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Inetpub\wwwroot\dirc\tools\dc\"/>
    </mc:Choice>
  </mc:AlternateContent>
  <bookViews>
    <workbookView xWindow="0" yWindow="0" windowWidth="16380" windowHeight="8190" tabRatio="633" activeTab="3"/>
  </bookViews>
  <sheets>
    <sheet name="Champions" sheetId="53" r:id="rId1"/>
    <sheet name="Contenders" sheetId="54" r:id="rId2"/>
    <sheet name="Challengers" sheetId="55" r:id="rId3"/>
    <sheet name="All CCC" sheetId="4" r:id="rId4"/>
    <sheet name="Historical" sheetId="12" r:id="rId5"/>
    <sheet name="WatchList" sheetId="5" r:id="rId6"/>
    <sheet name="Changes" sheetId="6" r:id="rId7"/>
    <sheet name="Summary" sheetId="7" r:id="rId8"/>
    <sheet name="Revisions" sheetId="8" r:id="rId9"/>
    <sheet name="Notes" sheetId="9" r:id="rId10"/>
  </sheets>
  <definedNames>
    <definedName name="_xlnm._FilterDatabase" localSheetId="3" hidden="1">'All CCC'!$A$6:$BG$6</definedName>
    <definedName name="_xlnm._FilterDatabase" localSheetId="2" hidden="1">Challengers!$A$6:$BG$6</definedName>
    <definedName name="_xlnm._FilterDatabase" localSheetId="0" hidden="1">Champions!$A$6:$BG$6</definedName>
    <definedName name="_xlnm._FilterDatabase" localSheetId="6" hidden="1">Changes!$A$7:$L$7</definedName>
    <definedName name="_xlnm._FilterDatabase" localSheetId="1" hidden="1">Contenders!$A$6:$BG$6</definedName>
    <definedName name="_xlnm._FilterDatabase" localSheetId="4" hidden="1">Historical!$A$6:$AR$6</definedName>
    <definedName name="ChampsData" localSheetId="2">#REF!</definedName>
    <definedName name="ChampsData" localSheetId="0">#REF!</definedName>
    <definedName name="ChampsData" localSheetId="1">#REF!</definedName>
    <definedName name="ChampsData" localSheetId="5">WatchList!$A$6:$B$20</definedName>
    <definedName name="ChampsData">#REF!</definedName>
    <definedName name="ContendersData" localSheetId="2">#REF!</definedName>
    <definedName name="ContendersData" localSheetId="0">#REF!</definedName>
    <definedName name="ContendersData" localSheetId="1">#REF!</definedName>
    <definedName name="ContendersData">#REF!</definedName>
    <definedName name="CzallengersData" localSheetId="2">#REF!</definedName>
    <definedName name="CzallengersData" localSheetId="0">#REF!</definedName>
    <definedName name="CzallengersData" localSheetId="1">#REF!</definedName>
    <definedName name="CzallengersData">#REF!</definedName>
    <definedName name="DataAll" localSheetId="2">Challengers!$A$7:$BC$489</definedName>
    <definedName name="DataAll" localSheetId="0">Champions!$A$7:$BC$137</definedName>
    <definedName name="DataAll" localSheetId="1">Contenders!$A$7:$BC$211</definedName>
    <definedName name="DataAll" localSheetId="4">Historical!$A$7:$AR$826</definedName>
    <definedName name="DataAll">'All CCC'!$A$7:$BC$825</definedName>
    <definedName name="Deletions">Changes!$A$8:$I$587</definedName>
    <definedName name="FrozenAngels">Notes!$A$289:$J$324</definedName>
    <definedName name="NearChallengers">Notes!$A$186:$F$272</definedName>
    <definedName name="_xlnm.Print_Area" localSheetId="6">Changes!$A$1:$I$758</definedName>
    <definedName name="_xlnm.Print_Area" localSheetId="9">Notes!$A$1:$K$324</definedName>
    <definedName name="_xlnm.Print_Area" localSheetId="8">Revisions!$B$3:$K$247</definedName>
    <definedName name="_xlnm.Print_Area" localSheetId="7">Summary!$A$1:$AX$148</definedName>
    <definedName name="_xlnm.Print_Area" localSheetId="5">WatchList!#REF!</definedName>
    <definedName name="_xlnm.Print_Titles" localSheetId="3">('All CCC'!$A:$B,'All CCC'!$1:$6)</definedName>
    <definedName name="_xlnm.Print_Titles" localSheetId="2">(Challengers!$A:$B,Challengers!$1:$6)</definedName>
    <definedName name="_xlnm.Print_Titles" localSheetId="0">(Champions!$A:$B,Champions!$1:$6)</definedName>
    <definedName name="_xlnm.Print_Titles" localSheetId="1">(Contenders!$A:$B,Contenders!$1:$6)</definedName>
    <definedName name="_xlnm.Print_Titles" localSheetId="4">(Historical!$A:$B,Historical!$1:$6)</definedName>
    <definedName name="_xlnm.Print_Titles" localSheetId="8">Revisions!$1:$2</definedName>
    <definedName name="_xlnm.Print_Titles" localSheetId="7">Summary!$1:$3</definedName>
    <definedName name="_xlnm.Print_Titles" localSheetId="5">(WatchList!$A:$B,WatchList!$3:$5)</definedName>
    <definedName name="WatchList">WatchList!$A$6:$B$20</definedName>
  </definedNames>
  <calcPr calcId="152511" fullCalcOnLoad="1"/>
</workbook>
</file>

<file path=xl/calcChain.xml><?xml version="1.0" encoding="utf-8"?>
<calcChain xmlns="http://schemas.openxmlformats.org/spreadsheetml/2006/main">
  <c r="BC536" i="55" l="1"/>
  <c r="BB536" i="55"/>
  <c r="BA536" i="55"/>
  <c r="AZ536" i="55"/>
  <c r="AY536" i="55"/>
  <c r="AN536" i="55"/>
  <c r="AM536" i="55"/>
  <c r="AL536" i="55"/>
  <c r="AK536" i="55"/>
  <c r="AJ536" i="55"/>
  <c r="AI536" i="55"/>
  <c r="AH536" i="55"/>
  <c r="AG536" i="55"/>
  <c r="AF536" i="55"/>
  <c r="AE536" i="55"/>
  <c r="AD536" i="55"/>
  <c r="AC536" i="55"/>
  <c r="AB536" i="55"/>
  <c r="O536" i="55"/>
  <c r="K536" i="55"/>
  <c r="I536" i="55"/>
  <c r="E536" i="55"/>
  <c r="B536" i="55"/>
  <c r="BF526" i="55"/>
  <c r="AR526" i="55"/>
  <c r="AQ526" i="55"/>
  <c r="AA526" i="55"/>
  <c r="V526" i="55"/>
  <c r="U526" i="55"/>
  <c r="X526" i="55" s="1"/>
  <c r="T526" i="55"/>
  <c r="S526" i="55"/>
  <c r="R526" i="55"/>
  <c r="M526" i="55"/>
  <c r="Z526" i="55"/>
  <c r="BF509" i="55"/>
  <c r="AR509" i="55"/>
  <c r="AQ509" i="55"/>
  <c r="AA509" i="55"/>
  <c r="V509" i="55"/>
  <c r="U509" i="55"/>
  <c r="X509" i="55" s="1"/>
  <c r="T509" i="55"/>
  <c r="S509" i="55"/>
  <c r="R509" i="55"/>
  <c r="M509" i="55"/>
  <c r="Z509" i="55"/>
  <c r="BF530" i="55"/>
  <c r="AR530" i="55"/>
  <c r="AQ530" i="55"/>
  <c r="AA530" i="55"/>
  <c r="V530" i="55"/>
  <c r="U530" i="55"/>
  <c r="X530" i="55" s="1"/>
  <c r="T530" i="55"/>
  <c r="S530" i="55"/>
  <c r="R530" i="55"/>
  <c r="M530" i="55"/>
  <c r="Z530" i="55"/>
  <c r="BF11" i="55"/>
  <c r="AR11" i="55"/>
  <c r="AQ11" i="55"/>
  <c r="AA11" i="55"/>
  <c r="V11" i="55"/>
  <c r="U11" i="55"/>
  <c r="AO11" i="55" s="1"/>
  <c r="T11" i="55"/>
  <c r="S11" i="55"/>
  <c r="R11" i="55"/>
  <c r="M11" i="55"/>
  <c r="Z11" i="55"/>
  <c r="BF520" i="55"/>
  <c r="AR520" i="55"/>
  <c r="AQ520" i="55"/>
  <c r="AA520" i="55"/>
  <c r="V520" i="55"/>
  <c r="U520" i="55"/>
  <c r="X520" i="55" s="1"/>
  <c r="T520" i="55"/>
  <c r="S520" i="55"/>
  <c r="R520" i="55"/>
  <c r="M520" i="55"/>
  <c r="Z520" i="55"/>
  <c r="BF513" i="55"/>
  <c r="AR513" i="55"/>
  <c r="AQ513" i="55"/>
  <c r="AA513" i="55"/>
  <c r="V513" i="55"/>
  <c r="U513" i="55"/>
  <c r="AO513" i="55" s="1"/>
  <c r="T513" i="55"/>
  <c r="S513" i="55"/>
  <c r="R513" i="55"/>
  <c r="M513" i="55"/>
  <c r="Z513" i="55"/>
  <c r="BF527" i="55"/>
  <c r="AR527" i="55"/>
  <c r="AQ527" i="55"/>
  <c r="AA527" i="55"/>
  <c r="Z527" i="55"/>
  <c r="V527" i="55"/>
  <c r="U527" i="55"/>
  <c r="X527" i="55"/>
  <c r="T527" i="55"/>
  <c r="S527" i="55"/>
  <c r="R527" i="55"/>
  <c r="M527" i="55"/>
  <c r="J527" i="55"/>
  <c r="AP527" i="55" s="1"/>
  <c r="BF503" i="55"/>
  <c r="AR503" i="55"/>
  <c r="AQ503" i="55"/>
  <c r="AA503" i="55"/>
  <c r="V503" i="55"/>
  <c r="U503" i="55"/>
  <c r="X503" i="55"/>
  <c r="T503" i="55"/>
  <c r="S503" i="55"/>
  <c r="R503" i="55"/>
  <c r="M503" i="55"/>
  <c r="Z503" i="55" s="1"/>
  <c r="BF501" i="55"/>
  <c r="AR501" i="55"/>
  <c r="AQ501" i="55"/>
  <c r="AA501" i="55"/>
  <c r="V501" i="55"/>
  <c r="U501" i="55"/>
  <c r="X501" i="55"/>
  <c r="T501" i="55"/>
  <c r="S501" i="55"/>
  <c r="R501" i="55"/>
  <c r="M501" i="55"/>
  <c r="Z501" i="55" s="1"/>
  <c r="BF492" i="55"/>
  <c r="AR492" i="55"/>
  <c r="AQ492" i="55"/>
  <c r="AA492" i="55"/>
  <c r="V492" i="55"/>
  <c r="U492" i="55"/>
  <c r="AO492" i="55"/>
  <c r="T492" i="55"/>
  <c r="S492" i="55"/>
  <c r="R492" i="55"/>
  <c r="M492" i="55"/>
  <c r="Z492" i="55" s="1"/>
  <c r="BF490" i="55"/>
  <c r="AR490" i="55"/>
  <c r="AQ490" i="55"/>
  <c r="AA490" i="55"/>
  <c r="V490" i="55"/>
  <c r="U490" i="55"/>
  <c r="X490" i="55"/>
  <c r="T490" i="55"/>
  <c r="S490" i="55"/>
  <c r="R490" i="55"/>
  <c r="M490" i="55"/>
  <c r="Z490" i="55" s="1"/>
  <c r="BF470" i="55"/>
  <c r="AR470" i="55"/>
  <c r="AQ470" i="55"/>
  <c r="AA470" i="55"/>
  <c r="V470" i="55"/>
  <c r="U470" i="55"/>
  <c r="AO470" i="55"/>
  <c r="T470" i="55"/>
  <c r="S470" i="55"/>
  <c r="R470" i="55"/>
  <c r="M470" i="55"/>
  <c r="Z470" i="55" s="1"/>
  <c r="BF476" i="55"/>
  <c r="AR476" i="55"/>
  <c r="AQ476" i="55"/>
  <c r="AA476" i="55"/>
  <c r="V476" i="55"/>
  <c r="U476" i="55"/>
  <c r="X476" i="55"/>
  <c r="T476" i="55"/>
  <c r="S476" i="55"/>
  <c r="R476" i="55"/>
  <c r="M476" i="55"/>
  <c r="Z476" i="55" s="1"/>
  <c r="BF472" i="55"/>
  <c r="AR472" i="55"/>
  <c r="AQ472" i="55"/>
  <c r="AA472" i="55"/>
  <c r="V472" i="55"/>
  <c r="U472" i="55"/>
  <c r="AO472" i="55"/>
  <c r="T472" i="55"/>
  <c r="S472" i="55"/>
  <c r="R472" i="55"/>
  <c r="M472" i="55"/>
  <c r="Z472" i="55" s="1"/>
  <c r="BF437" i="55"/>
  <c r="AR437" i="55"/>
  <c r="AQ437" i="55"/>
  <c r="AA437" i="55"/>
  <c r="V437" i="55"/>
  <c r="U437" i="55"/>
  <c r="AO437" i="55"/>
  <c r="T437" i="55"/>
  <c r="S437" i="55"/>
  <c r="R437" i="55"/>
  <c r="M437" i="55"/>
  <c r="Z437" i="55" s="1"/>
  <c r="BF458" i="55"/>
  <c r="AR458" i="55"/>
  <c r="AQ458" i="55"/>
  <c r="AA458" i="55"/>
  <c r="Z458" i="55"/>
  <c r="V458" i="55"/>
  <c r="U458" i="55"/>
  <c r="AO458" i="55" s="1"/>
  <c r="T458" i="55"/>
  <c r="S458" i="55"/>
  <c r="R458" i="55"/>
  <c r="M458" i="55"/>
  <c r="J458" i="55" s="1"/>
  <c r="BF157" i="55"/>
  <c r="AR157" i="55"/>
  <c r="AQ157" i="55"/>
  <c r="AA157" i="55"/>
  <c r="V157" i="55"/>
  <c r="W157" i="55"/>
  <c r="U157" i="55"/>
  <c r="AO157" i="55" s="1"/>
  <c r="T157" i="55"/>
  <c r="S157" i="55"/>
  <c r="R157" i="55"/>
  <c r="M157" i="55"/>
  <c r="Z157" i="55"/>
  <c r="BF434" i="55"/>
  <c r="AR434" i="55"/>
  <c r="AQ434" i="55"/>
  <c r="AA434" i="55"/>
  <c r="V434" i="55"/>
  <c r="U434" i="55"/>
  <c r="X434" i="55" s="1"/>
  <c r="T434" i="55"/>
  <c r="S434" i="55"/>
  <c r="R434" i="55"/>
  <c r="M434" i="55"/>
  <c r="Z434" i="55"/>
  <c r="BF448" i="55"/>
  <c r="AR448" i="55"/>
  <c r="AQ448" i="55"/>
  <c r="AA448" i="55"/>
  <c r="V448" i="55"/>
  <c r="U448" i="55"/>
  <c r="X448" i="55" s="1"/>
  <c r="T448" i="55"/>
  <c r="S448" i="55"/>
  <c r="R448" i="55"/>
  <c r="M448" i="55"/>
  <c r="Z448" i="55"/>
  <c r="BF462" i="55"/>
  <c r="AR462" i="55"/>
  <c r="AQ462" i="55"/>
  <c r="AA462" i="55"/>
  <c r="V462" i="55"/>
  <c r="U462" i="55"/>
  <c r="AO462" i="55" s="1"/>
  <c r="T462" i="55"/>
  <c r="S462" i="55"/>
  <c r="R462" i="55"/>
  <c r="M462" i="55"/>
  <c r="Z462" i="55"/>
  <c r="BF463" i="55"/>
  <c r="AR463" i="55"/>
  <c r="AQ463" i="55"/>
  <c r="AA463" i="55"/>
  <c r="V463" i="55"/>
  <c r="U463" i="55"/>
  <c r="X463" i="55" s="1"/>
  <c r="T463" i="55"/>
  <c r="S463" i="55"/>
  <c r="R463" i="55"/>
  <c r="M463" i="55"/>
  <c r="Z463" i="55"/>
  <c r="BF425" i="55"/>
  <c r="AR425" i="55"/>
  <c r="AQ425" i="55"/>
  <c r="AA425" i="55"/>
  <c r="V425" i="55"/>
  <c r="U425" i="55"/>
  <c r="X425" i="55" s="1"/>
  <c r="T425" i="55"/>
  <c r="S425" i="55"/>
  <c r="R425" i="55"/>
  <c r="M425" i="55"/>
  <c r="Z425" i="55"/>
  <c r="BF461" i="55"/>
  <c r="AR461" i="55"/>
  <c r="AS461" i="55" s="1"/>
  <c r="AT461" i="55" s="1"/>
  <c r="AU461" i="55" s="1"/>
  <c r="AV461" i="55" s="1"/>
  <c r="AQ461" i="55"/>
  <c r="AA461" i="55"/>
  <c r="V461" i="55"/>
  <c r="U461" i="55"/>
  <c r="X461" i="55" s="1"/>
  <c r="T461" i="55"/>
  <c r="S461" i="55"/>
  <c r="R461" i="55"/>
  <c r="M461" i="55"/>
  <c r="Z461" i="55"/>
  <c r="BF405" i="55"/>
  <c r="AR405" i="55"/>
  <c r="AQ405" i="55"/>
  <c r="AA405" i="55"/>
  <c r="X405" i="55"/>
  <c r="V405" i="55"/>
  <c r="U405" i="55"/>
  <c r="AO405" i="55"/>
  <c r="T405" i="55"/>
  <c r="S405" i="55"/>
  <c r="R405" i="55"/>
  <c r="M405" i="55"/>
  <c r="Z405" i="55"/>
  <c r="J405" i="55"/>
  <c r="BF406" i="55"/>
  <c r="AR406" i="55"/>
  <c r="AQ406" i="55"/>
  <c r="AA406" i="55"/>
  <c r="V406" i="55"/>
  <c r="U406" i="55"/>
  <c r="T406" i="55"/>
  <c r="S406" i="55"/>
  <c r="R406" i="55"/>
  <c r="M406" i="55"/>
  <c r="Z406" i="55"/>
  <c r="BF402" i="55"/>
  <c r="AR402" i="55"/>
  <c r="AS402" i="55"/>
  <c r="AQ402" i="55"/>
  <c r="AA402" i="55"/>
  <c r="Z402" i="55"/>
  <c r="V402" i="55"/>
  <c r="U402" i="55"/>
  <c r="AO402" i="55" s="1"/>
  <c r="T402" i="55"/>
  <c r="S402" i="55"/>
  <c r="R402" i="55"/>
  <c r="M402" i="55"/>
  <c r="J402" i="55"/>
  <c r="BF399" i="55"/>
  <c r="AR399" i="55"/>
  <c r="AQ399" i="55"/>
  <c r="AA399" i="55"/>
  <c r="V399" i="55"/>
  <c r="U399" i="55"/>
  <c r="T399" i="55"/>
  <c r="S399" i="55"/>
  <c r="R399" i="55"/>
  <c r="M399" i="55"/>
  <c r="Z399" i="55" s="1"/>
  <c r="BF396" i="55"/>
  <c r="AR396" i="55"/>
  <c r="AS396" i="55" s="1"/>
  <c r="AT396" i="55" s="1"/>
  <c r="AU396" i="55" s="1"/>
  <c r="AV396" i="55" s="1"/>
  <c r="AQ396" i="55"/>
  <c r="AA396" i="55"/>
  <c r="V396" i="55"/>
  <c r="U396" i="55"/>
  <c r="X396" i="55" s="1"/>
  <c r="T396" i="55"/>
  <c r="S396" i="55"/>
  <c r="R396" i="55"/>
  <c r="M396" i="55"/>
  <c r="Z396" i="55" s="1"/>
  <c r="BF100" i="55"/>
  <c r="AR100" i="55"/>
  <c r="AQ100" i="55"/>
  <c r="AA100" i="55"/>
  <c r="V100" i="55"/>
  <c r="U100" i="55"/>
  <c r="AP100" i="55" s="1"/>
  <c r="T100" i="55"/>
  <c r="S100" i="55"/>
  <c r="R100" i="55"/>
  <c r="M100" i="55"/>
  <c r="Z100" i="55" s="1"/>
  <c r="BF372" i="55"/>
  <c r="AR372" i="55"/>
  <c r="AS372" i="55" s="1"/>
  <c r="AT372" i="55" s="1"/>
  <c r="AU372" i="55" s="1"/>
  <c r="AV372" i="55" s="1"/>
  <c r="AQ372" i="55"/>
  <c r="AA372" i="55"/>
  <c r="V372" i="55"/>
  <c r="U372" i="55"/>
  <c r="X372" i="55" s="1"/>
  <c r="T372" i="55"/>
  <c r="S372" i="55"/>
  <c r="R372" i="55"/>
  <c r="M372" i="55"/>
  <c r="Z372" i="55" s="1"/>
  <c r="BF373" i="55"/>
  <c r="AR373" i="55"/>
  <c r="AQ373" i="55"/>
  <c r="AA373" i="55"/>
  <c r="V373" i="55"/>
  <c r="U373" i="55"/>
  <c r="AP373" i="55" s="1"/>
  <c r="T373" i="55"/>
  <c r="S373" i="55"/>
  <c r="R373" i="55"/>
  <c r="M373" i="55"/>
  <c r="Z373" i="55" s="1"/>
  <c r="BF376" i="55"/>
  <c r="AR376" i="55"/>
  <c r="AQ376" i="55"/>
  <c r="AA376" i="55"/>
  <c r="V376" i="55"/>
  <c r="U376" i="55"/>
  <c r="X376" i="55" s="1"/>
  <c r="T376" i="55"/>
  <c r="S376" i="55"/>
  <c r="R376" i="55"/>
  <c r="M376" i="55"/>
  <c r="Z376" i="55" s="1"/>
  <c r="J376" i="55"/>
  <c r="BF356" i="55"/>
  <c r="AR356" i="55"/>
  <c r="AQ356" i="55"/>
  <c r="AA356" i="55"/>
  <c r="V356" i="55"/>
  <c r="U356" i="55"/>
  <c r="AP356" i="55" s="1"/>
  <c r="T356" i="55"/>
  <c r="S356" i="55"/>
  <c r="R356" i="55"/>
  <c r="M356" i="55"/>
  <c r="Z356" i="55"/>
  <c r="BF364" i="55"/>
  <c r="AR364" i="55"/>
  <c r="AQ364" i="55"/>
  <c r="AA364" i="55"/>
  <c r="X364" i="55"/>
  <c r="V364" i="55"/>
  <c r="U364" i="55"/>
  <c r="W364" i="55" s="1"/>
  <c r="T364" i="55"/>
  <c r="S364" i="55"/>
  <c r="R364" i="55"/>
  <c r="M364" i="55"/>
  <c r="Z364" i="55"/>
  <c r="BF358" i="55"/>
  <c r="AR358" i="55"/>
  <c r="AQ358" i="55"/>
  <c r="AA358" i="55"/>
  <c r="V358" i="55"/>
  <c r="U358" i="55"/>
  <c r="T358" i="55"/>
  <c r="S358" i="55"/>
  <c r="R358" i="55"/>
  <c r="M358" i="55"/>
  <c r="Z358" i="55"/>
  <c r="BF360" i="55"/>
  <c r="AR360" i="55"/>
  <c r="AQ360" i="55"/>
  <c r="AA360" i="55"/>
  <c r="V360" i="55"/>
  <c r="U360" i="55"/>
  <c r="X360" i="55" s="1"/>
  <c r="T360" i="55"/>
  <c r="S360" i="55"/>
  <c r="R360" i="55"/>
  <c r="M360" i="55"/>
  <c r="Z360" i="55"/>
  <c r="BF357" i="55"/>
  <c r="AR357" i="55"/>
  <c r="AQ357" i="55"/>
  <c r="AA357" i="55"/>
  <c r="V357" i="55"/>
  <c r="U357" i="55"/>
  <c r="T357" i="55"/>
  <c r="S357" i="55"/>
  <c r="R357" i="55"/>
  <c r="M357" i="55"/>
  <c r="Z357" i="55" s="1"/>
  <c r="BF341" i="55"/>
  <c r="AR341" i="55"/>
  <c r="AQ341" i="55"/>
  <c r="AA341" i="55"/>
  <c r="V341" i="55"/>
  <c r="U341" i="55"/>
  <c r="AO341" i="55" s="1"/>
  <c r="T341" i="55"/>
  <c r="S341" i="55"/>
  <c r="R341" i="55"/>
  <c r="M341" i="55"/>
  <c r="Z341" i="55" s="1"/>
  <c r="BF345" i="55"/>
  <c r="AR345" i="55"/>
  <c r="AQ345" i="55"/>
  <c r="AA345" i="55"/>
  <c r="V345" i="55"/>
  <c r="U345" i="55"/>
  <c r="AP345" i="55" s="1"/>
  <c r="T345" i="55"/>
  <c r="S345" i="55"/>
  <c r="R345" i="55"/>
  <c r="M345" i="55"/>
  <c r="Z345" i="55" s="1"/>
  <c r="BF348" i="55"/>
  <c r="AR348" i="55"/>
  <c r="AQ348" i="55"/>
  <c r="AA348" i="55"/>
  <c r="V348" i="55"/>
  <c r="U348" i="55"/>
  <c r="AO348" i="55" s="1"/>
  <c r="T348" i="55"/>
  <c r="S348" i="55"/>
  <c r="R348" i="55"/>
  <c r="M348" i="55"/>
  <c r="Z348" i="55" s="1"/>
  <c r="BF340" i="55"/>
  <c r="AR340" i="55"/>
  <c r="AQ340" i="55"/>
  <c r="AA340" i="55"/>
  <c r="V340" i="55"/>
  <c r="U340" i="55"/>
  <c r="X340" i="55" s="1"/>
  <c r="T340" i="55"/>
  <c r="S340" i="55"/>
  <c r="R340" i="55"/>
  <c r="M340" i="55"/>
  <c r="Z340" i="55" s="1"/>
  <c r="BF338" i="55"/>
  <c r="AR338" i="55"/>
  <c r="AS338" i="55" s="1"/>
  <c r="AT338" i="55" s="1"/>
  <c r="AU338" i="55" s="1"/>
  <c r="AV338" i="55" s="1"/>
  <c r="AQ338" i="55"/>
  <c r="AA338" i="55"/>
  <c r="Z338" i="55"/>
  <c r="V338" i="55"/>
  <c r="U338" i="55"/>
  <c r="AP338" i="55" s="1"/>
  <c r="T338" i="55"/>
  <c r="S338" i="55"/>
  <c r="R338" i="55"/>
  <c r="M338" i="55"/>
  <c r="J338" i="55"/>
  <c r="BF336" i="55"/>
  <c r="AR336" i="55"/>
  <c r="AQ336" i="55"/>
  <c r="AA336" i="55"/>
  <c r="V336" i="55"/>
  <c r="U336" i="55"/>
  <c r="X336" i="55" s="1"/>
  <c r="T336" i="55"/>
  <c r="S336" i="55"/>
  <c r="R336" i="55"/>
  <c r="M336" i="55"/>
  <c r="Z336" i="55"/>
  <c r="BF332" i="55"/>
  <c r="AR332" i="55"/>
  <c r="AQ332" i="55"/>
  <c r="AA332" i="55"/>
  <c r="V332" i="55"/>
  <c r="U332" i="55"/>
  <c r="X332" i="55" s="1"/>
  <c r="T332" i="55"/>
  <c r="S332" i="55"/>
  <c r="R332" i="55"/>
  <c r="M332" i="55"/>
  <c r="Z332" i="55"/>
  <c r="BF318" i="55"/>
  <c r="AR318" i="55"/>
  <c r="AQ318" i="55"/>
  <c r="AA318" i="55"/>
  <c r="V318" i="55"/>
  <c r="U318" i="55"/>
  <c r="X318" i="55" s="1"/>
  <c r="T318" i="55"/>
  <c r="S318" i="55"/>
  <c r="R318" i="55"/>
  <c r="M318" i="55"/>
  <c r="Z318" i="55"/>
  <c r="BF323" i="55"/>
  <c r="AR323" i="55"/>
  <c r="AS323" i="55" s="1"/>
  <c r="AT323" i="55" s="1"/>
  <c r="AU323" i="55" s="1"/>
  <c r="AV323" i="55" s="1"/>
  <c r="AQ323" i="55"/>
  <c r="AA323" i="55"/>
  <c r="V323" i="55"/>
  <c r="U323" i="55"/>
  <c r="T323" i="55"/>
  <c r="S323" i="55"/>
  <c r="R323" i="55"/>
  <c r="M323" i="55"/>
  <c r="Z323" i="55" s="1"/>
  <c r="BF327" i="55"/>
  <c r="AR327" i="55"/>
  <c r="AQ327" i="55"/>
  <c r="AA327" i="55"/>
  <c r="Z327" i="55"/>
  <c r="V327" i="55"/>
  <c r="U327" i="55"/>
  <c r="AO327" i="55" s="1"/>
  <c r="T327" i="55"/>
  <c r="S327" i="55"/>
  <c r="R327" i="55"/>
  <c r="M327" i="55"/>
  <c r="J327" i="55"/>
  <c r="BF337" i="55"/>
  <c r="AR337" i="55"/>
  <c r="AS337" i="55" s="1"/>
  <c r="AT337" i="55" s="1"/>
  <c r="AU337" i="55"/>
  <c r="AV337" i="55" s="1"/>
  <c r="AQ337" i="55"/>
  <c r="AA337" i="55"/>
  <c r="V337" i="55"/>
  <c r="U337" i="55"/>
  <c r="T337" i="55"/>
  <c r="S337" i="55"/>
  <c r="R337" i="55"/>
  <c r="M337" i="55"/>
  <c r="J337" i="55" s="1"/>
  <c r="BF306" i="55"/>
  <c r="AR306" i="55"/>
  <c r="AS306" i="55" s="1"/>
  <c r="AT306" i="55" s="1"/>
  <c r="AU306" i="55" s="1"/>
  <c r="AV306" i="55"/>
  <c r="AQ306" i="55"/>
  <c r="AA306" i="55"/>
  <c r="V306" i="55"/>
  <c r="U306" i="55"/>
  <c r="T306" i="55"/>
  <c r="S306" i="55"/>
  <c r="R306" i="55"/>
  <c r="M306" i="55"/>
  <c r="Z306" i="55" s="1"/>
  <c r="BF308" i="55"/>
  <c r="AR308" i="55"/>
  <c r="AS308" i="55"/>
  <c r="AT308" i="55" s="1"/>
  <c r="AU308" i="55" s="1"/>
  <c r="AV308" i="55" s="1"/>
  <c r="AQ308" i="55"/>
  <c r="AA308" i="55"/>
  <c r="V308" i="55"/>
  <c r="U308" i="55"/>
  <c r="T308" i="55"/>
  <c r="S308" i="55"/>
  <c r="R308" i="55"/>
  <c r="M308" i="55"/>
  <c r="J308" i="55"/>
  <c r="BF298" i="55"/>
  <c r="AR298" i="55"/>
  <c r="AS298" i="55"/>
  <c r="AT298" i="55"/>
  <c r="AU298" i="55" s="1"/>
  <c r="AV298" i="55" s="1"/>
  <c r="AQ298" i="55"/>
  <c r="AA298" i="55"/>
  <c r="V298" i="55"/>
  <c r="U298" i="55"/>
  <c r="AP298" i="55"/>
  <c r="T298" i="55"/>
  <c r="S298" i="55"/>
  <c r="R298" i="55"/>
  <c r="M298" i="55"/>
  <c r="Z298" i="55"/>
  <c r="BF328" i="55"/>
  <c r="AR328" i="55"/>
  <c r="AS328" i="55"/>
  <c r="AT328" i="55"/>
  <c r="AU328" i="55" s="1"/>
  <c r="AV328" i="55" s="1"/>
  <c r="AQ328" i="55"/>
  <c r="AA328" i="55"/>
  <c r="V328" i="55"/>
  <c r="U328" i="55"/>
  <c r="AP328" i="55"/>
  <c r="T328" i="55"/>
  <c r="S328" i="55"/>
  <c r="R328" i="55"/>
  <c r="M328" i="55"/>
  <c r="Z328" i="55"/>
  <c r="BF313" i="55"/>
  <c r="AR313" i="55"/>
  <c r="AQ313" i="55"/>
  <c r="AA313" i="55"/>
  <c r="V313" i="55"/>
  <c r="U313" i="55"/>
  <c r="T313" i="55"/>
  <c r="S313" i="55"/>
  <c r="R313" i="55"/>
  <c r="M313" i="55"/>
  <c r="Z313" i="55"/>
  <c r="BF281" i="55"/>
  <c r="AR281" i="55"/>
  <c r="AS281" i="55" s="1"/>
  <c r="AT281" i="55" s="1"/>
  <c r="AU281" i="55" s="1"/>
  <c r="AV281" i="55" s="1"/>
  <c r="AQ281" i="55"/>
  <c r="AA281" i="55"/>
  <c r="V281" i="55"/>
  <c r="U281" i="55"/>
  <c r="AP281" i="55" s="1"/>
  <c r="T281" i="55"/>
  <c r="S281" i="55"/>
  <c r="R281" i="55"/>
  <c r="M281" i="55"/>
  <c r="Z281" i="55"/>
  <c r="J281" i="55"/>
  <c r="BF296" i="55"/>
  <c r="AR296" i="55"/>
  <c r="AQ296" i="55"/>
  <c r="AA296" i="55"/>
  <c r="V296" i="55"/>
  <c r="U296" i="55"/>
  <c r="T296" i="55"/>
  <c r="S296" i="55"/>
  <c r="R296" i="55"/>
  <c r="M296" i="55"/>
  <c r="Z296" i="55"/>
  <c r="BF282" i="55"/>
  <c r="AR282" i="55"/>
  <c r="AS282" i="55" s="1"/>
  <c r="AT282" i="55" s="1"/>
  <c r="AU282" i="55" s="1"/>
  <c r="AV282" i="55" s="1"/>
  <c r="AQ282" i="55"/>
  <c r="AA282" i="55"/>
  <c r="V282" i="55"/>
  <c r="U282" i="55"/>
  <c r="X282" i="55" s="1"/>
  <c r="T282" i="55"/>
  <c r="S282" i="55"/>
  <c r="R282" i="55"/>
  <c r="M282" i="55"/>
  <c r="Z282" i="55"/>
  <c r="BF275" i="55"/>
  <c r="AR275" i="55"/>
  <c r="AQ275" i="55"/>
  <c r="AA275" i="55"/>
  <c r="Z275" i="55"/>
  <c r="V275" i="55"/>
  <c r="U275" i="55"/>
  <c r="T275" i="55"/>
  <c r="S275" i="55"/>
  <c r="R275" i="55"/>
  <c r="M275" i="55"/>
  <c r="J275" i="55"/>
  <c r="BF247" i="55"/>
  <c r="AR247" i="55"/>
  <c r="AS247" i="55" s="1"/>
  <c r="AT247" i="55" s="1"/>
  <c r="AU247" i="55" s="1"/>
  <c r="AV247" i="55" s="1"/>
  <c r="AQ247" i="55"/>
  <c r="AA247" i="55"/>
  <c r="X247" i="55"/>
  <c r="V247" i="55"/>
  <c r="U247" i="55"/>
  <c r="T247" i="55"/>
  <c r="S247" i="55"/>
  <c r="R247" i="55"/>
  <c r="M247" i="55"/>
  <c r="Z247" i="55"/>
  <c r="J247" i="55"/>
  <c r="AP247" i="55" s="1"/>
  <c r="BF459" i="55"/>
  <c r="AR459" i="55"/>
  <c r="AQ459" i="55"/>
  <c r="AA459" i="55"/>
  <c r="V459" i="55"/>
  <c r="U459" i="55"/>
  <c r="T459" i="55"/>
  <c r="S459" i="55"/>
  <c r="R459" i="55"/>
  <c r="M459" i="55"/>
  <c r="Z459" i="55"/>
  <c r="BF241" i="55"/>
  <c r="AR241" i="55"/>
  <c r="AS241" i="55"/>
  <c r="AT241" i="55"/>
  <c r="AU241" i="55" s="1"/>
  <c r="AV241" i="55" s="1"/>
  <c r="AQ241" i="55"/>
  <c r="AA241" i="55"/>
  <c r="V241" i="55"/>
  <c r="U241" i="55"/>
  <c r="X241" i="55"/>
  <c r="T241" i="55"/>
  <c r="S241" i="55"/>
  <c r="R241" i="55"/>
  <c r="M241" i="55"/>
  <c r="Z241" i="55" s="1"/>
  <c r="BF244" i="55"/>
  <c r="AR244" i="55"/>
  <c r="AQ244" i="55"/>
  <c r="AA244" i="55"/>
  <c r="V244" i="55"/>
  <c r="U244" i="55"/>
  <c r="AP244" i="55"/>
  <c r="T244" i="55"/>
  <c r="S244" i="55"/>
  <c r="R244" i="55"/>
  <c r="M244" i="55"/>
  <c r="Z244" i="55" s="1"/>
  <c r="BF243" i="55"/>
  <c r="AR243" i="55"/>
  <c r="AS243" i="55"/>
  <c r="AT243" i="55" s="1"/>
  <c r="AU243" i="55" s="1"/>
  <c r="AV243" i="55" s="1"/>
  <c r="AQ243" i="55"/>
  <c r="AA243" i="55"/>
  <c r="V243" i="55"/>
  <c r="U243" i="55"/>
  <c r="AO243" i="55"/>
  <c r="T243" i="55"/>
  <c r="S243" i="55"/>
  <c r="R243" i="55"/>
  <c r="M243" i="55"/>
  <c r="Z243" i="55"/>
  <c r="BF216" i="55"/>
  <c r="AR216" i="55"/>
  <c r="AQ216" i="55"/>
  <c r="AA216" i="55"/>
  <c r="V216" i="55"/>
  <c r="U216" i="55"/>
  <c r="T216" i="55"/>
  <c r="S216" i="55"/>
  <c r="R216" i="55"/>
  <c r="M216" i="55"/>
  <c r="Z216" i="55"/>
  <c r="BF223" i="55"/>
  <c r="AR223" i="55"/>
  <c r="AS223" i="55" s="1"/>
  <c r="AT223" i="55" s="1"/>
  <c r="AU223" i="55" s="1"/>
  <c r="AV223" i="55" s="1"/>
  <c r="AQ223" i="55"/>
  <c r="AA223" i="55"/>
  <c r="V223" i="55"/>
  <c r="U223" i="55"/>
  <c r="X223" i="55" s="1"/>
  <c r="T223" i="55"/>
  <c r="S223" i="55"/>
  <c r="R223" i="55"/>
  <c r="M223" i="55"/>
  <c r="Z223" i="55"/>
  <c r="BF227" i="55"/>
  <c r="AR227" i="55"/>
  <c r="AQ227" i="55"/>
  <c r="AA227" i="55"/>
  <c r="V227" i="55"/>
  <c r="U227" i="55"/>
  <c r="T227" i="55"/>
  <c r="S227" i="55"/>
  <c r="R227" i="55"/>
  <c r="M227" i="55"/>
  <c r="Z227" i="55" s="1"/>
  <c r="BF473" i="55"/>
  <c r="AR473" i="55"/>
  <c r="AS473" i="55" s="1"/>
  <c r="AT473" i="55" s="1"/>
  <c r="AU473" i="55" s="1"/>
  <c r="AV473" i="55" s="1"/>
  <c r="AQ473" i="55"/>
  <c r="AA473" i="55"/>
  <c r="V473" i="55"/>
  <c r="U473" i="55"/>
  <c r="X473" i="55" s="1"/>
  <c r="T473" i="55"/>
  <c r="S473" i="55"/>
  <c r="R473" i="55"/>
  <c r="M473" i="55"/>
  <c r="Z473" i="55" s="1"/>
  <c r="BF224" i="55"/>
  <c r="AR224" i="55"/>
  <c r="AQ224" i="55"/>
  <c r="AA224" i="55"/>
  <c r="V224" i="55"/>
  <c r="U224" i="55"/>
  <c r="T224" i="55"/>
  <c r="S224" i="55"/>
  <c r="R224" i="55"/>
  <c r="M224" i="55"/>
  <c r="J224" i="55" s="1"/>
  <c r="BF202" i="55"/>
  <c r="AR202" i="55"/>
  <c r="AS202" i="55" s="1"/>
  <c r="AT202" i="55" s="1"/>
  <c r="AU202" i="55" s="1"/>
  <c r="AV202" i="55" s="1"/>
  <c r="AQ202" i="55"/>
  <c r="AA202" i="55"/>
  <c r="V202" i="55"/>
  <c r="U202" i="55"/>
  <c r="X202" i="55" s="1"/>
  <c r="T202" i="55"/>
  <c r="S202" i="55"/>
  <c r="R202" i="55"/>
  <c r="M202" i="55"/>
  <c r="Z202" i="55" s="1"/>
  <c r="BF190" i="55"/>
  <c r="AR190" i="55"/>
  <c r="AQ190" i="55"/>
  <c r="AA190" i="55"/>
  <c r="V190" i="55"/>
  <c r="U190" i="55"/>
  <c r="T190" i="55"/>
  <c r="S190" i="55"/>
  <c r="R190" i="55"/>
  <c r="M190" i="55"/>
  <c r="J190" i="55"/>
  <c r="BF191" i="55"/>
  <c r="AR191" i="55"/>
  <c r="AS191" i="55"/>
  <c r="AT191" i="55"/>
  <c r="AU191" i="55" s="1"/>
  <c r="AV191" i="55" s="1"/>
  <c r="AQ191" i="55"/>
  <c r="AA191" i="55"/>
  <c r="V191" i="55"/>
  <c r="U191" i="55"/>
  <c r="AO191" i="55"/>
  <c r="T191" i="55"/>
  <c r="S191" i="55"/>
  <c r="R191" i="55"/>
  <c r="M191" i="55"/>
  <c r="Z191" i="55" s="1"/>
  <c r="BF203" i="55"/>
  <c r="AR203" i="55"/>
  <c r="AQ203" i="55"/>
  <c r="AA203" i="55"/>
  <c r="V203" i="55"/>
  <c r="U203" i="55"/>
  <c r="X203" i="55" s="1"/>
  <c r="T203" i="55"/>
  <c r="S203" i="55"/>
  <c r="R203" i="55"/>
  <c r="M203" i="55"/>
  <c r="BF180" i="55"/>
  <c r="AR180" i="55"/>
  <c r="AS180" i="55"/>
  <c r="AT180" i="55" s="1"/>
  <c r="AU180" i="55" s="1"/>
  <c r="AV180" i="55" s="1"/>
  <c r="AQ180" i="55"/>
  <c r="AA180" i="55"/>
  <c r="Z180" i="55"/>
  <c r="V180" i="55"/>
  <c r="U180" i="55"/>
  <c r="AP180" i="55" s="1"/>
  <c r="T180" i="55"/>
  <c r="S180" i="55"/>
  <c r="R180" i="55"/>
  <c r="M180" i="55"/>
  <c r="J180" i="55" s="1"/>
  <c r="BF182" i="55"/>
  <c r="AR182" i="55"/>
  <c r="AQ182" i="55"/>
  <c r="AA182" i="55"/>
  <c r="V182" i="55"/>
  <c r="U182" i="55"/>
  <c r="T182" i="55"/>
  <c r="S182" i="55"/>
  <c r="R182" i="55"/>
  <c r="M182" i="55"/>
  <c r="Z182" i="55" s="1"/>
  <c r="BF167" i="55"/>
  <c r="AR167" i="55"/>
  <c r="AS167" i="55" s="1"/>
  <c r="AT167" i="55" s="1"/>
  <c r="AU167" i="55" s="1"/>
  <c r="AV167" i="55" s="1"/>
  <c r="AQ167" i="55"/>
  <c r="AA167" i="55"/>
  <c r="V167" i="55"/>
  <c r="U167" i="55"/>
  <c r="T167" i="55"/>
  <c r="S167" i="55"/>
  <c r="R167" i="55"/>
  <c r="M167" i="55"/>
  <c r="Z167" i="55" s="1"/>
  <c r="BF185" i="55"/>
  <c r="AR185" i="55"/>
  <c r="AQ185" i="55"/>
  <c r="AA185" i="55"/>
  <c r="V185" i="55"/>
  <c r="U185" i="55"/>
  <c r="T185" i="55"/>
  <c r="S185" i="55"/>
  <c r="R185" i="55"/>
  <c r="M185" i="55"/>
  <c r="Z185" i="55"/>
  <c r="BF134" i="55"/>
  <c r="AR134" i="55"/>
  <c r="AS134" i="55" s="1"/>
  <c r="AT134" i="55" s="1"/>
  <c r="AU134" i="55" s="1"/>
  <c r="AV134" i="55" s="1"/>
  <c r="AQ134" i="55"/>
  <c r="AA134" i="55"/>
  <c r="V134" i="55"/>
  <c r="U134" i="55"/>
  <c r="AO134" i="55" s="1"/>
  <c r="T134" i="55"/>
  <c r="S134" i="55"/>
  <c r="R134" i="55"/>
  <c r="M134" i="55"/>
  <c r="Z134" i="55"/>
  <c r="BF127" i="55"/>
  <c r="AR127" i="55"/>
  <c r="AQ127" i="55"/>
  <c r="AA127" i="55"/>
  <c r="V127" i="55"/>
  <c r="U127" i="55"/>
  <c r="T127" i="55"/>
  <c r="S127" i="55"/>
  <c r="R127" i="55"/>
  <c r="M127" i="55"/>
  <c r="Z127" i="55" s="1"/>
  <c r="BF131" i="55"/>
  <c r="AR131" i="55"/>
  <c r="AS131" i="55" s="1"/>
  <c r="AT131" i="55" s="1"/>
  <c r="AU131" i="55" s="1"/>
  <c r="AV131" i="55" s="1"/>
  <c r="AQ131" i="55"/>
  <c r="AA131" i="55"/>
  <c r="V131" i="55"/>
  <c r="U131" i="55"/>
  <c r="X131" i="55" s="1"/>
  <c r="T131" i="55"/>
  <c r="S131" i="55"/>
  <c r="R131" i="55"/>
  <c r="M131" i="55"/>
  <c r="Z131" i="55" s="1"/>
  <c r="J131" i="55"/>
  <c r="AP131" i="55" s="1"/>
  <c r="BF126" i="55"/>
  <c r="AR126" i="55"/>
  <c r="AQ126" i="55"/>
  <c r="AA126" i="55"/>
  <c r="V126" i="55"/>
  <c r="U126" i="55"/>
  <c r="T126" i="55"/>
  <c r="S126" i="55"/>
  <c r="R126" i="55"/>
  <c r="M126" i="55"/>
  <c r="Z126" i="55"/>
  <c r="BF116" i="55"/>
  <c r="AR116" i="55"/>
  <c r="AS116" i="55" s="1"/>
  <c r="AT116" i="55" s="1"/>
  <c r="AU116" i="55" s="1"/>
  <c r="AV116" i="55" s="1"/>
  <c r="AQ116" i="55"/>
  <c r="AA116" i="55"/>
  <c r="X116" i="55"/>
  <c r="V116" i="55"/>
  <c r="U116" i="55"/>
  <c r="AP116" i="55"/>
  <c r="T116" i="55"/>
  <c r="S116" i="55"/>
  <c r="R116" i="55"/>
  <c r="M116" i="55"/>
  <c r="J116" i="55" s="1"/>
  <c r="BF87" i="55"/>
  <c r="AR87" i="55"/>
  <c r="AQ87" i="55"/>
  <c r="AA87" i="55"/>
  <c r="V87" i="55"/>
  <c r="U87" i="55"/>
  <c r="AO87" i="55" s="1"/>
  <c r="T87" i="55"/>
  <c r="S87" i="55"/>
  <c r="R87" i="55"/>
  <c r="M87" i="55"/>
  <c r="Z87" i="55" s="1"/>
  <c r="BF104" i="55"/>
  <c r="AR104" i="55"/>
  <c r="AS104" i="55" s="1"/>
  <c r="AT104" i="55" s="1"/>
  <c r="AU104" i="55" s="1"/>
  <c r="AV104" i="55" s="1"/>
  <c r="AQ104" i="55"/>
  <c r="AA104" i="55"/>
  <c r="V104" i="55"/>
  <c r="U104" i="55"/>
  <c r="AP104" i="55" s="1"/>
  <c r="T104" i="55"/>
  <c r="S104" i="55"/>
  <c r="R104" i="55"/>
  <c r="M104" i="55"/>
  <c r="Z104" i="55" s="1"/>
  <c r="BF121" i="55"/>
  <c r="AR121" i="55"/>
  <c r="AQ121" i="55"/>
  <c r="AA121" i="55"/>
  <c r="V121" i="55"/>
  <c r="U121" i="55"/>
  <c r="AO121" i="55" s="1"/>
  <c r="T121" i="55"/>
  <c r="S121" i="55"/>
  <c r="R121" i="55"/>
  <c r="M121" i="55"/>
  <c r="Z121" i="55" s="1"/>
  <c r="BF86" i="55"/>
  <c r="AR86" i="55"/>
  <c r="AS86" i="55" s="1"/>
  <c r="AT86" i="55" s="1"/>
  <c r="AU86" i="55" s="1"/>
  <c r="AV86" i="55" s="1"/>
  <c r="AQ86" i="55"/>
  <c r="AA86" i="55"/>
  <c r="V86" i="55"/>
  <c r="U86" i="55"/>
  <c r="AP86" i="55" s="1"/>
  <c r="T86" i="55"/>
  <c r="S86" i="55"/>
  <c r="R86" i="55"/>
  <c r="M86" i="55"/>
  <c r="Z86" i="55" s="1"/>
  <c r="BF168" i="55"/>
  <c r="AR168" i="55"/>
  <c r="AQ168" i="55"/>
  <c r="AA168" i="55"/>
  <c r="V168" i="55"/>
  <c r="U168" i="55"/>
  <c r="T168" i="55"/>
  <c r="S168" i="55"/>
  <c r="R168" i="55"/>
  <c r="M168" i="55"/>
  <c r="Z168" i="55" s="1"/>
  <c r="BF68" i="55"/>
  <c r="AR68" i="55"/>
  <c r="AS68" i="55"/>
  <c r="AT68" i="55" s="1"/>
  <c r="AU68" i="55" s="1"/>
  <c r="AV68" i="55" s="1"/>
  <c r="AQ68" i="55"/>
  <c r="AA68" i="55"/>
  <c r="V68" i="55"/>
  <c r="U68" i="55"/>
  <c r="X68" i="55"/>
  <c r="T68" i="55"/>
  <c r="S68" i="55"/>
  <c r="R68" i="55"/>
  <c r="M68" i="55"/>
  <c r="Z68" i="55"/>
  <c r="BF63" i="55"/>
  <c r="AR63" i="55"/>
  <c r="AQ63" i="55"/>
  <c r="AA63" i="55"/>
  <c r="V63" i="55"/>
  <c r="U63" i="55"/>
  <c r="T63" i="55"/>
  <c r="S63" i="55"/>
  <c r="R63" i="55"/>
  <c r="M63" i="55"/>
  <c r="Z63" i="55"/>
  <c r="BF59" i="55"/>
  <c r="AR59" i="55"/>
  <c r="AS59" i="55" s="1"/>
  <c r="AT59" i="55" s="1"/>
  <c r="AU59" i="55" s="1"/>
  <c r="AV59" i="55" s="1"/>
  <c r="AQ59" i="55"/>
  <c r="AA59" i="55"/>
  <c r="V59" i="55"/>
  <c r="U59" i="55"/>
  <c r="X59" i="55" s="1"/>
  <c r="T59" i="55"/>
  <c r="S59" i="55"/>
  <c r="R59" i="55"/>
  <c r="M59" i="55"/>
  <c r="Z59" i="55"/>
  <c r="BF44" i="55"/>
  <c r="AR44" i="55"/>
  <c r="AQ44" i="55"/>
  <c r="AA44" i="55"/>
  <c r="V44" i="55"/>
  <c r="U44" i="55"/>
  <c r="AO44" i="55" s="1"/>
  <c r="T44" i="55"/>
  <c r="S44" i="55"/>
  <c r="R44" i="55"/>
  <c r="M44" i="55"/>
  <c r="Z44" i="55"/>
  <c r="BF19" i="55"/>
  <c r="AR19" i="55"/>
  <c r="AS19" i="55" s="1"/>
  <c r="AT19" i="55" s="1"/>
  <c r="AU19" i="55" s="1"/>
  <c r="AV19" i="55" s="1"/>
  <c r="AQ19" i="55"/>
  <c r="AA19" i="55"/>
  <c r="V19" i="55"/>
  <c r="U19" i="55"/>
  <c r="T19" i="55"/>
  <c r="S19" i="55"/>
  <c r="R19" i="55"/>
  <c r="M19" i="55"/>
  <c r="Z19" i="55" s="1"/>
  <c r="J19" i="55"/>
  <c r="AP19" i="55" s="1"/>
  <c r="BF21" i="55"/>
  <c r="AR21" i="55"/>
  <c r="AQ21" i="55"/>
  <c r="AA21" i="55"/>
  <c r="V21" i="55"/>
  <c r="U21" i="55"/>
  <c r="AO21" i="55"/>
  <c r="T21" i="55"/>
  <c r="S21" i="55"/>
  <c r="R21" i="55"/>
  <c r="M21" i="55"/>
  <c r="Z21" i="55" s="1"/>
  <c r="BF26" i="55"/>
  <c r="AR26" i="55"/>
  <c r="AS26" i="55"/>
  <c r="AT26" i="55" s="1"/>
  <c r="AU26" i="55" s="1"/>
  <c r="AV26" i="55" s="1"/>
  <c r="AQ26" i="55"/>
  <c r="AA26" i="55"/>
  <c r="V26" i="55"/>
  <c r="U26" i="55"/>
  <c r="W26" i="55"/>
  <c r="T26" i="55"/>
  <c r="S26" i="55"/>
  <c r="R26" i="55"/>
  <c r="M26" i="55"/>
  <c r="Z26" i="55" s="1"/>
  <c r="BF533" i="55"/>
  <c r="AR533" i="55"/>
  <c r="AQ533" i="55"/>
  <c r="AA533" i="55"/>
  <c r="V533" i="55"/>
  <c r="U533" i="55"/>
  <c r="T533" i="55"/>
  <c r="S533" i="55"/>
  <c r="R533" i="55"/>
  <c r="M533" i="55"/>
  <c r="Z533" i="55"/>
  <c r="BF510" i="55"/>
  <c r="AR510" i="55"/>
  <c r="AQ510" i="55"/>
  <c r="AA510" i="55"/>
  <c r="V510" i="55"/>
  <c r="U510" i="55"/>
  <c r="X510" i="55" s="1"/>
  <c r="T510" i="55"/>
  <c r="S510" i="55"/>
  <c r="R510" i="55"/>
  <c r="M510" i="55"/>
  <c r="Z510" i="55"/>
  <c r="BF504" i="55"/>
  <c r="AR504" i="55"/>
  <c r="AQ504" i="55"/>
  <c r="AA504" i="55"/>
  <c r="Z504" i="55"/>
  <c r="V504" i="55"/>
  <c r="U504" i="55"/>
  <c r="T504" i="55"/>
  <c r="S504" i="55"/>
  <c r="R504" i="55"/>
  <c r="M504" i="55"/>
  <c r="J504" i="55"/>
  <c r="BF518" i="55"/>
  <c r="AR518" i="55"/>
  <c r="AQ518" i="55"/>
  <c r="AA518" i="55"/>
  <c r="X518" i="55"/>
  <c r="V518" i="55"/>
  <c r="U518" i="55"/>
  <c r="AP518" i="55"/>
  <c r="T518" i="55"/>
  <c r="S518" i="55"/>
  <c r="R518" i="55"/>
  <c r="M518" i="55"/>
  <c r="Z518" i="55"/>
  <c r="BF310" i="55"/>
  <c r="AR310" i="55"/>
  <c r="AQ310" i="55"/>
  <c r="AA310" i="55"/>
  <c r="V310" i="55"/>
  <c r="U310" i="55"/>
  <c r="AO310" i="55"/>
  <c r="T310" i="55"/>
  <c r="S310" i="55"/>
  <c r="R310" i="55"/>
  <c r="M310" i="55"/>
  <c r="Z310" i="55"/>
  <c r="BF496" i="55"/>
  <c r="AR496" i="55"/>
  <c r="AQ496" i="55"/>
  <c r="AA496" i="55"/>
  <c r="V496" i="55"/>
  <c r="U496" i="55"/>
  <c r="W496" i="55" s="1"/>
  <c r="T496" i="55"/>
  <c r="S496" i="55"/>
  <c r="R496" i="55"/>
  <c r="M496" i="55"/>
  <c r="J496" i="55" s="1"/>
  <c r="Z496" i="55"/>
  <c r="BF489" i="55"/>
  <c r="AR489" i="55"/>
  <c r="AQ489" i="55"/>
  <c r="AA489" i="55"/>
  <c r="V489" i="55"/>
  <c r="U489" i="55"/>
  <c r="T489" i="55"/>
  <c r="S489" i="55"/>
  <c r="R489" i="55"/>
  <c r="M489" i="55"/>
  <c r="Z489" i="55" s="1"/>
  <c r="BF497" i="55"/>
  <c r="AR497" i="55"/>
  <c r="AQ497" i="55"/>
  <c r="AA497" i="55"/>
  <c r="V497" i="55"/>
  <c r="U497" i="55"/>
  <c r="X497" i="55"/>
  <c r="T497" i="55"/>
  <c r="S497" i="55"/>
  <c r="R497" i="55"/>
  <c r="M497" i="55"/>
  <c r="Z497" i="55" s="1"/>
  <c r="BF493" i="55"/>
  <c r="AR493" i="55"/>
  <c r="AQ493" i="55"/>
  <c r="AA493" i="55"/>
  <c r="V493" i="55"/>
  <c r="U493" i="55"/>
  <c r="T493" i="55"/>
  <c r="S493" i="55"/>
  <c r="R493" i="55"/>
  <c r="M493" i="55"/>
  <c r="Z493" i="55"/>
  <c r="BF491" i="55"/>
  <c r="AR491" i="55"/>
  <c r="AQ491" i="55"/>
  <c r="AA491" i="55"/>
  <c r="V491" i="55"/>
  <c r="U491" i="55"/>
  <c r="AO491" i="55"/>
  <c r="T491" i="55"/>
  <c r="S491" i="55"/>
  <c r="R491" i="55"/>
  <c r="M491" i="55"/>
  <c r="Z491" i="55"/>
  <c r="J491" i="55"/>
  <c r="BF475" i="55"/>
  <c r="AR475" i="55"/>
  <c r="AQ475" i="55"/>
  <c r="AA475" i="55"/>
  <c r="V475" i="55"/>
  <c r="U475" i="55"/>
  <c r="AO475" i="55"/>
  <c r="T475" i="55"/>
  <c r="S475" i="55"/>
  <c r="R475" i="55"/>
  <c r="M475" i="55"/>
  <c r="Z475" i="55" s="1"/>
  <c r="BF482" i="55"/>
  <c r="AR482" i="55"/>
  <c r="AQ482" i="55"/>
  <c r="AA482" i="55"/>
  <c r="Z482" i="55"/>
  <c r="V482" i="55"/>
  <c r="U482" i="55"/>
  <c r="AO482" i="55" s="1"/>
  <c r="T482" i="55"/>
  <c r="S482" i="55"/>
  <c r="R482" i="55"/>
  <c r="M482" i="55"/>
  <c r="J482" i="55"/>
  <c r="BF483" i="55"/>
  <c r="AR483" i="55"/>
  <c r="AQ483" i="55"/>
  <c r="AA483" i="55"/>
  <c r="V483" i="55"/>
  <c r="U483" i="55"/>
  <c r="AO483" i="55" s="1"/>
  <c r="T483" i="55"/>
  <c r="S483" i="55"/>
  <c r="R483" i="55"/>
  <c r="M483" i="55"/>
  <c r="Z483" i="55"/>
  <c r="BF467" i="55"/>
  <c r="AR467" i="55"/>
  <c r="AQ467" i="55"/>
  <c r="AA467" i="55"/>
  <c r="V467" i="55"/>
  <c r="U467" i="55"/>
  <c r="AP467" i="55" s="1"/>
  <c r="T467" i="55"/>
  <c r="S467" i="55"/>
  <c r="R467" i="55"/>
  <c r="M467" i="55"/>
  <c r="BF466" i="55"/>
  <c r="AR466" i="55"/>
  <c r="AQ466" i="55"/>
  <c r="AA466" i="55"/>
  <c r="V466" i="55"/>
  <c r="U466" i="55"/>
  <c r="T466" i="55"/>
  <c r="S466" i="55"/>
  <c r="R466" i="55"/>
  <c r="M466" i="55"/>
  <c r="BF479" i="55"/>
  <c r="AR479" i="55"/>
  <c r="AQ479" i="55"/>
  <c r="AA479" i="55"/>
  <c r="V479" i="55"/>
  <c r="U479" i="55"/>
  <c r="X479" i="55"/>
  <c r="T479" i="55"/>
  <c r="S479" i="55"/>
  <c r="R479" i="55"/>
  <c r="M479" i="55"/>
  <c r="BF417" i="55"/>
  <c r="AR417" i="55"/>
  <c r="AQ417" i="55"/>
  <c r="AA417" i="55"/>
  <c r="V417" i="55"/>
  <c r="U417" i="55"/>
  <c r="X417" i="55" s="1"/>
  <c r="T417" i="55"/>
  <c r="S417" i="55"/>
  <c r="R417" i="55"/>
  <c r="M417" i="55"/>
  <c r="BF428" i="55"/>
  <c r="AR428" i="55"/>
  <c r="AQ428" i="55"/>
  <c r="AA428" i="55"/>
  <c r="V428" i="55"/>
  <c r="U428" i="55"/>
  <c r="X428" i="55" s="1"/>
  <c r="T428" i="55"/>
  <c r="S428" i="55"/>
  <c r="R428" i="55"/>
  <c r="M428" i="55"/>
  <c r="BF452" i="55"/>
  <c r="AR452" i="55"/>
  <c r="AQ452" i="55"/>
  <c r="AA452" i="55"/>
  <c r="V452" i="55"/>
  <c r="U452" i="55"/>
  <c r="T452" i="55"/>
  <c r="S452" i="55"/>
  <c r="R452" i="55"/>
  <c r="M452" i="55"/>
  <c r="BF427" i="55"/>
  <c r="AR427" i="55"/>
  <c r="AQ427" i="55"/>
  <c r="AA427" i="55"/>
  <c r="V427" i="55"/>
  <c r="U427" i="55"/>
  <c r="X427" i="55"/>
  <c r="T427" i="55"/>
  <c r="S427" i="55"/>
  <c r="R427" i="55"/>
  <c r="M427" i="55"/>
  <c r="Z427" i="55" s="1"/>
  <c r="BF441" i="55"/>
  <c r="AR441" i="55"/>
  <c r="AQ441" i="55"/>
  <c r="AA441" i="55"/>
  <c r="V441" i="55"/>
  <c r="U441" i="55"/>
  <c r="AO441" i="55"/>
  <c r="T441" i="55"/>
  <c r="S441" i="55"/>
  <c r="R441" i="55"/>
  <c r="M441" i="55"/>
  <c r="Z441" i="55" s="1"/>
  <c r="BF422" i="55"/>
  <c r="AR422" i="55"/>
  <c r="AQ422" i="55"/>
  <c r="AA422" i="55"/>
  <c r="V422" i="55"/>
  <c r="U422" i="55"/>
  <c r="X422" i="55"/>
  <c r="T422" i="55"/>
  <c r="S422" i="55"/>
  <c r="R422" i="55"/>
  <c r="M422" i="55"/>
  <c r="Z422" i="55" s="1"/>
  <c r="BF419" i="55"/>
  <c r="AR419" i="55"/>
  <c r="AQ419" i="55"/>
  <c r="AA419" i="55"/>
  <c r="V419" i="55"/>
  <c r="U419" i="55"/>
  <c r="X419" i="55"/>
  <c r="T419" i="55"/>
  <c r="S419" i="55"/>
  <c r="R419" i="55"/>
  <c r="M419" i="55"/>
  <c r="Z419" i="55" s="1"/>
  <c r="BF415" i="55"/>
  <c r="AR415" i="55"/>
  <c r="AQ415" i="55"/>
  <c r="AA415" i="55"/>
  <c r="V415" i="55"/>
  <c r="U415" i="55"/>
  <c r="AO415" i="55"/>
  <c r="T415" i="55"/>
  <c r="S415" i="55"/>
  <c r="R415" i="55"/>
  <c r="M415" i="55"/>
  <c r="Z415" i="55" s="1"/>
  <c r="BF416" i="55"/>
  <c r="AR416" i="55"/>
  <c r="AQ416" i="55"/>
  <c r="AA416" i="55"/>
  <c r="V416" i="55"/>
  <c r="U416" i="55"/>
  <c r="AO416" i="55"/>
  <c r="T416" i="55"/>
  <c r="S416" i="55"/>
  <c r="R416" i="55"/>
  <c r="M416" i="55"/>
  <c r="Z416" i="55" s="1"/>
  <c r="BF407" i="55"/>
  <c r="AR407" i="55"/>
  <c r="AQ407" i="55"/>
  <c r="AA407" i="55"/>
  <c r="V407" i="55"/>
  <c r="U407" i="55"/>
  <c r="X407" i="55"/>
  <c r="T407" i="55"/>
  <c r="S407" i="55"/>
  <c r="R407" i="55"/>
  <c r="M407" i="55"/>
  <c r="Z407" i="55" s="1"/>
  <c r="BF412" i="55"/>
  <c r="AR412" i="55"/>
  <c r="AQ412" i="55"/>
  <c r="AA412" i="55"/>
  <c r="V412" i="55"/>
  <c r="U412" i="55"/>
  <c r="AO412" i="55"/>
  <c r="T412" i="55"/>
  <c r="S412" i="55"/>
  <c r="R412" i="55"/>
  <c r="M412" i="55"/>
  <c r="Z412" i="55" s="1"/>
  <c r="BF153" i="55"/>
  <c r="AR153" i="55"/>
  <c r="AS153" i="55"/>
  <c r="AT153" i="55" s="1"/>
  <c r="AU153" i="55" s="1"/>
  <c r="AV153" i="55" s="1"/>
  <c r="AQ153" i="55"/>
  <c r="AA153" i="55"/>
  <c r="V153" i="55"/>
  <c r="U153" i="55"/>
  <c r="X153" i="55"/>
  <c r="T153" i="55"/>
  <c r="S153" i="55"/>
  <c r="R153" i="55"/>
  <c r="M153" i="55"/>
  <c r="Z153" i="55" s="1"/>
  <c r="BF371" i="55"/>
  <c r="AR371" i="55"/>
  <c r="AQ371" i="55"/>
  <c r="AA371" i="55"/>
  <c r="V371" i="55"/>
  <c r="U371" i="55"/>
  <c r="X371" i="55"/>
  <c r="T371" i="55"/>
  <c r="S371" i="55"/>
  <c r="R371" i="55"/>
  <c r="M371" i="55"/>
  <c r="J371" i="55" s="1"/>
  <c r="BF390" i="55"/>
  <c r="AR390" i="55"/>
  <c r="AS390" i="55" s="1"/>
  <c r="AT390" i="55" s="1"/>
  <c r="AU390" i="55" s="1"/>
  <c r="AV390" i="55" s="1"/>
  <c r="AQ390" i="55"/>
  <c r="AA390" i="55"/>
  <c r="Z390" i="55"/>
  <c r="V390" i="55"/>
  <c r="U390" i="55"/>
  <c r="AO390" i="55" s="1"/>
  <c r="T390" i="55"/>
  <c r="S390" i="55"/>
  <c r="R390" i="55"/>
  <c r="M390" i="55"/>
  <c r="J390" i="55"/>
  <c r="BF382" i="55"/>
  <c r="AR382" i="55"/>
  <c r="AQ382" i="55"/>
  <c r="AA382" i="55"/>
  <c r="V382" i="55"/>
  <c r="U382" i="55"/>
  <c r="T382" i="55"/>
  <c r="S382" i="55"/>
  <c r="R382" i="55"/>
  <c r="M382" i="55"/>
  <c r="Z382" i="55" s="1"/>
  <c r="BF391" i="55"/>
  <c r="AR391" i="55"/>
  <c r="AS391" i="55" s="1"/>
  <c r="AT391" i="55" s="1"/>
  <c r="AU391" i="55" s="1"/>
  <c r="AV391" i="55" s="1"/>
  <c r="AQ391" i="55"/>
  <c r="AA391" i="55"/>
  <c r="V391" i="55"/>
  <c r="U391" i="55"/>
  <c r="X391" i="55"/>
  <c r="T391" i="55"/>
  <c r="S391" i="55"/>
  <c r="R391" i="55"/>
  <c r="M391" i="55"/>
  <c r="Z391" i="55" s="1"/>
  <c r="BF393" i="55"/>
  <c r="AR393" i="55"/>
  <c r="AS393" i="55"/>
  <c r="AT393" i="55" s="1"/>
  <c r="AU393" i="55" s="1"/>
  <c r="AV393" i="55"/>
  <c r="AQ393" i="55"/>
  <c r="AA393" i="55"/>
  <c r="V393" i="55"/>
  <c r="U393" i="55"/>
  <c r="AP393" i="55" s="1"/>
  <c r="T393" i="55"/>
  <c r="S393" i="55"/>
  <c r="R393" i="55"/>
  <c r="M393" i="55"/>
  <c r="Z393" i="55" s="1"/>
  <c r="BF378" i="55"/>
  <c r="AR378" i="55"/>
  <c r="AS378" i="55"/>
  <c r="AT378" i="55" s="1"/>
  <c r="AU378" i="55" s="1"/>
  <c r="AV378" i="55" s="1"/>
  <c r="AQ378" i="55"/>
  <c r="AA378" i="55"/>
  <c r="V378" i="55"/>
  <c r="U378" i="55"/>
  <c r="T378" i="55"/>
  <c r="S378" i="55"/>
  <c r="R378" i="55"/>
  <c r="M378" i="55"/>
  <c r="J378" i="55" s="1"/>
  <c r="BF362" i="55"/>
  <c r="AR362" i="55"/>
  <c r="AS362" i="55"/>
  <c r="AT362" i="55" s="1"/>
  <c r="AU362" i="55" s="1"/>
  <c r="AV362" i="55" s="1"/>
  <c r="AQ362" i="55"/>
  <c r="AA362" i="55"/>
  <c r="V362" i="55"/>
  <c r="U362" i="55"/>
  <c r="AP362" i="55"/>
  <c r="T362" i="55"/>
  <c r="S362" i="55"/>
  <c r="R362" i="55"/>
  <c r="M362" i="55"/>
  <c r="Z362" i="55"/>
  <c r="BF363" i="55"/>
  <c r="AR363" i="55"/>
  <c r="AS363" i="55"/>
  <c r="AQ363" i="55"/>
  <c r="AA363" i="55"/>
  <c r="V363" i="55"/>
  <c r="U363" i="55"/>
  <c r="AP363" i="55"/>
  <c r="T363" i="55"/>
  <c r="S363" i="55"/>
  <c r="R363" i="55"/>
  <c r="M363" i="55"/>
  <c r="J363" i="55" s="1"/>
  <c r="BF366" i="55"/>
  <c r="AR366" i="55"/>
  <c r="AS366" i="55" s="1"/>
  <c r="AT366" i="55" s="1"/>
  <c r="AU366" i="55" s="1"/>
  <c r="AV366" i="55" s="1"/>
  <c r="AQ366" i="55"/>
  <c r="AA366" i="55"/>
  <c r="V366" i="55"/>
  <c r="U366" i="55"/>
  <c r="AP366" i="55" s="1"/>
  <c r="T366" i="55"/>
  <c r="S366" i="55"/>
  <c r="R366" i="55"/>
  <c r="M366" i="55"/>
  <c r="Z366" i="55" s="1"/>
  <c r="BF365" i="55"/>
  <c r="AR365" i="55"/>
  <c r="AS365" i="55"/>
  <c r="AT365" i="55" s="1"/>
  <c r="AU365" i="55" s="1"/>
  <c r="AV365" i="55" s="1"/>
  <c r="AQ365" i="55"/>
  <c r="AA365" i="55"/>
  <c r="V365" i="55"/>
  <c r="U365" i="55"/>
  <c r="AP365" i="55" s="1"/>
  <c r="T365" i="55"/>
  <c r="S365" i="55"/>
  <c r="R365" i="55"/>
  <c r="M365" i="55"/>
  <c r="J365" i="55" s="1"/>
  <c r="BF347" i="55"/>
  <c r="AR347" i="55"/>
  <c r="AS347" i="55" s="1"/>
  <c r="AT347" i="55" s="1"/>
  <c r="AU347" i="55" s="1"/>
  <c r="AV347" i="55" s="1"/>
  <c r="AQ347" i="55"/>
  <c r="AA347" i="55"/>
  <c r="V347" i="55"/>
  <c r="U347" i="55"/>
  <c r="AP347" i="55"/>
  <c r="T347" i="55"/>
  <c r="S347" i="55"/>
  <c r="R347" i="55"/>
  <c r="M347" i="55"/>
  <c r="Z347" i="55" s="1"/>
  <c r="BF344" i="55"/>
  <c r="AR344" i="55"/>
  <c r="AS344" i="55" s="1"/>
  <c r="AT344" i="55" s="1"/>
  <c r="AU344" i="55" s="1"/>
  <c r="AV344" i="55" s="1"/>
  <c r="AQ344" i="55"/>
  <c r="AA344" i="55"/>
  <c r="V344" i="55"/>
  <c r="U344" i="55"/>
  <c r="AP344" i="55"/>
  <c r="T344" i="55"/>
  <c r="S344" i="55"/>
  <c r="R344" i="55"/>
  <c r="M344" i="55"/>
  <c r="J344" i="55" s="1"/>
  <c r="BF346" i="55"/>
  <c r="AR346" i="55"/>
  <c r="AQ346" i="55"/>
  <c r="AA346" i="55"/>
  <c r="V346" i="55"/>
  <c r="U346" i="55"/>
  <c r="AP346" i="55"/>
  <c r="T346" i="55"/>
  <c r="S346" i="55"/>
  <c r="R346" i="55"/>
  <c r="M346" i="55"/>
  <c r="Z346" i="55" s="1"/>
  <c r="BF349" i="55"/>
  <c r="AR349" i="55"/>
  <c r="AQ349" i="55"/>
  <c r="AA349" i="55"/>
  <c r="V349" i="55"/>
  <c r="U349" i="55"/>
  <c r="AP349" i="55" s="1"/>
  <c r="T349" i="55"/>
  <c r="S349" i="55"/>
  <c r="R349" i="55"/>
  <c r="M349" i="55"/>
  <c r="Z349" i="55" s="1"/>
  <c r="BF352" i="55"/>
  <c r="AR352" i="55"/>
  <c r="AQ352" i="55"/>
  <c r="AA352" i="55"/>
  <c r="V352" i="55"/>
  <c r="U352" i="55"/>
  <c r="T352" i="55"/>
  <c r="S352" i="55"/>
  <c r="R352" i="55"/>
  <c r="M352" i="55"/>
  <c r="Z352" i="55" s="1"/>
  <c r="BF342" i="55"/>
  <c r="AR342" i="55"/>
  <c r="AS342" i="55"/>
  <c r="AT342" i="55" s="1"/>
  <c r="AU342" i="55" s="1"/>
  <c r="AV342" i="55" s="1"/>
  <c r="AQ342" i="55"/>
  <c r="AA342" i="55"/>
  <c r="V342" i="55"/>
  <c r="U342" i="55"/>
  <c r="T342" i="55"/>
  <c r="S342" i="55"/>
  <c r="R342" i="55"/>
  <c r="M342" i="55"/>
  <c r="J342" i="55"/>
  <c r="BF315" i="55"/>
  <c r="AR315" i="55"/>
  <c r="AQ315" i="55"/>
  <c r="AA315" i="55"/>
  <c r="V315" i="55"/>
  <c r="U315" i="55"/>
  <c r="T315" i="55"/>
  <c r="S315" i="55"/>
  <c r="R315" i="55"/>
  <c r="M315" i="55"/>
  <c r="Z315" i="55"/>
  <c r="BF335" i="55"/>
  <c r="AR335" i="55"/>
  <c r="AQ335" i="55"/>
  <c r="AA335" i="55"/>
  <c r="V335" i="55"/>
  <c r="U335" i="55"/>
  <c r="AP335" i="55" s="1"/>
  <c r="T335" i="55"/>
  <c r="S335" i="55"/>
  <c r="R335" i="55"/>
  <c r="M335" i="55"/>
  <c r="Z335" i="55"/>
  <c r="BF309" i="55"/>
  <c r="AR309" i="55"/>
  <c r="AQ309" i="55"/>
  <c r="AA309" i="55"/>
  <c r="Z309" i="55"/>
  <c r="V309" i="55"/>
  <c r="U309" i="55"/>
  <c r="AP309" i="55"/>
  <c r="T309" i="55"/>
  <c r="S309" i="55"/>
  <c r="R309" i="55"/>
  <c r="M309" i="55"/>
  <c r="J309" i="55" s="1"/>
  <c r="BF300" i="55"/>
  <c r="AR300" i="55"/>
  <c r="AQ300" i="55"/>
  <c r="AA300" i="55"/>
  <c r="V300" i="55"/>
  <c r="U300" i="55"/>
  <c r="AP300" i="55"/>
  <c r="T300" i="55"/>
  <c r="S300" i="55"/>
  <c r="R300" i="55"/>
  <c r="M300" i="55"/>
  <c r="Z300" i="55" s="1"/>
  <c r="BF322" i="55"/>
  <c r="AR322" i="55"/>
  <c r="AQ322" i="55"/>
  <c r="AA322" i="55"/>
  <c r="V322" i="55"/>
  <c r="U322" i="55"/>
  <c r="T322" i="55"/>
  <c r="S322" i="55"/>
  <c r="R322" i="55"/>
  <c r="M322" i="55"/>
  <c r="Z322" i="55"/>
  <c r="BF291" i="55"/>
  <c r="AR291" i="55"/>
  <c r="AQ291" i="55"/>
  <c r="AA291" i="55"/>
  <c r="V291" i="55"/>
  <c r="U291" i="55"/>
  <c r="T291" i="55"/>
  <c r="S291" i="55"/>
  <c r="R291" i="55"/>
  <c r="M291" i="55"/>
  <c r="Z291" i="55" s="1"/>
  <c r="BF295" i="55"/>
  <c r="AR295" i="55"/>
  <c r="AQ295" i="55"/>
  <c r="AA295" i="55"/>
  <c r="Z295" i="55"/>
  <c r="V295" i="55"/>
  <c r="U295" i="55"/>
  <c r="T295" i="55"/>
  <c r="S295" i="55"/>
  <c r="R295" i="55"/>
  <c r="M295" i="55"/>
  <c r="J295" i="55" s="1"/>
  <c r="BF304" i="55"/>
  <c r="AR304" i="55"/>
  <c r="AQ304" i="55"/>
  <c r="AA304" i="55"/>
  <c r="V304" i="55"/>
  <c r="U304" i="55"/>
  <c r="AO304" i="55"/>
  <c r="T304" i="55"/>
  <c r="S304" i="55"/>
  <c r="R304" i="55"/>
  <c r="M304" i="55"/>
  <c r="Z304" i="55" s="1"/>
  <c r="BF278" i="55"/>
  <c r="AR278" i="55"/>
  <c r="AQ278" i="55"/>
  <c r="AA278" i="55"/>
  <c r="V278" i="55"/>
  <c r="U278" i="55"/>
  <c r="T278" i="55"/>
  <c r="S278" i="55"/>
  <c r="R278" i="55"/>
  <c r="M278" i="55"/>
  <c r="Z278" i="55" s="1"/>
  <c r="BF271" i="55"/>
  <c r="AR271" i="55"/>
  <c r="AQ271" i="55"/>
  <c r="AA271" i="55"/>
  <c r="V271" i="55"/>
  <c r="U271" i="55"/>
  <c r="T271" i="55"/>
  <c r="S271" i="55"/>
  <c r="R271" i="55"/>
  <c r="M271" i="55"/>
  <c r="Z271" i="55" s="1"/>
  <c r="BF269" i="55"/>
  <c r="AR269" i="55"/>
  <c r="AQ269" i="55"/>
  <c r="AA269" i="55"/>
  <c r="V269" i="55"/>
  <c r="U269" i="55"/>
  <c r="AP269" i="55"/>
  <c r="T269" i="55"/>
  <c r="S269" i="55"/>
  <c r="R269" i="55"/>
  <c r="M269" i="55"/>
  <c r="Z269" i="55" s="1"/>
  <c r="BF266" i="55"/>
  <c r="AR266" i="55"/>
  <c r="AQ266" i="55"/>
  <c r="AA266" i="55"/>
  <c r="V266" i="55"/>
  <c r="U266" i="55"/>
  <c r="X266" i="55" s="1"/>
  <c r="T266" i="55"/>
  <c r="S266" i="55"/>
  <c r="R266" i="55"/>
  <c r="M266" i="55"/>
  <c r="Z266" i="55" s="1"/>
  <c r="BF263" i="55"/>
  <c r="AR263" i="55"/>
  <c r="AQ263" i="55"/>
  <c r="AA263" i="55"/>
  <c r="V263" i="55"/>
  <c r="U263" i="55"/>
  <c r="X263" i="55" s="1"/>
  <c r="T263" i="55"/>
  <c r="S263" i="55"/>
  <c r="R263" i="55"/>
  <c r="M263" i="55"/>
  <c r="Z263" i="55" s="1"/>
  <c r="BF260" i="55"/>
  <c r="AR260" i="55"/>
  <c r="AQ260" i="55"/>
  <c r="AA260" i="55"/>
  <c r="V260" i="55"/>
  <c r="U260" i="55"/>
  <c r="T260" i="55"/>
  <c r="S260" i="55"/>
  <c r="R260" i="55"/>
  <c r="M260" i="55"/>
  <c r="Z260" i="55" s="1"/>
  <c r="BF257" i="55"/>
  <c r="AR257" i="55"/>
  <c r="AQ257" i="55"/>
  <c r="AA257" i="55"/>
  <c r="V257" i="55"/>
  <c r="U257" i="55"/>
  <c r="AO257" i="55"/>
  <c r="T257" i="55"/>
  <c r="S257" i="55"/>
  <c r="R257" i="55"/>
  <c r="M257" i="55"/>
  <c r="Z257" i="55" s="1"/>
  <c r="BF254" i="55"/>
  <c r="AR254" i="55"/>
  <c r="AQ254" i="55"/>
  <c r="AA254" i="55"/>
  <c r="V254" i="55"/>
  <c r="U254" i="55"/>
  <c r="X254" i="55"/>
  <c r="T254" i="55"/>
  <c r="S254" i="55"/>
  <c r="R254" i="55"/>
  <c r="M254" i="55"/>
  <c r="Z254" i="55" s="1"/>
  <c r="BF250" i="55"/>
  <c r="AR250" i="55"/>
  <c r="AQ250" i="55"/>
  <c r="AA250" i="55"/>
  <c r="V250" i="55"/>
  <c r="U250" i="55"/>
  <c r="X250" i="55"/>
  <c r="T250" i="55"/>
  <c r="S250" i="55"/>
  <c r="R250" i="55"/>
  <c r="M250" i="55"/>
  <c r="Z250" i="55"/>
  <c r="BF249" i="55"/>
  <c r="AR249" i="55"/>
  <c r="AQ249" i="55"/>
  <c r="AA249" i="55"/>
  <c r="V249" i="55"/>
  <c r="U249" i="55"/>
  <c r="AO249" i="55"/>
  <c r="T249" i="55"/>
  <c r="S249" i="55"/>
  <c r="R249" i="55"/>
  <c r="M249" i="55"/>
  <c r="Z249" i="55"/>
  <c r="J249" i="55"/>
  <c r="BF237" i="55"/>
  <c r="AR237" i="55"/>
  <c r="AQ237" i="55"/>
  <c r="AA237" i="55"/>
  <c r="V237" i="55"/>
  <c r="U237" i="55"/>
  <c r="X237" i="55" s="1"/>
  <c r="AO237" i="55"/>
  <c r="T237" i="55"/>
  <c r="S237" i="55"/>
  <c r="R237" i="55"/>
  <c r="M237" i="55"/>
  <c r="Z237" i="55" s="1"/>
  <c r="BF217" i="55"/>
  <c r="AR217" i="55"/>
  <c r="AQ217" i="55"/>
  <c r="AA217" i="55"/>
  <c r="V217" i="55"/>
  <c r="U217" i="55"/>
  <c r="AO217" i="55" s="1"/>
  <c r="T217" i="55"/>
  <c r="S217" i="55"/>
  <c r="R217" i="55"/>
  <c r="M217" i="55"/>
  <c r="Z217" i="55"/>
  <c r="BF215" i="55"/>
  <c r="AR215" i="55"/>
  <c r="AQ215" i="55"/>
  <c r="AA215" i="55"/>
  <c r="Z215" i="55"/>
  <c r="V215" i="55"/>
  <c r="U215" i="55"/>
  <c r="X215" i="55"/>
  <c r="T215" i="55"/>
  <c r="S215" i="55"/>
  <c r="R215" i="55"/>
  <c r="M215" i="55"/>
  <c r="J215" i="55"/>
  <c r="BF208" i="55"/>
  <c r="AR208" i="55"/>
  <c r="AQ208" i="55"/>
  <c r="AA208" i="55"/>
  <c r="V208" i="55"/>
  <c r="U208" i="55"/>
  <c r="AO208" i="55"/>
  <c r="T208" i="55"/>
  <c r="S208" i="55"/>
  <c r="R208" i="55"/>
  <c r="M208" i="55"/>
  <c r="Z208" i="55" s="1"/>
  <c r="BF201" i="55"/>
  <c r="AR201" i="55"/>
  <c r="AQ201" i="55"/>
  <c r="AA201" i="55"/>
  <c r="V201" i="55"/>
  <c r="U201" i="55"/>
  <c r="AO201" i="55" s="1"/>
  <c r="T201" i="55"/>
  <c r="S201" i="55"/>
  <c r="R201" i="55"/>
  <c r="M201" i="55"/>
  <c r="Z201" i="55"/>
  <c r="BF368" i="55"/>
  <c r="AR368" i="55"/>
  <c r="AQ368" i="55"/>
  <c r="AA368" i="55"/>
  <c r="X368" i="55"/>
  <c r="V368" i="55"/>
  <c r="U368" i="55"/>
  <c r="T368" i="55"/>
  <c r="S368" i="55"/>
  <c r="R368" i="55"/>
  <c r="M368" i="55"/>
  <c r="Z368" i="55"/>
  <c r="BF207" i="55"/>
  <c r="AR207" i="55"/>
  <c r="AQ207" i="55"/>
  <c r="AA207" i="55"/>
  <c r="V207" i="55"/>
  <c r="U207" i="55"/>
  <c r="X207" i="55" s="1"/>
  <c r="T207" i="55"/>
  <c r="S207" i="55"/>
  <c r="R207" i="55"/>
  <c r="M207" i="55"/>
  <c r="Z207" i="55"/>
  <c r="BF206" i="55"/>
  <c r="AR206" i="55"/>
  <c r="AQ206" i="55"/>
  <c r="AA206" i="55"/>
  <c r="X206" i="55"/>
  <c r="V206" i="55"/>
  <c r="U206" i="55"/>
  <c r="AO206" i="55"/>
  <c r="T206" i="55"/>
  <c r="S206" i="55"/>
  <c r="R206" i="55"/>
  <c r="M206" i="55"/>
  <c r="Z206" i="55"/>
  <c r="J206" i="55"/>
  <c r="BF195" i="55"/>
  <c r="AR195" i="55"/>
  <c r="AQ195" i="55"/>
  <c r="AA195" i="55"/>
  <c r="V195" i="55"/>
  <c r="U195" i="55"/>
  <c r="X195" i="55" s="1"/>
  <c r="T195" i="55"/>
  <c r="S195" i="55"/>
  <c r="R195" i="55"/>
  <c r="M195" i="55"/>
  <c r="Z195" i="55" s="1"/>
  <c r="BF189" i="55"/>
  <c r="AR189" i="55"/>
  <c r="AQ189" i="55"/>
  <c r="AA189" i="55"/>
  <c r="V189" i="55"/>
  <c r="U189" i="55"/>
  <c r="X189" i="55" s="1"/>
  <c r="AO189" i="55"/>
  <c r="T189" i="55"/>
  <c r="S189" i="55"/>
  <c r="R189" i="55"/>
  <c r="M189" i="55"/>
  <c r="J189" i="55" s="1"/>
  <c r="BF175" i="55"/>
  <c r="AR175" i="55"/>
  <c r="AQ175" i="55"/>
  <c r="AA175" i="55"/>
  <c r="V175" i="55"/>
  <c r="U175" i="55"/>
  <c r="X175" i="55"/>
  <c r="T175" i="55"/>
  <c r="S175" i="55"/>
  <c r="R175" i="55"/>
  <c r="M175" i="55"/>
  <c r="Z175" i="55" s="1"/>
  <c r="BF115" i="55"/>
  <c r="AR115" i="55"/>
  <c r="AQ115" i="55"/>
  <c r="AA115" i="55"/>
  <c r="V115" i="55"/>
  <c r="U115" i="55"/>
  <c r="X115" i="55" s="1"/>
  <c r="T115" i="55"/>
  <c r="S115" i="55"/>
  <c r="R115" i="55"/>
  <c r="M115" i="55"/>
  <c r="Z115" i="55" s="1"/>
  <c r="BF171" i="55"/>
  <c r="AR171" i="55"/>
  <c r="AQ171" i="55"/>
  <c r="AA171" i="55"/>
  <c r="V171" i="55"/>
  <c r="U171" i="55"/>
  <c r="X171" i="55" s="1"/>
  <c r="T171" i="55"/>
  <c r="S171" i="55"/>
  <c r="R171" i="55"/>
  <c r="M171" i="55"/>
  <c r="Z171" i="55"/>
  <c r="J171" i="55"/>
  <c r="BF169" i="55"/>
  <c r="AR169" i="55"/>
  <c r="AQ169" i="55"/>
  <c r="AA169" i="55"/>
  <c r="V169" i="55"/>
  <c r="U169" i="55"/>
  <c r="X169" i="55"/>
  <c r="T169" i="55"/>
  <c r="S169" i="55"/>
  <c r="R169" i="55"/>
  <c r="M169" i="55"/>
  <c r="Z169" i="55" s="1"/>
  <c r="BF154" i="55"/>
  <c r="AR154" i="55"/>
  <c r="AQ154" i="55"/>
  <c r="AA154" i="55"/>
  <c r="Z154" i="55"/>
  <c r="V154" i="55"/>
  <c r="U154" i="55"/>
  <c r="X154" i="55" s="1"/>
  <c r="T154" i="55"/>
  <c r="S154" i="55"/>
  <c r="R154" i="55"/>
  <c r="M154" i="55"/>
  <c r="J154" i="55" s="1"/>
  <c r="BF156" i="55"/>
  <c r="AR156" i="55"/>
  <c r="AQ156" i="55"/>
  <c r="AA156" i="55"/>
  <c r="V156" i="55"/>
  <c r="U156" i="55"/>
  <c r="T156" i="55"/>
  <c r="S156" i="55"/>
  <c r="R156" i="55"/>
  <c r="M156" i="55"/>
  <c r="Z156" i="55"/>
  <c r="BF147" i="55"/>
  <c r="AR147" i="55"/>
  <c r="AS147" i="55"/>
  <c r="AT147" i="55"/>
  <c r="AU147" i="55" s="1"/>
  <c r="AV147" i="55" s="1"/>
  <c r="AQ147" i="55"/>
  <c r="AA147" i="55"/>
  <c r="V147" i="55"/>
  <c r="U147" i="55"/>
  <c r="X147" i="55" s="1"/>
  <c r="AO147" i="55"/>
  <c r="T147" i="55"/>
  <c r="S147" i="55"/>
  <c r="R147" i="55"/>
  <c r="M147" i="55"/>
  <c r="Z147" i="55" s="1"/>
  <c r="BF146" i="55"/>
  <c r="AR146" i="55"/>
  <c r="AQ146" i="55"/>
  <c r="AA146" i="55"/>
  <c r="V146" i="55"/>
  <c r="U146" i="55"/>
  <c r="X146" i="55" s="1"/>
  <c r="T146" i="55"/>
  <c r="S146" i="55"/>
  <c r="R146" i="55"/>
  <c r="M146" i="55"/>
  <c r="Z146" i="55" s="1"/>
  <c r="BF135" i="55"/>
  <c r="AR135" i="55"/>
  <c r="AS135" i="55"/>
  <c r="AT135" i="55" s="1"/>
  <c r="AU135" i="55" s="1"/>
  <c r="AV135" i="55" s="1"/>
  <c r="AQ135" i="55"/>
  <c r="AA135" i="55"/>
  <c r="V135" i="55"/>
  <c r="U135" i="55"/>
  <c r="AO135" i="55"/>
  <c r="T135" i="55"/>
  <c r="S135" i="55"/>
  <c r="R135" i="55"/>
  <c r="M135" i="55"/>
  <c r="Z135" i="55" s="1"/>
  <c r="BF128" i="55"/>
  <c r="AR128" i="55"/>
  <c r="AQ128" i="55"/>
  <c r="AA128" i="55"/>
  <c r="V128" i="55"/>
  <c r="U128" i="55"/>
  <c r="AP128" i="55"/>
  <c r="T128" i="55"/>
  <c r="S128" i="55"/>
  <c r="R128" i="55"/>
  <c r="M128" i="55"/>
  <c r="Z128" i="55" s="1"/>
  <c r="BF129" i="55"/>
  <c r="AR129" i="55"/>
  <c r="AS129" i="55" s="1"/>
  <c r="AT129" i="55" s="1"/>
  <c r="AU129" i="55" s="1"/>
  <c r="AV129" i="55" s="1"/>
  <c r="AQ129" i="55"/>
  <c r="AA129" i="55"/>
  <c r="V129" i="55"/>
  <c r="U129" i="55"/>
  <c r="AO129" i="55"/>
  <c r="T129" i="55"/>
  <c r="S129" i="55"/>
  <c r="R129" i="55"/>
  <c r="M129" i="55"/>
  <c r="Z129" i="55" s="1"/>
  <c r="BF103" i="55"/>
  <c r="AR103" i="55"/>
  <c r="AQ103" i="55"/>
  <c r="AA103" i="55"/>
  <c r="V103" i="55"/>
  <c r="U103" i="55"/>
  <c r="AP103" i="55"/>
  <c r="T103" i="55"/>
  <c r="S103" i="55"/>
  <c r="R103" i="55"/>
  <c r="M103" i="55"/>
  <c r="J103" i="55" s="1"/>
  <c r="BF107" i="55"/>
  <c r="AR107" i="55"/>
  <c r="AS107" i="55"/>
  <c r="AT107" i="55" s="1"/>
  <c r="AU107" i="55"/>
  <c r="AV107" i="55"/>
  <c r="AQ107" i="55"/>
  <c r="AA107" i="55"/>
  <c r="V107" i="55"/>
  <c r="U107" i="55"/>
  <c r="AP107" i="55" s="1"/>
  <c r="T107" i="55"/>
  <c r="S107" i="55"/>
  <c r="R107" i="55"/>
  <c r="M107" i="55"/>
  <c r="Z107" i="55" s="1"/>
  <c r="BF117" i="55"/>
  <c r="AR117" i="55"/>
  <c r="AQ117" i="55"/>
  <c r="AA117" i="55"/>
  <c r="V117" i="55"/>
  <c r="U117" i="55"/>
  <c r="X117" i="55"/>
  <c r="T117" i="55"/>
  <c r="S117" i="55"/>
  <c r="R117" i="55"/>
  <c r="M117" i="55"/>
  <c r="Z117" i="55" s="1"/>
  <c r="BF122" i="55"/>
  <c r="AR122" i="55"/>
  <c r="AQ122" i="55"/>
  <c r="AA122" i="55"/>
  <c r="V122" i="55"/>
  <c r="U122" i="55"/>
  <c r="AO122" i="55"/>
  <c r="T122" i="55"/>
  <c r="S122" i="55"/>
  <c r="R122" i="55"/>
  <c r="M122" i="55"/>
  <c r="Z122" i="55" s="1"/>
  <c r="BF89" i="55"/>
  <c r="AR89" i="55"/>
  <c r="AQ89" i="55"/>
  <c r="AA89" i="55"/>
  <c r="V89" i="55"/>
  <c r="U89" i="55"/>
  <c r="AO89" i="55"/>
  <c r="T89" i="55"/>
  <c r="S89" i="55"/>
  <c r="R89" i="55"/>
  <c r="M89" i="55"/>
  <c r="Z89" i="55" s="1"/>
  <c r="J89" i="55"/>
  <c r="BF95" i="55"/>
  <c r="AR95" i="55"/>
  <c r="AQ95" i="55"/>
  <c r="AA95" i="55"/>
  <c r="V95" i="55"/>
  <c r="U95" i="55"/>
  <c r="AO95" i="55" s="1"/>
  <c r="T95" i="55"/>
  <c r="S95" i="55"/>
  <c r="R95" i="55"/>
  <c r="M95" i="55"/>
  <c r="Z95" i="55"/>
  <c r="BF125" i="55"/>
  <c r="AR125" i="55"/>
  <c r="AQ125" i="55"/>
  <c r="AA125" i="55"/>
  <c r="V125" i="55"/>
  <c r="U125" i="55"/>
  <c r="AO125" i="55" s="1"/>
  <c r="T125" i="55"/>
  <c r="S125" i="55"/>
  <c r="R125" i="55"/>
  <c r="M125" i="55"/>
  <c r="Z125" i="55"/>
  <c r="BF92" i="55"/>
  <c r="AR92" i="55"/>
  <c r="AQ92" i="55"/>
  <c r="AA92" i="55"/>
  <c r="V92" i="55"/>
  <c r="U92" i="55"/>
  <c r="AO92" i="55" s="1"/>
  <c r="T92" i="55"/>
  <c r="S92" i="55"/>
  <c r="R92" i="55"/>
  <c r="M92" i="55"/>
  <c r="Z92" i="55"/>
  <c r="BF90" i="55"/>
  <c r="AR90" i="55"/>
  <c r="AQ90" i="55"/>
  <c r="AA90" i="55"/>
  <c r="V90" i="55"/>
  <c r="U90" i="55"/>
  <c r="X90" i="55" s="1"/>
  <c r="T90" i="55"/>
  <c r="S90" i="55"/>
  <c r="R90" i="55"/>
  <c r="M90" i="55"/>
  <c r="Z90" i="55"/>
  <c r="BF88" i="55"/>
  <c r="AR88" i="55"/>
  <c r="AQ88" i="55"/>
  <c r="AA88" i="55"/>
  <c r="V88" i="55"/>
  <c r="U88" i="55"/>
  <c r="AO88" i="55" s="1"/>
  <c r="T88" i="55"/>
  <c r="S88" i="55"/>
  <c r="R88" i="55"/>
  <c r="M88" i="55"/>
  <c r="Z88" i="55"/>
  <c r="BF58" i="55"/>
  <c r="AR58" i="55"/>
  <c r="AQ58" i="55"/>
  <c r="AA58" i="55"/>
  <c r="V58" i="55"/>
  <c r="U58" i="55"/>
  <c r="T58" i="55"/>
  <c r="S58" i="55"/>
  <c r="R58" i="55"/>
  <c r="M58" i="55"/>
  <c r="Z58" i="55" s="1"/>
  <c r="BF72" i="55"/>
  <c r="AR72" i="55"/>
  <c r="AQ72" i="55"/>
  <c r="AA72" i="55"/>
  <c r="V72" i="55"/>
  <c r="U72" i="55"/>
  <c r="X72" i="55" s="1"/>
  <c r="AO72" i="55"/>
  <c r="T72" i="55"/>
  <c r="S72" i="55"/>
  <c r="R72" i="55"/>
  <c r="M72" i="55"/>
  <c r="Z72" i="55" s="1"/>
  <c r="BF430" i="55"/>
  <c r="AR430" i="55"/>
  <c r="AQ430" i="55"/>
  <c r="AA430" i="55"/>
  <c r="V430" i="55"/>
  <c r="U430" i="55"/>
  <c r="X430" i="55"/>
  <c r="T430" i="55"/>
  <c r="S430" i="55"/>
  <c r="R430" i="55"/>
  <c r="M430" i="55"/>
  <c r="Z430" i="55" s="1"/>
  <c r="BF74" i="55"/>
  <c r="AR74" i="55"/>
  <c r="AQ74" i="55"/>
  <c r="AA74" i="55"/>
  <c r="V74" i="55"/>
  <c r="U74" i="55"/>
  <c r="X74" i="55"/>
  <c r="T74" i="55"/>
  <c r="S74" i="55"/>
  <c r="R74" i="55"/>
  <c r="M74" i="55"/>
  <c r="Z74" i="55" s="1"/>
  <c r="BF77" i="55"/>
  <c r="AR77" i="55"/>
  <c r="AQ77" i="55"/>
  <c r="AA77" i="55"/>
  <c r="V77" i="55"/>
  <c r="U77" i="55"/>
  <c r="AO77" i="55"/>
  <c r="T77" i="55"/>
  <c r="S77" i="55"/>
  <c r="R77" i="55"/>
  <c r="M77" i="55"/>
  <c r="Z77" i="55" s="1"/>
  <c r="BF73" i="55"/>
  <c r="AR73" i="55"/>
  <c r="AQ73" i="55"/>
  <c r="AA73" i="55"/>
  <c r="V73" i="55"/>
  <c r="U73" i="55"/>
  <c r="X73" i="55" s="1"/>
  <c r="T73" i="55"/>
  <c r="S73" i="55"/>
  <c r="R73" i="55"/>
  <c r="M73" i="55"/>
  <c r="Z73" i="55" s="1"/>
  <c r="BF60" i="55"/>
  <c r="AR60" i="55"/>
  <c r="AQ60" i="55"/>
  <c r="AA60" i="55"/>
  <c r="Z60" i="55"/>
  <c r="V60" i="55"/>
  <c r="U60" i="55"/>
  <c r="AO60" i="55" s="1"/>
  <c r="T60" i="55"/>
  <c r="S60" i="55"/>
  <c r="R60" i="55"/>
  <c r="M60" i="55"/>
  <c r="J60" i="55"/>
  <c r="BF421" i="55"/>
  <c r="AR421" i="55"/>
  <c r="AQ421" i="55"/>
  <c r="AA421" i="55"/>
  <c r="V421" i="55"/>
  <c r="U421" i="55"/>
  <c r="X421" i="55" s="1"/>
  <c r="T421" i="55"/>
  <c r="S421" i="55"/>
  <c r="R421" i="55"/>
  <c r="M421" i="55"/>
  <c r="Z421" i="55"/>
  <c r="BF79" i="55"/>
  <c r="AR79" i="55"/>
  <c r="AQ79" i="55"/>
  <c r="AA79" i="55"/>
  <c r="V79" i="55"/>
  <c r="U79" i="55"/>
  <c r="X79" i="55" s="1"/>
  <c r="T79" i="55"/>
  <c r="S79" i="55"/>
  <c r="R79" i="55"/>
  <c r="M79" i="55"/>
  <c r="Z79" i="55"/>
  <c r="BF64" i="55"/>
  <c r="AR64" i="55"/>
  <c r="AQ64" i="55"/>
  <c r="AA64" i="55"/>
  <c r="V64" i="55"/>
  <c r="U64" i="55"/>
  <c r="X64" i="55" s="1"/>
  <c r="T64" i="55"/>
  <c r="S64" i="55"/>
  <c r="R64" i="55"/>
  <c r="M64" i="55"/>
  <c r="Z64" i="55"/>
  <c r="J64" i="55"/>
  <c r="AP64" i="55" s="1"/>
  <c r="BF55" i="55"/>
  <c r="AR55" i="55"/>
  <c r="AQ55" i="55"/>
  <c r="AP55" i="55"/>
  <c r="AA55" i="55"/>
  <c r="Z55" i="55"/>
  <c r="X55" i="55"/>
  <c r="V55" i="55"/>
  <c r="U55" i="55"/>
  <c r="AO55" i="55"/>
  <c r="T55" i="55"/>
  <c r="S55" i="55"/>
  <c r="R55" i="55"/>
  <c r="M55" i="55"/>
  <c r="J55" i="55" s="1"/>
  <c r="BF46" i="55"/>
  <c r="AR46" i="55"/>
  <c r="AQ46" i="55"/>
  <c r="AA46" i="55"/>
  <c r="V46" i="55"/>
  <c r="U46" i="55"/>
  <c r="X46" i="55" s="1"/>
  <c r="T46" i="55"/>
  <c r="S46" i="55"/>
  <c r="R46" i="55"/>
  <c r="M46" i="55"/>
  <c r="Z46" i="55" s="1"/>
  <c r="BF32" i="55"/>
  <c r="AR32" i="55"/>
  <c r="AQ32" i="55"/>
  <c r="AA32" i="55"/>
  <c r="X32" i="55"/>
  <c r="V32" i="55"/>
  <c r="U32" i="55"/>
  <c r="AO32" i="55" s="1"/>
  <c r="T32" i="55"/>
  <c r="S32" i="55"/>
  <c r="R32" i="55"/>
  <c r="M32" i="55"/>
  <c r="Z32" i="55"/>
  <c r="J32" i="55"/>
  <c r="BF18" i="55"/>
  <c r="AR18" i="55"/>
  <c r="AQ18" i="55"/>
  <c r="AA18" i="55"/>
  <c r="V18" i="55"/>
  <c r="U18" i="55"/>
  <c r="AO18" i="55"/>
  <c r="T18" i="55"/>
  <c r="S18" i="55"/>
  <c r="R18" i="55"/>
  <c r="M18" i="55"/>
  <c r="Z18" i="55" s="1"/>
  <c r="BF9" i="55"/>
  <c r="AR9" i="55"/>
  <c r="AQ9" i="55"/>
  <c r="AA9" i="55"/>
  <c r="V9" i="55"/>
  <c r="U9" i="55"/>
  <c r="X9" i="55"/>
  <c r="T9" i="55"/>
  <c r="S9" i="55"/>
  <c r="R9" i="55"/>
  <c r="M9" i="55"/>
  <c r="Z9" i="55" s="1"/>
  <c r="BF47" i="55"/>
  <c r="AR47" i="55"/>
  <c r="AQ47" i="55"/>
  <c r="AA47" i="55"/>
  <c r="V47" i="55"/>
  <c r="U47" i="55"/>
  <c r="AO47" i="55"/>
  <c r="T47" i="55"/>
  <c r="S47" i="55"/>
  <c r="R47" i="55"/>
  <c r="M47" i="55"/>
  <c r="Z47" i="55" s="1"/>
  <c r="BF13" i="55"/>
  <c r="AR13" i="55"/>
  <c r="AQ13" i="55"/>
  <c r="AA13" i="55"/>
  <c r="V13" i="55"/>
  <c r="U13" i="55"/>
  <c r="AO13" i="55" s="1"/>
  <c r="T13" i="55"/>
  <c r="S13" i="55"/>
  <c r="R13" i="55"/>
  <c r="M13" i="55"/>
  <c r="Z13" i="55" s="1"/>
  <c r="BF28" i="55"/>
  <c r="AR28" i="55"/>
  <c r="AQ28" i="55"/>
  <c r="AA28" i="55"/>
  <c r="V28" i="55"/>
  <c r="U28" i="55"/>
  <c r="X28" i="55" s="1"/>
  <c r="T28" i="55"/>
  <c r="S28" i="55"/>
  <c r="R28" i="55"/>
  <c r="M28" i="55"/>
  <c r="Z28" i="55" s="1"/>
  <c r="BF7" i="55"/>
  <c r="AR7" i="55"/>
  <c r="AQ7" i="55"/>
  <c r="AA7" i="55"/>
  <c r="V7" i="55"/>
  <c r="U7" i="55"/>
  <c r="X7" i="55" s="1"/>
  <c r="T7" i="55"/>
  <c r="S7" i="55"/>
  <c r="R7" i="55"/>
  <c r="M7" i="55"/>
  <c r="Z7" i="55" s="1"/>
  <c r="BF534" i="55"/>
  <c r="AR534" i="55"/>
  <c r="AQ534" i="55"/>
  <c r="AA534" i="55"/>
  <c r="V534" i="55"/>
  <c r="U534" i="55"/>
  <c r="AO534" i="55" s="1"/>
  <c r="T534" i="55"/>
  <c r="S534" i="55"/>
  <c r="R534" i="55"/>
  <c r="M534" i="55"/>
  <c r="Z534" i="55" s="1"/>
  <c r="BF130" i="55"/>
  <c r="AR130" i="55"/>
  <c r="AQ130" i="55"/>
  <c r="AA130" i="55"/>
  <c r="Z130" i="55"/>
  <c r="V130" i="55"/>
  <c r="U130" i="55"/>
  <c r="T130" i="55"/>
  <c r="S130" i="55"/>
  <c r="R130" i="55"/>
  <c r="M130" i="55"/>
  <c r="J130" i="55" s="1"/>
  <c r="AP130" i="55" s="1"/>
  <c r="BF524" i="55"/>
  <c r="AR524" i="55"/>
  <c r="AQ524" i="55"/>
  <c r="AA524" i="55"/>
  <c r="V524" i="55"/>
  <c r="U524" i="55"/>
  <c r="X524" i="55" s="1"/>
  <c r="T524" i="55"/>
  <c r="S524" i="55"/>
  <c r="R524" i="55"/>
  <c r="M524" i="55"/>
  <c r="Z524" i="55"/>
  <c r="BF330" i="55"/>
  <c r="AR330" i="55"/>
  <c r="AQ330" i="55"/>
  <c r="AA330" i="55"/>
  <c r="Z330" i="55"/>
  <c r="V330" i="55"/>
  <c r="U330" i="55"/>
  <c r="AO330" i="55"/>
  <c r="T330" i="55"/>
  <c r="S330" i="55"/>
  <c r="R330" i="55"/>
  <c r="M330" i="55"/>
  <c r="J330" i="55" s="1"/>
  <c r="AP330" i="55" s="1"/>
  <c r="BF480" i="55"/>
  <c r="AR480" i="55"/>
  <c r="AQ480" i="55"/>
  <c r="AA480" i="55"/>
  <c r="Z480" i="55"/>
  <c r="V480" i="55"/>
  <c r="U480" i="55"/>
  <c r="AO480" i="55" s="1"/>
  <c r="T480" i="55"/>
  <c r="S480" i="55"/>
  <c r="R480" i="55"/>
  <c r="M480" i="55"/>
  <c r="J480" i="55" s="1"/>
  <c r="AP480" i="55" s="1"/>
  <c r="BF484" i="55"/>
  <c r="AR484" i="55"/>
  <c r="AQ484" i="55"/>
  <c r="AA484" i="55"/>
  <c r="X484" i="55"/>
  <c r="V484" i="55"/>
  <c r="U484" i="55"/>
  <c r="T484" i="55"/>
  <c r="S484" i="55"/>
  <c r="R484" i="55"/>
  <c r="M484" i="55"/>
  <c r="Z484" i="55"/>
  <c r="BF477" i="55"/>
  <c r="AR477" i="55"/>
  <c r="AQ477" i="55"/>
  <c r="AA477" i="55"/>
  <c r="X477" i="55"/>
  <c r="V477" i="55"/>
  <c r="U477" i="55"/>
  <c r="T477" i="55"/>
  <c r="S477" i="55"/>
  <c r="R477" i="55"/>
  <c r="M477" i="55"/>
  <c r="Z477" i="55"/>
  <c r="BF423" i="55"/>
  <c r="AR423" i="55"/>
  <c r="AQ423" i="55"/>
  <c r="AA423" i="55"/>
  <c r="V423" i="55"/>
  <c r="U423" i="55"/>
  <c r="X423" i="55" s="1"/>
  <c r="T423" i="55"/>
  <c r="S423" i="55"/>
  <c r="R423" i="55"/>
  <c r="M423" i="55"/>
  <c r="Z423" i="55"/>
  <c r="BF442" i="55"/>
  <c r="AR442" i="55"/>
  <c r="AQ442" i="55"/>
  <c r="AA442" i="55"/>
  <c r="V442" i="55"/>
  <c r="U442" i="55"/>
  <c r="X442" i="55" s="1"/>
  <c r="T442" i="55"/>
  <c r="S442" i="55"/>
  <c r="R442" i="55"/>
  <c r="M442" i="55"/>
  <c r="Z442" i="55"/>
  <c r="BF443" i="55"/>
  <c r="AR443" i="55"/>
  <c r="AQ443" i="55"/>
  <c r="AA443" i="55"/>
  <c r="Z443" i="55"/>
  <c r="V443" i="55"/>
  <c r="U443" i="55"/>
  <c r="T443" i="55"/>
  <c r="S443" i="55"/>
  <c r="R443" i="55"/>
  <c r="M443" i="55"/>
  <c r="J443" i="55"/>
  <c r="AP443" i="55" s="1"/>
  <c r="BF444" i="55"/>
  <c r="AR444" i="55"/>
  <c r="AQ444" i="55"/>
  <c r="AA444" i="55"/>
  <c r="V444" i="55"/>
  <c r="U444" i="55"/>
  <c r="T444" i="55"/>
  <c r="S444" i="55"/>
  <c r="R444" i="55"/>
  <c r="M444" i="55"/>
  <c r="Z444" i="55"/>
  <c r="BF446" i="55"/>
  <c r="AR446" i="55"/>
  <c r="AQ446" i="55"/>
  <c r="AA446" i="55"/>
  <c r="V446" i="55"/>
  <c r="U446" i="55"/>
  <c r="T446" i="55"/>
  <c r="S446" i="55"/>
  <c r="R446" i="55"/>
  <c r="M446" i="55"/>
  <c r="J446" i="55" s="1"/>
  <c r="BF432" i="55"/>
  <c r="AR432" i="55"/>
  <c r="AS432" i="55" s="1"/>
  <c r="AT432" i="55" s="1"/>
  <c r="AU432" i="55" s="1"/>
  <c r="AV432" i="55" s="1"/>
  <c r="AQ432" i="55"/>
  <c r="AA432" i="55"/>
  <c r="V432" i="55"/>
  <c r="U432" i="55"/>
  <c r="W432" i="55" s="1"/>
  <c r="T432" i="55"/>
  <c r="S432" i="55"/>
  <c r="R432" i="55"/>
  <c r="M432" i="55"/>
  <c r="Z432" i="55" s="1"/>
  <c r="BF429" i="55"/>
  <c r="AR429" i="55"/>
  <c r="AQ429" i="55"/>
  <c r="AA429" i="55"/>
  <c r="V429" i="55"/>
  <c r="U429" i="55"/>
  <c r="T429" i="55"/>
  <c r="S429" i="55"/>
  <c r="R429" i="55"/>
  <c r="M429" i="55"/>
  <c r="J429" i="55" s="1"/>
  <c r="BF409" i="55"/>
  <c r="AR409" i="55"/>
  <c r="AS409" i="55" s="1"/>
  <c r="AT409" i="55" s="1"/>
  <c r="AU409" i="55" s="1"/>
  <c r="AV409" i="55" s="1"/>
  <c r="AQ409" i="55"/>
  <c r="AA409" i="55"/>
  <c r="V409" i="55"/>
  <c r="U409" i="55"/>
  <c r="W409" i="55" s="1"/>
  <c r="T409" i="55"/>
  <c r="S409" i="55"/>
  <c r="R409" i="55"/>
  <c r="M409" i="55"/>
  <c r="Z409" i="55" s="1"/>
  <c r="BF404" i="55"/>
  <c r="AR404" i="55"/>
  <c r="AQ404" i="55"/>
  <c r="AA404" i="55"/>
  <c r="V404" i="55"/>
  <c r="U404" i="55"/>
  <c r="T404" i="55"/>
  <c r="S404" i="55"/>
  <c r="R404" i="55"/>
  <c r="M404" i="55"/>
  <c r="J404" i="55" s="1"/>
  <c r="BF381" i="55"/>
  <c r="AR381" i="55"/>
  <c r="AS381" i="55"/>
  <c r="AT381" i="55" s="1"/>
  <c r="AU381" i="55" s="1"/>
  <c r="AV381" i="55" s="1"/>
  <c r="AQ381" i="55"/>
  <c r="AA381" i="55"/>
  <c r="V381" i="55"/>
  <c r="U381" i="55"/>
  <c r="T381" i="55"/>
  <c r="S381" i="55"/>
  <c r="R381" i="55"/>
  <c r="M381" i="55"/>
  <c r="Z381" i="55"/>
  <c r="BF395" i="55"/>
  <c r="AR395" i="55"/>
  <c r="AQ395" i="55"/>
  <c r="AA395" i="55"/>
  <c r="V395" i="55"/>
  <c r="U395" i="55"/>
  <c r="T395" i="55"/>
  <c r="S395" i="55"/>
  <c r="R395" i="55"/>
  <c r="M395" i="55"/>
  <c r="J395" i="55" s="1"/>
  <c r="BF379" i="55"/>
  <c r="AR379" i="55"/>
  <c r="AS379" i="55" s="1"/>
  <c r="AT379" i="55" s="1"/>
  <c r="AU379" i="55" s="1"/>
  <c r="AV379" i="55" s="1"/>
  <c r="AQ379" i="55"/>
  <c r="AA379" i="55"/>
  <c r="Z379" i="55"/>
  <c r="V379" i="55"/>
  <c r="U379" i="55"/>
  <c r="X379" i="55" s="1"/>
  <c r="T379" i="55"/>
  <c r="S379" i="55"/>
  <c r="R379" i="55"/>
  <c r="M379" i="55"/>
  <c r="J379" i="55"/>
  <c r="AP379" i="55" s="1"/>
  <c r="BF383" i="55"/>
  <c r="AR383" i="55"/>
  <c r="AQ383" i="55"/>
  <c r="AA383" i="55"/>
  <c r="Z383" i="55"/>
  <c r="V383" i="55"/>
  <c r="U383" i="55"/>
  <c r="T383" i="55"/>
  <c r="S383" i="55"/>
  <c r="R383" i="55"/>
  <c r="M383" i="55"/>
  <c r="J383" i="55" s="1"/>
  <c r="BF384" i="55"/>
  <c r="AR384" i="55"/>
  <c r="AS384" i="55"/>
  <c r="AT384" i="55" s="1"/>
  <c r="AU384" i="55" s="1"/>
  <c r="AV384" i="55" s="1"/>
  <c r="AQ384" i="55"/>
  <c r="AA384" i="55"/>
  <c r="V384" i="55"/>
  <c r="U384" i="55"/>
  <c r="T384" i="55"/>
  <c r="S384" i="55"/>
  <c r="R384" i="55"/>
  <c r="M384" i="55"/>
  <c r="Z384" i="55"/>
  <c r="BF400" i="55"/>
  <c r="AR400" i="55"/>
  <c r="AQ400" i="55"/>
  <c r="AA400" i="55"/>
  <c r="V400" i="55"/>
  <c r="U400" i="55"/>
  <c r="T400" i="55"/>
  <c r="S400" i="55"/>
  <c r="R400" i="55"/>
  <c r="M400" i="55"/>
  <c r="J400" i="55" s="1"/>
  <c r="BF355" i="55"/>
  <c r="AR355" i="55"/>
  <c r="AS355" i="55" s="1"/>
  <c r="AT355" i="55" s="1"/>
  <c r="AU355" i="55" s="1"/>
  <c r="AV355" i="55" s="1"/>
  <c r="AQ355" i="55"/>
  <c r="AA355" i="55"/>
  <c r="V355" i="55"/>
  <c r="U355" i="55"/>
  <c r="T355" i="55"/>
  <c r="S355" i="55"/>
  <c r="R355" i="55"/>
  <c r="M355" i="55"/>
  <c r="BF351" i="55"/>
  <c r="AR351" i="55"/>
  <c r="AQ351" i="55"/>
  <c r="AA351" i="55"/>
  <c r="V351" i="55"/>
  <c r="U351" i="55"/>
  <c r="T351" i="55"/>
  <c r="S351" i="55"/>
  <c r="R351" i="55"/>
  <c r="M351" i="55"/>
  <c r="J351" i="55"/>
  <c r="BF350" i="55"/>
  <c r="AR350" i="55"/>
  <c r="AS350" i="55" s="1"/>
  <c r="AT350" i="55" s="1"/>
  <c r="AU350" i="55" s="1"/>
  <c r="AV350" i="55" s="1"/>
  <c r="AQ350" i="55"/>
  <c r="AA350" i="55"/>
  <c r="Z350" i="55"/>
  <c r="V350" i="55"/>
  <c r="U350" i="55"/>
  <c r="T350" i="55"/>
  <c r="S350" i="55"/>
  <c r="R350" i="55"/>
  <c r="M350" i="55"/>
  <c r="J350" i="55"/>
  <c r="AP350" i="55" s="1"/>
  <c r="BF339" i="55"/>
  <c r="AR339" i="55"/>
  <c r="AQ339" i="55"/>
  <c r="AA339" i="55"/>
  <c r="V339" i="55"/>
  <c r="U339" i="55"/>
  <c r="T339" i="55"/>
  <c r="S339" i="55"/>
  <c r="R339" i="55"/>
  <c r="M339" i="55"/>
  <c r="J339" i="55"/>
  <c r="BF219" i="55"/>
  <c r="AR219" i="55"/>
  <c r="AS219" i="55" s="1"/>
  <c r="AT219" i="55" s="1"/>
  <c r="AU219" i="55" s="1"/>
  <c r="AV219" i="55" s="1"/>
  <c r="AQ219" i="55"/>
  <c r="AA219" i="55"/>
  <c r="V219" i="55"/>
  <c r="U219" i="55"/>
  <c r="X219" i="55" s="1"/>
  <c r="T219" i="55"/>
  <c r="S219" i="55"/>
  <c r="R219" i="55"/>
  <c r="M219" i="55"/>
  <c r="Z219" i="55"/>
  <c r="BF329" i="55"/>
  <c r="AR329" i="55"/>
  <c r="AQ329" i="55"/>
  <c r="AA329" i="55"/>
  <c r="V329" i="55"/>
  <c r="U329" i="55"/>
  <c r="T329" i="55"/>
  <c r="S329" i="55"/>
  <c r="R329" i="55"/>
  <c r="M329" i="55"/>
  <c r="J329" i="55" s="1"/>
  <c r="BF319" i="55"/>
  <c r="AR319" i="55"/>
  <c r="AS319" i="55" s="1"/>
  <c r="AT319" i="55" s="1"/>
  <c r="AU319" i="55" s="1"/>
  <c r="AV319" i="55" s="1"/>
  <c r="AQ319" i="55"/>
  <c r="AA319" i="55"/>
  <c r="V319" i="55"/>
  <c r="U319" i="55"/>
  <c r="X319" i="55" s="1"/>
  <c r="T319" i="55"/>
  <c r="S319" i="55"/>
  <c r="R319" i="55"/>
  <c r="M319" i="55"/>
  <c r="Z319" i="55" s="1"/>
  <c r="BF317" i="55"/>
  <c r="AR317" i="55"/>
  <c r="AQ317" i="55"/>
  <c r="AA317" i="55"/>
  <c r="V317" i="55"/>
  <c r="U317" i="55"/>
  <c r="T317" i="55"/>
  <c r="S317" i="55"/>
  <c r="R317" i="55"/>
  <c r="M317" i="55"/>
  <c r="J317" i="55" s="1"/>
  <c r="BF316" i="55"/>
  <c r="AR316" i="55"/>
  <c r="AS316" i="55" s="1"/>
  <c r="AT316" i="55" s="1"/>
  <c r="AU316" i="55" s="1"/>
  <c r="AV316" i="55" s="1"/>
  <c r="AQ316" i="55"/>
  <c r="AA316" i="55"/>
  <c r="V316" i="55"/>
  <c r="U316" i="55"/>
  <c r="T316" i="55"/>
  <c r="S316" i="55"/>
  <c r="R316" i="55"/>
  <c r="M316" i="55"/>
  <c r="Z316" i="55" s="1"/>
  <c r="BF284" i="55"/>
  <c r="AR284" i="55"/>
  <c r="AQ284" i="55"/>
  <c r="AA284" i="55"/>
  <c r="V284" i="55"/>
  <c r="U284" i="55"/>
  <c r="T284" i="55"/>
  <c r="S284" i="55"/>
  <c r="R284" i="55"/>
  <c r="M284" i="55"/>
  <c r="J284" i="55"/>
  <c r="BF283" i="55"/>
  <c r="AR283" i="55"/>
  <c r="AS283" i="55" s="1"/>
  <c r="AT283" i="55" s="1"/>
  <c r="AU283" i="55" s="1"/>
  <c r="AV283" i="55" s="1"/>
  <c r="AQ283" i="55"/>
  <c r="AA283" i="55"/>
  <c r="V283" i="55"/>
  <c r="U283" i="55"/>
  <c r="W283" i="55" s="1"/>
  <c r="T283" i="55"/>
  <c r="S283" i="55"/>
  <c r="R283" i="55"/>
  <c r="M283" i="55"/>
  <c r="Z283" i="55"/>
  <c r="BF445" i="55"/>
  <c r="AR445" i="55"/>
  <c r="AQ445" i="55"/>
  <c r="AA445" i="55"/>
  <c r="V445" i="55"/>
  <c r="U445" i="55"/>
  <c r="T445" i="55"/>
  <c r="S445" i="55"/>
  <c r="R445" i="55"/>
  <c r="M445" i="55"/>
  <c r="J445" i="55" s="1"/>
  <c r="BF280" i="55"/>
  <c r="AR280" i="55"/>
  <c r="AS280" i="55" s="1"/>
  <c r="AT280" i="55" s="1"/>
  <c r="AU280" i="55" s="1"/>
  <c r="AV280" i="55" s="1"/>
  <c r="AQ280" i="55"/>
  <c r="AA280" i="55"/>
  <c r="V280" i="55"/>
  <c r="U280" i="55"/>
  <c r="X280" i="55" s="1"/>
  <c r="T280" i="55"/>
  <c r="S280" i="55"/>
  <c r="R280" i="55"/>
  <c r="M280" i="55"/>
  <c r="Z280" i="55" s="1"/>
  <c r="BF268" i="55"/>
  <c r="AR268" i="55"/>
  <c r="AQ268" i="55"/>
  <c r="AA268" i="55"/>
  <c r="V268" i="55"/>
  <c r="U268" i="55"/>
  <c r="T268" i="55"/>
  <c r="S268" i="55"/>
  <c r="R268" i="55"/>
  <c r="M268" i="55"/>
  <c r="J268" i="55" s="1"/>
  <c r="BF267" i="55"/>
  <c r="AR267" i="55"/>
  <c r="AS267" i="55" s="1"/>
  <c r="AT267" i="55" s="1"/>
  <c r="AU267" i="55" s="1"/>
  <c r="AV267" i="55" s="1"/>
  <c r="AQ267" i="55"/>
  <c r="AA267" i="55"/>
  <c r="V267" i="55"/>
  <c r="U267" i="55"/>
  <c r="X267" i="55" s="1"/>
  <c r="T267" i="55"/>
  <c r="S267" i="55"/>
  <c r="R267" i="55"/>
  <c r="M267" i="55"/>
  <c r="Z267" i="55" s="1"/>
  <c r="BF262" i="55"/>
  <c r="AR262" i="55"/>
  <c r="AQ262" i="55"/>
  <c r="AA262" i="55"/>
  <c r="V262" i="55"/>
  <c r="U262" i="55"/>
  <c r="X262" i="55" s="1"/>
  <c r="T262" i="55"/>
  <c r="S262" i="55"/>
  <c r="R262" i="55"/>
  <c r="M262" i="55"/>
  <c r="Z262" i="55" s="1"/>
  <c r="BF258" i="55"/>
  <c r="AR258" i="55"/>
  <c r="AQ258" i="55"/>
  <c r="AA258" i="55"/>
  <c r="V258" i="55"/>
  <c r="U258" i="55"/>
  <c r="X258" i="55" s="1"/>
  <c r="T258" i="55"/>
  <c r="S258" i="55"/>
  <c r="R258" i="55"/>
  <c r="M258" i="55"/>
  <c r="Z258" i="55" s="1"/>
  <c r="BF239" i="55"/>
  <c r="AR239" i="55"/>
  <c r="AQ239" i="55"/>
  <c r="AA239" i="55"/>
  <c r="V239" i="55"/>
  <c r="U239" i="55"/>
  <c r="T239" i="55"/>
  <c r="S239" i="55"/>
  <c r="R239" i="55"/>
  <c r="M239" i="55"/>
  <c r="Z239" i="55" s="1"/>
  <c r="BF238" i="55"/>
  <c r="AR238" i="55"/>
  <c r="AS238" i="55"/>
  <c r="AQ238" i="55"/>
  <c r="AA238" i="55"/>
  <c r="V238" i="55"/>
  <c r="U238" i="55"/>
  <c r="T238" i="55"/>
  <c r="S238" i="55"/>
  <c r="R238" i="55"/>
  <c r="M238" i="55"/>
  <c r="Z238" i="55" s="1"/>
  <c r="BF213" i="55"/>
  <c r="AR213" i="55"/>
  <c r="AQ213" i="55"/>
  <c r="AA213" i="55"/>
  <c r="V213" i="55"/>
  <c r="U213" i="55"/>
  <c r="X213" i="55"/>
  <c r="T213" i="55"/>
  <c r="S213" i="55"/>
  <c r="R213" i="55"/>
  <c r="M213" i="55"/>
  <c r="Z213" i="55" s="1"/>
  <c r="BF214" i="55"/>
  <c r="AR214" i="55"/>
  <c r="AS214" i="55"/>
  <c r="AT214" i="55" s="1"/>
  <c r="AU214" i="55" s="1"/>
  <c r="AV214" i="55" s="1"/>
  <c r="AQ214" i="55"/>
  <c r="AA214" i="55"/>
  <c r="V214" i="55"/>
  <c r="U214" i="55"/>
  <c r="X214" i="55"/>
  <c r="T214" i="55"/>
  <c r="S214" i="55"/>
  <c r="R214" i="55"/>
  <c r="M214" i="55"/>
  <c r="Z214" i="55" s="1"/>
  <c r="BF232" i="55"/>
  <c r="AR232" i="55"/>
  <c r="AQ232" i="55"/>
  <c r="AA232" i="55"/>
  <c r="V232" i="55"/>
  <c r="U232" i="55"/>
  <c r="X232" i="55"/>
  <c r="T232" i="55"/>
  <c r="S232" i="55"/>
  <c r="R232" i="55"/>
  <c r="M232" i="55"/>
  <c r="Z232" i="55" s="1"/>
  <c r="BF229" i="55"/>
  <c r="AR229" i="55"/>
  <c r="AS229" i="55"/>
  <c r="AT229" i="55" s="1"/>
  <c r="AU229" i="55" s="1"/>
  <c r="AV229" i="55" s="1"/>
  <c r="AQ229" i="55"/>
  <c r="AA229" i="55"/>
  <c r="V229" i="55"/>
  <c r="U229" i="55"/>
  <c r="X229" i="55"/>
  <c r="T229" i="55"/>
  <c r="S229" i="55"/>
  <c r="R229" i="55"/>
  <c r="M229" i="55"/>
  <c r="Z229" i="55" s="1"/>
  <c r="BF236" i="55"/>
  <c r="AR236" i="55"/>
  <c r="AQ236" i="55"/>
  <c r="AA236" i="55"/>
  <c r="V236" i="55"/>
  <c r="U236" i="55"/>
  <c r="T236" i="55"/>
  <c r="S236" i="55"/>
  <c r="R236" i="55"/>
  <c r="M236" i="55"/>
  <c r="Z236" i="55"/>
  <c r="BF196" i="55"/>
  <c r="AR196" i="55"/>
  <c r="AQ196" i="55"/>
  <c r="AA196" i="55"/>
  <c r="X196" i="55"/>
  <c r="V196" i="55"/>
  <c r="U196" i="55"/>
  <c r="T196" i="55"/>
  <c r="S196" i="55"/>
  <c r="R196" i="55"/>
  <c r="M196" i="55"/>
  <c r="Z196" i="55"/>
  <c r="BF194" i="55"/>
  <c r="AR194" i="55"/>
  <c r="AQ194" i="55"/>
  <c r="AA194" i="55"/>
  <c r="V194" i="55"/>
  <c r="U194" i="55"/>
  <c r="T194" i="55"/>
  <c r="S194" i="55"/>
  <c r="R194" i="55"/>
  <c r="M194" i="55"/>
  <c r="Z194" i="55" s="1"/>
  <c r="BF198" i="55"/>
  <c r="AR198" i="55"/>
  <c r="AQ198" i="55"/>
  <c r="AA198" i="55"/>
  <c r="V198" i="55"/>
  <c r="U198" i="55"/>
  <c r="X198" i="55"/>
  <c r="T198" i="55"/>
  <c r="S198" i="55"/>
  <c r="R198" i="55"/>
  <c r="M198" i="55"/>
  <c r="Z198" i="55" s="1"/>
  <c r="BF199" i="55"/>
  <c r="AR199" i="55"/>
  <c r="AQ199" i="55"/>
  <c r="AA199" i="55"/>
  <c r="V199" i="55"/>
  <c r="U199" i="55"/>
  <c r="T199" i="55"/>
  <c r="S199" i="55"/>
  <c r="R199" i="55"/>
  <c r="M199" i="55"/>
  <c r="Z199" i="55" s="1"/>
  <c r="BF177" i="55"/>
  <c r="AR177" i="55"/>
  <c r="AQ177" i="55"/>
  <c r="AA177" i="55"/>
  <c r="V177" i="55"/>
  <c r="U177" i="55"/>
  <c r="X177" i="55" s="1"/>
  <c r="T177" i="55"/>
  <c r="S177" i="55"/>
  <c r="R177" i="55"/>
  <c r="M177" i="55"/>
  <c r="Z177" i="55"/>
  <c r="BF181" i="55"/>
  <c r="AR181" i="55"/>
  <c r="AQ181" i="55"/>
  <c r="AA181" i="55"/>
  <c r="V181" i="55"/>
  <c r="U181" i="55"/>
  <c r="T181" i="55"/>
  <c r="S181" i="55"/>
  <c r="R181" i="55"/>
  <c r="M181" i="55"/>
  <c r="Z181" i="55" s="1"/>
  <c r="BF187" i="55"/>
  <c r="AR187" i="55"/>
  <c r="AQ187" i="55"/>
  <c r="AA187" i="55"/>
  <c r="V187" i="55"/>
  <c r="U187" i="55"/>
  <c r="X187" i="55"/>
  <c r="T187" i="55"/>
  <c r="S187" i="55"/>
  <c r="R187" i="55"/>
  <c r="M187" i="55"/>
  <c r="Z187" i="55" s="1"/>
  <c r="BF163" i="55"/>
  <c r="AR163" i="55"/>
  <c r="AQ163" i="55"/>
  <c r="AA163" i="55"/>
  <c r="V163" i="55"/>
  <c r="U163" i="55"/>
  <c r="T163" i="55"/>
  <c r="S163" i="55"/>
  <c r="R163" i="55"/>
  <c r="M163" i="55"/>
  <c r="Z163" i="55"/>
  <c r="BF159" i="55"/>
  <c r="AR159" i="55"/>
  <c r="AQ159" i="55"/>
  <c r="AA159" i="55"/>
  <c r="Z159" i="55"/>
  <c r="V159" i="55"/>
  <c r="U159" i="55"/>
  <c r="X159" i="55"/>
  <c r="T159" i="55"/>
  <c r="S159" i="55"/>
  <c r="R159" i="55"/>
  <c r="M159" i="55"/>
  <c r="J159" i="55" s="1"/>
  <c r="AP159" i="55" s="1"/>
  <c r="BF179" i="55"/>
  <c r="AR179" i="55"/>
  <c r="AQ179" i="55"/>
  <c r="AA179" i="55"/>
  <c r="V179" i="55"/>
  <c r="U179" i="55"/>
  <c r="T179" i="55"/>
  <c r="S179" i="55"/>
  <c r="R179" i="55"/>
  <c r="M179" i="55"/>
  <c r="Z179" i="55" s="1"/>
  <c r="BF174" i="55"/>
  <c r="AR174" i="55"/>
  <c r="AQ174" i="55"/>
  <c r="AA174" i="55"/>
  <c r="V174" i="55"/>
  <c r="U174" i="55"/>
  <c r="X174" i="55"/>
  <c r="T174" i="55"/>
  <c r="S174" i="55"/>
  <c r="R174" i="55"/>
  <c r="M174" i="55"/>
  <c r="Z174" i="55" s="1"/>
  <c r="BF170" i="55"/>
  <c r="AR170" i="55"/>
  <c r="AQ170" i="55"/>
  <c r="AA170" i="55"/>
  <c r="V170" i="55"/>
  <c r="U170" i="55"/>
  <c r="T170" i="55"/>
  <c r="S170" i="55"/>
  <c r="R170" i="55"/>
  <c r="M170" i="55"/>
  <c r="Z170" i="55"/>
  <c r="BF160" i="55"/>
  <c r="AR160" i="55"/>
  <c r="AQ160" i="55"/>
  <c r="AA160" i="55"/>
  <c r="Z160" i="55"/>
  <c r="V160" i="55"/>
  <c r="U160" i="55"/>
  <c r="X160" i="55" s="1"/>
  <c r="T160" i="55"/>
  <c r="S160" i="55"/>
  <c r="R160" i="55"/>
  <c r="M160" i="55"/>
  <c r="J160" i="55"/>
  <c r="BF188" i="55"/>
  <c r="AR188" i="55"/>
  <c r="AQ188" i="55"/>
  <c r="AA188" i="55"/>
  <c r="V188" i="55"/>
  <c r="U188" i="55"/>
  <c r="AP188" i="55"/>
  <c r="T188" i="55"/>
  <c r="S188" i="55"/>
  <c r="R188" i="55"/>
  <c r="M188" i="55"/>
  <c r="Z188" i="55" s="1"/>
  <c r="BF155" i="55"/>
  <c r="AR155" i="55"/>
  <c r="AQ155" i="55"/>
  <c r="AA155" i="55"/>
  <c r="X155" i="55"/>
  <c r="V155" i="55"/>
  <c r="U155" i="55"/>
  <c r="T155" i="55"/>
  <c r="S155" i="55"/>
  <c r="R155" i="55"/>
  <c r="M155" i="55"/>
  <c r="Z155" i="55" s="1"/>
  <c r="BF152" i="55"/>
  <c r="AR152" i="55"/>
  <c r="AQ152" i="55"/>
  <c r="AA152" i="55"/>
  <c r="V152" i="55"/>
  <c r="U152" i="55"/>
  <c r="T152" i="55"/>
  <c r="S152" i="55"/>
  <c r="R152" i="55"/>
  <c r="M152" i="55"/>
  <c r="Z152" i="55"/>
  <c r="BF149" i="55"/>
  <c r="AR149" i="55"/>
  <c r="AQ149" i="55"/>
  <c r="AA149" i="55"/>
  <c r="V149" i="55"/>
  <c r="W149" i="55"/>
  <c r="U149" i="55"/>
  <c r="X149" i="55"/>
  <c r="T149" i="55"/>
  <c r="S149" i="55"/>
  <c r="R149" i="55"/>
  <c r="M149" i="55"/>
  <c r="Z149" i="55" s="1"/>
  <c r="BF140" i="55"/>
  <c r="AR140" i="55"/>
  <c r="AQ140" i="55"/>
  <c r="AA140" i="55"/>
  <c r="V140" i="55"/>
  <c r="U140" i="55"/>
  <c r="T140" i="55"/>
  <c r="S140" i="55"/>
  <c r="R140" i="55"/>
  <c r="M140" i="55"/>
  <c r="Z140" i="55"/>
  <c r="BF25" i="55"/>
  <c r="AR25" i="55"/>
  <c r="AQ25" i="55"/>
  <c r="AA25" i="55"/>
  <c r="V25" i="55"/>
  <c r="U25" i="55"/>
  <c r="X25" i="55" s="1"/>
  <c r="T25" i="55"/>
  <c r="S25" i="55"/>
  <c r="R25" i="55"/>
  <c r="M25" i="55"/>
  <c r="Z25" i="55"/>
  <c r="BF139" i="55"/>
  <c r="AR139" i="55"/>
  <c r="AQ139" i="55"/>
  <c r="AA139" i="55"/>
  <c r="V139" i="55"/>
  <c r="U139" i="55"/>
  <c r="T139" i="55"/>
  <c r="S139" i="55"/>
  <c r="R139" i="55"/>
  <c r="M139" i="55"/>
  <c r="BF84" i="55"/>
  <c r="AR84" i="55"/>
  <c r="AQ84" i="55"/>
  <c r="AA84" i="55"/>
  <c r="V84" i="55"/>
  <c r="U84" i="55"/>
  <c r="X84" i="55" s="1"/>
  <c r="T84" i="55"/>
  <c r="S84" i="55"/>
  <c r="R84" i="55"/>
  <c r="M84" i="55"/>
  <c r="Z84" i="55"/>
  <c r="BF109" i="55"/>
  <c r="AR109" i="55"/>
  <c r="AQ109" i="55"/>
  <c r="AA109" i="55"/>
  <c r="Z109" i="55"/>
  <c r="V109" i="55"/>
  <c r="U109" i="55"/>
  <c r="T109" i="55"/>
  <c r="S109" i="55"/>
  <c r="R109" i="55"/>
  <c r="M109" i="55"/>
  <c r="J109" i="55"/>
  <c r="BF120" i="55"/>
  <c r="AR120" i="55"/>
  <c r="AS120" i="55" s="1"/>
  <c r="AT120" i="55" s="1"/>
  <c r="AU120" i="55" s="1"/>
  <c r="AV120" i="55" s="1"/>
  <c r="AQ120" i="55"/>
  <c r="AA120" i="55"/>
  <c r="Z120" i="55"/>
  <c r="V120" i="55"/>
  <c r="U120" i="55"/>
  <c r="X120" i="55"/>
  <c r="T120" i="55"/>
  <c r="S120" i="55"/>
  <c r="R120" i="55"/>
  <c r="M120" i="55"/>
  <c r="J120" i="55" s="1"/>
  <c r="AP120" i="55"/>
  <c r="BF98" i="55"/>
  <c r="AR98" i="55"/>
  <c r="AQ98" i="55"/>
  <c r="AA98" i="55"/>
  <c r="V98" i="55"/>
  <c r="U98" i="55"/>
  <c r="X98" i="55" s="1"/>
  <c r="T98" i="55"/>
  <c r="S98" i="55"/>
  <c r="R98" i="55"/>
  <c r="M98" i="55"/>
  <c r="Z98" i="55"/>
  <c r="BF105" i="55"/>
  <c r="AR105" i="55"/>
  <c r="AQ105" i="55"/>
  <c r="AA105" i="55"/>
  <c r="X105" i="55"/>
  <c r="V105" i="55"/>
  <c r="U105" i="55"/>
  <c r="T105" i="55"/>
  <c r="S105" i="55"/>
  <c r="R105" i="55"/>
  <c r="M105" i="55"/>
  <c r="Z105" i="55"/>
  <c r="BF111" i="55"/>
  <c r="AR111" i="55"/>
  <c r="AQ111" i="55"/>
  <c r="AA111" i="55"/>
  <c r="V111" i="55"/>
  <c r="U111" i="55"/>
  <c r="T111" i="55"/>
  <c r="S111" i="55"/>
  <c r="R111" i="55"/>
  <c r="M111" i="55"/>
  <c r="Z111" i="55" s="1"/>
  <c r="BF96" i="55"/>
  <c r="AS96" i="55"/>
  <c r="AT96" i="55"/>
  <c r="AR96" i="55"/>
  <c r="AQ96" i="55"/>
  <c r="AA96" i="55"/>
  <c r="V96" i="55"/>
  <c r="U96" i="55"/>
  <c r="X96" i="55"/>
  <c r="T96" i="55"/>
  <c r="S96" i="55"/>
  <c r="R96" i="55"/>
  <c r="M96" i="55"/>
  <c r="Z96" i="55" s="1"/>
  <c r="BF83" i="55"/>
  <c r="AR83" i="55"/>
  <c r="AQ83" i="55"/>
  <c r="AA83" i="55"/>
  <c r="V83" i="55"/>
  <c r="U83" i="55"/>
  <c r="X83" i="55"/>
  <c r="T83" i="55"/>
  <c r="S83" i="55"/>
  <c r="R83" i="55"/>
  <c r="M83" i="55"/>
  <c r="Z83" i="55" s="1"/>
  <c r="BF97" i="55"/>
  <c r="AR97" i="55"/>
  <c r="AQ97" i="55"/>
  <c r="AA97" i="55"/>
  <c r="V97" i="55"/>
  <c r="U97" i="55"/>
  <c r="X97" i="55"/>
  <c r="T97" i="55"/>
  <c r="S97" i="55"/>
  <c r="R97" i="55"/>
  <c r="M97" i="55"/>
  <c r="Z97" i="55" s="1"/>
  <c r="BF76" i="55"/>
  <c r="AR76" i="55"/>
  <c r="AQ76" i="55"/>
  <c r="AA76" i="55"/>
  <c r="V76" i="55"/>
  <c r="U76" i="55"/>
  <c r="T76" i="55"/>
  <c r="S76" i="55"/>
  <c r="R76" i="55"/>
  <c r="M76" i="55"/>
  <c r="Z76" i="55"/>
  <c r="BF71" i="55"/>
  <c r="AR71" i="55"/>
  <c r="AS71" i="55" s="1"/>
  <c r="AT71" i="55"/>
  <c r="AU71" i="55" s="1"/>
  <c r="AV71" i="55" s="1"/>
  <c r="AQ71" i="55"/>
  <c r="AA71" i="55"/>
  <c r="V71" i="55"/>
  <c r="U71" i="55"/>
  <c r="X71" i="55" s="1"/>
  <c r="T71" i="55"/>
  <c r="S71" i="55"/>
  <c r="R71" i="55"/>
  <c r="M71" i="55"/>
  <c r="Z71" i="55"/>
  <c r="BF30" i="55"/>
  <c r="AR30" i="55"/>
  <c r="AQ30" i="55"/>
  <c r="AA30" i="55"/>
  <c r="V30" i="55"/>
  <c r="U30" i="55"/>
  <c r="X30" i="55" s="1"/>
  <c r="T30" i="55"/>
  <c r="S30" i="55"/>
  <c r="R30" i="55"/>
  <c r="M30" i="55"/>
  <c r="Z30" i="55"/>
  <c r="BF53" i="55"/>
  <c r="AR53" i="55"/>
  <c r="AS53" i="55" s="1"/>
  <c r="AT53" i="55" s="1"/>
  <c r="AU53" i="55" s="1"/>
  <c r="AV53" i="55"/>
  <c r="AQ53" i="55"/>
  <c r="AA53" i="55"/>
  <c r="V53" i="55"/>
  <c r="U53" i="55"/>
  <c r="X53" i="55" s="1"/>
  <c r="T53" i="55"/>
  <c r="S53" i="55"/>
  <c r="R53" i="55"/>
  <c r="M53" i="55"/>
  <c r="Z53" i="55"/>
  <c r="BF50" i="55"/>
  <c r="AR50" i="55"/>
  <c r="AQ50" i="55"/>
  <c r="AA50" i="55"/>
  <c r="V50" i="55"/>
  <c r="U50" i="55"/>
  <c r="T50" i="55"/>
  <c r="S50" i="55"/>
  <c r="R50" i="55"/>
  <c r="M50" i="55"/>
  <c r="Z50" i="55" s="1"/>
  <c r="BF40" i="55"/>
  <c r="AR40" i="55"/>
  <c r="AS40" i="55"/>
  <c r="AT40" i="55" s="1"/>
  <c r="AU40" i="55" s="1"/>
  <c r="AV40" i="55" s="1"/>
  <c r="AQ40" i="55"/>
  <c r="AA40" i="55"/>
  <c r="V40" i="55"/>
  <c r="U40" i="55"/>
  <c r="X40" i="55"/>
  <c r="T40" i="55"/>
  <c r="S40" i="55"/>
  <c r="R40" i="55"/>
  <c r="M40" i="55"/>
  <c r="Z40" i="55" s="1"/>
  <c r="BF35" i="55"/>
  <c r="AR35" i="55"/>
  <c r="AQ35" i="55"/>
  <c r="AA35" i="55"/>
  <c r="V35" i="55"/>
  <c r="U35" i="55"/>
  <c r="X35" i="55"/>
  <c r="T35" i="55"/>
  <c r="S35" i="55"/>
  <c r="R35" i="55"/>
  <c r="M35" i="55"/>
  <c r="Z35" i="55" s="1"/>
  <c r="BF38" i="55"/>
  <c r="AR38" i="55"/>
  <c r="AS38" i="55"/>
  <c r="AT38" i="55" s="1"/>
  <c r="AU38" i="55" s="1"/>
  <c r="AV38" i="55" s="1"/>
  <c r="AQ38" i="55"/>
  <c r="AA38" i="55"/>
  <c r="V38" i="55"/>
  <c r="U38" i="55"/>
  <c r="T38" i="55"/>
  <c r="S38" i="55"/>
  <c r="R38" i="55"/>
  <c r="M38" i="55"/>
  <c r="Z38" i="55"/>
  <c r="BF16" i="55"/>
  <c r="AR16" i="55"/>
  <c r="AQ16" i="55"/>
  <c r="AA16" i="55"/>
  <c r="V16" i="55"/>
  <c r="U16" i="55"/>
  <c r="T16" i="55"/>
  <c r="S16" i="55"/>
  <c r="R16" i="55"/>
  <c r="M16" i="55"/>
  <c r="Z16" i="55" s="1"/>
  <c r="BF24" i="55"/>
  <c r="AR24" i="55"/>
  <c r="AS24" i="55"/>
  <c r="AT24" i="55" s="1"/>
  <c r="AU24" i="55"/>
  <c r="AV24" i="55" s="1"/>
  <c r="AQ24" i="55"/>
  <c r="AA24" i="55"/>
  <c r="X24" i="55"/>
  <c r="V24" i="55"/>
  <c r="U24" i="55"/>
  <c r="T24" i="55"/>
  <c r="S24" i="55"/>
  <c r="R24" i="55"/>
  <c r="M24" i="55"/>
  <c r="Z24" i="55" s="1"/>
  <c r="BF51" i="55"/>
  <c r="AR51" i="55"/>
  <c r="AQ51" i="55"/>
  <c r="AA51" i="55"/>
  <c r="V51" i="55"/>
  <c r="U51" i="55"/>
  <c r="X51" i="55"/>
  <c r="T51" i="55"/>
  <c r="S51" i="55"/>
  <c r="R51" i="55"/>
  <c r="M51" i="55"/>
  <c r="Z51" i="55" s="1"/>
  <c r="BF162" i="55"/>
  <c r="AR162" i="55"/>
  <c r="AS162" i="55"/>
  <c r="AT162" i="55" s="1"/>
  <c r="AU162" i="55"/>
  <c r="AV162" i="55" s="1"/>
  <c r="AQ162" i="55"/>
  <c r="AA162" i="55"/>
  <c r="V162" i="55"/>
  <c r="U162" i="55"/>
  <c r="X162" i="55"/>
  <c r="T162" i="55"/>
  <c r="S162" i="55"/>
  <c r="R162" i="55"/>
  <c r="M162" i="55"/>
  <c r="Z162" i="55" s="1"/>
  <c r="BF15" i="55"/>
  <c r="AR15" i="55"/>
  <c r="AQ15" i="55"/>
  <c r="AA15" i="55"/>
  <c r="V15" i="55"/>
  <c r="U15" i="55"/>
  <c r="X15" i="55"/>
  <c r="T15" i="55"/>
  <c r="S15" i="55"/>
  <c r="R15" i="55"/>
  <c r="M15" i="55"/>
  <c r="Z15" i="55" s="1"/>
  <c r="BF45" i="55"/>
  <c r="AR45" i="55"/>
  <c r="AQ45" i="55"/>
  <c r="AA45" i="55"/>
  <c r="V45" i="55"/>
  <c r="U45" i="55"/>
  <c r="T45" i="55"/>
  <c r="S45" i="55"/>
  <c r="R45" i="55"/>
  <c r="M45" i="55"/>
  <c r="J45" i="55"/>
  <c r="BF8" i="55"/>
  <c r="AR8" i="55"/>
  <c r="AS8" i="55" s="1"/>
  <c r="AT8" i="55" s="1"/>
  <c r="AU8" i="55" s="1"/>
  <c r="AV8" i="55"/>
  <c r="AQ8" i="55"/>
  <c r="AA8" i="55"/>
  <c r="V8" i="55"/>
  <c r="U8" i="55"/>
  <c r="X8" i="55" s="1"/>
  <c r="AP8" i="55"/>
  <c r="T8" i="55"/>
  <c r="S8" i="55"/>
  <c r="R8" i="55"/>
  <c r="M8" i="55"/>
  <c r="Z8" i="55" s="1"/>
  <c r="BF42" i="55"/>
  <c r="AR42" i="55"/>
  <c r="AQ42" i="55"/>
  <c r="AA42" i="55"/>
  <c r="V42" i="55"/>
  <c r="U42" i="55"/>
  <c r="T42" i="55"/>
  <c r="S42" i="55"/>
  <c r="R42" i="55"/>
  <c r="M42" i="55"/>
  <c r="J42" i="55"/>
  <c r="BF532" i="55"/>
  <c r="AR532" i="55"/>
  <c r="AQ532" i="55"/>
  <c r="AA532" i="55"/>
  <c r="V532" i="55"/>
  <c r="U532" i="55"/>
  <c r="T532" i="55"/>
  <c r="S532" i="55"/>
  <c r="R532" i="55"/>
  <c r="M532" i="55"/>
  <c r="Z532" i="55" s="1"/>
  <c r="BF521" i="55"/>
  <c r="AR521" i="55"/>
  <c r="AQ521" i="55"/>
  <c r="AA521" i="55"/>
  <c r="V521" i="55"/>
  <c r="U521" i="55"/>
  <c r="T521" i="55"/>
  <c r="S521" i="55"/>
  <c r="R521" i="55"/>
  <c r="M521" i="55"/>
  <c r="J521" i="55"/>
  <c r="BF517" i="55"/>
  <c r="AR517" i="55"/>
  <c r="AS517" i="55" s="1"/>
  <c r="AT517" i="55"/>
  <c r="AU517" i="55" s="1"/>
  <c r="AV517" i="55" s="1"/>
  <c r="AQ517" i="55"/>
  <c r="AA517" i="55"/>
  <c r="V517" i="55"/>
  <c r="U517" i="55"/>
  <c r="T517" i="55"/>
  <c r="S517" i="55"/>
  <c r="R517" i="55"/>
  <c r="M517" i="55"/>
  <c r="Z517" i="55" s="1"/>
  <c r="J517" i="55"/>
  <c r="BF516" i="55"/>
  <c r="AR516" i="55"/>
  <c r="AQ516" i="55"/>
  <c r="AA516" i="55"/>
  <c r="V516" i="55"/>
  <c r="U516" i="55"/>
  <c r="T516" i="55"/>
  <c r="S516" i="55"/>
  <c r="R516" i="55"/>
  <c r="M516" i="55"/>
  <c r="J516" i="55"/>
  <c r="BF512" i="55"/>
  <c r="AU512" i="55"/>
  <c r="AV512" i="55" s="1"/>
  <c r="AR512" i="55"/>
  <c r="AS512" i="55" s="1"/>
  <c r="AT512" i="55" s="1"/>
  <c r="AQ512" i="55"/>
  <c r="AA512" i="55"/>
  <c r="V512" i="55"/>
  <c r="U512" i="55"/>
  <c r="X512" i="55" s="1"/>
  <c r="T512" i="55"/>
  <c r="S512" i="55"/>
  <c r="R512" i="55"/>
  <c r="M512" i="55"/>
  <c r="Z512" i="55"/>
  <c r="BF528" i="55"/>
  <c r="AR528" i="55"/>
  <c r="AQ528" i="55"/>
  <c r="AA528" i="55"/>
  <c r="V528" i="55"/>
  <c r="U528" i="55"/>
  <c r="T528" i="55"/>
  <c r="S528" i="55"/>
  <c r="R528" i="55"/>
  <c r="M528" i="55"/>
  <c r="J528" i="55" s="1"/>
  <c r="BF523" i="55"/>
  <c r="AR523" i="55"/>
  <c r="AS523" i="55"/>
  <c r="AT523" i="55" s="1"/>
  <c r="AU523" i="55"/>
  <c r="AV523" i="55" s="1"/>
  <c r="AQ523" i="55"/>
  <c r="AA523" i="55"/>
  <c r="Z523" i="55"/>
  <c r="V523" i="55"/>
  <c r="U523" i="55"/>
  <c r="T523" i="55"/>
  <c r="S523" i="55"/>
  <c r="R523" i="55"/>
  <c r="M523" i="55"/>
  <c r="J523" i="55"/>
  <c r="BF522" i="55"/>
  <c r="AR522" i="55"/>
  <c r="AQ522" i="55"/>
  <c r="AA522" i="55"/>
  <c r="Z522" i="55"/>
  <c r="V522" i="55"/>
  <c r="U522" i="55"/>
  <c r="T522" i="55"/>
  <c r="S522" i="55"/>
  <c r="R522" i="55"/>
  <c r="M522" i="55"/>
  <c r="J522" i="55" s="1"/>
  <c r="BF514" i="55"/>
  <c r="AR514" i="55"/>
  <c r="AS514" i="55"/>
  <c r="AT514" i="55" s="1"/>
  <c r="AU514" i="55" s="1"/>
  <c r="AV514" i="55" s="1"/>
  <c r="AQ514" i="55"/>
  <c r="AA514" i="55"/>
  <c r="V514" i="55"/>
  <c r="U514" i="55"/>
  <c r="T514" i="55"/>
  <c r="S514" i="55"/>
  <c r="R514" i="55"/>
  <c r="M514" i="55"/>
  <c r="Z514" i="55"/>
  <c r="BF511" i="55"/>
  <c r="AR511" i="55"/>
  <c r="AQ511" i="55"/>
  <c r="AA511" i="55"/>
  <c r="V511" i="55"/>
  <c r="U511" i="55"/>
  <c r="T511" i="55"/>
  <c r="S511" i="55"/>
  <c r="R511" i="55"/>
  <c r="M511" i="55"/>
  <c r="J511" i="55" s="1"/>
  <c r="BF506" i="55"/>
  <c r="AR506" i="55"/>
  <c r="AS506" i="55"/>
  <c r="AT506" i="55" s="1"/>
  <c r="AU506" i="55" s="1"/>
  <c r="AV506" i="55" s="1"/>
  <c r="AQ506" i="55"/>
  <c r="AA506" i="55"/>
  <c r="V506" i="55"/>
  <c r="U506" i="55"/>
  <c r="W506" i="55" s="1"/>
  <c r="T506" i="55"/>
  <c r="S506" i="55"/>
  <c r="R506" i="55"/>
  <c r="M506" i="55"/>
  <c r="Z506" i="55" s="1"/>
  <c r="BF519" i="55"/>
  <c r="AR519" i="55"/>
  <c r="AQ519" i="55"/>
  <c r="AA519" i="55"/>
  <c r="V519" i="55"/>
  <c r="U519" i="55"/>
  <c r="T519" i="55"/>
  <c r="S519" i="55"/>
  <c r="R519" i="55"/>
  <c r="M519" i="55"/>
  <c r="J519" i="55" s="1"/>
  <c r="BF500" i="55"/>
  <c r="AS500" i="55"/>
  <c r="AT500" i="55"/>
  <c r="AU500" i="55" s="1"/>
  <c r="AV500" i="55" s="1"/>
  <c r="AR500" i="55"/>
  <c r="AQ500" i="55"/>
  <c r="AA500" i="55"/>
  <c r="V500" i="55"/>
  <c r="U500" i="55"/>
  <c r="X500" i="55" s="1"/>
  <c r="T500" i="55"/>
  <c r="S500" i="55"/>
  <c r="R500" i="55"/>
  <c r="M500" i="55"/>
  <c r="Z500" i="55"/>
  <c r="BF498" i="55"/>
  <c r="AR498" i="55"/>
  <c r="AQ498" i="55"/>
  <c r="AA498" i="55"/>
  <c r="V498" i="55"/>
  <c r="U498" i="55"/>
  <c r="T498" i="55"/>
  <c r="S498" i="55"/>
  <c r="R498" i="55"/>
  <c r="M498" i="55"/>
  <c r="J498" i="55" s="1"/>
  <c r="BF485" i="55"/>
  <c r="AR485" i="55"/>
  <c r="AS485" i="55"/>
  <c r="AT485" i="55" s="1"/>
  <c r="AU485" i="55" s="1"/>
  <c r="AV485" i="55" s="1"/>
  <c r="AQ485" i="55"/>
  <c r="AA485" i="55"/>
  <c r="V485" i="55"/>
  <c r="U485" i="55"/>
  <c r="W485" i="55" s="1"/>
  <c r="T485" i="55"/>
  <c r="S485" i="55"/>
  <c r="R485" i="55"/>
  <c r="M485" i="55"/>
  <c r="Z485" i="55"/>
  <c r="J485" i="55"/>
  <c r="AP485" i="55"/>
  <c r="BF487" i="55"/>
  <c r="AR487" i="55"/>
  <c r="AQ487" i="55"/>
  <c r="AA487" i="55"/>
  <c r="V487" i="55"/>
  <c r="U487" i="55"/>
  <c r="T487" i="55"/>
  <c r="S487" i="55"/>
  <c r="R487" i="55"/>
  <c r="M487" i="55"/>
  <c r="J487" i="55" s="1"/>
  <c r="BF486" i="55"/>
  <c r="AR486" i="55"/>
  <c r="AS486" i="55"/>
  <c r="AT486" i="55" s="1"/>
  <c r="AU486" i="55" s="1"/>
  <c r="AV486" i="55" s="1"/>
  <c r="AQ486" i="55"/>
  <c r="AA486" i="55"/>
  <c r="X486" i="55"/>
  <c r="V486" i="55"/>
  <c r="U486" i="55"/>
  <c r="W486" i="55" s="1"/>
  <c r="T486" i="55"/>
  <c r="S486" i="55"/>
  <c r="R486" i="55"/>
  <c r="M486" i="55"/>
  <c r="Z486" i="55"/>
  <c r="J486" i="55"/>
  <c r="BF488" i="55"/>
  <c r="AR488" i="55"/>
  <c r="AQ488" i="55"/>
  <c r="AA488" i="55"/>
  <c r="V488" i="55"/>
  <c r="U488" i="55"/>
  <c r="T488" i="55"/>
  <c r="S488" i="55"/>
  <c r="R488" i="55"/>
  <c r="M488" i="55"/>
  <c r="J488" i="55" s="1"/>
  <c r="BF471" i="55"/>
  <c r="AR471" i="55"/>
  <c r="AQ471" i="55"/>
  <c r="AA471" i="55"/>
  <c r="V471" i="55"/>
  <c r="U471" i="55"/>
  <c r="X471" i="55"/>
  <c r="T471" i="55"/>
  <c r="S471" i="55"/>
  <c r="R471" i="55"/>
  <c r="M471" i="55"/>
  <c r="Z471" i="55" s="1"/>
  <c r="BF468" i="55"/>
  <c r="AR468" i="55"/>
  <c r="AQ468" i="55"/>
  <c r="AA468" i="55"/>
  <c r="V468" i="55"/>
  <c r="U468" i="55"/>
  <c r="T468" i="55"/>
  <c r="S468" i="55"/>
  <c r="R468" i="55"/>
  <c r="M468" i="55"/>
  <c r="J468" i="55"/>
  <c r="BF481" i="55"/>
  <c r="AR481" i="55"/>
  <c r="AS481" i="55"/>
  <c r="AQ481" i="55"/>
  <c r="AA481" i="55"/>
  <c r="V481" i="55"/>
  <c r="U481" i="55"/>
  <c r="X481" i="55" s="1"/>
  <c r="T481" i="55"/>
  <c r="S481" i="55"/>
  <c r="R481" i="55"/>
  <c r="M481" i="55"/>
  <c r="Z481" i="55" s="1"/>
  <c r="BF451" i="55"/>
  <c r="AR451" i="55"/>
  <c r="AQ451" i="55"/>
  <c r="AA451" i="55"/>
  <c r="V451" i="55"/>
  <c r="U451" i="55"/>
  <c r="T451" i="55"/>
  <c r="S451" i="55"/>
  <c r="R451" i="55"/>
  <c r="M451" i="55"/>
  <c r="J451" i="55" s="1"/>
  <c r="BF454" i="55"/>
  <c r="AR454" i="55"/>
  <c r="AQ454" i="55"/>
  <c r="AA454" i="55"/>
  <c r="V454" i="55"/>
  <c r="U454" i="55"/>
  <c r="X454" i="55" s="1"/>
  <c r="T454" i="55"/>
  <c r="S454" i="55"/>
  <c r="R454" i="55"/>
  <c r="M454" i="55"/>
  <c r="Z454" i="55" s="1"/>
  <c r="BF455" i="55"/>
  <c r="AR455" i="55"/>
  <c r="AQ455" i="55"/>
  <c r="AA455" i="55"/>
  <c r="V455" i="55"/>
  <c r="U455" i="55"/>
  <c r="T455" i="55"/>
  <c r="S455" i="55"/>
  <c r="R455" i="55"/>
  <c r="M455" i="55"/>
  <c r="Z455" i="55"/>
  <c r="BF460" i="55"/>
  <c r="AR460" i="55"/>
  <c r="AQ460" i="55"/>
  <c r="AA460" i="55"/>
  <c r="V460" i="55"/>
  <c r="U460" i="55"/>
  <c r="X460" i="55" s="1"/>
  <c r="T460" i="55"/>
  <c r="S460" i="55"/>
  <c r="R460" i="55"/>
  <c r="M460" i="55"/>
  <c r="Z460" i="55"/>
  <c r="BF449" i="55"/>
  <c r="AR449" i="55"/>
  <c r="AQ449" i="55"/>
  <c r="AA449" i="55"/>
  <c r="V449" i="55"/>
  <c r="U449" i="55"/>
  <c r="T449" i="55"/>
  <c r="S449" i="55"/>
  <c r="R449" i="55"/>
  <c r="M449" i="55"/>
  <c r="Z449" i="55" s="1"/>
  <c r="J449" i="55"/>
  <c r="BF447" i="55"/>
  <c r="AR447" i="55"/>
  <c r="AQ447" i="55"/>
  <c r="AA447" i="55"/>
  <c r="V447" i="55"/>
  <c r="U447" i="55"/>
  <c r="X447" i="55" s="1"/>
  <c r="T447" i="55"/>
  <c r="S447" i="55"/>
  <c r="R447" i="55"/>
  <c r="M447" i="55"/>
  <c r="Z447" i="55"/>
  <c r="BF440" i="55"/>
  <c r="AR440" i="55"/>
  <c r="AQ440" i="55"/>
  <c r="AA440" i="55"/>
  <c r="Z440" i="55"/>
  <c r="V440" i="55"/>
  <c r="U440" i="55"/>
  <c r="T440" i="55"/>
  <c r="S440" i="55"/>
  <c r="R440" i="55"/>
  <c r="M440" i="55"/>
  <c r="J440" i="55"/>
  <c r="BF438" i="55"/>
  <c r="AR438" i="55"/>
  <c r="AQ438" i="55"/>
  <c r="AA438" i="55"/>
  <c r="V438" i="55"/>
  <c r="W438" i="55" s="1"/>
  <c r="U438" i="55"/>
  <c r="X438" i="55"/>
  <c r="T438" i="55"/>
  <c r="S438" i="55"/>
  <c r="R438" i="55"/>
  <c r="M438" i="55"/>
  <c r="Z438" i="55"/>
  <c r="J438" i="55"/>
  <c r="AP438" i="55" s="1"/>
  <c r="BF431" i="55"/>
  <c r="AR431" i="55"/>
  <c r="AQ431" i="55"/>
  <c r="AA431" i="55"/>
  <c r="Z431" i="55"/>
  <c r="V431" i="55"/>
  <c r="U431" i="55"/>
  <c r="T431" i="55"/>
  <c r="S431" i="55"/>
  <c r="R431" i="55"/>
  <c r="M431" i="55"/>
  <c r="J431" i="55" s="1"/>
  <c r="BF456" i="55"/>
  <c r="AR456" i="55"/>
  <c r="AQ456" i="55"/>
  <c r="AA456" i="55"/>
  <c r="V456" i="55"/>
  <c r="U456" i="55"/>
  <c r="X456" i="55" s="1"/>
  <c r="T456" i="55"/>
  <c r="S456" i="55"/>
  <c r="R456" i="55"/>
  <c r="M456" i="55"/>
  <c r="Z456" i="55"/>
  <c r="BF426" i="55"/>
  <c r="AR426" i="55"/>
  <c r="AQ426" i="55"/>
  <c r="AA426" i="55"/>
  <c r="X426" i="55"/>
  <c r="V426" i="55"/>
  <c r="U426" i="55"/>
  <c r="T426" i="55"/>
  <c r="S426" i="55"/>
  <c r="R426" i="55"/>
  <c r="M426" i="55"/>
  <c r="Z426" i="55"/>
  <c r="BF418" i="55"/>
  <c r="AR418" i="55"/>
  <c r="AQ418" i="55"/>
  <c r="AA418" i="55"/>
  <c r="X418" i="55"/>
  <c r="V418" i="55"/>
  <c r="U418" i="55"/>
  <c r="T418" i="55"/>
  <c r="S418" i="55"/>
  <c r="R418" i="55"/>
  <c r="M418" i="55"/>
  <c r="Z418" i="55"/>
  <c r="BF435" i="55"/>
  <c r="AR435" i="55"/>
  <c r="AQ435" i="55"/>
  <c r="AA435" i="55"/>
  <c r="V435" i="55"/>
  <c r="U435" i="55"/>
  <c r="X435" i="55" s="1"/>
  <c r="T435" i="55"/>
  <c r="S435" i="55"/>
  <c r="R435" i="55"/>
  <c r="M435" i="55"/>
  <c r="Z435" i="55"/>
  <c r="BF420" i="55"/>
  <c r="AR420" i="55"/>
  <c r="AQ420" i="55"/>
  <c r="AA420" i="55"/>
  <c r="V420" i="55"/>
  <c r="W420" i="55" s="1"/>
  <c r="U420" i="55"/>
  <c r="X420" i="55"/>
  <c r="T420" i="55"/>
  <c r="S420" i="55"/>
  <c r="R420" i="55"/>
  <c r="M420" i="55"/>
  <c r="Z420" i="55"/>
  <c r="BF408" i="55"/>
  <c r="AR408" i="55"/>
  <c r="AQ408" i="55"/>
  <c r="AA408" i="55"/>
  <c r="V408" i="55"/>
  <c r="U408" i="55"/>
  <c r="X408" i="55"/>
  <c r="T408" i="55"/>
  <c r="S408" i="55"/>
  <c r="R408" i="55"/>
  <c r="M408" i="55"/>
  <c r="Z408" i="55"/>
  <c r="BF414" i="55"/>
  <c r="AR414" i="55"/>
  <c r="AQ414" i="55"/>
  <c r="AA414" i="55"/>
  <c r="V414" i="55"/>
  <c r="U414" i="55"/>
  <c r="W414" i="55" s="1"/>
  <c r="X414" i="55"/>
  <c r="T414" i="55"/>
  <c r="S414" i="55"/>
  <c r="R414" i="55"/>
  <c r="M414" i="55"/>
  <c r="Z414" i="55" s="1"/>
  <c r="BF401" i="55"/>
  <c r="AR401" i="55"/>
  <c r="AQ401" i="55"/>
  <c r="AA401" i="55"/>
  <c r="Z401" i="55"/>
  <c r="V401" i="55"/>
  <c r="U401" i="55"/>
  <c r="AO401" i="55" s="1"/>
  <c r="T401" i="55"/>
  <c r="S401" i="55"/>
  <c r="R401" i="55"/>
  <c r="M401" i="55"/>
  <c r="J401" i="55" s="1"/>
  <c r="BF397" i="55"/>
  <c r="AR397" i="55"/>
  <c r="AQ397" i="55"/>
  <c r="AA397" i="55"/>
  <c r="V397" i="55"/>
  <c r="W397" i="55" s="1"/>
  <c r="U397" i="55"/>
  <c r="X397" i="55"/>
  <c r="T397" i="55"/>
  <c r="S397" i="55"/>
  <c r="R397" i="55"/>
  <c r="M397" i="55"/>
  <c r="Z397" i="55"/>
  <c r="J397" i="55"/>
  <c r="AP397" i="55" s="1"/>
  <c r="BF389" i="55"/>
  <c r="AR389" i="55"/>
  <c r="AQ389" i="55"/>
  <c r="AA389" i="55"/>
  <c r="V389" i="55"/>
  <c r="U389" i="55"/>
  <c r="X389" i="55" s="1"/>
  <c r="T389" i="55"/>
  <c r="S389" i="55"/>
  <c r="R389" i="55"/>
  <c r="M389" i="55"/>
  <c r="Z389" i="55" s="1"/>
  <c r="BF387" i="55"/>
  <c r="AR387" i="55"/>
  <c r="AQ387" i="55"/>
  <c r="AA387" i="55"/>
  <c r="V387" i="55"/>
  <c r="U387" i="55"/>
  <c r="W387" i="55" s="1"/>
  <c r="X387" i="55"/>
  <c r="T387" i="55"/>
  <c r="S387" i="55"/>
  <c r="R387" i="55"/>
  <c r="M387" i="55"/>
  <c r="Z387" i="55" s="1"/>
  <c r="BF386" i="55"/>
  <c r="AR386" i="55"/>
  <c r="AQ386" i="55"/>
  <c r="AA386" i="55"/>
  <c r="V386" i="55"/>
  <c r="U386" i="55"/>
  <c r="X386" i="55" s="1"/>
  <c r="T386" i="55"/>
  <c r="S386" i="55"/>
  <c r="R386" i="55"/>
  <c r="M386" i="55"/>
  <c r="Z386" i="55"/>
  <c r="J386" i="55"/>
  <c r="AP386" i="55" s="1"/>
  <c r="BF370" i="55"/>
  <c r="AR370" i="55"/>
  <c r="AQ370" i="55"/>
  <c r="AA370" i="55"/>
  <c r="V370" i="55"/>
  <c r="U370" i="55"/>
  <c r="X370" i="55" s="1"/>
  <c r="T370" i="55"/>
  <c r="S370" i="55"/>
  <c r="R370" i="55"/>
  <c r="M370" i="55"/>
  <c r="Z370" i="55" s="1"/>
  <c r="BF398" i="55"/>
  <c r="AR398" i="55"/>
  <c r="AQ398" i="55"/>
  <c r="AA398" i="55"/>
  <c r="V398" i="55"/>
  <c r="U398" i="55"/>
  <c r="X398" i="55"/>
  <c r="T398" i="55"/>
  <c r="S398" i="55"/>
  <c r="R398" i="55"/>
  <c r="M398" i="55"/>
  <c r="Z398" i="55"/>
  <c r="J398" i="55"/>
  <c r="AP398" i="55" s="1"/>
  <c r="BF375" i="55"/>
  <c r="AR375" i="55"/>
  <c r="AQ375" i="55"/>
  <c r="AA375" i="55"/>
  <c r="V375" i="55"/>
  <c r="W375" i="55"/>
  <c r="U375" i="55"/>
  <c r="X375" i="55" s="1"/>
  <c r="T375" i="55"/>
  <c r="S375" i="55"/>
  <c r="R375" i="55"/>
  <c r="M375" i="55"/>
  <c r="Z375" i="55"/>
  <c r="J375" i="55"/>
  <c r="AP375" i="55" s="1"/>
  <c r="BF377" i="55"/>
  <c r="AR377" i="55"/>
  <c r="AQ377" i="55"/>
  <c r="AA377" i="55"/>
  <c r="V377" i="55"/>
  <c r="U377" i="55"/>
  <c r="X377" i="55"/>
  <c r="T377" i="55"/>
  <c r="S377" i="55"/>
  <c r="R377" i="55"/>
  <c r="M377" i="55"/>
  <c r="Z377" i="55" s="1"/>
  <c r="BF367" i="55"/>
  <c r="AR367" i="55"/>
  <c r="AQ367" i="55"/>
  <c r="AA367" i="55"/>
  <c r="V367" i="55"/>
  <c r="W367" i="55" s="1"/>
  <c r="U367" i="55"/>
  <c r="X367" i="55"/>
  <c r="T367" i="55"/>
  <c r="S367" i="55"/>
  <c r="R367" i="55"/>
  <c r="M367" i="55"/>
  <c r="Z367" i="55"/>
  <c r="J367" i="55"/>
  <c r="AP367" i="55" s="1"/>
  <c r="BF361" i="55"/>
  <c r="AR361" i="55"/>
  <c r="AQ361" i="55"/>
  <c r="AA361" i="55"/>
  <c r="V361" i="55"/>
  <c r="U361" i="55"/>
  <c r="X361" i="55" s="1"/>
  <c r="T361" i="55"/>
  <c r="S361" i="55"/>
  <c r="R361" i="55"/>
  <c r="M361" i="55"/>
  <c r="Z361" i="55" s="1"/>
  <c r="BF248" i="55"/>
  <c r="AR248" i="55"/>
  <c r="AQ248" i="55"/>
  <c r="AA248" i="55"/>
  <c r="V248" i="55"/>
  <c r="U248" i="55"/>
  <c r="W248" i="55" s="1"/>
  <c r="X248" i="55"/>
  <c r="T248" i="55"/>
  <c r="S248" i="55"/>
  <c r="R248" i="55"/>
  <c r="M248" i="55"/>
  <c r="Z248" i="55" s="1"/>
  <c r="BF343" i="55"/>
  <c r="AR343" i="55"/>
  <c r="AQ343" i="55"/>
  <c r="AA343" i="55"/>
  <c r="V343" i="55"/>
  <c r="U343" i="55"/>
  <c r="X343" i="55" s="1"/>
  <c r="T343" i="55"/>
  <c r="S343" i="55"/>
  <c r="R343" i="55"/>
  <c r="M343" i="55"/>
  <c r="Z343" i="55"/>
  <c r="J343" i="55"/>
  <c r="AP343" i="55" s="1"/>
  <c r="BF499" i="55"/>
  <c r="AR499" i="55"/>
  <c r="AQ499" i="55"/>
  <c r="AA499" i="55"/>
  <c r="V499" i="55"/>
  <c r="U499" i="55"/>
  <c r="X499" i="55" s="1"/>
  <c r="T499" i="55"/>
  <c r="S499" i="55"/>
  <c r="R499" i="55"/>
  <c r="M499" i="55"/>
  <c r="Z499" i="55" s="1"/>
  <c r="BF320" i="55"/>
  <c r="AR320" i="55"/>
  <c r="AQ320" i="55"/>
  <c r="AA320" i="55"/>
  <c r="V320" i="55"/>
  <c r="U320" i="55"/>
  <c r="X320" i="55"/>
  <c r="T320" i="55"/>
  <c r="S320" i="55"/>
  <c r="R320" i="55"/>
  <c r="M320" i="55"/>
  <c r="Z320" i="55"/>
  <c r="J320" i="55"/>
  <c r="AP320" i="55" s="1"/>
  <c r="BF307" i="55"/>
  <c r="AR307" i="55"/>
  <c r="AQ307" i="55"/>
  <c r="AA307" i="55"/>
  <c r="V307" i="55"/>
  <c r="W307" i="55"/>
  <c r="U307" i="55"/>
  <c r="X307" i="55" s="1"/>
  <c r="T307" i="55"/>
  <c r="S307" i="55"/>
  <c r="R307" i="55"/>
  <c r="M307" i="55"/>
  <c r="Z307" i="55"/>
  <c r="J307" i="55"/>
  <c r="AP307" i="55" s="1"/>
  <c r="BF325" i="55"/>
  <c r="AR325" i="55"/>
  <c r="AQ325" i="55"/>
  <c r="AA325" i="55"/>
  <c r="V325" i="55"/>
  <c r="U325" i="55"/>
  <c r="X325" i="55"/>
  <c r="T325" i="55"/>
  <c r="S325" i="55"/>
  <c r="R325" i="55"/>
  <c r="M325" i="55"/>
  <c r="Z325" i="55" s="1"/>
  <c r="BF326" i="55"/>
  <c r="AR326" i="55"/>
  <c r="AQ326" i="55"/>
  <c r="AA326" i="55"/>
  <c r="V326" i="55"/>
  <c r="W326" i="55" s="1"/>
  <c r="U326" i="55"/>
  <c r="X326" i="55"/>
  <c r="T326" i="55"/>
  <c r="S326" i="55"/>
  <c r="R326" i="55"/>
  <c r="M326" i="55"/>
  <c r="Z326" i="55"/>
  <c r="J326" i="55"/>
  <c r="AP326" i="55" s="1"/>
  <c r="BF301" i="55"/>
  <c r="AR301" i="55"/>
  <c r="AQ301" i="55"/>
  <c r="AA301" i="55"/>
  <c r="V301" i="55"/>
  <c r="U301" i="55"/>
  <c r="X301" i="55" s="1"/>
  <c r="T301" i="55"/>
  <c r="S301" i="55"/>
  <c r="R301" i="55"/>
  <c r="M301" i="55"/>
  <c r="Z301" i="55" s="1"/>
  <c r="BF321" i="55"/>
  <c r="AR321" i="55"/>
  <c r="AQ321" i="55"/>
  <c r="AA321" i="55"/>
  <c r="V321" i="55"/>
  <c r="U321" i="55"/>
  <c r="W321" i="55" s="1"/>
  <c r="X321" i="55"/>
  <c r="T321" i="55"/>
  <c r="S321" i="55"/>
  <c r="R321" i="55"/>
  <c r="M321" i="55"/>
  <c r="Z321" i="55" s="1"/>
  <c r="BF305" i="55"/>
  <c r="AR305" i="55"/>
  <c r="AQ305" i="55"/>
  <c r="AA305" i="55"/>
  <c r="V305" i="55"/>
  <c r="U305" i="55"/>
  <c r="X305" i="55" s="1"/>
  <c r="T305" i="55"/>
  <c r="S305" i="55"/>
  <c r="R305" i="55"/>
  <c r="M305" i="55"/>
  <c r="Z305" i="55"/>
  <c r="J305" i="55"/>
  <c r="AP305" i="55" s="1"/>
  <c r="BF302" i="55"/>
  <c r="AR302" i="55"/>
  <c r="AQ302" i="55"/>
  <c r="AA302" i="55"/>
  <c r="V302" i="55"/>
  <c r="W302" i="55"/>
  <c r="U302" i="55"/>
  <c r="X302" i="55" s="1"/>
  <c r="T302" i="55"/>
  <c r="S302" i="55"/>
  <c r="R302" i="55"/>
  <c r="M302" i="55"/>
  <c r="Z302" i="55" s="1"/>
  <c r="J302" i="55"/>
  <c r="AP302" i="55" s="1"/>
  <c r="BF314" i="55"/>
  <c r="AR314" i="55"/>
  <c r="AQ314" i="55"/>
  <c r="AA314" i="55"/>
  <c r="V314" i="55"/>
  <c r="U314" i="55"/>
  <c r="X314" i="55"/>
  <c r="T314" i="55"/>
  <c r="S314" i="55"/>
  <c r="R314" i="55"/>
  <c r="M314" i="55"/>
  <c r="Z314" i="55" s="1"/>
  <c r="BF297" i="55"/>
  <c r="AR297" i="55"/>
  <c r="AQ297" i="55"/>
  <c r="AA297" i="55"/>
  <c r="V297" i="55"/>
  <c r="W297" i="55" s="1"/>
  <c r="U297" i="55"/>
  <c r="X297" i="55" s="1"/>
  <c r="T297" i="55"/>
  <c r="S297" i="55"/>
  <c r="R297" i="55"/>
  <c r="M297" i="55"/>
  <c r="Z297" i="55"/>
  <c r="J297" i="55"/>
  <c r="AP297" i="55" s="1"/>
  <c r="BF286" i="55"/>
  <c r="AR286" i="55"/>
  <c r="AQ286" i="55"/>
  <c r="AA286" i="55"/>
  <c r="V286" i="55"/>
  <c r="U286" i="55"/>
  <c r="X286" i="55" s="1"/>
  <c r="T286" i="55"/>
  <c r="S286" i="55"/>
  <c r="R286" i="55"/>
  <c r="M286" i="55"/>
  <c r="Z286" i="55" s="1"/>
  <c r="BF288" i="55"/>
  <c r="AR288" i="55"/>
  <c r="AQ288" i="55"/>
  <c r="AA288" i="55"/>
  <c r="V288" i="55"/>
  <c r="W288" i="55" s="1"/>
  <c r="U288" i="55"/>
  <c r="X288" i="55"/>
  <c r="T288" i="55"/>
  <c r="S288" i="55"/>
  <c r="R288" i="55"/>
  <c r="M288" i="55"/>
  <c r="Z288" i="55" s="1"/>
  <c r="BF287" i="55"/>
  <c r="AR287" i="55"/>
  <c r="AQ287" i="55"/>
  <c r="AA287" i="55"/>
  <c r="V287" i="55"/>
  <c r="U287" i="55"/>
  <c r="X287" i="55" s="1"/>
  <c r="T287" i="55"/>
  <c r="S287" i="55"/>
  <c r="R287" i="55"/>
  <c r="M287" i="55"/>
  <c r="Z287" i="55" s="1"/>
  <c r="J287" i="55"/>
  <c r="AP287" i="55" s="1"/>
  <c r="BF285" i="55"/>
  <c r="AR285" i="55"/>
  <c r="AQ285" i="55"/>
  <c r="AA285" i="55"/>
  <c r="V285" i="55"/>
  <c r="U285" i="55"/>
  <c r="X285" i="55" s="1"/>
  <c r="T285" i="55"/>
  <c r="S285" i="55"/>
  <c r="R285" i="55"/>
  <c r="M285" i="55"/>
  <c r="Z285" i="55" s="1"/>
  <c r="BF279" i="55"/>
  <c r="AR279" i="55"/>
  <c r="AQ279" i="55"/>
  <c r="AA279" i="55"/>
  <c r="V279" i="55"/>
  <c r="U279" i="55"/>
  <c r="X279" i="55" s="1"/>
  <c r="T279" i="55"/>
  <c r="S279" i="55"/>
  <c r="R279" i="55"/>
  <c r="M279" i="55"/>
  <c r="Z279" i="55"/>
  <c r="J279" i="55"/>
  <c r="AP279" i="55" s="1"/>
  <c r="BF277" i="55"/>
  <c r="AR277" i="55"/>
  <c r="AQ277" i="55"/>
  <c r="AA277" i="55"/>
  <c r="V277" i="55"/>
  <c r="W277" i="55"/>
  <c r="U277" i="55"/>
  <c r="X277" i="55" s="1"/>
  <c r="T277" i="55"/>
  <c r="S277" i="55"/>
  <c r="R277" i="55"/>
  <c r="M277" i="55"/>
  <c r="Z277" i="55" s="1"/>
  <c r="J277" i="55"/>
  <c r="AP277" i="55" s="1"/>
  <c r="BF274" i="55"/>
  <c r="AR274" i="55"/>
  <c r="AQ274" i="55"/>
  <c r="AA274" i="55"/>
  <c r="V274" i="55"/>
  <c r="U274" i="55"/>
  <c r="X274" i="55"/>
  <c r="T274" i="55"/>
  <c r="S274" i="55"/>
  <c r="R274" i="55"/>
  <c r="M274" i="55"/>
  <c r="Z274" i="55" s="1"/>
  <c r="BF273" i="55"/>
  <c r="AR273" i="55"/>
  <c r="AQ273" i="55"/>
  <c r="AA273" i="55"/>
  <c r="V273" i="55"/>
  <c r="U273" i="55"/>
  <c r="X273" i="55" s="1"/>
  <c r="T273" i="55"/>
  <c r="S273" i="55"/>
  <c r="R273" i="55"/>
  <c r="M273" i="55"/>
  <c r="Z273" i="55" s="1"/>
  <c r="BF272" i="55"/>
  <c r="AR272" i="55"/>
  <c r="AQ272" i="55"/>
  <c r="AA272" i="55"/>
  <c r="V272" i="55"/>
  <c r="U272" i="55"/>
  <c r="T272" i="55"/>
  <c r="S272" i="55"/>
  <c r="R272" i="55"/>
  <c r="M272" i="55"/>
  <c r="BF265" i="55"/>
  <c r="AR265" i="55"/>
  <c r="AQ265" i="55"/>
  <c r="AA265" i="55"/>
  <c r="V265" i="55"/>
  <c r="U265" i="55"/>
  <c r="X265" i="55"/>
  <c r="T265" i="55"/>
  <c r="S265" i="55"/>
  <c r="R265" i="55"/>
  <c r="M265" i="55"/>
  <c r="Z265" i="55" s="1"/>
  <c r="BF264" i="55"/>
  <c r="AR264" i="55"/>
  <c r="AQ264" i="55"/>
  <c r="AA264" i="55"/>
  <c r="V264" i="55"/>
  <c r="U264" i="55"/>
  <c r="X264" i="55"/>
  <c r="T264" i="55"/>
  <c r="S264" i="55"/>
  <c r="R264" i="55"/>
  <c r="M264" i="55"/>
  <c r="BF261" i="55"/>
  <c r="AR261" i="55"/>
  <c r="AQ261" i="55"/>
  <c r="AA261" i="55"/>
  <c r="V261" i="55"/>
  <c r="W261" i="55" s="1"/>
  <c r="U261" i="55"/>
  <c r="X261" i="55"/>
  <c r="T261" i="55"/>
  <c r="S261" i="55"/>
  <c r="R261" i="55"/>
  <c r="M261" i="55"/>
  <c r="Z261" i="55" s="1"/>
  <c r="BF245" i="55"/>
  <c r="AR245" i="55"/>
  <c r="AQ245" i="55"/>
  <c r="AA245" i="55"/>
  <c r="V245" i="55"/>
  <c r="U245" i="55"/>
  <c r="T245" i="55"/>
  <c r="S245" i="55"/>
  <c r="R245" i="55"/>
  <c r="M245" i="55"/>
  <c r="BF255" i="55"/>
  <c r="AR255" i="55"/>
  <c r="AS255" i="55"/>
  <c r="AT255" i="55" s="1"/>
  <c r="AU255" i="55" s="1"/>
  <c r="AV255" i="55" s="1"/>
  <c r="AQ255" i="55"/>
  <c r="AA255" i="55"/>
  <c r="V255" i="55"/>
  <c r="U255" i="55"/>
  <c r="X255" i="55"/>
  <c r="T255" i="55"/>
  <c r="S255" i="55"/>
  <c r="R255" i="55"/>
  <c r="M255" i="55"/>
  <c r="Z255" i="55"/>
  <c r="BF246" i="55"/>
  <c r="AR246" i="55"/>
  <c r="AQ246" i="55"/>
  <c r="AA246" i="55"/>
  <c r="V246" i="55"/>
  <c r="U246" i="55"/>
  <c r="X246" i="55"/>
  <c r="T246" i="55"/>
  <c r="S246" i="55"/>
  <c r="R246" i="55"/>
  <c r="M246" i="55"/>
  <c r="J246" i="55"/>
  <c r="BF242" i="55"/>
  <c r="AR242" i="55"/>
  <c r="AS242" i="55"/>
  <c r="AT242" i="55"/>
  <c r="AU242" i="55" s="1"/>
  <c r="AV242" i="55" s="1"/>
  <c r="AQ242" i="55"/>
  <c r="AA242" i="55"/>
  <c r="V242" i="55"/>
  <c r="U242" i="55"/>
  <c r="X242" i="55"/>
  <c r="T242" i="55"/>
  <c r="S242" i="55"/>
  <c r="R242" i="55"/>
  <c r="M242" i="55"/>
  <c r="BF234" i="55"/>
  <c r="AR234" i="55"/>
  <c r="AQ234" i="55"/>
  <c r="AA234" i="55"/>
  <c r="V234" i="55"/>
  <c r="U234" i="55"/>
  <c r="T234" i="55"/>
  <c r="S234" i="55"/>
  <c r="R234" i="55"/>
  <c r="M234" i="55"/>
  <c r="Z234" i="55" s="1"/>
  <c r="J234" i="55"/>
  <c r="AP234" i="55"/>
  <c r="BF221" i="55"/>
  <c r="AR221" i="55"/>
  <c r="AS221" i="55" s="1"/>
  <c r="AT221" i="55" s="1"/>
  <c r="AU221" i="55" s="1"/>
  <c r="AV221" i="55" s="1"/>
  <c r="AQ221" i="55"/>
  <c r="AA221" i="55"/>
  <c r="V221" i="55"/>
  <c r="U221" i="55"/>
  <c r="X221" i="55"/>
  <c r="T221" i="55"/>
  <c r="S221" i="55"/>
  <c r="R221" i="55"/>
  <c r="M221" i="55"/>
  <c r="Z221" i="55"/>
  <c r="BF228" i="55"/>
  <c r="AR228" i="55"/>
  <c r="AQ228" i="55"/>
  <c r="AA228" i="55"/>
  <c r="V228" i="55"/>
  <c r="U228" i="55"/>
  <c r="X228" i="55"/>
  <c r="T228" i="55"/>
  <c r="S228" i="55"/>
  <c r="R228" i="55"/>
  <c r="M228" i="55"/>
  <c r="Z228" i="55"/>
  <c r="BF225" i="55"/>
  <c r="AR225" i="55"/>
  <c r="AQ225" i="55"/>
  <c r="AA225" i="55"/>
  <c r="V225" i="55"/>
  <c r="U225" i="55"/>
  <c r="X225" i="55"/>
  <c r="T225" i="55"/>
  <c r="S225" i="55"/>
  <c r="R225" i="55"/>
  <c r="M225" i="55"/>
  <c r="Z225" i="55"/>
  <c r="BF209" i="55"/>
  <c r="AR209" i="55"/>
  <c r="AQ209" i="55"/>
  <c r="AA209" i="55"/>
  <c r="V209" i="55"/>
  <c r="U209" i="55"/>
  <c r="X209" i="55"/>
  <c r="T209" i="55"/>
  <c r="S209" i="55"/>
  <c r="R209" i="55"/>
  <c r="M209" i="55"/>
  <c r="Z209" i="55"/>
  <c r="BF222" i="55"/>
  <c r="AR222" i="55"/>
  <c r="AQ222" i="55"/>
  <c r="AA222" i="55"/>
  <c r="V222" i="55"/>
  <c r="U222" i="55"/>
  <c r="X222" i="55"/>
  <c r="T222" i="55"/>
  <c r="S222" i="55"/>
  <c r="R222" i="55"/>
  <c r="M222" i="55"/>
  <c r="Z222" i="55"/>
  <c r="BF210" i="55"/>
  <c r="AR210" i="55"/>
  <c r="AQ210" i="55"/>
  <c r="AA210" i="55"/>
  <c r="X210" i="55"/>
  <c r="V210" i="55"/>
  <c r="U210" i="55"/>
  <c r="T210" i="55"/>
  <c r="S210" i="55"/>
  <c r="R210" i="55"/>
  <c r="M210" i="55"/>
  <c r="Z210" i="55"/>
  <c r="BF218" i="55"/>
  <c r="AR218" i="55"/>
  <c r="AQ218" i="55"/>
  <c r="AA218" i="55"/>
  <c r="V218" i="55"/>
  <c r="U218" i="55"/>
  <c r="X218" i="55"/>
  <c r="T218" i="55"/>
  <c r="S218" i="55"/>
  <c r="R218" i="55"/>
  <c r="M218" i="55"/>
  <c r="Z218" i="55"/>
  <c r="BF231" i="55"/>
  <c r="AR231" i="55"/>
  <c r="AQ231" i="55"/>
  <c r="AA231" i="55"/>
  <c r="V231" i="55"/>
  <c r="U231" i="55"/>
  <c r="X231" i="55"/>
  <c r="T231" i="55"/>
  <c r="S231" i="55"/>
  <c r="R231" i="55"/>
  <c r="M231" i="55"/>
  <c r="Z231" i="55"/>
  <c r="BF235" i="55"/>
  <c r="AR235" i="55"/>
  <c r="AQ235" i="55"/>
  <c r="AA235" i="55"/>
  <c r="V235" i="55"/>
  <c r="U235" i="55"/>
  <c r="X235" i="55"/>
  <c r="T235" i="55"/>
  <c r="S235" i="55"/>
  <c r="R235" i="55"/>
  <c r="M235" i="55"/>
  <c r="Z235" i="55"/>
  <c r="BF200" i="55"/>
  <c r="AR200" i="55"/>
  <c r="AQ200" i="55"/>
  <c r="AA200" i="55"/>
  <c r="V200" i="55"/>
  <c r="U200" i="55"/>
  <c r="X200" i="55"/>
  <c r="T200" i="55"/>
  <c r="S200" i="55"/>
  <c r="R200" i="55"/>
  <c r="M200" i="55"/>
  <c r="Z200" i="55"/>
  <c r="BF193" i="55"/>
  <c r="AR193" i="55"/>
  <c r="AQ193" i="55"/>
  <c r="AA193" i="55"/>
  <c r="X193" i="55"/>
  <c r="V193" i="55"/>
  <c r="U193" i="55"/>
  <c r="T193" i="55"/>
  <c r="S193" i="55"/>
  <c r="R193" i="55"/>
  <c r="M193" i="55"/>
  <c r="Z193" i="55"/>
  <c r="BF119" i="55"/>
  <c r="AR119" i="55"/>
  <c r="AQ119" i="55"/>
  <c r="AA119" i="55"/>
  <c r="Z119" i="55"/>
  <c r="V119" i="55"/>
  <c r="U119" i="55"/>
  <c r="X119" i="55" s="1"/>
  <c r="AO119" i="55"/>
  <c r="T119" i="55"/>
  <c r="S119" i="55"/>
  <c r="R119" i="55"/>
  <c r="M119" i="55"/>
  <c r="J119" i="55" s="1"/>
  <c r="BF197" i="55"/>
  <c r="AR197" i="55"/>
  <c r="AQ197" i="55"/>
  <c r="AA197" i="55"/>
  <c r="V197" i="55"/>
  <c r="U197" i="55"/>
  <c r="X197" i="55" s="1"/>
  <c r="T197" i="55"/>
  <c r="S197" i="55"/>
  <c r="R197" i="55"/>
  <c r="M197" i="55"/>
  <c r="BF204" i="55"/>
  <c r="AR204" i="55"/>
  <c r="AQ204" i="55"/>
  <c r="AA204" i="55"/>
  <c r="V204" i="55"/>
  <c r="U204" i="55"/>
  <c r="X204" i="55"/>
  <c r="T204" i="55"/>
  <c r="S204" i="55"/>
  <c r="R204" i="55"/>
  <c r="M204" i="55"/>
  <c r="BF192" i="55"/>
  <c r="AR192" i="55"/>
  <c r="AQ192" i="55"/>
  <c r="AA192" i="55"/>
  <c r="V192" i="55"/>
  <c r="U192" i="55"/>
  <c r="X192" i="55"/>
  <c r="T192" i="55"/>
  <c r="S192" i="55"/>
  <c r="R192" i="55"/>
  <c r="M192" i="55"/>
  <c r="BF93" i="55"/>
  <c r="AR93" i="55"/>
  <c r="AQ93" i="55"/>
  <c r="AA93" i="55"/>
  <c r="V93" i="55"/>
  <c r="U93" i="55"/>
  <c r="X93" i="55"/>
  <c r="T93" i="55"/>
  <c r="S93" i="55"/>
  <c r="R93" i="55"/>
  <c r="M93" i="55"/>
  <c r="Z93" i="55"/>
  <c r="BF178" i="55"/>
  <c r="AR178" i="55"/>
  <c r="AQ178" i="55"/>
  <c r="AA178" i="55"/>
  <c r="V178" i="55"/>
  <c r="U178" i="55"/>
  <c r="X178" i="55"/>
  <c r="T178" i="55"/>
  <c r="S178" i="55"/>
  <c r="R178" i="55"/>
  <c r="M178" i="55"/>
  <c r="Z178" i="55"/>
  <c r="BF183" i="55"/>
  <c r="AR183" i="55"/>
  <c r="AQ183" i="55"/>
  <c r="AA183" i="55"/>
  <c r="X183" i="55"/>
  <c r="V183" i="55"/>
  <c r="U183" i="55"/>
  <c r="T183" i="55"/>
  <c r="S183" i="55"/>
  <c r="R183" i="55"/>
  <c r="M183" i="55"/>
  <c r="Z183" i="55"/>
  <c r="BF184" i="55"/>
  <c r="AR184" i="55"/>
  <c r="AQ184" i="55"/>
  <c r="AA184" i="55"/>
  <c r="V184" i="55"/>
  <c r="U184" i="55"/>
  <c r="X184" i="55"/>
  <c r="T184" i="55"/>
  <c r="S184" i="55"/>
  <c r="R184" i="55"/>
  <c r="M184" i="55"/>
  <c r="Z184" i="55"/>
  <c r="BF186" i="55"/>
  <c r="AR186" i="55"/>
  <c r="AQ186" i="55"/>
  <c r="AA186" i="55"/>
  <c r="V186" i="55"/>
  <c r="U186" i="55"/>
  <c r="X186" i="55"/>
  <c r="T186" i="55"/>
  <c r="S186" i="55"/>
  <c r="R186" i="55"/>
  <c r="M186" i="55"/>
  <c r="Z186" i="55"/>
  <c r="BF165" i="55"/>
  <c r="AR165" i="55"/>
  <c r="AQ165" i="55"/>
  <c r="AA165" i="55"/>
  <c r="V165" i="55"/>
  <c r="U165" i="55"/>
  <c r="X165" i="55"/>
  <c r="T165" i="55"/>
  <c r="S165" i="55"/>
  <c r="R165" i="55"/>
  <c r="M165" i="55"/>
  <c r="Z165" i="55"/>
  <c r="BF173" i="55"/>
  <c r="AR173" i="55"/>
  <c r="AQ173" i="55"/>
  <c r="AA173" i="55"/>
  <c r="X173" i="55"/>
  <c r="V173" i="55"/>
  <c r="U173" i="55"/>
  <c r="T173" i="55"/>
  <c r="S173" i="55"/>
  <c r="R173" i="55"/>
  <c r="M173" i="55"/>
  <c r="Z173" i="55"/>
  <c r="BF161" i="55"/>
  <c r="AR161" i="55"/>
  <c r="AQ161" i="55"/>
  <c r="AA161" i="55"/>
  <c r="V161" i="55"/>
  <c r="U161" i="55"/>
  <c r="X161" i="55"/>
  <c r="T161" i="55"/>
  <c r="S161" i="55"/>
  <c r="R161" i="55"/>
  <c r="M161" i="55"/>
  <c r="Z161" i="55"/>
  <c r="BF172" i="55"/>
  <c r="AR172" i="55"/>
  <c r="AQ172" i="55"/>
  <c r="AA172" i="55"/>
  <c r="V172" i="55"/>
  <c r="U172" i="55"/>
  <c r="X172" i="55" s="1"/>
  <c r="T172" i="55"/>
  <c r="S172" i="55"/>
  <c r="R172" i="55"/>
  <c r="M172" i="55"/>
  <c r="Z172" i="55"/>
  <c r="BF148" i="55"/>
  <c r="AR148" i="55"/>
  <c r="AQ148" i="55"/>
  <c r="AA148" i="55"/>
  <c r="V148" i="55"/>
  <c r="U148" i="55"/>
  <c r="X148" i="55" s="1"/>
  <c r="T148" i="55"/>
  <c r="S148" i="55"/>
  <c r="R148" i="55"/>
  <c r="M148" i="55"/>
  <c r="Z148" i="55"/>
  <c r="BF145" i="55"/>
  <c r="AR145" i="55"/>
  <c r="AQ145" i="55"/>
  <c r="AA145" i="55"/>
  <c r="X145" i="55"/>
  <c r="V145" i="55"/>
  <c r="U145" i="55"/>
  <c r="T145" i="55"/>
  <c r="S145" i="55"/>
  <c r="R145" i="55"/>
  <c r="M145" i="55"/>
  <c r="Z145" i="55"/>
  <c r="BF143" i="55"/>
  <c r="AR143" i="55"/>
  <c r="AQ143" i="55"/>
  <c r="AA143" i="55"/>
  <c r="V143" i="55"/>
  <c r="U143" i="55"/>
  <c r="X143" i="55" s="1"/>
  <c r="T143" i="55"/>
  <c r="S143" i="55"/>
  <c r="R143" i="55"/>
  <c r="M143" i="55"/>
  <c r="Z143" i="55"/>
  <c r="BF403" i="55"/>
  <c r="AR403" i="55"/>
  <c r="AQ403" i="55"/>
  <c r="AA403" i="55"/>
  <c r="V403" i="55"/>
  <c r="U403" i="55"/>
  <c r="X403" i="55" s="1"/>
  <c r="T403" i="55"/>
  <c r="S403" i="55"/>
  <c r="R403" i="55"/>
  <c r="M403" i="55"/>
  <c r="Z403" i="55"/>
  <c r="BF133" i="55"/>
  <c r="AR133" i="55"/>
  <c r="AQ133" i="55"/>
  <c r="AA133" i="55"/>
  <c r="V133" i="55"/>
  <c r="U133" i="55"/>
  <c r="X133" i="55" s="1"/>
  <c r="T133" i="55"/>
  <c r="S133" i="55"/>
  <c r="R133" i="55"/>
  <c r="M133" i="55"/>
  <c r="Z133" i="55"/>
  <c r="BF132" i="55"/>
  <c r="AR132" i="55"/>
  <c r="AQ132" i="55"/>
  <c r="AA132" i="55"/>
  <c r="X132" i="55"/>
  <c r="V132" i="55"/>
  <c r="U132" i="55"/>
  <c r="T132" i="55"/>
  <c r="S132" i="55"/>
  <c r="R132" i="55"/>
  <c r="M132" i="55"/>
  <c r="Z132" i="55"/>
  <c r="BF110" i="55"/>
  <c r="AR110" i="55"/>
  <c r="AQ110" i="55"/>
  <c r="AA110" i="55"/>
  <c r="X110" i="55"/>
  <c r="V110" i="55"/>
  <c r="U110" i="55"/>
  <c r="T110" i="55"/>
  <c r="S110" i="55"/>
  <c r="R110" i="55"/>
  <c r="M110" i="55"/>
  <c r="Z110" i="55"/>
  <c r="BF124" i="55"/>
  <c r="AR124" i="55"/>
  <c r="AQ124" i="55"/>
  <c r="AA124" i="55"/>
  <c r="V124" i="55"/>
  <c r="U124" i="55"/>
  <c r="X124" i="55" s="1"/>
  <c r="T124" i="55"/>
  <c r="S124" i="55"/>
  <c r="R124" i="55"/>
  <c r="M124" i="55"/>
  <c r="Z124" i="55"/>
  <c r="BF102" i="55"/>
  <c r="AR102" i="55"/>
  <c r="AQ102" i="55"/>
  <c r="AA102" i="55"/>
  <c r="V102" i="55"/>
  <c r="U102" i="55"/>
  <c r="X102" i="55" s="1"/>
  <c r="T102" i="55"/>
  <c r="S102" i="55"/>
  <c r="R102" i="55"/>
  <c r="M102" i="55"/>
  <c r="Z102" i="55"/>
  <c r="BF85" i="55"/>
  <c r="AR85" i="55"/>
  <c r="AQ85" i="55"/>
  <c r="AA85" i="55"/>
  <c r="X85" i="55"/>
  <c r="V85" i="55"/>
  <c r="U85" i="55"/>
  <c r="T85" i="55"/>
  <c r="S85" i="55"/>
  <c r="R85" i="55"/>
  <c r="M85" i="55"/>
  <c r="Z85" i="55"/>
  <c r="BF118" i="55"/>
  <c r="AR118" i="55"/>
  <c r="AQ118" i="55"/>
  <c r="AA118" i="55"/>
  <c r="X118" i="55"/>
  <c r="V118" i="55"/>
  <c r="U118" i="55"/>
  <c r="T118" i="55"/>
  <c r="S118" i="55"/>
  <c r="R118" i="55"/>
  <c r="M118" i="55"/>
  <c r="Z118" i="55"/>
  <c r="BF113" i="55"/>
  <c r="AR113" i="55"/>
  <c r="AQ113" i="55"/>
  <c r="AA113" i="55"/>
  <c r="V113" i="55"/>
  <c r="U113" i="55"/>
  <c r="X113" i="55" s="1"/>
  <c r="T113" i="55"/>
  <c r="S113" i="55"/>
  <c r="R113" i="55"/>
  <c r="M113" i="55"/>
  <c r="Z113" i="55"/>
  <c r="BF108" i="55"/>
  <c r="AR108" i="55"/>
  <c r="AQ108" i="55"/>
  <c r="AA108" i="55"/>
  <c r="V108" i="55"/>
  <c r="U108" i="55"/>
  <c r="X108" i="55" s="1"/>
  <c r="T108" i="55"/>
  <c r="S108" i="55"/>
  <c r="R108" i="55"/>
  <c r="M108" i="55"/>
  <c r="Z108" i="55"/>
  <c r="BF106" i="55"/>
  <c r="AR106" i="55"/>
  <c r="AQ106" i="55"/>
  <c r="AA106" i="55"/>
  <c r="X106" i="55"/>
  <c r="V106" i="55"/>
  <c r="U106" i="55"/>
  <c r="T106" i="55"/>
  <c r="S106" i="55"/>
  <c r="R106" i="55"/>
  <c r="M106" i="55"/>
  <c r="Z106" i="55"/>
  <c r="BF101" i="55"/>
  <c r="AR101" i="55"/>
  <c r="AQ101" i="55"/>
  <c r="AA101" i="55"/>
  <c r="X101" i="55"/>
  <c r="V101" i="55"/>
  <c r="U101" i="55"/>
  <c r="T101" i="55"/>
  <c r="S101" i="55"/>
  <c r="R101" i="55"/>
  <c r="M101" i="55"/>
  <c r="Z101" i="55"/>
  <c r="BF82" i="55"/>
  <c r="AR82" i="55"/>
  <c r="AQ82" i="55"/>
  <c r="AA82" i="55"/>
  <c r="V82" i="55"/>
  <c r="U82" i="55"/>
  <c r="X82" i="55" s="1"/>
  <c r="T82" i="55"/>
  <c r="S82" i="55"/>
  <c r="R82" i="55"/>
  <c r="M82" i="55"/>
  <c r="Z82" i="55"/>
  <c r="BF81" i="55"/>
  <c r="AR81" i="55"/>
  <c r="AQ81" i="55"/>
  <c r="AA81" i="55"/>
  <c r="V81" i="55"/>
  <c r="U81" i="55"/>
  <c r="X81" i="55" s="1"/>
  <c r="T81" i="55"/>
  <c r="S81" i="55"/>
  <c r="R81" i="55"/>
  <c r="M81" i="55"/>
  <c r="Z81" i="55"/>
  <c r="BF66" i="55"/>
  <c r="AR66" i="55"/>
  <c r="AQ66" i="55"/>
  <c r="AA66" i="55"/>
  <c r="X66" i="55"/>
  <c r="V66" i="55"/>
  <c r="U66" i="55"/>
  <c r="T66" i="55"/>
  <c r="S66" i="55"/>
  <c r="R66" i="55"/>
  <c r="M66" i="55"/>
  <c r="Z66" i="55"/>
  <c r="BF80" i="55"/>
  <c r="AR80" i="55"/>
  <c r="AQ80" i="55"/>
  <c r="AA80" i="55"/>
  <c r="X80" i="55"/>
  <c r="V80" i="55"/>
  <c r="U80" i="55"/>
  <c r="T80" i="55"/>
  <c r="S80" i="55"/>
  <c r="R80" i="55"/>
  <c r="M80" i="55"/>
  <c r="Z80" i="55"/>
  <c r="BF62" i="55"/>
  <c r="AR62" i="55"/>
  <c r="AQ62" i="55"/>
  <c r="AA62" i="55"/>
  <c r="V62" i="55"/>
  <c r="U62" i="55"/>
  <c r="X62" i="55" s="1"/>
  <c r="T62" i="55"/>
  <c r="S62" i="55"/>
  <c r="R62" i="55"/>
  <c r="M62" i="55"/>
  <c r="Z62" i="55"/>
  <c r="BF61" i="55"/>
  <c r="AR61" i="55"/>
  <c r="AQ61" i="55"/>
  <c r="AA61" i="55"/>
  <c r="V61" i="55"/>
  <c r="U61" i="55"/>
  <c r="X61" i="55" s="1"/>
  <c r="T61" i="55"/>
  <c r="S61" i="55"/>
  <c r="R61" i="55"/>
  <c r="M61" i="55"/>
  <c r="Z61" i="55"/>
  <c r="BF57" i="55"/>
  <c r="AR57" i="55"/>
  <c r="AQ57" i="55"/>
  <c r="AA57" i="55"/>
  <c r="X57" i="55"/>
  <c r="V57" i="55"/>
  <c r="U57" i="55"/>
  <c r="T57" i="55"/>
  <c r="S57" i="55"/>
  <c r="R57" i="55"/>
  <c r="M57" i="55"/>
  <c r="Z57" i="55"/>
  <c r="BF67" i="55"/>
  <c r="AR67" i="55"/>
  <c r="AQ67" i="55"/>
  <c r="AA67" i="55"/>
  <c r="X67" i="55"/>
  <c r="V67" i="55"/>
  <c r="U67" i="55"/>
  <c r="T67" i="55"/>
  <c r="S67" i="55"/>
  <c r="R67" i="55"/>
  <c r="M67" i="55"/>
  <c r="Z67" i="55"/>
  <c r="BF70" i="55"/>
  <c r="AR70" i="55"/>
  <c r="AQ70" i="55"/>
  <c r="AA70" i="55"/>
  <c r="V70" i="55"/>
  <c r="U70" i="55"/>
  <c r="X70" i="55" s="1"/>
  <c r="T70" i="55"/>
  <c r="S70" i="55"/>
  <c r="R70" i="55"/>
  <c r="M70" i="55"/>
  <c r="Z70" i="55"/>
  <c r="BF65" i="55"/>
  <c r="AR65" i="55"/>
  <c r="AQ65" i="55"/>
  <c r="AA65" i="55"/>
  <c r="V65" i="55"/>
  <c r="U65" i="55"/>
  <c r="X65" i="55" s="1"/>
  <c r="T65" i="55"/>
  <c r="S65" i="55"/>
  <c r="R65" i="55"/>
  <c r="M65" i="55"/>
  <c r="Z65" i="55"/>
  <c r="BF17" i="55"/>
  <c r="AR17" i="55"/>
  <c r="AQ17" i="55"/>
  <c r="AA17" i="55"/>
  <c r="X17" i="55"/>
  <c r="V17" i="55"/>
  <c r="U17" i="55"/>
  <c r="T17" i="55"/>
  <c r="S17" i="55"/>
  <c r="R17" i="55"/>
  <c r="M17" i="55"/>
  <c r="Z17" i="55"/>
  <c r="BF54" i="55"/>
  <c r="AR54" i="55"/>
  <c r="AQ54" i="55"/>
  <c r="AA54" i="55"/>
  <c r="X54" i="55"/>
  <c r="V54" i="55"/>
  <c r="U54" i="55"/>
  <c r="T54" i="55"/>
  <c r="S54" i="55"/>
  <c r="R54" i="55"/>
  <c r="M54" i="55"/>
  <c r="Z54" i="55"/>
  <c r="BF33" i="55"/>
  <c r="AR33" i="55"/>
  <c r="AQ33" i="55"/>
  <c r="AA33" i="55"/>
  <c r="V33" i="55"/>
  <c r="U33" i="55"/>
  <c r="X33" i="55" s="1"/>
  <c r="T33" i="55"/>
  <c r="S33" i="55"/>
  <c r="R33" i="55"/>
  <c r="M33" i="55"/>
  <c r="Z33" i="55"/>
  <c r="BF41" i="55"/>
  <c r="AR41" i="55"/>
  <c r="AQ41" i="55"/>
  <c r="AA41" i="55"/>
  <c r="Z41" i="55"/>
  <c r="V41" i="55"/>
  <c r="U41" i="55"/>
  <c r="AO41" i="55"/>
  <c r="T41" i="55"/>
  <c r="S41" i="55"/>
  <c r="R41" i="55"/>
  <c r="M41" i="55"/>
  <c r="J41" i="55"/>
  <c r="AP41" i="55" s="1"/>
  <c r="BF37" i="55"/>
  <c r="AR37" i="55"/>
  <c r="AQ37" i="55"/>
  <c r="AA37" i="55"/>
  <c r="V37" i="55"/>
  <c r="U37" i="55"/>
  <c r="X37" i="55"/>
  <c r="T37" i="55"/>
  <c r="S37" i="55"/>
  <c r="R37" i="55"/>
  <c r="M37" i="55"/>
  <c r="Z37" i="55" s="1"/>
  <c r="BF36" i="55"/>
  <c r="AR36" i="55"/>
  <c r="AQ36" i="55"/>
  <c r="AA36" i="55"/>
  <c r="V36" i="55"/>
  <c r="U36" i="55"/>
  <c r="X36" i="55"/>
  <c r="T36" i="55"/>
  <c r="S36" i="55"/>
  <c r="R36" i="55"/>
  <c r="M36" i="55"/>
  <c r="Z36" i="55" s="1"/>
  <c r="BF23" i="55"/>
  <c r="AR23" i="55"/>
  <c r="AQ23" i="55"/>
  <c r="AA23" i="55"/>
  <c r="V23" i="55"/>
  <c r="U23" i="55"/>
  <c r="X23" i="55"/>
  <c r="T23" i="55"/>
  <c r="S23" i="55"/>
  <c r="R23" i="55"/>
  <c r="M23" i="55"/>
  <c r="Z23" i="55" s="1"/>
  <c r="BF22" i="55"/>
  <c r="AR22" i="55"/>
  <c r="AQ22" i="55"/>
  <c r="AA22" i="55"/>
  <c r="V22" i="55"/>
  <c r="U22" i="55"/>
  <c r="X22" i="55" s="1"/>
  <c r="T22" i="55"/>
  <c r="S22" i="55"/>
  <c r="R22" i="55"/>
  <c r="M22" i="55"/>
  <c r="Z22" i="55" s="1"/>
  <c r="BF48" i="55"/>
  <c r="AR48" i="55"/>
  <c r="AQ48" i="55"/>
  <c r="AA48" i="55"/>
  <c r="V48" i="55"/>
  <c r="U48" i="55"/>
  <c r="X48" i="55" s="1"/>
  <c r="T48" i="55"/>
  <c r="S48" i="55"/>
  <c r="R48" i="55"/>
  <c r="M48" i="55"/>
  <c r="Z48" i="55" s="1"/>
  <c r="BF39" i="55"/>
  <c r="AR39" i="55"/>
  <c r="AQ39" i="55"/>
  <c r="AA39" i="55"/>
  <c r="Z39" i="55"/>
  <c r="V39" i="55"/>
  <c r="U39" i="55"/>
  <c r="T39" i="55"/>
  <c r="S39" i="55"/>
  <c r="R39" i="55"/>
  <c r="M39" i="55"/>
  <c r="J39" i="55" s="1"/>
  <c r="BF12" i="55"/>
  <c r="AR12" i="55"/>
  <c r="AQ12" i="55"/>
  <c r="AA12" i="55"/>
  <c r="V12" i="55"/>
  <c r="U12" i="55"/>
  <c r="T12" i="55"/>
  <c r="S12" i="55"/>
  <c r="R12" i="55"/>
  <c r="M12" i="55"/>
  <c r="Z12" i="55" s="1"/>
  <c r="BF27" i="55"/>
  <c r="AR27" i="55"/>
  <c r="AQ27" i="55"/>
  <c r="AA27" i="55"/>
  <c r="V27" i="55"/>
  <c r="U27" i="55"/>
  <c r="T27" i="55"/>
  <c r="S27" i="55"/>
  <c r="R27" i="55"/>
  <c r="M27" i="55"/>
  <c r="Z27" i="55"/>
  <c r="BF14" i="55"/>
  <c r="AR14" i="55"/>
  <c r="AQ14" i="55"/>
  <c r="AA14" i="55"/>
  <c r="V14" i="55"/>
  <c r="U14" i="55"/>
  <c r="T14" i="55"/>
  <c r="S14" i="55"/>
  <c r="R14" i="55"/>
  <c r="M14" i="55"/>
  <c r="Z14" i="55"/>
  <c r="BF531" i="55"/>
  <c r="AR531" i="55"/>
  <c r="AQ531" i="55"/>
  <c r="AA531" i="55"/>
  <c r="V531" i="55"/>
  <c r="U531" i="55"/>
  <c r="T531" i="55"/>
  <c r="S531" i="55"/>
  <c r="R531" i="55"/>
  <c r="M531" i="55"/>
  <c r="Z531" i="55" s="1"/>
  <c r="J531" i="55"/>
  <c r="AP531" i="55"/>
  <c r="BF529" i="55"/>
  <c r="AR529" i="55"/>
  <c r="AQ529" i="55"/>
  <c r="AA529" i="55"/>
  <c r="V529" i="55"/>
  <c r="U529" i="55"/>
  <c r="T529" i="55"/>
  <c r="S529" i="55"/>
  <c r="R529" i="55"/>
  <c r="M529" i="55"/>
  <c r="Z529" i="55"/>
  <c r="BF525" i="55"/>
  <c r="AR525" i="55"/>
  <c r="AQ525" i="55"/>
  <c r="AA525" i="55"/>
  <c r="V525" i="55"/>
  <c r="U525" i="55"/>
  <c r="T525" i="55"/>
  <c r="S525" i="55"/>
  <c r="R525" i="55"/>
  <c r="M525" i="55"/>
  <c r="Z525" i="55" s="1"/>
  <c r="BF515" i="55"/>
  <c r="AR515" i="55"/>
  <c r="AQ515" i="55"/>
  <c r="AA515" i="55"/>
  <c r="V515" i="55"/>
  <c r="U515" i="55"/>
  <c r="T515" i="55"/>
  <c r="S515" i="55"/>
  <c r="R515" i="55"/>
  <c r="M515" i="55"/>
  <c r="Z515" i="55" s="1"/>
  <c r="BF508" i="55"/>
  <c r="AR508" i="55"/>
  <c r="AQ508" i="55"/>
  <c r="AA508" i="55"/>
  <c r="V508" i="55"/>
  <c r="U508" i="55"/>
  <c r="T508" i="55"/>
  <c r="S508" i="55"/>
  <c r="R508" i="55"/>
  <c r="M508" i="55"/>
  <c r="J508" i="55" s="1"/>
  <c r="Z508" i="55"/>
  <c r="BF507" i="55"/>
  <c r="AR507" i="55"/>
  <c r="AQ507" i="55"/>
  <c r="AA507" i="55"/>
  <c r="V507" i="55"/>
  <c r="U507" i="55"/>
  <c r="T507" i="55"/>
  <c r="S507" i="55"/>
  <c r="R507" i="55"/>
  <c r="M507" i="55"/>
  <c r="Z507" i="55" s="1"/>
  <c r="BF502" i="55"/>
  <c r="AR502" i="55"/>
  <c r="AQ502" i="55"/>
  <c r="AA502" i="55"/>
  <c r="V502" i="55"/>
  <c r="U502" i="55"/>
  <c r="T502" i="55"/>
  <c r="S502" i="55"/>
  <c r="R502" i="55"/>
  <c r="M502" i="55"/>
  <c r="Z502" i="55"/>
  <c r="BF494" i="55"/>
  <c r="AR494" i="55"/>
  <c r="AQ494" i="55"/>
  <c r="AA494" i="55"/>
  <c r="V494" i="55"/>
  <c r="U494" i="55"/>
  <c r="T494" i="55"/>
  <c r="S494" i="55"/>
  <c r="R494" i="55"/>
  <c r="M494" i="55"/>
  <c r="Z494" i="55"/>
  <c r="BF495" i="55"/>
  <c r="AR495" i="55"/>
  <c r="AQ495" i="55"/>
  <c r="AA495" i="55"/>
  <c r="V495" i="55"/>
  <c r="U495" i="55"/>
  <c r="T495" i="55"/>
  <c r="S495" i="55"/>
  <c r="R495" i="55"/>
  <c r="M495" i="55"/>
  <c r="Z495" i="55" s="1"/>
  <c r="BF136" i="55"/>
  <c r="AR136" i="55"/>
  <c r="AQ136" i="55"/>
  <c r="AA136" i="55"/>
  <c r="Z136" i="55"/>
  <c r="V136" i="55"/>
  <c r="U136" i="55"/>
  <c r="T136" i="55"/>
  <c r="S136" i="55"/>
  <c r="R136" i="55"/>
  <c r="M136" i="55"/>
  <c r="J136" i="55" s="1"/>
  <c r="AP136" i="55" s="1"/>
  <c r="BF478" i="55"/>
  <c r="AR478" i="55"/>
  <c r="AQ478" i="55"/>
  <c r="AA478" i="55"/>
  <c r="V478" i="55"/>
  <c r="U478" i="55"/>
  <c r="T478" i="55"/>
  <c r="S478" i="55"/>
  <c r="R478" i="55"/>
  <c r="M478" i="55"/>
  <c r="Z478" i="55" s="1"/>
  <c r="BF251" i="55"/>
  <c r="AR251" i="55"/>
  <c r="AQ251" i="55"/>
  <c r="AA251" i="55"/>
  <c r="V251" i="55"/>
  <c r="U251" i="55"/>
  <c r="T251" i="55"/>
  <c r="S251" i="55"/>
  <c r="R251" i="55"/>
  <c r="M251" i="55"/>
  <c r="Z251" i="55" s="1"/>
  <c r="BF474" i="55"/>
  <c r="AR474" i="55"/>
  <c r="AQ474" i="55"/>
  <c r="AA474" i="55"/>
  <c r="V474" i="55"/>
  <c r="U474" i="55"/>
  <c r="T474" i="55"/>
  <c r="S474" i="55"/>
  <c r="R474" i="55"/>
  <c r="M474" i="55"/>
  <c r="J474" i="55" s="1"/>
  <c r="Z474" i="55"/>
  <c r="BF464" i="55"/>
  <c r="AR464" i="55"/>
  <c r="AQ464" i="55"/>
  <c r="AA464" i="55"/>
  <c r="V464" i="55"/>
  <c r="U464" i="55"/>
  <c r="T464" i="55"/>
  <c r="S464" i="55"/>
  <c r="R464" i="55"/>
  <c r="M464" i="55"/>
  <c r="Z464" i="55" s="1"/>
  <c r="BF469" i="55"/>
  <c r="AR469" i="55"/>
  <c r="AQ469" i="55"/>
  <c r="AA469" i="55"/>
  <c r="V469" i="55"/>
  <c r="U469" i="55"/>
  <c r="T469" i="55"/>
  <c r="S469" i="55"/>
  <c r="R469" i="55"/>
  <c r="M469" i="55"/>
  <c r="Z469" i="55"/>
  <c r="BF457" i="55"/>
  <c r="AR457" i="55"/>
  <c r="AQ457" i="55"/>
  <c r="AA457" i="55"/>
  <c r="V457" i="55"/>
  <c r="U457" i="55"/>
  <c r="T457" i="55"/>
  <c r="S457" i="55"/>
  <c r="R457" i="55"/>
  <c r="M457" i="55"/>
  <c r="Z457" i="55"/>
  <c r="BF433" i="55"/>
  <c r="AR433" i="55"/>
  <c r="AQ433" i="55"/>
  <c r="AA433" i="55"/>
  <c r="V433" i="55"/>
  <c r="U433" i="55"/>
  <c r="T433" i="55"/>
  <c r="S433" i="55"/>
  <c r="R433" i="55"/>
  <c r="M433" i="55"/>
  <c r="Z433" i="55" s="1"/>
  <c r="BF439" i="55"/>
  <c r="AR439" i="55"/>
  <c r="AQ439" i="55"/>
  <c r="AA439" i="55"/>
  <c r="V439" i="55"/>
  <c r="U439" i="55"/>
  <c r="T439" i="55"/>
  <c r="S439" i="55"/>
  <c r="R439" i="55"/>
  <c r="M439" i="55"/>
  <c r="Z439" i="55" s="1"/>
  <c r="BF450" i="55"/>
  <c r="AR450" i="55"/>
  <c r="AQ450" i="55"/>
  <c r="AA450" i="55"/>
  <c r="V450" i="55"/>
  <c r="U450" i="55"/>
  <c r="T450" i="55"/>
  <c r="S450" i="55"/>
  <c r="R450" i="55"/>
  <c r="M450" i="55"/>
  <c r="Z450" i="55"/>
  <c r="BF424" i="55"/>
  <c r="AR424" i="55"/>
  <c r="AQ424" i="55"/>
  <c r="AA424" i="55"/>
  <c r="V424" i="55"/>
  <c r="U424" i="55"/>
  <c r="T424" i="55"/>
  <c r="S424" i="55"/>
  <c r="R424" i="55"/>
  <c r="M424" i="55"/>
  <c r="Z424" i="55"/>
  <c r="BF436" i="55"/>
  <c r="AR436" i="55"/>
  <c r="AQ436" i="55"/>
  <c r="AA436" i="55"/>
  <c r="V436" i="55"/>
  <c r="U436" i="55"/>
  <c r="T436" i="55"/>
  <c r="S436" i="55"/>
  <c r="R436" i="55"/>
  <c r="M436" i="55"/>
  <c r="Z436" i="55" s="1"/>
  <c r="J436" i="55"/>
  <c r="AP436" i="55"/>
  <c r="BF453" i="55"/>
  <c r="AR453" i="55"/>
  <c r="AQ453" i="55"/>
  <c r="AA453" i="55"/>
  <c r="V453" i="55"/>
  <c r="U453" i="55"/>
  <c r="T453" i="55"/>
  <c r="S453" i="55"/>
  <c r="R453" i="55"/>
  <c r="M453" i="55"/>
  <c r="Z453" i="55"/>
  <c r="BF413" i="55"/>
  <c r="AR413" i="55"/>
  <c r="AQ413" i="55"/>
  <c r="AA413" i="55"/>
  <c r="V413" i="55"/>
  <c r="U413" i="55"/>
  <c r="X413" i="55" s="1"/>
  <c r="T413" i="55"/>
  <c r="S413" i="55"/>
  <c r="R413" i="55"/>
  <c r="M413" i="55"/>
  <c r="Z413" i="55"/>
  <c r="BF411" i="55"/>
  <c r="AR411" i="55"/>
  <c r="AQ411" i="55"/>
  <c r="AA411" i="55"/>
  <c r="V411" i="55"/>
  <c r="U411" i="55"/>
  <c r="T411" i="55"/>
  <c r="S411" i="55"/>
  <c r="R411" i="55"/>
  <c r="M411" i="55"/>
  <c r="Z411" i="55" s="1"/>
  <c r="BF410" i="55"/>
  <c r="AR410" i="55"/>
  <c r="AQ410" i="55"/>
  <c r="AA410" i="55"/>
  <c r="V410" i="55"/>
  <c r="U410" i="55"/>
  <c r="X410" i="55" s="1"/>
  <c r="T410" i="55"/>
  <c r="S410" i="55"/>
  <c r="R410" i="55"/>
  <c r="M410" i="55"/>
  <c r="Z410" i="55" s="1"/>
  <c r="BF394" i="55"/>
  <c r="AR394" i="55"/>
  <c r="AQ394" i="55"/>
  <c r="AA394" i="55"/>
  <c r="V394" i="55"/>
  <c r="U394" i="55"/>
  <c r="T394" i="55"/>
  <c r="S394" i="55"/>
  <c r="R394" i="55"/>
  <c r="M394" i="55"/>
  <c r="Z394" i="55" s="1"/>
  <c r="BF388" i="55"/>
  <c r="AR388" i="55"/>
  <c r="AQ388" i="55"/>
  <c r="AA388" i="55"/>
  <c r="V388" i="55"/>
  <c r="U388" i="55"/>
  <c r="X388" i="55"/>
  <c r="T388" i="55"/>
  <c r="S388" i="55"/>
  <c r="R388" i="55"/>
  <c r="M388" i="55"/>
  <c r="Z388" i="55" s="1"/>
  <c r="BF385" i="55"/>
  <c r="AR385" i="55"/>
  <c r="AQ385" i="55"/>
  <c r="AA385" i="55"/>
  <c r="Z385" i="55"/>
  <c r="V385" i="55"/>
  <c r="U385" i="55"/>
  <c r="T385" i="55"/>
  <c r="S385" i="55"/>
  <c r="R385" i="55"/>
  <c r="M385" i="55"/>
  <c r="J385" i="55" s="1"/>
  <c r="BF137" i="55"/>
  <c r="AR137" i="55"/>
  <c r="AQ137" i="55"/>
  <c r="AA137" i="55"/>
  <c r="V137" i="55"/>
  <c r="U137" i="55"/>
  <c r="X137" i="55" s="1"/>
  <c r="T137" i="55"/>
  <c r="S137" i="55"/>
  <c r="R137" i="55"/>
  <c r="M137" i="55"/>
  <c r="Z137" i="55" s="1"/>
  <c r="BF380" i="55"/>
  <c r="AR380" i="55"/>
  <c r="AQ380" i="55"/>
  <c r="AA380" i="55"/>
  <c r="V380" i="55"/>
  <c r="U380" i="55"/>
  <c r="X380" i="55" s="1"/>
  <c r="T380" i="55"/>
  <c r="S380" i="55"/>
  <c r="R380" i="55"/>
  <c r="M380" i="55"/>
  <c r="Z380" i="55" s="1"/>
  <c r="BF374" i="55"/>
  <c r="AR374" i="55"/>
  <c r="AQ374" i="55"/>
  <c r="AA374" i="55"/>
  <c r="V374" i="55"/>
  <c r="U374" i="55"/>
  <c r="X374" i="55" s="1"/>
  <c r="T374" i="55"/>
  <c r="S374" i="55"/>
  <c r="R374" i="55"/>
  <c r="M374" i="55"/>
  <c r="Z374" i="55" s="1"/>
  <c r="BF369" i="55"/>
  <c r="AR369" i="55"/>
  <c r="AQ369" i="55"/>
  <c r="AA369" i="55"/>
  <c r="V369" i="55"/>
  <c r="U369" i="55"/>
  <c r="X369" i="55" s="1"/>
  <c r="T369" i="55"/>
  <c r="S369" i="55"/>
  <c r="R369" i="55"/>
  <c r="M369" i="55"/>
  <c r="Z369" i="55" s="1"/>
  <c r="BF359" i="55"/>
  <c r="AR359" i="55"/>
  <c r="AQ359" i="55"/>
  <c r="AA359" i="55"/>
  <c r="V359" i="55"/>
  <c r="U359" i="55"/>
  <c r="X359" i="55" s="1"/>
  <c r="T359" i="55"/>
  <c r="S359" i="55"/>
  <c r="R359" i="55"/>
  <c r="M359" i="55"/>
  <c r="Z359" i="55" s="1"/>
  <c r="BF354" i="55"/>
  <c r="AR354" i="55"/>
  <c r="AQ354" i="55"/>
  <c r="AA354" i="55"/>
  <c r="V354" i="55"/>
  <c r="U354" i="55"/>
  <c r="X354" i="55" s="1"/>
  <c r="T354" i="55"/>
  <c r="S354" i="55"/>
  <c r="R354" i="55"/>
  <c r="M354" i="55"/>
  <c r="Z354" i="55" s="1"/>
  <c r="BF353" i="55"/>
  <c r="AR353" i="55"/>
  <c r="AQ353" i="55"/>
  <c r="AA353" i="55"/>
  <c r="V353" i="55"/>
  <c r="U353" i="55"/>
  <c r="X353" i="55" s="1"/>
  <c r="T353" i="55"/>
  <c r="S353" i="55"/>
  <c r="R353" i="55"/>
  <c r="M353" i="55"/>
  <c r="Z353" i="55" s="1"/>
  <c r="BF334" i="55"/>
  <c r="AR334" i="55"/>
  <c r="AQ334" i="55"/>
  <c r="AA334" i="55"/>
  <c r="V334" i="55"/>
  <c r="W334" i="55"/>
  <c r="U334" i="55"/>
  <c r="X334" i="55" s="1"/>
  <c r="T334" i="55"/>
  <c r="S334" i="55"/>
  <c r="R334" i="55"/>
  <c r="M334" i="55"/>
  <c r="Z334" i="55"/>
  <c r="BF333" i="55"/>
  <c r="AR333" i="55"/>
  <c r="AQ333" i="55"/>
  <c r="AA333" i="55"/>
  <c r="V333" i="55"/>
  <c r="U333" i="55"/>
  <c r="X333" i="55" s="1"/>
  <c r="T333" i="55"/>
  <c r="S333" i="55"/>
  <c r="R333" i="55"/>
  <c r="M333" i="55"/>
  <c r="Z333" i="55"/>
  <c r="BF312" i="55"/>
  <c r="AR312" i="55"/>
  <c r="AQ312" i="55"/>
  <c r="AA312" i="55"/>
  <c r="V312" i="55"/>
  <c r="W312" i="55" s="1"/>
  <c r="U312" i="55"/>
  <c r="X312" i="55"/>
  <c r="T312" i="55"/>
  <c r="S312" i="55"/>
  <c r="R312" i="55"/>
  <c r="M312" i="55"/>
  <c r="Z312" i="55" s="1"/>
  <c r="BF303" i="55"/>
  <c r="AR303" i="55"/>
  <c r="AQ303" i="55"/>
  <c r="AA303" i="55"/>
  <c r="Z303" i="55"/>
  <c r="V303" i="55"/>
  <c r="U303" i="55"/>
  <c r="AP303" i="55" s="1"/>
  <c r="T303" i="55"/>
  <c r="S303" i="55"/>
  <c r="R303" i="55"/>
  <c r="M303" i="55"/>
  <c r="J303" i="55" s="1"/>
  <c r="BF331" i="55"/>
  <c r="AR331" i="55"/>
  <c r="AQ331" i="55"/>
  <c r="AA331" i="55"/>
  <c r="V331" i="55"/>
  <c r="U331" i="55"/>
  <c r="X331" i="55" s="1"/>
  <c r="T331" i="55"/>
  <c r="S331" i="55"/>
  <c r="R331" i="55"/>
  <c r="M331" i="55"/>
  <c r="Z331" i="55" s="1"/>
  <c r="BF311" i="55"/>
  <c r="AR311" i="55"/>
  <c r="AQ311" i="55"/>
  <c r="AA311" i="55"/>
  <c r="V311" i="55"/>
  <c r="U311" i="55"/>
  <c r="X311" i="55" s="1"/>
  <c r="T311" i="55"/>
  <c r="S311" i="55"/>
  <c r="R311" i="55"/>
  <c r="M311" i="55"/>
  <c r="Z311" i="55" s="1"/>
  <c r="J311" i="55"/>
  <c r="BF299" i="55"/>
  <c r="AR299" i="55"/>
  <c r="AQ299" i="55"/>
  <c r="AA299" i="55"/>
  <c r="V299" i="55"/>
  <c r="U299" i="55"/>
  <c r="W299" i="55" s="1"/>
  <c r="T299" i="55"/>
  <c r="S299" i="55"/>
  <c r="R299" i="55"/>
  <c r="M299" i="55"/>
  <c r="Z299" i="55" s="1"/>
  <c r="BF324" i="55"/>
  <c r="AR324" i="55"/>
  <c r="AQ324" i="55"/>
  <c r="AA324" i="55"/>
  <c r="V324" i="55"/>
  <c r="U324" i="55"/>
  <c r="X324" i="55" s="1"/>
  <c r="T324" i="55"/>
  <c r="S324" i="55"/>
  <c r="R324" i="55"/>
  <c r="M324" i="55"/>
  <c r="Z324" i="55" s="1"/>
  <c r="BF290" i="55"/>
  <c r="AR290" i="55"/>
  <c r="AQ290" i="55"/>
  <c r="AA290" i="55"/>
  <c r="V290" i="55"/>
  <c r="U290" i="55"/>
  <c r="X290" i="55"/>
  <c r="T290" i="55"/>
  <c r="S290" i="55"/>
  <c r="R290" i="55"/>
  <c r="M290" i="55"/>
  <c r="Z290" i="55" s="1"/>
  <c r="BF292" i="55"/>
  <c r="AR292" i="55"/>
  <c r="AQ292" i="55"/>
  <c r="AA292" i="55"/>
  <c r="V292" i="55"/>
  <c r="U292" i="55"/>
  <c r="X292" i="55" s="1"/>
  <c r="T292" i="55"/>
  <c r="S292" i="55"/>
  <c r="R292" i="55"/>
  <c r="M292" i="55"/>
  <c r="BF289" i="55"/>
  <c r="AR289" i="55"/>
  <c r="AQ289" i="55"/>
  <c r="AA289" i="55"/>
  <c r="V289" i="55"/>
  <c r="U289" i="55"/>
  <c r="X289" i="55" s="1"/>
  <c r="T289" i="55"/>
  <c r="S289" i="55"/>
  <c r="R289" i="55"/>
  <c r="M289" i="55"/>
  <c r="Z289" i="55"/>
  <c r="BF294" i="55"/>
  <c r="AR294" i="55"/>
  <c r="AQ294" i="55"/>
  <c r="AA294" i="55"/>
  <c r="V294" i="55"/>
  <c r="U294" i="55"/>
  <c r="X294" i="55" s="1"/>
  <c r="T294" i="55"/>
  <c r="S294" i="55"/>
  <c r="R294" i="55"/>
  <c r="M294" i="55"/>
  <c r="Z294" i="55"/>
  <c r="BF293" i="55"/>
  <c r="AR293" i="55"/>
  <c r="AQ293" i="55"/>
  <c r="AA293" i="55"/>
  <c r="V293" i="55"/>
  <c r="U293" i="55"/>
  <c r="X293" i="55" s="1"/>
  <c r="T293" i="55"/>
  <c r="S293" i="55"/>
  <c r="R293" i="55"/>
  <c r="M293" i="55"/>
  <c r="Z293" i="55"/>
  <c r="BF270" i="55"/>
  <c r="AR270" i="55"/>
  <c r="AQ270" i="55"/>
  <c r="AA270" i="55"/>
  <c r="V270" i="55"/>
  <c r="U270" i="55"/>
  <c r="X270" i="55" s="1"/>
  <c r="T270" i="55"/>
  <c r="S270" i="55"/>
  <c r="R270" i="55"/>
  <c r="M270" i="55"/>
  <c r="Z270" i="55"/>
  <c r="BF276" i="55"/>
  <c r="AR276" i="55"/>
  <c r="AQ276" i="55"/>
  <c r="AA276" i="55"/>
  <c r="V276" i="55"/>
  <c r="U276" i="55"/>
  <c r="X276" i="55" s="1"/>
  <c r="T276" i="55"/>
  <c r="S276" i="55"/>
  <c r="R276" i="55"/>
  <c r="M276" i="55"/>
  <c r="Z276" i="55"/>
  <c r="BF256" i="55"/>
  <c r="AR256" i="55"/>
  <c r="AQ256" i="55"/>
  <c r="AA256" i="55"/>
  <c r="V256" i="55"/>
  <c r="U256" i="55"/>
  <c r="X256" i="55" s="1"/>
  <c r="T256" i="55"/>
  <c r="S256" i="55"/>
  <c r="R256" i="55"/>
  <c r="M256" i="55"/>
  <c r="Z256" i="55"/>
  <c r="BF259" i="55"/>
  <c r="AR259" i="55"/>
  <c r="AQ259" i="55"/>
  <c r="AA259" i="55"/>
  <c r="V259" i="55"/>
  <c r="U259" i="55"/>
  <c r="X259" i="55" s="1"/>
  <c r="T259" i="55"/>
  <c r="S259" i="55"/>
  <c r="R259" i="55"/>
  <c r="M259" i="55"/>
  <c r="Z259" i="55"/>
  <c r="BF253" i="55"/>
  <c r="AR253" i="55"/>
  <c r="AQ253" i="55"/>
  <c r="AA253" i="55"/>
  <c r="V253" i="55"/>
  <c r="U253" i="55"/>
  <c r="X253" i="55" s="1"/>
  <c r="T253" i="55"/>
  <c r="S253" i="55"/>
  <c r="R253" i="55"/>
  <c r="M253" i="55"/>
  <c r="Z253" i="55"/>
  <c r="BF240" i="55"/>
  <c r="AR240" i="55"/>
  <c r="AQ240" i="55"/>
  <c r="AA240" i="55"/>
  <c r="V240" i="55"/>
  <c r="U240" i="55"/>
  <c r="X240" i="55" s="1"/>
  <c r="T240" i="55"/>
  <c r="S240" i="55"/>
  <c r="R240" i="55"/>
  <c r="M240" i="55"/>
  <c r="Z240" i="55"/>
  <c r="BF252" i="55"/>
  <c r="AR252" i="55"/>
  <c r="AQ252" i="55"/>
  <c r="AA252" i="55"/>
  <c r="V252" i="55"/>
  <c r="U252" i="55"/>
  <c r="X252" i="55" s="1"/>
  <c r="T252" i="55"/>
  <c r="S252" i="55"/>
  <c r="R252" i="55"/>
  <c r="M252" i="55"/>
  <c r="Z252" i="55"/>
  <c r="BF212" i="55"/>
  <c r="AR212" i="55"/>
  <c r="AQ212" i="55"/>
  <c r="AA212" i="55"/>
  <c r="V212" i="55"/>
  <c r="U212" i="55"/>
  <c r="X212" i="55" s="1"/>
  <c r="T212" i="55"/>
  <c r="S212" i="55"/>
  <c r="R212" i="55"/>
  <c r="M212" i="55"/>
  <c r="Z212" i="55"/>
  <c r="BF211" i="55"/>
  <c r="AR211" i="55"/>
  <c r="AQ211" i="55"/>
  <c r="AA211" i="55"/>
  <c r="V211" i="55"/>
  <c r="U211" i="55"/>
  <c r="X211" i="55" s="1"/>
  <c r="T211" i="55"/>
  <c r="S211" i="55"/>
  <c r="R211" i="55"/>
  <c r="M211" i="55"/>
  <c r="Z211" i="55"/>
  <c r="BF220" i="55"/>
  <c r="AR220" i="55"/>
  <c r="AQ220" i="55"/>
  <c r="AA220" i="55"/>
  <c r="V220" i="55"/>
  <c r="U220" i="55"/>
  <c r="X220" i="55" s="1"/>
  <c r="T220" i="55"/>
  <c r="S220" i="55"/>
  <c r="R220" i="55"/>
  <c r="M220" i="55"/>
  <c r="Z220" i="55"/>
  <c r="BF233" i="55"/>
  <c r="AR233" i="55"/>
  <c r="AQ233" i="55"/>
  <c r="AA233" i="55"/>
  <c r="V233" i="55"/>
  <c r="U233" i="55"/>
  <c r="X233" i="55" s="1"/>
  <c r="T233" i="55"/>
  <c r="S233" i="55"/>
  <c r="R233" i="55"/>
  <c r="M233" i="55"/>
  <c r="Z233" i="55"/>
  <c r="BF230" i="55"/>
  <c r="AR230" i="55"/>
  <c r="AQ230" i="55"/>
  <c r="AA230" i="55"/>
  <c r="V230" i="55"/>
  <c r="U230" i="55"/>
  <c r="X230" i="55" s="1"/>
  <c r="T230" i="55"/>
  <c r="S230" i="55"/>
  <c r="R230" i="55"/>
  <c r="M230" i="55"/>
  <c r="Z230" i="55"/>
  <c r="BF226" i="55"/>
  <c r="AR226" i="55"/>
  <c r="AQ226" i="55"/>
  <c r="AA226" i="55"/>
  <c r="V226" i="55"/>
  <c r="U226" i="55"/>
  <c r="X226" i="55" s="1"/>
  <c r="T226" i="55"/>
  <c r="S226" i="55"/>
  <c r="R226" i="55"/>
  <c r="M226" i="55"/>
  <c r="Z226" i="55"/>
  <c r="BF205" i="55"/>
  <c r="AR205" i="55"/>
  <c r="AQ205" i="55"/>
  <c r="AA205" i="55"/>
  <c r="V205" i="55"/>
  <c r="U205" i="55"/>
  <c r="X205" i="55" s="1"/>
  <c r="T205" i="55"/>
  <c r="S205" i="55"/>
  <c r="R205" i="55"/>
  <c r="M205" i="55"/>
  <c r="Z205" i="55"/>
  <c r="BF164" i="55"/>
  <c r="AR164" i="55"/>
  <c r="AQ164" i="55"/>
  <c r="AA164" i="55"/>
  <c r="V164" i="55"/>
  <c r="U164" i="55"/>
  <c r="X164" i="55" s="1"/>
  <c r="T164" i="55"/>
  <c r="S164" i="55"/>
  <c r="R164" i="55"/>
  <c r="M164" i="55"/>
  <c r="Z164" i="55"/>
  <c r="BF176" i="55"/>
  <c r="AR176" i="55"/>
  <c r="AQ176" i="55"/>
  <c r="AA176" i="55"/>
  <c r="V176" i="55"/>
  <c r="U176" i="55"/>
  <c r="X176" i="55" s="1"/>
  <c r="T176" i="55"/>
  <c r="S176" i="55"/>
  <c r="R176" i="55"/>
  <c r="M176" i="55"/>
  <c r="Z176" i="55"/>
  <c r="BF166" i="55"/>
  <c r="AR166" i="55"/>
  <c r="AQ166" i="55"/>
  <c r="AA166" i="55"/>
  <c r="V166" i="55"/>
  <c r="U166" i="55"/>
  <c r="X166" i="55" s="1"/>
  <c r="T166" i="55"/>
  <c r="S166" i="55"/>
  <c r="R166" i="55"/>
  <c r="M166" i="55"/>
  <c r="Z166" i="55"/>
  <c r="BF158" i="55"/>
  <c r="AR158" i="55"/>
  <c r="AQ158" i="55"/>
  <c r="AA158" i="55"/>
  <c r="V158" i="55"/>
  <c r="U158" i="55"/>
  <c r="X158" i="55" s="1"/>
  <c r="T158" i="55"/>
  <c r="S158" i="55"/>
  <c r="R158" i="55"/>
  <c r="M158" i="55"/>
  <c r="Z158" i="55"/>
  <c r="BF142" i="55"/>
  <c r="AR142" i="55"/>
  <c r="AQ142" i="55"/>
  <c r="AA142" i="55"/>
  <c r="V142" i="55"/>
  <c r="U142" i="55"/>
  <c r="X142" i="55" s="1"/>
  <c r="T142" i="55"/>
  <c r="S142" i="55"/>
  <c r="R142" i="55"/>
  <c r="M142" i="55"/>
  <c r="Z142" i="55"/>
  <c r="BF150" i="55"/>
  <c r="AR150" i="55"/>
  <c r="AQ150" i="55"/>
  <c r="AA150" i="55"/>
  <c r="V150" i="55"/>
  <c r="U150" i="55"/>
  <c r="X150" i="55" s="1"/>
  <c r="T150" i="55"/>
  <c r="S150" i="55"/>
  <c r="R150" i="55"/>
  <c r="M150" i="55"/>
  <c r="Z150" i="55"/>
  <c r="BF141" i="55"/>
  <c r="AR141" i="55"/>
  <c r="AQ141" i="55"/>
  <c r="AA141" i="55"/>
  <c r="V141" i="55"/>
  <c r="U141" i="55"/>
  <c r="X141" i="55" s="1"/>
  <c r="T141" i="55"/>
  <c r="S141" i="55"/>
  <c r="R141" i="55"/>
  <c r="M141" i="55"/>
  <c r="Z141" i="55"/>
  <c r="BF144" i="55"/>
  <c r="AR144" i="55"/>
  <c r="AQ144" i="55"/>
  <c r="AA144" i="55"/>
  <c r="V144" i="55"/>
  <c r="U144" i="55"/>
  <c r="X144" i="55" s="1"/>
  <c r="T144" i="55"/>
  <c r="S144" i="55"/>
  <c r="R144" i="55"/>
  <c r="M144" i="55"/>
  <c r="Z144" i="55"/>
  <c r="BF151" i="55"/>
  <c r="AR151" i="55"/>
  <c r="AQ151" i="55"/>
  <c r="AA151" i="55"/>
  <c r="V151" i="55"/>
  <c r="U151" i="55"/>
  <c r="X151" i="55" s="1"/>
  <c r="T151" i="55"/>
  <c r="S151" i="55"/>
  <c r="R151" i="55"/>
  <c r="M151" i="55"/>
  <c r="Z151" i="55"/>
  <c r="BF505" i="55"/>
  <c r="AR505" i="55"/>
  <c r="AQ505" i="55"/>
  <c r="AA505" i="55"/>
  <c r="V505" i="55"/>
  <c r="U505" i="55"/>
  <c r="X505" i="55" s="1"/>
  <c r="T505" i="55"/>
  <c r="S505" i="55"/>
  <c r="R505" i="55"/>
  <c r="M505" i="55"/>
  <c r="Z505" i="55"/>
  <c r="BF138" i="55"/>
  <c r="AR138" i="55"/>
  <c r="AQ138" i="55"/>
  <c r="AA138" i="55"/>
  <c r="V138" i="55"/>
  <c r="U138" i="55"/>
  <c r="X138" i="55" s="1"/>
  <c r="T138" i="55"/>
  <c r="S138" i="55"/>
  <c r="R138" i="55"/>
  <c r="M138" i="55"/>
  <c r="Z138" i="55"/>
  <c r="BF123" i="55"/>
  <c r="AR123" i="55"/>
  <c r="AQ123" i="55"/>
  <c r="AA123" i="55"/>
  <c r="V123" i="55"/>
  <c r="U123" i="55"/>
  <c r="X123" i="55" s="1"/>
  <c r="T123" i="55"/>
  <c r="S123" i="55"/>
  <c r="R123" i="55"/>
  <c r="M123" i="55"/>
  <c r="Z123" i="55"/>
  <c r="BF112" i="55"/>
  <c r="AR112" i="55"/>
  <c r="AQ112" i="55"/>
  <c r="AA112" i="55"/>
  <c r="V112" i="55"/>
  <c r="U112" i="55"/>
  <c r="X112" i="55" s="1"/>
  <c r="T112" i="55"/>
  <c r="S112" i="55"/>
  <c r="R112" i="55"/>
  <c r="M112" i="55"/>
  <c r="Z112" i="55"/>
  <c r="BF114" i="55"/>
  <c r="AR114" i="55"/>
  <c r="AQ114" i="55"/>
  <c r="AA114" i="55"/>
  <c r="V114" i="55"/>
  <c r="U114" i="55"/>
  <c r="X114" i="55" s="1"/>
  <c r="T114" i="55"/>
  <c r="S114" i="55"/>
  <c r="R114" i="55"/>
  <c r="M114" i="55"/>
  <c r="Z114" i="55"/>
  <c r="BF99" i="55"/>
  <c r="AR99" i="55"/>
  <c r="AQ99" i="55"/>
  <c r="AA99" i="55"/>
  <c r="V99" i="55"/>
  <c r="U99" i="55"/>
  <c r="X99" i="55" s="1"/>
  <c r="T99" i="55"/>
  <c r="S99" i="55"/>
  <c r="R99" i="55"/>
  <c r="M99" i="55"/>
  <c r="Z99" i="55"/>
  <c r="BF94" i="55"/>
  <c r="AR94" i="55"/>
  <c r="AQ94" i="55"/>
  <c r="AA94" i="55"/>
  <c r="V94" i="55"/>
  <c r="U94" i="55"/>
  <c r="X94" i="55" s="1"/>
  <c r="T94" i="55"/>
  <c r="S94" i="55"/>
  <c r="R94" i="55"/>
  <c r="M94" i="55"/>
  <c r="Z94" i="55"/>
  <c r="BF91" i="55"/>
  <c r="AR91" i="55"/>
  <c r="AQ91" i="55"/>
  <c r="AA91" i="55"/>
  <c r="V91" i="55"/>
  <c r="U91" i="55"/>
  <c r="X91" i="55" s="1"/>
  <c r="T91" i="55"/>
  <c r="S91" i="55"/>
  <c r="R91" i="55"/>
  <c r="M91" i="55"/>
  <c r="Z91" i="55"/>
  <c r="BF69" i="55"/>
  <c r="AR69" i="55"/>
  <c r="AQ69" i="55"/>
  <c r="AA69" i="55"/>
  <c r="V69" i="55"/>
  <c r="U69" i="55"/>
  <c r="X69" i="55" s="1"/>
  <c r="T69" i="55"/>
  <c r="S69" i="55"/>
  <c r="R69" i="55"/>
  <c r="M69" i="55"/>
  <c r="Z69" i="55"/>
  <c r="BF78" i="55"/>
  <c r="AR78" i="55"/>
  <c r="AQ78" i="55"/>
  <c r="AA78" i="55"/>
  <c r="Z78" i="55"/>
  <c r="V78" i="55"/>
  <c r="U78" i="55"/>
  <c r="AO78" i="55"/>
  <c r="T78" i="55"/>
  <c r="S78" i="55"/>
  <c r="R78" i="55"/>
  <c r="M78" i="55"/>
  <c r="J78" i="55"/>
  <c r="AP78" i="55" s="1"/>
  <c r="BF56" i="55"/>
  <c r="AR56" i="55"/>
  <c r="AQ56" i="55"/>
  <c r="AA56" i="55"/>
  <c r="V56" i="55"/>
  <c r="U56" i="55"/>
  <c r="X56" i="55"/>
  <c r="T56" i="55"/>
  <c r="S56" i="55"/>
  <c r="R56" i="55"/>
  <c r="M56" i="55"/>
  <c r="Z56" i="55" s="1"/>
  <c r="BF75" i="55"/>
  <c r="AR75" i="55"/>
  <c r="AQ75" i="55"/>
  <c r="AA75" i="55"/>
  <c r="V75" i="55"/>
  <c r="U75" i="55"/>
  <c r="X75" i="55"/>
  <c r="T75" i="55"/>
  <c r="S75" i="55"/>
  <c r="R75" i="55"/>
  <c r="M75" i="55"/>
  <c r="Z75" i="55" s="1"/>
  <c r="BF10" i="55"/>
  <c r="AR10" i="55"/>
  <c r="AQ10" i="55"/>
  <c r="AA10" i="55"/>
  <c r="V10" i="55"/>
  <c r="U10" i="55"/>
  <c r="X10" i="55"/>
  <c r="T10" i="55"/>
  <c r="S10" i="55"/>
  <c r="R10" i="55"/>
  <c r="M10" i="55"/>
  <c r="Z10" i="55" s="1"/>
  <c r="BF49" i="55"/>
  <c r="AR49" i="55"/>
  <c r="AQ49" i="55"/>
  <c r="AA49" i="55"/>
  <c r="V49" i="55"/>
  <c r="U49" i="55"/>
  <c r="X49" i="55"/>
  <c r="T49" i="55"/>
  <c r="S49" i="55"/>
  <c r="R49" i="55"/>
  <c r="M49" i="55"/>
  <c r="Z49" i="55" s="1"/>
  <c r="BF20" i="55"/>
  <c r="AR20" i="55"/>
  <c r="AQ20" i="55"/>
  <c r="AA20" i="55"/>
  <c r="V20" i="55"/>
  <c r="U20" i="55"/>
  <c r="X20" i="55"/>
  <c r="T20" i="55"/>
  <c r="S20" i="55"/>
  <c r="R20" i="55"/>
  <c r="M20" i="55"/>
  <c r="Z20" i="55" s="1"/>
  <c r="BF392" i="55"/>
  <c r="AR392" i="55"/>
  <c r="AQ392" i="55"/>
  <c r="AA392" i="55"/>
  <c r="Z392" i="55"/>
  <c r="V392" i="55"/>
  <c r="U392" i="55"/>
  <c r="T392" i="55"/>
  <c r="S392" i="55"/>
  <c r="R392" i="55"/>
  <c r="M392" i="55"/>
  <c r="J392" i="55" s="1"/>
  <c r="BF465" i="55"/>
  <c r="AR465" i="55"/>
  <c r="AQ465" i="55"/>
  <c r="AA465" i="55"/>
  <c r="V465" i="55"/>
  <c r="U465" i="55"/>
  <c r="X465" i="55" s="1"/>
  <c r="T465" i="55"/>
  <c r="S465" i="55"/>
  <c r="R465" i="55"/>
  <c r="M465" i="55"/>
  <c r="Z465" i="55"/>
  <c r="J465" i="55"/>
  <c r="BF31" i="55"/>
  <c r="AR31" i="55"/>
  <c r="AQ31" i="55"/>
  <c r="AA31" i="55"/>
  <c r="V31" i="55"/>
  <c r="U31" i="55"/>
  <c r="X31" i="55"/>
  <c r="T31" i="55"/>
  <c r="S31" i="55"/>
  <c r="R31" i="55"/>
  <c r="M31" i="55"/>
  <c r="J31" i="55" s="1"/>
  <c r="AP31" i="55" s="1"/>
  <c r="Z31" i="55"/>
  <c r="BF34" i="55"/>
  <c r="AR34" i="55"/>
  <c r="AR536" i="55" s="1"/>
  <c r="AQ34" i="55"/>
  <c r="AA34" i="55"/>
  <c r="V34" i="55"/>
  <c r="U34" i="55"/>
  <c r="X34" i="55" s="1"/>
  <c r="T34" i="55"/>
  <c r="S34" i="55"/>
  <c r="R34" i="55"/>
  <c r="M34" i="55"/>
  <c r="Z34" i="55" s="1"/>
  <c r="J34" i="55"/>
  <c r="AP34" i="55"/>
  <c r="BF52" i="55"/>
  <c r="AR52" i="55"/>
  <c r="AQ52" i="55"/>
  <c r="AA52" i="55"/>
  <c r="V52" i="55"/>
  <c r="U52" i="55"/>
  <c r="X52" i="55"/>
  <c r="T52" i="55"/>
  <c r="S52" i="55"/>
  <c r="R52" i="55"/>
  <c r="M52" i="55"/>
  <c r="J52" i="55" s="1"/>
  <c r="AP52" i="55" s="1"/>
  <c r="Z52" i="55"/>
  <c r="BF43" i="55"/>
  <c r="AR43" i="55"/>
  <c r="AQ43" i="55"/>
  <c r="AA43" i="55"/>
  <c r="V43" i="55"/>
  <c r="U43" i="55"/>
  <c r="X43" i="55" s="1"/>
  <c r="T43" i="55"/>
  <c r="S43" i="55"/>
  <c r="R43" i="55"/>
  <c r="M43" i="55"/>
  <c r="Z43" i="55" s="1"/>
  <c r="J43" i="55"/>
  <c r="AP43" i="55"/>
  <c r="BF29" i="55"/>
  <c r="AR29" i="55"/>
  <c r="AQ29" i="55"/>
  <c r="AA29" i="55"/>
  <c r="V29" i="55"/>
  <c r="U29" i="55"/>
  <c r="X29" i="55"/>
  <c r="T29" i="55"/>
  <c r="S29" i="55"/>
  <c r="R29" i="55"/>
  <c r="M29" i="55"/>
  <c r="J29" i="55" s="1"/>
  <c r="BC213" i="54"/>
  <c r="BB213" i="54"/>
  <c r="BA213" i="54"/>
  <c r="AZ213" i="54"/>
  <c r="AY213" i="54"/>
  <c r="AN213" i="54"/>
  <c r="AM213" i="54"/>
  <c r="AL213" i="54"/>
  <c r="AK213" i="54"/>
  <c r="AJ213" i="54"/>
  <c r="AI213" i="54"/>
  <c r="AH213" i="54"/>
  <c r="AG213" i="54"/>
  <c r="AF213" i="54"/>
  <c r="AE213" i="54"/>
  <c r="AD213" i="54"/>
  <c r="AC213" i="54"/>
  <c r="AB213" i="54"/>
  <c r="O213" i="54"/>
  <c r="K213" i="54"/>
  <c r="I213" i="54"/>
  <c r="E213" i="54"/>
  <c r="B213" i="54"/>
  <c r="BF206" i="54"/>
  <c r="AR206" i="54"/>
  <c r="AQ206" i="54"/>
  <c r="AA206" i="54"/>
  <c r="V206" i="54"/>
  <c r="U206" i="54"/>
  <c r="X206" i="54"/>
  <c r="T206" i="54"/>
  <c r="S206" i="54"/>
  <c r="R206" i="54"/>
  <c r="M206" i="54"/>
  <c r="Z206" i="54"/>
  <c r="BF202" i="54"/>
  <c r="AR202" i="54"/>
  <c r="AQ202" i="54"/>
  <c r="AA202" i="54"/>
  <c r="V202" i="54"/>
  <c r="U202" i="54"/>
  <c r="T202" i="54"/>
  <c r="S202" i="54"/>
  <c r="R202" i="54"/>
  <c r="M202" i="54"/>
  <c r="Z202" i="54"/>
  <c r="BF193" i="54"/>
  <c r="AR193" i="54"/>
  <c r="AQ193" i="54"/>
  <c r="AA193" i="54"/>
  <c r="V193" i="54"/>
  <c r="U193" i="54"/>
  <c r="X193" i="54" s="1"/>
  <c r="T193" i="54"/>
  <c r="S193" i="54"/>
  <c r="R193" i="54"/>
  <c r="M193" i="54"/>
  <c r="Z193" i="54"/>
  <c r="BF189" i="54"/>
  <c r="AR189" i="54"/>
  <c r="AQ189" i="54"/>
  <c r="AA189" i="54"/>
  <c r="V189" i="54"/>
  <c r="U189" i="54"/>
  <c r="T189" i="54"/>
  <c r="S189" i="54"/>
  <c r="R189" i="54"/>
  <c r="M189" i="54"/>
  <c r="Z189" i="54" s="1"/>
  <c r="BF162" i="54"/>
  <c r="AR162" i="54"/>
  <c r="AQ162" i="54"/>
  <c r="AA162" i="54"/>
  <c r="V162" i="54"/>
  <c r="U162" i="54"/>
  <c r="X162" i="54" s="1"/>
  <c r="T162" i="54"/>
  <c r="S162" i="54"/>
  <c r="R162" i="54"/>
  <c r="M162" i="54"/>
  <c r="Z162" i="54" s="1"/>
  <c r="BF156" i="54"/>
  <c r="AR156" i="54"/>
  <c r="AQ156" i="54"/>
  <c r="AA156" i="54"/>
  <c r="V156" i="54"/>
  <c r="U156" i="54"/>
  <c r="T156" i="54"/>
  <c r="S156" i="54"/>
  <c r="R156" i="54"/>
  <c r="M156" i="54"/>
  <c r="Z156" i="54" s="1"/>
  <c r="BF154" i="54"/>
  <c r="AR154" i="54"/>
  <c r="AQ154" i="54"/>
  <c r="AA154" i="54"/>
  <c r="V154" i="54"/>
  <c r="U154" i="54"/>
  <c r="X154" i="54"/>
  <c r="T154" i="54"/>
  <c r="S154" i="54"/>
  <c r="R154" i="54"/>
  <c r="M154" i="54"/>
  <c r="Z154" i="54" s="1"/>
  <c r="BF149" i="54"/>
  <c r="AR149" i="54"/>
  <c r="AQ149" i="54"/>
  <c r="AA149" i="54"/>
  <c r="V149" i="54"/>
  <c r="U149" i="54"/>
  <c r="T149" i="54"/>
  <c r="S149" i="54"/>
  <c r="R149" i="54"/>
  <c r="M149" i="54"/>
  <c r="Z149" i="54"/>
  <c r="BF147" i="54"/>
  <c r="AR147" i="54"/>
  <c r="AQ147" i="54"/>
  <c r="AA147" i="54"/>
  <c r="V147" i="54"/>
  <c r="U147" i="54"/>
  <c r="X147" i="54"/>
  <c r="T147" i="54"/>
  <c r="S147" i="54"/>
  <c r="R147" i="54"/>
  <c r="M147" i="54"/>
  <c r="Z147" i="54"/>
  <c r="BF121" i="54"/>
  <c r="AR121" i="54"/>
  <c r="AQ121" i="54"/>
  <c r="AA121" i="54"/>
  <c r="V121" i="54"/>
  <c r="U121" i="54"/>
  <c r="T121" i="54"/>
  <c r="S121" i="54"/>
  <c r="R121" i="54"/>
  <c r="M121" i="54"/>
  <c r="Z121" i="54"/>
  <c r="J121" i="54"/>
  <c r="AP121" i="54" s="1"/>
  <c r="BF101" i="54"/>
  <c r="AR101" i="54"/>
  <c r="AQ101" i="54"/>
  <c r="AA101" i="54"/>
  <c r="V101" i="54"/>
  <c r="U101" i="54"/>
  <c r="X101" i="54"/>
  <c r="T101" i="54"/>
  <c r="S101" i="54"/>
  <c r="R101" i="54"/>
  <c r="M101" i="54"/>
  <c r="Z101" i="54" s="1"/>
  <c r="BF63" i="54"/>
  <c r="AR63" i="54"/>
  <c r="AQ63" i="54"/>
  <c r="AA63" i="54"/>
  <c r="V63" i="54"/>
  <c r="U63" i="54"/>
  <c r="T63" i="54"/>
  <c r="S63" i="54"/>
  <c r="R63" i="54"/>
  <c r="M63" i="54"/>
  <c r="Z63" i="54"/>
  <c r="BF54" i="54"/>
  <c r="AR54" i="54"/>
  <c r="AQ54" i="54"/>
  <c r="AA54" i="54"/>
  <c r="V54" i="54"/>
  <c r="U54" i="54"/>
  <c r="X54" i="54"/>
  <c r="T54" i="54"/>
  <c r="S54" i="54"/>
  <c r="R54" i="54"/>
  <c r="M54" i="54"/>
  <c r="Z54" i="54"/>
  <c r="BF41" i="54"/>
  <c r="AR41" i="54"/>
  <c r="AQ41" i="54"/>
  <c r="AA41" i="54"/>
  <c r="V41" i="54"/>
  <c r="U41" i="54"/>
  <c r="T41" i="54"/>
  <c r="S41" i="54"/>
  <c r="R41" i="54"/>
  <c r="M41" i="54"/>
  <c r="Z41" i="54"/>
  <c r="BF47" i="54"/>
  <c r="AR47" i="54"/>
  <c r="AQ47" i="54"/>
  <c r="AA47" i="54"/>
  <c r="V47" i="54"/>
  <c r="U47" i="54"/>
  <c r="X47" i="54" s="1"/>
  <c r="T47" i="54"/>
  <c r="S47" i="54"/>
  <c r="R47" i="54"/>
  <c r="M47" i="54"/>
  <c r="Z47" i="54"/>
  <c r="BF34" i="54"/>
  <c r="AR34" i="54"/>
  <c r="AQ34" i="54"/>
  <c r="AA34" i="54"/>
  <c r="V34" i="54"/>
  <c r="U34" i="54"/>
  <c r="T34" i="54"/>
  <c r="S34" i="54"/>
  <c r="R34" i="54"/>
  <c r="M34" i="54"/>
  <c r="Z34" i="54" s="1"/>
  <c r="BF26" i="54"/>
  <c r="AR26" i="54"/>
  <c r="AQ26" i="54"/>
  <c r="AA26" i="54"/>
  <c r="V26" i="54"/>
  <c r="U26" i="54"/>
  <c r="X26" i="54" s="1"/>
  <c r="T26" i="54"/>
  <c r="S26" i="54"/>
  <c r="R26" i="54"/>
  <c r="M26" i="54"/>
  <c r="Z26" i="54" s="1"/>
  <c r="BF204" i="54"/>
  <c r="AR204" i="54"/>
  <c r="AQ204" i="54"/>
  <c r="AA204" i="54"/>
  <c r="V204" i="54"/>
  <c r="U204" i="54"/>
  <c r="X204" i="54" s="1"/>
  <c r="T204" i="54"/>
  <c r="S204" i="54"/>
  <c r="R204" i="54"/>
  <c r="M204" i="54"/>
  <c r="Z204" i="54" s="1"/>
  <c r="J204" i="54"/>
  <c r="AP204" i="54"/>
  <c r="BF197" i="54"/>
  <c r="AR197" i="54"/>
  <c r="AQ197" i="54"/>
  <c r="AA197" i="54"/>
  <c r="V197" i="54"/>
  <c r="U197" i="54"/>
  <c r="X197" i="54"/>
  <c r="T197" i="54"/>
  <c r="S197" i="54"/>
  <c r="R197" i="54"/>
  <c r="M197" i="54"/>
  <c r="Z197" i="54"/>
  <c r="BF157" i="54"/>
  <c r="AR157" i="54"/>
  <c r="AQ157" i="54"/>
  <c r="AA157" i="54"/>
  <c r="Z157" i="54"/>
  <c r="V157" i="54"/>
  <c r="U157" i="54"/>
  <c r="T157" i="54"/>
  <c r="S157" i="54"/>
  <c r="R157" i="54"/>
  <c r="M157" i="54"/>
  <c r="J157" i="54" s="1"/>
  <c r="BF150" i="54"/>
  <c r="AR150" i="54"/>
  <c r="AQ150" i="54"/>
  <c r="AA150" i="54"/>
  <c r="X150" i="54"/>
  <c r="V150" i="54"/>
  <c r="U150" i="54"/>
  <c r="T150" i="54"/>
  <c r="S150" i="54"/>
  <c r="R150" i="54"/>
  <c r="M150" i="54"/>
  <c r="Z150" i="54"/>
  <c r="BF124" i="54"/>
  <c r="AR124" i="54"/>
  <c r="AQ124" i="54"/>
  <c r="AA124" i="54"/>
  <c r="Z124" i="54"/>
  <c r="V124" i="54"/>
  <c r="U124" i="54"/>
  <c r="AO124" i="54"/>
  <c r="T124" i="54"/>
  <c r="S124" i="54"/>
  <c r="R124" i="54"/>
  <c r="M124" i="54"/>
  <c r="J124" i="54"/>
  <c r="BF115" i="54"/>
  <c r="AR115" i="54"/>
  <c r="AS115" i="54"/>
  <c r="AQ115" i="54"/>
  <c r="AA115" i="54"/>
  <c r="V115" i="54"/>
  <c r="U115" i="54"/>
  <c r="X115" i="54"/>
  <c r="T115" i="54"/>
  <c r="S115" i="54"/>
  <c r="R115" i="54"/>
  <c r="M115" i="54"/>
  <c r="Z115" i="54" s="1"/>
  <c r="BF114" i="54"/>
  <c r="AR114" i="54"/>
  <c r="AQ114" i="54"/>
  <c r="AA114" i="54"/>
  <c r="V114" i="54"/>
  <c r="U114" i="54"/>
  <c r="T114" i="54"/>
  <c r="S114" i="54"/>
  <c r="R114" i="54"/>
  <c r="M114" i="54"/>
  <c r="Z114" i="54"/>
  <c r="BF158" i="54"/>
  <c r="AR158" i="54"/>
  <c r="AS158" i="54"/>
  <c r="AT158" i="54"/>
  <c r="AU158" i="54" s="1"/>
  <c r="AV158" i="54" s="1"/>
  <c r="AQ158" i="54"/>
  <c r="AA158" i="54"/>
  <c r="V158" i="54"/>
  <c r="U158" i="54"/>
  <c r="X158" i="54"/>
  <c r="T158" i="54"/>
  <c r="S158" i="54"/>
  <c r="R158" i="54"/>
  <c r="M158" i="54"/>
  <c r="Z158" i="54"/>
  <c r="BF100" i="54"/>
  <c r="AR100" i="54"/>
  <c r="AQ100" i="54"/>
  <c r="AA100" i="54"/>
  <c r="V100" i="54"/>
  <c r="U100" i="54"/>
  <c r="X100" i="54"/>
  <c r="T100" i="54"/>
  <c r="S100" i="54"/>
  <c r="R100" i="54"/>
  <c r="M100" i="54"/>
  <c r="J100" i="54"/>
  <c r="AP100" i="54" s="1"/>
  <c r="BF86" i="54"/>
  <c r="AR86" i="54"/>
  <c r="AQ86" i="54"/>
  <c r="AA86" i="54"/>
  <c r="V86" i="54"/>
  <c r="U86" i="54"/>
  <c r="X86" i="54"/>
  <c r="T86" i="54"/>
  <c r="S86" i="54"/>
  <c r="R86" i="54"/>
  <c r="M86" i="54"/>
  <c r="Z86" i="54" s="1"/>
  <c r="BF53" i="54"/>
  <c r="AR53" i="54"/>
  <c r="AQ53" i="54"/>
  <c r="AA53" i="54"/>
  <c r="V53" i="54"/>
  <c r="U53" i="54"/>
  <c r="T53" i="54"/>
  <c r="S53" i="54"/>
  <c r="R53" i="54"/>
  <c r="M53" i="54"/>
  <c r="Z53" i="54"/>
  <c r="BF36" i="54"/>
  <c r="AR36" i="54"/>
  <c r="AS36" i="54"/>
  <c r="AT36" i="54"/>
  <c r="AU36" i="54" s="1"/>
  <c r="AV36" i="54" s="1"/>
  <c r="AQ36" i="54"/>
  <c r="AA36" i="54"/>
  <c r="V36" i="54"/>
  <c r="U36" i="54"/>
  <c r="X36" i="54"/>
  <c r="T36" i="54"/>
  <c r="S36" i="54"/>
  <c r="R36" i="54"/>
  <c r="M36" i="54"/>
  <c r="Z36" i="54"/>
  <c r="BF14" i="54"/>
  <c r="AR14" i="54"/>
  <c r="AQ14" i="54"/>
  <c r="AA14" i="54"/>
  <c r="V14" i="54"/>
  <c r="U14" i="54"/>
  <c r="X14" i="54"/>
  <c r="T14" i="54"/>
  <c r="S14" i="54"/>
  <c r="R14" i="54"/>
  <c r="M14" i="54"/>
  <c r="Z14" i="54"/>
  <c r="BF192" i="54"/>
  <c r="AR192" i="54"/>
  <c r="AS192" i="54"/>
  <c r="AT192" i="54"/>
  <c r="AU192" i="54" s="1"/>
  <c r="AV192" i="54" s="1"/>
  <c r="AQ192" i="54"/>
  <c r="AA192" i="54"/>
  <c r="V192" i="54"/>
  <c r="U192" i="54"/>
  <c r="X192" i="54"/>
  <c r="T192" i="54"/>
  <c r="S192" i="54"/>
  <c r="R192" i="54"/>
  <c r="M192" i="54"/>
  <c r="Z192" i="54"/>
  <c r="BF180" i="54"/>
  <c r="AR180" i="54"/>
  <c r="AQ180" i="54"/>
  <c r="AA180" i="54"/>
  <c r="V180" i="54"/>
  <c r="U180" i="54"/>
  <c r="T180" i="54"/>
  <c r="S180" i="54"/>
  <c r="R180" i="54"/>
  <c r="M180" i="54"/>
  <c r="Z180" i="54"/>
  <c r="BF143" i="54"/>
  <c r="AR143" i="54"/>
  <c r="AS143" i="54" s="1"/>
  <c r="AT143" i="54" s="1"/>
  <c r="AU143" i="54" s="1"/>
  <c r="AV143" i="54" s="1"/>
  <c r="AQ143" i="54"/>
  <c r="AA143" i="54"/>
  <c r="V143" i="54"/>
  <c r="U143" i="54"/>
  <c r="T143" i="54"/>
  <c r="S143" i="54"/>
  <c r="R143" i="54"/>
  <c r="M143" i="54"/>
  <c r="J143" i="54" s="1"/>
  <c r="BF97" i="54"/>
  <c r="AR97" i="54"/>
  <c r="AS97" i="54" s="1"/>
  <c r="AQ97" i="54"/>
  <c r="AA97" i="54"/>
  <c r="V97" i="54"/>
  <c r="U97" i="54"/>
  <c r="T97" i="54"/>
  <c r="S97" i="54"/>
  <c r="R97" i="54"/>
  <c r="M97" i="54"/>
  <c r="Z97" i="54" s="1"/>
  <c r="BF96" i="54"/>
  <c r="AR96" i="54"/>
  <c r="AQ96" i="54"/>
  <c r="AA96" i="54"/>
  <c r="V96" i="54"/>
  <c r="U96" i="54"/>
  <c r="T96" i="54"/>
  <c r="S96" i="54"/>
  <c r="R96" i="54"/>
  <c r="M96" i="54"/>
  <c r="J96" i="54" s="1"/>
  <c r="BF95" i="54"/>
  <c r="AR95" i="54"/>
  <c r="AS95" i="54"/>
  <c r="AQ95" i="54"/>
  <c r="AA95" i="54"/>
  <c r="V95" i="54"/>
  <c r="U95" i="54"/>
  <c r="T95" i="54"/>
  <c r="S95" i="54"/>
  <c r="R95" i="54"/>
  <c r="M95" i="54"/>
  <c r="Z95" i="54" s="1"/>
  <c r="BF83" i="54"/>
  <c r="AR83" i="54"/>
  <c r="AQ83" i="54"/>
  <c r="AA83" i="54"/>
  <c r="Z83" i="54"/>
  <c r="V83" i="54"/>
  <c r="U83" i="54"/>
  <c r="T83" i="54"/>
  <c r="S83" i="54"/>
  <c r="R83" i="54"/>
  <c r="M83" i="54"/>
  <c r="J83" i="54" s="1"/>
  <c r="BF75" i="54"/>
  <c r="AR75" i="54"/>
  <c r="AS75" i="54"/>
  <c r="AQ75" i="54"/>
  <c r="AA75" i="54"/>
  <c r="V75" i="54"/>
  <c r="U75" i="54"/>
  <c r="T75" i="54"/>
  <c r="S75" i="54"/>
  <c r="R75" i="54"/>
  <c r="M75" i="54"/>
  <c r="Z75" i="54" s="1"/>
  <c r="BF70" i="54"/>
  <c r="AR70" i="54"/>
  <c r="AQ70" i="54"/>
  <c r="AA70" i="54"/>
  <c r="V70" i="54"/>
  <c r="U70" i="54"/>
  <c r="T70" i="54"/>
  <c r="S70" i="54"/>
  <c r="R70" i="54"/>
  <c r="M70" i="54"/>
  <c r="J70" i="54"/>
  <c r="BF65" i="54"/>
  <c r="AR65" i="54"/>
  <c r="AS65" i="54"/>
  <c r="AT65" i="54"/>
  <c r="AU65" i="54" s="1"/>
  <c r="AV65" i="54" s="1"/>
  <c r="AQ65" i="54"/>
  <c r="AA65" i="54"/>
  <c r="V65" i="54"/>
  <c r="U65" i="54"/>
  <c r="T65" i="54"/>
  <c r="S65" i="54"/>
  <c r="R65" i="54"/>
  <c r="M65" i="54"/>
  <c r="Z65" i="54"/>
  <c r="BF51" i="54"/>
  <c r="AR51" i="54"/>
  <c r="AS51" i="54" s="1"/>
  <c r="AT51" i="54" s="1"/>
  <c r="AU51" i="54" s="1"/>
  <c r="AV51" i="54" s="1"/>
  <c r="AQ51" i="54"/>
  <c r="AA51" i="54"/>
  <c r="V51" i="54"/>
  <c r="U51" i="54"/>
  <c r="T51" i="54"/>
  <c r="S51" i="54"/>
  <c r="R51" i="54"/>
  <c r="M51" i="54"/>
  <c r="J51" i="54" s="1"/>
  <c r="BF35" i="54"/>
  <c r="AR35" i="54"/>
  <c r="AS35" i="54" s="1"/>
  <c r="AT35" i="54" s="1"/>
  <c r="AU35" i="54" s="1"/>
  <c r="AV35" i="54" s="1"/>
  <c r="AQ35" i="54"/>
  <c r="AA35" i="54"/>
  <c r="V35" i="54"/>
  <c r="U35" i="54"/>
  <c r="T35" i="54"/>
  <c r="S35" i="54"/>
  <c r="R35" i="54"/>
  <c r="M35" i="54"/>
  <c r="Z35" i="54" s="1"/>
  <c r="BF208" i="54"/>
  <c r="AR208" i="54"/>
  <c r="AQ208" i="54"/>
  <c r="AA208" i="54"/>
  <c r="V208" i="54"/>
  <c r="U208" i="54"/>
  <c r="T208" i="54"/>
  <c r="S208" i="54"/>
  <c r="R208" i="54"/>
  <c r="M208" i="54"/>
  <c r="J208" i="54"/>
  <c r="BF188" i="54"/>
  <c r="AR188" i="54"/>
  <c r="AS188" i="54"/>
  <c r="AQ188" i="54"/>
  <c r="AA188" i="54"/>
  <c r="V188" i="54"/>
  <c r="U188" i="54"/>
  <c r="T188" i="54"/>
  <c r="S188" i="54"/>
  <c r="R188" i="54"/>
  <c r="M188" i="54"/>
  <c r="Z188" i="54"/>
  <c r="BF174" i="54"/>
  <c r="AR174" i="54"/>
  <c r="AQ174" i="54"/>
  <c r="AA174" i="54"/>
  <c r="V174" i="54"/>
  <c r="U174" i="54"/>
  <c r="T174" i="54"/>
  <c r="S174" i="54"/>
  <c r="R174" i="54"/>
  <c r="M174" i="54"/>
  <c r="J174" i="54"/>
  <c r="BF152" i="54"/>
  <c r="AR152" i="54"/>
  <c r="AS152" i="54" s="1"/>
  <c r="AQ152" i="54"/>
  <c r="AA152" i="54"/>
  <c r="V152" i="54"/>
  <c r="U152" i="54"/>
  <c r="T152" i="54"/>
  <c r="S152" i="54"/>
  <c r="R152" i="54"/>
  <c r="M152" i="54"/>
  <c r="Z152" i="54"/>
  <c r="BF134" i="54"/>
  <c r="AR134" i="54"/>
  <c r="AQ134" i="54"/>
  <c r="AA134" i="54"/>
  <c r="V134" i="54"/>
  <c r="U134" i="54"/>
  <c r="T134" i="54"/>
  <c r="S134" i="54"/>
  <c r="R134" i="54"/>
  <c r="M134" i="54"/>
  <c r="J134" i="54" s="1"/>
  <c r="BF110" i="54"/>
  <c r="AR110" i="54"/>
  <c r="AS110" i="54" s="1"/>
  <c r="AT110" i="54" s="1"/>
  <c r="AU110" i="54" s="1"/>
  <c r="AV110" i="54" s="1"/>
  <c r="AQ110" i="54"/>
  <c r="AA110" i="54"/>
  <c r="V110" i="54"/>
  <c r="U110" i="54"/>
  <c r="T110" i="54"/>
  <c r="S110" i="54"/>
  <c r="R110" i="54"/>
  <c r="M110" i="54"/>
  <c r="Z110" i="54" s="1"/>
  <c r="BF104" i="54"/>
  <c r="AR104" i="54"/>
  <c r="AQ104" i="54"/>
  <c r="AA104" i="54"/>
  <c r="V104" i="54"/>
  <c r="U104" i="54"/>
  <c r="T104" i="54"/>
  <c r="S104" i="54"/>
  <c r="R104" i="54"/>
  <c r="M104" i="54"/>
  <c r="J104" i="54"/>
  <c r="BF105" i="54"/>
  <c r="AR105" i="54"/>
  <c r="AS105" i="54"/>
  <c r="AT105" i="54"/>
  <c r="AU105" i="54" s="1"/>
  <c r="AV105" i="54" s="1"/>
  <c r="AQ105" i="54"/>
  <c r="AA105" i="54"/>
  <c r="Z105" i="54"/>
  <c r="V105" i="54"/>
  <c r="U105" i="54"/>
  <c r="AP105" i="54" s="1"/>
  <c r="AO105" i="54"/>
  <c r="T105" i="54"/>
  <c r="S105" i="54"/>
  <c r="R105" i="54"/>
  <c r="M105" i="54"/>
  <c r="J105" i="54" s="1"/>
  <c r="BF69" i="54"/>
  <c r="AR69" i="54"/>
  <c r="AQ69" i="54"/>
  <c r="AA69" i="54"/>
  <c r="Z69" i="54"/>
  <c r="V69" i="54"/>
  <c r="U69" i="54"/>
  <c r="T69" i="54"/>
  <c r="S69" i="54"/>
  <c r="R69" i="54"/>
  <c r="M69" i="54"/>
  <c r="J69" i="54" s="1"/>
  <c r="BF33" i="54"/>
  <c r="AR33" i="54"/>
  <c r="AS33" i="54" s="1"/>
  <c r="AQ33" i="54"/>
  <c r="AA33" i="54"/>
  <c r="V33" i="54"/>
  <c r="U33" i="54"/>
  <c r="X33" i="54" s="1"/>
  <c r="T33" i="54"/>
  <c r="S33" i="54"/>
  <c r="R33" i="54"/>
  <c r="M33" i="54"/>
  <c r="Z33" i="54"/>
  <c r="BF52" i="54"/>
  <c r="AR52" i="54"/>
  <c r="AQ52" i="54"/>
  <c r="AA52" i="54"/>
  <c r="V52" i="54"/>
  <c r="U52" i="54"/>
  <c r="T52" i="54"/>
  <c r="S52" i="54"/>
  <c r="R52" i="54"/>
  <c r="M52" i="54"/>
  <c r="J52" i="54" s="1"/>
  <c r="BF58" i="54"/>
  <c r="AR58" i="54"/>
  <c r="AS58" i="54" s="1"/>
  <c r="AQ58" i="54"/>
  <c r="AA58" i="54"/>
  <c r="V58" i="54"/>
  <c r="U58" i="54"/>
  <c r="X58" i="54" s="1"/>
  <c r="T58" i="54"/>
  <c r="S58" i="54"/>
  <c r="R58" i="54"/>
  <c r="M58" i="54"/>
  <c r="Z58" i="54"/>
  <c r="BF20" i="54"/>
  <c r="AR20" i="54"/>
  <c r="AQ20" i="54"/>
  <c r="AA20" i="54"/>
  <c r="V20" i="54"/>
  <c r="U20" i="54"/>
  <c r="T20" i="54"/>
  <c r="S20" i="54"/>
  <c r="R20" i="54"/>
  <c r="M20" i="54"/>
  <c r="J20" i="54" s="1"/>
  <c r="BF13" i="54"/>
  <c r="AR13" i="54"/>
  <c r="AS13" i="54" s="1"/>
  <c r="AQ13" i="54"/>
  <c r="AA13" i="54"/>
  <c r="V13" i="54"/>
  <c r="U13" i="54"/>
  <c r="X13" i="54" s="1"/>
  <c r="T13" i="54"/>
  <c r="S13" i="54"/>
  <c r="R13" i="54"/>
  <c r="M13" i="54"/>
  <c r="Z13" i="54"/>
  <c r="BF196" i="54"/>
  <c r="AR196" i="54"/>
  <c r="AQ196" i="54"/>
  <c r="AA196" i="54"/>
  <c r="V196" i="54"/>
  <c r="U196" i="54"/>
  <c r="T196" i="54"/>
  <c r="S196" i="54"/>
  <c r="R196" i="54"/>
  <c r="M196" i="54"/>
  <c r="J196" i="54" s="1"/>
  <c r="BF191" i="54"/>
  <c r="AR191" i="54"/>
  <c r="AS191" i="54" s="1"/>
  <c r="AQ191" i="54"/>
  <c r="AA191" i="54"/>
  <c r="V191" i="54"/>
  <c r="U191" i="54"/>
  <c r="X191" i="54" s="1"/>
  <c r="T191" i="54"/>
  <c r="S191" i="54"/>
  <c r="R191" i="54"/>
  <c r="M191" i="54"/>
  <c r="Z191" i="54"/>
  <c r="BF190" i="54"/>
  <c r="AR190" i="54"/>
  <c r="AQ190" i="54"/>
  <c r="AA190" i="54"/>
  <c r="V190" i="54"/>
  <c r="U190" i="54"/>
  <c r="T190" i="54"/>
  <c r="S190" i="54"/>
  <c r="R190" i="54"/>
  <c r="M190" i="54"/>
  <c r="J190" i="54" s="1"/>
  <c r="BF89" i="54"/>
  <c r="AR89" i="54"/>
  <c r="AS89" i="54" s="1"/>
  <c r="AQ89" i="54"/>
  <c r="AA89" i="54"/>
  <c r="V89" i="54"/>
  <c r="U89" i="54"/>
  <c r="X89" i="54" s="1"/>
  <c r="T89" i="54"/>
  <c r="S89" i="54"/>
  <c r="R89" i="54"/>
  <c r="M89" i="54"/>
  <c r="Z89" i="54"/>
  <c r="BF182" i="54"/>
  <c r="AR182" i="54"/>
  <c r="AQ182" i="54"/>
  <c r="AA182" i="54"/>
  <c r="V182" i="54"/>
  <c r="U182" i="54"/>
  <c r="T182" i="54"/>
  <c r="S182" i="54"/>
  <c r="R182" i="54"/>
  <c r="M182" i="54"/>
  <c r="J182" i="54" s="1"/>
  <c r="BF160" i="54"/>
  <c r="AR160" i="54"/>
  <c r="AS160" i="54" s="1"/>
  <c r="AQ160" i="54"/>
  <c r="AA160" i="54"/>
  <c r="V160" i="54"/>
  <c r="U160" i="54"/>
  <c r="X160" i="54" s="1"/>
  <c r="T160" i="54"/>
  <c r="S160" i="54"/>
  <c r="R160" i="54"/>
  <c r="M160" i="54"/>
  <c r="Z160" i="54"/>
  <c r="BF161" i="54"/>
  <c r="AR161" i="54"/>
  <c r="AQ161" i="54"/>
  <c r="AA161" i="54"/>
  <c r="V161" i="54"/>
  <c r="U161" i="54"/>
  <c r="T161" i="54"/>
  <c r="S161" i="54"/>
  <c r="R161" i="54"/>
  <c r="M161" i="54"/>
  <c r="J161" i="54" s="1"/>
  <c r="BF172" i="54"/>
  <c r="AR172" i="54"/>
  <c r="AQ172" i="54"/>
  <c r="AA172" i="54"/>
  <c r="V172" i="54"/>
  <c r="U172" i="54"/>
  <c r="T172" i="54"/>
  <c r="S172" i="54"/>
  <c r="R172" i="54"/>
  <c r="M172" i="54"/>
  <c r="Z172" i="54" s="1"/>
  <c r="BF139" i="54"/>
  <c r="AR139" i="54"/>
  <c r="AQ139" i="54"/>
  <c r="AA139" i="54"/>
  <c r="V139" i="54"/>
  <c r="U139" i="54"/>
  <c r="T139" i="54"/>
  <c r="S139" i="54"/>
  <c r="R139" i="54"/>
  <c r="M139" i="54"/>
  <c r="Z139" i="54" s="1"/>
  <c r="BF127" i="54"/>
  <c r="AR127" i="54"/>
  <c r="AQ127" i="54"/>
  <c r="AA127" i="54"/>
  <c r="V127" i="54"/>
  <c r="U127" i="54"/>
  <c r="X127" i="54"/>
  <c r="T127" i="54"/>
  <c r="S127" i="54"/>
  <c r="R127" i="54"/>
  <c r="M127" i="54"/>
  <c r="Z127" i="54" s="1"/>
  <c r="BF113" i="54"/>
  <c r="AR113" i="54"/>
  <c r="AQ113" i="54"/>
  <c r="AA113" i="54"/>
  <c r="V113" i="54"/>
  <c r="U113" i="54"/>
  <c r="T113" i="54"/>
  <c r="S113" i="54"/>
  <c r="R113" i="54"/>
  <c r="M113" i="54"/>
  <c r="Z113" i="54"/>
  <c r="BF92" i="54"/>
  <c r="AR92" i="54"/>
  <c r="AQ92" i="54"/>
  <c r="AA92" i="54"/>
  <c r="Z92" i="54"/>
  <c r="V92" i="54"/>
  <c r="U92" i="54"/>
  <c r="T92" i="54"/>
  <c r="S92" i="54"/>
  <c r="R92" i="54"/>
  <c r="M92" i="54"/>
  <c r="J92" i="54"/>
  <c r="AP92" i="54" s="1"/>
  <c r="BF99" i="54"/>
  <c r="AR99" i="54"/>
  <c r="AQ99" i="54"/>
  <c r="AA99" i="54"/>
  <c r="Z99" i="54"/>
  <c r="V99" i="54"/>
  <c r="U99" i="54"/>
  <c r="T99" i="54"/>
  <c r="S99" i="54"/>
  <c r="R99" i="54"/>
  <c r="M99" i="54"/>
  <c r="J99" i="54" s="1"/>
  <c r="BF98" i="54"/>
  <c r="AR98" i="54"/>
  <c r="AQ98" i="54"/>
  <c r="AA98" i="54"/>
  <c r="V98" i="54"/>
  <c r="U98" i="54"/>
  <c r="X98" i="54"/>
  <c r="T98" i="54"/>
  <c r="S98" i="54"/>
  <c r="R98" i="54"/>
  <c r="M98" i="54"/>
  <c r="Z98" i="54" s="1"/>
  <c r="BF76" i="54"/>
  <c r="AR76" i="54"/>
  <c r="AQ76" i="54"/>
  <c r="AA76" i="54"/>
  <c r="V76" i="54"/>
  <c r="U76" i="54"/>
  <c r="X76" i="54"/>
  <c r="T76" i="54"/>
  <c r="S76" i="54"/>
  <c r="R76" i="54"/>
  <c r="M76" i="54"/>
  <c r="Z76" i="54" s="1"/>
  <c r="BF73" i="54"/>
  <c r="AR73" i="54"/>
  <c r="AQ73" i="54"/>
  <c r="AA73" i="54"/>
  <c r="V73" i="54"/>
  <c r="U73" i="54"/>
  <c r="X73" i="54"/>
  <c r="T73" i="54"/>
  <c r="S73" i="54"/>
  <c r="R73" i="54"/>
  <c r="M73" i="54"/>
  <c r="Z73" i="54" s="1"/>
  <c r="BF64" i="54"/>
  <c r="AR64" i="54"/>
  <c r="AQ64" i="54"/>
  <c r="AA64" i="54"/>
  <c r="V64" i="54"/>
  <c r="U64" i="54"/>
  <c r="X64" i="54"/>
  <c r="T64" i="54"/>
  <c r="S64" i="54"/>
  <c r="R64" i="54"/>
  <c r="M64" i="54"/>
  <c r="Z64" i="54" s="1"/>
  <c r="BF59" i="54"/>
  <c r="AR59" i="54"/>
  <c r="AQ59" i="54"/>
  <c r="AA59" i="54"/>
  <c r="V59" i="54"/>
  <c r="U59" i="54"/>
  <c r="X59" i="54"/>
  <c r="T59" i="54"/>
  <c r="S59" i="54"/>
  <c r="R59" i="54"/>
  <c r="M59" i="54"/>
  <c r="Z59" i="54" s="1"/>
  <c r="BF57" i="54"/>
  <c r="AR57" i="54"/>
  <c r="AQ57" i="54"/>
  <c r="AA57" i="54"/>
  <c r="V57" i="54"/>
  <c r="U57" i="54"/>
  <c r="X57" i="54"/>
  <c r="T57" i="54"/>
  <c r="S57" i="54"/>
  <c r="R57" i="54"/>
  <c r="M57" i="54"/>
  <c r="Z57" i="54" s="1"/>
  <c r="BF46" i="54"/>
  <c r="AR46" i="54"/>
  <c r="AQ46" i="54"/>
  <c r="AA46" i="54"/>
  <c r="V46" i="54"/>
  <c r="U46" i="54"/>
  <c r="X46" i="54"/>
  <c r="T46" i="54"/>
  <c r="S46" i="54"/>
  <c r="R46" i="54"/>
  <c r="M46" i="54"/>
  <c r="Z46" i="54" s="1"/>
  <c r="BF32" i="54"/>
  <c r="AR32" i="54"/>
  <c r="AQ32" i="54"/>
  <c r="AA32" i="54"/>
  <c r="V32" i="54"/>
  <c r="U32" i="54"/>
  <c r="X32" i="54"/>
  <c r="T32" i="54"/>
  <c r="S32" i="54"/>
  <c r="R32" i="54"/>
  <c r="M32" i="54"/>
  <c r="Z32" i="54" s="1"/>
  <c r="BF27" i="54"/>
  <c r="AR27" i="54"/>
  <c r="AQ27" i="54"/>
  <c r="AA27" i="54"/>
  <c r="V27" i="54"/>
  <c r="U27" i="54"/>
  <c r="X27" i="54"/>
  <c r="T27" i="54"/>
  <c r="S27" i="54"/>
  <c r="R27" i="54"/>
  <c r="M27" i="54"/>
  <c r="Z27" i="54" s="1"/>
  <c r="BF15" i="54"/>
  <c r="AR15" i="54"/>
  <c r="AQ15" i="54"/>
  <c r="AA15" i="54"/>
  <c r="V15" i="54"/>
  <c r="U15" i="54"/>
  <c r="X15" i="54"/>
  <c r="T15" i="54"/>
  <c r="S15" i="54"/>
  <c r="R15" i="54"/>
  <c r="M15" i="54"/>
  <c r="Z15" i="54" s="1"/>
  <c r="BF16" i="54"/>
  <c r="AR16" i="54"/>
  <c r="AQ16" i="54"/>
  <c r="AA16" i="54"/>
  <c r="V16" i="54"/>
  <c r="U16" i="54"/>
  <c r="X16" i="54"/>
  <c r="T16" i="54"/>
  <c r="S16" i="54"/>
  <c r="R16" i="54"/>
  <c r="M16" i="54"/>
  <c r="Z16" i="54" s="1"/>
  <c r="BF8" i="54"/>
  <c r="AR8" i="54"/>
  <c r="AQ8" i="54"/>
  <c r="AA8" i="54"/>
  <c r="V8" i="54"/>
  <c r="U8" i="54"/>
  <c r="X8" i="54"/>
  <c r="T8" i="54"/>
  <c r="S8" i="54"/>
  <c r="R8" i="54"/>
  <c r="M8" i="54"/>
  <c r="Z8" i="54" s="1"/>
  <c r="BF17" i="54"/>
  <c r="AR17" i="54"/>
  <c r="AQ17" i="54"/>
  <c r="AA17" i="54"/>
  <c r="V17" i="54"/>
  <c r="U17" i="54"/>
  <c r="X17" i="54"/>
  <c r="T17" i="54"/>
  <c r="S17" i="54"/>
  <c r="R17" i="54"/>
  <c r="M17" i="54"/>
  <c r="Z17" i="54" s="1"/>
  <c r="BF209" i="54"/>
  <c r="AR209" i="54"/>
  <c r="AQ209" i="54"/>
  <c r="AA209" i="54"/>
  <c r="V209" i="54"/>
  <c r="U209" i="54"/>
  <c r="T209" i="54"/>
  <c r="S209" i="54"/>
  <c r="R209" i="54"/>
  <c r="M209" i="54"/>
  <c r="Z209" i="54"/>
  <c r="BF201" i="54"/>
  <c r="AR201" i="54"/>
  <c r="AQ201" i="54"/>
  <c r="AA201" i="54"/>
  <c r="V201" i="54"/>
  <c r="U201" i="54"/>
  <c r="X201" i="54" s="1"/>
  <c r="T201" i="54"/>
  <c r="S201" i="54"/>
  <c r="R201" i="54"/>
  <c r="M201" i="54"/>
  <c r="Z201" i="54"/>
  <c r="BF205" i="54"/>
  <c r="AR205" i="54"/>
  <c r="AQ205" i="54"/>
  <c r="AA205" i="54"/>
  <c r="V205" i="54"/>
  <c r="U205" i="54"/>
  <c r="X205" i="54" s="1"/>
  <c r="T205" i="54"/>
  <c r="S205" i="54"/>
  <c r="R205" i="54"/>
  <c r="M205" i="54"/>
  <c r="Z205" i="54"/>
  <c r="BF198" i="54"/>
  <c r="AR198" i="54"/>
  <c r="AQ198" i="54"/>
  <c r="AA198" i="54"/>
  <c r="V198" i="54"/>
  <c r="U198" i="54"/>
  <c r="X198" i="54" s="1"/>
  <c r="T198" i="54"/>
  <c r="S198" i="54"/>
  <c r="R198" i="54"/>
  <c r="M198" i="54"/>
  <c r="Z198" i="54"/>
  <c r="BF183" i="54"/>
  <c r="AR183" i="54"/>
  <c r="AQ183" i="54"/>
  <c r="AA183" i="54"/>
  <c r="V183" i="54"/>
  <c r="U183" i="54"/>
  <c r="X183" i="54" s="1"/>
  <c r="T183" i="54"/>
  <c r="S183" i="54"/>
  <c r="R183" i="54"/>
  <c r="M183" i="54"/>
  <c r="Z183" i="54"/>
  <c r="BF184" i="54"/>
  <c r="AR184" i="54"/>
  <c r="AQ184" i="54"/>
  <c r="AA184" i="54"/>
  <c r="V184" i="54"/>
  <c r="U184" i="54"/>
  <c r="X184" i="54" s="1"/>
  <c r="T184" i="54"/>
  <c r="S184" i="54"/>
  <c r="R184" i="54"/>
  <c r="M184" i="54"/>
  <c r="Z184" i="54"/>
  <c r="BF173" i="54"/>
  <c r="AR173" i="54"/>
  <c r="AQ173" i="54"/>
  <c r="AA173" i="54"/>
  <c r="V173" i="54"/>
  <c r="U173" i="54"/>
  <c r="X173" i="54" s="1"/>
  <c r="T173" i="54"/>
  <c r="S173" i="54"/>
  <c r="R173" i="54"/>
  <c r="M173" i="54"/>
  <c r="Z173" i="54"/>
  <c r="BF176" i="54"/>
  <c r="AR176" i="54"/>
  <c r="AQ176" i="54"/>
  <c r="AA176" i="54"/>
  <c r="V176" i="54"/>
  <c r="U176" i="54"/>
  <c r="X176" i="54" s="1"/>
  <c r="T176" i="54"/>
  <c r="S176" i="54"/>
  <c r="R176" i="54"/>
  <c r="M176" i="54"/>
  <c r="Z176" i="54"/>
  <c r="BF175" i="54"/>
  <c r="AR175" i="54"/>
  <c r="AQ175" i="54"/>
  <c r="AA175" i="54"/>
  <c r="V175" i="54"/>
  <c r="U175" i="54"/>
  <c r="X175" i="54" s="1"/>
  <c r="T175" i="54"/>
  <c r="S175" i="54"/>
  <c r="R175" i="54"/>
  <c r="M175" i="54"/>
  <c r="Z175" i="54"/>
  <c r="BF168" i="54"/>
  <c r="AR168" i="54"/>
  <c r="AQ168" i="54"/>
  <c r="AA168" i="54"/>
  <c r="V168" i="54"/>
  <c r="U168" i="54"/>
  <c r="X168" i="54" s="1"/>
  <c r="T168" i="54"/>
  <c r="S168" i="54"/>
  <c r="R168" i="54"/>
  <c r="M168" i="54"/>
  <c r="Z168" i="54"/>
  <c r="J168" i="54"/>
  <c r="AP168" i="54"/>
  <c r="BF142" i="54"/>
  <c r="AR142" i="54"/>
  <c r="AQ142" i="54"/>
  <c r="AA142" i="54"/>
  <c r="V142" i="54"/>
  <c r="U142" i="54"/>
  <c r="X142" i="54"/>
  <c r="T142" i="54"/>
  <c r="S142" i="54"/>
  <c r="R142" i="54"/>
  <c r="M142" i="54"/>
  <c r="Z142" i="54"/>
  <c r="BF138" i="54"/>
  <c r="AR138" i="54"/>
  <c r="AQ138" i="54"/>
  <c r="AA138" i="54"/>
  <c r="V138" i="54"/>
  <c r="U138" i="54"/>
  <c r="X138" i="54"/>
  <c r="T138" i="54"/>
  <c r="S138" i="54"/>
  <c r="R138" i="54"/>
  <c r="M138" i="54"/>
  <c r="Z138" i="54"/>
  <c r="BF132" i="54"/>
  <c r="AR132" i="54"/>
  <c r="AQ132" i="54"/>
  <c r="AA132" i="54"/>
  <c r="V132" i="54"/>
  <c r="U132" i="54"/>
  <c r="X132" i="54"/>
  <c r="T132" i="54"/>
  <c r="S132" i="54"/>
  <c r="R132" i="54"/>
  <c r="M132" i="54"/>
  <c r="Z132" i="54"/>
  <c r="BF11" i="54"/>
  <c r="AR11" i="54"/>
  <c r="AQ11" i="54"/>
  <c r="AA11" i="54"/>
  <c r="V11" i="54"/>
  <c r="U11" i="54"/>
  <c r="X11" i="54"/>
  <c r="T11" i="54"/>
  <c r="S11" i="54"/>
  <c r="R11" i="54"/>
  <c r="M11" i="54"/>
  <c r="Z11" i="54"/>
  <c r="BF111" i="54"/>
  <c r="AR111" i="54"/>
  <c r="AQ111" i="54"/>
  <c r="AA111" i="54"/>
  <c r="V111" i="54"/>
  <c r="U111" i="54"/>
  <c r="X111" i="54"/>
  <c r="T111" i="54"/>
  <c r="S111" i="54"/>
  <c r="R111" i="54"/>
  <c r="M111" i="54"/>
  <c r="J111" i="54" s="1"/>
  <c r="AP111" i="54" s="1"/>
  <c r="Z111" i="54"/>
  <c r="BF109" i="54"/>
  <c r="AR109" i="54"/>
  <c r="AQ109" i="54"/>
  <c r="AA109" i="54"/>
  <c r="V109" i="54"/>
  <c r="U109" i="54"/>
  <c r="X109" i="54" s="1"/>
  <c r="T109" i="54"/>
  <c r="S109" i="54"/>
  <c r="R109" i="54"/>
  <c r="M109" i="54"/>
  <c r="Z109" i="54"/>
  <c r="BF106" i="54"/>
  <c r="AR106" i="54"/>
  <c r="AQ106" i="54"/>
  <c r="AA106" i="54"/>
  <c r="V106" i="54"/>
  <c r="U106" i="54"/>
  <c r="X106" i="54" s="1"/>
  <c r="T106" i="54"/>
  <c r="S106" i="54"/>
  <c r="R106" i="54"/>
  <c r="M106" i="54"/>
  <c r="Z106" i="54"/>
  <c r="J106" i="54"/>
  <c r="AP106" i="54"/>
  <c r="BF108" i="54"/>
  <c r="AR108" i="54"/>
  <c r="AQ108" i="54"/>
  <c r="AA108" i="54"/>
  <c r="V108" i="54"/>
  <c r="U108" i="54"/>
  <c r="X108" i="54"/>
  <c r="T108" i="54"/>
  <c r="S108" i="54"/>
  <c r="R108" i="54"/>
  <c r="M108" i="54"/>
  <c r="Z108" i="54"/>
  <c r="BF91" i="54"/>
  <c r="AR91" i="54"/>
  <c r="AQ91" i="54"/>
  <c r="AA91" i="54"/>
  <c r="V91" i="54"/>
  <c r="U91" i="54"/>
  <c r="X91" i="54"/>
  <c r="T91" i="54"/>
  <c r="S91" i="54"/>
  <c r="R91" i="54"/>
  <c r="M91" i="54"/>
  <c r="Z91" i="54"/>
  <c r="BF87" i="54"/>
  <c r="AR87" i="54"/>
  <c r="AQ87" i="54"/>
  <c r="AA87" i="54"/>
  <c r="V87" i="54"/>
  <c r="U87" i="54"/>
  <c r="X87" i="54"/>
  <c r="T87" i="54"/>
  <c r="S87" i="54"/>
  <c r="R87" i="54"/>
  <c r="M87" i="54"/>
  <c r="Z87" i="54"/>
  <c r="BF80" i="54"/>
  <c r="AR80" i="54"/>
  <c r="AQ80" i="54"/>
  <c r="AA80" i="54"/>
  <c r="V80" i="54"/>
  <c r="U80" i="54"/>
  <c r="X80" i="54"/>
  <c r="T80" i="54"/>
  <c r="S80" i="54"/>
  <c r="R80" i="54"/>
  <c r="M80" i="54"/>
  <c r="Z80" i="54"/>
  <c r="BF60" i="54"/>
  <c r="AR60" i="54"/>
  <c r="AQ60" i="54"/>
  <c r="AA60" i="54"/>
  <c r="V60" i="54"/>
  <c r="U60" i="54"/>
  <c r="X60" i="54"/>
  <c r="T60" i="54"/>
  <c r="S60" i="54"/>
  <c r="R60" i="54"/>
  <c r="M60" i="54"/>
  <c r="Z60" i="54"/>
  <c r="BF48" i="54"/>
  <c r="AR48" i="54"/>
  <c r="AQ48" i="54"/>
  <c r="AA48" i="54"/>
  <c r="V48" i="54"/>
  <c r="U48" i="54"/>
  <c r="X48" i="54"/>
  <c r="T48" i="54"/>
  <c r="S48" i="54"/>
  <c r="R48" i="54"/>
  <c r="M48" i="54"/>
  <c r="J48" i="54" s="1"/>
  <c r="AP48" i="54" s="1"/>
  <c r="Z48" i="54"/>
  <c r="BF55" i="54"/>
  <c r="AR55" i="54"/>
  <c r="AQ55" i="54"/>
  <c r="AA55" i="54"/>
  <c r="V55" i="54"/>
  <c r="U55" i="54"/>
  <c r="X55" i="54" s="1"/>
  <c r="T55" i="54"/>
  <c r="S55" i="54"/>
  <c r="R55" i="54"/>
  <c r="M55" i="54"/>
  <c r="Z55" i="54"/>
  <c r="BF30" i="54"/>
  <c r="AR30" i="54"/>
  <c r="AQ30" i="54"/>
  <c r="AA30" i="54"/>
  <c r="V30" i="54"/>
  <c r="U30" i="54"/>
  <c r="X30" i="54" s="1"/>
  <c r="T30" i="54"/>
  <c r="S30" i="54"/>
  <c r="R30" i="54"/>
  <c r="M30" i="54"/>
  <c r="Z30" i="54"/>
  <c r="J30" i="54"/>
  <c r="AP30" i="54"/>
  <c r="BF31" i="54"/>
  <c r="AR31" i="54"/>
  <c r="AQ31" i="54"/>
  <c r="AA31" i="54"/>
  <c r="V31" i="54"/>
  <c r="U31" i="54"/>
  <c r="X31" i="54"/>
  <c r="T31" i="54"/>
  <c r="S31" i="54"/>
  <c r="R31" i="54"/>
  <c r="M31" i="54"/>
  <c r="Z31" i="54"/>
  <c r="BF21" i="54"/>
  <c r="AR21" i="54"/>
  <c r="AQ21" i="54"/>
  <c r="AA21" i="54"/>
  <c r="V21" i="54"/>
  <c r="U21" i="54"/>
  <c r="X21" i="54"/>
  <c r="T21" i="54"/>
  <c r="S21" i="54"/>
  <c r="R21" i="54"/>
  <c r="M21" i="54"/>
  <c r="J21" i="54" s="1"/>
  <c r="AP21" i="54" s="1"/>
  <c r="Z21" i="54"/>
  <c r="BF12" i="54"/>
  <c r="AR12" i="54"/>
  <c r="AQ12" i="54"/>
  <c r="AA12" i="54"/>
  <c r="V12" i="54"/>
  <c r="U12" i="54"/>
  <c r="X12" i="54" s="1"/>
  <c r="T12" i="54"/>
  <c r="S12" i="54"/>
  <c r="R12" i="54"/>
  <c r="M12" i="54"/>
  <c r="Z12" i="54"/>
  <c r="BF210" i="54"/>
  <c r="AR210" i="54"/>
  <c r="AQ210" i="54"/>
  <c r="AA210" i="54"/>
  <c r="V210" i="54"/>
  <c r="U210" i="54"/>
  <c r="X210" i="54" s="1"/>
  <c r="T210" i="54"/>
  <c r="S210" i="54"/>
  <c r="R210" i="54"/>
  <c r="M210" i="54"/>
  <c r="Z210" i="54"/>
  <c r="BF203" i="54"/>
  <c r="AR203" i="54"/>
  <c r="AQ203" i="54"/>
  <c r="AA203" i="54"/>
  <c r="V203" i="54"/>
  <c r="U203" i="54"/>
  <c r="X203" i="54" s="1"/>
  <c r="T203" i="54"/>
  <c r="S203" i="54"/>
  <c r="R203" i="54"/>
  <c r="M203" i="54"/>
  <c r="Z203" i="54"/>
  <c r="BF194" i="54"/>
  <c r="AR194" i="54"/>
  <c r="AQ194" i="54"/>
  <c r="AA194" i="54"/>
  <c r="V194" i="54"/>
  <c r="U194" i="54"/>
  <c r="X194" i="54" s="1"/>
  <c r="T194" i="54"/>
  <c r="S194" i="54"/>
  <c r="R194" i="54"/>
  <c r="M194" i="54"/>
  <c r="Z194" i="54"/>
  <c r="J194" i="54"/>
  <c r="AP194" i="54"/>
  <c r="BF186" i="54"/>
  <c r="AR186" i="54"/>
  <c r="AQ186" i="54"/>
  <c r="AA186" i="54"/>
  <c r="V186" i="54"/>
  <c r="U186" i="54"/>
  <c r="X186" i="54"/>
  <c r="T186" i="54"/>
  <c r="S186" i="54"/>
  <c r="R186" i="54"/>
  <c r="M186" i="54"/>
  <c r="Z186" i="54"/>
  <c r="BF181" i="54"/>
  <c r="AR181" i="54"/>
  <c r="AQ181" i="54"/>
  <c r="AA181" i="54"/>
  <c r="V181" i="54"/>
  <c r="U181" i="54"/>
  <c r="X181" i="54"/>
  <c r="T181" i="54"/>
  <c r="S181" i="54"/>
  <c r="R181" i="54"/>
  <c r="M181" i="54"/>
  <c r="J181" i="54" s="1"/>
  <c r="AP181" i="54" s="1"/>
  <c r="Z181" i="54"/>
  <c r="BF165" i="54"/>
  <c r="AR165" i="54"/>
  <c r="AQ165" i="54"/>
  <c r="AA165" i="54"/>
  <c r="V165" i="54"/>
  <c r="U165" i="54"/>
  <c r="X165" i="54" s="1"/>
  <c r="T165" i="54"/>
  <c r="S165" i="54"/>
  <c r="R165" i="54"/>
  <c r="M165" i="54"/>
  <c r="Z165" i="54"/>
  <c r="BF169" i="54"/>
  <c r="AR169" i="54"/>
  <c r="AQ169" i="54"/>
  <c r="AA169" i="54"/>
  <c r="V169" i="54"/>
  <c r="U169" i="54"/>
  <c r="X169" i="54" s="1"/>
  <c r="T169" i="54"/>
  <c r="S169" i="54"/>
  <c r="R169" i="54"/>
  <c r="M169" i="54"/>
  <c r="Z169" i="54"/>
  <c r="J169" i="54"/>
  <c r="AP169" i="54"/>
  <c r="BF166" i="54"/>
  <c r="AR166" i="54"/>
  <c r="AQ166" i="54"/>
  <c r="AA166" i="54"/>
  <c r="V166" i="54"/>
  <c r="U166" i="54"/>
  <c r="X166" i="54"/>
  <c r="T166" i="54"/>
  <c r="S166" i="54"/>
  <c r="R166" i="54"/>
  <c r="M166" i="54"/>
  <c r="Z166" i="54"/>
  <c r="BF159" i="54"/>
  <c r="AR159" i="54"/>
  <c r="AQ159" i="54"/>
  <c r="AA159" i="54"/>
  <c r="Z159" i="54"/>
  <c r="V159" i="54"/>
  <c r="U159" i="54"/>
  <c r="AP159" i="54" s="1"/>
  <c r="T159" i="54"/>
  <c r="S159" i="54"/>
  <c r="R159" i="54"/>
  <c r="M159" i="54"/>
  <c r="J159" i="54"/>
  <c r="BF148" i="54"/>
  <c r="AR148" i="54"/>
  <c r="AQ148" i="54"/>
  <c r="AA148" i="54"/>
  <c r="V148" i="54"/>
  <c r="U148" i="54"/>
  <c r="X148" i="54"/>
  <c r="T148" i="54"/>
  <c r="S148" i="54"/>
  <c r="R148" i="54"/>
  <c r="M148" i="54"/>
  <c r="Z148" i="54" s="1"/>
  <c r="BF146" i="54"/>
  <c r="AR146" i="54"/>
  <c r="AQ146" i="54"/>
  <c r="AA146" i="54"/>
  <c r="V146" i="54"/>
  <c r="U146" i="54"/>
  <c r="X146" i="54"/>
  <c r="T146" i="54"/>
  <c r="S146" i="54"/>
  <c r="R146" i="54"/>
  <c r="M146" i="54"/>
  <c r="Z146" i="54" s="1"/>
  <c r="BF145" i="54"/>
  <c r="AR145" i="54"/>
  <c r="AQ145" i="54"/>
  <c r="AA145" i="54"/>
  <c r="V145" i="54"/>
  <c r="U145" i="54"/>
  <c r="X145" i="54"/>
  <c r="T145" i="54"/>
  <c r="S145" i="54"/>
  <c r="R145" i="54"/>
  <c r="M145" i="54"/>
  <c r="Z145" i="54" s="1"/>
  <c r="BF144" i="54"/>
  <c r="AR144" i="54"/>
  <c r="AQ144" i="54"/>
  <c r="AA144" i="54"/>
  <c r="V144" i="54"/>
  <c r="U144" i="54"/>
  <c r="X144" i="54"/>
  <c r="T144" i="54"/>
  <c r="S144" i="54"/>
  <c r="R144" i="54"/>
  <c r="M144" i="54"/>
  <c r="Z144" i="54" s="1"/>
  <c r="BF131" i="54"/>
  <c r="AR131" i="54"/>
  <c r="AQ131" i="54"/>
  <c r="AA131" i="54"/>
  <c r="V131" i="54"/>
  <c r="U131" i="54"/>
  <c r="X131" i="54"/>
  <c r="T131" i="54"/>
  <c r="S131" i="54"/>
  <c r="R131" i="54"/>
  <c r="M131" i="54"/>
  <c r="Z131" i="54" s="1"/>
  <c r="BF128" i="54"/>
  <c r="AR128" i="54"/>
  <c r="AQ128" i="54"/>
  <c r="AA128" i="54"/>
  <c r="V128" i="54"/>
  <c r="U128" i="54"/>
  <c r="X128" i="54"/>
  <c r="T128" i="54"/>
  <c r="S128" i="54"/>
  <c r="R128" i="54"/>
  <c r="M128" i="54"/>
  <c r="Z128" i="54" s="1"/>
  <c r="BF117" i="54"/>
  <c r="AR117" i="54"/>
  <c r="AQ117" i="54"/>
  <c r="AA117" i="54"/>
  <c r="V117" i="54"/>
  <c r="U117" i="54"/>
  <c r="X117" i="54"/>
  <c r="T117" i="54"/>
  <c r="S117" i="54"/>
  <c r="R117" i="54"/>
  <c r="M117" i="54"/>
  <c r="Z117" i="54" s="1"/>
  <c r="BF118" i="54"/>
  <c r="AR118" i="54"/>
  <c r="AQ118" i="54"/>
  <c r="AA118" i="54"/>
  <c r="V118" i="54"/>
  <c r="U118" i="54"/>
  <c r="X118" i="54"/>
  <c r="T118" i="54"/>
  <c r="S118" i="54"/>
  <c r="R118" i="54"/>
  <c r="M118" i="54"/>
  <c r="Z118" i="54" s="1"/>
  <c r="BF103" i="54"/>
  <c r="AR103" i="54"/>
  <c r="AQ103" i="54"/>
  <c r="AA103" i="54"/>
  <c r="V103" i="54"/>
  <c r="U103" i="54"/>
  <c r="X103" i="54"/>
  <c r="T103" i="54"/>
  <c r="S103" i="54"/>
  <c r="R103" i="54"/>
  <c r="M103" i="54"/>
  <c r="Z103" i="54" s="1"/>
  <c r="BF94" i="54"/>
  <c r="AR94" i="54"/>
  <c r="AQ94" i="54"/>
  <c r="AA94" i="54"/>
  <c r="V94" i="54"/>
  <c r="U94" i="54"/>
  <c r="X94" i="54"/>
  <c r="T94" i="54"/>
  <c r="S94" i="54"/>
  <c r="R94" i="54"/>
  <c r="M94" i="54"/>
  <c r="Z94" i="54" s="1"/>
  <c r="BF67" i="54"/>
  <c r="AR67" i="54"/>
  <c r="AQ67" i="54"/>
  <c r="AA67" i="54"/>
  <c r="V67" i="54"/>
  <c r="U67" i="54"/>
  <c r="X67" i="54" s="1"/>
  <c r="T67" i="54"/>
  <c r="S67" i="54"/>
  <c r="R67" i="54"/>
  <c r="M67" i="54"/>
  <c r="Z67" i="54" s="1"/>
  <c r="BF62" i="54"/>
  <c r="AR62" i="54"/>
  <c r="AQ62" i="54"/>
  <c r="AA62" i="54"/>
  <c r="Z62" i="54"/>
  <c r="X62" i="54"/>
  <c r="V62" i="54"/>
  <c r="U62" i="54"/>
  <c r="AO62" i="54"/>
  <c r="T62" i="54"/>
  <c r="S62" i="54"/>
  <c r="R62" i="54"/>
  <c r="M62" i="54"/>
  <c r="J62" i="54" s="1"/>
  <c r="AP62" i="54" s="1"/>
  <c r="BF61" i="54"/>
  <c r="AR61" i="54"/>
  <c r="AQ61" i="54"/>
  <c r="AA61" i="54"/>
  <c r="Z61" i="54"/>
  <c r="V61" i="54"/>
  <c r="U61" i="54"/>
  <c r="AP61" i="54" s="1"/>
  <c r="T61" i="54"/>
  <c r="S61" i="54"/>
  <c r="R61" i="54"/>
  <c r="M61" i="54"/>
  <c r="J61" i="54"/>
  <c r="BF56" i="54"/>
  <c r="AR56" i="54"/>
  <c r="AQ56" i="54"/>
  <c r="AA56" i="54"/>
  <c r="V56" i="54"/>
  <c r="U56" i="54"/>
  <c r="T56" i="54"/>
  <c r="S56" i="54"/>
  <c r="R56" i="54"/>
  <c r="M56" i="54"/>
  <c r="Z56" i="54"/>
  <c r="BF24" i="54"/>
  <c r="AR24" i="54"/>
  <c r="AQ24" i="54"/>
  <c r="AA24" i="54"/>
  <c r="V24" i="54"/>
  <c r="U24" i="54"/>
  <c r="T24" i="54"/>
  <c r="S24" i="54"/>
  <c r="R24" i="54"/>
  <c r="M24" i="54"/>
  <c r="Z24" i="54" s="1"/>
  <c r="BF22" i="54"/>
  <c r="AR22" i="54"/>
  <c r="AQ22" i="54"/>
  <c r="AA22" i="54"/>
  <c r="V22" i="54"/>
  <c r="U22" i="54"/>
  <c r="X22" i="54"/>
  <c r="T22" i="54"/>
  <c r="S22" i="54"/>
  <c r="R22" i="54"/>
  <c r="M22" i="54"/>
  <c r="Z22" i="54" s="1"/>
  <c r="BF18" i="54"/>
  <c r="AR18" i="54"/>
  <c r="AQ18" i="54"/>
  <c r="AA18" i="54"/>
  <c r="V18" i="54"/>
  <c r="U18" i="54"/>
  <c r="T18" i="54"/>
  <c r="S18" i="54"/>
  <c r="R18" i="54"/>
  <c r="M18" i="54"/>
  <c r="Z18" i="54"/>
  <c r="BF9" i="54"/>
  <c r="AR9" i="54"/>
  <c r="AQ9" i="54"/>
  <c r="AA9" i="54"/>
  <c r="V9" i="54"/>
  <c r="U9" i="54"/>
  <c r="X9" i="54" s="1"/>
  <c r="T9" i="54"/>
  <c r="S9" i="54"/>
  <c r="R9" i="54"/>
  <c r="M9" i="54"/>
  <c r="Z9" i="54"/>
  <c r="BF7" i="54"/>
  <c r="AR7" i="54"/>
  <c r="AQ7" i="54"/>
  <c r="AA7" i="54"/>
  <c r="V7" i="54"/>
  <c r="U7" i="54"/>
  <c r="T7" i="54"/>
  <c r="S7" i="54"/>
  <c r="R7" i="54"/>
  <c r="M7" i="54"/>
  <c r="Z7" i="54" s="1"/>
  <c r="BF200" i="54"/>
  <c r="AR200" i="54"/>
  <c r="AQ200" i="54"/>
  <c r="AA200" i="54"/>
  <c r="V200" i="54"/>
  <c r="U200" i="54"/>
  <c r="T200" i="54"/>
  <c r="S200" i="54"/>
  <c r="R200" i="54"/>
  <c r="M200" i="54"/>
  <c r="Z200" i="54"/>
  <c r="BF207" i="54"/>
  <c r="AR207" i="54"/>
  <c r="AQ207" i="54"/>
  <c r="AA207" i="54"/>
  <c r="V207" i="54"/>
  <c r="U207" i="54"/>
  <c r="T207" i="54"/>
  <c r="S207" i="54"/>
  <c r="R207" i="54"/>
  <c r="M207" i="54"/>
  <c r="Z207" i="54" s="1"/>
  <c r="BF185" i="54"/>
  <c r="AR185" i="54"/>
  <c r="AQ185" i="54"/>
  <c r="AA185" i="54"/>
  <c r="Z185" i="54"/>
  <c r="V185" i="54"/>
  <c r="U185" i="54"/>
  <c r="X185" i="54" s="1"/>
  <c r="AO185" i="54"/>
  <c r="T185" i="54"/>
  <c r="S185" i="54"/>
  <c r="R185" i="54"/>
  <c r="M185" i="54"/>
  <c r="J185" i="54" s="1"/>
  <c r="AP185" i="54" s="1"/>
  <c r="BF153" i="54"/>
  <c r="AR153" i="54"/>
  <c r="AQ153" i="54"/>
  <c r="AA153" i="54"/>
  <c r="X153" i="54"/>
  <c r="V153" i="54"/>
  <c r="U153" i="54"/>
  <c r="T153" i="54"/>
  <c r="S153" i="54"/>
  <c r="R153" i="54"/>
  <c r="M153" i="54"/>
  <c r="Z153" i="54"/>
  <c r="BF136" i="54"/>
  <c r="AR136" i="54"/>
  <c r="AQ136" i="54"/>
  <c r="AA136" i="54"/>
  <c r="V136" i="54"/>
  <c r="U136" i="54"/>
  <c r="X136" i="54" s="1"/>
  <c r="T136" i="54"/>
  <c r="S136" i="54"/>
  <c r="R136" i="54"/>
  <c r="M136" i="54"/>
  <c r="Z136" i="54"/>
  <c r="BF129" i="54"/>
  <c r="AR129" i="54"/>
  <c r="AQ129" i="54"/>
  <c r="AA129" i="54"/>
  <c r="Z129" i="54"/>
  <c r="V129" i="54"/>
  <c r="U129" i="54"/>
  <c r="AO129" i="54"/>
  <c r="T129" i="54"/>
  <c r="S129" i="54"/>
  <c r="R129" i="54"/>
  <c r="M129" i="54"/>
  <c r="J129" i="54" s="1"/>
  <c r="AP129" i="54" s="1"/>
  <c r="BF123" i="54"/>
  <c r="AR123" i="54"/>
  <c r="AQ123" i="54"/>
  <c r="AA123" i="54"/>
  <c r="V123" i="54"/>
  <c r="U123" i="54"/>
  <c r="X123" i="54" s="1"/>
  <c r="T123" i="54"/>
  <c r="S123" i="54"/>
  <c r="R123" i="54"/>
  <c r="M123" i="54"/>
  <c r="Z123" i="54"/>
  <c r="BF126" i="54"/>
  <c r="AR126" i="54"/>
  <c r="AQ126" i="54"/>
  <c r="AA126" i="54"/>
  <c r="V126" i="54"/>
  <c r="U126" i="54"/>
  <c r="X126" i="54" s="1"/>
  <c r="T126" i="54"/>
  <c r="S126" i="54"/>
  <c r="R126" i="54"/>
  <c r="M126" i="54"/>
  <c r="Z126" i="54"/>
  <c r="BF125" i="54"/>
  <c r="AR125" i="54"/>
  <c r="AQ125" i="54"/>
  <c r="AA125" i="54"/>
  <c r="V125" i="54"/>
  <c r="U125" i="54"/>
  <c r="X125" i="54" s="1"/>
  <c r="T125" i="54"/>
  <c r="S125" i="54"/>
  <c r="R125" i="54"/>
  <c r="M125" i="54"/>
  <c r="Z125" i="54"/>
  <c r="BF112" i="54"/>
  <c r="AR112" i="54"/>
  <c r="AQ112" i="54"/>
  <c r="AA112" i="54"/>
  <c r="V112" i="54"/>
  <c r="U112" i="54"/>
  <c r="X112" i="54" s="1"/>
  <c r="T112" i="54"/>
  <c r="S112" i="54"/>
  <c r="R112" i="54"/>
  <c r="M112" i="54"/>
  <c r="Z112" i="54"/>
  <c r="BF90" i="54"/>
  <c r="AR90" i="54"/>
  <c r="AQ90" i="54"/>
  <c r="AA90" i="54"/>
  <c r="V90" i="54"/>
  <c r="U90" i="54"/>
  <c r="X90" i="54" s="1"/>
  <c r="T90" i="54"/>
  <c r="S90" i="54"/>
  <c r="R90" i="54"/>
  <c r="M90" i="54"/>
  <c r="Z90" i="54"/>
  <c r="BF93" i="54"/>
  <c r="AR93" i="54"/>
  <c r="AQ93" i="54"/>
  <c r="AA93" i="54"/>
  <c r="V93" i="54"/>
  <c r="U93" i="54"/>
  <c r="X93" i="54" s="1"/>
  <c r="T93" i="54"/>
  <c r="S93" i="54"/>
  <c r="R93" i="54"/>
  <c r="M93" i="54"/>
  <c r="Z93" i="54"/>
  <c r="BF85" i="54"/>
  <c r="AR85" i="54"/>
  <c r="AQ85" i="54"/>
  <c r="AA85" i="54"/>
  <c r="V85" i="54"/>
  <c r="U85" i="54"/>
  <c r="X85" i="54" s="1"/>
  <c r="T85" i="54"/>
  <c r="S85" i="54"/>
  <c r="R85" i="54"/>
  <c r="M85" i="54"/>
  <c r="Z85" i="54"/>
  <c r="BF82" i="54"/>
  <c r="AR82" i="54"/>
  <c r="AQ82" i="54"/>
  <c r="AA82" i="54"/>
  <c r="V82" i="54"/>
  <c r="U82" i="54"/>
  <c r="X82" i="54" s="1"/>
  <c r="T82" i="54"/>
  <c r="S82" i="54"/>
  <c r="R82" i="54"/>
  <c r="M82" i="54"/>
  <c r="Z82" i="54"/>
  <c r="BF44" i="54"/>
  <c r="AR44" i="54"/>
  <c r="AQ44" i="54"/>
  <c r="AA44" i="54"/>
  <c r="V44" i="54"/>
  <c r="U44" i="54"/>
  <c r="X44" i="54" s="1"/>
  <c r="T44" i="54"/>
  <c r="S44" i="54"/>
  <c r="R44" i="54"/>
  <c r="M44" i="54"/>
  <c r="Z44" i="54"/>
  <c r="BF25" i="54"/>
  <c r="AR25" i="54"/>
  <c r="AQ25" i="54"/>
  <c r="AA25" i="54"/>
  <c r="V25" i="54"/>
  <c r="U25" i="54"/>
  <c r="X25" i="54" s="1"/>
  <c r="T25" i="54"/>
  <c r="S25" i="54"/>
  <c r="R25" i="54"/>
  <c r="M25" i="54"/>
  <c r="Z25" i="54"/>
  <c r="BF23" i="54"/>
  <c r="AR23" i="54"/>
  <c r="AQ23" i="54"/>
  <c r="AA23" i="54"/>
  <c r="V23" i="54"/>
  <c r="U23" i="54"/>
  <c r="X23" i="54" s="1"/>
  <c r="T23" i="54"/>
  <c r="S23" i="54"/>
  <c r="R23" i="54"/>
  <c r="M23" i="54"/>
  <c r="Z23" i="54"/>
  <c r="BF19" i="54"/>
  <c r="AR19" i="54"/>
  <c r="AQ19" i="54"/>
  <c r="AA19" i="54"/>
  <c r="V19" i="54"/>
  <c r="U19" i="54"/>
  <c r="X19" i="54" s="1"/>
  <c r="T19" i="54"/>
  <c r="S19" i="54"/>
  <c r="R19" i="54"/>
  <c r="M19" i="54"/>
  <c r="Z19" i="54"/>
  <c r="BF178" i="54"/>
  <c r="AR178" i="54"/>
  <c r="AQ178" i="54"/>
  <c r="AA178" i="54"/>
  <c r="V178" i="54"/>
  <c r="U178" i="54"/>
  <c r="X178" i="54" s="1"/>
  <c r="T178" i="54"/>
  <c r="S178" i="54"/>
  <c r="R178" i="54"/>
  <c r="M178" i="54"/>
  <c r="Z178" i="54"/>
  <c r="BF171" i="54"/>
  <c r="AR171" i="54"/>
  <c r="AQ171" i="54"/>
  <c r="AA171" i="54"/>
  <c r="Z171" i="54"/>
  <c r="V171" i="54"/>
  <c r="U171" i="54"/>
  <c r="AP171" i="54" s="1"/>
  <c r="T171" i="54"/>
  <c r="S171" i="54"/>
  <c r="R171" i="54"/>
  <c r="M171" i="54"/>
  <c r="J171" i="54"/>
  <c r="BF167" i="54"/>
  <c r="AR167" i="54"/>
  <c r="AQ167" i="54"/>
  <c r="AA167" i="54"/>
  <c r="V167" i="54"/>
  <c r="U167" i="54"/>
  <c r="W167" i="54" s="1"/>
  <c r="T167" i="54"/>
  <c r="S167" i="54"/>
  <c r="R167" i="54"/>
  <c r="M167" i="54"/>
  <c r="Z167" i="54"/>
  <c r="J167" i="54"/>
  <c r="AP167" i="54"/>
  <c r="BF141" i="54"/>
  <c r="AR141" i="54"/>
  <c r="AQ141" i="54"/>
  <c r="AA141" i="54"/>
  <c r="V141" i="54"/>
  <c r="U141" i="54"/>
  <c r="X141" i="54" s="1"/>
  <c r="T141" i="54"/>
  <c r="S141" i="54"/>
  <c r="R141" i="54"/>
  <c r="M141" i="54"/>
  <c r="Z141" i="54"/>
  <c r="BF120" i="54"/>
  <c r="AR120" i="54"/>
  <c r="AQ120" i="54"/>
  <c r="AA120" i="54"/>
  <c r="V120" i="54"/>
  <c r="U120" i="54"/>
  <c r="X120" i="54" s="1"/>
  <c r="T120" i="54"/>
  <c r="S120" i="54"/>
  <c r="R120" i="54"/>
  <c r="M120" i="54"/>
  <c r="Z120" i="54"/>
  <c r="BF37" i="54"/>
  <c r="AR37" i="54"/>
  <c r="AQ37" i="54"/>
  <c r="AA37" i="54"/>
  <c r="V37" i="54"/>
  <c r="U37" i="54"/>
  <c r="T37" i="54"/>
  <c r="S37" i="54"/>
  <c r="R37" i="54"/>
  <c r="M37" i="54"/>
  <c r="Z37" i="54" s="1"/>
  <c r="BF130" i="54"/>
  <c r="AR130" i="54"/>
  <c r="AQ130" i="54"/>
  <c r="AA130" i="54"/>
  <c r="V130" i="54"/>
  <c r="U130" i="54"/>
  <c r="X130" i="54"/>
  <c r="T130" i="54"/>
  <c r="S130" i="54"/>
  <c r="R130" i="54"/>
  <c r="M130" i="54"/>
  <c r="Z130" i="54" s="1"/>
  <c r="BF119" i="54"/>
  <c r="AR119" i="54"/>
  <c r="AQ119" i="54"/>
  <c r="AA119" i="54"/>
  <c r="Z119" i="54"/>
  <c r="V119" i="54"/>
  <c r="U119" i="54"/>
  <c r="T119" i="54"/>
  <c r="S119" i="54"/>
  <c r="R119" i="54"/>
  <c r="M119" i="54"/>
  <c r="J119" i="54" s="1"/>
  <c r="BF81" i="54"/>
  <c r="AR81" i="54"/>
  <c r="AQ81" i="54"/>
  <c r="AA81" i="54"/>
  <c r="V81" i="54"/>
  <c r="U81" i="54"/>
  <c r="X81" i="54" s="1"/>
  <c r="T81" i="54"/>
  <c r="S81" i="54"/>
  <c r="R81" i="54"/>
  <c r="M81" i="54"/>
  <c r="Z81" i="54" s="1"/>
  <c r="BF66" i="54"/>
  <c r="AR66" i="54"/>
  <c r="AQ66" i="54"/>
  <c r="AA66" i="54"/>
  <c r="V66" i="54"/>
  <c r="U66" i="54"/>
  <c r="X66" i="54"/>
  <c r="T66" i="54"/>
  <c r="S66" i="54"/>
  <c r="R66" i="54"/>
  <c r="M66" i="54"/>
  <c r="Z66" i="54" s="1"/>
  <c r="BF43" i="54"/>
  <c r="AR43" i="54"/>
  <c r="AQ43" i="54"/>
  <c r="AA43" i="54"/>
  <c r="V43" i="54"/>
  <c r="U43" i="54"/>
  <c r="X43" i="54"/>
  <c r="T43" i="54"/>
  <c r="S43" i="54"/>
  <c r="R43" i="54"/>
  <c r="M43" i="54"/>
  <c r="Z43" i="54" s="1"/>
  <c r="BF28" i="54"/>
  <c r="AR28" i="54"/>
  <c r="AQ28" i="54"/>
  <c r="AA28" i="54"/>
  <c r="Z28" i="54"/>
  <c r="V28" i="54"/>
  <c r="U28" i="54"/>
  <c r="T28" i="54"/>
  <c r="S28" i="54"/>
  <c r="R28" i="54"/>
  <c r="M28" i="54"/>
  <c r="J28" i="54" s="1"/>
  <c r="BF195" i="54"/>
  <c r="AR195" i="54"/>
  <c r="AQ195" i="54"/>
  <c r="AA195" i="54"/>
  <c r="V195" i="54"/>
  <c r="U195" i="54"/>
  <c r="X195" i="54" s="1"/>
  <c r="T195" i="54"/>
  <c r="S195" i="54"/>
  <c r="R195" i="54"/>
  <c r="M195" i="54"/>
  <c r="Z195" i="54"/>
  <c r="BF177" i="54"/>
  <c r="AR177" i="54"/>
  <c r="AQ177" i="54"/>
  <c r="AA177" i="54"/>
  <c r="Z177" i="54"/>
  <c r="V177" i="54"/>
  <c r="U177" i="54"/>
  <c r="T177" i="54"/>
  <c r="S177" i="54"/>
  <c r="R177" i="54"/>
  <c r="M177" i="54"/>
  <c r="J177" i="54"/>
  <c r="BF164" i="54"/>
  <c r="AR164" i="54"/>
  <c r="AQ164" i="54"/>
  <c r="AA164" i="54"/>
  <c r="V164" i="54"/>
  <c r="U164" i="54"/>
  <c r="X164" i="54" s="1"/>
  <c r="T164" i="54"/>
  <c r="S164" i="54"/>
  <c r="R164" i="54"/>
  <c r="M164" i="54"/>
  <c r="Z164" i="54"/>
  <c r="BF155" i="54"/>
  <c r="AR155" i="54"/>
  <c r="AQ155" i="54"/>
  <c r="AA155" i="54"/>
  <c r="V155" i="54"/>
  <c r="U155" i="54"/>
  <c r="X155" i="54" s="1"/>
  <c r="T155" i="54"/>
  <c r="S155" i="54"/>
  <c r="R155" i="54"/>
  <c r="M155" i="54"/>
  <c r="Z155" i="54"/>
  <c r="BF79" i="54"/>
  <c r="AR79" i="54"/>
  <c r="AQ79" i="54"/>
  <c r="AA79" i="54"/>
  <c r="V79" i="54"/>
  <c r="U79" i="54"/>
  <c r="X79" i="54" s="1"/>
  <c r="T79" i="54"/>
  <c r="S79" i="54"/>
  <c r="R79" i="54"/>
  <c r="M79" i="54"/>
  <c r="Z79" i="54"/>
  <c r="BF77" i="54"/>
  <c r="AR77" i="54"/>
  <c r="AQ77" i="54"/>
  <c r="AA77" i="54"/>
  <c r="V77" i="54"/>
  <c r="U77" i="54"/>
  <c r="X77" i="54" s="1"/>
  <c r="T77" i="54"/>
  <c r="S77" i="54"/>
  <c r="R77" i="54"/>
  <c r="M77" i="54"/>
  <c r="Z77" i="54"/>
  <c r="BF50" i="54"/>
  <c r="AR50" i="54"/>
  <c r="AQ50" i="54"/>
  <c r="AA50" i="54"/>
  <c r="Z50" i="54"/>
  <c r="V50" i="54"/>
  <c r="U50" i="54"/>
  <c r="W50" i="54" s="1"/>
  <c r="T50" i="54"/>
  <c r="S50" i="54"/>
  <c r="R50" i="54"/>
  <c r="M50" i="54"/>
  <c r="J50" i="54"/>
  <c r="BF39" i="54"/>
  <c r="AR39" i="54"/>
  <c r="AQ39" i="54"/>
  <c r="AA39" i="54"/>
  <c r="V39" i="54"/>
  <c r="U39" i="54"/>
  <c r="X39" i="54"/>
  <c r="T39" i="54"/>
  <c r="S39" i="54"/>
  <c r="R39" i="54"/>
  <c r="M39" i="54"/>
  <c r="Z39" i="54" s="1"/>
  <c r="BF107" i="54"/>
  <c r="AR107" i="54"/>
  <c r="AS107" i="54"/>
  <c r="AT107" i="54" s="1"/>
  <c r="AU107" i="54" s="1"/>
  <c r="AV107" i="54" s="1"/>
  <c r="AQ107" i="54"/>
  <c r="AA107" i="54"/>
  <c r="V107" i="54"/>
  <c r="U107" i="54"/>
  <c r="X107" i="54"/>
  <c r="T107" i="54"/>
  <c r="S107" i="54"/>
  <c r="R107" i="54"/>
  <c r="M107" i="54"/>
  <c r="Z107" i="54" s="1"/>
  <c r="BF140" i="54"/>
  <c r="AR140" i="54"/>
  <c r="AQ140" i="54"/>
  <c r="AA140" i="54"/>
  <c r="V140" i="54"/>
  <c r="U140" i="54"/>
  <c r="X140" i="54"/>
  <c r="T140" i="54"/>
  <c r="S140" i="54"/>
  <c r="R140" i="54"/>
  <c r="M140" i="54"/>
  <c r="Z140" i="54" s="1"/>
  <c r="BF72" i="54"/>
  <c r="AR72" i="54"/>
  <c r="AS72" i="54"/>
  <c r="AT72" i="54" s="1"/>
  <c r="AU72" i="54" s="1"/>
  <c r="AV72" i="54" s="1"/>
  <c r="AQ72" i="54"/>
  <c r="AA72" i="54"/>
  <c r="V72" i="54"/>
  <c r="U72" i="54"/>
  <c r="X72" i="54"/>
  <c r="T72" i="54"/>
  <c r="S72" i="54"/>
  <c r="R72" i="54"/>
  <c r="M72" i="54"/>
  <c r="Z72" i="54" s="1"/>
  <c r="BF40" i="54"/>
  <c r="AR40" i="54"/>
  <c r="AQ40" i="54"/>
  <c r="AA40" i="54"/>
  <c r="V40" i="54"/>
  <c r="U40" i="54"/>
  <c r="T40" i="54"/>
  <c r="S40" i="54"/>
  <c r="R40" i="54"/>
  <c r="M40" i="54"/>
  <c r="Z40" i="54"/>
  <c r="BF38" i="54"/>
  <c r="AR38" i="54"/>
  <c r="AS38" i="54" s="1"/>
  <c r="AT38" i="54" s="1"/>
  <c r="AU38" i="54" s="1"/>
  <c r="AV38" i="54" s="1"/>
  <c r="AQ38" i="54"/>
  <c r="AA38" i="54"/>
  <c r="V38" i="54"/>
  <c r="U38" i="54"/>
  <c r="X38" i="54" s="1"/>
  <c r="T38" i="54"/>
  <c r="S38" i="54"/>
  <c r="R38" i="54"/>
  <c r="M38" i="54"/>
  <c r="Z38" i="54"/>
  <c r="BF45" i="54"/>
  <c r="AR45" i="54"/>
  <c r="AQ45" i="54"/>
  <c r="AA45" i="54"/>
  <c r="Z45" i="54"/>
  <c r="V45" i="54"/>
  <c r="U45" i="54"/>
  <c r="X45" i="54"/>
  <c r="T45" i="54"/>
  <c r="S45" i="54"/>
  <c r="R45" i="54"/>
  <c r="M45" i="54"/>
  <c r="J45" i="54" s="1"/>
  <c r="AP45" i="54" s="1"/>
  <c r="BF211" i="54"/>
  <c r="AR211" i="54"/>
  <c r="AS211" i="54" s="1"/>
  <c r="AT211" i="54" s="1"/>
  <c r="AU211" i="54" s="1"/>
  <c r="AV211" i="54" s="1"/>
  <c r="AQ211" i="54"/>
  <c r="AA211" i="54"/>
  <c r="V211" i="54"/>
  <c r="U211" i="54"/>
  <c r="X211" i="54" s="1"/>
  <c r="T211" i="54"/>
  <c r="S211" i="54"/>
  <c r="R211" i="54"/>
  <c r="M211" i="54"/>
  <c r="Z211" i="54"/>
  <c r="BF199" i="54"/>
  <c r="AR199" i="54"/>
  <c r="AQ199" i="54"/>
  <c r="AA199" i="54"/>
  <c r="V199" i="54"/>
  <c r="U199" i="54"/>
  <c r="T199" i="54"/>
  <c r="S199" i="54"/>
  <c r="R199" i="54"/>
  <c r="M199" i="54"/>
  <c r="Z199" i="54" s="1"/>
  <c r="BF187" i="54"/>
  <c r="AR187" i="54"/>
  <c r="AQ187" i="54"/>
  <c r="AA187" i="54"/>
  <c r="V187" i="54"/>
  <c r="U187" i="54"/>
  <c r="X187" i="54"/>
  <c r="T187" i="54"/>
  <c r="S187" i="54"/>
  <c r="R187" i="54"/>
  <c r="M187" i="54"/>
  <c r="Z187" i="54" s="1"/>
  <c r="BF29" i="54"/>
  <c r="AR29" i="54"/>
  <c r="AQ29" i="54"/>
  <c r="AA29" i="54"/>
  <c r="V29" i="54"/>
  <c r="U29" i="54"/>
  <c r="X29" i="54"/>
  <c r="T29" i="54"/>
  <c r="S29" i="54"/>
  <c r="R29" i="54"/>
  <c r="M29" i="54"/>
  <c r="Z29" i="54" s="1"/>
  <c r="BF88" i="54"/>
  <c r="AR88" i="54"/>
  <c r="AQ88" i="54"/>
  <c r="AA88" i="54"/>
  <c r="V88" i="54"/>
  <c r="U88" i="54"/>
  <c r="X88" i="54"/>
  <c r="T88" i="54"/>
  <c r="S88" i="54"/>
  <c r="R88" i="54"/>
  <c r="M88" i="54"/>
  <c r="Z88" i="54" s="1"/>
  <c r="BF68" i="54"/>
  <c r="AR68" i="54"/>
  <c r="AQ68" i="54"/>
  <c r="AA68" i="54"/>
  <c r="Z68" i="54"/>
  <c r="V68" i="54"/>
  <c r="U68" i="54"/>
  <c r="AO68" i="54" s="1"/>
  <c r="T68" i="54"/>
  <c r="S68" i="54"/>
  <c r="R68" i="54"/>
  <c r="M68" i="54"/>
  <c r="J68" i="54"/>
  <c r="BF49" i="54"/>
  <c r="AR49" i="54"/>
  <c r="AQ49" i="54"/>
  <c r="AA49" i="54"/>
  <c r="V49" i="54"/>
  <c r="U49" i="54"/>
  <c r="X49" i="54" s="1"/>
  <c r="T49" i="54"/>
  <c r="S49" i="54"/>
  <c r="R49" i="54"/>
  <c r="M49" i="54"/>
  <c r="Z49" i="54"/>
  <c r="BF163" i="54"/>
  <c r="AR163" i="54"/>
  <c r="AQ163" i="54"/>
  <c r="AA163" i="54"/>
  <c r="V163" i="54"/>
  <c r="U163" i="54"/>
  <c r="X163" i="54" s="1"/>
  <c r="T163" i="54"/>
  <c r="S163" i="54"/>
  <c r="R163" i="54"/>
  <c r="M163" i="54"/>
  <c r="Z163" i="54"/>
  <c r="BF151" i="54"/>
  <c r="AR151" i="54"/>
  <c r="AQ151" i="54"/>
  <c r="AA151" i="54"/>
  <c r="V151" i="54"/>
  <c r="U151" i="54"/>
  <c r="X151" i="54" s="1"/>
  <c r="T151" i="54"/>
  <c r="S151" i="54"/>
  <c r="R151" i="54"/>
  <c r="M151" i="54"/>
  <c r="Z151" i="54"/>
  <c r="BF133" i="54"/>
  <c r="AR133" i="54"/>
  <c r="AQ133" i="54"/>
  <c r="AA133" i="54"/>
  <c r="V133" i="54"/>
  <c r="U133" i="54"/>
  <c r="X133" i="54" s="1"/>
  <c r="T133" i="54"/>
  <c r="S133" i="54"/>
  <c r="R133" i="54"/>
  <c r="M133" i="54"/>
  <c r="Z133" i="54"/>
  <c r="BF102" i="54"/>
  <c r="AR102" i="54"/>
  <c r="AQ102" i="54"/>
  <c r="AA102" i="54"/>
  <c r="V102" i="54"/>
  <c r="U102" i="54"/>
  <c r="X102" i="54" s="1"/>
  <c r="T102" i="54"/>
  <c r="S102" i="54"/>
  <c r="R102" i="54"/>
  <c r="M102" i="54"/>
  <c r="Z102" i="54"/>
  <c r="BF84" i="54"/>
  <c r="AR84" i="54"/>
  <c r="AQ84" i="54"/>
  <c r="AA84" i="54"/>
  <c r="V84" i="54"/>
  <c r="U84" i="54"/>
  <c r="X84" i="54" s="1"/>
  <c r="T84" i="54"/>
  <c r="S84" i="54"/>
  <c r="R84" i="54"/>
  <c r="M84" i="54"/>
  <c r="Z84" i="54"/>
  <c r="BF42" i="54"/>
  <c r="AR42" i="54"/>
  <c r="AQ42" i="54"/>
  <c r="AA42" i="54"/>
  <c r="Z42" i="54"/>
  <c r="V42" i="54"/>
  <c r="U42" i="54"/>
  <c r="X42" i="54"/>
  <c r="T42" i="54"/>
  <c r="S42" i="54"/>
  <c r="R42" i="54"/>
  <c r="M42" i="54"/>
  <c r="J42" i="54" s="1"/>
  <c r="AP42" i="54" s="1"/>
  <c r="BF179" i="54"/>
  <c r="AR179" i="54"/>
  <c r="AQ179" i="54"/>
  <c r="AA179" i="54"/>
  <c r="V179" i="54"/>
  <c r="U179" i="54"/>
  <c r="X179" i="54" s="1"/>
  <c r="T179" i="54"/>
  <c r="S179" i="54"/>
  <c r="R179" i="54"/>
  <c r="M179" i="54"/>
  <c r="Z179" i="54"/>
  <c r="BF170" i="54"/>
  <c r="AR170" i="54"/>
  <c r="AQ170" i="54"/>
  <c r="AA170" i="54"/>
  <c r="V170" i="54"/>
  <c r="U170" i="54"/>
  <c r="X170" i="54" s="1"/>
  <c r="T170" i="54"/>
  <c r="S170" i="54"/>
  <c r="R170" i="54"/>
  <c r="M170" i="54"/>
  <c r="Z170" i="54"/>
  <c r="BF137" i="54"/>
  <c r="AR137" i="54"/>
  <c r="AQ137" i="54"/>
  <c r="AA137" i="54"/>
  <c r="Z137" i="54"/>
  <c r="V137" i="54"/>
  <c r="U137" i="54"/>
  <c r="T137" i="54"/>
  <c r="S137" i="54"/>
  <c r="R137" i="54"/>
  <c r="M137" i="54"/>
  <c r="J137" i="54"/>
  <c r="BF135" i="54"/>
  <c r="AR135" i="54"/>
  <c r="AQ135" i="54"/>
  <c r="AA135" i="54"/>
  <c r="V135" i="54"/>
  <c r="U135" i="54"/>
  <c r="X135" i="54" s="1"/>
  <c r="T135" i="54"/>
  <c r="S135" i="54"/>
  <c r="R135" i="54"/>
  <c r="M135" i="54"/>
  <c r="Z135" i="54"/>
  <c r="BF122" i="54"/>
  <c r="AR122" i="54"/>
  <c r="AQ122" i="54"/>
  <c r="AA122" i="54"/>
  <c r="V122" i="54"/>
  <c r="U122" i="54"/>
  <c r="T122" i="54"/>
  <c r="S122" i="54"/>
  <c r="R122" i="54"/>
  <c r="M122" i="54"/>
  <c r="Z122" i="54" s="1"/>
  <c r="BF116" i="54"/>
  <c r="AR116" i="54"/>
  <c r="AQ116" i="54"/>
  <c r="AA116" i="54"/>
  <c r="V116" i="54"/>
  <c r="U116" i="54"/>
  <c r="X116" i="54"/>
  <c r="T116" i="54"/>
  <c r="S116" i="54"/>
  <c r="R116" i="54"/>
  <c r="M116" i="54"/>
  <c r="Z116" i="54" s="1"/>
  <c r="BF78" i="54"/>
  <c r="AR78" i="54"/>
  <c r="AQ78" i="54"/>
  <c r="AA78" i="54"/>
  <c r="V78" i="54"/>
  <c r="U78" i="54"/>
  <c r="T78" i="54"/>
  <c r="S78" i="54"/>
  <c r="R78" i="54"/>
  <c r="M78" i="54"/>
  <c r="Z78" i="54"/>
  <c r="BF74" i="54"/>
  <c r="AR74" i="54"/>
  <c r="AQ74" i="54"/>
  <c r="AA74" i="54"/>
  <c r="V74" i="54"/>
  <c r="U74" i="54"/>
  <c r="X74" i="54" s="1"/>
  <c r="T74" i="54"/>
  <c r="S74" i="54"/>
  <c r="R74" i="54"/>
  <c r="M74" i="54"/>
  <c r="Z74" i="54"/>
  <c r="BF71" i="54"/>
  <c r="AR71" i="54"/>
  <c r="AQ71" i="54"/>
  <c r="AA71" i="54"/>
  <c r="V71" i="54"/>
  <c r="U71" i="54"/>
  <c r="T71" i="54"/>
  <c r="S71" i="54"/>
  <c r="R71" i="54"/>
  <c r="M71" i="54"/>
  <c r="Z71" i="54" s="1"/>
  <c r="BF10" i="54"/>
  <c r="AR10" i="54"/>
  <c r="AR213" i="54"/>
  <c r="AQ10" i="54"/>
  <c r="AA10" i="54"/>
  <c r="V10" i="54"/>
  <c r="U10" i="54"/>
  <c r="X10" i="54" s="1"/>
  <c r="T10" i="54"/>
  <c r="S10" i="54"/>
  <c r="R10" i="54"/>
  <c r="M10" i="54"/>
  <c r="J10" i="54"/>
  <c r="BC139" i="53"/>
  <c r="BB139" i="53"/>
  <c r="BA139" i="53"/>
  <c r="AZ139" i="53"/>
  <c r="AY139" i="53"/>
  <c r="AN139" i="53"/>
  <c r="AM139" i="53"/>
  <c r="AL139" i="53"/>
  <c r="AK139" i="53"/>
  <c r="AJ139" i="53"/>
  <c r="AI139" i="53"/>
  <c r="AH139" i="53"/>
  <c r="AG139" i="53"/>
  <c r="AF139" i="53"/>
  <c r="AE139" i="53"/>
  <c r="AD139" i="53"/>
  <c r="AC139" i="53"/>
  <c r="AB139" i="53"/>
  <c r="O139" i="53"/>
  <c r="K139" i="53"/>
  <c r="I139" i="53"/>
  <c r="E139" i="53"/>
  <c r="B139" i="53"/>
  <c r="BF135" i="53"/>
  <c r="AR135" i="53"/>
  <c r="AQ135" i="53"/>
  <c r="AA135" i="53"/>
  <c r="V135" i="53"/>
  <c r="U135" i="53"/>
  <c r="X135" i="53"/>
  <c r="T135" i="53"/>
  <c r="S135" i="53"/>
  <c r="R135" i="53"/>
  <c r="M135" i="53"/>
  <c r="Z135" i="53" s="1"/>
  <c r="BF126" i="53"/>
  <c r="AR126" i="53"/>
  <c r="AQ126" i="53"/>
  <c r="AA126" i="53"/>
  <c r="V126" i="53"/>
  <c r="U126" i="53"/>
  <c r="X126" i="53"/>
  <c r="T126" i="53"/>
  <c r="S126" i="53"/>
  <c r="R126" i="53"/>
  <c r="M126" i="53"/>
  <c r="Z126" i="53" s="1"/>
  <c r="BF129" i="53"/>
  <c r="AR129" i="53"/>
  <c r="AQ129" i="53"/>
  <c r="AA129" i="53"/>
  <c r="V129" i="53"/>
  <c r="U129" i="53"/>
  <c r="X129" i="53"/>
  <c r="T129" i="53"/>
  <c r="S129" i="53"/>
  <c r="R129" i="53"/>
  <c r="M129" i="53"/>
  <c r="Z129" i="53" s="1"/>
  <c r="BF120" i="53"/>
  <c r="AR120" i="53"/>
  <c r="AQ120" i="53"/>
  <c r="AA120" i="53"/>
  <c r="V120" i="53"/>
  <c r="U120" i="53"/>
  <c r="X120" i="53"/>
  <c r="T120" i="53"/>
  <c r="S120" i="53"/>
  <c r="R120" i="53"/>
  <c r="M120" i="53"/>
  <c r="Z120" i="53" s="1"/>
  <c r="BF116" i="53"/>
  <c r="AR116" i="53"/>
  <c r="AQ116" i="53"/>
  <c r="AA116" i="53"/>
  <c r="V116" i="53"/>
  <c r="U116" i="53"/>
  <c r="X116" i="53"/>
  <c r="T116" i="53"/>
  <c r="S116" i="53"/>
  <c r="R116" i="53"/>
  <c r="M116" i="53"/>
  <c r="Z116" i="53" s="1"/>
  <c r="BF84" i="53"/>
  <c r="AR84" i="53"/>
  <c r="AQ84" i="53"/>
  <c r="AA84" i="53"/>
  <c r="Z84" i="53"/>
  <c r="V84" i="53"/>
  <c r="U84" i="53"/>
  <c r="AO84" i="53" s="1"/>
  <c r="T84" i="53"/>
  <c r="S84" i="53"/>
  <c r="R84" i="53"/>
  <c r="M84" i="53"/>
  <c r="J84" i="53"/>
  <c r="BF76" i="53"/>
  <c r="AR76" i="53"/>
  <c r="AQ76" i="53"/>
  <c r="AA76" i="53"/>
  <c r="V76" i="53"/>
  <c r="U76" i="53"/>
  <c r="X76" i="53"/>
  <c r="T76" i="53"/>
  <c r="S76" i="53"/>
  <c r="R76" i="53"/>
  <c r="M76" i="53"/>
  <c r="Z76" i="53" s="1"/>
  <c r="BF71" i="53"/>
  <c r="AR71" i="53"/>
  <c r="AQ71" i="53"/>
  <c r="AA71" i="53"/>
  <c r="V71" i="53"/>
  <c r="U71" i="53"/>
  <c r="X71" i="53"/>
  <c r="T71" i="53"/>
  <c r="S71" i="53"/>
  <c r="R71" i="53"/>
  <c r="M71" i="53"/>
  <c r="Z71" i="53" s="1"/>
  <c r="BF49" i="53"/>
  <c r="AR49" i="53"/>
  <c r="AQ49" i="53"/>
  <c r="AA49" i="53"/>
  <c r="V49" i="53"/>
  <c r="U49" i="53"/>
  <c r="X49" i="53"/>
  <c r="T49" i="53"/>
  <c r="S49" i="53"/>
  <c r="R49" i="53"/>
  <c r="M49" i="53"/>
  <c r="Z49" i="53" s="1"/>
  <c r="BF37" i="53"/>
  <c r="AR37" i="53"/>
  <c r="AQ37" i="53"/>
  <c r="AA37" i="53"/>
  <c r="V37" i="53"/>
  <c r="U37" i="53"/>
  <c r="X37" i="53"/>
  <c r="T37" i="53"/>
  <c r="S37" i="53"/>
  <c r="R37" i="53"/>
  <c r="M37" i="53"/>
  <c r="Z37" i="53" s="1"/>
  <c r="BF34" i="53"/>
  <c r="AR34" i="53"/>
  <c r="AQ34" i="53"/>
  <c r="AA34" i="53"/>
  <c r="V34" i="53"/>
  <c r="U34" i="53"/>
  <c r="T34" i="53"/>
  <c r="S34" i="53"/>
  <c r="R34" i="53"/>
  <c r="M34" i="53"/>
  <c r="Z34" i="53"/>
  <c r="BF29" i="53"/>
  <c r="AR29" i="53"/>
  <c r="AQ29" i="53"/>
  <c r="AA29" i="53"/>
  <c r="V29" i="53"/>
  <c r="U29" i="53"/>
  <c r="X29" i="53" s="1"/>
  <c r="T29" i="53"/>
  <c r="S29" i="53"/>
  <c r="R29" i="53"/>
  <c r="M29" i="53"/>
  <c r="J29" i="53" s="1"/>
  <c r="AP29" i="53" s="1"/>
  <c r="Z29" i="53"/>
  <c r="BF24" i="53"/>
  <c r="AR24" i="53"/>
  <c r="AQ24" i="53"/>
  <c r="AA24" i="53"/>
  <c r="V24" i="53"/>
  <c r="U24" i="53"/>
  <c r="X24" i="53" s="1"/>
  <c r="T24" i="53"/>
  <c r="S24" i="53"/>
  <c r="R24" i="53"/>
  <c r="M24" i="53"/>
  <c r="Z24" i="53"/>
  <c r="BF15" i="53"/>
  <c r="AR15" i="53"/>
  <c r="AQ15" i="53"/>
  <c r="AA15" i="53"/>
  <c r="V15" i="53"/>
  <c r="U15" i="53"/>
  <c r="T15" i="53"/>
  <c r="S15" i="53"/>
  <c r="R15" i="53"/>
  <c r="M15" i="53"/>
  <c r="Z15" i="53" s="1"/>
  <c r="BF18" i="53"/>
  <c r="AR18" i="53"/>
  <c r="AQ18" i="53"/>
  <c r="AA18" i="53"/>
  <c r="V18" i="53"/>
  <c r="U18" i="53"/>
  <c r="T18" i="53"/>
  <c r="S18" i="53"/>
  <c r="R18" i="53"/>
  <c r="M18" i="53"/>
  <c r="Z18" i="53"/>
  <c r="BF9" i="53"/>
  <c r="AR9" i="53"/>
  <c r="AQ9" i="53"/>
  <c r="AA9" i="53"/>
  <c r="V9" i="53"/>
  <c r="U9" i="53"/>
  <c r="X9" i="53" s="1"/>
  <c r="T9" i="53"/>
  <c r="S9" i="53"/>
  <c r="R9" i="53"/>
  <c r="M9" i="53"/>
  <c r="Z9" i="53"/>
  <c r="BF16" i="53"/>
  <c r="AR16" i="53"/>
  <c r="AQ16" i="53"/>
  <c r="AA16" i="53"/>
  <c r="V16" i="53"/>
  <c r="U16" i="53"/>
  <c r="X16" i="53" s="1"/>
  <c r="T16" i="53"/>
  <c r="S16" i="53"/>
  <c r="R16" i="53"/>
  <c r="M16" i="53"/>
  <c r="Z16" i="53"/>
  <c r="BF113" i="53"/>
  <c r="AR113" i="53"/>
  <c r="AQ113" i="53"/>
  <c r="AA113" i="53"/>
  <c r="V113" i="53"/>
  <c r="U113" i="53"/>
  <c r="X113" i="53" s="1"/>
  <c r="T113" i="53"/>
  <c r="S113" i="53"/>
  <c r="R113" i="53"/>
  <c r="M113" i="53"/>
  <c r="Z113" i="53"/>
  <c r="BF104" i="53"/>
  <c r="AR104" i="53"/>
  <c r="AQ104" i="53"/>
  <c r="AA104" i="53"/>
  <c r="V104" i="53"/>
  <c r="U104" i="53"/>
  <c r="X104" i="53" s="1"/>
  <c r="T104" i="53"/>
  <c r="S104" i="53"/>
  <c r="R104" i="53"/>
  <c r="M104" i="53"/>
  <c r="Z104" i="53"/>
  <c r="BF101" i="53"/>
  <c r="AR101" i="53"/>
  <c r="AQ101" i="53"/>
  <c r="AA101" i="53"/>
  <c r="Z101" i="53"/>
  <c r="V101" i="53"/>
  <c r="U101" i="53"/>
  <c r="T101" i="53"/>
  <c r="S101" i="53"/>
  <c r="R101" i="53"/>
  <c r="M101" i="53"/>
  <c r="J101" i="53"/>
  <c r="AP101" i="53" s="1"/>
  <c r="BF97" i="53"/>
  <c r="AR97" i="53"/>
  <c r="AQ97" i="53"/>
  <c r="AA97" i="53"/>
  <c r="V97" i="53"/>
  <c r="U97" i="53"/>
  <c r="X97" i="53"/>
  <c r="T97" i="53"/>
  <c r="S97" i="53"/>
  <c r="R97" i="53"/>
  <c r="M97" i="53"/>
  <c r="Z97" i="53" s="1"/>
  <c r="BF102" i="53"/>
  <c r="AR102" i="53"/>
  <c r="AQ102" i="53"/>
  <c r="AA102" i="53"/>
  <c r="V102" i="53"/>
  <c r="U102" i="53"/>
  <c r="X102" i="53"/>
  <c r="T102" i="53"/>
  <c r="S102" i="53"/>
  <c r="R102" i="53"/>
  <c r="M102" i="53"/>
  <c r="J102" i="53" s="1"/>
  <c r="AP102" i="53" s="1"/>
  <c r="BF80" i="53"/>
  <c r="AR80" i="53"/>
  <c r="AQ80" i="53"/>
  <c r="AA80" i="53"/>
  <c r="V80" i="53"/>
  <c r="U80" i="53"/>
  <c r="X80" i="53"/>
  <c r="T80" i="53"/>
  <c r="S80" i="53"/>
  <c r="R80" i="53"/>
  <c r="M80" i="53"/>
  <c r="Z80" i="53" s="1"/>
  <c r="BF61" i="53"/>
  <c r="AR61" i="53"/>
  <c r="AQ61" i="53"/>
  <c r="AA61" i="53"/>
  <c r="V61" i="53"/>
  <c r="U61" i="53"/>
  <c r="X61" i="53"/>
  <c r="T61" i="53"/>
  <c r="S61" i="53"/>
  <c r="R61" i="53"/>
  <c r="M61" i="53"/>
  <c r="Z61" i="53" s="1"/>
  <c r="J61" i="53"/>
  <c r="AP61" i="53" s="1"/>
  <c r="BF44" i="53"/>
  <c r="AR44" i="53"/>
  <c r="AQ44" i="53"/>
  <c r="AA44" i="53"/>
  <c r="V44" i="53"/>
  <c r="U44" i="53"/>
  <c r="X44" i="53"/>
  <c r="T44" i="53"/>
  <c r="S44" i="53"/>
  <c r="R44" i="53"/>
  <c r="M44" i="53"/>
  <c r="Z44" i="53" s="1"/>
  <c r="BF23" i="53"/>
  <c r="AR23" i="53"/>
  <c r="AQ23" i="53"/>
  <c r="AA23" i="53"/>
  <c r="V23" i="53"/>
  <c r="U23" i="53"/>
  <c r="X23" i="53"/>
  <c r="T23" i="53"/>
  <c r="S23" i="53"/>
  <c r="R23" i="53"/>
  <c r="M23" i="53"/>
  <c r="J23" i="53" s="1"/>
  <c r="AP23" i="53" s="1"/>
  <c r="BF19" i="53"/>
  <c r="AR19" i="53"/>
  <c r="AQ19" i="53"/>
  <c r="AA19" i="53"/>
  <c r="V19" i="53"/>
  <c r="U19" i="53"/>
  <c r="X19" i="53"/>
  <c r="T19" i="53"/>
  <c r="S19" i="53"/>
  <c r="R19" i="53"/>
  <c r="M19" i="53"/>
  <c r="Z19" i="53" s="1"/>
  <c r="BF136" i="53"/>
  <c r="AR136" i="53"/>
  <c r="AQ136" i="53"/>
  <c r="AA136" i="53"/>
  <c r="V136" i="53"/>
  <c r="U136" i="53"/>
  <c r="X136" i="53"/>
  <c r="T136" i="53"/>
  <c r="S136" i="53"/>
  <c r="R136" i="53"/>
  <c r="M136" i="53"/>
  <c r="Z136" i="53" s="1"/>
  <c r="J136" i="53"/>
  <c r="AP136" i="53" s="1"/>
  <c r="BF124" i="53"/>
  <c r="AR124" i="53"/>
  <c r="AQ124" i="53"/>
  <c r="AA124" i="53"/>
  <c r="V124" i="53"/>
  <c r="U124" i="53"/>
  <c r="X124" i="53"/>
  <c r="T124" i="53"/>
  <c r="S124" i="53"/>
  <c r="R124" i="53"/>
  <c r="M124" i="53"/>
  <c r="Z124" i="53" s="1"/>
  <c r="BF63" i="53"/>
  <c r="AR63" i="53"/>
  <c r="AQ63" i="53"/>
  <c r="AA63" i="53"/>
  <c r="V63" i="53"/>
  <c r="U63" i="53"/>
  <c r="X63" i="53"/>
  <c r="T63" i="53"/>
  <c r="S63" i="53"/>
  <c r="R63" i="53"/>
  <c r="M63" i="53"/>
  <c r="J63" i="53" s="1"/>
  <c r="AP63" i="53" s="1"/>
  <c r="BF54" i="53"/>
  <c r="AR54" i="53"/>
  <c r="AS54" i="53" s="1"/>
  <c r="AT54" i="53" s="1"/>
  <c r="AU54" i="53" s="1"/>
  <c r="AV54" i="53" s="1"/>
  <c r="AQ54" i="53"/>
  <c r="AA54" i="53"/>
  <c r="V54" i="53"/>
  <c r="U54" i="53"/>
  <c r="X54" i="53"/>
  <c r="T54" i="53"/>
  <c r="S54" i="53"/>
  <c r="R54" i="53"/>
  <c r="M54" i="53"/>
  <c r="Z54" i="53" s="1"/>
  <c r="BF35" i="53"/>
  <c r="AR35" i="53"/>
  <c r="AQ35" i="53"/>
  <c r="AA35" i="53"/>
  <c r="Z35" i="53"/>
  <c r="V35" i="53"/>
  <c r="U35" i="53"/>
  <c r="T35" i="53"/>
  <c r="S35" i="53"/>
  <c r="R35" i="53"/>
  <c r="M35" i="53"/>
  <c r="J35" i="53" s="1"/>
  <c r="AP35" i="53" s="1"/>
  <c r="BF32" i="53"/>
  <c r="AR32" i="53"/>
  <c r="AQ32" i="53"/>
  <c r="AA32" i="53"/>
  <c r="Z32" i="53"/>
  <c r="V32" i="53"/>
  <c r="U32" i="53"/>
  <c r="X32" i="53"/>
  <c r="T32" i="53"/>
  <c r="S32" i="53"/>
  <c r="R32" i="53"/>
  <c r="M32" i="53"/>
  <c r="J32" i="53" s="1"/>
  <c r="AP32" i="53" s="1"/>
  <c r="BF107" i="53"/>
  <c r="AR107" i="53"/>
  <c r="AQ107" i="53"/>
  <c r="AA107" i="53"/>
  <c r="V107" i="53"/>
  <c r="U107" i="53"/>
  <c r="T107" i="53"/>
  <c r="S107" i="53"/>
  <c r="R107" i="53"/>
  <c r="M107" i="53"/>
  <c r="Z107" i="53" s="1"/>
  <c r="BF81" i="53"/>
  <c r="AR81" i="53"/>
  <c r="AS81" i="53"/>
  <c r="AT81" i="53" s="1"/>
  <c r="AU81" i="53" s="1"/>
  <c r="AV81" i="53" s="1"/>
  <c r="AQ81" i="53"/>
  <c r="AA81" i="53"/>
  <c r="V81" i="53"/>
  <c r="U81" i="53"/>
  <c r="X81" i="53"/>
  <c r="T81" i="53"/>
  <c r="S81" i="53"/>
  <c r="R81" i="53"/>
  <c r="M81" i="53"/>
  <c r="Z81" i="53" s="1"/>
  <c r="BF70" i="53"/>
  <c r="AR70" i="53"/>
  <c r="AQ70" i="53"/>
  <c r="AA70" i="53"/>
  <c r="V70" i="53"/>
  <c r="U70" i="53"/>
  <c r="X70" i="53"/>
  <c r="T70" i="53"/>
  <c r="S70" i="53"/>
  <c r="R70" i="53"/>
  <c r="M70" i="53"/>
  <c r="Z70" i="53" s="1"/>
  <c r="BF90" i="53"/>
  <c r="AR90" i="53"/>
  <c r="AS90" i="53"/>
  <c r="AT90" i="53" s="1"/>
  <c r="AU90" i="53" s="1"/>
  <c r="AV90" i="53" s="1"/>
  <c r="AQ90" i="53"/>
  <c r="AA90" i="53"/>
  <c r="V90" i="53"/>
  <c r="U90" i="53"/>
  <c r="T90" i="53"/>
  <c r="S90" i="53"/>
  <c r="R90" i="53"/>
  <c r="M90" i="53"/>
  <c r="Z90" i="53"/>
  <c r="BF56" i="53"/>
  <c r="AR56" i="53"/>
  <c r="AQ56" i="53"/>
  <c r="AA56" i="53"/>
  <c r="V56" i="53"/>
  <c r="U56" i="53"/>
  <c r="T56" i="53"/>
  <c r="S56" i="53"/>
  <c r="R56" i="53"/>
  <c r="M56" i="53"/>
  <c r="Z56" i="53" s="1"/>
  <c r="BF60" i="53"/>
  <c r="AR60" i="53"/>
  <c r="AS60" i="53" s="1"/>
  <c r="AT60" i="53" s="1"/>
  <c r="AU60" i="53" s="1"/>
  <c r="AV60" i="53" s="1"/>
  <c r="AQ60" i="53"/>
  <c r="AA60" i="53"/>
  <c r="V60" i="53"/>
  <c r="U60" i="53"/>
  <c r="X60" i="53" s="1"/>
  <c r="T60" i="53"/>
  <c r="S60" i="53"/>
  <c r="R60" i="53"/>
  <c r="M60" i="53"/>
  <c r="Z60" i="53"/>
  <c r="BF123" i="53"/>
  <c r="AR123" i="53"/>
  <c r="AQ123" i="53"/>
  <c r="AA123" i="53"/>
  <c r="V123" i="53"/>
  <c r="U123" i="53"/>
  <c r="X123" i="53" s="1"/>
  <c r="T123" i="53"/>
  <c r="S123" i="53"/>
  <c r="R123" i="53"/>
  <c r="M123" i="53"/>
  <c r="Z123" i="53"/>
  <c r="BF7" i="53"/>
  <c r="AR7" i="53"/>
  <c r="AQ7" i="53"/>
  <c r="AA7" i="53"/>
  <c r="X7" i="53"/>
  <c r="V7" i="53"/>
  <c r="U7" i="53"/>
  <c r="T7" i="53"/>
  <c r="S7" i="53"/>
  <c r="R7" i="53"/>
  <c r="M7" i="53"/>
  <c r="Z7" i="53"/>
  <c r="BF36" i="53"/>
  <c r="AR36" i="53"/>
  <c r="AQ36" i="53"/>
  <c r="AA36" i="53"/>
  <c r="V36" i="53"/>
  <c r="U36" i="53"/>
  <c r="X36" i="53" s="1"/>
  <c r="T36" i="53"/>
  <c r="S36" i="53"/>
  <c r="R36" i="53"/>
  <c r="M36" i="53"/>
  <c r="Z36" i="53"/>
  <c r="BF115" i="53"/>
  <c r="AR115" i="53"/>
  <c r="AS115" i="53" s="1"/>
  <c r="AT115" i="53" s="1"/>
  <c r="AU115" i="53" s="1"/>
  <c r="AV115" i="53" s="1"/>
  <c r="AQ115" i="53"/>
  <c r="AA115" i="53"/>
  <c r="V115" i="53"/>
  <c r="U115" i="53"/>
  <c r="X115" i="53" s="1"/>
  <c r="T115" i="53"/>
  <c r="S115" i="53"/>
  <c r="R115" i="53"/>
  <c r="M115" i="53"/>
  <c r="Z115" i="53"/>
  <c r="J115" i="53"/>
  <c r="BF121" i="53"/>
  <c r="AR121" i="53"/>
  <c r="AQ121" i="53"/>
  <c r="AA121" i="53"/>
  <c r="V121" i="53"/>
  <c r="U121" i="53"/>
  <c r="X121" i="53" s="1"/>
  <c r="T121" i="53"/>
  <c r="S121" i="53"/>
  <c r="R121" i="53"/>
  <c r="M121" i="53"/>
  <c r="Z121" i="53"/>
  <c r="BF83" i="53"/>
  <c r="AS83" i="53"/>
  <c r="AT83" i="53" s="1"/>
  <c r="AU83" i="53"/>
  <c r="AV83" i="53" s="1"/>
  <c r="AR83" i="53"/>
  <c r="AQ83" i="53"/>
  <c r="AA83" i="53"/>
  <c r="V83" i="53"/>
  <c r="U83" i="53"/>
  <c r="X83" i="53" s="1"/>
  <c r="T83" i="53"/>
  <c r="S83" i="53"/>
  <c r="R83" i="53"/>
  <c r="M83" i="53"/>
  <c r="Z83" i="53"/>
  <c r="BF52" i="53"/>
  <c r="AR52" i="53"/>
  <c r="AS52" i="53" s="1"/>
  <c r="AQ52" i="53"/>
  <c r="AA52" i="53"/>
  <c r="Z52" i="53"/>
  <c r="V52" i="53"/>
  <c r="U52" i="53"/>
  <c r="T52" i="53"/>
  <c r="S52" i="53"/>
  <c r="R52" i="53"/>
  <c r="M52" i="53"/>
  <c r="J52" i="53"/>
  <c r="BF50" i="53"/>
  <c r="AR50" i="53"/>
  <c r="AQ50" i="53"/>
  <c r="AA50" i="53"/>
  <c r="V50" i="53"/>
  <c r="U50" i="53"/>
  <c r="T50" i="53"/>
  <c r="S50" i="53"/>
  <c r="R50" i="53"/>
  <c r="M50" i="53"/>
  <c r="Z50" i="53"/>
  <c r="BF128" i="53"/>
  <c r="AR128" i="53"/>
  <c r="AS128" i="53" s="1"/>
  <c r="AT128" i="53" s="1"/>
  <c r="AU128" i="53" s="1"/>
  <c r="AV128" i="53" s="1"/>
  <c r="AQ128" i="53"/>
  <c r="AA128" i="53"/>
  <c r="V128" i="53"/>
  <c r="U128" i="53"/>
  <c r="X128" i="53" s="1"/>
  <c r="T128" i="53"/>
  <c r="S128" i="53"/>
  <c r="R128" i="53"/>
  <c r="M128" i="53"/>
  <c r="Z128" i="53"/>
  <c r="J128" i="53"/>
  <c r="BF88" i="53"/>
  <c r="AR88" i="53"/>
  <c r="AQ88" i="53"/>
  <c r="AA88" i="53"/>
  <c r="V88" i="53"/>
  <c r="U88" i="53"/>
  <c r="T88" i="53"/>
  <c r="S88" i="53"/>
  <c r="R88" i="53"/>
  <c r="M88" i="53"/>
  <c r="Z88" i="53" s="1"/>
  <c r="BF78" i="53"/>
  <c r="AR78" i="53"/>
  <c r="AS78" i="53"/>
  <c r="AQ78" i="53"/>
  <c r="AA78" i="53"/>
  <c r="V78" i="53"/>
  <c r="U78" i="53"/>
  <c r="X78" i="53" s="1"/>
  <c r="T78" i="53"/>
  <c r="S78" i="53"/>
  <c r="R78" i="53"/>
  <c r="M78" i="53"/>
  <c r="Z78" i="53"/>
  <c r="BF28" i="53"/>
  <c r="AR28" i="53"/>
  <c r="AQ28" i="53"/>
  <c r="AA28" i="53"/>
  <c r="V28" i="53"/>
  <c r="U28" i="53"/>
  <c r="T28" i="53"/>
  <c r="S28" i="53"/>
  <c r="R28" i="53"/>
  <c r="M28" i="53"/>
  <c r="Z28" i="53" s="1"/>
  <c r="BF20" i="53"/>
  <c r="AR20" i="53"/>
  <c r="AS20" i="53"/>
  <c r="AT20" i="53" s="1"/>
  <c r="AU20" i="53"/>
  <c r="AV20" i="53" s="1"/>
  <c r="AQ20" i="53"/>
  <c r="AA20" i="53"/>
  <c r="V20" i="53"/>
  <c r="U20" i="53"/>
  <c r="X20" i="53"/>
  <c r="T20" i="53"/>
  <c r="S20" i="53"/>
  <c r="R20" i="53"/>
  <c r="M20" i="53"/>
  <c r="Z20" i="53" s="1"/>
  <c r="BF26" i="53"/>
  <c r="AR26" i="53"/>
  <c r="AQ26" i="53"/>
  <c r="AA26" i="53"/>
  <c r="V26" i="53"/>
  <c r="U26" i="53"/>
  <c r="T26" i="53"/>
  <c r="S26" i="53"/>
  <c r="R26" i="53"/>
  <c r="M26" i="53"/>
  <c r="Z26" i="53"/>
  <c r="BF30" i="53"/>
  <c r="AR30" i="53"/>
  <c r="AS30" i="53" s="1"/>
  <c r="AT30" i="53" s="1"/>
  <c r="AU30" i="53" s="1"/>
  <c r="AV30" i="53" s="1"/>
  <c r="AQ30" i="53"/>
  <c r="AA30" i="53"/>
  <c r="V30" i="53"/>
  <c r="U30" i="53"/>
  <c r="X30" i="53" s="1"/>
  <c r="T30" i="53"/>
  <c r="S30" i="53"/>
  <c r="R30" i="53"/>
  <c r="M30" i="53"/>
  <c r="Z30" i="53"/>
  <c r="BF21" i="53"/>
  <c r="AR21" i="53"/>
  <c r="AQ21" i="53"/>
  <c r="AA21" i="53"/>
  <c r="V21" i="53"/>
  <c r="U21" i="53"/>
  <c r="T21" i="53"/>
  <c r="S21" i="53"/>
  <c r="R21" i="53"/>
  <c r="M21" i="53"/>
  <c r="Z21" i="53" s="1"/>
  <c r="BF57" i="53"/>
  <c r="AR57" i="53"/>
  <c r="AS57" i="53"/>
  <c r="AT57" i="53" s="1"/>
  <c r="AU57" i="53" s="1"/>
  <c r="AV57" i="53" s="1"/>
  <c r="AQ57" i="53"/>
  <c r="AA57" i="53"/>
  <c r="V57" i="53"/>
  <c r="U57" i="53"/>
  <c r="X57" i="53"/>
  <c r="T57" i="53"/>
  <c r="S57" i="53"/>
  <c r="R57" i="53"/>
  <c r="M57" i="53"/>
  <c r="Z57" i="53" s="1"/>
  <c r="BF110" i="53"/>
  <c r="AR110" i="53"/>
  <c r="AQ110" i="53"/>
  <c r="AA110" i="53"/>
  <c r="V110" i="53"/>
  <c r="U110" i="53"/>
  <c r="T110" i="53"/>
  <c r="S110" i="53"/>
  <c r="R110" i="53"/>
  <c r="M110" i="53"/>
  <c r="Z110" i="53"/>
  <c r="BF39" i="53"/>
  <c r="AR39" i="53"/>
  <c r="AS39" i="53" s="1"/>
  <c r="AQ39" i="53"/>
  <c r="AA39" i="53"/>
  <c r="V39" i="53"/>
  <c r="U39" i="53"/>
  <c r="X39" i="53"/>
  <c r="T39" i="53"/>
  <c r="S39" i="53"/>
  <c r="R39" i="53"/>
  <c r="M39" i="53"/>
  <c r="Z39" i="53" s="1"/>
  <c r="BF12" i="53"/>
  <c r="AR12" i="53"/>
  <c r="AQ12" i="53"/>
  <c r="AA12" i="53"/>
  <c r="V12" i="53"/>
  <c r="U12" i="53"/>
  <c r="T12" i="53"/>
  <c r="S12" i="53"/>
  <c r="R12" i="53"/>
  <c r="M12" i="53"/>
  <c r="Z12" i="53"/>
  <c r="BF11" i="53"/>
  <c r="AR11" i="53"/>
  <c r="AS11" i="53" s="1"/>
  <c r="AT11" i="53"/>
  <c r="AU11" i="53" s="1"/>
  <c r="AV11" i="53"/>
  <c r="AQ11" i="53"/>
  <c r="AA11" i="53"/>
  <c r="V11" i="53"/>
  <c r="W11" i="53"/>
  <c r="U11" i="53"/>
  <c r="X11" i="53"/>
  <c r="T11" i="53"/>
  <c r="S11" i="53"/>
  <c r="R11" i="53"/>
  <c r="M11" i="53"/>
  <c r="Z11" i="53" s="1"/>
  <c r="J11" i="53"/>
  <c r="BF137" i="53"/>
  <c r="AR137" i="53"/>
  <c r="AQ137" i="53"/>
  <c r="AA137" i="53"/>
  <c r="V137" i="53"/>
  <c r="U137" i="53"/>
  <c r="T137" i="53"/>
  <c r="S137" i="53"/>
  <c r="R137" i="53"/>
  <c r="M137" i="53"/>
  <c r="Z137" i="53"/>
  <c r="BF94" i="53"/>
  <c r="AR94" i="53"/>
  <c r="AS94" i="53" s="1"/>
  <c r="AT94" i="53" s="1"/>
  <c r="AU94" i="53" s="1"/>
  <c r="AV94" i="53" s="1"/>
  <c r="AQ94" i="53"/>
  <c r="AA94" i="53"/>
  <c r="V94" i="53"/>
  <c r="U94" i="53"/>
  <c r="X94" i="53" s="1"/>
  <c r="T94" i="53"/>
  <c r="S94" i="53"/>
  <c r="R94" i="53"/>
  <c r="M94" i="53"/>
  <c r="Z94" i="53"/>
  <c r="BF53" i="53"/>
  <c r="AR53" i="53"/>
  <c r="AQ53" i="53"/>
  <c r="AA53" i="53"/>
  <c r="V53" i="53"/>
  <c r="U53" i="53"/>
  <c r="T53" i="53"/>
  <c r="S53" i="53"/>
  <c r="R53" i="53"/>
  <c r="M53" i="53"/>
  <c r="Z53" i="53" s="1"/>
  <c r="BF45" i="53"/>
  <c r="AT45" i="53"/>
  <c r="AU45" i="53" s="1"/>
  <c r="AV45" i="53"/>
  <c r="AR45" i="53"/>
  <c r="AS45" i="53" s="1"/>
  <c r="AQ45" i="53"/>
  <c r="AA45" i="53"/>
  <c r="X45" i="53"/>
  <c r="V45" i="53"/>
  <c r="U45" i="53"/>
  <c r="W45" i="53" s="1"/>
  <c r="T45" i="53"/>
  <c r="S45" i="53"/>
  <c r="R45" i="53"/>
  <c r="M45" i="53"/>
  <c r="Z45" i="53"/>
  <c r="BF62" i="53"/>
  <c r="AR62" i="53"/>
  <c r="AQ62" i="53"/>
  <c r="AA62" i="53"/>
  <c r="V62" i="53"/>
  <c r="U62" i="53"/>
  <c r="T62" i="53"/>
  <c r="S62" i="53"/>
  <c r="R62" i="53"/>
  <c r="M62" i="53"/>
  <c r="Z62" i="53" s="1"/>
  <c r="BF108" i="53"/>
  <c r="AR108" i="53"/>
  <c r="AS108" i="53"/>
  <c r="AQ108" i="53"/>
  <c r="AA108" i="53"/>
  <c r="V108" i="53"/>
  <c r="U108" i="53"/>
  <c r="X108" i="53" s="1"/>
  <c r="T108" i="53"/>
  <c r="S108" i="53"/>
  <c r="R108" i="53"/>
  <c r="M108" i="53"/>
  <c r="Z108" i="53"/>
  <c r="BF82" i="53"/>
  <c r="AR82" i="53"/>
  <c r="AQ82" i="53"/>
  <c r="AA82" i="53"/>
  <c r="V82" i="53"/>
  <c r="U82" i="53"/>
  <c r="T82" i="53"/>
  <c r="S82" i="53"/>
  <c r="R82" i="53"/>
  <c r="M82" i="53"/>
  <c r="Z82" i="53" s="1"/>
  <c r="BF40" i="53"/>
  <c r="AT40" i="53"/>
  <c r="AU40" i="53" s="1"/>
  <c r="AV40" i="53" s="1"/>
  <c r="AR40" i="53"/>
  <c r="AS40" i="53" s="1"/>
  <c r="AQ40" i="53"/>
  <c r="AA40" i="53"/>
  <c r="V40" i="53"/>
  <c r="U40" i="53"/>
  <c r="X40" i="53"/>
  <c r="T40" i="53"/>
  <c r="S40" i="53"/>
  <c r="R40" i="53"/>
  <c r="M40" i="53"/>
  <c r="Z40" i="53" s="1"/>
  <c r="BF33" i="53"/>
  <c r="AR33" i="53"/>
  <c r="AQ33" i="53"/>
  <c r="AA33" i="53"/>
  <c r="V33" i="53"/>
  <c r="U33" i="53"/>
  <c r="T33" i="53"/>
  <c r="S33" i="53"/>
  <c r="R33" i="53"/>
  <c r="M33" i="53"/>
  <c r="Z33" i="53"/>
  <c r="BF133" i="53"/>
  <c r="AR133" i="53"/>
  <c r="AS133" i="53" s="1"/>
  <c r="AT133" i="53" s="1"/>
  <c r="AU133" i="53" s="1"/>
  <c r="AV133" i="53" s="1"/>
  <c r="AQ133" i="53"/>
  <c r="AA133" i="53"/>
  <c r="V133" i="53"/>
  <c r="U133" i="53"/>
  <c r="X133" i="53" s="1"/>
  <c r="T133" i="53"/>
  <c r="S133" i="53"/>
  <c r="R133" i="53"/>
  <c r="M133" i="53"/>
  <c r="Z133" i="53"/>
  <c r="BF103" i="53"/>
  <c r="AR103" i="53"/>
  <c r="AQ103" i="53"/>
  <c r="AA103" i="53"/>
  <c r="V103" i="53"/>
  <c r="U103" i="53"/>
  <c r="T103" i="53"/>
  <c r="S103" i="53"/>
  <c r="R103" i="53"/>
  <c r="M103" i="53"/>
  <c r="Z103" i="53" s="1"/>
  <c r="BF96" i="53"/>
  <c r="AR96" i="53"/>
  <c r="AS96" i="53"/>
  <c r="AT96" i="53" s="1"/>
  <c r="AU96" i="53" s="1"/>
  <c r="AV96" i="53" s="1"/>
  <c r="AQ96" i="53"/>
  <c r="AA96" i="53"/>
  <c r="V96" i="53"/>
  <c r="U96" i="53"/>
  <c r="X96" i="53"/>
  <c r="T96" i="53"/>
  <c r="S96" i="53"/>
  <c r="R96" i="53"/>
  <c r="M96" i="53"/>
  <c r="Z96" i="53"/>
  <c r="BF85" i="53"/>
  <c r="AR85" i="53"/>
  <c r="AQ85" i="53"/>
  <c r="AA85" i="53"/>
  <c r="V85" i="53"/>
  <c r="U85" i="53"/>
  <c r="T85" i="53"/>
  <c r="S85" i="53"/>
  <c r="R85" i="53"/>
  <c r="M85" i="53"/>
  <c r="Z85" i="53"/>
  <c r="BF79" i="53"/>
  <c r="AR79" i="53"/>
  <c r="AS79" i="53" s="1"/>
  <c r="AQ79" i="53"/>
  <c r="AA79" i="53"/>
  <c r="V79" i="53"/>
  <c r="U79" i="53"/>
  <c r="X79" i="53"/>
  <c r="T79" i="53"/>
  <c r="S79" i="53"/>
  <c r="R79" i="53"/>
  <c r="M79" i="53"/>
  <c r="Z79" i="53"/>
  <c r="BF17" i="53"/>
  <c r="AR17" i="53"/>
  <c r="AQ17" i="53"/>
  <c r="AA17" i="53"/>
  <c r="V17" i="53"/>
  <c r="U17" i="53"/>
  <c r="T17" i="53"/>
  <c r="S17" i="53"/>
  <c r="R17" i="53"/>
  <c r="M17" i="53"/>
  <c r="Z17" i="53"/>
  <c r="BF125" i="53"/>
  <c r="AR125" i="53"/>
  <c r="AS125" i="53" s="1"/>
  <c r="AT125" i="53" s="1"/>
  <c r="AU125" i="53" s="1"/>
  <c r="AV125" i="53" s="1"/>
  <c r="AQ125" i="53"/>
  <c r="AA125" i="53"/>
  <c r="V125" i="53"/>
  <c r="U125" i="53"/>
  <c r="X125" i="53" s="1"/>
  <c r="T125" i="53"/>
  <c r="S125" i="53"/>
  <c r="R125" i="53"/>
  <c r="M125" i="53"/>
  <c r="Z125" i="53"/>
  <c r="BF118" i="53"/>
  <c r="AR118" i="53"/>
  <c r="AQ118" i="53"/>
  <c r="AA118" i="53"/>
  <c r="V118" i="53"/>
  <c r="U118" i="53"/>
  <c r="T118" i="53"/>
  <c r="S118" i="53"/>
  <c r="R118" i="53"/>
  <c r="M118" i="53"/>
  <c r="Z118" i="53" s="1"/>
  <c r="BF69" i="53"/>
  <c r="AR69" i="53"/>
  <c r="AS69" i="53" s="1"/>
  <c r="AT69" i="53" s="1"/>
  <c r="AU69" i="53" s="1"/>
  <c r="AV69" i="53" s="1"/>
  <c r="AQ69" i="53"/>
  <c r="AA69" i="53"/>
  <c r="V69" i="53"/>
  <c r="U69" i="53"/>
  <c r="X69" i="53" s="1"/>
  <c r="T69" i="53"/>
  <c r="S69" i="53"/>
  <c r="R69" i="53"/>
  <c r="M69" i="53"/>
  <c r="Z69" i="53"/>
  <c r="J69" i="53"/>
  <c r="BF48" i="53"/>
  <c r="AR48" i="53"/>
  <c r="AQ48" i="53"/>
  <c r="AA48" i="53"/>
  <c r="V48" i="53"/>
  <c r="U48" i="53"/>
  <c r="T48" i="53"/>
  <c r="S48" i="53"/>
  <c r="R48" i="53"/>
  <c r="M48" i="53"/>
  <c r="Z48" i="53" s="1"/>
  <c r="BF22" i="53"/>
  <c r="AR22" i="53"/>
  <c r="AS22" i="53"/>
  <c r="AT22" i="53" s="1"/>
  <c r="AU22" i="53" s="1"/>
  <c r="AV22" i="53" s="1"/>
  <c r="AQ22" i="53"/>
  <c r="AA22" i="53"/>
  <c r="V22" i="53"/>
  <c r="U22" i="53"/>
  <c r="X22" i="53"/>
  <c r="T22" i="53"/>
  <c r="S22" i="53"/>
  <c r="R22" i="53"/>
  <c r="M22" i="53"/>
  <c r="Z22" i="53" s="1"/>
  <c r="BF134" i="53"/>
  <c r="AR134" i="53"/>
  <c r="AQ134" i="53"/>
  <c r="AA134" i="53"/>
  <c r="V134" i="53"/>
  <c r="U134" i="53"/>
  <c r="T134" i="53"/>
  <c r="S134" i="53"/>
  <c r="R134" i="53"/>
  <c r="M134" i="53"/>
  <c r="Z134" i="53"/>
  <c r="BF106" i="53"/>
  <c r="AR106" i="53"/>
  <c r="AS106" i="53" s="1"/>
  <c r="AT106" i="53" s="1"/>
  <c r="AU106" i="53" s="1"/>
  <c r="AV106" i="53" s="1"/>
  <c r="AQ106" i="53"/>
  <c r="AA106" i="53"/>
  <c r="V106" i="53"/>
  <c r="U106" i="53"/>
  <c r="X106" i="53" s="1"/>
  <c r="T106" i="53"/>
  <c r="S106" i="53"/>
  <c r="R106" i="53"/>
  <c r="M106" i="53"/>
  <c r="Z106" i="53"/>
  <c r="BF105" i="53"/>
  <c r="AR105" i="53"/>
  <c r="AQ105" i="53"/>
  <c r="AA105" i="53"/>
  <c r="V105" i="53"/>
  <c r="U105" i="53"/>
  <c r="T105" i="53"/>
  <c r="S105" i="53"/>
  <c r="R105" i="53"/>
  <c r="M105" i="53"/>
  <c r="Z105" i="53" s="1"/>
  <c r="BF131" i="53"/>
  <c r="AR131" i="53"/>
  <c r="AQ131" i="53"/>
  <c r="AA131" i="53"/>
  <c r="V131" i="53"/>
  <c r="U131" i="53"/>
  <c r="X131" i="53"/>
  <c r="T131" i="53"/>
  <c r="S131" i="53"/>
  <c r="R131" i="53"/>
  <c r="M131" i="53"/>
  <c r="Z131" i="53" s="1"/>
  <c r="BF98" i="53"/>
  <c r="AR98" i="53"/>
  <c r="AQ98" i="53"/>
  <c r="AA98" i="53"/>
  <c r="V98" i="53"/>
  <c r="U98" i="53"/>
  <c r="T98" i="53"/>
  <c r="S98" i="53"/>
  <c r="R98" i="53"/>
  <c r="M98" i="53"/>
  <c r="Z98" i="53"/>
  <c r="BF93" i="53"/>
  <c r="AR93" i="53"/>
  <c r="AQ93" i="53"/>
  <c r="AA93" i="53"/>
  <c r="V93" i="53"/>
  <c r="U93" i="53"/>
  <c r="X93" i="53" s="1"/>
  <c r="T93" i="53"/>
  <c r="S93" i="53"/>
  <c r="R93" i="53"/>
  <c r="M93" i="53"/>
  <c r="Z93" i="53"/>
  <c r="BF86" i="53"/>
  <c r="AR86" i="53"/>
  <c r="AQ86" i="53"/>
  <c r="AA86" i="53"/>
  <c r="V86" i="53"/>
  <c r="U86" i="53"/>
  <c r="T86" i="53"/>
  <c r="S86" i="53"/>
  <c r="R86" i="53"/>
  <c r="M86" i="53"/>
  <c r="Z86" i="53" s="1"/>
  <c r="BF73" i="53"/>
  <c r="AR73" i="53"/>
  <c r="AQ73" i="53"/>
  <c r="AA73" i="53"/>
  <c r="V73" i="53"/>
  <c r="U73" i="53"/>
  <c r="X73" i="53" s="1"/>
  <c r="T73" i="53"/>
  <c r="S73" i="53"/>
  <c r="R73" i="53"/>
  <c r="M73" i="53"/>
  <c r="Z73" i="53" s="1"/>
  <c r="BF67" i="53"/>
  <c r="AR67" i="53"/>
  <c r="AQ67" i="53"/>
  <c r="AA67" i="53"/>
  <c r="Z67" i="53"/>
  <c r="V67" i="53"/>
  <c r="U67" i="53"/>
  <c r="T67" i="53"/>
  <c r="S67" i="53"/>
  <c r="R67" i="53"/>
  <c r="M67" i="53"/>
  <c r="J67" i="53" s="1"/>
  <c r="BF65" i="53"/>
  <c r="AR65" i="53"/>
  <c r="AQ65" i="53"/>
  <c r="AA65" i="53"/>
  <c r="V65" i="53"/>
  <c r="U65" i="53"/>
  <c r="X65" i="53" s="1"/>
  <c r="T65" i="53"/>
  <c r="S65" i="53"/>
  <c r="R65" i="53"/>
  <c r="M65" i="53"/>
  <c r="Z65" i="53" s="1"/>
  <c r="BF127" i="53"/>
  <c r="AR127" i="53"/>
  <c r="AQ127" i="53"/>
  <c r="AA127" i="53"/>
  <c r="V127" i="53"/>
  <c r="U127" i="53"/>
  <c r="T127" i="53"/>
  <c r="S127" i="53"/>
  <c r="R127" i="53"/>
  <c r="M127" i="53"/>
  <c r="Z127" i="53" s="1"/>
  <c r="BF119" i="53"/>
  <c r="AR119" i="53"/>
  <c r="AS119" i="53" s="1"/>
  <c r="AT119" i="53" s="1"/>
  <c r="AU119" i="53" s="1"/>
  <c r="AV119" i="53" s="1"/>
  <c r="AQ119" i="53"/>
  <c r="AA119" i="53"/>
  <c r="V119" i="53"/>
  <c r="U119" i="53"/>
  <c r="X119" i="53" s="1"/>
  <c r="T119" i="53"/>
  <c r="S119" i="53"/>
  <c r="R119" i="53"/>
  <c r="M119" i="53"/>
  <c r="Z119" i="53" s="1"/>
  <c r="BF99" i="53"/>
  <c r="AR99" i="53"/>
  <c r="AQ99" i="53"/>
  <c r="AA99" i="53"/>
  <c r="V99" i="53"/>
  <c r="U99" i="53"/>
  <c r="T99" i="53"/>
  <c r="S99" i="53"/>
  <c r="R99" i="53"/>
  <c r="M99" i="53"/>
  <c r="Z99" i="53" s="1"/>
  <c r="BF87" i="53"/>
  <c r="AR87" i="53"/>
  <c r="AS87" i="53"/>
  <c r="AQ87" i="53"/>
  <c r="AA87" i="53"/>
  <c r="V87" i="53"/>
  <c r="U87" i="53"/>
  <c r="X87" i="53" s="1"/>
  <c r="T87" i="53"/>
  <c r="S87" i="53"/>
  <c r="R87" i="53"/>
  <c r="M87" i="53"/>
  <c r="Z87" i="53" s="1"/>
  <c r="BF75" i="53"/>
  <c r="AR75" i="53"/>
  <c r="AQ75" i="53"/>
  <c r="AA75" i="53"/>
  <c r="V75" i="53"/>
  <c r="U75" i="53"/>
  <c r="T75" i="53"/>
  <c r="S75" i="53"/>
  <c r="R75" i="53"/>
  <c r="M75" i="53"/>
  <c r="Z75" i="53" s="1"/>
  <c r="BF132" i="53"/>
  <c r="AR132" i="53"/>
  <c r="AS132" i="53"/>
  <c r="AT132" i="53" s="1"/>
  <c r="AU132" i="53" s="1"/>
  <c r="AV132" i="53" s="1"/>
  <c r="AQ132" i="53"/>
  <c r="AA132" i="53"/>
  <c r="V132" i="53"/>
  <c r="U132" i="53"/>
  <c r="W132" i="53" s="1"/>
  <c r="T132" i="53"/>
  <c r="S132" i="53"/>
  <c r="R132" i="53"/>
  <c r="M132" i="53"/>
  <c r="Z132" i="53"/>
  <c r="J132" i="53"/>
  <c r="AO132" i="53"/>
  <c r="BF46" i="53"/>
  <c r="AR46" i="53"/>
  <c r="AQ46" i="53"/>
  <c r="AA46" i="53"/>
  <c r="V46" i="53"/>
  <c r="U46" i="53"/>
  <c r="T46" i="53"/>
  <c r="S46" i="53"/>
  <c r="R46" i="53"/>
  <c r="M46" i="53"/>
  <c r="Z46" i="53" s="1"/>
  <c r="BF25" i="53"/>
  <c r="AR25" i="53"/>
  <c r="AS25" i="53" s="1"/>
  <c r="AT25" i="53" s="1"/>
  <c r="AU25" i="53" s="1"/>
  <c r="AV25" i="53" s="1"/>
  <c r="AQ25" i="53"/>
  <c r="AA25" i="53"/>
  <c r="V25" i="53"/>
  <c r="W25" i="53" s="1"/>
  <c r="U25" i="53"/>
  <c r="T25" i="53"/>
  <c r="S25" i="53"/>
  <c r="R25" i="53"/>
  <c r="M25" i="53"/>
  <c r="Z25" i="53" s="1"/>
  <c r="BF89" i="53"/>
  <c r="AR89" i="53"/>
  <c r="AQ89" i="53"/>
  <c r="AA89" i="53"/>
  <c r="V89" i="53"/>
  <c r="U89" i="53"/>
  <c r="T89" i="53"/>
  <c r="S89" i="53"/>
  <c r="R89" i="53"/>
  <c r="M89" i="53"/>
  <c r="Z89" i="53"/>
  <c r="BF27" i="53"/>
  <c r="AR27" i="53"/>
  <c r="AS27" i="53" s="1"/>
  <c r="AQ27" i="53"/>
  <c r="AA27" i="53"/>
  <c r="V27" i="53"/>
  <c r="U27" i="53"/>
  <c r="X27" i="53"/>
  <c r="T27" i="53"/>
  <c r="S27" i="53"/>
  <c r="R27" i="53"/>
  <c r="M27" i="53"/>
  <c r="Z27" i="53" s="1"/>
  <c r="BF114" i="53"/>
  <c r="AR114" i="53"/>
  <c r="AQ114" i="53"/>
  <c r="AA114" i="53"/>
  <c r="V114" i="53"/>
  <c r="U114" i="53"/>
  <c r="T114" i="53"/>
  <c r="S114" i="53"/>
  <c r="R114" i="53"/>
  <c r="M114" i="53"/>
  <c r="Z114" i="53"/>
  <c r="BF13" i="53"/>
  <c r="AR13" i="53"/>
  <c r="AS13" i="53" s="1"/>
  <c r="AT13" i="53" s="1"/>
  <c r="AU13" i="53" s="1"/>
  <c r="AV13" i="53" s="1"/>
  <c r="AQ13" i="53"/>
  <c r="AA13" i="53"/>
  <c r="V13" i="53"/>
  <c r="U13" i="53"/>
  <c r="X13" i="53" s="1"/>
  <c r="T13" i="53"/>
  <c r="S13" i="53"/>
  <c r="R13" i="53"/>
  <c r="M13" i="53"/>
  <c r="Z13" i="53"/>
  <c r="BF66" i="53"/>
  <c r="AR66" i="53"/>
  <c r="AQ66" i="53"/>
  <c r="AA66" i="53"/>
  <c r="V66" i="53"/>
  <c r="U66" i="53"/>
  <c r="T66" i="53"/>
  <c r="S66" i="53"/>
  <c r="R66" i="53"/>
  <c r="M66" i="53"/>
  <c r="Z66" i="53" s="1"/>
  <c r="BF47" i="53"/>
  <c r="AR47" i="53"/>
  <c r="AS47" i="53"/>
  <c r="AQ47" i="53"/>
  <c r="AA47" i="53"/>
  <c r="V47" i="53"/>
  <c r="U47" i="53"/>
  <c r="X47" i="53" s="1"/>
  <c r="T47" i="53"/>
  <c r="S47" i="53"/>
  <c r="R47" i="53"/>
  <c r="M47" i="53"/>
  <c r="Z47" i="53"/>
  <c r="BF43" i="53"/>
  <c r="AR43" i="53"/>
  <c r="AQ43" i="53"/>
  <c r="AA43" i="53"/>
  <c r="V43" i="53"/>
  <c r="U43" i="53"/>
  <c r="T43" i="53"/>
  <c r="S43" i="53"/>
  <c r="R43" i="53"/>
  <c r="M43" i="53"/>
  <c r="Z43" i="53" s="1"/>
  <c r="BF117" i="53"/>
  <c r="AR117" i="53"/>
  <c r="AS117" i="53"/>
  <c r="AT117" i="53" s="1"/>
  <c r="AU117" i="53" s="1"/>
  <c r="AV117" i="53" s="1"/>
  <c r="AQ117" i="53"/>
  <c r="AA117" i="53"/>
  <c r="V117" i="53"/>
  <c r="U117" i="53"/>
  <c r="X117" i="53"/>
  <c r="T117" i="53"/>
  <c r="S117" i="53"/>
  <c r="R117" i="53"/>
  <c r="M117" i="53"/>
  <c r="Z117" i="53" s="1"/>
  <c r="BF111" i="53"/>
  <c r="AR111" i="53"/>
  <c r="AQ111" i="53"/>
  <c r="AA111" i="53"/>
  <c r="V111" i="53"/>
  <c r="U111" i="53"/>
  <c r="T111" i="53"/>
  <c r="S111" i="53"/>
  <c r="R111" i="53"/>
  <c r="M111" i="53"/>
  <c r="Z111" i="53"/>
  <c r="BF109" i="53"/>
  <c r="AR109" i="53"/>
  <c r="AQ109" i="53"/>
  <c r="AA109" i="53"/>
  <c r="V109" i="53"/>
  <c r="U109" i="53"/>
  <c r="X109" i="53" s="1"/>
  <c r="T109" i="53"/>
  <c r="S109" i="53"/>
  <c r="R109" i="53"/>
  <c r="M109" i="53"/>
  <c r="Z109" i="53"/>
  <c r="BF112" i="53"/>
  <c r="AR112" i="53"/>
  <c r="AQ112" i="53"/>
  <c r="AA112" i="53"/>
  <c r="V112" i="53"/>
  <c r="U112" i="53"/>
  <c r="T112" i="53"/>
  <c r="S112" i="53"/>
  <c r="R112" i="53"/>
  <c r="M112" i="53"/>
  <c r="Z112" i="53" s="1"/>
  <c r="BF59" i="53"/>
  <c r="AR59" i="53"/>
  <c r="AQ59" i="53"/>
  <c r="AA59" i="53"/>
  <c r="V59" i="53"/>
  <c r="U59" i="53"/>
  <c r="X59" i="53" s="1"/>
  <c r="T59" i="53"/>
  <c r="S59" i="53"/>
  <c r="R59" i="53"/>
  <c r="M59" i="53"/>
  <c r="Z59" i="53"/>
  <c r="J59" i="53"/>
  <c r="AP59" i="53"/>
  <c r="BF31" i="53"/>
  <c r="AR31" i="53"/>
  <c r="AQ31" i="53"/>
  <c r="AA31" i="53"/>
  <c r="V31" i="53"/>
  <c r="U31" i="53"/>
  <c r="T31" i="53"/>
  <c r="S31" i="53"/>
  <c r="R31" i="53"/>
  <c r="M31" i="53"/>
  <c r="Z31" i="53" s="1"/>
  <c r="BF122" i="53"/>
  <c r="AR122" i="53"/>
  <c r="AQ122" i="53"/>
  <c r="AA122" i="53"/>
  <c r="V122" i="53"/>
  <c r="U122" i="53"/>
  <c r="X122" i="53"/>
  <c r="T122" i="53"/>
  <c r="S122" i="53"/>
  <c r="R122" i="53"/>
  <c r="M122" i="53"/>
  <c r="Z122" i="53" s="1"/>
  <c r="BF10" i="53"/>
  <c r="AR10" i="53"/>
  <c r="AQ10" i="53"/>
  <c r="AA10" i="53"/>
  <c r="V10" i="53"/>
  <c r="U10" i="53"/>
  <c r="T10" i="53"/>
  <c r="S10" i="53"/>
  <c r="R10" i="53"/>
  <c r="M10" i="53"/>
  <c r="Z10" i="53"/>
  <c r="BF68" i="53"/>
  <c r="AR68" i="53"/>
  <c r="AQ68" i="53"/>
  <c r="AA68" i="53"/>
  <c r="V68" i="53"/>
  <c r="W68" i="53"/>
  <c r="U68" i="53"/>
  <c r="X68" i="53"/>
  <c r="T68" i="53"/>
  <c r="S68" i="53"/>
  <c r="R68" i="53"/>
  <c r="M68" i="53"/>
  <c r="Z68" i="53" s="1"/>
  <c r="J68" i="53"/>
  <c r="AP68" i="53" s="1"/>
  <c r="BF91" i="53"/>
  <c r="AR91" i="53"/>
  <c r="AQ91" i="53"/>
  <c r="AA91" i="53"/>
  <c r="V91" i="53"/>
  <c r="U91" i="53"/>
  <c r="T91" i="53"/>
  <c r="S91" i="53"/>
  <c r="R91" i="53"/>
  <c r="M91" i="53"/>
  <c r="Z91" i="53"/>
  <c r="BF42" i="53"/>
  <c r="AR42" i="53"/>
  <c r="AQ42" i="53"/>
  <c r="AA42" i="53"/>
  <c r="V42" i="53"/>
  <c r="U42" i="53"/>
  <c r="X42" i="53" s="1"/>
  <c r="T42" i="53"/>
  <c r="S42" i="53"/>
  <c r="R42" i="53"/>
  <c r="M42" i="53"/>
  <c r="Z42" i="53"/>
  <c r="BF77" i="53"/>
  <c r="AR77" i="53"/>
  <c r="AQ77" i="53"/>
  <c r="AA77" i="53"/>
  <c r="V77" i="53"/>
  <c r="U77" i="53"/>
  <c r="T77" i="53"/>
  <c r="S77" i="53"/>
  <c r="R77" i="53"/>
  <c r="M77" i="53"/>
  <c r="Z77" i="53" s="1"/>
  <c r="BF74" i="53"/>
  <c r="AR74" i="53"/>
  <c r="AQ74" i="53"/>
  <c r="AA74" i="53"/>
  <c r="V74" i="53"/>
  <c r="U74" i="53"/>
  <c r="W74" i="53" s="1"/>
  <c r="T74" i="53"/>
  <c r="S74" i="53"/>
  <c r="R74" i="53"/>
  <c r="M74" i="53"/>
  <c r="Z74" i="53"/>
  <c r="J74" i="53"/>
  <c r="AP74" i="53"/>
  <c r="BF41" i="53"/>
  <c r="AR41" i="53"/>
  <c r="AQ41" i="53"/>
  <c r="AA41" i="53"/>
  <c r="V41" i="53"/>
  <c r="U41" i="53"/>
  <c r="T41" i="53"/>
  <c r="S41" i="53"/>
  <c r="R41" i="53"/>
  <c r="M41" i="53"/>
  <c r="Z41" i="53" s="1"/>
  <c r="BF72" i="53"/>
  <c r="AR72" i="53"/>
  <c r="AQ72" i="53"/>
  <c r="AA72" i="53"/>
  <c r="V72" i="53"/>
  <c r="U72" i="53"/>
  <c r="X72" i="53"/>
  <c r="T72" i="53"/>
  <c r="S72" i="53"/>
  <c r="R72" i="53"/>
  <c r="M72" i="53"/>
  <c r="Z72" i="53" s="1"/>
  <c r="BF58" i="53"/>
  <c r="AR58" i="53"/>
  <c r="AQ58" i="53"/>
  <c r="AA58" i="53"/>
  <c r="Z58" i="53"/>
  <c r="V58" i="53"/>
  <c r="U58" i="53"/>
  <c r="AO58" i="53" s="1"/>
  <c r="T58" i="53"/>
  <c r="S58" i="53"/>
  <c r="R58" i="53"/>
  <c r="M58" i="53"/>
  <c r="J58" i="53"/>
  <c r="BF38" i="53"/>
  <c r="AR38" i="53"/>
  <c r="AQ38" i="53"/>
  <c r="AA38" i="53"/>
  <c r="V38" i="53"/>
  <c r="U38" i="53"/>
  <c r="X38" i="53" s="1"/>
  <c r="T38" i="53"/>
  <c r="S38" i="53"/>
  <c r="R38" i="53"/>
  <c r="M38" i="53"/>
  <c r="Z38" i="53"/>
  <c r="BF130" i="53"/>
  <c r="AR130" i="53"/>
  <c r="AQ130" i="53"/>
  <c r="AA130" i="53"/>
  <c r="V130" i="53"/>
  <c r="U130" i="53"/>
  <c r="X130" i="53" s="1"/>
  <c r="T130" i="53"/>
  <c r="S130" i="53"/>
  <c r="R130" i="53"/>
  <c r="M130" i="53"/>
  <c r="Z130" i="53"/>
  <c r="BF8" i="53"/>
  <c r="AR8" i="53"/>
  <c r="AQ8" i="53"/>
  <c r="AA8" i="53"/>
  <c r="V8" i="53"/>
  <c r="U8" i="53"/>
  <c r="X8" i="53" s="1"/>
  <c r="T8" i="53"/>
  <c r="S8" i="53"/>
  <c r="R8" i="53"/>
  <c r="M8" i="53"/>
  <c r="Z8" i="53"/>
  <c r="BF95" i="53"/>
  <c r="AR95" i="53"/>
  <c r="AQ95" i="53"/>
  <c r="AA95" i="53"/>
  <c r="V95" i="53"/>
  <c r="U95" i="53"/>
  <c r="X95" i="53" s="1"/>
  <c r="T95" i="53"/>
  <c r="S95" i="53"/>
  <c r="R95" i="53"/>
  <c r="M95" i="53"/>
  <c r="Z95" i="53"/>
  <c r="BF100" i="53"/>
  <c r="AR100" i="53"/>
  <c r="AQ100" i="53"/>
  <c r="AA100" i="53"/>
  <c r="V100" i="53"/>
  <c r="U100" i="53"/>
  <c r="X100" i="53" s="1"/>
  <c r="T100" i="53"/>
  <c r="S100" i="53"/>
  <c r="R100" i="53"/>
  <c r="M100" i="53"/>
  <c r="Z100" i="53"/>
  <c r="BF64" i="53"/>
  <c r="AR64" i="53"/>
  <c r="AQ64" i="53"/>
  <c r="AA64" i="53"/>
  <c r="V64" i="53"/>
  <c r="U64" i="53"/>
  <c r="X64" i="53" s="1"/>
  <c r="T64" i="53"/>
  <c r="S64" i="53"/>
  <c r="R64" i="53"/>
  <c r="M64" i="53"/>
  <c r="Z64" i="53"/>
  <c r="BF55" i="53"/>
  <c r="AR55" i="53"/>
  <c r="AQ55" i="53"/>
  <c r="AA55" i="53"/>
  <c r="X55" i="53"/>
  <c r="V55" i="53"/>
  <c r="U55" i="53"/>
  <c r="T55" i="53"/>
  <c r="S55" i="53"/>
  <c r="R55" i="53"/>
  <c r="M55" i="53"/>
  <c r="Z55" i="53"/>
  <c r="BF92" i="53"/>
  <c r="AR92" i="53"/>
  <c r="AQ92" i="53"/>
  <c r="AA92" i="53"/>
  <c r="Z92" i="53"/>
  <c r="V92" i="53"/>
  <c r="U92" i="53"/>
  <c r="T92" i="53"/>
  <c r="S92" i="53"/>
  <c r="R92" i="53"/>
  <c r="M92" i="53"/>
  <c r="J92" i="53"/>
  <c r="AP92" i="53" s="1"/>
  <c r="BF51" i="53"/>
  <c r="AR51" i="53"/>
  <c r="AQ51" i="53"/>
  <c r="AA51" i="53"/>
  <c r="X51" i="53"/>
  <c r="V51" i="53"/>
  <c r="W51" i="53"/>
  <c r="U51" i="53"/>
  <c r="T51" i="53"/>
  <c r="S51" i="53"/>
  <c r="R51" i="53"/>
  <c r="M51" i="53"/>
  <c r="J51" i="53" s="1"/>
  <c r="Z51" i="53"/>
  <c r="AP51" i="53"/>
  <c r="BF14" i="53"/>
  <c r="AR14" i="53"/>
  <c r="AQ14" i="53"/>
  <c r="AA14" i="53"/>
  <c r="V14" i="53"/>
  <c r="U14" i="53"/>
  <c r="X14" i="53" s="1"/>
  <c r="T14" i="53"/>
  <c r="S14" i="53"/>
  <c r="R14" i="53"/>
  <c r="M14" i="53"/>
  <c r="J14" i="53"/>
  <c r="J290" i="55"/>
  <c r="AP290" i="55" s="1"/>
  <c r="J331" i="55"/>
  <c r="AP331" i="55"/>
  <c r="J413" i="55"/>
  <c r="AP413" i="55" s="1"/>
  <c r="J469" i="55"/>
  <c r="AP469" i="55"/>
  <c r="J495" i="55"/>
  <c r="AP495" i="55" s="1"/>
  <c r="J27" i="55"/>
  <c r="AP27" i="55" s="1"/>
  <c r="X41" i="55"/>
  <c r="Z246" i="55"/>
  <c r="W265" i="55"/>
  <c r="X401" i="55"/>
  <c r="AO431" i="55"/>
  <c r="W454" i="55"/>
  <c r="J481" i="55"/>
  <c r="AP481" i="55" s="1"/>
  <c r="J84" i="55"/>
  <c r="AP84" i="55" s="1"/>
  <c r="W229" i="55"/>
  <c r="J319" i="55"/>
  <c r="AP319" i="55" s="1"/>
  <c r="J432" i="55"/>
  <c r="AO443" i="55"/>
  <c r="W28" i="55"/>
  <c r="J9" i="55"/>
  <c r="AP9" i="55" s="1"/>
  <c r="J421" i="55"/>
  <c r="AO421" i="55" s="1"/>
  <c r="AP421" i="55"/>
  <c r="J92" i="55"/>
  <c r="J128" i="55"/>
  <c r="J135" i="55"/>
  <c r="J115" i="55"/>
  <c r="AP115" i="55" s="1"/>
  <c r="J304" i="55"/>
  <c r="AO347" i="55"/>
  <c r="AP390" i="55"/>
  <c r="W153" i="55"/>
  <c r="W68" i="55"/>
  <c r="J191" i="55"/>
  <c r="AP191" i="55"/>
  <c r="X390" i="55"/>
  <c r="J416" i="55"/>
  <c r="W428" i="55"/>
  <c r="W479" i="55"/>
  <c r="AP482" i="55"/>
  <c r="W491" i="55"/>
  <c r="W131" i="55"/>
  <c r="W243" i="55"/>
  <c r="W332" i="55"/>
  <c r="W348" i="55"/>
  <c r="W290" i="55"/>
  <c r="J299" i="55"/>
  <c r="AP299" i="55"/>
  <c r="W331" i="55"/>
  <c r="J388" i="55"/>
  <c r="AP388" i="55"/>
  <c r="J450" i="55"/>
  <c r="AO450" i="55" s="1"/>
  <c r="AP450" i="55"/>
  <c r="J478" i="55"/>
  <c r="AP478" i="55"/>
  <c r="J525" i="55"/>
  <c r="AO525" i="55" s="1"/>
  <c r="AP525" i="55"/>
  <c r="J265" i="55"/>
  <c r="AP265" i="55"/>
  <c r="J454" i="55"/>
  <c r="AP454" i="55"/>
  <c r="W481" i="55"/>
  <c r="J8" i="55"/>
  <c r="W71" i="55"/>
  <c r="W84" i="55"/>
  <c r="W258" i="55"/>
  <c r="W319" i="55"/>
  <c r="W379" i="55"/>
  <c r="J534" i="55"/>
  <c r="J7" i="55"/>
  <c r="AP7" i="55"/>
  <c r="J28" i="55"/>
  <c r="AP28" i="55"/>
  <c r="J13" i="55"/>
  <c r="W135" i="55"/>
  <c r="J169" i="55"/>
  <c r="AO169" i="55" s="1"/>
  <c r="W347" i="55"/>
  <c r="J153" i="55"/>
  <c r="AP153" i="55"/>
  <c r="J68" i="55"/>
  <c r="AP68" i="55"/>
  <c r="W191" i="55"/>
  <c r="J202" i="55"/>
  <c r="AP202" i="55"/>
  <c r="W247" i="55"/>
  <c r="X281" i="55"/>
  <c r="J360" i="55"/>
  <c r="J492" i="55"/>
  <c r="J530" i="55"/>
  <c r="AP530" i="55" s="1"/>
  <c r="AP465" i="55"/>
  <c r="J324" i="55"/>
  <c r="AO324" i="55" s="1"/>
  <c r="AP324" i="55"/>
  <c r="J410" i="55"/>
  <c r="AP410" i="55"/>
  <c r="J433" i="55"/>
  <c r="AO433" i="55" s="1"/>
  <c r="AP433" i="55"/>
  <c r="AO8" i="55"/>
  <c r="W280" i="55"/>
  <c r="X432" i="55"/>
  <c r="X480" i="55"/>
  <c r="X135" i="55"/>
  <c r="J332" i="55"/>
  <c r="AP332" i="55"/>
  <c r="J336" i="55"/>
  <c r="AP348" i="55"/>
  <c r="J345" i="55"/>
  <c r="AP402" i="55"/>
  <c r="J425" i="55"/>
  <c r="AP425" i="55" s="1"/>
  <c r="J437" i="55"/>
  <c r="X392" i="55"/>
  <c r="W20" i="55"/>
  <c r="W10" i="55"/>
  <c r="W56" i="55"/>
  <c r="W69" i="55"/>
  <c r="W94" i="55"/>
  <c r="W114" i="55"/>
  <c r="W123" i="55"/>
  <c r="W505" i="55"/>
  <c r="W144" i="55"/>
  <c r="W150" i="55"/>
  <c r="W158" i="55"/>
  <c r="W176" i="55"/>
  <c r="W205" i="55"/>
  <c r="W230" i="55"/>
  <c r="X303" i="55"/>
  <c r="J394" i="55"/>
  <c r="AP394" i="55"/>
  <c r="J453" i="55"/>
  <c r="AP453" i="55"/>
  <c r="J439" i="55"/>
  <c r="AP439" i="55"/>
  <c r="J464" i="55"/>
  <c r="AP464" i="55"/>
  <c r="AO136" i="55"/>
  <c r="J515" i="55"/>
  <c r="AP515" i="55" s="1"/>
  <c r="J14" i="55"/>
  <c r="AP14" i="55"/>
  <c r="J33" i="55"/>
  <c r="AP33" i="55" s="1"/>
  <c r="J54" i="55"/>
  <c r="AO54" i="55" s="1"/>
  <c r="AP54" i="55"/>
  <c r="J17" i="55"/>
  <c r="AP17" i="55" s="1"/>
  <c r="J65" i="55"/>
  <c r="AP65" i="55"/>
  <c r="J70" i="55"/>
  <c r="AP70" i="55" s="1"/>
  <c r="J67" i="55"/>
  <c r="AO67" i="55" s="1"/>
  <c r="J57" i="55"/>
  <c r="AP57" i="55" s="1"/>
  <c r="J61" i="55"/>
  <c r="AO61" i="55" s="1"/>
  <c r="AP61" i="55"/>
  <c r="J62" i="55"/>
  <c r="AP62" i="55" s="1"/>
  <c r="J80" i="55"/>
  <c r="AO80" i="55" s="1"/>
  <c r="AP80" i="55"/>
  <c r="J66" i="55"/>
  <c r="AP66" i="55" s="1"/>
  <c r="J81" i="55"/>
  <c r="AP81" i="55"/>
  <c r="J82" i="55"/>
  <c r="AP82" i="55" s="1"/>
  <c r="J101" i="55"/>
  <c r="AO101" i="55" s="1"/>
  <c r="J106" i="55"/>
  <c r="AP106" i="55" s="1"/>
  <c r="J108" i="55"/>
  <c r="AP108" i="55"/>
  <c r="J113" i="55"/>
  <c r="AP113" i="55" s="1"/>
  <c r="J118" i="55"/>
  <c r="AO118" i="55" s="1"/>
  <c r="AP118" i="55"/>
  <c r="J85" i="55"/>
  <c r="AP85" i="55" s="1"/>
  <c r="J102" i="55"/>
  <c r="AP102" i="55"/>
  <c r="J124" i="55"/>
  <c r="AP124" i="55" s="1"/>
  <c r="J110" i="55"/>
  <c r="AO110" i="55" s="1"/>
  <c r="J132" i="55"/>
  <c r="AP132" i="55" s="1"/>
  <c r="J133" i="55"/>
  <c r="AO133" i="55" s="1"/>
  <c r="AP133" i="55"/>
  <c r="J403" i="55"/>
  <c r="AP403" i="55" s="1"/>
  <c r="J143" i="55"/>
  <c r="AO143" i="55" s="1"/>
  <c r="AP143" i="55"/>
  <c r="J145" i="55"/>
  <c r="AP145" i="55" s="1"/>
  <c r="J148" i="55"/>
  <c r="AP148" i="55"/>
  <c r="J172" i="55"/>
  <c r="AP172" i="55" s="1"/>
  <c r="J161" i="55"/>
  <c r="AO161" i="55" s="1"/>
  <c r="J173" i="55"/>
  <c r="AP173" i="55" s="1"/>
  <c r="J165" i="55"/>
  <c r="AP165" i="55"/>
  <c r="J186" i="55"/>
  <c r="AP186" i="55" s="1"/>
  <c r="J184" i="55"/>
  <c r="AO184" i="55" s="1"/>
  <c r="AP184" i="55"/>
  <c r="J183" i="55"/>
  <c r="AP183" i="55" s="1"/>
  <c r="J178" i="55"/>
  <c r="AP178" i="55"/>
  <c r="J93" i="55"/>
  <c r="AP93" i="55" s="1"/>
  <c r="Z192" i="55"/>
  <c r="J192" i="55"/>
  <c r="AO192" i="55" s="1"/>
  <c r="AP192" i="55"/>
  <c r="Z242" i="55"/>
  <c r="J242" i="55"/>
  <c r="AO242" i="55" s="1"/>
  <c r="Z264" i="55"/>
  <c r="J264" i="55"/>
  <c r="AP264" i="55"/>
  <c r="AO465" i="55"/>
  <c r="Z272" i="55"/>
  <c r="J272" i="55"/>
  <c r="X78" i="55"/>
  <c r="J20" i="55"/>
  <c r="AP20" i="55"/>
  <c r="J49" i="55"/>
  <c r="AP49" i="55"/>
  <c r="J10" i="55"/>
  <c r="AP10" i="55"/>
  <c r="J75" i="55"/>
  <c r="AP75" i="55"/>
  <c r="J56" i="55"/>
  <c r="AO56" i="55" s="1"/>
  <c r="AP56" i="55"/>
  <c r="AO385" i="55"/>
  <c r="J411" i="55"/>
  <c r="AP411" i="55" s="1"/>
  <c r="J424" i="55"/>
  <c r="AP424" i="55" s="1"/>
  <c r="J457" i="55"/>
  <c r="AP457" i="55"/>
  <c r="J251" i="55"/>
  <c r="AP251" i="55" s="1"/>
  <c r="J494" i="55"/>
  <c r="AO494" i="55" s="1"/>
  <c r="AP494" i="55"/>
  <c r="J529" i="55"/>
  <c r="J12" i="55"/>
  <c r="AO12" i="55" s="1"/>
  <c r="AP12" i="55"/>
  <c r="AO39" i="55"/>
  <c r="Z197" i="55"/>
  <c r="J197" i="55"/>
  <c r="AP197" i="55"/>
  <c r="Z204" i="55"/>
  <c r="J204" i="55"/>
  <c r="AP204" i="55"/>
  <c r="Z245" i="55"/>
  <c r="J245" i="55"/>
  <c r="AP245" i="55" s="1"/>
  <c r="X431" i="55"/>
  <c r="W512" i="55"/>
  <c r="AO517" i="55"/>
  <c r="W267" i="55"/>
  <c r="X443" i="55"/>
  <c r="X77" i="55"/>
  <c r="X125" i="55"/>
  <c r="X95" i="55"/>
  <c r="X122" i="55"/>
  <c r="X107" i="55"/>
  <c r="Z103" i="55"/>
  <c r="X129" i="55"/>
  <c r="AP237" i="55"/>
  <c r="X86" i="55"/>
  <c r="X104" i="55"/>
  <c r="AP458" i="55"/>
  <c r="AP437" i="55"/>
  <c r="J472" i="55"/>
  <c r="W490" i="55"/>
  <c r="J501" i="55"/>
  <c r="J513" i="55"/>
  <c r="W526" i="55"/>
  <c r="W242" i="55"/>
  <c r="J447" i="55"/>
  <c r="AP447" i="55"/>
  <c r="W471" i="55"/>
  <c r="W517" i="55"/>
  <c r="W8" i="55"/>
  <c r="W162" i="55"/>
  <c r="W24" i="55"/>
  <c r="W38" i="55"/>
  <c r="W53" i="55"/>
  <c r="J96" i="55"/>
  <c r="AP96" i="55" s="1"/>
  <c r="W105" i="55"/>
  <c r="J174" i="55"/>
  <c r="AP174" i="55"/>
  <c r="J179" i="55"/>
  <c r="AP179" i="55" s="1"/>
  <c r="W196" i="55"/>
  <c r="W214" i="55"/>
  <c r="W238" i="55"/>
  <c r="J267" i="55"/>
  <c r="AP267" i="55"/>
  <c r="W219" i="55"/>
  <c r="AO350" i="55"/>
  <c r="AO379" i="55"/>
  <c r="J409" i="55"/>
  <c r="J73" i="55"/>
  <c r="AP73" i="55"/>
  <c r="J77" i="55"/>
  <c r="J125" i="55"/>
  <c r="J95" i="55"/>
  <c r="J122" i="55"/>
  <c r="J117" i="55"/>
  <c r="AP117" i="55"/>
  <c r="J107" i="55"/>
  <c r="J129" i="55"/>
  <c r="W237" i="55"/>
  <c r="W269" i="55"/>
  <c r="J335" i="55"/>
  <c r="W315" i="55"/>
  <c r="AO346" i="55"/>
  <c r="W407" i="55"/>
  <c r="J427" i="55"/>
  <c r="AP427" i="55"/>
  <c r="W482" i="55"/>
  <c r="AP491" i="55"/>
  <c r="J493" i="55"/>
  <c r="AP496" i="55"/>
  <c r="J310" i="55"/>
  <c r="W19" i="55"/>
  <c r="AO19" i="55"/>
  <c r="AO68" i="55"/>
  <c r="J86" i="55"/>
  <c r="J104" i="55"/>
  <c r="W323" i="55"/>
  <c r="W396" i="55"/>
  <c r="X458" i="55"/>
  <c r="X470" i="55"/>
  <c r="AP95" i="55"/>
  <c r="AP129" i="55"/>
  <c r="AO86" i="55"/>
  <c r="AO104" i="55"/>
  <c r="AP203" i="55"/>
  <c r="AP243" i="55"/>
  <c r="AO281" i="55"/>
  <c r="J318" i="55"/>
  <c r="AP318" i="55" s="1"/>
  <c r="J357" i="55"/>
  <c r="J364" i="55"/>
  <c r="AP364" i="55" s="1"/>
  <c r="J356" i="55"/>
  <c r="J372" i="55"/>
  <c r="J462" i="55"/>
  <c r="J157" i="55"/>
  <c r="AP157" i="55"/>
  <c r="W437" i="55"/>
  <c r="J490" i="55"/>
  <c r="AP490" i="55" s="1"/>
  <c r="W530" i="55"/>
  <c r="J526" i="55"/>
  <c r="AP526" i="55"/>
  <c r="W447" i="55"/>
  <c r="J471" i="55"/>
  <c r="AP471" i="55" s="1"/>
  <c r="W514" i="55"/>
  <c r="J162" i="55"/>
  <c r="AO162" i="55" s="1"/>
  <c r="J24" i="55"/>
  <c r="AP24" i="55"/>
  <c r="W96" i="55"/>
  <c r="W120" i="55"/>
  <c r="W174" i="55"/>
  <c r="J163" i="55"/>
  <c r="W177" i="55"/>
  <c r="W198" i="55"/>
  <c r="J196" i="55"/>
  <c r="AP196" i="55"/>
  <c r="J214" i="55"/>
  <c r="AP214" i="55" s="1"/>
  <c r="J484" i="55"/>
  <c r="AP484" i="55"/>
  <c r="J524" i="55"/>
  <c r="AO524" i="55" s="1"/>
  <c r="AO130" i="55"/>
  <c r="J18" i="55"/>
  <c r="J79" i="55"/>
  <c r="AP79" i="55" s="1"/>
  <c r="W73" i="55"/>
  <c r="J430" i="55"/>
  <c r="AP430" i="55"/>
  <c r="J72" i="55"/>
  <c r="J90" i="55"/>
  <c r="AP90" i="55"/>
  <c r="W95" i="55"/>
  <c r="W129" i="55"/>
  <c r="AP135" i="55"/>
  <c r="J146" i="55"/>
  <c r="AP146" i="55"/>
  <c r="J147" i="55"/>
  <c r="J237" i="55"/>
  <c r="X257" i="55"/>
  <c r="J269" i="55"/>
  <c r="AO269" i="55"/>
  <c r="J271" i="55"/>
  <c r="AP271" i="55"/>
  <c r="X304" i="55"/>
  <c r="J300" i="55"/>
  <c r="J349" i="55"/>
  <c r="W346" i="55"/>
  <c r="W362" i="55"/>
  <c r="J407" i="55"/>
  <c r="AP407" i="55" s="1"/>
  <c r="W427" i="55"/>
  <c r="X491" i="55"/>
  <c r="X496" i="55"/>
  <c r="AO504" i="55"/>
  <c r="X19" i="55"/>
  <c r="W104" i="55"/>
  <c r="AO116" i="55"/>
  <c r="W281" i="55"/>
  <c r="AO308" i="55"/>
  <c r="W308" i="55"/>
  <c r="AO337" i="55"/>
  <c r="W337" i="55"/>
  <c r="J463" i="55"/>
  <c r="AP463" i="55"/>
  <c r="X472" i="55"/>
  <c r="X11" i="55"/>
  <c r="J509" i="55"/>
  <c r="AP509" i="55"/>
  <c r="AO34" i="55"/>
  <c r="AO52" i="55"/>
  <c r="AO31" i="55"/>
  <c r="AO20" i="55"/>
  <c r="AO10" i="55"/>
  <c r="AO394" i="55"/>
  <c r="AO453" i="55"/>
  <c r="AO436" i="55"/>
  <c r="AO424" i="55"/>
  <c r="AO439" i="55"/>
  <c r="AO457" i="55"/>
  <c r="AO469" i="55"/>
  <c r="AO464" i="55"/>
  <c r="AO474" i="55"/>
  <c r="AO251" i="55"/>
  <c r="AO478" i="55"/>
  <c r="X495" i="55"/>
  <c r="J507" i="55"/>
  <c r="AP507" i="55" s="1"/>
  <c r="AO508" i="55"/>
  <c r="AO43" i="55"/>
  <c r="W43" i="55"/>
  <c r="W34" i="55"/>
  <c r="W465" i="55"/>
  <c r="AO49" i="55"/>
  <c r="AO75" i="55"/>
  <c r="J69" i="55"/>
  <c r="AP69" i="55"/>
  <c r="J91" i="55"/>
  <c r="AP91" i="55"/>
  <c r="J94" i="55"/>
  <c r="AP94" i="55"/>
  <c r="J99" i="55"/>
  <c r="AP99" i="55"/>
  <c r="J114" i="55"/>
  <c r="AP114" i="55"/>
  <c r="J112" i="55"/>
  <c r="AP112" i="55"/>
  <c r="J123" i="55"/>
  <c r="AP123" i="55"/>
  <c r="J138" i="55"/>
  <c r="AP138" i="55"/>
  <c r="J505" i="55"/>
  <c r="AP505" i="55"/>
  <c r="J151" i="55"/>
  <c r="AP151" i="55"/>
  <c r="J144" i="55"/>
  <c r="AP144" i="55"/>
  <c r="J141" i="55"/>
  <c r="AP141" i="55"/>
  <c r="J150" i="55"/>
  <c r="AP150" i="55"/>
  <c r="J142" i="55"/>
  <c r="AP142" i="55"/>
  <c r="J158" i="55"/>
  <c r="AP158" i="55"/>
  <c r="J166" i="55"/>
  <c r="AP166" i="55"/>
  <c r="J176" i="55"/>
  <c r="AP176" i="55"/>
  <c r="J164" i="55"/>
  <c r="AP164" i="55"/>
  <c r="J205" i="55"/>
  <c r="AP205" i="55"/>
  <c r="J226" i="55"/>
  <c r="AP226" i="55"/>
  <c r="J230" i="55"/>
  <c r="AO230" i="55" s="1"/>
  <c r="AP230" i="55"/>
  <c r="J233" i="55"/>
  <c r="AO233" i="55" s="1"/>
  <c r="AP233" i="55"/>
  <c r="J220" i="55"/>
  <c r="AP220" i="55" s="1"/>
  <c r="J211" i="55"/>
  <c r="AP211" i="55"/>
  <c r="J212" i="55"/>
  <c r="AP212" i="55" s="1"/>
  <c r="J252" i="55"/>
  <c r="AP252" i="55"/>
  <c r="J240" i="55"/>
  <c r="AP240" i="55" s="1"/>
  <c r="J253" i="55"/>
  <c r="AP253" i="55" s="1"/>
  <c r="J259" i="55"/>
  <c r="AP259" i="55" s="1"/>
  <c r="J256" i="55"/>
  <c r="AP256" i="55"/>
  <c r="J276" i="55"/>
  <c r="AP276" i="55" s="1"/>
  <c r="J270" i="55"/>
  <c r="AP270" i="55"/>
  <c r="J293" i="55"/>
  <c r="AP293" i="55" s="1"/>
  <c r="J294" i="55"/>
  <c r="AP294" i="55"/>
  <c r="J289" i="55"/>
  <c r="AP289" i="55" s="1"/>
  <c r="AO290" i="55"/>
  <c r="AO299" i="55"/>
  <c r="AO331" i="55"/>
  <c r="X385" i="55"/>
  <c r="X136" i="55"/>
  <c r="J502" i="55"/>
  <c r="AP502" i="55"/>
  <c r="X507" i="55"/>
  <c r="AO91" i="55"/>
  <c r="AO112" i="55"/>
  <c r="AO151" i="55"/>
  <c r="AO142" i="55"/>
  <c r="AO164" i="55"/>
  <c r="AO311" i="55"/>
  <c r="J312" i="55"/>
  <c r="AP312" i="55" s="1"/>
  <c r="J333" i="55"/>
  <c r="AP333" i="55"/>
  <c r="J334" i="55"/>
  <c r="AP334" i="55" s="1"/>
  <c r="J353" i="55"/>
  <c r="AP353" i="55"/>
  <c r="J354" i="55"/>
  <c r="J359" i="55"/>
  <c r="AP359" i="55" s="1"/>
  <c r="J369" i="55"/>
  <c r="AP369" i="55"/>
  <c r="J374" i="55"/>
  <c r="AP374" i="55" s="1"/>
  <c r="J380" i="55"/>
  <c r="AP380" i="55"/>
  <c r="J137" i="55"/>
  <c r="AP137" i="55" s="1"/>
  <c r="X394" i="55"/>
  <c r="X411" i="55"/>
  <c r="X453" i="55"/>
  <c r="X436" i="55"/>
  <c r="X424" i="55"/>
  <c r="X450" i="55"/>
  <c r="X439" i="55"/>
  <c r="X433" i="55"/>
  <c r="X457" i="55"/>
  <c r="X469" i="55"/>
  <c r="X464" i="55"/>
  <c r="X474" i="55"/>
  <c r="X251" i="55"/>
  <c r="X478" i="55"/>
  <c r="X502" i="55"/>
  <c r="W220" i="55"/>
  <c r="W212" i="55"/>
  <c r="W240" i="55"/>
  <c r="W259" i="55"/>
  <c r="W276" i="55"/>
  <c r="W293" i="55"/>
  <c r="W289" i="55"/>
  <c r="AO353" i="55"/>
  <c r="X494" i="55"/>
  <c r="AO515" i="55"/>
  <c r="AO531" i="55"/>
  <c r="AO14" i="55"/>
  <c r="AO27" i="55"/>
  <c r="J48" i="55"/>
  <c r="AP48" i="55"/>
  <c r="J22" i="55"/>
  <c r="AP22" i="55" s="1"/>
  <c r="J23" i="55"/>
  <c r="AP23" i="55" s="1"/>
  <c r="J36" i="55"/>
  <c r="AP36" i="55" s="1"/>
  <c r="J37" i="55"/>
  <c r="AP37" i="55"/>
  <c r="W221" i="55"/>
  <c r="W255" i="55"/>
  <c r="AO272" i="55"/>
  <c r="AP272" i="55"/>
  <c r="J273" i="55"/>
  <c r="AP273" i="55"/>
  <c r="AT481" i="55"/>
  <c r="AU481" i="55"/>
  <c r="AV481" i="55" s="1"/>
  <c r="AO297" i="55"/>
  <c r="AO302" i="55"/>
  <c r="AO326" i="55"/>
  <c r="AO307" i="55"/>
  <c r="AO367" i="55"/>
  <c r="AO375" i="55"/>
  <c r="X508" i="55"/>
  <c r="X515" i="55"/>
  <c r="X525" i="55"/>
  <c r="X529" i="55"/>
  <c r="X531" i="55"/>
  <c r="X14" i="55"/>
  <c r="X27" i="55"/>
  <c r="X12" i="55"/>
  <c r="X39" i="55"/>
  <c r="AO33" i="55"/>
  <c r="AO65" i="55"/>
  <c r="AO70" i="55"/>
  <c r="AO57" i="55"/>
  <c r="AO62" i="55"/>
  <c r="AO66" i="55"/>
  <c r="AO81" i="55"/>
  <c r="AO106" i="55"/>
  <c r="AO108" i="55"/>
  <c r="AO113" i="55"/>
  <c r="AO102" i="55"/>
  <c r="AO124" i="55"/>
  <c r="AO132" i="55"/>
  <c r="AO403" i="55"/>
  <c r="AO145" i="55"/>
  <c r="AO148" i="55"/>
  <c r="AO173" i="55"/>
  <c r="AO165" i="55"/>
  <c r="AO186" i="55"/>
  <c r="AO178" i="55"/>
  <c r="AO93" i="55"/>
  <c r="AO204" i="55"/>
  <c r="AO197" i="55"/>
  <c r="J193" i="55"/>
  <c r="AP193" i="55" s="1"/>
  <c r="J200" i="55"/>
  <c r="AP200" i="55" s="1"/>
  <c r="J235" i="55"/>
  <c r="AP235" i="55" s="1"/>
  <c r="J231" i="55"/>
  <c r="AP231" i="55"/>
  <c r="J218" i="55"/>
  <c r="AP218" i="55" s="1"/>
  <c r="J210" i="55"/>
  <c r="AP210" i="55"/>
  <c r="J222" i="55"/>
  <c r="AP222" i="55" s="1"/>
  <c r="J209" i="55"/>
  <c r="AP209" i="55"/>
  <c r="J225" i="55"/>
  <c r="AP225" i="55" s="1"/>
  <c r="J228" i="55"/>
  <c r="AP228" i="55" s="1"/>
  <c r="J221" i="55"/>
  <c r="AP221" i="55" s="1"/>
  <c r="AW242" i="55"/>
  <c r="AX242" i="55"/>
  <c r="AP246" i="55"/>
  <c r="J255" i="55"/>
  <c r="AP255" i="55"/>
  <c r="X272" i="55"/>
  <c r="W273" i="55"/>
  <c r="AO279" i="55"/>
  <c r="AO287" i="55"/>
  <c r="AO305" i="55"/>
  <c r="AO320" i="55"/>
  <c r="AO210" i="55"/>
  <c r="AO438" i="55"/>
  <c r="AO447" i="55"/>
  <c r="AO471" i="55"/>
  <c r="J506" i="55"/>
  <c r="AP506" i="55" s="1"/>
  <c r="X506" i="55"/>
  <c r="J514" i="55"/>
  <c r="AP514" i="55"/>
  <c r="X514" i="55"/>
  <c r="W523" i="55"/>
  <c r="AO523" i="55"/>
  <c r="X517" i="55"/>
  <c r="AW8" i="55"/>
  <c r="AX8" i="55"/>
  <c r="W15" i="55"/>
  <c r="AW162" i="55"/>
  <c r="AX162" i="55" s="1"/>
  <c r="J38" i="55"/>
  <c r="X38" i="55"/>
  <c r="J35" i="55"/>
  <c r="AP35" i="55" s="1"/>
  <c r="J71" i="55"/>
  <c r="AO71" i="55" s="1"/>
  <c r="AP71" i="55"/>
  <c r="J149" i="55"/>
  <c r="AP149" i="55" s="1"/>
  <c r="J152" i="55"/>
  <c r="AP152" i="55"/>
  <c r="J177" i="55"/>
  <c r="AP177" i="55" s="1"/>
  <c r="J199" i="55"/>
  <c r="AP199" i="55" s="1"/>
  <c r="J229" i="55"/>
  <c r="J232" i="55"/>
  <c r="AP232" i="55"/>
  <c r="J238" i="55"/>
  <c r="X238" i="55"/>
  <c r="J258" i="55"/>
  <c r="AP258" i="55"/>
  <c r="AO267" i="55"/>
  <c r="J283" i="55"/>
  <c r="X283" i="55"/>
  <c r="W316" i="55"/>
  <c r="X350" i="55"/>
  <c r="J384" i="55"/>
  <c r="AP384" i="55"/>
  <c r="J381" i="55"/>
  <c r="AP381" i="55" s="1"/>
  <c r="W418" i="55"/>
  <c r="W456" i="55"/>
  <c r="AP440" i="55"/>
  <c r="AP449" i="55"/>
  <c r="W460" i="55"/>
  <c r="J500" i="55"/>
  <c r="AP500" i="55"/>
  <c r="J532" i="55"/>
  <c r="AP532" i="55"/>
  <c r="J15" i="55"/>
  <c r="AP15" i="55"/>
  <c r="J51" i="55"/>
  <c r="AP51" i="55"/>
  <c r="J40" i="55"/>
  <c r="AP40" i="55"/>
  <c r="J97" i="55"/>
  <c r="AP97" i="55"/>
  <c r="AO97" i="55"/>
  <c r="J83" i="55"/>
  <c r="AO120" i="55"/>
  <c r="J25" i="55"/>
  <c r="AO25" i="55" s="1"/>
  <c r="AP25" i="55"/>
  <c r="J140" i="55"/>
  <c r="AP140" i="55" s="1"/>
  <c r="W155" i="55"/>
  <c r="J187" i="55"/>
  <c r="AP187" i="55"/>
  <c r="J181" i="55"/>
  <c r="AP181" i="55"/>
  <c r="J262" i="55"/>
  <c r="J316" i="55"/>
  <c r="AP316" i="55" s="1"/>
  <c r="X316" i="55"/>
  <c r="AO384" i="55"/>
  <c r="W384" i="55"/>
  <c r="X381" i="55"/>
  <c r="W381" i="55"/>
  <c r="AP432" i="55"/>
  <c r="AO432" i="55"/>
  <c r="AT363" i="55"/>
  <c r="AU363" i="55" s="1"/>
  <c r="AV363" i="55"/>
  <c r="AO397" i="55"/>
  <c r="AO454" i="55"/>
  <c r="AO24" i="55"/>
  <c r="AO84" i="55"/>
  <c r="AO174" i="55"/>
  <c r="AO159" i="55"/>
  <c r="AO196" i="55"/>
  <c r="AP262" i="55"/>
  <c r="Z355" i="55"/>
  <c r="J355" i="55"/>
  <c r="AP355" i="55"/>
  <c r="W355" i="55"/>
  <c r="X355" i="55"/>
  <c r="AO343" i="55"/>
  <c r="AO398" i="55"/>
  <c r="AO386" i="55"/>
  <c r="J414" i="55"/>
  <c r="AP414" i="55"/>
  <c r="J408" i="55"/>
  <c r="AP408" i="55"/>
  <c r="J420" i="55"/>
  <c r="AP420" i="55"/>
  <c r="J435" i="55"/>
  <c r="AP435" i="55"/>
  <c r="J418" i="55"/>
  <c r="AP418" i="55"/>
  <c r="J426" i="55"/>
  <c r="AP426" i="55"/>
  <c r="J456" i="55"/>
  <c r="AP456" i="55"/>
  <c r="J460" i="55"/>
  <c r="AP460" i="55"/>
  <c r="AO460" i="55"/>
  <c r="J455" i="55"/>
  <c r="AP455" i="55" s="1"/>
  <c r="W500" i="55"/>
  <c r="J512" i="55"/>
  <c r="AP512" i="55"/>
  <c r="W40" i="55"/>
  <c r="J53" i="55"/>
  <c r="AW53" i="55"/>
  <c r="AX53" i="55"/>
  <c r="J30" i="55"/>
  <c r="AP30" i="55"/>
  <c r="W97" i="55"/>
  <c r="J105" i="55"/>
  <c r="AP105" i="55" s="1"/>
  <c r="J98" i="55"/>
  <c r="AW120" i="55"/>
  <c r="AX120" i="55"/>
  <c r="W25" i="55"/>
  <c r="J155" i="55"/>
  <c r="AP155" i="55" s="1"/>
  <c r="J188" i="55"/>
  <c r="AO160" i="55"/>
  <c r="J170" i="55"/>
  <c r="AP170" i="55" s="1"/>
  <c r="W159" i="55"/>
  <c r="AP163" i="55"/>
  <c r="W187" i="55"/>
  <c r="J198" i="55"/>
  <c r="AP198" i="55"/>
  <c r="J194" i="55"/>
  <c r="AP194" i="55"/>
  <c r="AS258" i="55"/>
  <c r="AT258" i="55"/>
  <c r="AU258" i="55"/>
  <c r="AV258" i="55"/>
  <c r="J280" i="55"/>
  <c r="J219" i="55"/>
  <c r="W350" i="55"/>
  <c r="X384" i="55"/>
  <c r="AO484" i="55"/>
  <c r="X130" i="55"/>
  <c r="AO7" i="55"/>
  <c r="AP13" i="55"/>
  <c r="J47" i="55"/>
  <c r="X18" i="55"/>
  <c r="X60" i="55"/>
  <c r="AP77" i="55"/>
  <c r="J74" i="55"/>
  <c r="W72" i="55"/>
  <c r="AP72" i="55"/>
  <c r="J58" i="55"/>
  <c r="AP58" i="55"/>
  <c r="J88" i="55"/>
  <c r="X92" i="55"/>
  <c r="X89" i="55"/>
  <c r="AO117" i="55"/>
  <c r="AO107" i="55"/>
  <c r="X103" i="55"/>
  <c r="W147" i="55"/>
  <c r="AP147" i="55"/>
  <c r="J156" i="55"/>
  <c r="AO115" i="55"/>
  <c r="J175" i="55"/>
  <c r="AP206" i="55"/>
  <c r="J207" i="55"/>
  <c r="W201" i="55"/>
  <c r="AP201" i="55"/>
  <c r="J208" i="55"/>
  <c r="X249" i="55"/>
  <c r="W250" i="55"/>
  <c r="W257" i="55"/>
  <c r="AP257" i="55"/>
  <c r="J260" i="55"/>
  <c r="AP260" i="55" s="1"/>
  <c r="J263" i="55"/>
  <c r="AO271" i="55"/>
  <c r="W278" i="55"/>
  <c r="W295" i="55"/>
  <c r="W309" i="55"/>
  <c r="W366" i="55"/>
  <c r="AO362" i="55"/>
  <c r="W393" i="55"/>
  <c r="W390" i="55"/>
  <c r="J412" i="55"/>
  <c r="X416" i="55"/>
  <c r="W415" i="55"/>
  <c r="AP415" i="55"/>
  <c r="J419" i="55"/>
  <c r="AP419" i="55"/>
  <c r="J422" i="55"/>
  <c r="AO427" i="55"/>
  <c r="Z428" i="55"/>
  <c r="J428" i="55"/>
  <c r="AP428" i="55" s="1"/>
  <c r="Z467" i="55"/>
  <c r="J467" i="55"/>
  <c r="AP47" i="55"/>
  <c r="AO64" i="55"/>
  <c r="AO74" i="55"/>
  <c r="AP88" i="55"/>
  <c r="AO154" i="55"/>
  <c r="AO175" i="55"/>
  <c r="AO207" i="55"/>
  <c r="AP208" i="55"/>
  <c r="AO263" i="55"/>
  <c r="W391" i="55"/>
  <c r="Z371" i="55"/>
  <c r="AP412" i="55"/>
  <c r="X415" i="55"/>
  <c r="AO422" i="55"/>
  <c r="X441" i="55"/>
  <c r="Z452" i="55"/>
  <c r="J452" i="55"/>
  <c r="AP452" i="55" s="1"/>
  <c r="Z466" i="55"/>
  <c r="J466" i="55"/>
  <c r="AP466" i="55"/>
  <c r="AO9" i="55"/>
  <c r="AP18" i="55"/>
  <c r="W74" i="55"/>
  <c r="AP74" i="55"/>
  <c r="AO90" i="55"/>
  <c r="AP92" i="55"/>
  <c r="AP89" i="55"/>
  <c r="W154" i="55"/>
  <c r="AP154" i="55"/>
  <c r="W175" i="55"/>
  <c r="AP175" i="55"/>
  <c r="W207" i="55"/>
  <c r="AP207" i="55"/>
  <c r="J368" i="55"/>
  <c r="AP368" i="55"/>
  <c r="J201" i="55"/>
  <c r="AO215" i="55"/>
  <c r="J217" i="55"/>
  <c r="AP249" i="55"/>
  <c r="J250" i="55"/>
  <c r="AP250" i="55"/>
  <c r="J254" i="55"/>
  <c r="AP254" i="55"/>
  <c r="J257" i="55"/>
  <c r="W263" i="55"/>
  <c r="AP263" i="55"/>
  <c r="J266" i="55"/>
  <c r="X271" i="55"/>
  <c r="AP304" i="55"/>
  <c r="AO295" i="55"/>
  <c r="J291" i="55"/>
  <c r="AP291" i="55" s="1"/>
  <c r="W322" i="55"/>
  <c r="W352" i="55"/>
  <c r="AO366" i="55"/>
  <c r="AO393" i="55"/>
  <c r="AP416" i="55"/>
  <c r="J415" i="55"/>
  <c r="W422" i="55"/>
  <c r="AP422" i="55"/>
  <c r="J441" i="55"/>
  <c r="Z479" i="55"/>
  <c r="J479" i="55"/>
  <c r="AP479" i="55"/>
  <c r="AT402" i="55"/>
  <c r="AU402" i="55"/>
  <c r="AV402" i="55" s="1"/>
  <c r="AP409" i="55"/>
  <c r="AO409" i="55"/>
  <c r="J444" i="55"/>
  <c r="AP444" i="55" s="1"/>
  <c r="J442" i="55"/>
  <c r="AP442" i="55"/>
  <c r="J423" i="55"/>
  <c r="AP423" i="55" s="1"/>
  <c r="J477" i="55"/>
  <c r="AP477" i="55"/>
  <c r="X330" i="55"/>
  <c r="AP534" i="55"/>
  <c r="AO28" i="55"/>
  <c r="X47" i="55"/>
  <c r="AP32" i="55"/>
  <c r="W64" i="55"/>
  <c r="AP60" i="55"/>
  <c r="AO73" i="55"/>
  <c r="AO430" i="55"/>
  <c r="X58" i="55"/>
  <c r="X88" i="55"/>
  <c r="AP125" i="55"/>
  <c r="AP122" i="55"/>
  <c r="AW129" i="55"/>
  <c r="AX129" i="55"/>
  <c r="AW135" i="55"/>
  <c r="AX135" i="55"/>
  <c r="AP169" i="55"/>
  <c r="AO171" i="55"/>
  <c r="AP189" i="55"/>
  <c r="X208" i="55"/>
  <c r="AP217" i="55"/>
  <c r="AO254" i="55"/>
  <c r="X260" i="55"/>
  <c r="AP266" i="55"/>
  <c r="AP295" i="55"/>
  <c r="AO309" i="55"/>
  <c r="AW365" i="55"/>
  <c r="AX365" i="55"/>
  <c r="AW390" i="55"/>
  <c r="AX390" i="55" s="1"/>
  <c r="AP371" i="55"/>
  <c r="X412" i="55"/>
  <c r="AP441" i="55"/>
  <c r="X452" i="55"/>
  <c r="Z417" i="55"/>
  <c r="J417" i="55"/>
  <c r="AP417" i="55"/>
  <c r="X466" i="55"/>
  <c r="X467" i="55"/>
  <c r="AP483" i="55"/>
  <c r="AP475" i="55"/>
  <c r="W134" i="55"/>
  <c r="AP134" i="55"/>
  <c r="AO282" i="55"/>
  <c r="X323" i="55"/>
  <c r="AO332" i="55"/>
  <c r="X348" i="55"/>
  <c r="W341" i="55"/>
  <c r="AP341" i="55"/>
  <c r="AO360" i="55"/>
  <c r="AO376" i="55"/>
  <c r="AO372" i="55"/>
  <c r="AO448" i="55"/>
  <c r="AO501" i="55"/>
  <c r="AO520" i="55"/>
  <c r="AO479" i="55"/>
  <c r="J497" i="55"/>
  <c r="AP497" i="55"/>
  <c r="J489" i="55"/>
  <c r="J518" i="55"/>
  <c r="W510" i="55"/>
  <c r="J26" i="55"/>
  <c r="AP26" i="55"/>
  <c r="X26" i="55"/>
  <c r="W86" i="55"/>
  <c r="W116" i="55"/>
  <c r="J134" i="55"/>
  <c r="X134" i="55"/>
  <c r="X191" i="55"/>
  <c r="W202" i="55"/>
  <c r="AO223" i="55"/>
  <c r="J243" i="55"/>
  <c r="X243" i="55"/>
  <c r="W282" i="55"/>
  <c r="AP282" i="55"/>
  <c r="W328" i="55"/>
  <c r="J323" i="55"/>
  <c r="AP323" i="55"/>
  <c r="W338" i="55"/>
  <c r="AO338" i="55"/>
  <c r="J348" i="55"/>
  <c r="X341" i="55"/>
  <c r="AP357" i="55"/>
  <c r="W360" i="55"/>
  <c r="AP360" i="55"/>
  <c r="J358" i="55"/>
  <c r="W376" i="55"/>
  <c r="AP376" i="55"/>
  <c r="W372" i="55"/>
  <c r="AP372" i="55"/>
  <c r="J396" i="55"/>
  <c r="AP396" i="55" s="1"/>
  <c r="AP405" i="55"/>
  <c r="J461" i="55"/>
  <c r="AO461" i="55"/>
  <c r="X462" i="55"/>
  <c r="W448" i="55"/>
  <c r="AP448" i="55"/>
  <c r="J434" i="55"/>
  <c r="AP434" i="55" s="1"/>
  <c r="X157" i="55"/>
  <c r="X437" i="55"/>
  <c r="AP472" i="55"/>
  <c r="J476" i="55"/>
  <c r="AP476" i="55" s="1"/>
  <c r="J470" i="55"/>
  <c r="X492" i="55"/>
  <c r="W501" i="55"/>
  <c r="AP501" i="55"/>
  <c r="J503" i="55"/>
  <c r="AP503" i="55"/>
  <c r="X513" i="55"/>
  <c r="W520" i="55"/>
  <c r="AP520" i="55"/>
  <c r="J11" i="55"/>
  <c r="AO467" i="55"/>
  <c r="X483" i="55"/>
  <c r="X475" i="55"/>
  <c r="AO489" i="55"/>
  <c r="AO518" i="55"/>
  <c r="W59" i="55"/>
  <c r="AO131" i="55"/>
  <c r="W167" i="55"/>
  <c r="W180" i="55"/>
  <c r="AO180" i="55"/>
  <c r="W473" i="55"/>
  <c r="W223" i="55"/>
  <c r="AP223" i="55"/>
  <c r="W241" i="55"/>
  <c r="AO247" i="55"/>
  <c r="J282" i="55"/>
  <c r="J328" i="55"/>
  <c r="X338" i="55"/>
  <c r="J341" i="55"/>
  <c r="AP358" i="55"/>
  <c r="AO434" i="55"/>
  <c r="AP470" i="55"/>
  <c r="AO490" i="55"/>
  <c r="AO503" i="55"/>
  <c r="AO527" i="55"/>
  <c r="AP11" i="55"/>
  <c r="AO530" i="55"/>
  <c r="AO526" i="55"/>
  <c r="W467" i="55"/>
  <c r="J483" i="55"/>
  <c r="J475" i="55"/>
  <c r="AO493" i="55"/>
  <c r="W497" i="55"/>
  <c r="W518" i="55"/>
  <c r="J510" i="55"/>
  <c r="AP510" i="55"/>
  <c r="J59" i="55"/>
  <c r="AP59" i="55"/>
  <c r="J167" i="55"/>
  <c r="AP167" i="55"/>
  <c r="X180" i="55"/>
  <c r="AW202" i="55"/>
  <c r="AX202" i="55"/>
  <c r="J473" i="55"/>
  <c r="AP473" i="55" s="1"/>
  <c r="J223" i="55"/>
  <c r="J241" i="55"/>
  <c r="AP241" i="55"/>
  <c r="AO328" i="55"/>
  <c r="W402" i="55"/>
  <c r="AW461" i="55"/>
  <c r="AX461" i="55"/>
  <c r="AP462" i="55"/>
  <c r="J448" i="55"/>
  <c r="AP492" i="55"/>
  <c r="W527" i="55"/>
  <c r="AP513" i="55"/>
  <c r="J520" i="55"/>
  <c r="AO509" i="55"/>
  <c r="AO137" i="54"/>
  <c r="X68" i="54"/>
  <c r="W88" i="54"/>
  <c r="AO177" i="54"/>
  <c r="W120" i="54"/>
  <c r="AO171" i="54"/>
  <c r="W21" i="54"/>
  <c r="AO28" i="54"/>
  <c r="J141" i="54"/>
  <c r="AP141" i="54" s="1"/>
  <c r="AO159" i="54"/>
  <c r="J210" i="54"/>
  <c r="AP210" i="54" s="1"/>
  <c r="W30" i="54"/>
  <c r="J80" i="54"/>
  <c r="AP80" i="54" s="1"/>
  <c r="J132" i="54"/>
  <c r="AP132" i="54" s="1"/>
  <c r="J184" i="54"/>
  <c r="AO184" i="54" s="1"/>
  <c r="AP184" i="54"/>
  <c r="J160" i="54"/>
  <c r="AP160" i="54" s="1"/>
  <c r="J156" i="54"/>
  <c r="AP156" i="54"/>
  <c r="J88" i="54"/>
  <c r="AP88" i="54" s="1"/>
  <c r="J120" i="54"/>
  <c r="AO120" i="54" s="1"/>
  <c r="J91" i="54"/>
  <c r="AP91" i="54" s="1"/>
  <c r="J201" i="54"/>
  <c r="AP201" i="54" s="1"/>
  <c r="J191" i="54"/>
  <c r="AP191" i="54" s="1"/>
  <c r="J152" i="54"/>
  <c r="AP152" i="54"/>
  <c r="J41" i="54"/>
  <c r="X105" i="54"/>
  <c r="W192" i="54"/>
  <c r="Z100" i="54"/>
  <c r="J187" i="54"/>
  <c r="AP187" i="54"/>
  <c r="X171" i="54"/>
  <c r="X159" i="54"/>
  <c r="J165" i="54"/>
  <c r="AP165" i="54"/>
  <c r="J203" i="54"/>
  <c r="AP203" i="54"/>
  <c r="J31" i="54"/>
  <c r="AP31" i="54"/>
  <c r="J60" i="54"/>
  <c r="AP60" i="54"/>
  <c r="J108" i="54"/>
  <c r="AP108" i="54"/>
  <c r="J11" i="54"/>
  <c r="AP11" i="54"/>
  <c r="J176" i="54"/>
  <c r="AP176" i="54"/>
  <c r="J113" i="54"/>
  <c r="J14" i="54"/>
  <c r="AP14" i="54" s="1"/>
  <c r="W197" i="54"/>
  <c r="J26" i="54"/>
  <c r="AO26" i="54" s="1"/>
  <c r="AP26" i="54"/>
  <c r="W101" i="54"/>
  <c r="J147" i="54"/>
  <c r="AP147" i="54" s="1"/>
  <c r="W193" i="54"/>
  <c r="W187" i="54"/>
  <c r="AO119" i="54"/>
  <c r="J136" i="54"/>
  <c r="AP136" i="54"/>
  <c r="J153" i="54"/>
  <c r="AP153" i="54"/>
  <c r="J166" i="54"/>
  <c r="AP166" i="54"/>
  <c r="J186" i="54"/>
  <c r="AP186" i="54"/>
  <c r="J12" i="54"/>
  <c r="AP12" i="54"/>
  <c r="J55" i="54"/>
  <c r="AP55" i="54"/>
  <c r="J87" i="54"/>
  <c r="AP87" i="54"/>
  <c r="J109" i="54"/>
  <c r="AP109" i="54"/>
  <c r="J138" i="54"/>
  <c r="AP138" i="54"/>
  <c r="J198" i="54"/>
  <c r="AP198" i="54"/>
  <c r="J58" i="54"/>
  <c r="AP58" i="54"/>
  <c r="J150" i="54"/>
  <c r="AP150" i="54"/>
  <c r="W47" i="54"/>
  <c r="J54" i="54"/>
  <c r="AP54" i="54" s="1"/>
  <c r="W154" i="54"/>
  <c r="J162" i="54"/>
  <c r="AP162" i="54" s="1"/>
  <c r="AP137" i="54"/>
  <c r="AP68" i="54"/>
  <c r="X119" i="54"/>
  <c r="X129" i="54"/>
  <c r="J142" i="54"/>
  <c r="AP142" i="54"/>
  <c r="J173" i="54"/>
  <c r="AP173" i="54" s="1"/>
  <c r="J205" i="54"/>
  <c r="AP205" i="54"/>
  <c r="J172" i="54"/>
  <c r="AP172" i="54" s="1"/>
  <c r="J110" i="54"/>
  <c r="AP110" i="54"/>
  <c r="J170" i="54"/>
  <c r="AP170" i="54" s="1"/>
  <c r="J179" i="54"/>
  <c r="AP179" i="54"/>
  <c r="J199" i="54"/>
  <c r="W38" i="54"/>
  <c r="J72" i="54"/>
  <c r="AP72" i="54"/>
  <c r="J195" i="54"/>
  <c r="AP195" i="54" s="1"/>
  <c r="AP124" i="54"/>
  <c r="W206" i="54"/>
  <c r="J175" i="54"/>
  <c r="AP175" i="54" s="1"/>
  <c r="J183" i="54"/>
  <c r="AP183" i="54"/>
  <c r="J209" i="54"/>
  <c r="AO92" i="54"/>
  <c r="W51" i="54"/>
  <c r="J95" i="54"/>
  <c r="AP95" i="54" s="1"/>
  <c r="J192" i="54"/>
  <c r="AP192" i="54" s="1"/>
  <c r="J197" i="54"/>
  <c r="AP197" i="54"/>
  <c r="W26" i="54"/>
  <c r="J47" i="54"/>
  <c r="AP47" i="54" s="1"/>
  <c r="W54" i="54"/>
  <c r="J101" i="54"/>
  <c r="AP101" i="54" s="1"/>
  <c r="W147" i="54"/>
  <c r="J154" i="54"/>
  <c r="AP154" i="54"/>
  <c r="W162" i="54"/>
  <c r="J193" i="54"/>
  <c r="AP193" i="54"/>
  <c r="AP177" i="54"/>
  <c r="AQ213" i="54"/>
  <c r="W170" i="54"/>
  <c r="W42" i="54"/>
  <c r="J29" i="54"/>
  <c r="AP29" i="54" s="1"/>
  <c r="J38" i="54"/>
  <c r="AP38" i="54"/>
  <c r="W72" i="54"/>
  <c r="W195" i="54"/>
  <c r="X28" i="54"/>
  <c r="AO61" i="54"/>
  <c r="J89" i="54"/>
  <c r="AP89" i="54" s="1"/>
  <c r="J13" i="54"/>
  <c r="AP13" i="54"/>
  <c r="J33" i="54"/>
  <c r="AP33" i="54" s="1"/>
  <c r="W115" i="54"/>
  <c r="W150" i="54"/>
  <c r="J34" i="54"/>
  <c r="AP34" i="54" s="1"/>
  <c r="J63" i="54"/>
  <c r="AP63" i="54"/>
  <c r="J149" i="54"/>
  <c r="AP149" i="54" s="1"/>
  <c r="J189" i="54"/>
  <c r="AP189" i="54"/>
  <c r="J206" i="54"/>
  <c r="AP206" i="54" s="1"/>
  <c r="AT97" i="54"/>
  <c r="AU97" i="54"/>
  <c r="AV97" i="54"/>
  <c r="AT89" i="54"/>
  <c r="AU89" i="54" s="1"/>
  <c r="AV89" i="54" s="1"/>
  <c r="AT13" i="54"/>
  <c r="AU13" i="54"/>
  <c r="AV13" i="54" s="1"/>
  <c r="AT33" i="54"/>
  <c r="AU33" i="54" s="1"/>
  <c r="AV33" i="54" s="1"/>
  <c r="AT160" i="54"/>
  <c r="AU160" i="54"/>
  <c r="AV160" i="54" s="1"/>
  <c r="AT191" i="54"/>
  <c r="AU191" i="54" s="1"/>
  <c r="AV191" i="54"/>
  <c r="AT58" i="54"/>
  <c r="AU58" i="54" s="1"/>
  <c r="AV58" i="54" s="1"/>
  <c r="AT188" i="54"/>
  <c r="AU188" i="54"/>
  <c r="AV188" i="54" s="1"/>
  <c r="AO167" i="54"/>
  <c r="X92" i="54"/>
  <c r="W86" i="54"/>
  <c r="AO47" i="54"/>
  <c r="AO147" i="54"/>
  <c r="AO162" i="54"/>
  <c r="X202" i="54"/>
  <c r="W74" i="54"/>
  <c r="W116" i="54"/>
  <c r="W135" i="54"/>
  <c r="AO179" i="54"/>
  <c r="AO42" i="54"/>
  <c r="J84" i="54"/>
  <c r="AP84" i="54"/>
  <c r="J102" i="54"/>
  <c r="AP102" i="54"/>
  <c r="J133" i="54"/>
  <c r="AP133" i="54"/>
  <c r="J151" i="54"/>
  <c r="AP151" i="54"/>
  <c r="J163" i="54"/>
  <c r="AP163" i="54"/>
  <c r="J49" i="54"/>
  <c r="AP49" i="54"/>
  <c r="J211" i="54"/>
  <c r="AP211" i="54"/>
  <c r="W107" i="54"/>
  <c r="W79" i="54"/>
  <c r="W164" i="54"/>
  <c r="J43" i="54"/>
  <c r="AP43" i="54" s="1"/>
  <c r="J66" i="54"/>
  <c r="AP66" i="54" s="1"/>
  <c r="J81" i="54"/>
  <c r="AP81" i="54" s="1"/>
  <c r="W130" i="54"/>
  <c r="J178" i="54"/>
  <c r="AP178" i="54" s="1"/>
  <c r="J19" i="54"/>
  <c r="AP19" i="54"/>
  <c r="J23" i="54"/>
  <c r="AP23" i="54" s="1"/>
  <c r="J25" i="54"/>
  <c r="AP25" i="54"/>
  <c r="J44" i="54"/>
  <c r="AP44" i="54" s="1"/>
  <c r="J82" i="54"/>
  <c r="AP82" i="54"/>
  <c r="J85" i="54"/>
  <c r="AP85" i="54" s="1"/>
  <c r="J93" i="54"/>
  <c r="AP93" i="54"/>
  <c r="J90" i="54"/>
  <c r="AP90" i="54" s="1"/>
  <c r="J112" i="54"/>
  <c r="AP112" i="54"/>
  <c r="J125" i="54"/>
  <c r="AP125" i="54" s="1"/>
  <c r="J126" i="54"/>
  <c r="AP126" i="54"/>
  <c r="J123" i="54"/>
  <c r="AP123" i="54" s="1"/>
  <c r="W9" i="54"/>
  <c r="W22" i="54"/>
  <c r="J67" i="54"/>
  <c r="AP67" i="54" s="1"/>
  <c r="J94" i="54"/>
  <c r="AP94" i="54"/>
  <c r="J103" i="54"/>
  <c r="AP103" i="54" s="1"/>
  <c r="J118" i="54"/>
  <c r="AP118" i="54"/>
  <c r="J117" i="54"/>
  <c r="AO117" i="54" s="1"/>
  <c r="J128" i="54"/>
  <c r="AP128" i="54"/>
  <c r="J131" i="54"/>
  <c r="AP131" i="54" s="1"/>
  <c r="J144" i="54"/>
  <c r="AP144" i="54"/>
  <c r="J145" i="54"/>
  <c r="AP145" i="54" s="1"/>
  <c r="J146" i="54"/>
  <c r="AP146" i="54"/>
  <c r="J148" i="54"/>
  <c r="AP148" i="54" s="1"/>
  <c r="J17" i="54"/>
  <c r="AP17" i="54"/>
  <c r="J8" i="54"/>
  <c r="AP8" i="54" s="1"/>
  <c r="J16" i="54"/>
  <c r="AP16" i="54"/>
  <c r="J15" i="54"/>
  <c r="AP15" i="54" s="1"/>
  <c r="J27" i="54"/>
  <c r="AP27" i="54"/>
  <c r="J32" i="54"/>
  <c r="AP32" i="54" s="1"/>
  <c r="J46" i="54"/>
  <c r="AP46" i="54"/>
  <c r="J57" i="54"/>
  <c r="AP57" i="54" s="1"/>
  <c r="J59" i="54"/>
  <c r="AP59" i="54"/>
  <c r="J64" i="54"/>
  <c r="AP64" i="54" s="1"/>
  <c r="J73" i="54"/>
  <c r="AP73" i="54"/>
  <c r="J76" i="54"/>
  <c r="AP76" i="54" s="1"/>
  <c r="J98" i="54"/>
  <c r="AP98" i="54"/>
  <c r="J127" i="54"/>
  <c r="AP127" i="54" s="1"/>
  <c r="J139" i="54"/>
  <c r="AP139" i="54"/>
  <c r="W20" i="54"/>
  <c r="W52" i="54"/>
  <c r="AO110" i="54"/>
  <c r="W36" i="54"/>
  <c r="J86" i="54"/>
  <c r="AP86" i="54" s="1"/>
  <c r="AS86" i="54"/>
  <c r="AT86" i="54"/>
  <c r="AU86" i="54"/>
  <c r="AV86" i="54" s="1"/>
  <c r="J158" i="54"/>
  <c r="AP158" i="54" s="1"/>
  <c r="AO121" i="54"/>
  <c r="AO156" i="54"/>
  <c r="AO189" i="54"/>
  <c r="X177" i="54"/>
  <c r="X37" i="54"/>
  <c r="AO93" i="54"/>
  <c r="X207" i="54"/>
  <c r="X200" i="54"/>
  <c r="X7" i="54"/>
  <c r="X18" i="54"/>
  <c r="X24" i="54"/>
  <c r="X56" i="54"/>
  <c r="X61" i="54"/>
  <c r="AO94" i="54"/>
  <c r="AO21" i="54"/>
  <c r="AO30" i="54"/>
  <c r="AP99" i="54"/>
  <c r="AO150" i="54"/>
  <c r="X71" i="54"/>
  <c r="X78" i="54"/>
  <c r="X122" i="54"/>
  <c r="X137" i="54"/>
  <c r="AO84" i="54"/>
  <c r="J71" i="54"/>
  <c r="AP71" i="54" s="1"/>
  <c r="J74" i="54"/>
  <c r="AP74" i="54"/>
  <c r="J78" i="54"/>
  <c r="AP78" i="54" s="1"/>
  <c r="J116" i="54"/>
  <c r="AP116" i="54"/>
  <c r="J122" i="54"/>
  <c r="AP122" i="54" s="1"/>
  <c r="J135" i="54"/>
  <c r="AP135" i="54"/>
  <c r="W102" i="54"/>
  <c r="W151" i="54"/>
  <c r="W49" i="54"/>
  <c r="W211" i="54"/>
  <c r="J107" i="54"/>
  <c r="AP107" i="54" s="1"/>
  <c r="AO50" i="54"/>
  <c r="J77" i="54"/>
  <c r="AP77" i="54" s="1"/>
  <c r="J79" i="54"/>
  <c r="AP79" i="54"/>
  <c r="J155" i="54"/>
  <c r="AP155" i="54" s="1"/>
  <c r="J164" i="54"/>
  <c r="AP164" i="54"/>
  <c r="W43" i="54"/>
  <c r="W81" i="54"/>
  <c r="AP119" i="54"/>
  <c r="J130" i="54"/>
  <c r="AP130" i="54"/>
  <c r="J37" i="54"/>
  <c r="AO37" i="54" s="1"/>
  <c r="W178" i="54"/>
  <c r="W23" i="54"/>
  <c r="W44" i="54"/>
  <c r="W85" i="54"/>
  <c r="W90" i="54"/>
  <c r="W125" i="54"/>
  <c r="J207" i="54"/>
  <c r="AP207" i="54" s="1"/>
  <c r="J200" i="54"/>
  <c r="AP200" i="54"/>
  <c r="J7" i="54"/>
  <c r="AP7" i="54" s="1"/>
  <c r="J9" i="54"/>
  <c r="AP9" i="54"/>
  <c r="J18" i="54"/>
  <c r="AP18" i="54" s="1"/>
  <c r="J22" i="54"/>
  <c r="AP22" i="54"/>
  <c r="J24" i="54"/>
  <c r="AP24" i="54" s="1"/>
  <c r="J56" i="54"/>
  <c r="AP56" i="54"/>
  <c r="AO166" i="54"/>
  <c r="AO169" i="54"/>
  <c r="AO165" i="54"/>
  <c r="AO181" i="54"/>
  <c r="AO186" i="54"/>
  <c r="AO194" i="54"/>
  <c r="AO203" i="54"/>
  <c r="AO210" i="54"/>
  <c r="AO12" i="54"/>
  <c r="AO31" i="54"/>
  <c r="AO55" i="54"/>
  <c r="AO48" i="54"/>
  <c r="AO60" i="54"/>
  <c r="AO87" i="54"/>
  <c r="AO91" i="54"/>
  <c r="AO108" i="54"/>
  <c r="AO106" i="54"/>
  <c r="AO109" i="54"/>
  <c r="AO111" i="54"/>
  <c r="AO132" i="54"/>
  <c r="AO138" i="54"/>
  <c r="AO142" i="54"/>
  <c r="AO168" i="54"/>
  <c r="AO176" i="54"/>
  <c r="AO183" i="54"/>
  <c r="AO198" i="54"/>
  <c r="AO205" i="54"/>
  <c r="AP209" i="54"/>
  <c r="W8" i="54"/>
  <c r="W15" i="54"/>
  <c r="W32" i="54"/>
  <c r="AP113" i="54"/>
  <c r="X172" i="54"/>
  <c r="AO160" i="54"/>
  <c r="AO191" i="54"/>
  <c r="AO58" i="54"/>
  <c r="X110" i="54"/>
  <c r="AT152" i="54"/>
  <c r="AU152" i="54"/>
  <c r="AV152" i="54"/>
  <c r="J188" i="54"/>
  <c r="AP188" i="54" s="1"/>
  <c r="AO51" i="54"/>
  <c r="AT75" i="54"/>
  <c r="AU75" i="54" s="1"/>
  <c r="AV75" i="54" s="1"/>
  <c r="AT95" i="54"/>
  <c r="AU95" i="54"/>
  <c r="AV95" i="54" s="1"/>
  <c r="J97" i="54"/>
  <c r="AP97" i="54"/>
  <c r="J36" i="54"/>
  <c r="AP36" i="54" s="1"/>
  <c r="W158" i="54"/>
  <c r="J115" i="54"/>
  <c r="AP115" i="54"/>
  <c r="X124" i="54"/>
  <c r="X34" i="54"/>
  <c r="X41" i="54"/>
  <c r="X63" i="54"/>
  <c r="X121" i="54"/>
  <c r="X149" i="54"/>
  <c r="X156" i="54"/>
  <c r="X189" i="54"/>
  <c r="AO193" i="54"/>
  <c r="J202" i="54"/>
  <c r="AP202" i="54"/>
  <c r="AP58" i="53"/>
  <c r="W72" i="53"/>
  <c r="J42" i="53"/>
  <c r="AP42" i="53"/>
  <c r="W122" i="53"/>
  <c r="J57" i="53"/>
  <c r="AO57" i="53" s="1"/>
  <c r="W20" i="53"/>
  <c r="J124" i="53"/>
  <c r="AP124" i="53" s="1"/>
  <c r="W19" i="53"/>
  <c r="J44" i="53"/>
  <c r="AP44" i="53"/>
  <c r="W80" i="53"/>
  <c r="J97" i="53"/>
  <c r="AP97" i="53"/>
  <c r="AO101" i="53"/>
  <c r="W104" i="53"/>
  <c r="W16" i="53"/>
  <c r="J34" i="53"/>
  <c r="X25" i="53"/>
  <c r="AO92" i="53"/>
  <c r="W55" i="53"/>
  <c r="J72" i="53"/>
  <c r="AO72" i="53" s="1"/>
  <c r="AP72" i="53"/>
  <c r="W42" i="53"/>
  <c r="J122" i="53"/>
  <c r="AP122" i="53"/>
  <c r="J25" i="53"/>
  <c r="AO25" i="53" s="1"/>
  <c r="J96" i="53"/>
  <c r="AO96" i="53"/>
  <c r="J20" i="53"/>
  <c r="AO20" i="53" s="1"/>
  <c r="W124" i="53"/>
  <c r="J19" i="53"/>
  <c r="AP19" i="53"/>
  <c r="W44" i="53"/>
  <c r="J80" i="53"/>
  <c r="AP80" i="53"/>
  <c r="W97" i="53"/>
  <c r="W34" i="53"/>
  <c r="W49" i="53"/>
  <c r="W76" i="53"/>
  <c r="X92" i="53"/>
  <c r="J77" i="53"/>
  <c r="AP77" i="53" s="1"/>
  <c r="J10" i="53"/>
  <c r="AP10" i="53"/>
  <c r="J112" i="53"/>
  <c r="J13" i="53"/>
  <c r="AO13" i="53"/>
  <c r="J40" i="53"/>
  <c r="AO40" i="53" s="1"/>
  <c r="J45" i="53"/>
  <c r="AO45" i="53"/>
  <c r="W39" i="53"/>
  <c r="J7" i="53"/>
  <c r="AP7" i="53" s="1"/>
  <c r="W60" i="53"/>
  <c r="J90" i="53"/>
  <c r="AP90" i="53" s="1"/>
  <c r="W81" i="53"/>
  <c r="X101" i="53"/>
  <c r="AP34" i="53"/>
  <c r="W116" i="53"/>
  <c r="W129" i="53"/>
  <c r="W135" i="53"/>
  <c r="X58" i="53"/>
  <c r="W87" i="53"/>
  <c r="W108" i="53"/>
  <c r="AO7" i="53"/>
  <c r="AO90" i="53"/>
  <c r="X84" i="53"/>
  <c r="J41" i="53"/>
  <c r="AP41" i="53"/>
  <c r="J91" i="53"/>
  <c r="AP91" i="53" s="1"/>
  <c r="J31" i="53"/>
  <c r="AP31" i="53"/>
  <c r="W13" i="53"/>
  <c r="J87" i="53"/>
  <c r="AO87" i="53" s="1"/>
  <c r="W93" i="53"/>
  <c r="W79" i="53"/>
  <c r="W96" i="53"/>
  <c r="W40" i="53"/>
  <c r="W78" i="53"/>
  <c r="W7" i="53"/>
  <c r="W90" i="53"/>
  <c r="J81" i="53"/>
  <c r="AP81" i="53"/>
  <c r="W18" i="53"/>
  <c r="X34" i="53"/>
  <c r="AT27" i="53"/>
  <c r="AU27" i="53" s="1"/>
  <c r="AV27" i="53" s="1"/>
  <c r="AT39" i="53"/>
  <c r="AU39" i="53"/>
  <c r="AV39" i="53" s="1"/>
  <c r="AT47" i="53"/>
  <c r="AU47" i="53"/>
  <c r="AV47" i="53"/>
  <c r="AW47" i="53" s="1"/>
  <c r="AX47" i="53" s="1"/>
  <c r="AT87" i="53"/>
  <c r="AU87" i="53" s="1"/>
  <c r="AV87" i="53" s="1"/>
  <c r="AT108" i="53"/>
  <c r="AU108" i="53"/>
  <c r="AV108" i="53"/>
  <c r="AW108" i="53" s="1"/>
  <c r="AX108" i="53" s="1"/>
  <c r="AT52" i="53"/>
  <c r="AU52" i="53" s="1"/>
  <c r="AV52" i="53" s="1"/>
  <c r="AT79" i="53"/>
  <c r="AU79" i="53" s="1"/>
  <c r="AV79" i="53" s="1"/>
  <c r="AT78" i="53"/>
  <c r="AU78" i="53"/>
  <c r="AV78" i="53" s="1"/>
  <c r="AO74" i="53"/>
  <c r="AO42" i="53"/>
  <c r="AO68" i="53"/>
  <c r="AO122" i="53"/>
  <c r="AO59" i="53"/>
  <c r="W47" i="53"/>
  <c r="AP67" i="53"/>
  <c r="W100" i="53"/>
  <c r="W8" i="53"/>
  <c r="W38" i="53"/>
  <c r="AO41" i="53"/>
  <c r="AO10" i="53"/>
  <c r="AP112" i="53"/>
  <c r="W109" i="53"/>
  <c r="J117" i="53"/>
  <c r="AO117" i="53"/>
  <c r="J47" i="53"/>
  <c r="AO47" i="53" s="1"/>
  <c r="W119" i="53"/>
  <c r="W65" i="53"/>
  <c r="W73" i="53"/>
  <c r="J131" i="53"/>
  <c r="AP131" i="53"/>
  <c r="W106" i="53"/>
  <c r="J125" i="53"/>
  <c r="AO125" i="53" s="1"/>
  <c r="J79" i="53"/>
  <c r="AO79" i="53"/>
  <c r="J108" i="53"/>
  <c r="AO108" i="53" s="1"/>
  <c r="J39" i="53"/>
  <c r="AO39" i="53"/>
  <c r="W57" i="53"/>
  <c r="J78" i="53"/>
  <c r="AO78" i="53"/>
  <c r="W128" i="53"/>
  <c r="W83" i="53"/>
  <c r="AW83" i="53"/>
  <c r="AX83" i="53"/>
  <c r="W115" i="53"/>
  <c r="AS7" i="53"/>
  <c r="AT7" i="53" s="1"/>
  <c r="AU7" i="53" s="1"/>
  <c r="AV7" i="53" s="1"/>
  <c r="J60" i="53"/>
  <c r="AP60" i="53" s="1"/>
  <c r="X90" i="53"/>
  <c r="AO81" i="53"/>
  <c r="AS32" i="53"/>
  <c r="AT32" i="53" s="1"/>
  <c r="AU32" i="53" s="1"/>
  <c r="AV32" i="53" s="1"/>
  <c r="W54" i="53"/>
  <c r="J104" i="53"/>
  <c r="AP104" i="53"/>
  <c r="J113" i="53"/>
  <c r="AP113" i="53" s="1"/>
  <c r="J16" i="53"/>
  <c r="AP16" i="53"/>
  <c r="X18" i="53"/>
  <c r="W24" i="53"/>
  <c r="AO29" i="53"/>
  <c r="J37" i="53"/>
  <c r="AO37" i="53" s="1"/>
  <c r="AP37" i="53"/>
  <c r="J49" i="53"/>
  <c r="AP49" i="53" s="1"/>
  <c r="J71" i="53"/>
  <c r="AP71" i="53"/>
  <c r="J76" i="53"/>
  <c r="AP76" i="53" s="1"/>
  <c r="W27" i="53"/>
  <c r="J119" i="53"/>
  <c r="AO119" i="53" s="1"/>
  <c r="J93" i="53"/>
  <c r="AP93" i="53"/>
  <c r="J98" i="53"/>
  <c r="W22" i="53"/>
  <c r="W133" i="53"/>
  <c r="W94" i="53"/>
  <c r="W30" i="53"/>
  <c r="W52" i="53"/>
  <c r="AO52" i="53"/>
  <c r="W32" i="53"/>
  <c r="AO32" i="53"/>
  <c r="J9" i="53"/>
  <c r="AP9" i="53" s="1"/>
  <c r="J18" i="53"/>
  <c r="AP18" i="53"/>
  <c r="X15" i="53"/>
  <c r="J116" i="53"/>
  <c r="AO116" i="53" s="1"/>
  <c r="AP116" i="53"/>
  <c r="J120" i="53"/>
  <c r="AP120" i="53"/>
  <c r="J129" i="53"/>
  <c r="AP129" i="53" s="1"/>
  <c r="J126" i="53"/>
  <c r="AP126" i="53"/>
  <c r="J135" i="53"/>
  <c r="AP135" i="53" s="1"/>
  <c r="AO51" i="53"/>
  <c r="AO14" i="53"/>
  <c r="AQ139" i="53"/>
  <c r="J55" i="53"/>
  <c r="AP55" i="53" s="1"/>
  <c r="J64" i="53"/>
  <c r="AP64" i="53"/>
  <c r="J100" i="53"/>
  <c r="AP100" i="53" s="1"/>
  <c r="AO100" i="53"/>
  <c r="J95" i="53"/>
  <c r="AP95" i="53" s="1"/>
  <c r="J8" i="53"/>
  <c r="AP8" i="53"/>
  <c r="J130" i="53"/>
  <c r="AP130" i="53" s="1"/>
  <c r="J38" i="53"/>
  <c r="AP38" i="53"/>
  <c r="X41" i="53"/>
  <c r="X77" i="53"/>
  <c r="X91" i="53"/>
  <c r="X10" i="53"/>
  <c r="X31" i="53"/>
  <c r="J109" i="53"/>
  <c r="AP109" i="53" s="1"/>
  <c r="W117" i="53"/>
  <c r="J27" i="53"/>
  <c r="AO27" i="53" s="1"/>
  <c r="J65" i="53"/>
  <c r="AP65" i="53"/>
  <c r="J73" i="53"/>
  <c r="AP73" i="53" s="1"/>
  <c r="J86" i="53"/>
  <c r="AP86" i="53"/>
  <c r="AP98" i="53"/>
  <c r="W131" i="53"/>
  <c r="J106" i="53"/>
  <c r="AO106" i="53"/>
  <c r="J22" i="53"/>
  <c r="AO22" i="53" s="1"/>
  <c r="W125" i="53"/>
  <c r="J133" i="53"/>
  <c r="AO133" i="53"/>
  <c r="J94" i="53"/>
  <c r="AO94" i="53" s="1"/>
  <c r="J30" i="53"/>
  <c r="AO30" i="53"/>
  <c r="AO115" i="53"/>
  <c r="J36" i="53"/>
  <c r="J54" i="53"/>
  <c r="AO54" i="53"/>
  <c r="J15" i="53"/>
  <c r="AP15" i="53" s="1"/>
  <c r="J24" i="53"/>
  <c r="AP24" i="53"/>
  <c r="AO126" i="53"/>
  <c r="M536" i="55"/>
  <c r="U536" i="55"/>
  <c r="AQ536" i="55"/>
  <c r="R536" i="55"/>
  <c r="V536" i="55"/>
  <c r="AA536" i="55"/>
  <c r="S536" i="55"/>
  <c r="T536" i="55"/>
  <c r="W29" i="55"/>
  <c r="AO29" i="55"/>
  <c r="AS29" i="55"/>
  <c r="AT29" i="55" s="1"/>
  <c r="AU29" i="55" s="1"/>
  <c r="AV29" i="55" s="1"/>
  <c r="W52" i="55"/>
  <c r="AS52" i="55"/>
  <c r="AT52" i="55" s="1"/>
  <c r="AU52" i="55" s="1"/>
  <c r="AV52" i="55" s="1"/>
  <c r="W31" i="55"/>
  <c r="AS31" i="55"/>
  <c r="AT31" i="55"/>
  <c r="AU31" i="55"/>
  <c r="AV31" i="55" s="1"/>
  <c r="W392" i="55"/>
  <c r="AS392" i="55"/>
  <c r="AT392" i="55"/>
  <c r="AU392" i="55" s="1"/>
  <c r="AV392" i="55" s="1"/>
  <c r="W49" i="55"/>
  <c r="AS49" i="55"/>
  <c r="AT49" i="55" s="1"/>
  <c r="AU49" i="55" s="1"/>
  <c r="AV49" i="55" s="1"/>
  <c r="W75" i="55"/>
  <c r="AS75" i="55"/>
  <c r="AT75" i="55" s="1"/>
  <c r="AU75" i="55" s="1"/>
  <c r="AV75" i="55" s="1"/>
  <c r="W78" i="55"/>
  <c r="AS78" i="55"/>
  <c r="AT78" i="55"/>
  <c r="AU78" i="55"/>
  <c r="AV78" i="55" s="1"/>
  <c r="W91" i="55"/>
  <c r="AS91" i="55"/>
  <c r="AT91" i="55"/>
  <c r="AU91" i="55" s="1"/>
  <c r="AV91" i="55" s="1"/>
  <c r="W99" i="55"/>
  <c r="AS99" i="55"/>
  <c r="AT99" i="55" s="1"/>
  <c r="AU99" i="55" s="1"/>
  <c r="AV99" i="55" s="1"/>
  <c r="W112" i="55"/>
  <c r="AS112" i="55"/>
  <c r="AT112" i="55" s="1"/>
  <c r="AU112" i="55" s="1"/>
  <c r="AV112" i="55" s="1"/>
  <c r="W138" i="55"/>
  <c r="AS138" i="55"/>
  <c r="AT138" i="55"/>
  <c r="AU138" i="55"/>
  <c r="AV138" i="55" s="1"/>
  <c r="W151" i="55"/>
  <c r="AS151" i="55"/>
  <c r="AT151" i="55"/>
  <c r="AU151" i="55" s="1"/>
  <c r="AV151" i="55" s="1"/>
  <c r="W141" i="55"/>
  <c r="AS141" i="55"/>
  <c r="AT141" i="55" s="1"/>
  <c r="AU141" i="55" s="1"/>
  <c r="AV141" i="55" s="1"/>
  <c r="W142" i="55"/>
  <c r="AS142" i="55"/>
  <c r="AT142" i="55" s="1"/>
  <c r="AU142" i="55" s="1"/>
  <c r="AV142" i="55" s="1"/>
  <c r="W166" i="55"/>
  <c r="AS166" i="55"/>
  <c r="AT166" i="55"/>
  <c r="AU166" i="55"/>
  <c r="AV166" i="55" s="1"/>
  <c r="W164" i="55"/>
  <c r="AS164" i="55"/>
  <c r="AT164" i="55"/>
  <c r="AU164" i="55" s="1"/>
  <c r="AV164" i="55" s="1"/>
  <c r="W226" i="55"/>
  <c r="AS226" i="55"/>
  <c r="AT226" i="55" s="1"/>
  <c r="AU226" i="55" s="1"/>
  <c r="AV226" i="55" s="1"/>
  <c r="W233" i="55"/>
  <c r="AS233" i="55"/>
  <c r="AT233" i="55" s="1"/>
  <c r="AU233" i="55" s="1"/>
  <c r="AV233" i="55" s="1"/>
  <c r="W211" i="55"/>
  <c r="AS211" i="55"/>
  <c r="AT211" i="55"/>
  <c r="AU211" i="55"/>
  <c r="AV211" i="55" s="1"/>
  <c r="W252" i="55"/>
  <c r="AS252" i="55"/>
  <c r="AT252" i="55"/>
  <c r="AU252" i="55" s="1"/>
  <c r="AV252" i="55" s="1"/>
  <c r="W253" i="55"/>
  <c r="AS253" i="55"/>
  <c r="AT253" i="55" s="1"/>
  <c r="AU253" i="55" s="1"/>
  <c r="AV253" i="55" s="1"/>
  <c r="W256" i="55"/>
  <c r="AS256" i="55"/>
  <c r="AT256" i="55" s="1"/>
  <c r="AU256" i="55" s="1"/>
  <c r="AV256" i="55" s="1"/>
  <c r="W270" i="55"/>
  <c r="AS270" i="55"/>
  <c r="AT270" i="55"/>
  <c r="AU270" i="55"/>
  <c r="AV270" i="55" s="1"/>
  <c r="W294" i="55"/>
  <c r="AS294" i="55"/>
  <c r="AT294" i="55"/>
  <c r="AU294" i="55" s="1"/>
  <c r="AV294" i="55" s="1"/>
  <c r="W292" i="55"/>
  <c r="AS292" i="55"/>
  <c r="AT292" i="55" s="1"/>
  <c r="AU292" i="55" s="1"/>
  <c r="AV292" i="55" s="1"/>
  <c r="W324" i="55"/>
  <c r="AS324" i="55"/>
  <c r="AT324" i="55" s="1"/>
  <c r="AU324" i="55" s="1"/>
  <c r="AV324" i="55" s="1"/>
  <c r="W311" i="55"/>
  <c r="AS311" i="55"/>
  <c r="AT311" i="55"/>
  <c r="AU311" i="55"/>
  <c r="AV311" i="55" s="1"/>
  <c r="W303" i="55"/>
  <c r="AS303" i="55"/>
  <c r="AT303" i="55"/>
  <c r="AU303" i="55" s="1"/>
  <c r="AV303" i="55" s="1"/>
  <c r="W333" i="55"/>
  <c r="AS333" i="55"/>
  <c r="AT333" i="55" s="1"/>
  <c r="AU333" i="55" s="1"/>
  <c r="AV333" i="55" s="1"/>
  <c r="W353" i="55"/>
  <c r="AS353" i="55"/>
  <c r="AT353" i="55" s="1"/>
  <c r="AU353" i="55" s="1"/>
  <c r="AV353" i="55" s="1"/>
  <c r="AO354" i="55"/>
  <c r="W354" i="55"/>
  <c r="AP354" i="55"/>
  <c r="AO359" i="55"/>
  <c r="AO369" i="55"/>
  <c r="AO374" i="55"/>
  <c r="AO380" i="55"/>
  <c r="AO137" i="55"/>
  <c r="AP29" i="55"/>
  <c r="Z29" i="55"/>
  <c r="AS43" i="55"/>
  <c r="AT43" i="55"/>
  <c r="AU43" i="55" s="1"/>
  <c r="AV43" i="55" s="1"/>
  <c r="AS34" i="55"/>
  <c r="AT34" i="55"/>
  <c r="AU34" i="55" s="1"/>
  <c r="AV34" i="55" s="1"/>
  <c r="AS465" i="55"/>
  <c r="AT465" i="55"/>
  <c r="AU465" i="55" s="1"/>
  <c r="AV465" i="55" s="1"/>
  <c r="AS20" i="55"/>
  <c r="AT20" i="55"/>
  <c r="AU20" i="55" s="1"/>
  <c r="AV20" i="55" s="1"/>
  <c r="AS10" i="55"/>
  <c r="AT10" i="55"/>
  <c r="AU10" i="55" s="1"/>
  <c r="AV10" i="55" s="1"/>
  <c r="AS56" i="55"/>
  <c r="AT56" i="55"/>
  <c r="AU56" i="55" s="1"/>
  <c r="AV56" i="55" s="1"/>
  <c r="AS69" i="55"/>
  <c r="AT69" i="55"/>
  <c r="AU69" i="55" s="1"/>
  <c r="AV69" i="55" s="1"/>
  <c r="AS94" i="55"/>
  <c r="AT94" i="55"/>
  <c r="AU94" i="55" s="1"/>
  <c r="AV94" i="55" s="1"/>
  <c r="AS114" i="55"/>
  <c r="AT114" i="55"/>
  <c r="AU114" i="55" s="1"/>
  <c r="AV114" i="55" s="1"/>
  <c r="AS123" i="55"/>
  <c r="AT123" i="55"/>
  <c r="AU123" i="55" s="1"/>
  <c r="AV123" i="55" s="1"/>
  <c r="AS505" i="55"/>
  <c r="AT505" i="55"/>
  <c r="AU505" i="55" s="1"/>
  <c r="AV505" i="55" s="1"/>
  <c r="AS144" i="55"/>
  <c r="AT144" i="55"/>
  <c r="AU144" i="55" s="1"/>
  <c r="AV144" i="55" s="1"/>
  <c r="AS150" i="55"/>
  <c r="AT150" i="55"/>
  <c r="AU150" i="55" s="1"/>
  <c r="AV150" i="55" s="1"/>
  <c r="AS158" i="55"/>
  <c r="AT158" i="55"/>
  <c r="AU158" i="55" s="1"/>
  <c r="AV158" i="55" s="1"/>
  <c r="AS176" i="55"/>
  <c r="AT176" i="55"/>
  <c r="AU176" i="55" s="1"/>
  <c r="AV176" i="55" s="1"/>
  <c r="AS205" i="55"/>
  <c r="AT205" i="55"/>
  <c r="AU205" i="55" s="1"/>
  <c r="AV205" i="55" s="1"/>
  <c r="AS230" i="55"/>
  <c r="AT230" i="55"/>
  <c r="AU230" i="55" s="1"/>
  <c r="AV230" i="55" s="1"/>
  <c r="AS220" i="55"/>
  <c r="AT220" i="55"/>
  <c r="AU220" i="55" s="1"/>
  <c r="AV220" i="55" s="1"/>
  <c r="AS212" i="55"/>
  <c r="AT212" i="55"/>
  <c r="AU212" i="55" s="1"/>
  <c r="AV212" i="55" s="1"/>
  <c r="AS240" i="55"/>
  <c r="AT240" i="55"/>
  <c r="AU240" i="55" s="1"/>
  <c r="AV240" i="55" s="1"/>
  <c r="AS259" i="55"/>
  <c r="AT259" i="55"/>
  <c r="AU259" i="55" s="1"/>
  <c r="AV259" i="55" s="1"/>
  <c r="AS276" i="55"/>
  <c r="AT276" i="55"/>
  <c r="AU276" i="55" s="1"/>
  <c r="AV276" i="55" s="1"/>
  <c r="AS293" i="55"/>
  <c r="AT293" i="55"/>
  <c r="AU293" i="55" s="1"/>
  <c r="AV293" i="55" s="1"/>
  <c r="AS289" i="55"/>
  <c r="AT289" i="55"/>
  <c r="AU289" i="55" s="1"/>
  <c r="AV289" i="55" s="1"/>
  <c r="AS290" i="55"/>
  <c r="AT290" i="55"/>
  <c r="AU290" i="55" s="1"/>
  <c r="AV290" i="55" s="1"/>
  <c r="AS299" i="55"/>
  <c r="AT299" i="55"/>
  <c r="AU299" i="55" s="1"/>
  <c r="AV299" i="55" s="1"/>
  <c r="AS331" i="55"/>
  <c r="AT331" i="55"/>
  <c r="AU331" i="55" s="1"/>
  <c r="AV331" i="55" s="1"/>
  <c r="AS312" i="55"/>
  <c r="AT312" i="55"/>
  <c r="AS334" i="55"/>
  <c r="AT334" i="55" s="1"/>
  <c r="AU334" i="55" s="1"/>
  <c r="AV334" i="55"/>
  <c r="AS354" i="55"/>
  <c r="AT354" i="55" s="1"/>
  <c r="AU354" i="55" s="1"/>
  <c r="AV354" i="55" s="1"/>
  <c r="AS359" i="55"/>
  <c r="AT359" i="55" s="1"/>
  <c r="AU359" i="55" s="1"/>
  <c r="AV359" i="55"/>
  <c r="AS369" i="55"/>
  <c r="AT369" i="55" s="1"/>
  <c r="AU369" i="55" s="1"/>
  <c r="AV369" i="55" s="1"/>
  <c r="AS374" i="55"/>
  <c r="AT374" i="55" s="1"/>
  <c r="AU374" i="55" s="1"/>
  <c r="AV374" i="55"/>
  <c r="AS380" i="55"/>
  <c r="AT380" i="55" s="1"/>
  <c r="AU380" i="55" s="1"/>
  <c r="AV380" i="55" s="1"/>
  <c r="AS137" i="55"/>
  <c r="AT137" i="55" s="1"/>
  <c r="AU137" i="55" s="1"/>
  <c r="AV137" i="55"/>
  <c r="AS385" i="55"/>
  <c r="AT385" i="55" s="1"/>
  <c r="AU385" i="55" s="1"/>
  <c r="AV385" i="55" s="1"/>
  <c r="AO388" i="55"/>
  <c r="AS394" i="55"/>
  <c r="AO410" i="55"/>
  <c r="AS411" i="55"/>
  <c r="AT411" i="55" s="1"/>
  <c r="AU411" i="55" s="1"/>
  <c r="AV411" i="55"/>
  <c r="AO413" i="55"/>
  <c r="AW221" i="55"/>
  <c r="AX221" i="55"/>
  <c r="AW255" i="55"/>
  <c r="AX255" i="55" s="1"/>
  <c r="W369" i="55"/>
  <c r="W380" i="55"/>
  <c r="W385" i="55"/>
  <c r="W394" i="55"/>
  <c r="W411" i="55"/>
  <c r="W453" i="55"/>
  <c r="AS453" i="55"/>
  <c r="AT453" i="55" s="1"/>
  <c r="AU453" i="55" s="1"/>
  <c r="AV453" i="55"/>
  <c r="W424" i="55"/>
  <c r="AS424" i="55"/>
  <c r="AT424" i="55" s="1"/>
  <c r="AU424" i="55" s="1"/>
  <c r="AV424" i="55" s="1"/>
  <c r="W439" i="55"/>
  <c r="AS439" i="55"/>
  <c r="AT439" i="55"/>
  <c r="AU439" i="55"/>
  <c r="AV439" i="55" s="1"/>
  <c r="W457" i="55"/>
  <c r="AS457" i="55"/>
  <c r="AT457" i="55" s="1"/>
  <c r="AU457" i="55" s="1"/>
  <c r="AV457" i="55" s="1"/>
  <c r="W464" i="55"/>
  <c r="AS464" i="55"/>
  <c r="AT464" i="55" s="1"/>
  <c r="AU464" i="55" s="1"/>
  <c r="AV464" i="55" s="1"/>
  <c r="W251" i="55"/>
  <c r="AS251" i="55"/>
  <c r="AT251" i="55" s="1"/>
  <c r="AU251" i="55"/>
  <c r="AV251" i="55" s="1"/>
  <c r="W136" i="55"/>
  <c r="AS136" i="55"/>
  <c r="AT136" i="55"/>
  <c r="AU136" i="55" s="1"/>
  <c r="AV136" i="55" s="1"/>
  <c r="W494" i="55"/>
  <c r="AS494" i="55"/>
  <c r="AT494" i="55"/>
  <c r="AU494" i="55" s="1"/>
  <c r="AV494" i="55" s="1"/>
  <c r="W507" i="55"/>
  <c r="AS507" i="55"/>
  <c r="AT507" i="55" s="1"/>
  <c r="AU507" i="55" s="1"/>
  <c r="AV507" i="55"/>
  <c r="W515" i="55"/>
  <c r="AS515" i="55"/>
  <c r="AT515" i="55" s="1"/>
  <c r="AU515" i="55" s="1"/>
  <c r="AV515" i="55" s="1"/>
  <c r="W529" i="55"/>
  <c r="AS529" i="55"/>
  <c r="AT529" i="55"/>
  <c r="AU529" i="55"/>
  <c r="AV529" i="55" s="1"/>
  <c r="W14" i="55"/>
  <c r="AS14" i="55"/>
  <c r="AT14" i="55" s="1"/>
  <c r="AU14" i="55" s="1"/>
  <c r="AV14" i="55" s="1"/>
  <c r="W12" i="55"/>
  <c r="AS12" i="55"/>
  <c r="AT12" i="55" s="1"/>
  <c r="AU12" i="55" s="1"/>
  <c r="AV12" i="55" s="1"/>
  <c r="W48" i="55"/>
  <c r="AS48" i="55"/>
  <c r="AT48" i="55" s="1"/>
  <c r="AU48" i="55"/>
  <c r="AV48" i="55" s="1"/>
  <c r="W23" i="55"/>
  <c r="AS23" i="55"/>
  <c r="AT23" i="55"/>
  <c r="AU23" i="55" s="1"/>
  <c r="AV23" i="55" s="1"/>
  <c r="W37" i="55"/>
  <c r="AS37" i="55"/>
  <c r="AT37" i="55"/>
  <c r="AU37" i="55" s="1"/>
  <c r="AV37" i="55" s="1"/>
  <c r="W33" i="55"/>
  <c r="AS33" i="55"/>
  <c r="AT33" i="55" s="1"/>
  <c r="AU33" i="55" s="1"/>
  <c r="AV33" i="55"/>
  <c r="W17" i="55"/>
  <c r="AS17" i="55"/>
  <c r="AT17" i="55" s="1"/>
  <c r="AU17" i="55" s="1"/>
  <c r="AV17" i="55" s="1"/>
  <c r="W70" i="55"/>
  <c r="AS70" i="55"/>
  <c r="AT70" i="55"/>
  <c r="AU70" i="55"/>
  <c r="AV70" i="55" s="1"/>
  <c r="W57" i="55"/>
  <c r="AS57" i="55"/>
  <c r="AT57" i="55" s="1"/>
  <c r="AU57" i="55" s="1"/>
  <c r="AV57" i="55" s="1"/>
  <c r="W62" i="55"/>
  <c r="AS62" i="55"/>
  <c r="AT62" i="55" s="1"/>
  <c r="AU62" i="55" s="1"/>
  <c r="AV62" i="55" s="1"/>
  <c r="W66" i="55"/>
  <c r="AS66" i="55"/>
  <c r="AT66" i="55" s="1"/>
  <c r="AU66" i="55"/>
  <c r="AV66" i="55" s="1"/>
  <c r="W82" i="55"/>
  <c r="AS82" i="55"/>
  <c r="AT82" i="55"/>
  <c r="AU82" i="55" s="1"/>
  <c r="AV82" i="55" s="1"/>
  <c r="W106" i="55"/>
  <c r="AS106" i="55"/>
  <c r="AT106" i="55"/>
  <c r="AU106" i="55" s="1"/>
  <c r="AV106" i="55" s="1"/>
  <c r="W113" i="55"/>
  <c r="AS113" i="55"/>
  <c r="AT113" i="55" s="1"/>
  <c r="AU113" i="55" s="1"/>
  <c r="AV113" i="55"/>
  <c r="W85" i="55"/>
  <c r="AS85" i="55"/>
  <c r="AT85" i="55" s="1"/>
  <c r="AU85" i="55" s="1"/>
  <c r="AV85" i="55" s="1"/>
  <c r="W124" i="55"/>
  <c r="AS124" i="55"/>
  <c r="AT124" i="55"/>
  <c r="AU124" i="55"/>
  <c r="AV124" i="55" s="1"/>
  <c r="W132" i="55"/>
  <c r="AS132" i="55"/>
  <c r="AT132" i="55" s="1"/>
  <c r="AU132" i="55" s="1"/>
  <c r="AV132" i="55" s="1"/>
  <c r="W403" i="55"/>
  <c r="AS403" i="55"/>
  <c r="AT403" i="55" s="1"/>
  <c r="AU403" i="55" s="1"/>
  <c r="AV403" i="55" s="1"/>
  <c r="W145" i="55"/>
  <c r="AS145" i="55"/>
  <c r="AT145" i="55" s="1"/>
  <c r="AU145" i="55"/>
  <c r="AV145" i="55" s="1"/>
  <c r="W172" i="55"/>
  <c r="AS172" i="55"/>
  <c r="AT172" i="55"/>
  <c r="AU172" i="55" s="1"/>
  <c r="AV172" i="55" s="1"/>
  <c r="W173" i="55"/>
  <c r="AS173" i="55"/>
  <c r="AT173" i="55"/>
  <c r="AU173" i="55" s="1"/>
  <c r="AV173" i="55" s="1"/>
  <c r="W186" i="55"/>
  <c r="AS186" i="55"/>
  <c r="AT186" i="55"/>
  <c r="AU186" i="55" s="1"/>
  <c r="AV186" i="55" s="1"/>
  <c r="W183" i="55"/>
  <c r="AS183" i="55"/>
  <c r="AT183" i="55" s="1"/>
  <c r="AU183" i="55"/>
  <c r="AV183" i="55" s="1"/>
  <c r="W93" i="55"/>
  <c r="AS93" i="55"/>
  <c r="AT93" i="55"/>
  <c r="AU93" i="55" s="1"/>
  <c r="AV93" i="55" s="1"/>
  <c r="W204" i="55"/>
  <c r="AS204" i="55"/>
  <c r="AT204" i="55" s="1"/>
  <c r="AU204" i="55" s="1"/>
  <c r="AV204" i="55" s="1"/>
  <c r="W119" i="55"/>
  <c r="AS119" i="55"/>
  <c r="AT119" i="55" s="1"/>
  <c r="AU119" i="55" s="1"/>
  <c r="AV119" i="55" s="1"/>
  <c r="W200" i="55"/>
  <c r="AS200" i="55"/>
  <c r="AT200" i="55" s="1"/>
  <c r="AU200" i="55" s="1"/>
  <c r="AV200" i="55" s="1"/>
  <c r="W231" i="55"/>
  <c r="AS231" i="55"/>
  <c r="AT231" i="55"/>
  <c r="AU231" i="55" s="1"/>
  <c r="AV231" i="55" s="1"/>
  <c r="W210" i="55"/>
  <c r="AS210" i="55"/>
  <c r="AT210" i="55" s="1"/>
  <c r="AU210" i="55" s="1"/>
  <c r="AV210" i="55" s="1"/>
  <c r="W209" i="55"/>
  <c r="AS209" i="55"/>
  <c r="AT209" i="55" s="1"/>
  <c r="AU209" i="55" s="1"/>
  <c r="AV209" i="55" s="1"/>
  <c r="W228" i="55"/>
  <c r="AS228" i="55"/>
  <c r="AT228" i="55" s="1"/>
  <c r="AU228" i="55" s="1"/>
  <c r="AV228" i="55" s="1"/>
  <c r="AO234" i="55"/>
  <c r="W234" i="55"/>
  <c r="AO245" i="55"/>
  <c r="W245" i="55"/>
  <c r="AS261" i="55"/>
  <c r="AT261" i="55" s="1"/>
  <c r="AU261" i="55" s="1"/>
  <c r="AV261" i="55" s="1"/>
  <c r="AS264" i="55"/>
  <c r="AT264" i="55" s="1"/>
  <c r="AU264" i="55"/>
  <c r="AV264" i="55" s="1"/>
  <c r="AS265" i="55"/>
  <c r="AT265" i="55"/>
  <c r="AU265" i="55"/>
  <c r="AV265" i="55" s="1"/>
  <c r="AS272" i="55"/>
  <c r="AT272" i="55"/>
  <c r="AU272" i="55"/>
  <c r="AV272" i="55" s="1"/>
  <c r="AS273" i="55"/>
  <c r="AT273" i="55"/>
  <c r="AU273" i="55"/>
  <c r="AV273" i="55" s="1"/>
  <c r="AP451" i="55"/>
  <c r="AP468" i="55"/>
  <c r="AP519" i="55"/>
  <c r="AP511" i="55"/>
  <c r="AP522" i="55"/>
  <c r="AP516" i="55"/>
  <c r="AO221" i="55"/>
  <c r="AS246" i="55"/>
  <c r="AT246" i="55" s="1"/>
  <c r="AU246" i="55" s="1"/>
  <c r="AV246" i="55" s="1"/>
  <c r="AO255" i="55"/>
  <c r="AO265" i="55"/>
  <c r="AO273" i="55"/>
  <c r="AP498" i="55"/>
  <c r="AP521" i="55"/>
  <c r="AP45" i="55"/>
  <c r="W359" i="55"/>
  <c r="W374" i="55"/>
  <c r="W137" i="55"/>
  <c r="W388" i="55"/>
  <c r="AS388" i="55"/>
  <c r="AT388" i="55" s="1"/>
  <c r="AU388" i="55" s="1"/>
  <c r="AV388" i="55" s="1"/>
  <c r="W410" i="55"/>
  <c r="AS410" i="55"/>
  <c r="AT410" i="55" s="1"/>
  <c r="AU410" i="55" s="1"/>
  <c r="AV410" i="55" s="1"/>
  <c r="W413" i="55"/>
  <c r="AS413" i="55"/>
  <c r="AT413" i="55"/>
  <c r="AU413" i="55"/>
  <c r="AV413" i="55" s="1"/>
  <c r="W436" i="55"/>
  <c r="AS436" i="55"/>
  <c r="AT436" i="55"/>
  <c r="AU436" i="55" s="1"/>
  <c r="AV436" i="55" s="1"/>
  <c r="W450" i="55"/>
  <c r="AS450" i="55"/>
  <c r="AT450" i="55" s="1"/>
  <c r="AU450" i="55" s="1"/>
  <c r="AV450" i="55" s="1"/>
  <c r="W433" i="55"/>
  <c r="AS433" i="55"/>
  <c r="AT433" i="55" s="1"/>
  <c r="AU433" i="55" s="1"/>
  <c r="AV433" i="55" s="1"/>
  <c r="W469" i="55"/>
  <c r="AS469" i="55"/>
  <c r="AT469" i="55"/>
  <c r="AU469" i="55"/>
  <c r="AV469" i="55" s="1"/>
  <c r="W474" i="55"/>
  <c r="AS474" i="55"/>
  <c r="AT474" i="55"/>
  <c r="AU474" i="55" s="1"/>
  <c r="AV474" i="55" s="1"/>
  <c r="W478" i="55"/>
  <c r="AS478" i="55"/>
  <c r="AT478" i="55" s="1"/>
  <c r="AU478" i="55" s="1"/>
  <c r="AV478" i="55" s="1"/>
  <c r="W495" i="55"/>
  <c r="AS495" i="55"/>
  <c r="AT495" i="55" s="1"/>
  <c r="AU495" i="55" s="1"/>
  <c r="AV495" i="55" s="1"/>
  <c r="W502" i="55"/>
  <c r="AS502" i="55"/>
  <c r="AT502" i="55"/>
  <c r="AU502" i="55"/>
  <c r="AV502" i="55" s="1"/>
  <c r="W508" i="55"/>
  <c r="AS508" i="55"/>
  <c r="AT508" i="55"/>
  <c r="AU508" i="55" s="1"/>
  <c r="AV508" i="55" s="1"/>
  <c r="W525" i="55"/>
  <c r="AS525" i="55"/>
  <c r="AT525" i="55" s="1"/>
  <c r="AU525" i="55" s="1"/>
  <c r="AV525" i="55" s="1"/>
  <c r="W531" i="55"/>
  <c r="AS531" i="55"/>
  <c r="AT531" i="55" s="1"/>
  <c r="AU531" i="55" s="1"/>
  <c r="AV531" i="55" s="1"/>
  <c r="W27" i="55"/>
  <c r="AS27" i="55"/>
  <c r="AT27" i="55"/>
  <c r="AU27" i="55"/>
  <c r="AV27" i="55" s="1"/>
  <c r="W39" i="55"/>
  <c r="AS39" i="55"/>
  <c r="AT39" i="55"/>
  <c r="AU39" i="55" s="1"/>
  <c r="AV39" i="55" s="1"/>
  <c r="W22" i="55"/>
  <c r="AS22" i="55"/>
  <c r="AT22" i="55" s="1"/>
  <c r="AU22" i="55" s="1"/>
  <c r="AV22" i="55" s="1"/>
  <c r="W36" i="55"/>
  <c r="AS36" i="55"/>
  <c r="AT36" i="55" s="1"/>
  <c r="AU36" i="55" s="1"/>
  <c r="AV36" i="55" s="1"/>
  <c r="W41" i="55"/>
  <c r="AS41" i="55"/>
  <c r="AT41" i="55"/>
  <c r="AU41" i="55"/>
  <c r="AV41" i="55" s="1"/>
  <c r="W54" i="55"/>
  <c r="AS54" i="55"/>
  <c r="AT54" i="55"/>
  <c r="AU54" i="55" s="1"/>
  <c r="AV54" i="55" s="1"/>
  <c r="W65" i="55"/>
  <c r="AS65" i="55"/>
  <c r="AT65" i="55" s="1"/>
  <c r="AU65" i="55" s="1"/>
  <c r="AV65" i="55" s="1"/>
  <c r="W67" i="55"/>
  <c r="AS67" i="55"/>
  <c r="AT67" i="55" s="1"/>
  <c r="AU67" i="55" s="1"/>
  <c r="AV67" i="55" s="1"/>
  <c r="W61" i="55"/>
  <c r="AS61" i="55"/>
  <c r="AT61" i="55"/>
  <c r="AU61" i="55"/>
  <c r="AV61" i="55" s="1"/>
  <c r="W80" i="55"/>
  <c r="AS80" i="55"/>
  <c r="AT80" i="55"/>
  <c r="AU80" i="55" s="1"/>
  <c r="AV80" i="55" s="1"/>
  <c r="W81" i="55"/>
  <c r="AS81" i="55"/>
  <c r="AT81" i="55" s="1"/>
  <c r="AU81" i="55" s="1"/>
  <c r="AV81" i="55" s="1"/>
  <c r="W101" i="55"/>
  <c r="AS101" i="55"/>
  <c r="AT101" i="55" s="1"/>
  <c r="AU101" i="55" s="1"/>
  <c r="AV101" i="55" s="1"/>
  <c r="W108" i="55"/>
  <c r="AS108" i="55"/>
  <c r="AT108" i="55"/>
  <c r="AU108" i="55"/>
  <c r="AV108" i="55" s="1"/>
  <c r="W118" i="55"/>
  <c r="AS118" i="55"/>
  <c r="AT118" i="55"/>
  <c r="AU118" i="55" s="1"/>
  <c r="AV118" i="55" s="1"/>
  <c r="W102" i="55"/>
  <c r="AS102" i="55"/>
  <c r="AT102" i="55" s="1"/>
  <c r="AU102" i="55" s="1"/>
  <c r="AV102" i="55" s="1"/>
  <c r="W110" i="55"/>
  <c r="AS110" i="55"/>
  <c r="AT110" i="55" s="1"/>
  <c r="AU110" i="55" s="1"/>
  <c r="AV110" i="55" s="1"/>
  <c r="W133" i="55"/>
  <c r="AS133" i="55"/>
  <c r="AT133" i="55"/>
  <c r="AU133" i="55"/>
  <c r="AV133" i="55" s="1"/>
  <c r="W143" i="55"/>
  <c r="AS143" i="55"/>
  <c r="AT143" i="55"/>
  <c r="AU143" i="55" s="1"/>
  <c r="AV143" i="55" s="1"/>
  <c r="W148" i="55"/>
  <c r="AS148" i="55"/>
  <c r="AT148" i="55" s="1"/>
  <c r="AU148" i="55" s="1"/>
  <c r="AV148" i="55" s="1"/>
  <c r="W161" i="55"/>
  <c r="AS161" i="55"/>
  <c r="AT161" i="55" s="1"/>
  <c r="AU161" i="55" s="1"/>
  <c r="AV161" i="55" s="1"/>
  <c r="W165" i="55"/>
  <c r="AS165" i="55"/>
  <c r="AT165" i="55"/>
  <c r="AU165" i="55"/>
  <c r="AV165" i="55" s="1"/>
  <c r="W184" i="55"/>
  <c r="AS184" i="55"/>
  <c r="AT184" i="55"/>
  <c r="AU184" i="55" s="1"/>
  <c r="AV184" i="55" s="1"/>
  <c r="W178" i="55"/>
  <c r="AS178" i="55"/>
  <c r="AT178" i="55" s="1"/>
  <c r="AU178" i="55" s="1"/>
  <c r="AV178" i="55" s="1"/>
  <c r="W192" i="55"/>
  <c r="AS192" i="55"/>
  <c r="AT192" i="55"/>
  <c r="AU192" i="55"/>
  <c r="AV192" i="55"/>
  <c r="W197" i="55"/>
  <c r="AS197" i="55"/>
  <c r="AT197" i="55"/>
  <c r="AU197" i="55"/>
  <c r="AV197" i="55" s="1"/>
  <c r="W193" i="55"/>
  <c r="AS193" i="55"/>
  <c r="AT193" i="55"/>
  <c r="AU193" i="55" s="1"/>
  <c r="AV193" i="55" s="1"/>
  <c r="W235" i="55"/>
  <c r="AS235" i="55"/>
  <c r="AT235" i="55" s="1"/>
  <c r="AU235" i="55" s="1"/>
  <c r="AV235" i="55" s="1"/>
  <c r="W218" i="55"/>
  <c r="AS218" i="55"/>
  <c r="AT218" i="55"/>
  <c r="AU218" i="55"/>
  <c r="AV218" i="55"/>
  <c r="W222" i="55"/>
  <c r="AS222" i="55"/>
  <c r="AT222" i="55"/>
  <c r="AU222" i="55"/>
  <c r="AV222" i="55" s="1"/>
  <c r="W225" i="55"/>
  <c r="AS225" i="55"/>
  <c r="AT225" i="55"/>
  <c r="AU225" i="55" s="1"/>
  <c r="AV225" i="55" s="1"/>
  <c r="X234" i="55"/>
  <c r="AO246" i="55"/>
  <c r="W246" i="55"/>
  <c r="X245" i="55"/>
  <c r="AO264" i="55"/>
  <c r="AO277" i="55"/>
  <c r="AP488" i="55"/>
  <c r="AP487" i="55"/>
  <c r="AP42" i="55"/>
  <c r="AW38" i="55"/>
  <c r="AX38" i="55"/>
  <c r="AS234" i="55"/>
  <c r="AT234" i="55"/>
  <c r="AU234" i="55" s="1"/>
  <c r="AV234" i="55" s="1"/>
  <c r="AS245" i="55"/>
  <c r="AT245" i="55"/>
  <c r="AU245" i="55" s="1"/>
  <c r="AV245" i="55" s="1"/>
  <c r="AS274" i="55"/>
  <c r="AT274" i="55"/>
  <c r="AU274" i="55" s="1"/>
  <c r="AV274" i="55" s="1"/>
  <c r="AS279" i="55"/>
  <c r="AT279" i="55"/>
  <c r="AU279" i="55" s="1"/>
  <c r="AV279" i="55" s="1"/>
  <c r="AW486" i="55"/>
  <c r="AX486" i="55"/>
  <c r="AP528" i="55"/>
  <c r="AS277" i="55"/>
  <c r="AT277" i="55"/>
  <c r="AU277" i="55"/>
  <c r="AV277" i="55" s="1"/>
  <c r="AS285" i="55"/>
  <c r="AT285" i="55"/>
  <c r="AU285" i="55"/>
  <c r="AV285" i="55" s="1"/>
  <c r="AS288" i="55"/>
  <c r="AT288" i="55"/>
  <c r="AU288" i="55"/>
  <c r="AV288" i="55" s="1"/>
  <c r="AS297" i="55"/>
  <c r="AT297" i="55"/>
  <c r="AU297" i="55"/>
  <c r="AV297" i="55" s="1"/>
  <c r="AS302" i="55"/>
  <c r="AT302" i="55"/>
  <c r="AU302" i="55"/>
  <c r="AV302" i="55" s="1"/>
  <c r="AS321" i="55"/>
  <c r="AT321" i="55"/>
  <c r="AU321" i="55"/>
  <c r="AV321" i="55" s="1"/>
  <c r="AS326" i="55"/>
  <c r="AT326" i="55"/>
  <c r="AU326" i="55"/>
  <c r="AV326" i="55" s="1"/>
  <c r="AS307" i="55"/>
  <c r="AT307" i="55"/>
  <c r="AU307" i="55"/>
  <c r="AV307" i="55" s="1"/>
  <c r="AS499" i="55"/>
  <c r="AT499" i="55"/>
  <c r="AU499" i="55"/>
  <c r="AV499" i="55" s="1"/>
  <c r="AS248" i="55"/>
  <c r="AT248" i="55"/>
  <c r="AU248" i="55"/>
  <c r="AV248" i="55" s="1"/>
  <c r="AS367" i="55"/>
  <c r="AT367" i="55"/>
  <c r="AU367" i="55"/>
  <c r="AV367" i="55" s="1"/>
  <c r="AS375" i="55"/>
  <c r="AT375" i="55"/>
  <c r="AU375" i="55"/>
  <c r="AV375" i="55" s="1"/>
  <c r="AS370" i="55"/>
  <c r="AT370" i="55"/>
  <c r="AU370" i="55"/>
  <c r="AV370" i="55" s="1"/>
  <c r="AS387" i="55"/>
  <c r="AT387" i="55"/>
  <c r="AU387" i="55"/>
  <c r="AV387" i="55" s="1"/>
  <c r="AS397" i="55"/>
  <c r="AT397" i="55"/>
  <c r="AU397" i="55"/>
  <c r="AV397" i="55" s="1"/>
  <c r="AS414" i="55"/>
  <c r="AT414" i="55"/>
  <c r="AU414" i="55"/>
  <c r="AV414" i="55" s="1"/>
  <c r="AS420" i="55"/>
  <c r="AT420" i="55"/>
  <c r="AU420" i="55"/>
  <c r="AV420" i="55" s="1"/>
  <c r="AS418" i="55"/>
  <c r="AT418" i="55"/>
  <c r="AU418" i="55"/>
  <c r="AV418" i="55" s="1"/>
  <c r="AS456" i="55"/>
  <c r="AT456" i="55"/>
  <c r="AU456" i="55"/>
  <c r="AV456" i="55" s="1"/>
  <c r="AS438" i="55"/>
  <c r="AT438" i="55"/>
  <c r="AU438" i="55"/>
  <c r="AV438" i="55" s="1"/>
  <c r="AS447" i="55"/>
  <c r="AT447" i="55"/>
  <c r="AU447" i="55"/>
  <c r="AV447" i="55" s="1"/>
  <c r="AS460" i="55"/>
  <c r="AT460" i="55"/>
  <c r="AU460" i="55"/>
  <c r="AV460" i="55" s="1"/>
  <c r="AS454" i="55"/>
  <c r="AT454" i="55"/>
  <c r="AU454" i="55"/>
  <c r="AV454" i="55" s="1"/>
  <c r="Z451" i="55"/>
  <c r="AO481" i="55"/>
  <c r="Z468" i="55"/>
  <c r="AS471" i="55"/>
  <c r="AT471" i="55"/>
  <c r="AU471" i="55"/>
  <c r="AV471" i="55"/>
  <c r="Z488" i="55"/>
  <c r="AO486" i="55"/>
  <c r="Z487" i="55"/>
  <c r="AO485" i="55"/>
  <c r="AW485" i="55"/>
  <c r="AX485" i="55"/>
  <c r="Z498" i="55"/>
  <c r="AO500" i="55"/>
  <c r="AW500" i="55"/>
  <c r="AX500" i="55"/>
  <c r="Z519" i="55"/>
  <c r="AO506" i="55"/>
  <c r="AW506" i="55"/>
  <c r="AX506" i="55"/>
  <c r="Z511" i="55"/>
  <c r="AO514" i="55"/>
  <c r="AW514" i="55"/>
  <c r="AX514" i="55"/>
  <c r="AW523" i="55"/>
  <c r="AX523" i="55"/>
  <c r="Z528" i="55"/>
  <c r="AW512" i="55"/>
  <c r="AX512" i="55"/>
  <c r="Z516" i="55"/>
  <c r="AW517" i="55"/>
  <c r="AX517" i="55"/>
  <c r="Z521" i="55"/>
  <c r="W532" i="55"/>
  <c r="AO532" i="55"/>
  <c r="AS532" i="55"/>
  <c r="AT532" i="55"/>
  <c r="AU532" i="55"/>
  <c r="AV532" i="55" s="1"/>
  <c r="Z42" i="55"/>
  <c r="Z45" i="55"/>
  <c r="AO15" i="55"/>
  <c r="AP162" i="55"/>
  <c r="AW24" i="55"/>
  <c r="AX24" i="55"/>
  <c r="AO16" i="55"/>
  <c r="W16" i="55"/>
  <c r="AW40" i="55"/>
  <c r="AX40" i="55"/>
  <c r="W50" i="55"/>
  <c r="W76" i="55"/>
  <c r="W111" i="55"/>
  <c r="X532" i="55"/>
  <c r="AS51" i="55"/>
  <c r="AT51" i="55" s="1"/>
  <c r="AU51" i="55" s="1"/>
  <c r="AV51" i="55" s="1"/>
  <c r="AP16" i="55"/>
  <c r="AS35" i="55"/>
  <c r="AT35" i="55"/>
  <c r="AU35" i="55"/>
  <c r="AV35" i="55"/>
  <c r="AS97" i="55"/>
  <c r="AT97" i="55"/>
  <c r="AU97" i="55"/>
  <c r="AV97" i="55"/>
  <c r="AS105" i="55"/>
  <c r="AT105" i="55"/>
  <c r="AU105" i="55"/>
  <c r="AV105" i="55"/>
  <c r="AO109" i="55"/>
  <c r="W109" i="55"/>
  <c r="W264" i="55"/>
  <c r="W272" i="55"/>
  <c r="W274" i="55"/>
  <c r="W279" i="55"/>
  <c r="W287" i="55"/>
  <c r="AS287" i="55"/>
  <c r="AT287" i="55" s="1"/>
  <c r="AU287" i="55" s="1"/>
  <c r="AV287" i="55" s="1"/>
  <c r="W286" i="55"/>
  <c r="AS286" i="55"/>
  <c r="AT286" i="55"/>
  <c r="AU286" i="55"/>
  <c r="AV286" i="55"/>
  <c r="W314" i="55"/>
  <c r="AS314" i="55"/>
  <c r="AT314" i="55"/>
  <c r="AU314" i="55"/>
  <c r="AV314" i="55" s="1"/>
  <c r="W305" i="55"/>
  <c r="AS305" i="55"/>
  <c r="AT305" i="55"/>
  <c r="AU305" i="55" s="1"/>
  <c r="AV305" i="55" s="1"/>
  <c r="W301" i="55"/>
  <c r="AS301" i="55"/>
  <c r="AT301" i="55" s="1"/>
  <c r="AU301" i="55" s="1"/>
  <c r="AV301" i="55" s="1"/>
  <c r="W325" i="55"/>
  <c r="AS325" i="55"/>
  <c r="AT325" i="55"/>
  <c r="AU325" i="55"/>
  <c r="AV325" i="55"/>
  <c r="W320" i="55"/>
  <c r="AS320" i="55"/>
  <c r="AT320" i="55"/>
  <c r="AU320" i="55"/>
  <c r="AV320" i="55" s="1"/>
  <c r="W343" i="55"/>
  <c r="AS343" i="55"/>
  <c r="AT343" i="55"/>
  <c r="AU343" i="55" s="1"/>
  <c r="AV343" i="55" s="1"/>
  <c r="W361" i="55"/>
  <c r="AS361" i="55"/>
  <c r="AT361" i="55" s="1"/>
  <c r="AU361" i="55" s="1"/>
  <c r="AV361" i="55" s="1"/>
  <c r="W377" i="55"/>
  <c r="AS377" i="55"/>
  <c r="AT377" i="55"/>
  <c r="AU377" i="55"/>
  <c r="AV377" i="55"/>
  <c r="W398" i="55"/>
  <c r="AS398" i="55"/>
  <c r="AT398" i="55"/>
  <c r="AU398" i="55"/>
  <c r="AV398" i="55" s="1"/>
  <c r="W386" i="55"/>
  <c r="AS386" i="55"/>
  <c r="AT386" i="55"/>
  <c r="AU386" i="55" s="1"/>
  <c r="AV386" i="55" s="1"/>
  <c r="W389" i="55"/>
  <c r="AS389" i="55"/>
  <c r="AT389" i="55" s="1"/>
  <c r="AU389" i="55" s="1"/>
  <c r="AV389" i="55" s="1"/>
  <c r="W401" i="55"/>
  <c r="AS401" i="55"/>
  <c r="AT401" i="55"/>
  <c r="AU401" i="55"/>
  <c r="AV401" i="55"/>
  <c r="W408" i="55"/>
  <c r="AS408" i="55"/>
  <c r="AT408" i="55"/>
  <c r="AU408" i="55"/>
  <c r="AV408" i="55" s="1"/>
  <c r="W435" i="55"/>
  <c r="AS435" i="55"/>
  <c r="AT435" i="55"/>
  <c r="AU435" i="55" s="1"/>
  <c r="AV435" i="55" s="1"/>
  <c r="W426" i="55"/>
  <c r="AS426" i="55"/>
  <c r="AT426" i="55" s="1"/>
  <c r="AU426" i="55" s="1"/>
  <c r="AV426" i="55" s="1"/>
  <c r="W431" i="55"/>
  <c r="AS431" i="55"/>
  <c r="AT431" i="55"/>
  <c r="AU431" i="55"/>
  <c r="AV431" i="55"/>
  <c r="W440" i="55"/>
  <c r="AO440" i="55"/>
  <c r="AS440" i="55"/>
  <c r="AT440" i="55"/>
  <c r="AU440" i="55" s="1"/>
  <c r="AV440" i="55" s="1"/>
  <c r="W449" i="55"/>
  <c r="AO449" i="55"/>
  <c r="AS449" i="55"/>
  <c r="AT449" i="55"/>
  <c r="AU449" i="55"/>
  <c r="AV449" i="55"/>
  <c r="W455" i="55"/>
  <c r="AO455" i="55"/>
  <c r="AS455" i="55"/>
  <c r="AT455" i="55"/>
  <c r="AU455" i="55" s="1"/>
  <c r="AV455" i="55" s="1"/>
  <c r="W451" i="55"/>
  <c r="AO451" i="55"/>
  <c r="AS451" i="55"/>
  <c r="AT451" i="55"/>
  <c r="AU451" i="55"/>
  <c r="AV451" i="55"/>
  <c r="W468" i="55"/>
  <c r="AO468" i="55"/>
  <c r="AS468" i="55"/>
  <c r="AT468" i="55"/>
  <c r="AU468" i="55" s="1"/>
  <c r="AV468" i="55" s="1"/>
  <c r="W488" i="55"/>
  <c r="AO488" i="55"/>
  <c r="AS488" i="55"/>
  <c r="AT488" i="55"/>
  <c r="AU488" i="55"/>
  <c r="AV488" i="55"/>
  <c r="W487" i="55"/>
  <c r="AO487" i="55"/>
  <c r="AS487" i="55"/>
  <c r="AT487" i="55"/>
  <c r="AU487" i="55" s="1"/>
  <c r="AV487" i="55" s="1"/>
  <c r="W498" i="55"/>
  <c r="AO498" i="55"/>
  <c r="AS498" i="55"/>
  <c r="AT498" i="55"/>
  <c r="AU498" i="55"/>
  <c r="AV498" i="55"/>
  <c r="W519" i="55"/>
  <c r="AO519" i="55"/>
  <c r="AS519" i="55"/>
  <c r="AT519" i="55"/>
  <c r="AU519" i="55" s="1"/>
  <c r="AV519" i="55" s="1"/>
  <c r="W511" i="55"/>
  <c r="AO511" i="55"/>
  <c r="AS511" i="55"/>
  <c r="AT511" i="55"/>
  <c r="AU511" i="55"/>
  <c r="AV511" i="55"/>
  <c r="W522" i="55"/>
  <c r="AO522" i="55"/>
  <c r="AS522" i="55"/>
  <c r="AT522" i="55"/>
  <c r="AU522" i="55" s="1"/>
  <c r="AV522" i="55" s="1"/>
  <c r="W528" i="55"/>
  <c r="AO528" i="55"/>
  <c r="AS528" i="55"/>
  <c r="AT528" i="55"/>
  <c r="AU528" i="55"/>
  <c r="AV528" i="55"/>
  <c r="W516" i="55"/>
  <c r="AO516" i="55"/>
  <c r="AS516" i="55"/>
  <c r="AT516" i="55"/>
  <c r="AU516" i="55" s="1"/>
  <c r="AV516" i="55" s="1"/>
  <c r="W521" i="55"/>
  <c r="AO521" i="55"/>
  <c r="AS521" i="55"/>
  <c r="AT521" i="55"/>
  <c r="AU521" i="55"/>
  <c r="AV521" i="55"/>
  <c r="W42" i="55"/>
  <c r="AO42" i="55"/>
  <c r="AS42" i="55"/>
  <c r="AT42" i="55"/>
  <c r="AU42" i="55" s="1"/>
  <c r="AV42" i="55" s="1"/>
  <c r="W45" i="55"/>
  <c r="AO45" i="55"/>
  <c r="AS45" i="55"/>
  <c r="AT45" i="55" s="1"/>
  <c r="AU45" i="55" s="1"/>
  <c r="AV45" i="55" s="1"/>
  <c r="AO51" i="55"/>
  <c r="W51" i="55"/>
  <c r="X16" i="55"/>
  <c r="AO35" i="55"/>
  <c r="W35" i="55"/>
  <c r="X50" i="55"/>
  <c r="AO30" i="55"/>
  <c r="W30" i="55"/>
  <c r="X76" i="55"/>
  <c r="AO83" i="55"/>
  <c r="W83" i="55"/>
  <c r="X111" i="55"/>
  <c r="AO98" i="55"/>
  <c r="W98" i="55"/>
  <c r="AP109" i="55"/>
  <c r="AW229" i="55"/>
  <c r="AX229" i="55" s="1"/>
  <c r="AT238" i="55"/>
  <c r="AU238" i="55"/>
  <c r="AV238" i="55"/>
  <c r="X440" i="55"/>
  <c r="X449" i="55"/>
  <c r="X455" i="55"/>
  <c r="X451" i="55"/>
  <c r="X468" i="55"/>
  <c r="X488" i="55"/>
  <c r="X487" i="55"/>
  <c r="X498" i="55"/>
  <c r="X519" i="55"/>
  <c r="X511" i="55"/>
  <c r="X522" i="55"/>
  <c r="X528" i="55"/>
  <c r="X516" i="55"/>
  <c r="X521" i="55"/>
  <c r="X42" i="55"/>
  <c r="X45" i="55"/>
  <c r="AS15" i="55"/>
  <c r="AT15" i="55"/>
  <c r="AU15" i="55"/>
  <c r="AV15" i="55"/>
  <c r="J16" i="55"/>
  <c r="AS16" i="55"/>
  <c r="AT16" i="55"/>
  <c r="AU16" i="55"/>
  <c r="AV16" i="55" s="1"/>
  <c r="J50" i="55"/>
  <c r="AO50" i="55"/>
  <c r="AS50" i="55"/>
  <c r="AT50" i="55" s="1"/>
  <c r="AU50" i="55" s="1"/>
  <c r="AV50" i="55" s="1"/>
  <c r="J76" i="55"/>
  <c r="AO76" i="55" s="1"/>
  <c r="AP83" i="55"/>
  <c r="J111" i="55"/>
  <c r="AO111" i="55"/>
  <c r="AP98" i="55"/>
  <c r="X109" i="55"/>
  <c r="AS30" i="55"/>
  <c r="AT30" i="55"/>
  <c r="AU30" i="55" s="1"/>
  <c r="AV30" i="55" s="1"/>
  <c r="AS76" i="55"/>
  <c r="AT76" i="55"/>
  <c r="AU76" i="55" s="1"/>
  <c r="AV76" i="55" s="1"/>
  <c r="AS83" i="55"/>
  <c r="AT83" i="55"/>
  <c r="AU83" i="55" s="1"/>
  <c r="AV83" i="55" s="1"/>
  <c r="AS111" i="55"/>
  <c r="AT111" i="55"/>
  <c r="AU111" i="55" s="1"/>
  <c r="AV111" i="55" s="1"/>
  <c r="AS98" i="55"/>
  <c r="AT98" i="55"/>
  <c r="AU98" i="55" s="1"/>
  <c r="AV98" i="55" s="1"/>
  <c r="AS109" i="55"/>
  <c r="AT109" i="55"/>
  <c r="AU109" i="55" s="1"/>
  <c r="AV109" i="55" s="1"/>
  <c r="W139" i="55"/>
  <c r="AS139" i="55"/>
  <c r="AT139" i="55"/>
  <c r="AU139" i="55"/>
  <c r="AV139" i="55"/>
  <c r="W140" i="55"/>
  <c r="AO140" i="55"/>
  <c r="AS140" i="55"/>
  <c r="AT140" i="55"/>
  <c r="AU140" i="55" s="1"/>
  <c r="AV140" i="55" s="1"/>
  <c r="W152" i="55"/>
  <c r="AO152" i="55"/>
  <c r="AS152" i="55"/>
  <c r="AT152" i="55" s="1"/>
  <c r="AU152" i="55" s="1"/>
  <c r="AV152" i="55" s="1"/>
  <c r="W188" i="55"/>
  <c r="AO188" i="55"/>
  <c r="AS188" i="55"/>
  <c r="AT188" i="55"/>
  <c r="AU188" i="55" s="1"/>
  <c r="AV188" i="55" s="1"/>
  <c r="W170" i="55"/>
  <c r="AO170" i="55"/>
  <c r="AS170" i="55"/>
  <c r="AT170" i="55" s="1"/>
  <c r="AU170" i="55" s="1"/>
  <c r="AV170" i="55" s="1"/>
  <c r="W179" i="55"/>
  <c r="AO179" i="55"/>
  <c r="AS179" i="55"/>
  <c r="AT179" i="55"/>
  <c r="AU179" i="55" s="1"/>
  <c r="AV179" i="55" s="1"/>
  <c r="W163" i="55"/>
  <c r="AO163" i="55"/>
  <c r="AS163" i="55"/>
  <c r="AT163" i="55" s="1"/>
  <c r="AU163" i="55" s="1"/>
  <c r="AV163" i="55" s="1"/>
  <c r="W181" i="55"/>
  <c r="AO181" i="55"/>
  <c r="AS181" i="55"/>
  <c r="AT181" i="55"/>
  <c r="AU181" i="55" s="1"/>
  <c r="AV181" i="55" s="1"/>
  <c r="W199" i="55"/>
  <c r="AO199" i="55"/>
  <c r="AS199" i="55"/>
  <c r="AT199" i="55" s="1"/>
  <c r="AU199" i="55" s="1"/>
  <c r="AV199" i="55" s="1"/>
  <c r="W194" i="55"/>
  <c r="AO194" i="55"/>
  <c r="AS194" i="55"/>
  <c r="AT194" i="55"/>
  <c r="AU194" i="55" s="1"/>
  <c r="AV194" i="55" s="1"/>
  <c r="W236" i="55"/>
  <c r="AS236" i="55"/>
  <c r="AT236" i="55" s="1"/>
  <c r="AU236" i="55" s="1"/>
  <c r="AV236" i="55" s="1"/>
  <c r="AO232" i="55"/>
  <c r="W232" i="55"/>
  <c r="J239" i="55"/>
  <c r="AP239" i="55"/>
  <c r="AW267" i="55"/>
  <c r="AX267" i="55" s="1"/>
  <c r="Z268" i="55"/>
  <c r="AW280" i="55"/>
  <c r="AX280" i="55"/>
  <c r="Z445" i="55"/>
  <c r="AW283" i="55"/>
  <c r="AX283" i="55"/>
  <c r="Z284" i="55"/>
  <c r="AW316" i="55"/>
  <c r="AX316" i="55" s="1"/>
  <c r="Z317" i="55"/>
  <c r="AW319" i="55"/>
  <c r="AX319" i="55" s="1"/>
  <c r="Z329" i="55"/>
  <c r="AW219" i="55"/>
  <c r="AX219" i="55"/>
  <c r="Z339" i="55"/>
  <c r="AP383" i="55"/>
  <c r="AP404" i="55"/>
  <c r="AP429" i="55"/>
  <c r="X139" i="55"/>
  <c r="X140" i="55"/>
  <c r="X152" i="55"/>
  <c r="X188" i="55"/>
  <c r="X170" i="55"/>
  <c r="X179" i="55"/>
  <c r="X163" i="55"/>
  <c r="X181" i="55"/>
  <c r="X199" i="55"/>
  <c r="X194" i="55"/>
  <c r="J236" i="55"/>
  <c r="AO236" i="55"/>
  <c r="X236" i="55"/>
  <c r="J213" i="55"/>
  <c r="AO213" i="55"/>
  <c r="AS213" i="55"/>
  <c r="AT213" i="55" s="1"/>
  <c r="AU213" i="55" s="1"/>
  <c r="AV213" i="55" s="1"/>
  <c r="W239" i="55"/>
  <c r="AP446" i="55"/>
  <c r="AS84" i="55"/>
  <c r="AT84" i="55"/>
  <c r="AU84" i="55"/>
  <c r="AV84" i="55" s="1"/>
  <c r="AS25" i="55"/>
  <c r="AT25" i="55"/>
  <c r="AU25" i="55"/>
  <c r="AV25" i="55" s="1"/>
  <c r="AS149" i="55"/>
  <c r="AT149" i="55"/>
  <c r="AU149" i="55"/>
  <c r="AV149" i="55" s="1"/>
  <c r="AS155" i="55"/>
  <c r="AT155" i="55"/>
  <c r="AU155" i="55"/>
  <c r="AV155" i="55" s="1"/>
  <c r="AS160" i="55"/>
  <c r="AT160" i="55"/>
  <c r="AU160" i="55"/>
  <c r="AV160" i="55" s="1"/>
  <c r="AS174" i="55"/>
  <c r="AT174" i="55"/>
  <c r="AU174" i="55"/>
  <c r="AV174" i="55" s="1"/>
  <c r="AS159" i="55"/>
  <c r="AT159" i="55"/>
  <c r="AU159" i="55"/>
  <c r="AV159" i="55" s="1"/>
  <c r="AS187" i="55"/>
  <c r="AT187" i="55"/>
  <c r="AU187" i="55"/>
  <c r="AV187" i="55" s="1"/>
  <c r="AS177" i="55"/>
  <c r="AT177" i="55"/>
  <c r="AU177" i="55"/>
  <c r="AV177" i="55" s="1"/>
  <c r="AS198" i="55"/>
  <c r="AT198" i="55"/>
  <c r="AU198" i="55"/>
  <c r="AV198" i="55" s="1"/>
  <c r="AS196" i="55"/>
  <c r="AT196" i="55"/>
  <c r="AU196" i="55"/>
  <c r="AV196" i="55" s="1"/>
  <c r="AW214" i="55"/>
  <c r="AX214" i="55"/>
  <c r="W213" i="55"/>
  <c r="AP268" i="55"/>
  <c r="X268" i="55"/>
  <c r="AO268" i="55"/>
  <c r="W268" i="55"/>
  <c r="AP445" i="55"/>
  <c r="X445" i="55"/>
  <c r="AO445" i="55"/>
  <c r="W445" i="55"/>
  <c r="AP284" i="55"/>
  <c r="X284" i="55"/>
  <c r="AO284" i="55"/>
  <c r="W284" i="55"/>
  <c r="AP317" i="55"/>
  <c r="X317" i="55"/>
  <c r="AO317" i="55"/>
  <c r="W317" i="55"/>
  <c r="AP329" i="55"/>
  <c r="X329" i="55"/>
  <c r="AO329" i="55"/>
  <c r="W329" i="55"/>
  <c r="AP339" i="55"/>
  <c r="X339" i="55"/>
  <c r="AO339" i="55"/>
  <c r="W339" i="55"/>
  <c r="AP351" i="55"/>
  <c r="AW107" i="55"/>
  <c r="AX107" i="55"/>
  <c r="AS232" i="55"/>
  <c r="AT232" i="55"/>
  <c r="AU232" i="55"/>
  <c r="AV232" i="55" s="1"/>
  <c r="AP213" i="55"/>
  <c r="X239" i="55"/>
  <c r="AO262" i="55"/>
  <c r="W262" i="55"/>
  <c r="AP400" i="55"/>
  <c r="AP395" i="55"/>
  <c r="AW350" i="55"/>
  <c r="AX350" i="55" s="1"/>
  <c r="Z351" i="55"/>
  <c r="AW355" i="55"/>
  <c r="AX355" i="55"/>
  <c r="Z400" i="55"/>
  <c r="AW384" i="55"/>
  <c r="AX384" i="55"/>
  <c r="AW379" i="55"/>
  <c r="AX379" i="55" s="1"/>
  <c r="Z395" i="55"/>
  <c r="AW381" i="55"/>
  <c r="AX381" i="55"/>
  <c r="Z404" i="55"/>
  <c r="AW409" i="55"/>
  <c r="AX409" i="55"/>
  <c r="Z429" i="55"/>
  <c r="AW432" i="55"/>
  <c r="AX432" i="55"/>
  <c r="Z446" i="55"/>
  <c r="W444" i="55"/>
  <c r="AO444" i="55"/>
  <c r="AS444" i="55"/>
  <c r="AT444" i="55" s="1"/>
  <c r="AU444" i="55" s="1"/>
  <c r="AV444" i="55" s="1"/>
  <c r="W442" i="55"/>
  <c r="AS442" i="55"/>
  <c r="AT442" i="55"/>
  <c r="AU442" i="55" s="1"/>
  <c r="AV442" i="55" s="1"/>
  <c r="W477" i="55"/>
  <c r="AS477" i="55"/>
  <c r="AT477" i="55" s="1"/>
  <c r="AU477" i="55" s="1"/>
  <c r="AV477" i="55" s="1"/>
  <c r="W480" i="55"/>
  <c r="AS480" i="55"/>
  <c r="AT480" i="55"/>
  <c r="AU480" i="55" s="1"/>
  <c r="AV480" i="55" s="1"/>
  <c r="W524" i="55"/>
  <c r="AS524" i="55"/>
  <c r="AT524" i="55" s="1"/>
  <c r="AU524" i="55" s="1"/>
  <c r="AV524" i="55" s="1"/>
  <c r="W534" i="55"/>
  <c r="AS534" i="55"/>
  <c r="AT534" i="55"/>
  <c r="AU534" i="55" s="1"/>
  <c r="AV534" i="55" s="1"/>
  <c r="AS28" i="55"/>
  <c r="AT28" i="55"/>
  <c r="AU28" i="55" s="1"/>
  <c r="AV28" i="55" s="1"/>
  <c r="W47" i="55"/>
  <c r="AS47" i="55"/>
  <c r="AT47" i="55" s="1"/>
  <c r="AU47" i="55" s="1"/>
  <c r="AV47" i="55" s="1"/>
  <c r="W18" i="55"/>
  <c r="AS18" i="55"/>
  <c r="AT18" i="55"/>
  <c r="AU18" i="55" s="1"/>
  <c r="AV18" i="55" s="1"/>
  <c r="W46" i="55"/>
  <c r="AS46" i="55"/>
  <c r="AT46" i="55" s="1"/>
  <c r="AU46" i="55" s="1"/>
  <c r="AV46" i="55" s="1"/>
  <c r="AS64" i="55"/>
  <c r="AT64" i="55" s="1"/>
  <c r="AU64" i="55" s="1"/>
  <c r="AV64" i="55" s="1"/>
  <c r="W421" i="55"/>
  <c r="AS421" i="55"/>
  <c r="AT421" i="55"/>
  <c r="AU421" i="55" s="1"/>
  <c r="AV421" i="55" s="1"/>
  <c r="AS73" i="55"/>
  <c r="AT73" i="55"/>
  <c r="AU73" i="55" s="1"/>
  <c r="AV73" i="55" s="1"/>
  <c r="AS74" i="55"/>
  <c r="AT74" i="55"/>
  <c r="AU74" i="55" s="1"/>
  <c r="AV74" i="55" s="1"/>
  <c r="AS72" i="55"/>
  <c r="AT72" i="55"/>
  <c r="AU72" i="55" s="1"/>
  <c r="AV72" i="55" s="1"/>
  <c r="W88" i="55"/>
  <c r="AS88" i="55"/>
  <c r="AT88" i="55" s="1"/>
  <c r="AU88" i="55" s="1"/>
  <c r="AV88" i="55" s="1"/>
  <c r="W92" i="55"/>
  <c r="AS92" i="55"/>
  <c r="AT92" i="55"/>
  <c r="AU92" i="55" s="1"/>
  <c r="AV92" i="55" s="1"/>
  <c r="AS95" i="55"/>
  <c r="AT95" i="55"/>
  <c r="AU95" i="55" s="1"/>
  <c r="AV95" i="55" s="1"/>
  <c r="W122" i="55"/>
  <c r="AS122" i="55"/>
  <c r="AT122" i="55" s="1"/>
  <c r="AU122" i="55" s="1"/>
  <c r="AV122" i="55" s="1"/>
  <c r="W107" i="55"/>
  <c r="AO128" i="55"/>
  <c r="W128" i="55"/>
  <c r="AW147" i="55"/>
  <c r="AX147" i="55"/>
  <c r="AO156" i="55"/>
  <c r="W156" i="55"/>
  <c r="AP342" i="55"/>
  <c r="X409" i="55"/>
  <c r="X444" i="55"/>
  <c r="AS103" i="55"/>
  <c r="AT103" i="55" s="1"/>
  <c r="AU103" i="55" s="1"/>
  <c r="AV103" i="55" s="1"/>
  <c r="AS146" i="55"/>
  <c r="AT146" i="55" s="1"/>
  <c r="AU146" i="55" s="1"/>
  <c r="AV146" i="55" s="1"/>
  <c r="AP156" i="55"/>
  <c r="AS154" i="55"/>
  <c r="AT154" i="55"/>
  <c r="AS175" i="55"/>
  <c r="AW175" i="55" s="1"/>
  <c r="AX175" i="55" s="1"/>
  <c r="AT175" i="55"/>
  <c r="AU175" i="55" s="1"/>
  <c r="AV175" i="55" s="1"/>
  <c r="AW342" i="55"/>
  <c r="AX342" i="55"/>
  <c r="AP378" i="55"/>
  <c r="AW153" i="55"/>
  <c r="AX153" i="55" s="1"/>
  <c r="AS239" i="55"/>
  <c r="AT239" i="55" s="1"/>
  <c r="AU239" i="55" s="1"/>
  <c r="AV239" i="55" s="1"/>
  <c r="AS262" i="55"/>
  <c r="AT262" i="55" s="1"/>
  <c r="AU262" i="55" s="1"/>
  <c r="AV262" i="55" s="1"/>
  <c r="AS268" i="55"/>
  <c r="AT268" i="55" s="1"/>
  <c r="AU268" i="55" s="1"/>
  <c r="AV268" i="55" s="1"/>
  <c r="AS445" i="55"/>
  <c r="AT445" i="55" s="1"/>
  <c r="AU445" i="55" s="1"/>
  <c r="AV445" i="55" s="1"/>
  <c r="AS284" i="55"/>
  <c r="AT284" i="55" s="1"/>
  <c r="AU284" i="55" s="1"/>
  <c r="AV284" i="55" s="1"/>
  <c r="AS317" i="55"/>
  <c r="AT317" i="55" s="1"/>
  <c r="AU317" i="55" s="1"/>
  <c r="AV317" i="55" s="1"/>
  <c r="AS329" i="55"/>
  <c r="AT329" i="55" s="1"/>
  <c r="AU329" i="55" s="1"/>
  <c r="AV329" i="55" s="1"/>
  <c r="AS339" i="55"/>
  <c r="AT339" i="55" s="1"/>
  <c r="AU339" i="55" s="1"/>
  <c r="AV339" i="55" s="1"/>
  <c r="W351" i="55"/>
  <c r="AO351" i="55"/>
  <c r="AS351" i="55"/>
  <c r="AT351" i="55" s="1"/>
  <c r="AU351" i="55" s="1"/>
  <c r="AV351" i="55" s="1"/>
  <c r="W400" i="55"/>
  <c r="AO400" i="55"/>
  <c r="AS400" i="55"/>
  <c r="AT400" i="55" s="1"/>
  <c r="AU400" i="55" s="1"/>
  <c r="AV400" i="55" s="1"/>
  <c r="W383" i="55"/>
  <c r="AO383" i="55"/>
  <c r="AS383" i="55"/>
  <c r="AT383" i="55" s="1"/>
  <c r="AU383" i="55" s="1"/>
  <c r="AV383" i="55" s="1"/>
  <c r="W395" i="55"/>
  <c r="AO395" i="55"/>
  <c r="AS395" i="55"/>
  <c r="AT395" i="55" s="1"/>
  <c r="AU395" i="55" s="1"/>
  <c r="AV395" i="55" s="1"/>
  <c r="W404" i="55"/>
  <c r="AO404" i="55"/>
  <c r="AS404" i="55"/>
  <c r="AT404" i="55" s="1"/>
  <c r="AU404" i="55" s="1"/>
  <c r="AV404" i="55" s="1"/>
  <c r="W429" i="55"/>
  <c r="AO429" i="55"/>
  <c r="AS429" i="55"/>
  <c r="AT429" i="55" s="1"/>
  <c r="AU429" i="55" s="1"/>
  <c r="AV429" i="55" s="1"/>
  <c r="W446" i="55"/>
  <c r="AO446" i="55"/>
  <c r="AS446" i="55"/>
  <c r="AT446" i="55" s="1"/>
  <c r="AU446" i="55" s="1"/>
  <c r="AV446" i="55" s="1"/>
  <c r="W443" i="55"/>
  <c r="AS443" i="55"/>
  <c r="AT443" i="55"/>
  <c r="AU443" i="55" s="1"/>
  <c r="AV443" i="55" s="1"/>
  <c r="W423" i="55"/>
  <c r="AS423" i="55"/>
  <c r="AT423" i="55" s="1"/>
  <c r="AU423" i="55" s="1"/>
  <c r="AV423" i="55" s="1"/>
  <c r="W484" i="55"/>
  <c r="AS484" i="55"/>
  <c r="AT484" i="55"/>
  <c r="AU484" i="55" s="1"/>
  <c r="AV484" i="55" s="1"/>
  <c r="W330" i="55"/>
  <c r="AS330" i="55"/>
  <c r="AT330" i="55" s="1"/>
  <c r="AU330" i="55" s="1"/>
  <c r="AV330" i="55" s="1"/>
  <c r="W130" i="55"/>
  <c r="AS130" i="55"/>
  <c r="AT130" i="55"/>
  <c r="AU130" i="55" s="1"/>
  <c r="AV130" i="55" s="1"/>
  <c r="W7" i="55"/>
  <c r="AS7" i="55"/>
  <c r="AT7" i="55" s="1"/>
  <c r="AU7" i="55" s="1"/>
  <c r="AV7" i="55" s="1"/>
  <c r="W13" i="55"/>
  <c r="AS13" i="55"/>
  <c r="AT13" i="55"/>
  <c r="AU13" i="55" s="1"/>
  <c r="AV13" i="55" s="1"/>
  <c r="W9" i="55"/>
  <c r="AS9" i="55"/>
  <c r="AT9" i="55" s="1"/>
  <c r="AU9" i="55" s="1"/>
  <c r="AV9" i="55" s="1"/>
  <c r="W32" i="55"/>
  <c r="AS32" i="55"/>
  <c r="AT32" i="55"/>
  <c r="AU32" i="55" s="1"/>
  <c r="AV32" i="55" s="1"/>
  <c r="W55" i="55"/>
  <c r="AS55" i="55"/>
  <c r="AT55" i="55" s="1"/>
  <c r="AU55" i="55" s="1"/>
  <c r="AV55" i="55" s="1"/>
  <c r="W79" i="55"/>
  <c r="AS79" i="55"/>
  <c r="AT79" i="55"/>
  <c r="AU79" i="55" s="1"/>
  <c r="AV79" i="55" s="1"/>
  <c r="W60" i="55"/>
  <c r="AS60" i="55"/>
  <c r="AT60" i="55" s="1"/>
  <c r="AU60" i="55" s="1"/>
  <c r="AV60" i="55" s="1"/>
  <c r="W77" i="55"/>
  <c r="AS77" i="55"/>
  <c r="AT77" i="55"/>
  <c r="AU77" i="55" s="1"/>
  <c r="AV77" i="55" s="1"/>
  <c r="W430" i="55"/>
  <c r="AS430" i="55"/>
  <c r="AT430" i="55" s="1"/>
  <c r="AU430" i="55" s="1"/>
  <c r="AV430" i="55" s="1"/>
  <c r="W58" i="55"/>
  <c r="AS58" i="55"/>
  <c r="AT58" i="55"/>
  <c r="AU58" i="55" s="1"/>
  <c r="AV58" i="55" s="1"/>
  <c r="W90" i="55"/>
  <c r="AS90" i="55"/>
  <c r="AT90" i="55" s="1"/>
  <c r="AU90" i="55" s="1"/>
  <c r="AV90" i="55" s="1"/>
  <c r="W125" i="55"/>
  <c r="AS125" i="55"/>
  <c r="AT125" i="55"/>
  <c r="AU125" i="55" s="1"/>
  <c r="AV125" i="55" s="1"/>
  <c r="W89" i="55"/>
  <c r="AS89" i="55"/>
  <c r="AT89" i="55" s="1"/>
  <c r="AU89" i="55" s="1"/>
  <c r="AV89" i="55" s="1"/>
  <c r="W117" i="55"/>
  <c r="AS117" i="55"/>
  <c r="AT117" i="55"/>
  <c r="AU117" i="55" s="1"/>
  <c r="AV117" i="55" s="1"/>
  <c r="AO103" i="55"/>
  <c r="W103" i="55"/>
  <c r="X128" i="55"/>
  <c r="AO146" i="55"/>
  <c r="W146" i="55"/>
  <c r="X156" i="55"/>
  <c r="AW344" i="55"/>
  <c r="AX344" i="55"/>
  <c r="AW378" i="55"/>
  <c r="AX378" i="55"/>
  <c r="X351" i="55"/>
  <c r="X400" i="55"/>
  <c r="X383" i="55"/>
  <c r="X395" i="55"/>
  <c r="X404" i="55"/>
  <c r="X429" i="55"/>
  <c r="X446" i="55"/>
  <c r="AS128" i="55"/>
  <c r="AT128" i="55" s="1"/>
  <c r="AU128" i="55" s="1"/>
  <c r="AV128" i="55" s="1"/>
  <c r="AS156" i="55"/>
  <c r="AT156" i="55" s="1"/>
  <c r="AU156" i="55" s="1"/>
  <c r="AV156" i="55" s="1"/>
  <c r="AS171" i="55"/>
  <c r="AT171" i="55" s="1"/>
  <c r="AU171" i="55" s="1"/>
  <c r="AV171" i="55" s="1"/>
  <c r="AS195" i="55"/>
  <c r="AT195" i="55" s="1"/>
  <c r="AU195" i="55" s="1"/>
  <c r="AV195" i="55" s="1"/>
  <c r="AS207" i="55"/>
  <c r="AT207" i="55" s="1"/>
  <c r="AU207" i="55" s="1"/>
  <c r="AV207" i="55" s="1"/>
  <c r="AS201" i="55"/>
  <c r="AT201" i="55" s="1"/>
  <c r="AU201" i="55" s="1"/>
  <c r="AV201" i="55" s="1"/>
  <c r="AS215" i="55"/>
  <c r="AT215" i="55" s="1"/>
  <c r="AU215" i="55" s="1"/>
  <c r="AV215" i="55" s="1"/>
  <c r="AS237" i="55"/>
  <c r="AT237" i="55" s="1"/>
  <c r="AU237" i="55" s="1"/>
  <c r="AV237" i="55" s="1"/>
  <c r="AS250" i="55"/>
  <c r="AT250" i="55" s="1"/>
  <c r="AU250" i="55" s="1"/>
  <c r="AV250" i="55" s="1"/>
  <c r="AS257" i="55"/>
  <c r="AT257" i="55" s="1"/>
  <c r="AU257" i="55" s="1"/>
  <c r="AV257" i="55" s="1"/>
  <c r="AS263" i="55"/>
  <c r="AT263" i="55" s="1"/>
  <c r="AU263" i="55" s="1"/>
  <c r="AV263" i="55" s="1"/>
  <c r="AS269" i="55"/>
  <c r="AT269" i="55" s="1"/>
  <c r="AU269" i="55" s="1"/>
  <c r="AV269" i="55" s="1"/>
  <c r="AS278" i="55"/>
  <c r="AT278" i="55" s="1"/>
  <c r="AU278" i="55" s="1"/>
  <c r="AV278" i="55" s="1"/>
  <c r="AS295" i="55"/>
  <c r="AT295" i="55" s="1"/>
  <c r="AU295" i="55" s="1"/>
  <c r="AV295" i="55" s="1"/>
  <c r="AS322" i="55"/>
  <c r="AT322" i="55" s="1"/>
  <c r="AU322" i="55" s="1"/>
  <c r="AV322" i="55" s="1"/>
  <c r="AS309" i="55"/>
  <c r="AT309" i="55" s="1"/>
  <c r="AU309" i="55" s="1"/>
  <c r="AV309" i="55" s="1"/>
  <c r="AS315" i="55"/>
  <c r="AT315" i="55" s="1"/>
  <c r="AU315" i="55" s="1"/>
  <c r="AV315" i="55" s="1"/>
  <c r="Z342" i="55"/>
  <c r="AS352" i="55"/>
  <c r="AT352" i="55"/>
  <c r="AU352" i="55" s="1"/>
  <c r="AV352" i="55" s="1"/>
  <c r="AS346" i="55"/>
  <c r="AT346" i="55"/>
  <c r="AU346" i="55" s="1"/>
  <c r="AV346" i="55" s="1"/>
  <c r="Z344" i="55"/>
  <c r="AW347" i="55"/>
  <c r="AX347" i="55" s="1"/>
  <c r="Z365" i="55"/>
  <c r="AW366" i="55"/>
  <c r="AX366" i="55"/>
  <c r="Z363" i="55"/>
  <c r="AW362" i="55"/>
  <c r="AX362" i="55" s="1"/>
  <c r="Z378" i="55"/>
  <c r="AW393" i="55"/>
  <c r="AX393" i="55"/>
  <c r="AW391" i="55"/>
  <c r="AX391" i="55"/>
  <c r="AO382" i="55"/>
  <c r="W382" i="55"/>
  <c r="AO407" i="55"/>
  <c r="AS415" i="55"/>
  <c r="AT415" i="55" s="1"/>
  <c r="AU415" i="55" s="1"/>
  <c r="AV415" i="55" s="1"/>
  <c r="X269" i="55"/>
  <c r="J278" i="55"/>
  <c r="AO278" i="55"/>
  <c r="X278" i="55"/>
  <c r="X295" i="55"/>
  <c r="J322" i="55"/>
  <c r="AO322" i="55"/>
  <c r="X322" i="55"/>
  <c r="X309" i="55"/>
  <c r="J315" i="55"/>
  <c r="AP315" i="55"/>
  <c r="X315" i="55"/>
  <c r="J352" i="55"/>
  <c r="AP352" i="55" s="1"/>
  <c r="X352" i="55"/>
  <c r="J346" i="55"/>
  <c r="X346" i="55"/>
  <c r="J347" i="55"/>
  <c r="X347" i="55"/>
  <c r="J366" i="55"/>
  <c r="X366" i="55"/>
  <c r="J362" i="55"/>
  <c r="X362" i="55"/>
  <c r="J393" i="55"/>
  <c r="X393" i="55"/>
  <c r="AP382" i="55"/>
  <c r="AO419" i="55"/>
  <c r="AW180" i="55"/>
  <c r="AX180" i="55"/>
  <c r="W169" i="55"/>
  <c r="AS169" i="55"/>
  <c r="AT169" i="55" s="1"/>
  <c r="AU169" i="55" s="1"/>
  <c r="AV169" i="55" s="1"/>
  <c r="W115" i="55"/>
  <c r="AS115" i="55"/>
  <c r="AT115" i="55"/>
  <c r="AU115" i="55" s="1"/>
  <c r="AV115" i="55" s="1"/>
  <c r="W189" i="55"/>
  <c r="AS189" i="55"/>
  <c r="AT189" i="55" s="1"/>
  <c r="AU189" i="55" s="1"/>
  <c r="AV189" i="55" s="1"/>
  <c r="W206" i="55"/>
  <c r="AS206" i="55"/>
  <c r="AT206" i="55"/>
  <c r="AU206" i="55" s="1"/>
  <c r="AV206" i="55" s="1"/>
  <c r="W368" i="55"/>
  <c r="AS368" i="55"/>
  <c r="AT368" i="55" s="1"/>
  <c r="AU368" i="55" s="1"/>
  <c r="AV368" i="55" s="1"/>
  <c r="W208" i="55"/>
  <c r="AS208" i="55"/>
  <c r="AT208" i="55"/>
  <c r="AU208" i="55" s="1"/>
  <c r="AV208" i="55" s="1"/>
  <c r="W217" i="55"/>
  <c r="AS217" i="55"/>
  <c r="AT217" i="55" s="1"/>
  <c r="AU217" i="55" s="1"/>
  <c r="AV217" i="55" s="1"/>
  <c r="W249" i="55"/>
  <c r="AS249" i="55"/>
  <c r="AT249" i="55"/>
  <c r="AU249" i="55" s="1"/>
  <c r="AV249" i="55" s="1"/>
  <c r="W254" i="55"/>
  <c r="AS254" i="55"/>
  <c r="AT254" i="55" s="1"/>
  <c r="AU254" i="55" s="1"/>
  <c r="AV254" i="55" s="1"/>
  <c r="W260" i="55"/>
  <c r="AS260" i="55"/>
  <c r="AT260" i="55"/>
  <c r="AU260" i="55" s="1"/>
  <c r="AV260" i="55"/>
  <c r="W266" i="55"/>
  <c r="AS266" i="55"/>
  <c r="AT266" i="55" s="1"/>
  <c r="AU266" i="55"/>
  <c r="AV266" i="55" s="1"/>
  <c r="W271" i="55"/>
  <c r="AS271" i="55"/>
  <c r="AT271" i="55"/>
  <c r="AU271" i="55" s="1"/>
  <c r="AV271" i="55" s="1"/>
  <c r="W304" i="55"/>
  <c r="AS304" i="55"/>
  <c r="AT304" i="55" s="1"/>
  <c r="AU304" i="55" s="1"/>
  <c r="AV304" i="55" s="1"/>
  <c r="W291" i="55"/>
  <c r="AO291" i="55"/>
  <c r="AS291" i="55"/>
  <c r="AT291" i="55" s="1"/>
  <c r="AU291" i="55"/>
  <c r="AV291" i="55" s="1"/>
  <c r="W300" i="55"/>
  <c r="AO300" i="55"/>
  <c r="AS300" i="55"/>
  <c r="AT300" i="55" s="1"/>
  <c r="AU300" i="55" s="1"/>
  <c r="AV300" i="55" s="1"/>
  <c r="W335" i="55"/>
  <c r="AO335" i="55"/>
  <c r="AS335" i="55"/>
  <c r="AT335" i="55" s="1"/>
  <c r="AU335" i="55"/>
  <c r="AV335" i="55" s="1"/>
  <c r="W342" i="55"/>
  <c r="AO342" i="55"/>
  <c r="W349" i="55"/>
  <c r="AO349" i="55"/>
  <c r="AS349" i="55"/>
  <c r="AT349" i="55" s="1"/>
  <c r="AU349" i="55"/>
  <c r="AV349" i="55" s="1"/>
  <c r="W344" i="55"/>
  <c r="AO344" i="55"/>
  <c r="W365" i="55"/>
  <c r="AO365" i="55"/>
  <c r="W363" i="55"/>
  <c r="AO363" i="55"/>
  <c r="W378" i="55"/>
  <c r="AO378" i="55"/>
  <c r="X382" i="55"/>
  <c r="AS371" i="55"/>
  <c r="AT371" i="55"/>
  <c r="AU371" i="55" s="1"/>
  <c r="AV371" i="55" s="1"/>
  <c r="AO153" i="55"/>
  <c r="X291" i="55"/>
  <c r="X300" i="55"/>
  <c r="X335" i="55"/>
  <c r="X342" i="55"/>
  <c r="X349" i="55"/>
  <c r="X344" i="55"/>
  <c r="X365" i="55"/>
  <c r="X363" i="55"/>
  <c r="X378" i="55"/>
  <c r="J391" i="55"/>
  <c r="AP391" i="55"/>
  <c r="J382" i="55"/>
  <c r="AS382" i="55"/>
  <c r="AT382" i="55" s="1"/>
  <c r="AU382" i="55" s="1"/>
  <c r="AV382" i="55" s="1"/>
  <c r="AO371" i="55"/>
  <c r="W371" i="55"/>
  <c r="AS412" i="55"/>
  <c r="AT412" i="55" s="1"/>
  <c r="AU412" i="55" s="1"/>
  <c r="AV412" i="55" s="1"/>
  <c r="AS407" i="55"/>
  <c r="AT407" i="55" s="1"/>
  <c r="AU407" i="55"/>
  <c r="AV407" i="55" s="1"/>
  <c r="AS416" i="55"/>
  <c r="AT416" i="55" s="1"/>
  <c r="AU416" i="55" s="1"/>
  <c r="AV416" i="55" s="1"/>
  <c r="X493" i="55"/>
  <c r="AP493" i="55"/>
  <c r="X489" i="55"/>
  <c r="AP489" i="55"/>
  <c r="X310" i="55"/>
  <c r="AP310" i="55"/>
  <c r="X504" i="55"/>
  <c r="AP504" i="55"/>
  <c r="J533" i="55"/>
  <c r="AO533" i="55" s="1"/>
  <c r="X533" i="55"/>
  <c r="J21" i="55"/>
  <c r="X21" i="55"/>
  <c r="AP21" i="55"/>
  <c r="J44" i="55"/>
  <c r="X44" i="55"/>
  <c r="AP44" i="55"/>
  <c r="J63" i="55"/>
  <c r="AO63" i="55"/>
  <c r="X63" i="55"/>
  <c r="J168" i="55"/>
  <c r="AO168" i="55" s="1"/>
  <c r="X168" i="55"/>
  <c r="J121" i="55"/>
  <c r="X121" i="55"/>
  <c r="AP121" i="55"/>
  <c r="J87" i="55"/>
  <c r="X87" i="55"/>
  <c r="AP87" i="55"/>
  <c r="J126" i="55"/>
  <c r="AO126" i="55"/>
  <c r="X126" i="55"/>
  <c r="J127" i="55"/>
  <c r="AO127" i="55" s="1"/>
  <c r="X127" i="55"/>
  <c r="J185" i="55"/>
  <c r="AP185" i="55"/>
  <c r="X185" i="55"/>
  <c r="J182" i="55"/>
  <c r="AO182" i="55" s="1"/>
  <c r="AS182" i="55"/>
  <c r="AT182" i="55" s="1"/>
  <c r="AU182" i="55"/>
  <c r="AV182" i="55" s="1"/>
  <c r="AO203" i="55"/>
  <c r="W203" i="55"/>
  <c r="Z190" i="55"/>
  <c r="AW323" i="55"/>
  <c r="AX323" i="55"/>
  <c r="AW338" i="55"/>
  <c r="AX338" i="55"/>
  <c r="AS422" i="55"/>
  <c r="AT422" i="55"/>
  <c r="AU422" i="55" s="1"/>
  <c r="AV422" i="55" s="1"/>
  <c r="AS427" i="55"/>
  <c r="AT427" i="55"/>
  <c r="AU427" i="55" s="1"/>
  <c r="AV427" i="55"/>
  <c r="AS428" i="55"/>
  <c r="AT428" i="55"/>
  <c r="AU428" i="55" s="1"/>
  <c r="AV428" i="55"/>
  <c r="AS479" i="55"/>
  <c r="AT479" i="55"/>
  <c r="AU479" i="55" s="1"/>
  <c r="AV479" i="55"/>
  <c r="AS467" i="55"/>
  <c r="AT467" i="55"/>
  <c r="AU467" i="55" s="1"/>
  <c r="AV467" i="55" s="1"/>
  <c r="AS482" i="55"/>
  <c r="AT482" i="55"/>
  <c r="AU482" i="55" s="1"/>
  <c r="AV482" i="55"/>
  <c r="AS491" i="55"/>
  <c r="AT491" i="55"/>
  <c r="AU491" i="55" s="1"/>
  <c r="AV491" i="55"/>
  <c r="AS497" i="55"/>
  <c r="AT497" i="55"/>
  <c r="AU497" i="55" s="1"/>
  <c r="AV497" i="55"/>
  <c r="AS496" i="55"/>
  <c r="AT496" i="55"/>
  <c r="AU496" i="55" s="1"/>
  <c r="AV496" i="55" s="1"/>
  <c r="AS518" i="55"/>
  <c r="AT518" i="55"/>
  <c r="AU518" i="55" s="1"/>
  <c r="AV518" i="55"/>
  <c r="AS510" i="55"/>
  <c r="AT510" i="55"/>
  <c r="AU510" i="55" s="1"/>
  <c r="AV510" i="55"/>
  <c r="AW26" i="55"/>
  <c r="AX26" i="55"/>
  <c r="AW19" i="55"/>
  <c r="AX19" i="55"/>
  <c r="AW59" i="55"/>
  <c r="AX59" i="55"/>
  <c r="AW68" i="55"/>
  <c r="AX68" i="55"/>
  <c r="AW86" i="55"/>
  <c r="AX86" i="55"/>
  <c r="AW104" i="55"/>
  <c r="AX104" i="55"/>
  <c r="AW116" i="55"/>
  <c r="AX116" i="55"/>
  <c r="AW131" i="55"/>
  <c r="AX131" i="55"/>
  <c r="AW134" i="55"/>
  <c r="AX134" i="55"/>
  <c r="AW167" i="55"/>
  <c r="AX167" i="55"/>
  <c r="W182" i="55"/>
  <c r="AO202" i="55"/>
  <c r="Z224" i="55"/>
  <c r="X167" i="55"/>
  <c r="AW191" i="55"/>
  <c r="AX191" i="55"/>
  <c r="AP190" i="55"/>
  <c r="X190" i="55"/>
  <c r="AO190" i="55"/>
  <c r="W190" i="55"/>
  <c r="AP337" i="55"/>
  <c r="W412" i="55"/>
  <c r="W416" i="55"/>
  <c r="W419" i="55"/>
  <c r="AS419" i="55"/>
  <c r="AT419" i="55"/>
  <c r="AU419" i="55" s="1"/>
  <c r="AV419" i="55" s="1"/>
  <c r="W441" i="55"/>
  <c r="AS441" i="55"/>
  <c r="AT441" i="55" s="1"/>
  <c r="AU441" i="55" s="1"/>
  <c r="AV441" i="55" s="1"/>
  <c r="W452" i="55"/>
  <c r="AS452" i="55"/>
  <c r="AT452" i="55"/>
  <c r="AU452" i="55" s="1"/>
  <c r="AV452" i="55" s="1"/>
  <c r="W417" i="55"/>
  <c r="AS417" i="55"/>
  <c r="AT417" i="55" s="1"/>
  <c r="AU417" i="55" s="1"/>
  <c r="AV417" i="55" s="1"/>
  <c r="W466" i="55"/>
  <c r="AS466" i="55"/>
  <c r="AT466" i="55"/>
  <c r="AU466" i="55" s="1"/>
  <c r="AV466" i="55" s="1"/>
  <c r="W483" i="55"/>
  <c r="AS483" i="55"/>
  <c r="AT483" i="55" s="1"/>
  <c r="AU483" i="55" s="1"/>
  <c r="AV483" i="55" s="1"/>
  <c r="W475" i="55"/>
  <c r="AS475" i="55"/>
  <c r="AT475" i="55"/>
  <c r="AU475" i="55" s="1"/>
  <c r="AV475" i="55" s="1"/>
  <c r="W493" i="55"/>
  <c r="AS493" i="55"/>
  <c r="AT493" i="55" s="1"/>
  <c r="AU493" i="55" s="1"/>
  <c r="AV493" i="55" s="1"/>
  <c r="W489" i="55"/>
  <c r="AS489" i="55"/>
  <c r="AT489" i="55"/>
  <c r="AU489" i="55" s="1"/>
  <c r="AV489" i="55" s="1"/>
  <c r="W310" i="55"/>
  <c r="AS310" i="55"/>
  <c r="AT310" i="55" s="1"/>
  <c r="AU310" i="55" s="1"/>
  <c r="AV310" i="55" s="1"/>
  <c r="W504" i="55"/>
  <c r="AS504" i="55"/>
  <c r="AT504" i="55"/>
  <c r="AU504" i="55" s="1"/>
  <c r="AV504" i="55" s="1"/>
  <c r="W533" i="55"/>
  <c r="AS533" i="55"/>
  <c r="AT533" i="55" s="1"/>
  <c r="AU533" i="55" s="1"/>
  <c r="AV533" i="55" s="1"/>
  <c r="W21" i="55"/>
  <c r="AS21" i="55"/>
  <c r="AT21" i="55"/>
  <c r="AU21" i="55" s="1"/>
  <c r="AV21" i="55" s="1"/>
  <c r="W44" i="55"/>
  <c r="AS44" i="55"/>
  <c r="AT44" i="55" s="1"/>
  <c r="AU44" i="55" s="1"/>
  <c r="AV44" i="55" s="1"/>
  <c r="W63" i="55"/>
  <c r="AS63" i="55"/>
  <c r="AT63" i="55"/>
  <c r="AU63" i="55" s="1"/>
  <c r="AV63" i="55" s="1"/>
  <c r="W168" i="55"/>
  <c r="AS168" i="55"/>
  <c r="AT168" i="55" s="1"/>
  <c r="AU168" i="55" s="1"/>
  <c r="AV168" i="55" s="1"/>
  <c r="W121" i="55"/>
  <c r="AS121" i="55"/>
  <c r="AT121" i="55"/>
  <c r="AU121" i="55" s="1"/>
  <c r="AV121" i="55" s="1"/>
  <c r="W87" i="55"/>
  <c r="AS87" i="55"/>
  <c r="AT87" i="55" s="1"/>
  <c r="AU87" i="55"/>
  <c r="AV87" i="55" s="1"/>
  <c r="W126" i="55"/>
  <c r="AS126" i="55"/>
  <c r="AT126" i="55"/>
  <c r="AU126" i="55" s="1"/>
  <c r="AV126" i="55"/>
  <c r="W127" i="55"/>
  <c r="AS127" i="55"/>
  <c r="AT127" i="55" s="1"/>
  <c r="AU127" i="55" s="1"/>
  <c r="AV127" i="55" s="1"/>
  <c r="W185" i="55"/>
  <c r="AS185" i="55"/>
  <c r="AT185" i="55"/>
  <c r="AU185" i="55" s="1"/>
  <c r="AV185" i="55" s="1"/>
  <c r="X182" i="55"/>
  <c r="AS203" i="55"/>
  <c r="AT203" i="55" s="1"/>
  <c r="AU203" i="55" s="1"/>
  <c r="AS190" i="55"/>
  <c r="AT190" i="55" s="1"/>
  <c r="AU190" i="55"/>
  <c r="AV190" i="55" s="1"/>
  <c r="AP224" i="55"/>
  <c r="X224" i="55"/>
  <c r="AO224" i="55"/>
  <c r="W224" i="55"/>
  <c r="AP275" i="55"/>
  <c r="AP308" i="55"/>
  <c r="AS224" i="55"/>
  <c r="AT224" i="55" s="1"/>
  <c r="AU224" i="55"/>
  <c r="AV224" i="55" s="1"/>
  <c r="W227" i="55"/>
  <c r="AS227" i="55"/>
  <c r="AT227" i="55"/>
  <c r="AU227" i="55" s="1"/>
  <c r="AV227" i="55"/>
  <c r="W216" i="55"/>
  <c r="AS216" i="55"/>
  <c r="AT216" i="55" s="1"/>
  <c r="AU216" i="55" s="1"/>
  <c r="AV216" i="55" s="1"/>
  <c r="W244" i="55"/>
  <c r="AO244" i="55"/>
  <c r="AS244" i="55"/>
  <c r="AT244" i="55" s="1"/>
  <c r="AU244" i="55" s="1"/>
  <c r="AV244" i="55" s="1"/>
  <c r="W459" i="55"/>
  <c r="AS459" i="55"/>
  <c r="AT459" i="55"/>
  <c r="AU459" i="55" s="1"/>
  <c r="AV459" i="55" s="1"/>
  <c r="W275" i="55"/>
  <c r="AO275" i="55"/>
  <c r="AS275" i="55"/>
  <c r="AT275" i="55" s="1"/>
  <c r="AU275" i="55" s="1"/>
  <c r="AV275" i="55" s="1"/>
  <c r="W296" i="55"/>
  <c r="AS296" i="55"/>
  <c r="AT296" i="55" s="1"/>
  <c r="AU296" i="55" s="1"/>
  <c r="AV296" i="55" s="1"/>
  <c r="W313" i="55"/>
  <c r="AS313" i="55"/>
  <c r="AT313" i="55"/>
  <c r="AU313" i="55" s="1"/>
  <c r="AV313" i="55" s="1"/>
  <c r="W298" i="55"/>
  <c r="AO298" i="55"/>
  <c r="AW298" i="55"/>
  <c r="AX298" i="55" s="1"/>
  <c r="Z308" i="55"/>
  <c r="W306" i="55"/>
  <c r="AW306" i="55"/>
  <c r="AX306" i="55" s="1"/>
  <c r="Z337" i="55"/>
  <c r="W327" i="55"/>
  <c r="AP327" i="55"/>
  <c r="AS318" i="55"/>
  <c r="AT318" i="55"/>
  <c r="AU318" i="55"/>
  <c r="AV318" i="55" s="1"/>
  <c r="AS332" i="55"/>
  <c r="AT332" i="55"/>
  <c r="AU332" i="55"/>
  <c r="AV332" i="55" s="1"/>
  <c r="AP336" i="55"/>
  <c r="AW372" i="55"/>
  <c r="AX372" i="55"/>
  <c r="AW396" i="55"/>
  <c r="AX396" i="55" s="1"/>
  <c r="J227" i="55"/>
  <c r="AP227" i="55"/>
  <c r="X227" i="55"/>
  <c r="J216" i="55"/>
  <c r="AO216" i="55"/>
  <c r="X216" i="55"/>
  <c r="J244" i="55"/>
  <c r="X244" i="55"/>
  <c r="J459" i="55"/>
  <c r="AO459" i="55"/>
  <c r="X459" i="55"/>
  <c r="X275" i="55"/>
  <c r="J296" i="55"/>
  <c r="AP296" i="55"/>
  <c r="X296" i="55"/>
  <c r="J313" i="55"/>
  <c r="AO313" i="55" s="1"/>
  <c r="X313" i="55"/>
  <c r="J298" i="55"/>
  <c r="X298" i="55"/>
  <c r="J306" i="55"/>
  <c r="AP306" i="55"/>
  <c r="X306" i="55"/>
  <c r="X327" i="55"/>
  <c r="AO318" i="55"/>
  <c r="W318" i="55"/>
  <c r="J340" i="55"/>
  <c r="AO340" i="55"/>
  <c r="AS340" i="55"/>
  <c r="AT340" i="55"/>
  <c r="AU340" i="55" s="1"/>
  <c r="AV340" i="55" s="1"/>
  <c r="AS345" i="55"/>
  <c r="AT345" i="55"/>
  <c r="AU345" i="55" s="1"/>
  <c r="AV345" i="55" s="1"/>
  <c r="AO473" i="55"/>
  <c r="AW473" i="55"/>
  <c r="AX473" i="55" s="1"/>
  <c r="AW223" i="55"/>
  <c r="AX223" i="55" s="1"/>
  <c r="AW243" i="55"/>
  <c r="AX243" i="55" s="1"/>
  <c r="AW241" i="55"/>
  <c r="AX241" i="55" s="1"/>
  <c r="AW247" i="55"/>
  <c r="AX247" i="55" s="1"/>
  <c r="AW282" i="55"/>
  <c r="AX282" i="55" s="1"/>
  <c r="AW281" i="55"/>
  <c r="AX281" i="55" s="1"/>
  <c r="AW328" i="55"/>
  <c r="AX328" i="55" s="1"/>
  <c r="AW308" i="55"/>
  <c r="AX308" i="55" s="1"/>
  <c r="AW337" i="55"/>
  <c r="AX337" i="55" s="1"/>
  <c r="AS327" i="55"/>
  <c r="AT327" i="55" s="1"/>
  <c r="AU327" i="55" s="1"/>
  <c r="AV327" i="55" s="1"/>
  <c r="AS336" i="55"/>
  <c r="AT336" i="55" s="1"/>
  <c r="AU336" i="55" s="1"/>
  <c r="AV336" i="55" s="1"/>
  <c r="W340" i="55"/>
  <c r="X328" i="55"/>
  <c r="X308" i="55"/>
  <c r="X337" i="55"/>
  <c r="AO336" i="55"/>
  <c r="W336" i="55"/>
  <c r="AS348" i="55"/>
  <c r="AT348" i="55" s="1"/>
  <c r="AU348" i="55" s="1"/>
  <c r="AV348" i="55" s="1"/>
  <c r="W345" i="55"/>
  <c r="AO345" i="55"/>
  <c r="W357" i="55"/>
  <c r="AO357" i="55"/>
  <c r="AS357" i="55"/>
  <c r="AT357" i="55" s="1"/>
  <c r="AU357" i="55" s="1"/>
  <c r="AV357" i="55" s="1"/>
  <c r="W358" i="55"/>
  <c r="AO358" i="55"/>
  <c r="AS358" i="55"/>
  <c r="AT358" i="55" s="1"/>
  <c r="AU358" i="55" s="1"/>
  <c r="AV358" i="55" s="1"/>
  <c r="W356" i="55"/>
  <c r="AO356" i="55"/>
  <c r="AS356" i="55"/>
  <c r="AT356" i="55" s="1"/>
  <c r="W373" i="55"/>
  <c r="AO373" i="55"/>
  <c r="AS373" i="55"/>
  <c r="AT373" i="55" s="1"/>
  <c r="AU373" i="55" s="1"/>
  <c r="AV373" i="55" s="1"/>
  <c r="W100" i="55"/>
  <c r="AO100" i="55"/>
  <c r="AS100" i="55"/>
  <c r="AT100" i="55" s="1"/>
  <c r="AU100" i="55" s="1"/>
  <c r="AV100" i="55" s="1"/>
  <c r="W399" i="55"/>
  <c r="AS399" i="55"/>
  <c r="AT399" i="55"/>
  <c r="AU399" i="55" s="1"/>
  <c r="AV399" i="55" s="1"/>
  <c r="W406" i="55"/>
  <c r="AS406" i="55"/>
  <c r="AT406" i="55" s="1"/>
  <c r="AU406" i="55" s="1"/>
  <c r="AV406" i="55" s="1"/>
  <c r="W461" i="55"/>
  <c r="AS425" i="55"/>
  <c r="AT425" i="55"/>
  <c r="AU425" i="55" s="1"/>
  <c r="AV425" i="55" s="1"/>
  <c r="AS463" i="55"/>
  <c r="AT463" i="55"/>
  <c r="AU463" i="55" s="1"/>
  <c r="AV463" i="55" s="1"/>
  <c r="AS462" i="55"/>
  <c r="AT462" i="55"/>
  <c r="AU462" i="55" s="1"/>
  <c r="AV462" i="55" s="1"/>
  <c r="AS437" i="55"/>
  <c r="AT437" i="55"/>
  <c r="AU437" i="55" s="1"/>
  <c r="AV437" i="55" s="1"/>
  <c r="AS472" i="55"/>
  <c r="AT472" i="55" s="1"/>
  <c r="AU472" i="55" s="1"/>
  <c r="AV472" i="55" s="1"/>
  <c r="X345" i="55"/>
  <c r="X357" i="55"/>
  <c r="X358" i="55"/>
  <c r="X356" i="55"/>
  <c r="J373" i="55"/>
  <c r="X373" i="55"/>
  <c r="J100" i="55"/>
  <c r="X100" i="55"/>
  <c r="J399" i="55"/>
  <c r="AP399" i="55"/>
  <c r="X399" i="55"/>
  <c r="J406" i="55"/>
  <c r="AP406" i="55" s="1"/>
  <c r="X406" i="55"/>
  <c r="AS448" i="55"/>
  <c r="AT448" i="55"/>
  <c r="AU448" i="55" s="1"/>
  <c r="AS434" i="55"/>
  <c r="AT434" i="55"/>
  <c r="AU434" i="55" s="1"/>
  <c r="AS341" i="55"/>
  <c r="AT341" i="55"/>
  <c r="AU341" i="55" s="1"/>
  <c r="AV341" i="55" s="1"/>
  <c r="AS360" i="55"/>
  <c r="AT360" i="55"/>
  <c r="AU360" i="55" s="1"/>
  <c r="AV360" i="55" s="1"/>
  <c r="AS364" i="55"/>
  <c r="AT364" i="55"/>
  <c r="AU364" i="55" s="1"/>
  <c r="AS376" i="55"/>
  <c r="AT376" i="55"/>
  <c r="AU376" i="55" s="1"/>
  <c r="AO396" i="55"/>
  <c r="W405" i="55"/>
  <c r="AS405" i="55"/>
  <c r="AT405" i="55"/>
  <c r="AU405" i="55" s="1"/>
  <c r="AV405" i="55" s="1"/>
  <c r="AO425" i="55"/>
  <c r="AO463" i="55"/>
  <c r="AS157" i="55"/>
  <c r="AT157" i="55"/>
  <c r="AU157" i="55" s="1"/>
  <c r="AV157" i="55" s="1"/>
  <c r="AS458" i="55"/>
  <c r="AT458" i="55"/>
  <c r="AU458" i="55" s="1"/>
  <c r="AV458" i="55" s="1"/>
  <c r="AS476" i="55"/>
  <c r="AT476" i="55"/>
  <c r="AU476" i="55" s="1"/>
  <c r="AV476" i="55" s="1"/>
  <c r="W463" i="55"/>
  <c r="W476" i="55"/>
  <c r="AS490" i="55"/>
  <c r="AT490" i="55"/>
  <c r="AU490" i="55" s="1"/>
  <c r="AV490" i="55" s="1"/>
  <c r="AS501" i="55"/>
  <c r="AT501" i="55"/>
  <c r="AU501" i="55" s="1"/>
  <c r="AV501" i="55" s="1"/>
  <c r="AS527" i="55"/>
  <c r="AT527" i="55"/>
  <c r="AU527" i="55" s="1"/>
  <c r="AV527" i="55" s="1"/>
  <c r="AS520" i="55"/>
  <c r="AT520" i="55"/>
  <c r="AU520" i="55" s="1"/>
  <c r="AS530" i="55"/>
  <c r="AT530" i="55"/>
  <c r="AU530" i="55" s="1"/>
  <c r="AV530" i="55" s="1"/>
  <c r="AS526" i="55"/>
  <c r="AT526" i="55" s="1"/>
  <c r="AU526" i="55" s="1"/>
  <c r="AV526" i="55" s="1"/>
  <c r="W425" i="55"/>
  <c r="W462" i="55"/>
  <c r="W434" i="55"/>
  <c r="W458" i="55"/>
  <c r="W472" i="55"/>
  <c r="W470" i="55"/>
  <c r="AS470" i="55"/>
  <c r="AT470" i="55"/>
  <c r="AU470" i="55" s="1"/>
  <c r="AV470" i="55" s="1"/>
  <c r="W492" i="55"/>
  <c r="AS492" i="55"/>
  <c r="AT492" i="55" s="1"/>
  <c r="AU492" i="55" s="1"/>
  <c r="AV492" i="55" s="1"/>
  <c r="W503" i="55"/>
  <c r="AS503" i="55"/>
  <c r="AT503" i="55"/>
  <c r="AU503" i="55" s="1"/>
  <c r="AV503" i="55" s="1"/>
  <c r="W513" i="55"/>
  <c r="AS513" i="55"/>
  <c r="AT513" i="55" s="1"/>
  <c r="AU513" i="55" s="1"/>
  <c r="AV513" i="55" s="1"/>
  <c r="W11" i="55"/>
  <c r="AS11" i="55"/>
  <c r="AT11" i="55"/>
  <c r="AU11" i="55" s="1"/>
  <c r="AV11" i="55" s="1"/>
  <c r="W509" i="55"/>
  <c r="AS509" i="55"/>
  <c r="AT509" i="55" s="1"/>
  <c r="R213" i="54"/>
  <c r="M213" i="54"/>
  <c r="U213" i="54"/>
  <c r="W10" i="54"/>
  <c r="AO10" i="54"/>
  <c r="AS10" i="54"/>
  <c r="AT10" i="54"/>
  <c r="AU10" i="54" s="1"/>
  <c r="AV10" i="54" s="1"/>
  <c r="AS74" i="54"/>
  <c r="AT74" i="54"/>
  <c r="AU74" i="54" s="1"/>
  <c r="AV74" i="54" s="1"/>
  <c r="AS116" i="54"/>
  <c r="AT116" i="54"/>
  <c r="AU116" i="54" s="1"/>
  <c r="AV116" i="54" s="1"/>
  <c r="AS135" i="54"/>
  <c r="AT135" i="54"/>
  <c r="AU135" i="54" s="1"/>
  <c r="AV135" i="54" s="1"/>
  <c r="AS170" i="54"/>
  <c r="AT170" i="54"/>
  <c r="AU170" i="54" s="1"/>
  <c r="AV170" i="54" s="1"/>
  <c r="AS42" i="54"/>
  <c r="AT42" i="54"/>
  <c r="AU42" i="54" s="1"/>
  <c r="AV42" i="54" s="1"/>
  <c r="AS102" i="54"/>
  <c r="AT102" i="54"/>
  <c r="AU102" i="54" s="1"/>
  <c r="AV102" i="54" s="1"/>
  <c r="AS151" i="54"/>
  <c r="AT151" i="54"/>
  <c r="AU151" i="54" s="1"/>
  <c r="AV151" i="54" s="1"/>
  <c r="AS49" i="54"/>
  <c r="AT49" i="54"/>
  <c r="AU49" i="54" s="1"/>
  <c r="AV49" i="54" s="1"/>
  <c r="AS88" i="54"/>
  <c r="AT88" i="54"/>
  <c r="AU88" i="54" s="1"/>
  <c r="AV88" i="54" s="1"/>
  <c r="AS187" i="54"/>
  <c r="AT187" i="54"/>
  <c r="AU187" i="54" s="1"/>
  <c r="AV187" i="54" s="1"/>
  <c r="AO199" i="54"/>
  <c r="W199" i="54"/>
  <c r="AW38" i="54"/>
  <c r="AX38" i="54"/>
  <c r="W40" i="54"/>
  <c r="AW107" i="54"/>
  <c r="AX107" i="54" s="1"/>
  <c r="AO79" i="54"/>
  <c r="AO164" i="54"/>
  <c r="AS177" i="54"/>
  <c r="AT177" i="54" s="1"/>
  <c r="AS195" i="54"/>
  <c r="AT195" i="54" s="1"/>
  <c r="AU195" i="54" s="1"/>
  <c r="AV195" i="54" s="1"/>
  <c r="AS43" i="54"/>
  <c r="AT43" i="54" s="1"/>
  <c r="AO66" i="54"/>
  <c r="AS81" i="54"/>
  <c r="AT81" i="54"/>
  <c r="AU81" i="54" s="1"/>
  <c r="AV81" i="54" s="1"/>
  <c r="AP161" i="54"/>
  <c r="AP182" i="54"/>
  <c r="AP190" i="54"/>
  <c r="AP196" i="54"/>
  <c r="AP20" i="54"/>
  <c r="AP52" i="54"/>
  <c r="AP69" i="54"/>
  <c r="AP208" i="54"/>
  <c r="AP143" i="54"/>
  <c r="V213" i="54"/>
  <c r="AA213" i="54"/>
  <c r="AP10" i="54"/>
  <c r="AP199" i="54"/>
  <c r="AS45" i="54"/>
  <c r="AT45" i="54" s="1"/>
  <c r="AU45" i="54" s="1"/>
  <c r="AV45" i="54" s="1"/>
  <c r="J140" i="54"/>
  <c r="AO140" i="54" s="1"/>
  <c r="AS140" i="54"/>
  <c r="AT140" i="54" s="1"/>
  <c r="AU140" i="54" s="1"/>
  <c r="AV140" i="54" s="1"/>
  <c r="AO77" i="54"/>
  <c r="AO155" i="54"/>
  <c r="AO195" i="54"/>
  <c r="AS28" i="54"/>
  <c r="AT28" i="54"/>
  <c r="AU28" i="54" s="1"/>
  <c r="AV28" i="54" s="1"/>
  <c r="AS130" i="54"/>
  <c r="AT130" i="54"/>
  <c r="AU130" i="54" s="1"/>
  <c r="AV130" i="54" s="1"/>
  <c r="AS120" i="54"/>
  <c r="AT120" i="54"/>
  <c r="AU120" i="54" s="1"/>
  <c r="AV120" i="54" s="1"/>
  <c r="AO141" i="54"/>
  <c r="AP174" i="54"/>
  <c r="AP83" i="54"/>
  <c r="AP96" i="54"/>
  <c r="S213" i="54"/>
  <c r="Z10" i="54"/>
  <c r="W71" i="54"/>
  <c r="AS71" i="54"/>
  <c r="AT71" i="54"/>
  <c r="AU71" i="54"/>
  <c r="AV71" i="54" s="1"/>
  <c r="W78" i="54"/>
  <c r="AS78" i="54"/>
  <c r="AT78" i="54"/>
  <c r="AU78" i="54" s="1"/>
  <c r="AV78" i="54" s="1"/>
  <c r="W122" i="54"/>
  <c r="AS122" i="54"/>
  <c r="AT122" i="54" s="1"/>
  <c r="AU122" i="54" s="1"/>
  <c r="AV122" i="54" s="1"/>
  <c r="W137" i="54"/>
  <c r="AS137" i="54"/>
  <c r="AT137" i="54"/>
  <c r="AU137" i="54"/>
  <c r="AV137" i="54"/>
  <c r="W179" i="54"/>
  <c r="AS179" i="54"/>
  <c r="AT179" i="54"/>
  <c r="AU179" i="54"/>
  <c r="AV179" i="54" s="1"/>
  <c r="W84" i="54"/>
  <c r="AS84" i="54"/>
  <c r="AT84" i="54"/>
  <c r="AU84" i="54" s="1"/>
  <c r="AV84" i="54" s="1"/>
  <c r="W133" i="54"/>
  <c r="AS133" i="54"/>
  <c r="AT133" i="54" s="1"/>
  <c r="AU133" i="54" s="1"/>
  <c r="AV133" i="54" s="1"/>
  <c r="W163" i="54"/>
  <c r="AS163" i="54"/>
  <c r="AT163" i="54"/>
  <c r="AU163" i="54"/>
  <c r="AV163" i="54"/>
  <c r="W68" i="54"/>
  <c r="AS68" i="54"/>
  <c r="AT68" i="54"/>
  <c r="AU68" i="54"/>
  <c r="AV68" i="54" s="1"/>
  <c r="W29" i="54"/>
  <c r="AS29" i="54"/>
  <c r="AT29" i="54"/>
  <c r="AU29" i="54" s="1"/>
  <c r="AV29" i="54" s="1"/>
  <c r="X199" i="54"/>
  <c r="AW211" i="54"/>
  <c r="AX211" i="54" s="1"/>
  <c r="AO45" i="54"/>
  <c r="W45" i="54"/>
  <c r="X40" i="54"/>
  <c r="AW72" i="54"/>
  <c r="AX72" i="54"/>
  <c r="W140" i="54"/>
  <c r="AS39" i="54"/>
  <c r="AT39" i="54" s="1"/>
  <c r="AU39" i="54" s="1"/>
  <c r="AV39" i="54" s="1"/>
  <c r="AO43" i="54"/>
  <c r="AO20" i="54"/>
  <c r="AO52" i="54"/>
  <c r="AP104" i="54"/>
  <c r="AP134" i="54"/>
  <c r="AW192" i="54"/>
  <c r="AX192" i="54"/>
  <c r="AT115" i="54"/>
  <c r="AU115" i="54"/>
  <c r="AV115" i="54" s="1"/>
  <c r="T213" i="54"/>
  <c r="AS199" i="54"/>
  <c r="AT199" i="54"/>
  <c r="AU199" i="54" s="1"/>
  <c r="AV199" i="54" s="1"/>
  <c r="J40" i="54"/>
  <c r="AP40" i="54"/>
  <c r="AS40" i="54"/>
  <c r="AT40" i="54"/>
  <c r="AU40" i="54" s="1"/>
  <c r="AV40" i="54" s="1"/>
  <c r="J39" i="54"/>
  <c r="AP39" i="54"/>
  <c r="AS50" i="54"/>
  <c r="AT50" i="54"/>
  <c r="AU50" i="54" s="1"/>
  <c r="AV50" i="54" s="1"/>
  <c r="AS77" i="54"/>
  <c r="AT77" i="54"/>
  <c r="AU77" i="54" s="1"/>
  <c r="AV77" i="54" s="1"/>
  <c r="AS79" i="54"/>
  <c r="AT79" i="54"/>
  <c r="AU79" i="54" s="1"/>
  <c r="AV79" i="54" s="1"/>
  <c r="AS155" i="54"/>
  <c r="AT155" i="54"/>
  <c r="AU155" i="54" s="1"/>
  <c r="AV155" i="54" s="1"/>
  <c r="AS164" i="54"/>
  <c r="AT164" i="54"/>
  <c r="AU164" i="54" s="1"/>
  <c r="AV164" i="54" s="1"/>
  <c r="AW105" i="54"/>
  <c r="AX105" i="54"/>
  <c r="AW110" i="54"/>
  <c r="AX110" i="54"/>
  <c r="AW35" i="54"/>
  <c r="AX35" i="54"/>
  <c r="AP51" i="54"/>
  <c r="AW65" i="54"/>
  <c r="AX65" i="54" s="1"/>
  <c r="AP70" i="54"/>
  <c r="W39" i="54"/>
  <c r="W77" i="54"/>
  <c r="W155" i="54"/>
  <c r="W177" i="54"/>
  <c r="W28" i="54"/>
  <c r="W66" i="54"/>
  <c r="AS66" i="54"/>
  <c r="AT66" i="54"/>
  <c r="AU66" i="54" s="1"/>
  <c r="AV66" i="54" s="1"/>
  <c r="W119" i="54"/>
  <c r="AS119" i="54"/>
  <c r="AT119" i="54" s="1"/>
  <c r="AU119" i="54" s="1"/>
  <c r="AV119" i="54" s="1"/>
  <c r="W37" i="54"/>
  <c r="AS37" i="54"/>
  <c r="AT37" i="54"/>
  <c r="AU37" i="54" s="1"/>
  <c r="AV37" i="54" s="1"/>
  <c r="W141" i="54"/>
  <c r="AS141" i="54"/>
  <c r="AT141" i="54" s="1"/>
  <c r="AU141" i="54" s="1"/>
  <c r="AV141" i="54" s="1"/>
  <c r="W171" i="54"/>
  <c r="AS171" i="54"/>
  <c r="AT171" i="54"/>
  <c r="AU171" i="54" s="1"/>
  <c r="AV171" i="54" s="1"/>
  <c r="W19" i="54"/>
  <c r="AS19" i="54"/>
  <c r="AT19" i="54" s="1"/>
  <c r="AU19" i="54" s="1"/>
  <c r="AV19" i="54" s="1"/>
  <c r="W25" i="54"/>
  <c r="AS25" i="54"/>
  <c r="AT25" i="54"/>
  <c r="AU25" i="54" s="1"/>
  <c r="AV25" i="54" s="1"/>
  <c r="W82" i="54"/>
  <c r="AS82" i="54"/>
  <c r="AT82" i="54" s="1"/>
  <c r="AU82" i="54" s="1"/>
  <c r="AV82" i="54" s="1"/>
  <c r="W93" i="54"/>
  <c r="AS93" i="54"/>
  <c r="AT93" i="54"/>
  <c r="AU93" i="54" s="1"/>
  <c r="AV93" i="54" s="1"/>
  <c r="W112" i="54"/>
  <c r="AS112" i="54"/>
  <c r="AT112" i="54" s="1"/>
  <c r="AU112" i="54" s="1"/>
  <c r="AV112" i="54" s="1"/>
  <c r="W126" i="54"/>
  <c r="AS126" i="54"/>
  <c r="AT126" i="54"/>
  <c r="AU126" i="54" s="1"/>
  <c r="AV126" i="54" s="1"/>
  <c r="W129" i="54"/>
  <c r="AS129" i="54"/>
  <c r="AT129" i="54" s="1"/>
  <c r="AU129" i="54" s="1"/>
  <c r="AV129" i="54" s="1"/>
  <c r="W153" i="54"/>
  <c r="AS153" i="54"/>
  <c r="AT153" i="54"/>
  <c r="AU153" i="54" s="1"/>
  <c r="AV153" i="54" s="1"/>
  <c r="W207" i="54"/>
  <c r="AS207" i="54"/>
  <c r="AT207" i="54" s="1"/>
  <c r="AU207" i="54" s="1"/>
  <c r="AV207" i="54" s="1"/>
  <c r="W7" i="54"/>
  <c r="AS7" i="54"/>
  <c r="AT7" i="54"/>
  <c r="AU7" i="54" s="1"/>
  <c r="AV7" i="54" s="1"/>
  <c r="W18" i="54"/>
  <c r="AS18" i="54"/>
  <c r="AT18" i="54" s="1"/>
  <c r="AU18" i="54" s="1"/>
  <c r="AV18" i="54" s="1"/>
  <c r="W24" i="54"/>
  <c r="AS24" i="54"/>
  <c r="AT24" i="54"/>
  <c r="AU24" i="54" s="1"/>
  <c r="AV24" i="54" s="1"/>
  <c r="W61" i="54"/>
  <c r="AS61" i="54"/>
  <c r="AT61" i="54" s="1"/>
  <c r="W67" i="54"/>
  <c r="AS67" i="54"/>
  <c r="AT67" i="54"/>
  <c r="AU67" i="54" s="1"/>
  <c r="W103" i="54"/>
  <c r="AS103" i="54"/>
  <c r="AT103" i="54" s="1"/>
  <c r="AU103" i="54" s="1"/>
  <c r="AV103" i="54" s="1"/>
  <c r="W117" i="54"/>
  <c r="AS117" i="54"/>
  <c r="AT117" i="54"/>
  <c r="AU117" i="54" s="1"/>
  <c r="AV117" i="54" s="1"/>
  <c r="W131" i="54"/>
  <c r="AS131" i="54"/>
  <c r="AT131" i="54" s="1"/>
  <c r="AU131" i="54" s="1"/>
  <c r="AV131" i="54" s="1"/>
  <c r="W145" i="54"/>
  <c r="AS145" i="54"/>
  <c r="AT145" i="54"/>
  <c r="AU145" i="54" s="1"/>
  <c r="AV145" i="54" s="1"/>
  <c r="W148" i="54"/>
  <c r="AS148" i="54"/>
  <c r="AT148" i="54" s="1"/>
  <c r="AU148" i="54" s="1"/>
  <c r="AV148" i="54" s="1"/>
  <c r="W166" i="54"/>
  <c r="AS166" i="54"/>
  <c r="AT166" i="54"/>
  <c r="AU166" i="54" s="1"/>
  <c r="AV166" i="54" s="1"/>
  <c r="W165" i="54"/>
  <c r="AS165" i="54"/>
  <c r="AT165" i="54" s="1"/>
  <c r="AU165" i="54" s="1"/>
  <c r="AV165" i="54" s="1"/>
  <c r="W186" i="54"/>
  <c r="AS186" i="54"/>
  <c r="AT186" i="54"/>
  <c r="AU186" i="54" s="1"/>
  <c r="AV186" i="54" s="1"/>
  <c r="W203" i="54"/>
  <c r="AS203" i="54"/>
  <c r="AT203" i="54" s="1"/>
  <c r="AU203" i="54" s="1"/>
  <c r="AV203" i="54" s="1"/>
  <c r="W12" i="54"/>
  <c r="AS12" i="54"/>
  <c r="AT12" i="54"/>
  <c r="AU12" i="54" s="1"/>
  <c r="AV12" i="54" s="1"/>
  <c r="W31" i="54"/>
  <c r="AS31" i="54"/>
  <c r="AT31" i="54" s="1"/>
  <c r="AU31" i="54" s="1"/>
  <c r="AV31" i="54" s="1"/>
  <c r="W55" i="54"/>
  <c r="AS55" i="54"/>
  <c r="AT55" i="54"/>
  <c r="AU55" i="54" s="1"/>
  <c r="AV55" i="54" s="1"/>
  <c r="W60" i="54"/>
  <c r="AS60" i="54"/>
  <c r="AT60" i="54" s="1"/>
  <c r="AU60" i="54" s="1"/>
  <c r="AV60" i="54" s="1"/>
  <c r="W87" i="54"/>
  <c r="AS87" i="54"/>
  <c r="AT87" i="54"/>
  <c r="AU87" i="54" s="1"/>
  <c r="AV87" i="54" s="1"/>
  <c r="W108" i="54"/>
  <c r="AS108" i="54"/>
  <c r="AT108" i="54" s="1"/>
  <c r="AU108" i="54" s="1"/>
  <c r="AV108" i="54" s="1"/>
  <c r="W109" i="54"/>
  <c r="AS109" i="54"/>
  <c r="AT109" i="54"/>
  <c r="AU109" i="54" s="1"/>
  <c r="AV109" i="54" s="1"/>
  <c r="W11" i="54"/>
  <c r="AS11" i="54"/>
  <c r="AT11" i="54" s="1"/>
  <c r="AU11" i="54" s="1"/>
  <c r="AV11" i="54" s="1"/>
  <c r="W138" i="54"/>
  <c r="AS138" i="54"/>
  <c r="AT138" i="54"/>
  <c r="AU138" i="54" s="1"/>
  <c r="AV138" i="54" s="1"/>
  <c r="W168" i="54"/>
  <c r="AS168" i="54"/>
  <c r="AT168" i="54" s="1"/>
  <c r="AU168" i="54" s="1"/>
  <c r="AV168" i="54" s="1"/>
  <c r="W176" i="54"/>
  <c r="AS176" i="54"/>
  <c r="AT176" i="54"/>
  <c r="AU176" i="54" s="1"/>
  <c r="AV176" i="54" s="1"/>
  <c r="W184" i="54"/>
  <c r="AS184" i="54"/>
  <c r="AT184" i="54" s="1"/>
  <c r="AU184" i="54" s="1"/>
  <c r="AV184" i="54" s="1"/>
  <c r="W198" i="54"/>
  <c r="AS198" i="54"/>
  <c r="AT198" i="54"/>
  <c r="AU198" i="54" s="1"/>
  <c r="AV198" i="54" s="1"/>
  <c r="W201" i="54"/>
  <c r="AS201" i="54"/>
  <c r="AT201" i="54" s="1"/>
  <c r="AU201" i="54" s="1"/>
  <c r="AV201" i="54" s="1"/>
  <c r="W17" i="54"/>
  <c r="AS17" i="54"/>
  <c r="AT17" i="54"/>
  <c r="AU17" i="54" s="1"/>
  <c r="AV17" i="54" s="1"/>
  <c r="W16" i="54"/>
  <c r="AS16" i="54"/>
  <c r="AT16" i="54" s="1"/>
  <c r="AU16" i="54" s="1"/>
  <c r="AV16" i="54" s="1"/>
  <c r="W27" i="54"/>
  <c r="AS27" i="54"/>
  <c r="AT27" i="54"/>
  <c r="AU27" i="54" s="1"/>
  <c r="AV27" i="54" s="1"/>
  <c r="W46" i="54"/>
  <c r="AS46" i="54"/>
  <c r="AT46" i="54" s="1"/>
  <c r="AU46" i="54" s="1"/>
  <c r="AV46" i="54" s="1"/>
  <c r="W59" i="54"/>
  <c r="AS59" i="54"/>
  <c r="AT59" i="54"/>
  <c r="AU59" i="54" s="1"/>
  <c r="AV59" i="54" s="1"/>
  <c r="W73" i="54"/>
  <c r="AS73" i="54"/>
  <c r="AT73" i="54" s="1"/>
  <c r="AU73" i="54" s="1"/>
  <c r="AV73" i="54" s="1"/>
  <c r="W98" i="54"/>
  <c r="AS98" i="54"/>
  <c r="AT98" i="54"/>
  <c r="AU98" i="54" s="1"/>
  <c r="AV98" i="54" s="1"/>
  <c r="W92" i="54"/>
  <c r="AS92" i="54"/>
  <c r="AT92" i="54" s="1"/>
  <c r="AU92" i="54" s="1"/>
  <c r="AV92" i="54" s="1"/>
  <c r="W127" i="54"/>
  <c r="AS127" i="54"/>
  <c r="AT127" i="54"/>
  <c r="AU127" i="54" s="1"/>
  <c r="AV127" i="54" s="1"/>
  <c r="W172" i="54"/>
  <c r="AS172" i="54"/>
  <c r="AT172" i="54" s="1"/>
  <c r="AU172" i="54" s="1"/>
  <c r="AV172" i="54" s="1"/>
  <c r="Z161" i="54"/>
  <c r="W160" i="54"/>
  <c r="Z182" i="54"/>
  <c r="W89" i="54"/>
  <c r="Z190" i="54"/>
  <c r="W191" i="54"/>
  <c r="Z196" i="54"/>
  <c r="W13" i="54"/>
  <c r="Z20" i="54"/>
  <c r="W58" i="54"/>
  <c r="Z52" i="54"/>
  <c r="W33" i="54"/>
  <c r="W105" i="54"/>
  <c r="Z104" i="54"/>
  <c r="W110" i="54"/>
  <c r="Z134" i="54"/>
  <c r="W152" i="54"/>
  <c r="AO152" i="54"/>
  <c r="Z174" i="54"/>
  <c r="W188" i="54"/>
  <c r="AO188" i="54"/>
  <c r="Z208" i="54"/>
  <c r="W35" i="54"/>
  <c r="Z51" i="54"/>
  <c r="W65" i="54"/>
  <c r="Z70" i="54"/>
  <c r="W75" i="54"/>
  <c r="W95" i="54"/>
  <c r="AO95" i="54"/>
  <c r="Z96" i="54"/>
  <c r="W97" i="54"/>
  <c r="AO97" i="54"/>
  <c r="Z143" i="54"/>
  <c r="J180" i="54"/>
  <c r="AO180" i="54" s="1"/>
  <c r="AS180" i="54"/>
  <c r="AT180" i="54" s="1"/>
  <c r="AU180" i="54" s="1"/>
  <c r="AV180" i="54" s="1"/>
  <c r="AO192" i="54"/>
  <c r="J53" i="54"/>
  <c r="AO53" i="54"/>
  <c r="AS53" i="54"/>
  <c r="AT53" i="54"/>
  <c r="AU53" i="54" s="1"/>
  <c r="AO86" i="54"/>
  <c r="J114" i="54"/>
  <c r="AO114" i="54" s="1"/>
  <c r="AS114" i="54"/>
  <c r="AT114" i="54" s="1"/>
  <c r="AU114" i="54" s="1"/>
  <c r="AV114" i="54" s="1"/>
  <c r="X152" i="54"/>
  <c r="X188" i="54"/>
  <c r="J35" i="54"/>
  <c r="AO35" i="54" s="1"/>
  <c r="X35" i="54"/>
  <c r="J65" i="54"/>
  <c r="AP65" i="54"/>
  <c r="X65" i="54"/>
  <c r="J75" i="54"/>
  <c r="AO75" i="54" s="1"/>
  <c r="X75" i="54"/>
  <c r="X95" i="54"/>
  <c r="X97" i="54"/>
  <c r="AW143" i="54"/>
  <c r="AX143" i="54"/>
  <c r="W180" i="54"/>
  <c r="AW36" i="54"/>
  <c r="AX36" i="54" s="1"/>
  <c r="W53" i="54"/>
  <c r="AW158" i="54"/>
  <c r="AX158" i="54"/>
  <c r="W114" i="54"/>
  <c r="AS150" i="54"/>
  <c r="AT150" i="54"/>
  <c r="AU150" i="54" s="1"/>
  <c r="AV150" i="54" s="1"/>
  <c r="AS167" i="54"/>
  <c r="AT167" i="54"/>
  <c r="AU167" i="54" s="1"/>
  <c r="AS178" i="54"/>
  <c r="AT178" i="54"/>
  <c r="AU178" i="54" s="1"/>
  <c r="AV178" i="54" s="1"/>
  <c r="AS23" i="54"/>
  <c r="AT23" i="54"/>
  <c r="AU23" i="54" s="1"/>
  <c r="AV23" i="54" s="1"/>
  <c r="AS44" i="54"/>
  <c r="AT44" i="54"/>
  <c r="AU44" i="54" s="1"/>
  <c r="AV44" i="54" s="1"/>
  <c r="AS85" i="54"/>
  <c r="AT85" i="54"/>
  <c r="AU85" i="54" s="1"/>
  <c r="AS90" i="54"/>
  <c r="AT90" i="54"/>
  <c r="AU90" i="54" s="1"/>
  <c r="AV90" i="54" s="1"/>
  <c r="AS125" i="54"/>
  <c r="AT125" i="54"/>
  <c r="AU125" i="54" s="1"/>
  <c r="W123" i="54"/>
  <c r="AS123" i="54"/>
  <c r="AT123" i="54" s="1"/>
  <c r="AU123" i="54" s="1"/>
  <c r="AV123" i="54" s="1"/>
  <c r="W136" i="54"/>
  <c r="AS136" i="54"/>
  <c r="AT136" i="54"/>
  <c r="AU136" i="54" s="1"/>
  <c r="AV136" i="54" s="1"/>
  <c r="W185" i="54"/>
  <c r="AS185" i="54"/>
  <c r="AT185" i="54" s="1"/>
  <c r="AU185" i="54" s="1"/>
  <c r="AV185" i="54" s="1"/>
  <c r="W200" i="54"/>
  <c r="AS200" i="54"/>
  <c r="AT200" i="54"/>
  <c r="AU200" i="54" s="1"/>
  <c r="AV200" i="54" s="1"/>
  <c r="AS9" i="54"/>
  <c r="AT9" i="54"/>
  <c r="AU9" i="54" s="1"/>
  <c r="AV9" i="54" s="1"/>
  <c r="AS22" i="54"/>
  <c r="AT22" i="54"/>
  <c r="AU22" i="54" s="1"/>
  <c r="AV22" i="54" s="1"/>
  <c r="W56" i="54"/>
  <c r="AS56" i="54"/>
  <c r="AT56" i="54" s="1"/>
  <c r="AU56" i="54" s="1"/>
  <c r="AV56" i="54" s="1"/>
  <c r="W62" i="54"/>
  <c r="AS62" i="54"/>
  <c r="AT62" i="54"/>
  <c r="AU62" i="54" s="1"/>
  <c r="AV62" i="54" s="1"/>
  <c r="W94" i="54"/>
  <c r="AS94" i="54"/>
  <c r="AT94" i="54" s="1"/>
  <c r="AU94" i="54" s="1"/>
  <c r="AV94" i="54" s="1"/>
  <c r="W118" i="54"/>
  <c r="AS118" i="54"/>
  <c r="AT118" i="54"/>
  <c r="AU118" i="54" s="1"/>
  <c r="AV118" i="54" s="1"/>
  <c r="W128" i="54"/>
  <c r="AS128" i="54"/>
  <c r="AT128" i="54" s="1"/>
  <c r="AU128" i="54" s="1"/>
  <c r="AV128" i="54" s="1"/>
  <c r="W144" i="54"/>
  <c r="AS144" i="54"/>
  <c r="AT144" i="54"/>
  <c r="AU144" i="54" s="1"/>
  <c r="AV144" i="54" s="1"/>
  <c r="W146" i="54"/>
  <c r="AS146" i="54"/>
  <c r="AT146" i="54" s="1"/>
  <c r="AU146" i="54" s="1"/>
  <c r="AV146" i="54" s="1"/>
  <c r="W159" i="54"/>
  <c r="AS159" i="54"/>
  <c r="AT159" i="54"/>
  <c r="AU159" i="54" s="1"/>
  <c r="AV159" i="54" s="1"/>
  <c r="W169" i="54"/>
  <c r="AS169" i="54"/>
  <c r="AT169" i="54" s="1"/>
  <c r="AU169" i="54" s="1"/>
  <c r="AV169" i="54" s="1"/>
  <c r="W181" i="54"/>
  <c r="AS181" i="54"/>
  <c r="AT181" i="54"/>
  <c r="AU181" i="54" s="1"/>
  <c r="AV181" i="54" s="1"/>
  <c r="W194" i="54"/>
  <c r="AS194" i="54"/>
  <c r="AT194" i="54" s="1"/>
  <c r="AU194" i="54" s="1"/>
  <c r="AV194" i="54" s="1"/>
  <c r="W210" i="54"/>
  <c r="AS210" i="54"/>
  <c r="AT210" i="54"/>
  <c r="AU210" i="54" s="1"/>
  <c r="AV210" i="54" s="1"/>
  <c r="AS21" i="54"/>
  <c r="AT21" i="54"/>
  <c r="AU21" i="54" s="1"/>
  <c r="AV21" i="54" s="1"/>
  <c r="AS30" i="54"/>
  <c r="AT30" i="54"/>
  <c r="AU30" i="54" s="1"/>
  <c r="AV30" i="54" s="1"/>
  <c r="W48" i="54"/>
  <c r="AS48" i="54"/>
  <c r="AT48" i="54" s="1"/>
  <c r="AU48" i="54" s="1"/>
  <c r="AV48" i="54" s="1"/>
  <c r="W80" i="54"/>
  <c r="AS80" i="54"/>
  <c r="AT80" i="54"/>
  <c r="AU80" i="54" s="1"/>
  <c r="AV80" i="54" s="1"/>
  <c r="W91" i="54"/>
  <c r="AS91" i="54"/>
  <c r="AT91" i="54" s="1"/>
  <c r="AU91" i="54" s="1"/>
  <c r="AV91" i="54" s="1"/>
  <c r="W106" i="54"/>
  <c r="AS106" i="54"/>
  <c r="AT106" i="54"/>
  <c r="AU106" i="54" s="1"/>
  <c r="AV106" i="54" s="1"/>
  <c r="W111" i="54"/>
  <c r="AS111" i="54"/>
  <c r="AT111" i="54" s="1"/>
  <c r="AU111" i="54" s="1"/>
  <c r="AV111" i="54" s="1"/>
  <c r="W132" i="54"/>
  <c r="AS132" i="54"/>
  <c r="AT132" i="54"/>
  <c r="AU132" i="54" s="1"/>
  <c r="AV132" i="54" s="1"/>
  <c r="W142" i="54"/>
  <c r="AS142" i="54"/>
  <c r="AT142" i="54" s="1"/>
  <c r="AU142" i="54" s="1"/>
  <c r="AV142" i="54" s="1"/>
  <c r="W175" i="54"/>
  <c r="AS175" i="54"/>
  <c r="AT175" i="54"/>
  <c r="AU175" i="54" s="1"/>
  <c r="AV175" i="54" s="1"/>
  <c r="W173" i="54"/>
  <c r="AS173" i="54"/>
  <c r="AT173" i="54" s="1"/>
  <c r="AU173" i="54" s="1"/>
  <c r="AV173" i="54" s="1"/>
  <c r="W183" i="54"/>
  <c r="AS183" i="54"/>
  <c r="AT183" i="54"/>
  <c r="AU183" i="54" s="1"/>
  <c r="AV183" i="54" s="1"/>
  <c r="W205" i="54"/>
  <c r="AS205" i="54"/>
  <c r="AT205" i="54" s="1"/>
  <c r="AU205" i="54" s="1"/>
  <c r="AV205" i="54" s="1"/>
  <c r="W209" i="54"/>
  <c r="AO209" i="54"/>
  <c r="AS209" i="54"/>
  <c r="AT209" i="54" s="1"/>
  <c r="AU209" i="54" s="1"/>
  <c r="AV209" i="54" s="1"/>
  <c r="AS8" i="54"/>
  <c r="AT8" i="54" s="1"/>
  <c r="AU8" i="54" s="1"/>
  <c r="AV8" i="54" s="1"/>
  <c r="AS15" i="54"/>
  <c r="AT15" i="54" s="1"/>
  <c r="AS32" i="54"/>
  <c r="AT32" i="54" s="1"/>
  <c r="AU32" i="54" s="1"/>
  <c r="AV32" i="54" s="1"/>
  <c r="W57" i="54"/>
  <c r="AS57" i="54"/>
  <c r="AT57" i="54"/>
  <c r="AU57" i="54" s="1"/>
  <c r="W64" i="54"/>
  <c r="AS64" i="54"/>
  <c r="AT64" i="54" s="1"/>
  <c r="AU64" i="54" s="1"/>
  <c r="AV64" i="54" s="1"/>
  <c r="W76" i="54"/>
  <c r="AS76" i="54"/>
  <c r="AT76" i="54"/>
  <c r="AU76" i="54" s="1"/>
  <c r="AV76" i="54" s="1"/>
  <c r="W99" i="54"/>
  <c r="AO99" i="54"/>
  <c r="AS99" i="54"/>
  <c r="AT99" i="54"/>
  <c r="AU99" i="54" s="1"/>
  <c r="AV99" i="54" s="1"/>
  <c r="W113" i="54"/>
  <c r="AO113" i="54"/>
  <c r="AS113" i="54"/>
  <c r="AT113" i="54"/>
  <c r="AU113" i="54" s="1"/>
  <c r="AV113" i="54" s="1"/>
  <c r="W139" i="54"/>
  <c r="AO139" i="54"/>
  <c r="AS139" i="54"/>
  <c r="AT139" i="54"/>
  <c r="AU139" i="54" s="1"/>
  <c r="AV139" i="54" s="1"/>
  <c r="W161" i="54"/>
  <c r="AO161" i="54"/>
  <c r="AS161" i="54"/>
  <c r="AT161" i="54"/>
  <c r="AU161" i="54" s="1"/>
  <c r="AV161" i="54" s="1"/>
  <c r="W182" i="54"/>
  <c r="AO182" i="54"/>
  <c r="AS182" i="54"/>
  <c r="AT182" i="54"/>
  <c r="AU182" i="54" s="1"/>
  <c r="AV182" i="54" s="1"/>
  <c r="W190" i="54"/>
  <c r="AO190" i="54"/>
  <c r="AS190" i="54"/>
  <c r="AT190" i="54"/>
  <c r="AU190" i="54" s="1"/>
  <c r="AV190" i="54" s="1"/>
  <c r="W196" i="54"/>
  <c r="AO196" i="54"/>
  <c r="AS196" i="54"/>
  <c r="AT196" i="54"/>
  <c r="AU196" i="54" s="1"/>
  <c r="AV196" i="54" s="1"/>
  <c r="AS20" i="54"/>
  <c r="AT20" i="54"/>
  <c r="AU20" i="54" s="1"/>
  <c r="AV20" i="54" s="1"/>
  <c r="AS52" i="54"/>
  <c r="AT52" i="54"/>
  <c r="AU52" i="54" s="1"/>
  <c r="AV52" i="54" s="1"/>
  <c r="W69" i="54"/>
  <c r="AO69" i="54"/>
  <c r="AS69" i="54"/>
  <c r="AT69" i="54"/>
  <c r="AU69" i="54" s="1"/>
  <c r="AV69" i="54" s="1"/>
  <c r="W104" i="54"/>
  <c r="AO104" i="54"/>
  <c r="AS104" i="54"/>
  <c r="AT104" i="54"/>
  <c r="AU104" i="54" s="1"/>
  <c r="AV104" i="54" s="1"/>
  <c r="W134" i="54"/>
  <c r="AO134" i="54"/>
  <c r="AS134" i="54"/>
  <c r="AT134" i="54"/>
  <c r="AU134" i="54" s="1"/>
  <c r="W174" i="54"/>
  <c r="AO174" i="54"/>
  <c r="AS174" i="54"/>
  <c r="AT174" i="54"/>
  <c r="AU174" i="54" s="1"/>
  <c r="AV174" i="54" s="1"/>
  <c r="W208" i="54"/>
  <c r="AO208" i="54"/>
  <c r="AS208" i="54"/>
  <c r="AT208" i="54"/>
  <c r="AU208" i="54" s="1"/>
  <c r="AV208" i="54" s="1"/>
  <c r="AW51" i="54"/>
  <c r="AX51" i="54"/>
  <c r="W70" i="54"/>
  <c r="AO70" i="54"/>
  <c r="AS70" i="54"/>
  <c r="AT70" i="54"/>
  <c r="AU70" i="54" s="1"/>
  <c r="AV70" i="54" s="1"/>
  <c r="W83" i="54"/>
  <c r="AO83" i="54"/>
  <c r="AS83" i="54"/>
  <c r="AT83" i="54"/>
  <c r="AU83" i="54" s="1"/>
  <c r="AV83" i="54" s="1"/>
  <c r="W96" i="54"/>
  <c r="AO96" i="54"/>
  <c r="AS96" i="54"/>
  <c r="AT96" i="54"/>
  <c r="AU96" i="54" s="1"/>
  <c r="AV96" i="54" s="1"/>
  <c r="W143" i="54"/>
  <c r="AO143" i="54"/>
  <c r="AS14" i="54"/>
  <c r="AT14" i="54"/>
  <c r="AU14" i="54" s="1"/>
  <c r="AV14" i="54" s="1"/>
  <c r="AS100" i="54"/>
  <c r="AT100" i="54"/>
  <c r="AU100" i="54" s="1"/>
  <c r="AV100" i="54" s="1"/>
  <c r="AS197" i="54"/>
  <c r="AT197" i="54"/>
  <c r="AU197" i="54" s="1"/>
  <c r="AV197" i="54" s="1"/>
  <c r="AO204" i="54"/>
  <c r="X209" i="54"/>
  <c r="X99" i="54"/>
  <c r="X113" i="54"/>
  <c r="X139" i="54"/>
  <c r="X161" i="54"/>
  <c r="X182" i="54"/>
  <c r="X190" i="54"/>
  <c r="X196" i="54"/>
  <c r="X20" i="54"/>
  <c r="X52" i="54"/>
  <c r="X69" i="54"/>
  <c r="X104" i="54"/>
  <c r="X134" i="54"/>
  <c r="X174" i="54"/>
  <c r="X208" i="54"/>
  <c r="X51" i="54"/>
  <c r="X70" i="54"/>
  <c r="X83" i="54"/>
  <c r="X96" i="54"/>
  <c r="X143" i="54"/>
  <c r="X180" i="54"/>
  <c r="AO14" i="54"/>
  <c r="W14" i="54"/>
  <c r="X53" i="54"/>
  <c r="AO100" i="54"/>
  <c r="W100" i="54"/>
  <c r="X114" i="54"/>
  <c r="AS26" i="54"/>
  <c r="AT26" i="54"/>
  <c r="AU26" i="54" s="1"/>
  <c r="AV26" i="54" s="1"/>
  <c r="AS47" i="54"/>
  <c r="AT47" i="54"/>
  <c r="AU47" i="54" s="1"/>
  <c r="AS54" i="54"/>
  <c r="AT54" i="54"/>
  <c r="AU54" i="54" s="1"/>
  <c r="AV54" i="54" s="1"/>
  <c r="AS101" i="54"/>
  <c r="AT101" i="54"/>
  <c r="AU101" i="54" s="1"/>
  <c r="AV101" i="54" s="1"/>
  <c r="AS147" i="54"/>
  <c r="AT147" i="54"/>
  <c r="AU147" i="54" s="1"/>
  <c r="AV147" i="54" s="1"/>
  <c r="AS154" i="54"/>
  <c r="AT154" i="54"/>
  <c r="AU154" i="54" s="1"/>
  <c r="AV154" i="54" s="1"/>
  <c r="AS162" i="54"/>
  <c r="AT162" i="54"/>
  <c r="AU162" i="54" s="1"/>
  <c r="AV162" i="54" s="1"/>
  <c r="AS193" i="54"/>
  <c r="AT193" i="54"/>
  <c r="AU193" i="54" s="1"/>
  <c r="AV193" i="54" s="1"/>
  <c r="AS206" i="54"/>
  <c r="AT206" i="54"/>
  <c r="AU206" i="54" s="1"/>
  <c r="AV206" i="54" s="1"/>
  <c r="W124" i="54"/>
  <c r="AS124" i="54"/>
  <c r="AT124" i="54" s="1"/>
  <c r="AU124" i="54" s="1"/>
  <c r="AV124" i="54" s="1"/>
  <c r="W157" i="54"/>
  <c r="AS157" i="54"/>
  <c r="AT157" i="54"/>
  <c r="AU157" i="54" s="1"/>
  <c r="W204" i="54"/>
  <c r="AS204" i="54"/>
  <c r="AT204" i="54" s="1"/>
  <c r="AU204" i="54" s="1"/>
  <c r="AV204" i="54" s="1"/>
  <c r="W34" i="54"/>
  <c r="AS34" i="54"/>
  <c r="AT34" i="54"/>
  <c r="AU34" i="54" s="1"/>
  <c r="W41" i="54"/>
  <c r="AS41" i="54"/>
  <c r="AT41" i="54" s="1"/>
  <c r="AU41" i="54" s="1"/>
  <c r="AV41" i="54" s="1"/>
  <c r="W63" i="54"/>
  <c r="AS63" i="54"/>
  <c r="AT63" i="54"/>
  <c r="AU63" i="54" s="1"/>
  <c r="AV63" i="54" s="1"/>
  <c r="W121" i="54"/>
  <c r="AS121" i="54"/>
  <c r="AT121" i="54" s="1"/>
  <c r="AU121" i="54" s="1"/>
  <c r="AV121" i="54" s="1"/>
  <c r="W149" i="54"/>
  <c r="AS149" i="54"/>
  <c r="AT149" i="54"/>
  <c r="AU149" i="54" s="1"/>
  <c r="AV149" i="54" s="1"/>
  <c r="W156" i="54"/>
  <c r="AS156" i="54"/>
  <c r="AT156" i="54" s="1"/>
  <c r="AU156" i="54" s="1"/>
  <c r="AV156" i="54" s="1"/>
  <c r="W189" i="54"/>
  <c r="AS189" i="54"/>
  <c r="AT189" i="54"/>
  <c r="AU189" i="54" s="1"/>
  <c r="AV189" i="54" s="1"/>
  <c r="W202" i="54"/>
  <c r="AS202" i="54"/>
  <c r="AT202" i="54" s="1"/>
  <c r="AU202" i="54" s="1"/>
  <c r="AV202" i="54" s="1"/>
  <c r="AW117" i="53"/>
  <c r="AX117" i="53" s="1"/>
  <c r="AW25" i="53"/>
  <c r="AX25" i="53"/>
  <c r="AW132" i="53"/>
  <c r="AX132" i="53" s="1"/>
  <c r="AW69" i="53"/>
  <c r="AX69" i="53"/>
  <c r="AW125" i="53"/>
  <c r="AX125" i="53" s="1"/>
  <c r="AW40" i="53"/>
  <c r="AX40" i="53"/>
  <c r="AW11" i="53"/>
  <c r="AX11" i="53" s="1"/>
  <c r="AW20" i="53"/>
  <c r="AX20" i="53"/>
  <c r="AW54" i="53"/>
  <c r="AX54" i="53" s="1"/>
  <c r="AW13" i="53"/>
  <c r="AX13" i="53"/>
  <c r="AW119" i="53"/>
  <c r="AX119" i="53" s="1"/>
  <c r="AW106" i="53"/>
  <c r="AX106" i="53"/>
  <c r="AW96" i="53"/>
  <c r="AX96" i="53" s="1"/>
  <c r="AW45" i="53"/>
  <c r="AX45" i="53"/>
  <c r="AW57" i="53"/>
  <c r="AX57" i="53" s="1"/>
  <c r="AW128" i="53"/>
  <c r="AX128" i="53"/>
  <c r="AW90" i="53"/>
  <c r="AX90" i="53" s="1"/>
  <c r="AW22" i="53"/>
  <c r="AX22" i="53"/>
  <c r="AW133" i="53"/>
  <c r="AX133" i="53" s="1"/>
  <c r="AW94" i="53"/>
  <c r="AX94" i="53"/>
  <c r="AW30" i="53"/>
  <c r="AX30" i="53" s="1"/>
  <c r="AP117" i="53"/>
  <c r="AP47" i="53"/>
  <c r="AP13" i="53"/>
  <c r="AP27" i="53"/>
  <c r="AP25" i="53"/>
  <c r="AP132" i="53"/>
  <c r="AP87" i="53"/>
  <c r="AP119" i="53"/>
  <c r="AP106" i="53"/>
  <c r="AP22" i="53"/>
  <c r="AP69" i="53"/>
  <c r="AP125" i="53"/>
  <c r="AP79" i="53"/>
  <c r="AP96" i="53"/>
  <c r="AP133" i="53"/>
  <c r="AP40" i="53"/>
  <c r="AP108" i="53"/>
  <c r="AP45" i="53"/>
  <c r="AP94" i="53"/>
  <c r="AP11" i="53"/>
  <c r="AP39" i="53"/>
  <c r="AP57" i="53"/>
  <c r="AP30" i="53"/>
  <c r="AP20" i="53"/>
  <c r="AP78" i="53"/>
  <c r="AP128" i="53"/>
  <c r="AS36" i="53"/>
  <c r="AT36" i="53" s="1"/>
  <c r="AU36" i="53" s="1"/>
  <c r="AV36" i="53" s="1"/>
  <c r="AS56" i="53"/>
  <c r="AT56" i="53" s="1"/>
  <c r="AU56" i="53" s="1"/>
  <c r="AV56" i="53" s="1"/>
  <c r="J107" i="53"/>
  <c r="AS107" i="53"/>
  <c r="AT107" i="53"/>
  <c r="AU107" i="53"/>
  <c r="AV107" i="53"/>
  <c r="AO35" i="53"/>
  <c r="W35" i="53"/>
  <c r="AP54" i="53"/>
  <c r="AS63" i="53"/>
  <c r="AT63" i="53" s="1"/>
  <c r="AU63" i="53" s="1"/>
  <c r="AV63" i="53" s="1"/>
  <c r="AS124" i="53"/>
  <c r="AT124" i="53" s="1"/>
  <c r="AU124" i="53" s="1"/>
  <c r="AV124" i="53" s="1"/>
  <c r="AS136" i="53"/>
  <c r="AT136" i="53" s="1"/>
  <c r="AU136" i="53" s="1"/>
  <c r="AV136" i="53" s="1"/>
  <c r="AS19" i="53"/>
  <c r="AT19" i="53" s="1"/>
  <c r="AU19" i="53" s="1"/>
  <c r="AV19" i="53" s="1"/>
  <c r="AS23" i="53"/>
  <c r="AT23" i="53" s="1"/>
  <c r="AU23" i="53" s="1"/>
  <c r="AV23" i="53" s="1"/>
  <c r="AS44" i="53"/>
  <c r="AT44" i="53" s="1"/>
  <c r="AU44" i="53" s="1"/>
  <c r="AV44" i="53" s="1"/>
  <c r="AS61" i="53"/>
  <c r="AT61" i="53" s="1"/>
  <c r="AU61" i="53" s="1"/>
  <c r="AV61" i="53" s="1"/>
  <c r="AS80" i="53"/>
  <c r="AT80" i="53" s="1"/>
  <c r="AU80" i="53" s="1"/>
  <c r="AV80" i="53" s="1"/>
  <c r="AS102" i="53"/>
  <c r="AT102" i="53" s="1"/>
  <c r="AU102" i="53" s="1"/>
  <c r="AV102" i="53" s="1"/>
  <c r="AS97" i="53"/>
  <c r="AT97" i="53" s="1"/>
  <c r="AU97" i="53" s="1"/>
  <c r="AV97" i="53" s="1"/>
  <c r="AS113" i="53"/>
  <c r="AT113" i="53" s="1"/>
  <c r="AU113" i="53" s="1"/>
  <c r="AV113" i="53" s="1"/>
  <c r="AS9" i="53"/>
  <c r="AT9" i="53" s="1"/>
  <c r="AU9" i="53" s="1"/>
  <c r="AV9" i="53" s="1"/>
  <c r="AS15" i="53"/>
  <c r="AT15" i="53" s="1"/>
  <c r="AU15" i="53" s="1"/>
  <c r="AV15" i="53" s="1"/>
  <c r="AS29" i="53"/>
  <c r="AT29" i="53" s="1"/>
  <c r="AU29" i="53" s="1"/>
  <c r="AV29" i="53" s="1"/>
  <c r="S139" i="53"/>
  <c r="W14" i="53"/>
  <c r="AS14" i="53"/>
  <c r="W92" i="53"/>
  <c r="AS92" i="53"/>
  <c r="AT92" i="53" s="1"/>
  <c r="AU92" i="53" s="1"/>
  <c r="AV92" i="53" s="1"/>
  <c r="W64" i="53"/>
  <c r="AS64" i="53"/>
  <c r="AT64" i="53"/>
  <c r="AU64" i="53" s="1"/>
  <c r="AV64" i="53" s="1"/>
  <c r="W95" i="53"/>
  <c r="AS95" i="53"/>
  <c r="AT95" i="53"/>
  <c r="AU95" i="53"/>
  <c r="AV95" i="53" s="1"/>
  <c r="W130" i="53"/>
  <c r="AS130" i="53"/>
  <c r="AT130" i="53"/>
  <c r="AU130" i="53" s="1"/>
  <c r="AV130" i="53" s="1"/>
  <c r="W58" i="53"/>
  <c r="AS58" i="53"/>
  <c r="AT58" i="53" s="1"/>
  <c r="AU58" i="53" s="1"/>
  <c r="AV58" i="53" s="1"/>
  <c r="W41" i="53"/>
  <c r="AS41" i="53"/>
  <c r="AT41" i="53"/>
  <c r="AU41" i="53"/>
  <c r="AV41" i="53"/>
  <c r="W77" i="53"/>
  <c r="AS77" i="53"/>
  <c r="AT77" i="53"/>
  <c r="AU77" i="53"/>
  <c r="AV77" i="53" s="1"/>
  <c r="W91" i="53"/>
  <c r="AS91" i="53"/>
  <c r="AT91" i="53"/>
  <c r="AU91" i="53" s="1"/>
  <c r="AV91" i="53" s="1"/>
  <c r="W10" i="53"/>
  <c r="AS10" i="53"/>
  <c r="AT10" i="53" s="1"/>
  <c r="AU10" i="53" s="1"/>
  <c r="AV10" i="53" s="1"/>
  <c r="W31" i="53"/>
  <c r="AS31" i="53"/>
  <c r="AT31" i="53"/>
  <c r="AU31" i="53"/>
  <c r="AV31" i="53"/>
  <c r="W112" i="53"/>
  <c r="AO112" i="53"/>
  <c r="AS112" i="53"/>
  <c r="AT112" i="53"/>
  <c r="AU112" i="53" s="1"/>
  <c r="AV112" i="53" s="1"/>
  <c r="W111" i="53"/>
  <c r="AS111" i="53"/>
  <c r="AT111" i="53" s="1"/>
  <c r="AU111" i="53" s="1"/>
  <c r="AV111" i="53" s="1"/>
  <c r="W43" i="53"/>
  <c r="AS43" i="53"/>
  <c r="AT43" i="53"/>
  <c r="AU43" i="53"/>
  <c r="AV43" i="53"/>
  <c r="W66" i="53"/>
  <c r="AS66" i="53"/>
  <c r="AT66" i="53"/>
  <c r="AU66" i="53"/>
  <c r="AV66" i="53" s="1"/>
  <c r="W114" i="53"/>
  <c r="AS114" i="53"/>
  <c r="AT114" i="53"/>
  <c r="AU114" i="53" s="1"/>
  <c r="AV114" i="53" s="1"/>
  <c r="W89" i="53"/>
  <c r="AS89" i="53"/>
  <c r="AT89" i="53" s="1"/>
  <c r="AU89" i="53" s="1"/>
  <c r="AV89" i="53" s="1"/>
  <c r="W46" i="53"/>
  <c r="AS46" i="53"/>
  <c r="AT46" i="53"/>
  <c r="AU46" i="53"/>
  <c r="AV46" i="53"/>
  <c r="W75" i="53"/>
  <c r="AS75" i="53"/>
  <c r="AT75" i="53"/>
  <c r="AU75" i="53"/>
  <c r="AV75" i="53" s="1"/>
  <c r="W99" i="53"/>
  <c r="AS99" i="53"/>
  <c r="AT99" i="53"/>
  <c r="AU99" i="53" s="1"/>
  <c r="AV99" i="53" s="1"/>
  <c r="W127" i="53"/>
  <c r="AS127" i="53"/>
  <c r="AT127" i="53" s="1"/>
  <c r="AU127" i="53" s="1"/>
  <c r="AV127" i="53" s="1"/>
  <c r="W67" i="53"/>
  <c r="AO67" i="53"/>
  <c r="AS67" i="53"/>
  <c r="AT67" i="53"/>
  <c r="AU67" i="53"/>
  <c r="AV67" i="53" s="1"/>
  <c r="W86" i="53"/>
  <c r="AO86" i="53"/>
  <c r="AS86" i="53"/>
  <c r="AT86" i="53" s="1"/>
  <c r="AU86" i="53" s="1"/>
  <c r="AV86" i="53" s="1"/>
  <c r="W98" i="53"/>
  <c r="AO98" i="53"/>
  <c r="AS98" i="53"/>
  <c r="AT98" i="53"/>
  <c r="AU98" i="53"/>
  <c r="AV98" i="53" s="1"/>
  <c r="W105" i="53"/>
  <c r="AS105" i="53"/>
  <c r="AT105" i="53"/>
  <c r="AU105" i="53" s="1"/>
  <c r="AV105" i="53" s="1"/>
  <c r="W134" i="53"/>
  <c r="AS134" i="53"/>
  <c r="AT134" i="53" s="1"/>
  <c r="AU134" i="53" s="1"/>
  <c r="AV134" i="53" s="1"/>
  <c r="W48" i="53"/>
  <c r="AS48" i="53"/>
  <c r="AT48" i="53"/>
  <c r="AU48" i="53"/>
  <c r="AV48" i="53"/>
  <c r="W118" i="53"/>
  <c r="AS118" i="53"/>
  <c r="AT118" i="53" s="1"/>
  <c r="AU118" i="53" s="1"/>
  <c r="AV118" i="53" s="1"/>
  <c r="W17" i="53"/>
  <c r="AS17" i="53"/>
  <c r="AT17" i="53"/>
  <c r="AU17" i="53" s="1"/>
  <c r="AV17" i="53" s="1"/>
  <c r="W85" i="53"/>
  <c r="AS85" i="53"/>
  <c r="AT85" i="53" s="1"/>
  <c r="AU85" i="53" s="1"/>
  <c r="AV85" i="53" s="1"/>
  <c r="W103" i="53"/>
  <c r="AS103" i="53"/>
  <c r="AT103" i="53"/>
  <c r="AU103" i="53" s="1"/>
  <c r="AV103" i="53" s="1"/>
  <c r="W33" i="53"/>
  <c r="AS33" i="53"/>
  <c r="AT33" i="53" s="1"/>
  <c r="AU33" i="53" s="1"/>
  <c r="AV33" i="53" s="1"/>
  <c r="W82" i="53"/>
  <c r="AS82" i="53"/>
  <c r="AT82" i="53"/>
  <c r="AU82" i="53" s="1"/>
  <c r="AV82" i="53" s="1"/>
  <c r="W62" i="53"/>
  <c r="AS62" i="53"/>
  <c r="AT62" i="53" s="1"/>
  <c r="AU62" i="53" s="1"/>
  <c r="AV62" i="53" s="1"/>
  <c r="W53" i="53"/>
  <c r="AS53" i="53"/>
  <c r="AT53" i="53"/>
  <c r="AU53" i="53"/>
  <c r="AV53" i="53"/>
  <c r="W137" i="53"/>
  <c r="AS137" i="53"/>
  <c r="AT137" i="53" s="1"/>
  <c r="AU137" i="53" s="1"/>
  <c r="AV137" i="53" s="1"/>
  <c r="W12" i="53"/>
  <c r="AS12" i="53"/>
  <c r="AT12" i="53"/>
  <c r="AU12" i="53" s="1"/>
  <c r="AV12" i="53" s="1"/>
  <c r="W110" i="53"/>
  <c r="AS110" i="53"/>
  <c r="AT110" i="53" s="1"/>
  <c r="AU110" i="53" s="1"/>
  <c r="AV110" i="53" s="1"/>
  <c r="W21" i="53"/>
  <c r="AS21" i="53"/>
  <c r="AT21" i="53"/>
  <c r="AU21" i="53" s="1"/>
  <c r="AV21" i="53" s="1"/>
  <c r="W26" i="53"/>
  <c r="AS26" i="53"/>
  <c r="AT26" i="53" s="1"/>
  <c r="AU26" i="53" s="1"/>
  <c r="AV26" i="53" s="1"/>
  <c r="W28" i="53"/>
  <c r="AS28" i="53"/>
  <c r="AT28" i="53"/>
  <c r="AU28" i="53" s="1"/>
  <c r="AV28" i="53" s="1"/>
  <c r="W88" i="53"/>
  <c r="AS88" i="53"/>
  <c r="AT88" i="53" s="1"/>
  <c r="AU88" i="53" s="1"/>
  <c r="AV88" i="53" s="1"/>
  <c r="W50" i="53"/>
  <c r="AS50" i="53"/>
  <c r="AT50" i="53"/>
  <c r="AU50" i="53" s="1"/>
  <c r="AV50" i="53" s="1"/>
  <c r="AW115" i="53"/>
  <c r="AX115" i="53"/>
  <c r="AO36" i="53"/>
  <c r="W36" i="53"/>
  <c r="AW60" i="53"/>
  <c r="AX60" i="53"/>
  <c r="W56" i="53"/>
  <c r="AW81" i="53"/>
  <c r="AX81" i="53"/>
  <c r="AO107" i="53"/>
  <c r="W107" i="53"/>
  <c r="AO124" i="53"/>
  <c r="AO19" i="53"/>
  <c r="AO44" i="53"/>
  <c r="AO80" i="53"/>
  <c r="AO97" i="53"/>
  <c r="AS101" i="53"/>
  <c r="AT101" i="53"/>
  <c r="AU101" i="53"/>
  <c r="AV101" i="53" s="1"/>
  <c r="AS104" i="53"/>
  <c r="AT104" i="53"/>
  <c r="AU104" i="53"/>
  <c r="AV104" i="53" s="1"/>
  <c r="T139" i="53"/>
  <c r="AP14" i="53"/>
  <c r="X112" i="53"/>
  <c r="J111" i="53"/>
  <c r="AP111" i="53"/>
  <c r="X111" i="53"/>
  <c r="J43" i="53"/>
  <c r="AP43" i="53" s="1"/>
  <c r="X43" i="53"/>
  <c r="J66" i="53"/>
  <c r="AO66" i="53"/>
  <c r="X66" i="53"/>
  <c r="J114" i="53"/>
  <c r="AP114" i="53" s="1"/>
  <c r="X114" i="53"/>
  <c r="J89" i="53"/>
  <c r="AP89" i="53"/>
  <c r="X89" i="53"/>
  <c r="J46" i="53"/>
  <c r="AP46" i="53" s="1"/>
  <c r="X46" i="53"/>
  <c r="J75" i="53"/>
  <c r="AP75" i="53"/>
  <c r="X75" i="53"/>
  <c r="J99" i="53"/>
  <c r="AO99" i="53" s="1"/>
  <c r="X99" i="53"/>
  <c r="J127" i="53"/>
  <c r="AO127" i="53"/>
  <c r="X127" i="53"/>
  <c r="X67" i="53"/>
  <c r="X86" i="53"/>
  <c r="X98" i="53"/>
  <c r="J105" i="53"/>
  <c r="AO105" i="53"/>
  <c r="X105" i="53"/>
  <c r="J134" i="53"/>
  <c r="AP134" i="53" s="1"/>
  <c r="X134" i="53"/>
  <c r="J48" i="53"/>
  <c r="AP48" i="53"/>
  <c r="X48" i="53"/>
  <c r="J118" i="53"/>
  <c r="AO118" i="53" s="1"/>
  <c r="X118" i="53"/>
  <c r="J17" i="53"/>
  <c r="AO17" i="53"/>
  <c r="X17" i="53"/>
  <c r="J85" i="53"/>
  <c r="AP85" i="53" s="1"/>
  <c r="X85" i="53"/>
  <c r="J103" i="53"/>
  <c r="AO103" i="53"/>
  <c r="X103" i="53"/>
  <c r="J33" i="53"/>
  <c r="AO33" i="53" s="1"/>
  <c r="X33" i="53"/>
  <c r="J82" i="53"/>
  <c r="AP82" i="53"/>
  <c r="X82" i="53"/>
  <c r="J62" i="53"/>
  <c r="AP62" i="53" s="1"/>
  <c r="X62" i="53"/>
  <c r="J53" i="53"/>
  <c r="AP53" i="53"/>
  <c r="X53" i="53"/>
  <c r="J137" i="53"/>
  <c r="AO137" i="53" s="1"/>
  <c r="X137" i="53"/>
  <c r="J12" i="53"/>
  <c r="AO12" i="53"/>
  <c r="X12" i="53"/>
  <c r="J110" i="53"/>
  <c r="AP110" i="53" s="1"/>
  <c r="X110" i="53"/>
  <c r="J21" i="53"/>
  <c r="AO21" i="53"/>
  <c r="X21" i="53"/>
  <c r="J26" i="53"/>
  <c r="AP26" i="53" s="1"/>
  <c r="X26" i="53"/>
  <c r="J28" i="53"/>
  <c r="AO28" i="53"/>
  <c r="X28" i="53"/>
  <c r="J88" i="53"/>
  <c r="AP88" i="53" s="1"/>
  <c r="X88" i="53"/>
  <c r="J50" i="53"/>
  <c r="AP50" i="53"/>
  <c r="X50" i="53"/>
  <c r="J83" i="53"/>
  <c r="J121" i="53"/>
  <c r="AP121" i="53"/>
  <c r="AS121" i="53"/>
  <c r="AT121" i="53"/>
  <c r="AU121" i="53" s="1"/>
  <c r="AV121" i="53" s="1"/>
  <c r="AP36" i="53"/>
  <c r="J123" i="53"/>
  <c r="AP123" i="53" s="1"/>
  <c r="AS123" i="53"/>
  <c r="AT123" i="53" s="1"/>
  <c r="AU123" i="53" s="1"/>
  <c r="J70" i="53"/>
  <c r="AP70" i="53"/>
  <c r="AS70" i="53"/>
  <c r="AT70" i="53"/>
  <c r="AU70" i="53" s="1"/>
  <c r="AV70" i="53"/>
  <c r="AP107" i="53"/>
  <c r="X35" i="53"/>
  <c r="AO63" i="53"/>
  <c r="AO136" i="53"/>
  <c r="AO23" i="53"/>
  <c r="AO61" i="53"/>
  <c r="AO102" i="53"/>
  <c r="AO104" i="53"/>
  <c r="R139" i="53"/>
  <c r="V139" i="53"/>
  <c r="AA139" i="53"/>
  <c r="M139" i="53"/>
  <c r="U139" i="53"/>
  <c r="Z14" i="53"/>
  <c r="AS51" i="53"/>
  <c r="AT51" i="53"/>
  <c r="AU51" i="53" s="1"/>
  <c r="AV51" i="53" s="1"/>
  <c r="AS55" i="53"/>
  <c r="AT55" i="53"/>
  <c r="AU55" i="53" s="1"/>
  <c r="AV55" i="53" s="1"/>
  <c r="AS100" i="53"/>
  <c r="AT100" i="53"/>
  <c r="AU100" i="53" s="1"/>
  <c r="AV100" i="53" s="1"/>
  <c r="AS8" i="53"/>
  <c r="AT8" i="53"/>
  <c r="AU8" i="53" s="1"/>
  <c r="AV8" i="53" s="1"/>
  <c r="AS38" i="53"/>
  <c r="AT38" i="53"/>
  <c r="AU38" i="53" s="1"/>
  <c r="AV38" i="53" s="1"/>
  <c r="AS72" i="53"/>
  <c r="AT72" i="53"/>
  <c r="AU72" i="53" s="1"/>
  <c r="AV72" i="53" s="1"/>
  <c r="AS74" i="53"/>
  <c r="AT74" i="53"/>
  <c r="AU74" i="53" s="1"/>
  <c r="AV74" i="53" s="1"/>
  <c r="AS42" i="53"/>
  <c r="AT42" i="53"/>
  <c r="AU42" i="53" s="1"/>
  <c r="AV42" i="53" s="1"/>
  <c r="AS68" i="53"/>
  <c r="AT68" i="53"/>
  <c r="AU68" i="53" s="1"/>
  <c r="AV68" i="53" s="1"/>
  <c r="AS122" i="53"/>
  <c r="AT122" i="53"/>
  <c r="AU122" i="53" s="1"/>
  <c r="AV122" i="53" s="1"/>
  <c r="AS59" i="53"/>
  <c r="AT59" i="53"/>
  <c r="AU59" i="53" s="1"/>
  <c r="AV59" i="53" s="1"/>
  <c r="AS109" i="53"/>
  <c r="AT109" i="53"/>
  <c r="AU109" i="53" s="1"/>
  <c r="AV109" i="53" s="1"/>
  <c r="AS65" i="53"/>
  <c r="AT65" i="53"/>
  <c r="AU65" i="53" s="1"/>
  <c r="AV65" i="53" s="1"/>
  <c r="AS73" i="53"/>
  <c r="AT73" i="53"/>
  <c r="AU73" i="53" s="1"/>
  <c r="AV73" i="53" s="1"/>
  <c r="AS93" i="53"/>
  <c r="AT93" i="53"/>
  <c r="AU93" i="53" s="1"/>
  <c r="AV93" i="53" s="1"/>
  <c r="AS131" i="53"/>
  <c r="AT131" i="53"/>
  <c r="AU131" i="53" s="1"/>
  <c r="AV131" i="53" s="1"/>
  <c r="AO121" i="53"/>
  <c r="W121" i="53"/>
  <c r="W123" i="53"/>
  <c r="X56" i="53"/>
  <c r="AO70" i="53"/>
  <c r="W70" i="53"/>
  <c r="X107" i="53"/>
  <c r="AS35" i="53"/>
  <c r="AT35" i="53" s="1"/>
  <c r="AU35" i="53" s="1"/>
  <c r="AO16" i="53"/>
  <c r="AO18" i="53"/>
  <c r="AO24" i="53"/>
  <c r="AO34" i="53"/>
  <c r="AS16" i="53"/>
  <c r="AT16" i="53" s="1"/>
  <c r="AU16" i="53" s="1"/>
  <c r="AS18" i="53"/>
  <c r="AT18" i="53" s="1"/>
  <c r="AU18" i="53" s="1"/>
  <c r="AS24" i="53"/>
  <c r="AT24" i="53" s="1"/>
  <c r="AU24" i="53" s="1"/>
  <c r="AS34" i="53"/>
  <c r="AT34" i="53" s="1"/>
  <c r="AU34" i="53" s="1"/>
  <c r="AS49" i="53"/>
  <c r="AT49" i="53" s="1"/>
  <c r="AU49" i="53" s="1"/>
  <c r="AS76" i="53"/>
  <c r="AT76" i="53" s="1"/>
  <c r="AU76" i="53" s="1"/>
  <c r="AS116" i="53"/>
  <c r="AT116" i="53" s="1"/>
  <c r="AU116" i="53" s="1"/>
  <c r="AS129" i="53"/>
  <c r="AT129" i="53" s="1"/>
  <c r="AU129" i="53" s="1"/>
  <c r="AS135" i="53"/>
  <c r="AT135" i="53" s="1"/>
  <c r="AU135" i="53" s="1"/>
  <c r="W63" i="53"/>
  <c r="W136" i="53"/>
  <c r="W23" i="53"/>
  <c r="W61" i="53"/>
  <c r="W102" i="53"/>
  <c r="W101" i="53"/>
  <c r="W113" i="53"/>
  <c r="W9" i="53"/>
  <c r="W15" i="53"/>
  <c r="W29" i="53"/>
  <c r="W37" i="53"/>
  <c r="AS37" i="53"/>
  <c r="AT37" i="53"/>
  <c r="AU37" i="53" s="1"/>
  <c r="AV37" i="53" s="1"/>
  <c r="AW37" i="53" s="1"/>
  <c r="AX37" i="53" s="1"/>
  <c r="W71" i="53"/>
  <c r="AS71" i="53"/>
  <c r="AT71" i="53" s="1"/>
  <c r="AU71" i="53"/>
  <c r="AV71" i="53" s="1"/>
  <c r="W84" i="53"/>
  <c r="AS84" i="53"/>
  <c r="AT84" i="53"/>
  <c r="AU84" i="53" s="1"/>
  <c r="AV84" i="53" s="1"/>
  <c r="W120" i="53"/>
  <c r="AS120" i="53"/>
  <c r="AT120" i="53" s="1"/>
  <c r="AU120" i="53" s="1"/>
  <c r="AV120" i="53" s="1"/>
  <c r="W126" i="53"/>
  <c r="AS126" i="53"/>
  <c r="AT126" i="53"/>
  <c r="AU126" i="53" s="1"/>
  <c r="AV126" i="53" s="1"/>
  <c r="AW126" i="53" s="1"/>
  <c r="AX126" i="53" s="1"/>
  <c r="AW260" i="55"/>
  <c r="AX260" i="55"/>
  <c r="AO368" i="55"/>
  <c r="AW402" i="55"/>
  <c r="AX402" i="55" s="1"/>
  <c r="AO155" i="55"/>
  <c r="AO231" i="55"/>
  <c r="AO36" i="55"/>
  <c r="AO502" i="55"/>
  <c r="AO256" i="55"/>
  <c r="AO176" i="55"/>
  <c r="AO96" i="55"/>
  <c r="AO252" i="55"/>
  <c r="AO507" i="55"/>
  <c r="AO114" i="55"/>
  <c r="AW174" i="55"/>
  <c r="AX174" i="55" s="1"/>
  <c r="AO260" i="55"/>
  <c r="AO293" i="55"/>
  <c r="AO69" i="55"/>
  <c r="AP340" i="55"/>
  <c r="AW296" i="55"/>
  <c r="AX296" i="55" s="1"/>
  <c r="AP127" i="55"/>
  <c r="AP168" i="55"/>
  <c r="AP533" i="55"/>
  <c r="AW404" i="55"/>
  <c r="AX404" i="55"/>
  <c r="AW199" i="55"/>
  <c r="AX199" i="55"/>
  <c r="AW238" i="55"/>
  <c r="AX238" i="55"/>
  <c r="AP76" i="55"/>
  <c r="AO167" i="55"/>
  <c r="AO334" i="55"/>
  <c r="AO212" i="55"/>
  <c r="AO505" i="55"/>
  <c r="AW152" i="55"/>
  <c r="AX152" i="55" s="1"/>
  <c r="AW98" i="55"/>
  <c r="AX98" i="55" s="1"/>
  <c r="AO435" i="55"/>
  <c r="AO352" i="55"/>
  <c r="AW130" i="55"/>
  <c r="AX130" i="55" s="1"/>
  <c r="AO59" i="55"/>
  <c r="AO26" i="55"/>
  <c r="AO442" i="55"/>
  <c r="AW258" i="55"/>
  <c r="AX258" i="55"/>
  <c r="AP126" i="55"/>
  <c r="AP63" i="55"/>
  <c r="AW77" i="55"/>
  <c r="AX77" i="55"/>
  <c r="AW158" i="55"/>
  <c r="AX158" i="55" s="1"/>
  <c r="AO420" i="55"/>
  <c r="AO512" i="55"/>
  <c r="AO209" i="55"/>
  <c r="AO355" i="55"/>
  <c r="AO294" i="55"/>
  <c r="AO259" i="55"/>
  <c r="AO150" i="55"/>
  <c r="AO296" i="55"/>
  <c r="AP313" i="55"/>
  <c r="AO185" i="55"/>
  <c r="AW352" i="55"/>
  <c r="AX352" i="55" s="1"/>
  <c r="AP322" i="55"/>
  <c r="AW215" i="55"/>
  <c r="AX215" i="55"/>
  <c r="AW73" i="55"/>
  <c r="AX73" i="55"/>
  <c r="AP111" i="55"/>
  <c r="AW418" i="55"/>
  <c r="AX418" i="55" s="1"/>
  <c r="AW488" i="55"/>
  <c r="AX488" i="55" s="1"/>
  <c r="AW398" i="55"/>
  <c r="AX398" i="55" s="1"/>
  <c r="AW320" i="55"/>
  <c r="AX320" i="55" s="1"/>
  <c r="AW314" i="55"/>
  <c r="AX314" i="55" s="1"/>
  <c r="AW532" i="55"/>
  <c r="AX532" i="55" s="1"/>
  <c r="AW447" i="55"/>
  <c r="AX447" i="55" s="1"/>
  <c r="AW469" i="55"/>
  <c r="AX469" i="55" s="1"/>
  <c r="AW165" i="55"/>
  <c r="AX165" i="55" s="1"/>
  <c r="AW108" i="55"/>
  <c r="AX108" i="55" s="1"/>
  <c r="AW41" i="55"/>
  <c r="AX41" i="55" s="1"/>
  <c r="AW36" i="55"/>
  <c r="AX36" i="55" s="1"/>
  <c r="AW276" i="55"/>
  <c r="AX276" i="55" s="1"/>
  <c r="AW56" i="55"/>
  <c r="AX56" i="55" s="1"/>
  <c r="AP461" i="55"/>
  <c r="AO428" i="55"/>
  <c r="AO417" i="55"/>
  <c r="AO477" i="55"/>
  <c r="AO418" i="55"/>
  <c r="AW363" i="55"/>
  <c r="AX363" i="55"/>
  <c r="AP283" i="55"/>
  <c r="AO283" i="55"/>
  <c r="AO408" i="55"/>
  <c r="AO222" i="55"/>
  <c r="AO235" i="55"/>
  <c r="AO23" i="55"/>
  <c r="AO316" i="55"/>
  <c r="AO333" i="55"/>
  <c r="AO270" i="55"/>
  <c r="AO211" i="55"/>
  <c r="AO166" i="55"/>
  <c r="AO138" i="55"/>
  <c r="AO289" i="55"/>
  <c r="AO240" i="55"/>
  <c r="AO205" i="55"/>
  <c r="AO144" i="55"/>
  <c r="AO94" i="55"/>
  <c r="AW405" i="55"/>
  <c r="AX405" i="55" s="1"/>
  <c r="AW224" i="55"/>
  <c r="AX224" i="55" s="1"/>
  <c r="AW497" i="55"/>
  <c r="AX497" i="55" s="1"/>
  <c r="AW371" i="55"/>
  <c r="AX371" i="55" s="1"/>
  <c r="AW518" i="55"/>
  <c r="AX518" i="55" s="1"/>
  <c r="AW491" i="55"/>
  <c r="AX491" i="55" s="1"/>
  <c r="AW171" i="55"/>
  <c r="AX171" i="55" s="1"/>
  <c r="AW128" i="55"/>
  <c r="AX128" i="55" s="1"/>
  <c r="AW88" i="55"/>
  <c r="AX88" i="55" s="1"/>
  <c r="AW92" i="55"/>
  <c r="AX92" i="55" s="1"/>
  <c r="AW160" i="55"/>
  <c r="AX160" i="55" s="1"/>
  <c r="AW159" i="55"/>
  <c r="AX159" i="55" s="1"/>
  <c r="AW236" i="55"/>
  <c r="AX236" i="55" s="1"/>
  <c r="AW460" i="55"/>
  <c r="AX460" i="55" s="1"/>
  <c r="AW435" i="55"/>
  <c r="AX435" i="55" s="1"/>
  <c r="AW279" i="55"/>
  <c r="AX279" i="55" s="1"/>
  <c r="AW245" i="55"/>
  <c r="AX245" i="55" s="1"/>
  <c r="AW375" i="55"/>
  <c r="AX375" i="55" s="1"/>
  <c r="AW307" i="55"/>
  <c r="AX307" i="55" s="1"/>
  <c r="AW297" i="55"/>
  <c r="AX297" i="55" s="1"/>
  <c r="AW285" i="55"/>
  <c r="AX285" i="55" s="1"/>
  <c r="AW222" i="55"/>
  <c r="AX222" i="55" s="1"/>
  <c r="AW450" i="55"/>
  <c r="AX450" i="55" s="1"/>
  <c r="AW148" i="55"/>
  <c r="AX148" i="55" s="1"/>
  <c r="AW81" i="55"/>
  <c r="AX81" i="55" s="1"/>
  <c r="AW39" i="55"/>
  <c r="AX39" i="55" s="1"/>
  <c r="AW34" i="55"/>
  <c r="AX34" i="55" s="1"/>
  <c r="AW220" i="55"/>
  <c r="AX220" i="55" s="1"/>
  <c r="AO476" i="55"/>
  <c r="AO241" i="55"/>
  <c r="AO497" i="55"/>
  <c r="AO323" i="55"/>
  <c r="AO452" i="55"/>
  <c r="AO58" i="55"/>
  <c r="AO423" i="55"/>
  <c r="AO105" i="55"/>
  <c r="AO456" i="55"/>
  <c r="AO381" i="55"/>
  <c r="AP238" i="55"/>
  <c r="AO238" i="55"/>
  <c r="AW406" i="55"/>
  <c r="AX406" i="55" s="1"/>
  <c r="AW479" i="55"/>
  <c r="AX479" i="55" s="1"/>
  <c r="AW483" i="55"/>
  <c r="AX483" i="55" s="1"/>
  <c r="AW278" i="55"/>
  <c r="AX278" i="55" s="1"/>
  <c r="AW47" i="55"/>
  <c r="AX47" i="55" s="1"/>
  <c r="AW163" i="55"/>
  <c r="AX163" i="55" s="1"/>
  <c r="AW149" i="55"/>
  <c r="AX149" i="55" s="1"/>
  <c r="AW528" i="55"/>
  <c r="AX528" i="55" s="1"/>
  <c r="AW449" i="55"/>
  <c r="AX449" i="55" s="1"/>
  <c r="AW408" i="55"/>
  <c r="AX408" i="55" s="1"/>
  <c r="AW487" i="55"/>
  <c r="AX487" i="55" s="1"/>
  <c r="AW389" i="55"/>
  <c r="AX389" i="55" s="1"/>
  <c r="AW361" i="55"/>
  <c r="AX361" i="55" s="1"/>
  <c r="AW301" i="55"/>
  <c r="AX301" i="55" s="1"/>
  <c r="AW287" i="55"/>
  <c r="AX287" i="55" s="1"/>
  <c r="AW235" i="55"/>
  <c r="AX235" i="55" s="1"/>
  <c r="AW413" i="55"/>
  <c r="AX413" i="55" s="1"/>
  <c r="AW197" i="55"/>
  <c r="AX197" i="55" s="1"/>
  <c r="AW133" i="55"/>
  <c r="AX133" i="55" s="1"/>
  <c r="AW61" i="55"/>
  <c r="AX61" i="55" s="1"/>
  <c r="AW43" i="55"/>
  <c r="AX43" i="55" s="1"/>
  <c r="AO510" i="55"/>
  <c r="AO250" i="55"/>
  <c r="AO466" i="55"/>
  <c r="AP219" i="55"/>
  <c r="AO219" i="55"/>
  <c r="AO198" i="55"/>
  <c r="AO53" i="55"/>
  <c r="AP53" i="55"/>
  <c r="AO414" i="55"/>
  <c r="AO187" i="55"/>
  <c r="AO40" i="55"/>
  <c r="AO258" i="55"/>
  <c r="AO177" i="55"/>
  <c r="AO149" i="55"/>
  <c r="AO426" i="55"/>
  <c r="AO225" i="55"/>
  <c r="AO218" i="55"/>
  <c r="AO193" i="55"/>
  <c r="AO37" i="55"/>
  <c r="AO48" i="55"/>
  <c r="AW481" i="55"/>
  <c r="AX481" i="55" s="1"/>
  <c r="AO312" i="55"/>
  <c r="AO253" i="55"/>
  <c r="AO226" i="55"/>
  <c r="AO141" i="55"/>
  <c r="AO99" i="55"/>
  <c r="AO276" i="55"/>
  <c r="AO220" i="55"/>
  <c r="AO158" i="55"/>
  <c r="AO123" i="55"/>
  <c r="AO306" i="55"/>
  <c r="AW190" i="55"/>
  <c r="AX190" i="55" s="1"/>
  <c r="AW332" i="55"/>
  <c r="AX332" i="55" s="1"/>
  <c r="AW459" i="55"/>
  <c r="AX459" i="55" s="1"/>
  <c r="AW417" i="55"/>
  <c r="AX417" i="55" s="1"/>
  <c r="AP278" i="55"/>
  <c r="AW156" i="55"/>
  <c r="AX156" i="55"/>
  <c r="AW315" i="55"/>
  <c r="AX315" i="55"/>
  <c r="AW322" i="55"/>
  <c r="AX322" i="55"/>
  <c r="AW263" i="55"/>
  <c r="AX263" i="55"/>
  <c r="AW117" i="55"/>
  <c r="AX117" i="55"/>
  <c r="AW16" i="55"/>
  <c r="AX16" i="55"/>
  <c r="AW139" i="55"/>
  <c r="AX139" i="55"/>
  <c r="AW30" i="55"/>
  <c r="AX30" i="55"/>
  <c r="AW51" i="55"/>
  <c r="AX51" i="55"/>
  <c r="AW426" i="55"/>
  <c r="AX426" i="55"/>
  <c r="AW401" i="55"/>
  <c r="AX401" i="55"/>
  <c r="AW274" i="55"/>
  <c r="AX274" i="55"/>
  <c r="AW234" i="55"/>
  <c r="AX234" i="55"/>
  <c r="AW387" i="55"/>
  <c r="AX387" i="55"/>
  <c r="AW248" i="55"/>
  <c r="AX248" i="55" s="1"/>
  <c r="AW321" i="55"/>
  <c r="AX321" i="55"/>
  <c r="AW498" i="55"/>
  <c r="AX498" i="55" s="1"/>
  <c r="AW511" i="55"/>
  <c r="AX511" i="55"/>
  <c r="AW478" i="55"/>
  <c r="AX478" i="55" s="1"/>
  <c r="AW178" i="55"/>
  <c r="AX178" i="55"/>
  <c r="AW102" i="55"/>
  <c r="AX102" i="55" s="1"/>
  <c r="AW65" i="55"/>
  <c r="AX65" i="55"/>
  <c r="AW299" i="55"/>
  <c r="AX299" i="55" s="1"/>
  <c r="AW123" i="55"/>
  <c r="AX123" i="55"/>
  <c r="AP280" i="55"/>
  <c r="AO280" i="55"/>
  <c r="AO38" i="55"/>
  <c r="AP38" i="55"/>
  <c r="AO13" i="54"/>
  <c r="AO136" i="54"/>
  <c r="AO38" i="54"/>
  <c r="AO145" i="54"/>
  <c r="AO67" i="54"/>
  <c r="AO126" i="54"/>
  <c r="AO88" i="54"/>
  <c r="AO172" i="54"/>
  <c r="AO154" i="54"/>
  <c r="AW97" i="54"/>
  <c r="AX97" i="54"/>
  <c r="AO17" i="54"/>
  <c r="AO178" i="54"/>
  <c r="AO118" i="54"/>
  <c r="AW154" i="54"/>
  <c r="AX154" i="54" s="1"/>
  <c r="AW100" i="54"/>
  <c r="AX100" i="54"/>
  <c r="AP140" i="54"/>
  <c r="AO175" i="54"/>
  <c r="AO73" i="54"/>
  <c r="AO128" i="54"/>
  <c r="AO123" i="54"/>
  <c r="AO72" i="54"/>
  <c r="AW58" i="54"/>
  <c r="AX58" i="54" s="1"/>
  <c r="AW118" i="54"/>
  <c r="AX118" i="54"/>
  <c r="AO33" i="54"/>
  <c r="AO11" i="54"/>
  <c r="AO57" i="54"/>
  <c r="AO85" i="54"/>
  <c r="AO54" i="54"/>
  <c r="AO170" i="54"/>
  <c r="AP180" i="54"/>
  <c r="AO173" i="54"/>
  <c r="AO153" i="54"/>
  <c r="AO29" i="54"/>
  <c r="AO74" i="54"/>
  <c r="AO187" i="54"/>
  <c r="AO46" i="54"/>
  <c r="AO146" i="54"/>
  <c r="AO63" i="54"/>
  <c r="AW14" i="54"/>
  <c r="AX14" i="54" s="1"/>
  <c r="AO36" i="54"/>
  <c r="AO22" i="54"/>
  <c r="AO130" i="54"/>
  <c r="AO127" i="54"/>
  <c r="AO64" i="54"/>
  <c r="AO144" i="54"/>
  <c r="AO82" i="54"/>
  <c r="AO206" i="54"/>
  <c r="AO8" i="54"/>
  <c r="AO90" i="54"/>
  <c r="AO151" i="54"/>
  <c r="AO101" i="54"/>
  <c r="AO197" i="54"/>
  <c r="AW160" i="54"/>
  <c r="AX160" i="54" s="1"/>
  <c r="AO25" i="54"/>
  <c r="AO133" i="54"/>
  <c r="AO15" i="54"/>
  <c r="AO81" i="54"/>
  <c r="AO49" i="54"/>
  <c r="AO116" i="54"/>
  <c r="AO71" i="54"/>
  <c r="AW180" i="54"/>
  <c r="AX180" i="54"/>
  <c r="AW130" i="54"/>
  <c r="AX130" i="54" s="1"/>
  <c r="AW13" i="54"/>
  <c r="AX13" i="54"/>
  <c r="AW149" i="54"/>
  <c r="AX149" i="54" s="1"/>
  <c r="AW127" i="54"/>
  <c r="AX127" i="54"/>
  <c r="AW145" i="54"/>
  <c r="AX145" i="54" s="1"/>
  <c r="AW23" i="54"/>
  <c r="AX23" i="54"/>
  <c r="AW195" i="54"/>
  <c r="AX195" i="54" s="1"/>
  <c r="AW75" i="54"/>
  <c r="AX75" i="54"/>
  <c r="AO27" i="54"/>
  <c r="AO115" i="54"/>
  <c r="AO18" i="54"/>
  <c r="AW63" i="54"/>
  <c r="AX63" i="54"/>
  <c r="AW98" i="54"/>
  <c r="AX98" i="54" s="1"/>
  <c r="AW27" i="54"/>
  <c r="AX27" i="54" s="1"/>
  <c r="AW144" i="54"/>
  <c r="AX144" i="54" s="1"/>
  <c r="AW62" i="54"/>
  <c r="AX62" i="54"/>
  <c r="AW37" i="54"/>
  <c r="AX37" i="54" s="1"/>
  <c r="AW83" i="54"/>
  <c r="AX83" i="54" s="1"/>
  <c r="AW120" i="54"/>
  <c r="AX120" i="54" s="1"/>
  <c r="AW28" i="54"/>
  <c r="AX28" i="54"/>
  <c r="AO135" i="54"/>
  <c r="AW152" i="54"/>
  <c r="AX152" i="54"/>
  <c r="AO98" i="54"/>
  <c r="AO59" i="54"/>
  <c r="AO16" i="54"/>
  <c r="AO148" i="54"/>
  <c r="AO131" i="54"/>
  <c r="AO103" i="54"/>
  <c r="AO112" i="54"/>
  <c r="AO19" i="54"/>
  <c r="AO163" i="54"/>
  <c r="AO158" i="54"/>
  <c r="AO32" i="54"/>
  <c r="AO125" i="54"/>
  <c r="AO23" i="54"/>
  <c r="AW86" i="54"/>
  <c r="AX86" i="54" s="1"/>
  <c r="AO7" i="54"/>
  <c r="AW188" i="54"/>
  <c r="AX188" i="54"/>
  <c r="AW191" i="54"/>
  <c r="AX191" i="54"/>
  <c r="AW33" i="54"/>
  <c r="AX33" i="54"/>
  <c r="AW89" i="54"/>
  <c r="AX89" i="54"/>
  <c r="AW189" i="54"/>
  <c r="AX189" i="54"/>
  <c r="AW76" i="54"/>
  <c r="AX76" i="54" s="1"/>
  <c r="AW117" i="54"/>
  <c r="AX117" i="54"/>
  <c r="AW115" i="54"/>
  <c r="AX115" i="54" s="1"/>
  <c r="AO9" i="54"/>
  <c r="AO107" i="54"/>
  <c r="AO44" i="54"/>
  <c r="AO211" i="54"/>
  <c r="AO102" i="54"/>
  <c r="AO56" i="54"/>
  <c r="AO200" i="54"/>
  <c r="AP37" i="54"/>
  <c r="AO122" i="54"/>
  <c r="AW59" i="54"/>
  <c r="AX59" i="54" s="1"/>
  <c r="AW17" i="54"/>
  <c r="AX17" i="54" s="1"/>
  <c r="AW95" i="54"/>
  <c r="AX95" i="54" s="1"/>
  <c r="AO202" i="54"/>
  <c r="AO24" i="54"/>
  <c r="AO207" i="54"/>
  <c r="AO78" i="54"/>
  <c r="AW104" i="53"/>
  <c r="AX104" i="53" s="1"/>
  <c r="AO9" i="53"/>
  <c r="AO71" i="53"/>
  <c r="AW7" i="53"/>
  <c r="AX7" i="53" s="1"/>
  <c r="AO135" i="53"/>
  <c r="AO120" i="53"/>
  <c r="AO60" i="53"/>
  <c r="AO93" i="53"/>
  <c r="AO76" i="53"/>
  <c r="AO31" i="53"/>
  <c r="AW32" i="53"/>
  <c r="AX32" i="53" s="1"/>
  <c r="AO123" i="53"/>
  <c r="AO38" i="53"/>
  <c r="AW52" i="53"/>
  <c r="AX52" i="53" s="1"/>
  <c r="AW87" i="53"/>
  <c r="AX87" i="53" s="1"/>
  <c r="AO62" i="53"/>
  <c r="AO73" i="53"/>
  <c r="AO8" i="53"/>
  <c r="AO113" i="53"/>
  <c r="AO131" i="53"/>
  <c r="AO95" i="53"/>
  <c r="AW78" i="53"/>
  <c r="AX78" i="53"/>
  <c r="AO85" i="53"/>
  <c r="AO64" i="53"/>
  <c r="AO88" i="53"/>
  <c r="AO134" i="53"/>
  <c r="AW107" i="53"/>
  <c r="AX107" i="53"/>
  <c r="AO65" i="53"/>
  <c r="AO109" i="53"/>
  <c r="AO55" i="53"/>
  <c r="AO129" i="53"/>
  <c r="AO49" i="53"/>
  <c r="AO15" i="53"/>
  <c r="AW79" i="53"/>
  <c r="AX79" i="53"/>
  <c r="AO110" i="53"/>
  <c r="AO130" i="53"/>
  <c r="AW503" i="55"/>
  <c r="AX503" i="55"/>
  <c r="AW490" i="55"/>
  <c r="AX490" i="55"/>
  <c r="AW501" i="55"/>
  <c r="AX501" i="55"/>
  <c r="AW458" i="55"/>
  <c r="AX458" i="55"/>
  <c r="AW513" i="55"/>
  <c r="AX513" i="55"/>
  <c r="AW530" i="55"/>
  <c r="AX530" i="55"/>
  <c r="AW470" i="55"/>
  <c r="AX470" i="55"/>
  <c r="AW437" i="55"/>
  <c r="AX437" i="55"/>
  <c r="AW463" i="55"/>
  <c r="AX463" i="55"/>
  <c r="AO399" i="55"/>
  <c r="AW399" i="55"/>
  <c r="AX399" i="55" s="1"/>
  <c r="AW360" i="55"/>
  <c r="AX360" i="55" s="1"/>
  <c r="AW358" i="55"/>
  <c r="AX358" i="55" s="1"/>
  <c r="AW336" i="55"/>
  <c r="AX336" i="55" s="1"/>
  <c r="AW357" i="55"/>
  <c r="AX357" i="55" s="1"/>
  <c r="AW340" i="55"/>
  <c r="AX340" i="55" s="1"/>
  <c r="AW341" i="55"/>
  <c r="AX341" i="55" s="1"/>
  <c r="AW318" i="55"/>
  <c r="AX318" i="55" s="1"/>
  <c r="AW216" i="55"/>
  <c r="AX216" i="55" s="1"/>
  <c r="AP459" i="55"/>
  <c r="AW244" i="55"/>
  <c r="AX244" i="55"/>
  <c r="AW275" i="55"/>
  <c r="AX275" i="55"/>
  <c r="AW533" i="55"/>
  <c r="AX533" i="55"/>
  <c r="AW493" i="55"/>
  <c r="AX493" i="55"/>
  <c r="AW428" i="55"/>
  <c r="AX428" i="55"/>
  <c r="AW416" i="55"/>
  <c r="AX416" i="55"/>
  <c r="AW412" i="55"/>
  <c r="AX412" i="55"/>
  <c r="AW382" i="55"/>
  <c r="AX382" i="55"/>
  <c r="AW126" i="55"/>
  <c r="AX126" i="55"/>
  <c r="AW419" i="55"/>
  <c r="AX419" i="55"/>
  <c r="AW44" i="55"/>
  <c r="AX44" i="55"/>
  <c r="AW482" i="55"/>
  <c r="AX482" i="55"/>
  <c r="AW422" i="55"/>
  <c r="AX422" i="55"/>
  <c r="AO391" i="55"/>
  <c r="AW291" i="55"/>
  <c r="AX291" i="55" s="1"/>
  <c r="AW208" i="55"/>
  <c r="AX208" i="55" s="1"/>
  <c r="AW257" i="55"/>
  <c r="AX257" i="55" s="1"/>
  <c r="AW217" i="55"/>
  <c r="AX217" i="55" s="1"/>
  <c r="AW115" i="55"/>
  <c r="AX115" i="55" s="1"/>
  <c r="AW103" i="55"/>
  <c r="AX103" i="55" s="1"/>
  <c r="AW295" i="55"/>
  <c r="AX295" i="55" s="1"/>
  <c r="AW250" i="55"/>
  <c r="AX250" i="55" s="1"/>
  <c r="AW207" i="55"/>
  <c r="AX207" i="55" s="1"/>
  <c r="AW421" i="55"/>
  <c r="AX421" i="55" s="1"/>
  <c r="AW9" i="55"/>
  <c r="AX9" i="55" s="1"/>
  <c r="AW395" i="55"/>
  <c r="AX395" i="55" s="1"/>
  <c r="AW339" i="55"/>
  <c r="AX339" i="55" s="1"/>
  <c r="AW445" i="55"/>
  <c r="AX445" i="55" s="1"/>
  <c r="AW13" i="55"/>
  <c r="AX13" i="55" s="1"/>
  <c r="AW262" i="55"/>
  <c r="AX262" i="55" s="1"/>
  <c r="AW122" i="55"/>
  <c r="AX122" i="55" s="1"/>
  <c r="AW46" i="55"/>
  <c r="AX46" i="55" s="1"/>
  <c r="AW534" i="55"/>
  <c r="AX534" i="55" s="1"/>
  <c r="AW442" i="55"/>
  <c r="AX442" i="55" s="1"/>
  <c r="AW383" i="55"/>
  <c r="AX383" i="55" s="1"/>
  <c r="AW213" i="55"/>
  <c r="AX213" i="55" s="1"/>
  <c r="AW430" i="55"/>
  <c r="AX430" i="55" s="1"/>
  <c r="AW444" i="55"/>
  <c r="AX444" i="55" s="1"/>
  <c r="AW155" i="55"/>
  <c r="AX155" i="55" s="1"/>
  <c r="AW111" i="55"/>
  <c r="AX111" i="55" s="1"/>
  <c r="AW15" i="55"/>
  <c r="AX15" i="55" s="1"/>
  <c r="AW196" i="55"/>
  <c r="AX196" i="55" s="1"/>
  <c r="AW170" i="55"/>
  <c r="AX170" i="55" s="1"/>
  <c r="AW179" i="55"/>
  <c r="AX179" i="55" s="1"/>
  <c r="AW83" i="55"/>
  <c r="AX83" i="55" s="1"/>
  <c r="AP50" i="55"/>
  <c r="AP236" i="55"/>
  <c r="AW140" i="55"/>
  <c r="AX140" i="55" s="1"/>
  <c r="AW456" i="55"/>
  <c r="AX456" i="55" s="1"/>
  <c r="AW420" i="55"/>
  <c r="AX420" i="55" s="1"/>
  <c r="AW455" i="55"/>
  <c r="AX455" i="55" s="1"/>
  <c r="AW386" i="55"/>
  <c r="AX386" i="55" s="1"/>
  <c r="AW377" i="55"/>
  <c r="AX377" i="55" s="1"/>
  <c r="AW343" i="55"/>
  <c r="AX343" i="55" s="1"/>
  <c r="AW325" i="55"/>
  <c r="AX325" i="55" s="1"/>
  <c r="AW305" i="55"/>
  <c r="AX305" i="55" s="1"/>
  <c r="AW286" i="55"/>
  <c r="AX286" i="55" s="1"/>
  <c r="AW521" i="55"/>
  <c r="AX521" i="55" s="1"/>
  <c r="AW246" i="55"/>
  <c r="AX246" i="55" s="1"/>
  <c r="AW519" i="55"/>
  <c r="AX519" i="55" s="1"/>
  <c r="AW440" i="55"/>
  <c r="AX440" i="55" s="1"/>
  <c r="AW273" i="55"/>
  <c r="AX273" i="55" s="1"/>
  <c r="AW265" i="55"/>
  <c r="AX265" i="55" s="1"/>
  <c r="AW261" i="55"/>
  <c r="AX261" i="55" s="1"/>
  <c r="AW228" i="55"/>
  <c r="AX228" i="55" s="1"/>
  <c r="AW210" i="55"/>
  <c r="AX210" i="55" s="1"/>
  <c r="AW200" i="55"/>
  <c r="AX200" i="55" s="1"/>
  <c r="AW251" i="55"/>
  <c r="AX251" i="55" s="1"/>
  <c r="AW457" i="55"/>
  <c r="AX457" i="55" s="1"/>
  <c r="AW424" i="55"/>
  <c r="AX424" i="55" s="1"/>
  <c r="AW204" i="55"/>
  <c r="AX204" i="55" s="1"/>
  <c r="AW183" i="55"/>
  <c r="AX183" i="55" s="1"/>
  <c r="AW173" i="55"/>
  <c r="AX173" i="55" s="1"/>
  <c r="AW145" i="55"/>
  <c r="AX145" i="55" s="1"/>
  <c r="AW132" i="55"/>
  <c r="AX132" i="55" s="1"/>
  <c r="AW85" i="55"/>
  <c r="AX85" i="55" s="1"/>
  <c r="AW106" i="55"/>
  <c r="AX106" i="55" s="1"/>
  <c r="AW66" i="55"/>
  <c r="AX66" i="55" s="1"/>
  <c r="AW57" i="55"/>
  <c r="AX57" i="55" s="1"/>
  <c r="AW17" i="55"/>
  <c r="AX17" i="55" s="1"/>
  <c r="AW385" i="55"/>
  <c r="AX385" i="55" s="1"/>
  <c r="AW380" i="55"/>
  <c r="AX380" i="55" s="1"/>
  <c r="AW369" i="55"/>
  <c r="AX369" i="55" s="1"/>
  <c r="AW354" i="55"/>
  <c r="AX354" i="55" s="1"/>
  <c r="AW23" i="55"/>
  <c r="AX23" i="55" s="1"/>
  <c r="AW27" i="55"/>
  <c r="AX27" i="55" s="1"/>
  <c r="AW525" i="55"/>
  <c r="AX525" i="55" s="1"/>
  <c r="AW502" i="55"/>
  <c r="AX502" i="55" s="1"/>
  <c r="AW410" i="55"/>
  <c r="AX410" i="55" s="1"/>
  <c r="AW31" i="55"/>
  <c r="AX31" i="55" s="1"/>
  <c r="AW29" i="55"/>
  <c r="AX29" i="55" s="1"/>
  <c r="AW353" i="55"/>
  <c r="AX353" i="55" s="1"/>
  <c r="AW303" i="55"/>
  <c r="AX303" i="55" s="1"/>
  <c r="AW311" i="55"/>
  <c r="AX311" i="55" s="1"/>
  <c r="AW292" i="55"/>
  <c r="AX292" i="55" s="1"/>
  <c r="AW270" i="55"/>
  <c r="AX270" i="55" s="1"/>
  <c r="AW253" i="55"/>
  <c r="AX253" i="55" s="1"/>
  <c r="AW211" i="55"/>
  <c r="AX211" i="55" s="1"/>
  <c r="AW226" i="55"/>
  <c r="AX226" i="55" s="1"/>
  <c r="AW166" i="55"/>
  <c r="AX166" i="55" s="1"/>
  <c r="AW141" i="55"/>
  <c r="AX141" i="55" s="1"/>
  <c r="AW138" i="55"/>
  <c r="AX138" i="55" s="1"/>
  <c r="AW99" i="55"/>
  <c r="AX99" i="55" s="1"/>
  <c r="AW78" i="55"/>
  <c r="AX78" i="55" s="1"/>
  <c r="AW75" i="55"/>
  <c r="AX75" i="55" s="1"/>
  <c r="AW392" i="55"/>
  <c r="AX392" i="55" s="1"/>
  <c r="AW492" i="55"/>
  <c r="AX492" i="55" s="1"/>
  <c r="AW11" i="55"/>
  <c r="AX11" i="55" s="1"/>
  <c r="AO406" i="55"/>
  <c r="AP216" i="55"/>
  <c r="AW227" i="55"/>
  <c r="AX227" i="55" s="1"/>
  <c r="AW466" i="55"/>
  <c r="AX466" i="55" s="1"/>
  <c r="AW452" i="55"/>
  <c r="AX452" i="55" s="1"/>
  <c r="AW489" i="55"/>
  <c r="AX489" i="55" s="1"/>
  <c r="AW510" i="55"/>
  <c r="AX510" i="55" s="1"/>
  <c r="AW467" i="55"/>
  <c r="AX467" i="55" s="1"/>
  <c r="AW21" i="55"/>
  <c r="AX21" i="55" s="1"/>
  <c r="AW346" i="55"/>
  <c r="AX346" i="55" s="1"/>
  <c r="AW189" i="55"/>
  <c r="AX189" i="55" s="1"/>
  <c r="AW201" i="55"/>
  <c r="AX201" i="55" s="1"/>
  <c r="AW309" i="55"/>
  <c r="AX309" i="55" s="1"/>
  <c r="AW271" i="55"/>
  <c r="AX271" i="55" s="1"/>
  <c r="AW195" i="55"/>
  <c r="AX195" i="55" s="1"/>
  <c r="AW169" i="55"/>
  <c r="AX169" i="55" s="1"/>
  <c r="AO315" i="55"/>
  <c r="AW304" i="55"/>
  <c r="AX304" i="55"/>
  <c r="AW249" i="55"/>
  <c r="AX249" i="55"/>
  <c r="AW95" i="55"/>
  <c r="AX95" i="55"/>
  <c r="AW79" i="55"/>
  <c r="AX79" i="55"/>
  <c r="AW329" i="55"/>
  <c r="AX329" i="55"/>
  <c r="AW268" i="55"/>
  <c r="AX268" i="55"/>
  <c r="AW58" i="55"/>
  <c r="AX58" i="55"/>
  <c r="AW480" i="55"/>
  <c r="AX480" i="55"/>
  <c r="AW125" i="55"/>
  <c r="AX125" i="55"/>
  <c r="AW32" i="55"/>
  <c r="AX32" i="55"/>
  <c r="AW484" i="55"/>
  <c r="AX484" i="55"/>
  <c r="AW443" i="55"/>
  <c r="AX443" i="55"/>
  <c r="AW74" i="55"/>
  <c r="AX74" i="55"/>
  <c r="AW429" i="55"/>
  <c r="AX429" i="55"/>
  <c r="AW198" i="55"/>
  <c r="AX198" i="55"/>
  <c r="AW194" i="55"/>
  <c r="AX194" i="55"/>
  <c r="AW188" i="55"/>
  <c r="AX188" i="55"/>
  <c r="AW25" i="55"/>
  <c r="AX25" i="55"/>
  <c r="AW177" i="55"/>
  <c r="AX177" i="55"/>
  <c r="AW109" i="55"/>
  <c r="AX109" i="55"/>
  <c r="AW42" i="55"/>
  <c r="AX42" i="55"/>
  <c r="AW397" i="55"/>
  <c r="AX397" i="55"/>
  <c r="AW370" i="55"/>
  <c r="AX370" i="55"/>
  <c r="AW367" i="55"/>
  <c r="AX367" i="55"/>
  <c r="AW499" i="55"/>
  <c r="AX499" i="55"/>
  <c r="AW326" i="55"/>
  <c r="AX326" i="55"/>
  <c r="AW302" i="55"/>
  <c r="AX302" i="55"/>
  <c r="AW288" i="55"/>
  <c r="AX288" i="55"/>
  <c r="AW97" i="55"/>
  <c r="AX97" i="55"/>
  <c r="AW451" i="55"/>
  <c r="AX451" i="55"/>
  <c r="AW438" i="55"/>
  <c r="AX438" i="55"/>
  <c r="AW225" i="55"/>
  <c r="AX225" i="55"/>
  <c r="AW218" i="55"/>
  <c r="AX218" i="55"/>
  <c r="AW193" i="55"/>
  <c r="AX193" i="55"/>
  <c r="AW474" i="55"/>
  <c r="AX474" i="55"/>
  <c r="AW433" i="55"/>
  <c r="AX433" i="55"/>
  <c r="AW436" i="55"/>
  <c r="AX436" i="55"/>
  <c r="AW192" i="55"/>
  <c r="AX192" i="55"/>
  <c r="AW184" i="55"/>
  <c r="AX184" i="55"/>
  <c r="AW161" i="55"/>
  <c r="AX161" i="55"/>
  <c r="AW143" i="55"/>
  <c r="AX143" i="55"/>
  <c r="AW110" i="55"/>
  <c r="AX110" i="55"/>
  <c r="AW118" i="55"/>
  <c r="AX118" i="55"/>
  <c r="AW101" i="55"/>
  <c r="AX101" i="55"/>
  <c r="AW80" i="55"/>
  <c r="AX80" i="55"/>
  <c r="AW67" i="55"/>
  <c r="AX67" i="55"/>
  <c r="AW54" i="55"/>
  <c r="AX54" i="55"/>
  <c r="AW22" i="55"/>
  <c r="AX22" i="55"/>
  <c r="AW14" i="55"/>
  <c r="AX14" i="55"/>
  <c r="AW515" i="55"/>
  <c r="AX515" i="55"/>
  <c r="AW494" i="55"/>
  <c r="AX494" i="55"/>
  <c r="AW388" i="55"/>
  <c r="AX388" i="55"/>
  <c r="AW334" i="55"/>
  <c r="AX334" i="55"/>
  <c r="AW289" i="55"/>
  <c r="AX289" i="55"/>
  <c r="AW240" i="55"/>
  <c r="AX240" i="55"/>
  <c r="AW205" i="55"/>
  <c r="AX205" i="55"/>
  <c r="AW144" i="55"/>
  <c r="AX144" i="55"/>
  <c r="AW94" i="55"/>
  <c r="AX94" i="55"/>
  <c r="AW10" i="55"/>
  <c r="AX10" i="55"/>
  <c r="AS536" i="55"/>
  <c r="AW476" i="55"/>
  <c r="AX476" i="55" s="1"/>
  <c r="AW157" i="55"/>
  <c r="AX157" i="55" s="1"/>
  <c r="AW526" i="55"/>
  <c r="AX526" i="55" s="1"/>
  <c r="AW527" i="55"/>
  <c r="AX527" i="55" s="1"/>
  <c r="AW472" i="55"/>
  <c r="AX472" i="55" s="1"/>
  <c r="AW462" i="55"/>
  <c r="AX462" i="55" s="1"/>
  <c r="AW425" i="55"/>
  <c r="AX425" i="55" s="1"/>
  <c r="AW100" i="55"/>
  <c r="AX100" i="55" s="1"/>
  <c r="AW348" i="55"/>
  <c r="AX348" i="55" s="1"/>
  <c r="AW327" i="55"/>
  <c r="AX327" i="55" s="1"/>
  <c r="AW373" i="55"/>
  <c r="AX373" i="55" s="1"/>
  <c r="AW345" i="55"/>
  <c r="AX345" i="55" s="1"/>
  <c r="AO227" i="55"/>
  <c r="AP182" i="55"/>
  <c r="AW313" i="55"/>
  <c r="AX313" i="55" s="1"/>
  <c r="AW182" i="55"/>
  <c r="AX182" i="55" s="1"/>
  <c r="AW127" i="55"/>
  <c r="AX127" i="55" s="1"/>
  <c r="AW310" i="55"/>
  <c r="AX310" i="55" s="1"/>
  <c r="AW427" i="55"/>
  <c r="AX427" i="55" s="1"/>
  <c r="AW407" i="55"/>
  <c r="AX407" i="55" s="1"/>
  <c r="AW121" i="55"/>
  <c r="AX121" i="55" s="1"/>
  <c r="AW475" i="55"/>
  <c r="AX475" i="55" s="1"/>
  <c r="AW185" i="55"/>
  <c r="AX185" i="55" s="1"/>
  <c r="AW504" i="55"/>
  <c r="AX504" i="55" s="1"/>
  <c r="AW441" i="55"/>
  <c r="AX441" i="55" s="1"/>
  <c r="AW87" i="55"/>
  <c r="AX87" i="55" s="1"/>
  <c r="AW496" i="55"/>
  <c r="AX496" i="55" s="1"/>
  <c r="AW415" i="55"/>
  <c r="AX415" i="55" s="1"/>
  <c r="AW206" i="55"/>
  <c r="AX206" i="55" s="1"/>
  <c r="AW269" i="55"/>
  <c r="AX269" i="55" s="1"/>
  <c r="AW146" i="55"/>
  <c r="AX146" i="55" s="1"/>
  <c r="AW335" i="55"/>
  <c r="AX335" i="55" s="1"/>
  <c r="AW90" i="55"/>
  <c r="AX90" i="55" s="1"/>
  <c r="AW64" i="55"/>
  <c r="AX64" i="55" s="1"/>
  <c r="AW524" i="55"/>
  <c r="AX524" i="55" s="1"/>
  <c r="AW400" i="55"/>
  <c r="AX400" i="55" s="1"/>
  <c r="AW317" i="55"/>
  <c r="AX317" i="55" s="1"/>
  <c r="AW72" i="55"/>
  <c r="AX72" i="55" s="1"/>
  <c r="AW351" i="55"/>
  <c r="AX351" i="55" s="1"/>
  <c r="AW28" i="55"/>
  <c r="AX28" i="55" s="1"/>
  <c r="AW477" i="55"/>
  <c r="AX477" i="55" s="1"/>
  <c r="AW446" i="55"/>
  <c r="AX446" i="55" s="1"/>
  <c r="AO239" i="55"/>
  <c r="AW89" i="55"/>
  <c r="AX89" i="55"/>
  <c r="AW18" i="55"/>
  <c r="AX18" i="55"/>
  <c r="AW239" i="55"/>
  <c r="AX239" i="55"/>
  <c r="AW50" i="55"/>
  <c r="AX50" i="55"/>
  <c r="AW84" i="55"/>
  <c r="AX84" i="55"/>
  <c r="AW187" i="55"/>
  <c r="AX187" i="55"/>
  <c r="AW35" i="55"/>
  <c r="AX35" i="55"/>
  <c r="AW181" i="55"/>
  <c r="AX181" i="55"/>
  <c r="AW105" i="55"/>
  <c r="AX105" i="55"/>
  <c r="AW414" i="55"/>
  <c r="AX414" i="55"/>
  <c r="AW45" i="55"/>
  <c r="AX45" i="55"/>
  <c r="AW522" i="55"/>
  <c r="AX522" i="55"/>
  <c r="AW277" i="55"/>
  <c r="AX277" i="55"/>
  <c r="AW471" i="55"/>
  <c r="AX471" i="55"/>
  <c r="AW431" i="55"/>
  <c r="AX431" i="55"/>
  <c r="AW272" i="55"/>
  <c r="AX272" i="55"/>
  <c r="AW264" i="55"/>
  <c r="AX264" i="55"/>
  <c r="AW209" i="55"/>
  <c r="AX209" i="55"/>
  <c r="AW231" i="55"/>
  <c r="AX231" i="55"/>
  <c r="AW119" i="55"/>
  <c r="AX119" i="55"/>
  <c r="AW464" i="55"/>
  <c r="AX464" i="55"/>
  <c r="AW439" i="55"/>
  <c r="AX439" i="55"/>
  <c r="AW453" i="55"/>
  <c r="AX453" i="55"/>
  <c r="AW93" i="55"/>
  <c r="AX93" i="55"/>
  <c r="AW186" i="55"/>
  <c r="AX186" i="55"/>
  <c r="AW172" i="55"/>
  <c r="AX172" i="55"/>
  <c r="AW403" i="55"/>
  <c r="AX403" i="55"/>
  <c r="AW124" i="55"/>
  <c r="AX124" i="55"/>
  <c r="AW113" i="55"/>
  <c r="AX113" i="55"/>
  <c r="AW82" i="55"/>
  <c r="AX82" i="55"/>
  <c r="AW62" i="55"/>
  <c r="AX62" i="55"/>
  <c r="AW70" i="55"/>
  <c r="AX70" i="55"/>
  <c r="AW33" i="55"/>
  <c r="AX33" i="55"/>
  <c r="AW411" i="55"/>
  <c r="AX411" i="55"/>
  <c r="AW137" i="55"/>
  <c r="AX137" i="55"/>
  <c r="AW374" i="55"/>
  <c r="AX374" i="55"/>
  <c r="AW359" i="55"/>
  <c r="AX359" i="55"/>
  <c r="AW37" i="55"/>
  <c r="AX37" i="55"/>
  <c r="AW48" i="55"/>
  <c r="AX48" i="55"/>
  <c r="AW531" i="55"/>
  <c r="AX531" i="55"/>
  <c r="AW508" i="55"/>
  <c r="AX508" i="55"/>
  <c r="AW495" i="55"/>
  <c r="AX495" i="55"/>
  <c r="AW52" i="55"/>
  <c r="AX52" i="55"/>
  <c r="AW333" i="55"/>
  <c r="AX333" i="55"/>
  <c r="AW324" i="55"/>
  <c r="AX324" i="55"/>
  <c r="AW294" i="55"/>
  <c r="AX294" i="55"/>
  <c r="AW256" i="55"/>
  <c r="AX256" i="55"/>
  <c r="AW252" i="55"/>
  <c r="AX252" i="55"/>
  <c r="AW233" i="55"/>
  <c r="AX233" i="55"/>
  <c r="AW164" i="55"/>
  <c r="AX164" i="55"/>
  <c r="AW142" i="55"/>
  <c r="AX142" i="55"/>
  <c r="AW151" i="55"/>
  <c r="AX151" i="55"/>
  <c r="AW112" i="55"/>
  <c r="AX112" i="55"/>
  <c r="AW91" i="55"/>
  <c r="AX91" i="55"/>
  <c r="AW49" i="55"/>
  <c r="AX49" i="55"/>
  <c r="AW63" i="55"/>
  <c r="AX63" i="55" s="1"/>
  <c r="AW168" i="55"/>
  <c r="AX168" i="55" s="1"/>
  <c r="AW237" i="55"/>
  <c r="AX237" i="55" s="1"/>
  <c r="AW266" i="55"/>
  <c r="AX266" i="55" s="1"/>
  <c r="AW349" i="55"/>
  <c r="AX349" i="55" s="1"/>
  <c r="AW300" i="55"/>
  <c r="AX300" i="55" s="1"/>
  <c r="AW254" i="55"/>
  <c r="AX254" i="55" s="1"/>
  <c r="AW368" i="55"/>
  <c r="AX368" i="55" s="1"/>
  <c r="AW55" i="55"/>
  <c r="AX55" i="55" s="1"/>
  <c r="AW330" i="55"/>
  <c r="AX330" i="55" s="1"/>
  <c r="AW284" i="55"/>
  <c r="AX284" i="55" s="1"/>
  <c r="AW60" i="55"/>
  <c r="AX60" i="55" s="1"/>
  <c r="AW7" i="55"/>
  <c r="AX7" i="55" s="1"/>
  <c r="AW423" i="55"/>
  <c r="AX423" i="55" s="1"/>
  <c r="AW76" i="55"/>
  <c r="AX76" i="55" s="1"/>
  <c r="AW454" i="55"/>
  <c r="AX454" i="55" s="1"/>
  <c r="AW516" i="55"/>
  <c r="AX516" i="55" s="1"/>
  <c r="AW468" i="55"/>
  <c r="AX468" i="55" s="1"/>
  <c r="AW12" i="55"/>
  <c r="AX12" i="55" s="1"/>
  <c r="AW529" i="55"/>
  <c r="AX529" i="55" s="1"/>
  <c r="AW507" i="55"/>
  <c r="AX507" i="55" s="1"/>
  <c r="AW136" i="55"/>
  <c r="AX136" i="55" s="1"/>
  <c r="AW465" i="55"/>
  <c r="AX465" i="55" s="1"/>
  <c r="AW331" i="55"/>
  <c r="AX331" i="55" s="1"/>
  <c r="AW290" i="55"/>
  <c r="AX290" i="55" s="1"/>
  <c r="AW293" i="55"/>
  <c r="AX293" i="55" s="1"/>
  <c r="AW259" i="55"/>
  <c r="AX259" i="55" s="1"/>
  <c r="AW212" i="55"/>
  <c r="AX212" i="55" s="1"/>
  <c r="AW230" i="55"/>
  <c r="AX230" i="55" s="1"/>
  <c r="AW176" i="55"/>
  <c r="AX176" i="55" s="1"/>
  <c r="AW150" i="55"/>
  <c r="AX150" i="55" s="1"/>
  <c r="AW505" i="55"/>
  <c r="AX505" i="55" s="1"/>
  <c r="AW114" i="55"/>
  <c r="AX114" i="55" s="1"/>
  <c r="AW69" i="55"/>
  <c r="AX69" i="55" s="1"/>
  <c r="AW20" i="55"/>
  <c r="AX20" i="55" s="1"/>
  <c r="AW193" i="54"/>
  <c r="AX193" i="54" s="1"/>
  <c r="AW101" i="54"/>
  <c r="AX101" i="54" s="1"/>
  <c r="AW204" i="54"/>
  <c r="AX204" i="54" s="1"/>
  <c r="AW69" i="54"/>
  <c r="AX69" i="54" s="1"/>
  <c r="AW18" i="54"/>
  <c r="AX18" i="54" s="1"/>
  <c r="AW207" i="54"/>
  <c r="AX207" i="54" s="1"/>
  <c r="AW20" i="54"/>
  <c r="AX20" i="54" s="1"/>
  <c r="AW190" i="54"/>
  <c r="AX190" i="54" s="1"/>
  <c r="AW161" i="54"/>
  <c r="AX161" i="54" s="1"/>
  <c r="AW205" i="54"/>
  <c r="AX205" i="54" s="1"/>
  <c r="AW173" i="54"/>
  <c r="AX173" i="54" s="1"/>
  <c r="AW142" i="54"/>
  <c r="AX142" i="54" s="1"/>
  <c r="AW111" i="54"/>
  <c r="AX111" i="54" s="1"/>
  <c r="AW91" i="54"/>
  <c r="AX91" i="54" s="1"/>
  <c r="AW48" i="54"/>
  <c r="AX48" i="54" s="1"/>
  <c r="AW21" i="54"/>
  <c r="AX21" i="54" s="1"/>
  <c r="AW194" i="54"/>
  <c r="AX194" i="54" s="1"/>
  <c r="AW169" i="54"/>
  <c r="AX169" i="54" s="1"/>
  <c r="AW136" i="54"/>
  <c r="AX136" i="54" s="1"/>
  <c r="AO40" i="54"/>
  <c r="AW133" i="54"/>
  <c r="AX133" i="54"/>
  <c r="AW179" i="54"/>
  <c r="AX179" i="54"/>
  <c r="AW135" i="54"/>
  <c r="AX135" i="54"/>
  <c r="AW74" i="54"/>
  <c r="AX74" i="54"/>
  <c r="AW29" i="54"/>
  <c r="AX29" i="54"/>
  <c r="AW197" i="54"/>
  <c r="AX197" i="54"/>
  <c r="AP53" i="54"/>
  <c r="AW209" i="54"/>
  <c r="AX209" i="54" s="1"/>
  <c r="AW112" i="54"/>
  <c r="AX112" i="54" s="1"/>
  <c r="AW82" i="54"/>
  <c r="AX82" i="54" s="1"/>
  <c r="AW19" i="54"/>
  <c r="AX19" i="54" s="1"/>
  <c r="AW119" i="54"/>
  <c r="AX119" i="54" s="1"/>
  <c r="AW155" i="54"/>
  <c r="AX155" i="54" s="1"/>
  <c r="AW77" i="54"/>
  <c r="AX77" i="54" s="1"/>
  <c r="AS213" i="54"/>
  <c r="AP75" i="54"/>
  <c r="AW56" i="54"/>
  <c r="AX56" i="54" s="1"/>
  <c r="AW9" i="54"/>
  <c r="AX9" i="54" s="1"/>
  <c r="AW185" i="54"/>
  <c r="AX185" i="54" s="1"/>
  <c r="AW140" i="54"/>
  <c r="AX140" i="54" s="1"/>
  <c r="AW45" i="54"/>
  <c r="AX45" i="54" s="1"/>
  <c r="AW198" i="54"/>
  <c r="AX198" i="54" s="1"/>
  <c r="AW176" i="54"/>
  <c r="AX176" i="54" s="1"/>
  <c r="AW138" i="54"/>
  <c r="AX138" i="54" s="1"/>
  <c r="AW109" i="54"/>
  <c r="AX109" i="54" s="1"/>
  <c r="AW87" i="54"/>
  <c r="AX87" i="54" s="1"/>
  <c r="AW55" i="54"/>
  <c r="AX55" i="54" s="1"/>
  <c r="AW12" i="54"/>
  <c r="AX12" i="54" s="1"/>
  <c r="AW186" i="54"/>
  <c r="AX186" i="54" s="1"/>
  <c r="AW166" i="54"/>
  <c r="AX166" i="54" s="1"/>
  <c r="AW129" i="54"/>
  <c r="AX129" i="54" s="1"/>
  <c r="AO39" i="54"/>
  <c r="J213" i="54"/>
  <c r="AW49" i="54"/>
  <c r="AX49" i="54" s="1"/>
  <c r="AW102" i="54"/>
  <c r="AX102" i="54" s="1"/>
  <c r="AW170" i="54"/>
  <c r="AX170" i="54" s="1"/>
  <c r="AW122" i="54"/>
  <c r="AX122" i="54" s="1"/>
  <c r="AW71" i="54"/>
  <c r="AX71" i="54" s="1"/>
  <c r="AW88" i="54"/>
  <c r="AX88" i="54" s="1"/>
  <c r="AW206" i="54"/>
  <c r="AX206" i="54" s="1"/>
  <c r="AW162" i="54"/>
  <c r="AX162" i="54" s="1"/>
  <c r="AW147" i="54"/>
  <c r="AX147" i="54" s="1"/>
  <c r="AW54" i="54"/>
  <c r="AX54" i="54" s="1"/>
  <c r="AW26" i="54"/>
  <c r="AX26" i="54" s="1"/>
  <c r="AW150" i="54"/>
  <c r="AX150" i="54" s="1"/>
  <c r="AO65" i="54"/>
  <c r="AW70" i="54"/>
  <c r="AX70" i="54"/>
  <c r="AW113" i="54"/>
  <c r="AX113" i="54"/>
  <c r="AW73" i="54"/>
  <c r="AX73" i="54"/>
  <c r="AW46" i="54"/>
  <c r="AX46" i="54"/>
  <c r="AW16" i="54"/>
  <c r="AX16" i="54"/>
  <c r="AW148" i="54"/>
  <c r="AX148" i="54"/>
  <c r="AW131" i="54"/>
  <c r="AX131" i="54"/>
  <c r="AW103" i="54"/>
  <c r="AX103" i="54"/>
  <c r="AW123" i="54"/>
  <c r="AX123" i="54"/>
  <c r="AW90" i="54"/>
  <c r="AX90" i="54"/>
  <c r="AW44" i="54"/>
  <c r="AX44" i="54"/>
  <c r="AW178" i="54"/>
  <c r="AX178" i="54"/>
  <c r="AW199" i="54"/>
  <c r="AX199" i="54"/>
  <c r="AW104" i="54"/>
  <c r="AX104" i="54"/>
  <c r="AW172" i="54"/>
  <c r="AX172" i="54"/>
  <c r="AW141" i="54"/>
  <c r="AX141" i="54"/>
  <c r="AW39" i="54"/>
  <c r="AX39" i="54"/>
  <c r="AW96" i="54"/>
  <c r="AX96" i="54"/>
  <c r="AW174" i="54"/>
  <c r="AX174" i="54"/>
  <c r="AW24" i="54"/>
  <c r="AX24" i="54"/>
  <c r="AW7" i="54"/>
  <c r="AX7" i="54"/>
  <c r="AW52" i="54"/>
  <c r="AX52" i="54"/>
  <c r="AW196" i="54"/>
  <c r="AX196" i="54"/>
  <c r="AW182" i="54"/>
  <c r="AX182" i="54"/>
  <c r="AW92" i="54"/>
  <c r="AX92" i="54"/>
  <c r="AW183" i="54"/>
  <c r="AX183" i="54"/>
  <c r="AW175" i="54"/>
  <c r="AX175" i="54"/>
  <c r="AW132" i="54"/>
  <c r="AX132" i="54"/>
  <c r="AW106" i="54"/>
  <c r="AX106" i="54"/>
  <c r="AW80" i="54"/>
  <c r="AX80" i="54"/>
  <c r="AW30" i="54"/>
  <c r="AX30" i="54"/>
  <c r="AW210" i="54"/>
  <c r="AX210" i="54"/>
  <c r="AW181" i="54"/>
  <c r="AX181" i="54"/>
  <c r="AW159" i="54"/>
  <c r="AX159" i="54"/>
  <c r="Z213" i="54"/>
  <c r="AW163" i="54"/>
  <c r="AX163" i="54" s="1"/>
  <c r="AW84" i="54"/>
  <c r="AX84" i="54" s="1"/>
  <c r="AW137" i="54"/>
  <c r="AX137" i="54" s="1"/>
  <c r="AW116" i="54"/>
  <c r="AX116" i="54" s="1"/>
  <c r="AW10" i="54"/>
  <c r="AX10" i="54" s="1"/>
  <c r="AW68" i="54"/>
  <c r="AX68" i="54" s="1"/>
  <c r="AW124" i="54"/>
  <c r="AX124" i="54" s="1"/>
  <c r="AW202" i="54"/>
  <c r="AX202" i="54" s="1"/>
  <c r="AW156" i="54"/>
  <c r="AX156" i="54" s="1"/>
  <c r="AW121" i="54"/>
  <c r="AX121" i="54" s="1"/>
  <c r="AW41" i="54"/>
  <c r="AX41" i="54" s="1"/>
  <c r="AW114" i="54"/>
  <c r="AX114" i="54" s="1"/>
  <c r="AW99" i="54"/>
  <c r="AX99" i="54" s="1"/>
  <c r="AW64" i="54"/>
  <c r="AX64" i="54" s="1"/>
  <c r="AW32" i="54"/>
  <c r="AX32" i="54" s="1"/>
  <c r="AW8" i="54"/>
  <c r="AX8" i="54" s="1"/>
  <c r="AW146" i="54"/>
  <c r="AX146" i="54" s="1"/>
  <c r="AW128" i="54"/>
  <c r="AX128" i="54" s="1"/>
  <c r="AW94" i="54"/>
  <c r="AX94" i="54" s="1"/>
  <c r="AW126" i="54"/>
  <c r="AX126" i="54" s="1"/>
  <c r="AW93" i="54"/>
  <c r="AX93" i="54" s="1"/>
  <c r="AW25" i="54"/>
  <c r="AX25" i="54" s="1"/>
  <c r="AW171" i="54"/>
  <c r="AX171" i="54" s="1"/>
  <c r="AW164" i="54"/>
  <c r="AX164" i="54" s="1"/>
  <c r="AW79" i="54"/>
  <c r="AX79" i="54" s="1"/>
  <c r="AW50" i="54"/>
  <c r="AX50" i="54" s="1"/>
  <c r="AW40" i="54"/>
  <c r="AX40" i="54" s="1"/>
  <c r="AW139" i="54"/>
  <c r="AX139" i="54" s="1"/>
  <c r="AW66" i="54"/>
  <c r="AX66" i="54" s="1"/>
  <c r="W213" i="54"/>
  <c r="AW22" i="54"/>
  <c r="AX22" i="54"/>
  <c r="AW200" i="54"/>
  <c r="AX200" i="54"/>
  <c r="AW208" i="54"/>
  <c r="AX208" i="54"/>
  <c r="AW201" i="54"/>
  <c r="AX201" i="54"/>
  <c r="AW184" i="54"/>
  <c r="AX184" i="54"/>
  <c r="AW168" i="54"/>
  <c r="AX168" i="54"/>
  <c r="AW11" i="54"/>
  <c r="AX11" i="54"/>
  <c r="AW108" i="54"/>
  <c r="AX108" i="54"/>
  <c r="AW60" i="54"/>
  <c r="AX60" i="54"/>
  <c r="AW31" i="54"/>
  <c r="AX31" i="54"/>
  <c r="AW203" i="54"/>
  <c r="AX203" i="54"/>
  <c r="AW165" i="54"/>
  <c r="AX165" i="54"/>
  <c r="AW153" i="54"/>
  <c r="AX153" i="54"/>
  <c r="AW81" i="54"/>
  <c r="AX81" i="54"/>
  <c r="AW151" i="54"/>
  <c r="AX151" i="54"/>
  <c r="AW42" i="54"/>
  <c r="AX42" i="54"/>
  <c r="AW78" i="54"/>
  <c r="AX78" i="54"/>
  <c r="AW187" i="54"/>
  <c r="AX187" i="54"/>
  <c r="AW70" i="53"/>
  <c r="AX70" i="53" s="1"/>
  <c r="AW121" i="53"/>
  <c r="AX121" i="53" s="1"/>
  <c r="AO46" i="53"/>
  <c r="AO43" i="53"/>
  <c r="AW28" i="53"/>
  <c r="AX28" i="53"/>
  <c r="AP12" i="53"/>
  <c r="AP118" i="53"/>
  <c r="AW75" i="53"/>
  <c r="AX75" i="53"/>
  <c r="AW43" i="53"/>
  <c r="AX43" i="53"/>
  <c r="AW137" i="53"/>
  <c r="AX137" i="53"/>
  <c r="AP33" i="53"/>
  <c r="AW10" i="53"/>
  <c r="AX10" i="53" s="1"/>
  <c r="AW77" i="53"/>
  <c r="AX77" i="53" s="1"/>
  <c r="AW58" i="53"/>
  <c r="AX58" i="53" s="1"/>
  <c r="AP21" i="53"/>
  <c r="AP103" i="53"/>
  <c r="AP105" i="53"/>
  <c r="AW127" i="53"/>
  <c r="AX127" i="53"/>
  <c r="AW130" i="53"/>
  <c r="AX130" i="53"/>
  <c r="AW88" i="53"/>
  <c r="AX88" i="53"/>
  <c r="AP99" i="53"/>
  <c r="AP66" i="53"/>
  <c r="AW101" i="53"/>
  <c r="AX101" i="53"/>
  <c r="AO50" i="53"/>
  <c r="AO53" i="53"/>
  <c r="AO48" i="53"/>
  <c r="AO75" i="53"/>
  <c r="AS139" i="53"/>
  <c r="AT14" i="53"/>
  <c r="AU14" i="53" s="1"/>
  <c r="AW120" i="53"/>
  <c r="AX120" i="53"/>
  <c r="AW29" i="53"/>
  <c r="AX29" i="53"/>
  <c r="AW9" i="53"/>
  <c r="AX9" i="53"/>
  <c r="AW97" i="53"/>
  <c r="AX97" i="53"/>
  <c r="AW80" i="53"/>
  <c r="AX80" i="53"/>
  <c r="AW44" i="53"/>
  <c r="AX44" i="53"/>
  <c r="AW19" i="53"/>
  <c r="AX19" i="53"/>
  <c r="AW124" i="53"/>
  <c r="AX124" i="53"/>
  <c r="AW36" i="53"/>
  <c r="AX36" i="53"/>
  <c r="AP28" i="53"/>
  <c r="AW17" i="53"/>
  <c r="AX17" i="53" s="1"/>
  <c r="AW8" i="53"/>
  <c r="AX8" i="53" s="1"/>
  <c r="AW26" i="53"/>
  <c r="AX26" i="53" s="1"/>
  <c r="AP137" i="53"/>
  <c r="AW59" i="53"/>
  <c r="AX59" i="53"/>
  <c r="AW68" i="53"/>
  <c r="AX68" i="53"/>
  <c r="AW74" i="53"/>
  <c r="AX74" i="53"/>
  <c r="AW109" i="53"/>
  <c r="AX109" i="53"/>
  <c r="AW50" i="53"/>
  <c r="AX50" i="53"/>
  <c r="AW53" i="53"/>
  <c r="AX53" i="53"/>
  <c r="AW134" i="53"/>
  <c r="AX134" i="53"/>
  <c r="AW73" i="53"/>
  <c r="AX73" i="53"/>
  <c r="AP127" i="53"/>
  <c r="AW100" i="53"/>
  <c r="AX100" i="53" s="1"/>
  <c r="AW85" i="53"/>
  <c r="AX85" i="53" s="1"/>
  <c r="AW93" i="53"/>
  <c r="AX93" i="53" s="1"/>
  <c r="AP83" i="53"/>
  <c r="AO83" i="53"/>
  <c r="AO26" i="53"/>
  <c r="AO114" i="53"/>
  <c r="AW82" i="53"/>
  <c r="AX82" i="53"/>
  <c r="AP17" i="53"/>
  <c r="AW131" i="53"/>
  <c r="AX131" i="53" s="1"/>
  <c r="AW46" i="53"/>
  <c r="AX46" i="53" s="1"/>
  <c r="AW111" i="53"/>
  <c r="AX111" i="53" s="1"/>
  <c r="AW95" i="53"/>
  <c r="AX95" i="53" s="1"/>
  <c r="AW48" i="53"/>
  <c r="AX48" i="53" s="1"/>
  <c r="AW89" i="53"/>
  <c r="AX89" i="53" s="1"/>
  <c r="AW31" i="53"/>
  <c r="AX31" i="53" s="1"/>
  <c r="AW91" i="53"/>
  <c r="AX91" i="53" s="1"/>
  <c r="AW41" i="53"/>
  <c r="AX41" i="53" s="1"/>
  <c r="AW112" i="53"/>
  <c r="AX112" i="53" s="1"/>
  <c r="AW67" i="53"/>
  <c r="AX67" i="53" s="1"/>
  <c r="AW114" i="53"/>
  <c r="AX114" i="53" s="1"/>
  <c r="AW55" i="53"/>
  <c r="AX55" i="53" s="1"/>
  <c r="AW62" i="53"/>
  <c r="AX62" i="53" s="1"/>
  <c r="AW86" i="53"/>
  <c r="AX86" i="53" s="1"/>
  <c r="AW51" i="53"/>
  <c r="AX51" i="53" s="1"/>
  <c r="AW71" i="53"/>
  <c r="AX71" i="53" s="1"/>
  <c r="AO82" i="53"/>
  <c r="AO89" i="53"/>
  <c r="AO111" i="53"/>
  <c r="AW84" i="53"/>
  <c r="AX84" i="53"/>
  <c r="AW15" i="53"/>
  <c r="AX15" i="53"/>
  <c r="AW113" i="53"/>
  <c r="AX113" i="53"/>
  <c r="AW102" i="53"/>
  <c r="AX102" i="53"/>
  <c r="AW61" i="53"/>
  <c r="AX61" i="53"/>
  <c r="AW23" i="53"/>
  <c r="AX23" i="53"/>
  <c r="AW136" i="53"/>
  <c r="AX136" i="53"/>
  <c r="AW63" i="53"/>
  <c r="AX63" i="53"/>
  <c r="AW56" i="53"/>
  <c r="AX56" i="53"/>
  <c r="AW12" i="53"/>
  <c r="AX12" i="53"/>
  <c r="AW118" i="53"/>
  <c r="AX118" i="53"/>
  <c r="AW98" i="53"/>
  <c r="AX98" i="53"/>
  <c r="AW33" i="53"/>
  <c r="AX33" i="53"/>
  <c r="AW122" i="53"/>
  <c r="AX122" i="53"/>
  <c r="AW42" i="53"/>
  <c r="AX42" i="53"/>
  <c r="AW72" i="53"/>
  <c r="AX72" i="53"/>
  <c r="AW38" i="53"/>
  <c r="AX38" i="53"/>
  <c r="AW21" i="53"/>
  <c r="AX21" i="53"/>
  <c r="AW103" i="53"/>
  <c r="AX103" i="53"/>
  <c r="AW105" i="53"/>
  <c r="AX105" i="53"/>
  <c r="AW65" i="53"/>
  <c r="AX65" i="53"/>
  <c r="AW92" i="53"/>
  <c r="AX92" i="53"/>
  <c r="AW110" i="53"/>
  <c r="AX110" i="53"/>
  <c r="AW99" i="53"/>
  <c r="AX99" i="53"/>
  <c r="AW66" i="53"/>
  <c r="AX66" i="53"/>
  <c r="AW64" i="53"/>
  <c r="AX64" i="53"/>
  <c r="AT213" i="54"/>
  <c r="AT139" i="53"/>
  <c r="X221" i="12"/>
  <c r="Y221" i="12"/>
  <c r="AR221" i="12" s="1"/>
  <c r="Z221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X408" i="12"/>
  <c r="Y408" i="12"/>
  <c r="Z408" i="12"/>
  <c r="AR408" i="12" s="1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Q408" i="12"/>
  <c r="X644" i="12"/>
  <c r="S221" i="4"/>
  <c r="T221" i="4"/>
  <c r="U221" i="4"/>
  <c r="V221" i="4"/>
  <c r="S408" i="4"/>
  <c r="T408" i="4"/>
  <c r="U408" i="4"/>
  <c r="V408" i="4"/>
  <c r="BF221" i="4"/>
  <c r="BF408" i="4"/>
  <c r="AQ221" i="4"/>
  <c r="AR221" i="4"/>
  <c r="AS221" i="4"/>
  <c r="AT221" i="4" s="1"/>
  <c r="AU221" i="4" s="1"/>
  <c r="AV221" i="4" s="1"/>
  <c r="AQ408" i="4"/>
  <c r="AR408" i="4"/>
  <c r="AS408" i="4" s="1"/>
  <c r="AA221" i="4"/>
  <c r="AO221" i="4" s="1"/>
  <c r="AA408" i="4"/>
  <c r="R408" i="4"/>
  <c r="M408" i="4"/>
  <c r="Z408" i="4"/>
  <c r="R221" i="4"/>
  <c r="M221" i="4"/>
  <c r="J221" i="4" s="1"/>
  <c r="AP221" i="4" s="1"/>
  <c r="J408" i="4"/>
  <c r="AO408" i="4" s="1"/>
  <c r="W408" i="4"/>
  <c r="W221" i="4"/>
  <c r="X221" i="4"/>
  <c r="X408" i="4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3" i="12"/>
  <c r="X102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6" i="12"/>
  <c r="X157" i="12"/>
  <c r="X158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X173" i="12"/>
  <c r="X174" i="12"/>
  <c r="X175" i="12"/>
  <c r="X176" i="12"/>
  <c r="X177" i="12"/>
  <c r="X178" i="12"/>
  <c r="X179" i="12"/>
  <c r="X180" i="12"/>
  <c r="X181" i="12"/>
  <c r="X182" i="12"/>
  <c r="X183" i="12"/>
  <c r="X184" i="12"/>
  <c r="X185" i="12"/>
  <c r="X186" i="12"/>
  <c r="X187" i="12"/>
  <c r="X188" i="12"/>
  <c r="X189" i="12"/>
  <c r="X190" i="12"/>
  <c r="X191" i="12"/>
  <c r="X192" i="12"/>
  <c r="X193" i="12"/>
  <c r="X194" i="12"/>
  <c r="X195" i="12"/>
  <c r="X196" i="12"/>
  <c r="X197" i="12"/>
  <c r="X198" i="12"/>
  <c r="X199" i="12"/>
  <c r="X200" i="12"/>
  <c r="X201" i="12"/>
  <c r="X202" i="12"/>
  <c r="X203" i="12"/>
  <c r="X204" i="12"/>
  <c r="X205" i="12"/>
  <c r="X206" i="12"/>
  <c r="X207" i="12"/>
  <c r="X208" i="12"/>
  <c r="X209" i="12"/>
  <c r="X210" i="12"/>
  <c r="X211" i="12"/>
  <c r="X212" i="12"/>
  <c r="X213" i="12"/>
  <c r="X214" i="12"/>
  <c r="X215" i="12"/>
  <c r="X216" i="12"/>
  <c r="X217" i="12"/>
  <c r="X218" i="12"/>
  <c r="X219" i="12"/>
  <c r="X220" i="12"/>
  <c r="X222" i="12"/>
  <c r="X223" i="12"/>
  <c r="X224" i="12"/>
  <c r="X225" i="12"/>
  <c r="X226" i="12"/>
  <c r="X227" i="12"/>
  <c r="X228" i="12"/>
  <c r="X229" i="12"/>
  <c r="X230" i="12"/>
  <c r="X231" i="12"/>
  <c r="X232" i="12"/>
  <c r="X233" i="12"/>
  <c r="X234" i="12"/>
  <c r="X235" i="12"/>
  <c r="X236" i="12"/>
  <c r="X237" i="12"/>
  <c r="X238" i="12"/>
  <c r="X239" i="12"/>
  <c r="X240" i="12"/>
  <c r="X241" i="12"/>
  <c r="X242" i="12"/>
  <c r="X243" i="12"/>
  <c r="X244" i="12"/>
  <c r="X245" i="12"/>
  <c r="X246" i="12"/>
  <c r="X247" i="12"/>
  <c r="X248" i="12"/>
  <c r="X249" i="12"/>
  <c r="X250" i="12"/>
  <c r="X251" i="12"/>
  <c r="X252" i="12"/>
  <c r="X253" i="12"/>
  <c r="X254" i="12"/>
  <c r="X255" i="12"/>
  <c r="X256" i="12"/>
  <c r="X257" i="12"/>
  <c r="X258" i="12"/>
  <c r="X259" i="12"/>
  <c r="X260" i="12"/>
  <c r="X261" i="12"/>
  <c r="X262" i="12"/>
  <c r="X263" i="12"/>
  <c r="X264" i="12"/>
  <c r="X265" i="12"/>
  <c r="X266" i="12"/>
  <c r="X267" i="12"/>
  <c r="X268" i="12"/>
  <c r="X269" i="12"/>
  <c r="X270" i="12"/>
  <c r="X271" i="12"/>
  <c r="X272" i="12"/>
  <c r="X273" i="12"/>
  <c r="X274" i="12"/>
  <c r="X275" i="12"/>
  <c r="X276" i="12"/>
  <c r="X277" i="12"/>
  <c r="X278" i="12"/>
  <c r="X279" i="12"/>
  <c r="X280" i="12"/>
  <c r="X281" i="12"/>
  <c r="X282" i="12"/>
  <c r="X283" i="12"/>
  <c r="X284" i="12"/>
  <c r="X285" i="12"/>
  <c r="X286" i="12"/>
  <c r="X287" i="12"/>
  <c r="X288" i="12"/>
  <c r="X289" i="12"/>
  <c r="X290" i="12"/>
  <c r="X291" i="12"/>
  <c r="X292" i="12"/>
  <c r="X293" i="12"/>
  <c r="X294" i="12"/>
  <c r="X295" i="12"/>
  <c r="X296" i="12"/>
  <c r="X297" i="12"/>
  <c r="X298" i="12"/>
  <c r="X299" i="12"/>
  <c r="X300" i="12"/>
  <c r="X301" i="12"/>
  <c r="X302" i="12"/>
  <c r="X303" i="12"/>
  <c r="X304" i="12"/>
  <c r="X305" i="12"/>
  <c r="X306" i="12"/>
  <c r="X307" i="12"/>
  <c r="X308" i="12"/>
  <c r="X309" i="12"/>
  <c r="X310" i="12"/>
  <c r="X311" i="12"/>
  <c r="X312" i="12"/>
  <c r="X313" i="12"/>
  <c r="X314" i="12"/>
  <c r="X315" i="12"/>
  <c r="X316" i="12"/>
  <c r="X317" i="12"/>
  <c r="X318" i="12"/>
  <c r="X319" i="12"/>
  <c r="X320" i="12"/>
  <c r="X321" i="12"/>
  <c r="X322" i="12"/>
  <c r="X323" i="12"/>
  <c r="X324" i="12"/>
  <c r="X325" i="12"/>
  <c r="X326" i="12"/>
  <c r="X327" i="12"/>
  <c r="X328" i="12"/>
  <c r="X329" i="12"/>
  <c r="X330" i="12"/>
  <c r="X331" i="12"/>
  <c r="X332" i="12"/>
  <c r="X333" i="12"/>
  <c r="X334" i="12"/>
  <c r="X335" i="12"/>
  <c r="X336" i="12"/>
  <c r="X337" i="12"/>
  <c r="X338" i="12"/>
  <c r="X339" i="12"/>
  <c r="X340" i="12"/>
  <c r="X341" i="12"/>
  <c r="X342" i="12"/>
  <c r="X343" i="12"/>
  <c r="X344" i="12"/>
  <c r="X345" i="12"/>
  <c r="X346" i="12"/>
  <c r="X347" i="12"/>
  <c r="X348" i="12"/>
  <c r="X349" i="12"/>
  <c r="X350" i="12"/>
  <c r="X351" i="12"/>
  <c r="X352" i="12"/>
  <c r="X353" i="12"/>
  <c r="X354" i="12"/>
  <c r="X355" i="12"/>
  <c r="X356" i="12"/>
  <c r="X357" i="12"/>
  <c r="X358" i="12"/>
  <c r="X359" i="12"/>
  <c r="X360" i="12"/>
  <c r="X361" i="12"/>
  <c r="X362" i="12"/>
  <c r="X363" i="12"/>
  <c r="X364" i="12"/>
  <c r="X365" i="12"/>
  <c r="X366" i="12"/>
  <c r="X367" i="12"/>
  <c r="X368" i="12"/>
  <c r="X369" i="12"/>
  <c r="X370" i="12"/>
  <c r="X371" i="12"/>
  <c r="X372" i="12"/>
  <c r="X373" i="12"/>
  <c r="X374" i="12"/>
  <c r="X375" i="12"/>
  <c r="X376" i="12"/>
  <c r="X377" i="12"/>
  <c r="X378" i="12"/>
  <c r="X379" i="12"/>
  <c r="X380" i="12"/>
  <c r="X381" i="12"/>
  <c r="X382" i="12"/>
  <c r="X383" i="12"/>
  <c r="X384" i="12"/>
  <c r="X385" i="12"/>
  <c r="X386" i="12"/>
  <c r="X387" i="12"/>
  <c r="X388" i="12"/>
  <c r="X389" i="12"/>
  <c r="X390" i="12"/>
  <c r="X391" i="12"/>
  <c r="X392" i="12"/>
  <c r="X393" i="12"/>
  <c r="X394" i="12"/>
  <c r="X395" i="12"/>
  <c r="X396" i="12"/>
  <c r="X397" i="12"/>
  <c r="X398" i="12"/>
  <c r="X399" i="12"/>
  <c r="X400" i="12"/>
  <c r="X401" i="12"/>
  <c r="X402" i="12"/>
  <c r="X403" i="12"/>
  <c r="X404" i="12"/>
  <c r="X405" i="12"/>
  <c r="X406" i="12"/>
  <c r="X407" i="12"/>
  <c r="X409" i="12"/>
  <c r="X410" i="12"/>
  <c r="X411" i="12"/>
  <c r="X412" i="12"/>
  <c r="X413" i="12"/>
  <c r="X414" i="12"/>
  <c r="X415" i="12"/>
  <c r="X416" i="12"/>
  <c r="X417" i="12"/>
  <c r="X418" i="12"/>
  <c r="X419" i="12"/>
  <c r="X420" i="12"/>
  <c r="X421" i="12"/>
  <c r="X422" i="12"/>
  <c r="X423" i="12"/>
  <c r="X424" i="12"/>
  <c r="X425" i="12"/>
  <c r="X426" i="12"/>
  <c r="X427" i="12"/>
  <c r="X428" i="12"/>
  <c r="X429" i="12"/>
  <c r="X430" i="12"/>
  <c r="X431" i="12"/>
  <c r="X432" i="12"/>
  <c r="X433" i="12"/>
  <c r="X434" i="12"/>
  <c r="X435" i="12"/>
  <c r="X436" i="12"/>
  <c r="X437" i="12"/>
  <c r="X438" i="12"/>
  <c r="X439" i="12"/>
  <c r="X440" i="12"/>
  <c r="X441" i="12"/>
  <c r="X442" i="12"/>
  <c r="X443" i="12"/>
  <c r="X444" i="12"/>
  <c r="X445" i="12"/>
  <c r="X446" i="12"/>
  <c r="X447" i="12"/>
  <c r="X448" i="12"/>
  <c r="X449" i="12"/>
  <c r="X450" i="12"/>
  <c r="X451" i="12"/>
  <c r="X452" i="12"/>
  <c r="X453" i="12"/>
  <c r="X454" i="12"/>
  <c r="X455" i="12"/>
  <c r="X456" i="12"/>
  <c r="X457" i="12"/>
  <c r="X458" i="12"/>
  <c r="X459" i="12"/>
  <c r="X460" i="12"/>
  <c r="X461" i="12"/>
  <c r="X462" i="12"/>
  <c r="X463" i="12"/>
  <c r="X464" i="12"/>
  <c r="X465" i="12"/>
  <c r="X466" i="12"/>
  <c r="X467" i="12"/>
  <c r="X468" i="12"/>
  <c r="X469" i="12"/>
  <c r="X470" i="12"/>
  <c r="X471" i="12"/>
  <c r="X472" i="12"/>
  <c r="X473" i="12"/>
  <c r="X474" i="12"/>
  <c r="X475" i="12"/>
  <c r="X476" i="12"/>
  <c r="X477" i="12"/>
  <c r="X478" i="12"/>
  <c r="X479" i="12"/>
  <c r="X480" i="12"/>
  <c r="X481" i="12"/>
  <c r="X482" i="12"/>
  <c r="X483" i="12"/>
  <c r="X484" i="12"/>
  <c r="X485" i="12"/>
  <c r="X486" i="12"/>
  <c r="X487" i="12"/>
  <c r="X488" i="12"/>
  <c r="X489" i="12"/>
  <c r="X490" i="12"/>
  <c r="X491" i="12"/>
  <c r="X492" i="12"/>
  <c r="X493" i="12"/>
  <c r="X494" i="12"/>
  <c r="X495" i="12"/>
  <c r="X496" i="12"/>
  <c r="X497" i="12"/>
  <c r="X498" i="12"/>
  <c r="X499" i="12"/>
  <c r="X500" i="12"/>
  <c r="X501" i="12"/>
  <c r="X502" i="12"/>
  <c r="X503" i="12"/>
  <c r="X504" i="12"/>
  <c r="X505" i="12"/>
  <c r="X506" i="12"/>
  <c r="X507" i="12"/>
  <c r="X508" i="12"/>
  <c r="X509" i="12"/>
  <c r="X510" i="12"/>
  <c r="X511" i="12"/>
  <c r="X512" i="12"/>
  <c r="X513" i="12"/>
  <c r="X514" i="12"/>
  <c r="X515" i="12"/>
  <c r="X516" i="12"/>
  <c r="X517" i="12"/>
  <c r="X518" i="12"/>
  <c r="X519" i="12"/>
  <c r="X520" i="12"/>
  <c r="X521" i="12"/>
  <c r="X522" i="12"/>
  <c r="X523" i="12"/>
  <c r="X524" i="12"/>
  <c r="X525" i="12"/>
  <c r="X526" i="12"/>
  <c r="X527" i="12"/>
  <c r="X528" i="12"/>
  <c r="X529" i="12"/>
  <c r="X530" i="12"/>
  <c r="X531" i="12"/>
  <c r="X532" i="12"/>
  <c r="X533" i="12"/>
  <c r="X534" i="12"/>
  <c r="X535" i="12"/>
  <c r="X536" i="12"/>
  <c r="X537" i="12"/>
  <c r="X538" i="12"/>
  <c r="X539" i="12"/>
  <c r="X540" i="12"/>
  <c r="X541" i="12"/>
  <c r="X542" i="12"/>
  <c r="X543" i="12"/>
  <c r="X544" i="12"/>
  <c r="X545" i="12"/>
  <c r="X546" i="12"/>
  <c r="X547" i="12"/>
  <c r="X548" i="12"/>
  <c r="X549" i="12"/>
  <c r="X550" i="12"/>
  <c r="X551" i="12"/>
  <c r="X552" i="12"/>
  <c r="X553" i="12"/>
  <c r="X554" i="12"/>
  <c r="X555" i="12"/>
  <c r="X556" i="12"/>
  <c r="X557" i="12"/>
  <c r="X558" i="12"/>
  <c r="X559" i="12"/>
  <c r="X560" i="12"/>
  <c r="X561" i="12"/>
  <c r="X562" i="12"/>
  <c r="X563" i="12"/>
  <c r="X564" i="12"/>
  <c r="X565" i="12"/>
  <c r="X566" i="12"/>
  <c r="X567" i="12"/>
  <c r="X568" i="12"/>
  <c r="X569" i="12"/>
  <c r="X570" i="12"/>
  <c r="X571" i="12"/>
  <c r="X572" i="12"/>
  <c r="X573" i="12"/>
  <c r="X574" i="12"/>
  <c r="X575" i="12"/>
  <c r="X576" i="12"/>
  <c r="X577" i="12"/>
  <c r="X578" i="12"/>
  <c r="X579" i="12"/>
  <c r="X580" i="12"/>
  <c r="X581" i="12"/>
  <c r="X582" i="12"/>
  <c r="X583" i="12"/>
  <c r="X584" i="12"/>
  <c r="X585" i="12"/>
  <c r="X586" i="12"/>
  <c r="X587" i="12"/>
  <c r="X588" i="12"/>
  <c r="X589" i="12"/>
  <c r="X590" i="12"/>
  <c r="X591" i="12"/>
  <c r="X592" i="12"/>
  <c r="X593" i="12"/>
  <c r="X594" i="12"/>
  <c r="X595" i="12"/>
  <c r="X596" i="12"/>
  <c r="X597" i="12"/>
  <c r="X598" i="12"/>
  <c r="X599" i="12"/>
  <c r="X600" i="12"/>
  <c r="X601" i="12"/>
  <c r="X602" i="12"/>
  <c r="X603" i="12"/>
  <c r="X604" i="12"/>
  <c r="X605" i="12"/>
  <c r="X606" i="12"/>
  <c r="X607" i="12"/>
  <c r="X608" i="12"/>
  <c r="X609" i="12"/>
  <c r="X610" i="12"/>
  <c r="X611" i="12"/>
  <c r="X612" i="12"/>
  <c r="X613" i="12"/>
  <c r="X614" i="12"/>
  <c r="X615" i="12"/>
  <c r="X616" i="12"/>
  <c r="X617" i="12"/>
  <c r="X618" i="12"/>
  <c r="X619" i="12"/>
  <c r="X620" i="12"/>
  <c r="X621" i="12"/>
  <c r="X622" i="12"/>
  <c r="X623" i="12"/>
  <c r="X624" i="12"/>
  <c r="X625" i="12"/>
  <c r="X626" i="12"/>
  <c r="X627" i="12"/>
  <c r="X628" i="12"/>
  <c r="X629" i="12"/>
  <c r="X630" i="12"/>
  <c r="X631" i="12"/>
  <c r="X632" i="12"/>
  <c r="X633" i="12"/>
  <c r="X634" i="12"/>
  <c r="X635" i="12"/>
  <c r="X636" i="12"/>
  <c r="X637" i="12"/>
  <c r="X638" i="12"/>
  <c r="X639" i="12"/>
  <c r="X640" i="12"/>
  <c r="X641" i="12"/>
  <c r="X642" i="12"/>
  <c r="X643" i="12"/>
  <c r="X645" i="12"/>
  <c r="X646" i="12"/>
  <c r="X647" i="12"/>
  <c r="X648" i="12"/>
  <c r="X649" i="12"/>
  <c r="X650" i="12"/>
  <c r="X651" i="12"/>
  <c r="X652" i="12"/>
  <c r="X653" i="12"/>
  <c r="X654" i="12"/>
  <c r="X655" i="12"/>
  <c r="X656" i="12"/>
  <c r="X657" i="12"/>
  <c r="X658" i="12"/>
  <c r="X659" i="12"/>
  <c r="X660" i="12"/>
  <c r="X661" i="12"/>
  <c r="X662" i="12"/>
  <c r="X663" i="12"/>
  <c r="X664" i="12"/>
  <c r="X665" i="12"/>
  <c r="X666" i="12"/>
  <c r="X667" i="12"/>
  <c r="X668" i="12"/>
  <c r="X669" i="12"/>
  <c r="X670" i="12"/>
  <c r="X671" i="12"/>
  <c r="X672" i="12"/>
  <c r="X673" i="12"/>
  <c r="X674" i="12"/>
  <c r="X675" i="12"/>
  <c r="X676" i="12"/>
  <c r="X677" i="12"/>
  <c r="X678" i="12"/>
  <c r="X679" i="12"/>
  <c r="X680" i="12"/>
  <c r="X681" i="12"/>
  <c r="X682" i="12"/>
  <c r="X683" i="12"/>
  <c r="X684" i="12"/>
  <c r="X685" i="12"/>
  <c r="X686" i="12"/>
  <c r="X687" i="12"/>
  <c r="X688" i="12"/>
  <c r="X689" i="12"/>
  <c r="X690" i="12"/>
  <c r="X691" i="12"/>
  <c r="X692" i="12"/>
  <c r="X693" i="12"/>
  <c r="X694" i="12"/>
  <c r="X695" i="12"/>
  <c r="X696" i="12"/>
  <c r="X697" i="12"/>
  <c r="X698" i="12"/>
  <c r="X699" i="12"/>
  <c r="X700" i="12"/>
  <c r="X701" i="12"/>
  <c r="X702" i="12"/>
  <c r="X703" i="12"/>
  <c r="X704" i="12"/>
  <c r="X705" i="12"/>
  <c r="X706" i="12"/>
  <c r="X707" i="12"/>
  <c r="X708" i="12"/>
  <c r="X709" i="12"/>
  <c r="X710" i="12"/>
  <c r="X711" i="12"/>
  <c r="X712" i="12"/>
  <c r="X713" i="12"/>
  <c r="X714" i="12"/>
  <c r="X715" i="12"/>
  <c r="X716" i="12"/>
  <c r="X717" i="12"/>
  <c r="X718" i="12"/>
  <c r="X719" i="12"/>
  <c r="X720" i="12"/>
  <c r="X721" i="12"/>
  <c r="X722" i="12"/>
  <c r="X723" i="12"/>
  <c r="X724" i="12"/>
  <c r="X725" i="12"/>
  <c r="X726" i="12"/>
  <c r="X727" i="12"/>
  <c r="X728" i="12"/>
  <c r="X729" i="12"/>
  <c r="X730" i="12"/>
  <c r="X731" i="12"/>
  <c r="X732" i="12"/>
  <c r="X733" i="12"/>
  <c r="X734" i="12"/>
  <c r="X735" i="12"/>
  <c r="X736" i="12"/>
  <c r="X737" i="12"/>
  <c r="X738" i="12"/>
  <c r="X739" i="12"/>
  <c r="X740" i="12"/>
  <c r="X741" i="12"/>
  <c r="X742" i="12"/>
  <c r="X743" i="12"/>
  <c r="X744" i="12"/>
  <c r="X745" i="12"/>
  <c r="X746" i="12"/>
  <c r="X747" i="12"/>
  <c r="X748" i="12"/>
  <c r="X749" i="12"/>
  <c r="X750" i="12"/>
  <c r="X751" i="12"/>
  <c r="X752" i="12"/>
  <c r="X753" i="12"/>
  <c r="X754" i="12"/>
  <c r="X755" i="12"/>
  <c r="X756" i="12"/>
  <c r="X757" i="12"/>
  <c r="X758" i="12"/>
  <c r="X759" i="12"/>
  <c r="X760" i="12"/>
  <c r="X761" i="12"/>
  <c r="X762" i="12"/>
  <c r="X763" i="12"/>
  <c r="X764" i="12"/>
  <c r="X765" i="12"/>
  <c r="X766" i="12"/>
  <c r="X767" i="12"/>
  <c r="X768" i="12"/>
  <c r="X769" i="12"/>
  <c r="X770" i="12"/>
  <c r="X771" i="12"/>
  <c r="X772" i="12"/>
  <c r="X773" i="12"/>
  <c r="X774" i="12"/>
  <c r="X775" i="12"/>
  <c r="X776" i="12"/>
  <c r="X777" i="12"/>
  <c r="X778" i="12"/>
  <c r="X779" i="12"/>
  <c r="X780" i="12"/>
  <c r="X781" i="12"/>
  <c r="X782" i="12"/>
  <c r="X783" i="12"/>
  <c r="X784" i="12"/>
  <c r="X785" i="12"/>
  <c r="X786" i="12"/>
  <c r="X787" i="12"/>
  <c r="X788" i="12"/>
  <c r="X789" i="12"/>
  <c r="X790" i="12"/>
  <c r="X791" i="12"/>
  <c r="X792" i="12"/>
  <c r="X793" i="12"/>
  <c r="X794" i="12"/>
  <c r="X795" i="12"/>
  <c r="X796" i="12"/>
  <c r="X797" i="12"/>
  <c r="X798" i="12"/>
  <c r="X799" i="12"/>
  <c r="X800" i="12"/>
  <c r="X801" i="12"/>
  <c r="X802" i="12"/>
  <c r="X803" i="12"/>
  <c r="X804" i="12"/>
  <c r="X805" i="12"/>
  <c r="X806" i="12"/>
  <c r="X807" i="12"/>
  <c r="X808" i="12"/>
  <c r="X809" i="12"/>
  <c r="X810" i="12"/>
  <c r="X811" i="12"/>
  <c r="X812" i="12"/>
  <c r="X813" i="12"/>
  <c r="X814" i="12"/>
  <c r="X815" i="12"/>
  <c r="X816" i="12"/>
  <c r="X817" i="12"/>
  <c r="X818" i="12"/>
  <c r="X819" i="12"/>
  <c r="X820" i="12"/>
  <c r="X821" i="12"/>
  <c r="X822" i="12"/>
  <c r="X823" i="12"/>
  <c r="X824" i="12"/>
  <c r="X825" i="12"/>
  <c r="X826" i="12"/>
  <c r="X827" i="12"/>
  <c r="X828" i="12"/>
  <c r="X829" i="12"/>
  <c r="X830" i="12"/>
  <c r="X831" i="12"/>
  <c r="X832" i="12"/>
  <c r="X833" i="12"/>
  <c r="X834" i="12"/>
  <c r="X835" i="12"/>
  <c r="X836" i="12"/>
  <c r="X837" i="12"/>
  <c r="X838" i="12"/>
  <c r="X839" i="12"/>
  <c r="X840" i="12"/>
  <c r="X841" i="12"/>
  <c r="X842" i="12"/>
  <c r="X843" i="12"/>
  <c r="X844" i="12"/>
  <c r="X845" i="12"/>
  <c r="X846" i="12"/>
  <c r="X847" i="12"/>
  <c r="X848" i="12"/>
  <c r="X849" i="12"/>
  <c r="X850" i="12"/>
  <c r="X851" i="12"/>
  <c r="X852" i="12"/>
  <c r="X853" i="12"/>
  <c r="X854" i="12"/>
  <c r="X855" i="12"/>
  <c r="X856" i="12"/>
  <c r="X857" i="12"/>
  <c r="X858" i="12"/>
  <c r="X859" i="12"/>
  <c r="X860" i="12"/>
  <c r="X861" i="12"/>
  <c r="X862" i="12"/>
  <c r="X863" i="12"/>
  <c r="X864" i="12"/>
  <c r="X865" i="12"/>
  <c r="X866" i="12"/>
  <c r="X867" i="12"/>
  <c r="X868" i="12"/>
  <c r="X869" i="12"/>
  <c r="X870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AP408" i="4"/>
  <c r="I4" i="5"/>
  <c r="AR7" i="4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Y541" i="12"/>
  <c r="Z541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Y556" i="12"/>
  <c r="Z556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Y226" i="12"/>
  <c r="Z226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Y326" i="12"/>
  <c r="Z326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BF67" i="4"/>
  <c r="BF541" i="4"/>
  <c r="BF556" i="4"/>
  <c r="BF226" i="4"/>
  <c r="BF326" i="4"/>
  <c r="AQ67" i="4"/>
  <c r="AR67" i="4"/>
  <c r="AS67" i="4"/>
  <c r="AT67" i="4" s="1"/>
  <c r="AQ541" i="4"/>
  <c r="AR541" i="4"/>
  <c r="AS541" i="4" s="1"/>
  <c r="AQ556" i="4"/>
  <c r="AR556" i="4"/>
  <c r="AS556" i="4" s="1"/>
  <c r="AQ226" i="4"/>
  <c r="AR226" i="4"/>
  <c r="AS226" i="4" s="1"/>
  <c r="AQ326" i="4"/>
  <c r="AR326" i="4"/>
  <c r="AS326" i="4" s="1"/>
  <c r="AA67" i="4"/>
  <c r="AA541" i="4"/>
  <c r="AA556" i="4"/>
  <c r="AA226" i="4"/>
  <c r="AA326" i="4"/>
  <c r="M67" i="4"/>
  <c r="J67" i="4" s="1"/>
  <c r="R67" i="4"/>
  <c r="S67" i="4"/>
  <c r="T67" i="4"/>
  <c r="U67" i="4"/>
  <c r="AO67" i="4"/>
  <c r="V67" i="4"/>
  <c r="M541" i="4"/>
  <c r="J541" i="4" s="1"/>
  <c r="R541" i="4"/>
  <c r="S541" i="4"/>
  <c r="T541" i="4"/>
  <c r="U541" i="4"/>
  <c r="V541" i="4"/>
  <c r="M556" i="4"/>
  <c r="J556" i="4"/>
  <c r="R556" i="4"/>
  <c r="S556" i="4"/>
  <c r="T556" i="4"/>
  <c r="U556" i="4"/>
  <c r="V556" i="4"/>
  <c r="M226" i="4"/>
  <c r="J226" i="4"/>
  <c r="R226" i="4"/>
  <c r="S226" i="4"/>
  <c r="T226" i="4"/>
  <c r="U226" i="4"/>
  <c r="AP226" i="4" s="1"/>
  <c r="V226" i="4"/>
  <c r="M326" i="4"/>
  <c r="J326" i="4"/>
  <c r="R326" i="4"/>
  <c r="S326" i="4"/>
  <c r="T326" i="4"/>
  <c r="U326" i="4"/>
  <c r="AO326" i="4" s="1"/>
  <c r="V326" i="4"/>
  <c r="AR226" i="12"/>
  <c r="AQ67" i="12"/>
  <c r="AQ326" i="12"/>
  <c r="Z326" i="4"/>
  <c r="Z556" i="4"/>
  <c r="Z67" i="4"/>
  <c r="Z226" i="4"/>
  <c r="Z541" i="4"/>
  <c r="AQ226" i="12"/>
  <c r="AR67" i="12"/>
  <c r="AQ541" i="12"/>
  <c r="AR326" i="12"/>
  <c r="AQ556" i="12"/>
  <c r="AR556" i="12"/>
  <c r="AR541" i="12"/>
  <c r="W556" i="4"/>
  <c r="X67" i="4"/>
  <c r="W67" i="4"/>
  <c r="AP67" i="4"/>
  <c r="AP326" i="4"/>
  <c r="AO556" i="4"/>
  <c r="AP556" i="4"/>
  <c r="X541" i="4"/>
  <c r="W541" i="4"/>
  <c r="X326" i="4"/>
  <c r="X556" i="4"/>
  <c r="E872" i="4"/>
  <c r="E613" i="6"/>
  <c r="F613" i="6"/>
  <c r="G613" i="6"/>
  <c r="H613" i="6"/>
  <c r="H614" i="6"/>
  <c r="G614" i="6"/>
  <c r="F614" i="6"/>
  <c r="E614" i="6"/>
  <c r="T51" i="7"/>
  <c r="Y230" i="12"/>
  <c r="Z230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Y580" i="12"/>
  <c r="Z580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Y692" i="12"/>
  <c r="Z692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Y213" i="12"/>
  <c r="Z21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O875" i="4"/>
  <c r="K875" i="4"/>
  <c r="I875" i="4"/>
  <c r="E875" i="4"/>
  <c r="B875" i="4"/>
  <c r="O874" i="4"/>
  <c r="K874" i="4"/>
  <c r="I874" i="4"/>
  <c r="E874" i="4"/>
  <c r="B874" i="4"/>
  <c r="O873" i="4"/>
  <c r="K873" i="4"/>
  <c r="I873" i="4"/>
  <c r="E873" i="4"/>
  <c r="B873" i="4"/>
  <c r="AY872" i="4"/>
  <c r="AZ872" i="4"/>
  <c r="BA872" i="4"/>
  <c r="BB872" i="4"/>
  <c r="BC872" i="4"/>
  <c r="AN872" i="4"/>
  <c r="AE872" i="4"/>
  <c r="AF872" i="4"/>
  <c r="AG872" i="4"/>
  <c r="AH872" i="4"/>
  <c r="AI872" i="4"/>
  <c r="AJ872" i="4"/>
  <c r="AK872" i="4"/>
  <c r="AL872" i="4"/>
  <c r="AM872" i="4"/>
  <c r="AD872" i="4"/>
  <c r="AC872" i="4"/>
  <c r="AB872" i="4"/>
  <c r="O872" i="4"/>
  <c r="K872" i="4"/>
  <c r="I872" i="4"/>
  <c r="B872" i="4"/>
  <c r="BF213" i="4"/>
  <c r="BF230" i="4"/>
  <c r="BF580" i="4"/>
  <c r="BF692" i="4"/>
  <c r="BF38" i="4"/>
  <c r="AQ38" i="4"/>
  <c r="AR38" i="4"/>
  <c r="AS38" i="4" s="1"/>
  <c r="AQ213" i="4"/>
  <c r="AR213" i="4"/>
  <c r="AS213" i="4" s="1"/>
  <c r="AQ230" i="4"/>
  <c r="AR230" i="4"/>
  <c r="AS230" i="4" s="1"/>
  <c r="AQ580" i="4"/>
  <c r="AR580" i="4"/>
  <c r="AS580" i="4" s="1"/>
  <c r="AQ692" i="4"/>
  <c r="AR692" i="4"/>
  <c r="AS692" i="4" s="1"/>
  <c r="AA38" i="4"/>
  <c r="AA213" i="4"/>
  <c r="AA230" i="4"/>
  <c r="AA580" i="4"/>
  <c r="AA692" i="4"/>
  <c r="S38" i="4"/>
  <c r="T38" i="4"/>
  <c r="U38" i="4"/>
  <c r="V38" i="4"/>
  <c r="S213" i="4"/>
  <c r="T213" i="4"/>
  <c r="U213" i="4"/>
  <c r="V213" i="4"/>
  <c r="S230" i="4"/>
  <c r="T230" i="4"/>
  <c r="U230" i="4"/>
  <c r="AO230" i="4" s="1"/>
  <c r="V230" i="4"/>
  <c r="S580" i="4"/>
  <c r="T580" i="4"/>
  <c r="U580" i="4"/>
  <c r="V580" i="4"/>
  <c r="W580" i="4" s="1"/>
  <c r="S692" i="4"/>
  <c r="T692" i="4"/>
  <c r="U692" i="4"/>
  <c r="V692" i="4"/>
  <c r="R38" i="4"/>
  <c r="R213" i="4"/>
  <c r="R230" i="4"/>
  <c r="R580" i="4"/>
  <c r="R692" i="4"/>
  <c r="M38" i="4"/>
  <c r="J38" i="4" s="1"/>
  <c r="M213" i="4"/>
  <c r="J213" i="4" s="1"/>
  <c r="M230" i="4"/>
  <c r="J230" i="4" s="1"/>
  <c r="M580" i="4"/>
  <c r="J580" i="4" s="1"/>
  <c r="M692" i="4"/>
  <c r="J692" i="4" s="1"/>
  <c r="AQ692" i="12"/>
  <c r="AR230" i="12"/>
  <c r="AR580" i="12"/>
  <c r="AQ580" i="12"/>
  <c r="Z580" i="4"/>
  <c r="AQ38" i="12"/>
  <c r="AQ230" i="12"/>
  <c r="Z692" i="4"/>
  <c r="Z38" i="4"/>
  <c r="AR692" i="12"/>
  <c r="AR38" i="12"/>
  <c r="W38" i="4"/>
  <c r="AQ213" i="12"/>
  <c r="AR213" i="12"/>
  <c r="X38" i="4"/>
  <c r="W692" i="4"/>
  <c r="W213" i="4"/>
  <c r="X230" i="4"/>
  <c r="AP230" i="4"/>
  <c r="AP213" i="4"/>
  <c r="W230" i="4"/>
  <c r="AO213" i="4"/>
  <c r="X692" i="4"/>
  <c r="X580" i="4"/>
  <c r="X213" i="4"/>
  <c r="A8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36" i="7"/>
  <c r="P136" i="7"/>
  <c r="D136" i="7"/>
  <c r="O136" i="7"/>
  <c r="I136" i="7"/>
  <c r="C136" i="7"/>
  <c r="N136" i="7"/>
  <c r="H136" i="7"/>
  <c r="B136" i="7"/>
  <c r="BF40" i="4"/>
  <c r="BF15" i="4"/>
  <c r="BF16" i="4"/>
  <c r="BF23" i="4"/>
  <c r="BF55" i="4"/>
  <c r="BF69" i="4"/>
  <c r="BF85" i="4"/>
  <c r="BF42" i="4"/>
  <c r="BF41" i="4"/>
  <c r="BF19" i="4"/>
  <c r="BF44" i="4"/>
  <c r="BF20" i="4"/>
  <c r="BF21" i="4"/>
  <c r="BF289" i="4"/>
  <c r="BF79" i="4"/>
  <c r="BF71" i="4"/>
  <c r="BF35" i="4"/>
  <c r="BF64" i="4"/>
  <c r="BF60" i="4"/>
  <c r="BF78" i="4"/>
  <c r="BF75" i="4"/>
  <c r="BF14" i="4"/>
  <c r="BF24" i="4"/>
  <c r="BF28" i="4"/>
  <c r="BF32" i="4"/>
  <c r="BF27" i="4"/>
  <c r="BF34" i="4"/>
  <c r="BF31" i="4"/>
  <c r="BF84" i="4"/>
  <c r="BF29" i="4"/>
  <c r="BF53" i="4"/>
  <c r="BF72" i="4"/>
  <c r="BF49" i="4"/>
  <c r="BF50" i="4"/>
  <c r="BF46" i="4"/>
  <c r="BF752" i="4"/>
  <c r="BF57" i="4"/>
  <c r="BF56" i="4"/>
  <c r="BF58" i="4"/>
  <c r="BF59" i="4"/>
  <c r="BF9" i="4"/>
  <c r="BF25" i="4"/>
  <c r="BF54" i="4"/>
  <c r="BF62" i="4"/>
  <c r="BF61" i="4"/>
  <c r="BF632" i="4"/>
  <c r="BF48" i="4"/>
  <c r="BF30" i="4"/>
  <c r="BF70" i="4"/>
  <c r="BF73" i="4"/>
  <c r="BF74" i="4"/>
  <c r="BF77" i="4"/>
  <c r="BF76" i="4"/>
  <c r="BF52" i="4"/>
  <c r="BF81" i="4"/>
  <c r="BF65" i="4"/>
  <c r="BF82" i="4"/>
  <c r="BF17" i="4"/>
  <c r="BF83" i="4"/>
  <c r="BF88" i="4"/>
  <c r="BF86" i="4"/>
  <c r="BF125" i="4"/>
  <c r="BF89" i="4"/>
  <c r="BF90" i="4"/>
  <c r="BF87" i="4"/>
  <c r="BF47" i="4"/>
  <c r="BF45" i="4"/>
  <c r="BF43" i="4"/>
  <c r="BF91" i="4"/>
  <c r="BF26" i="4"/>
  <c r="BF107" i="4"/>
  <c r="BF116" i="4"/>
  <c r="BF97" i="4"/>
  <c r="BF118" i="4"/>
  <c r="BF127" i="4"/>
  <c r="BF95" i="4"/>
  <c r="BF105" i="4"/>
  <c r="BF109" i="4"/>
  <c r="BF112" i="4"/>
  <c r="BF133" i="4"/>
  <c r="BF94" i="4"/>
  <c r="BF110" i="4"/>
  <c r="BF324" i="4"/>
  <c r="BF130" i="4"/>
  <c r="BF132" i="4"/>
  <c r="BF104" i="4"/>
  <c r="BF687" i="4"/>
  <c r="BF136" i="4"/>
  <c r="BF92" i="4"/>
  <c r="BF106" i="4"/>
  <c r="BF113" i="4"/>
  <c r="BF128" i="4"/>
  <c r="BF100" i="4"/>
  <c r="BF114" i="4"/>
  <c r="BF101" i="4"/>
  <c r="BF102" i="4"/>
  <c r="BF115" i="4"/>
  <c r="BF93" i="4"/>
  <c r="BF99" i="4"/>
  <c r="BF111" i="4"/>
  <c r="BF134" i="4"/>
  <c r="BF123" i="4"/>
  <c r="BF117" i="4"/>
  <c r="BF98" i="4"/>
  <c r="BF120" i="4"/>
  <c r="BF129" i="4"/>
  <c r="BF126" i="4"/>
  <c r="BF121" i="4"/>
  <c r="BF131" i="4"/>
  <c r="BF124" i="4"/>
  <c r="BF108" i="4"/>
  <c r="BF701" i="4"/>
  <c r="BF135" i="4"/>
  <c r="BF297" i="4"/>
  <c r="BF119" i="4"/>
  <c r="BF96" i="4"/>
  <c r="BF148" i="4"/>
  <c r="BF165" i="4"/>
  <c r="BF151" i="4"/>
  <c r="BF154" i="4"/>
  <c r="BF153" i="4"/>
  <c r="BF155" i="4"/>
  <c r="BF143" i="4"/>
  <c r="BF156" i="4"/>
  <c r="BF173" i="4"/>
  <c r="BF157" i="4"/>
  <c r="BF212" i="4"/>
  <c r="BF199" i="4"/>
  <c r="BF139" i="4"/>
  <c r="BF200" i="4"/>
  <c r="BF147" i="4"/>
  <c r="BF164" i="4"/>
  <c r="BF158" i="4"/>
  <c r="BF191" i="4"/>
  <c r="BF159" i="4"/>
  <c r="BF161" i="4"/>
  <c r="BF137" i="4"/>
  <c r="BF180" i="4"/>
  <c r="BF217" i="4"/>
  <c r="BF182" i="4"/>
  <c r="BF174" i="4"/>
  <c r="BF175" i="4"/>
  <c r="BF166" i="4"/>
  <c r="BF167" i="4"/>
  <c r="BF138" i="4"/>
  <c r="BF171" i="4"/>
  <c r="BF176" i="4"/>
  <c r="BF183" i="4"/>
  <c r="BF193" i="4"/>
  <c r="BF210" i="4"/>
  <c r="BF185" i="4"/>
  <c r="BF197" i="4"/>
  <c r="BF196" i="4"/>
  <c r="BF146" i="4"/>
  <c r="BF186" i="4"/>
  <c r="BF219" i="4"/>
  <c r="BF187" i="4"/>
  <c r="BF145" i="4"/>
  <c r="BF188" i="4"/>
  <c r="BF162" i="4"/>
  <c r="BF192" i="4"/>
  <c r="BF194" i="4"/>
  <c r="BF195" i="4"/>
  <c r="BF220" i="4"/>
  <c r="BF208" i="4"/>
  <c r="BF207" i="4"/>
  <c r="BF211" i="4"/>
  <c r="BF163" i="4"/>
  <c r="BF169" i="4"/>
  <c r="BF168" i="4"/>
  <c r="BF144" i="4"/>
  <c r="BF152" i="4"/>
  <c r="BF178" i="4"/>
  <c r="BF214" i="4"/>
  <c r="BF150" i="4"/>
  <c r="BF203" i="4"/>
  <c r="BF215" i="4"/>
  <c r="BF177" i="4"/>
  <c r="BF201" i="4"/>
  <c r="BF206" i="4"/>
  <c r="BF149" i="4"/>
  <c r="BF204" i="4"/>
  <c r="BF216" i="4"/>
  <c r="BF218" i="4"/>
  <c r="BF140" i="4"/>
  <c r="BF190" i="4"/>
  <c r="BF170" i="4"/>
  <c r="BF202" i="4"/>
  <c r="BF184" i="4"/>
  <c r="BF141" i="4"/>
  <c r="BF181" i="4"/>
  <c r="BF179" i="4"/>
  <c r="BF231" i="4"/>
  <c r="BF224" i="4"/>
  <c r="BF234" i="4"/>
  <c r="BF228" i="4"/>
  <c r="BF238" i="4"/>
  <c r="BF229" i="4"/>
  <c r="BF235" i="4"/>
  <c r="BF236" i="4"/>
  <c r="BF651" i="4"/>
  <c r="BF222" i="4"/>
  <c r="BF827" i="4"/>
  <c r="BF223" i="4"/>
  <c r="BF227" i="4"/>
  <c r="BF242" i="4"/>
  <c r="BF243" i="4"/>
  <c r="BF239" i="4"/>
  <c r="BF37" i="4"/>
  <c r="BF232" i="4"/>
  <c r="BF240" i="4"/>
  <c r="BF241" i="4"/>
  <c r="BF122" i="4"/>
  <c r="BF244" i="4"/>
  <c r="BF260" i="4"/>
  <c r="BF250" i="4"/>
  <c r="BF205" i="4"/>
  <c r="BF252" i="4"/>
  <c r="BF245" i="4"/>
  <c r="BF246" i="4"/>
  <c r="BF257" i="4"/>
  <c r="BF251" i="4"/>
  <c r="BF269" i="4"/>
  <c r="BF265" i="4"/>
  <c r="BF254" i="4"/>
  <c r="BF253" i="4"/>
  <c r="BF247" i="4"/>
  <c r="BF255" i="4"/>
  <c r="BF256" i="4"/>
  <c r="BF259" i="4"/>
  <c r="BF261" i="4"/>
  <c r="BF263" i="4"/>
  <c r="BF264" i="4"/>
  <c r="BF266" i="4"/>
  <c r="BF274" i="4"/>
  <c r="BF267" i="4"/>
  <c r="BF268" i="4"/>
  <c r="BF258" i="4"/>
  <c r="BF248" i="4"/>
  <c r="BF249" i="4"/>
  <c r="BF270" i="4"/>
  <c r="BF262" i="4"/>
  <c r="BF271" i="4"/>
  <c r="BF273" i="4"/>
  <c r="BF277" i="4"/>
  <c r="BF276" i="4"/>
  <c r="BF278" i="4"/>
  <c r="BF280" i="4"/>
  <c r="BF275" i="4"/>
  <c r="BF295" i="4"/>
  <c r="BF287" i="4"/>
  <c r="BF321" i="4"/>
  <c r="BF298" i="4"/>
  <c r="BF286" i="4"/>
  <c r="BF299" i="4"/>
  <c r="BF300" i="4"/>
  <c r="BF301" i="4"/>
  <c r="BF283" i="4"/>
  <c r="BF291" i="4"/>
  <c r="BF323" i="4"/>
  <c r="BF288" i="4"/>
  <c r="BF318" i="4"/>
  <c r="BF303" i="4"/>
  <c r="BF302" i="4"/>
  <c r="BF305" i="4"/>
  <c r="BF307" i="4"/>
  <c r="BF294" i="4"/>
  <c r="BF293" i="4"/>
  <c r="BF198" i="4"/>
  <c r="BF319" i="4"/>
  <c r="BF312" i="4"/>
  <c r="BF316" i="4"/>
  <c r="BF317" i="4"/>
  <c r="BF315" i="4"/>
  <c r="BF285" i="4"/>
  <c r="BF309" i="4"/>
  <c r="BF310" i="4"/>
  <c r="BF282" i="4"/>
  <c r="BF284" i="4"/>
  <c r="BF292" i="4"/>
  <c r="BF296" i="4"/>
  <c r="BF322" i="4"/>
  <c r="BF320" i="4"/>
  <c r="BF306" i="4"/>
  <c r="BF313" i="4"/>
  <c r="BF308" i="4"/>
  <c r="BF290" i="4"/>
  <c r="BF325" i="4"/>
  <c r="BF314" i="4"/>
  <c r="BF349" i="4"/>
  <c r="BF160" i="4"/>
  <c r="BF311" i="4"/>
  <c r="BF334" i="4"/>
  <c r="BF338" i="4"/>
  <c r="BF328" i="4"/>
  <c r="BF337" i="4"/>
  <c r="BF347" i="4"/>
  <c r="BF344" i="4"/>
  <c r="BF329" i="4"/>
  <c r="BF333" i="4"/>
  <c r="BF348" i="4"/>
  <c r="BF345" i="4"/>
  <c r="BF342" i="4"/>
  <c r="BF336" i="4"/>
  <c r="BF330" i="4"/>
  <c r="BF327" i="4"/>
  <c r="BF597" i="4"/>
  <c r="BF209" i="4"/>
  <c r="BF331" i="4"/>
  <c r="BF332" i="4"/>
  <c r="BF346" i="4"/>
  <c r="BF341" i="4"/>
  <c r="BF339" i="4"/>
  <c r="BF343" i="4"/>
  <c r="BF340" i="4"/>
  <c r="BF335" i="4"/>
  <c r="BF824" i="4"/>
  <c r="BF350" i="4"/>
  <c r="BF355" i="4"/>
  <c r="BF391" i="4"/>
  <c r="BF377" i="4"/>
  <c r="BF385" i="4"/>
  <c r="BF764" i="4"/>
  <c r="BF361" i="4"/>
  <c r="BF379" i="4"/>
  <c r="BF360" i="4"/>
  <c r="BF364" i="4"/>
  <c r="BF376" i="4"/>
  <c r="BF380" i="4"/>
  <c r="BF368" i="4"/>
  <c r="BF371" i="4"/>
  <c r="BF373" i="4"/>
  <c r="BF354" i="4"/>
  <c r="BF392" i="4"/>
  <c r="BF363" i="4"/>
  <c r="BF375" i="4"/>
  <c r="BF384" i="4"/>
  <c r="BF374" i="4"/>
  <c r="BF366" i="4"/>
  <c r="BF352" i="4"/>
  <c r="BF378" i="4"/>
  <c r="BF382" i="4"/>
  <c r="BF381" i="4"/>
  <c r="BF383" i="4"/>
  <c r="BF365" i="4"/>
  <c r="BF388" i="4"/>
  <c r="BF387" i="4"/>
  <c r="BF372" i="4"/>
  <c r="BF386" i="4"/>
  <c r="BF353" i="4"/>
  <c r="BF370" i="4"/>
  <c r="BF362" i="4"/>
  <c r="BF367" i="4"/>
  <c r="BF389" i="4"/>
  <c r="BF390" i="4"/>
  <c r="BF393" i="4"/>
  <c r="BF356" i="4"/>
  <c r="BF357" i="4"/>
  <c r="BF359" i="4"/>
  <c r="BF358" i="4"/>
  <c r="BF394" i="4"/>
  <c r="BF400" i="4"/>
  <c r="BF411" i="4"/>
  <c r="BF410" i="4"/>
  <c r="BF401" i="4"/>
  <c r="BF407" i="4"/>
  <c r="BF395" i="4"/>
  <c r="BF396" i="4"/>
  <c r="BF412" i="4"/>
  <c r="BF398" i="4"/>
  <c r="BF399" i="4"/>
  <c r="BF403" i="4"/>
  <c r="BF742" i="4"/>
  <c r="BF416" i="4"/>
  <c r="BF404" i="4"/>
  <c r="BF413" i="4"/>
  <c r="BF406" i="4"/>
  <c r="BF415" i="4"/>
  <c r="BF402" i="4"/>
  <c r="BF420" i="4"/>
  <c r="BF421" i="4"/>
  <c r="BF419" i="4"/>
  <c r="BF414" i="4"/>
  <c r="BF418" i="4"/>
  <c r="BF422" i="4"/>
  <c r="BF397" i="4"/>
  <c r="BF417" i="4"/>
  <c r="BF427" i="4"/>
  <c r="BF430" i="4"/>
  <c r="BF425" i="4"/>
  <c r="BF423" i="4"/>
  <c r="BF426" i="4"/>
  <c r="BF432" i="4"/>
  <c r="BF429" i="4"/>
  <c r="BF431" i="4"/>
  <c r="BF433" i="4"/>
  <c r="BF428" i="4"/>
  <c r="BF438" i="4"/>
  <c r="BF434" i="4"/>
  <c r="BF435" i="4"/>
  <c r="BF437" i="4"/>
  <c r="BF440" i="4"/>
  <c r="BF441" i="4"/>
  <c r="BF448" i="4"/>
  <c r="BF443" i="4"/>
  <c r="BF444" i="4"/>
  <c r="BF446" i="4"/>
  <c r="BF442" i="4"/>
  <c r="BF189" i="4"/>
  <c r="BF449" i="4"/>
  <c r="BF445" i="4"/>
  <c r="BF447" i="4"/>
  <c r="BF436" i="4"/>
  <c r="BF439" i="4"/>
  <c r="BF649" i="4"/>
  <c r="BF474" i="4"/>
  <c r="BF454" i="4"/>
  <c r="BF455" i="4"/>
  <c r="BF456" i="4"/>
  <c r="BF459" i="4"/>
  <c r="BF451" i="4"/>
  <c r="BF461" i="4"/>
  <c r="BF470" i="4"/>
  <c r="BF464" i="4"/>
  <c r="BF475" i="4"/>
  <c r="BF466" i="4"/>
  <c r="BF452" i="4"/>
  <c r="BF450" i="4"/>
  <c r="BF463" i="4"/>
  <c r="BF465" i="4"/>
  <c r="BF469" i="4"/>
  <c r="BF476" i="4"/>
  <c r="BF471" i="4"/>
  <c r="BF473" i="4"/>
  <c r="BF33" i="4"/>
  <c r="BF489" i="4"/>
  <c r="BF478" i="4"/>
  <c r="BF477" i="4"/>
  <c r="BF479" i="4"/>
  <c r="BF453" i="4"/>
  <c r="BF468" i="4"/>
  <c r="BF457" i="4"/>
  <c r="BF462" i="4"/>
  <c r="BF722" i="4"/>
  <c r="BF458" i="4"/>
  <c r="BF467" i="4"/>
  <c r="BF480" i="4"/>
  <c r="BF481" i="4"/>
  <c r="BF460" i="4"/>
  <c r="BF500" i="4"/>
  <c r="BF523" i="4"/>
  <c r="BF483" i="4"/>
  <c r="BF487" i="4"/>
  <c r="BF490" i="4"/>
  <c r="BF497" i="4"/>
  <c r="BF499" i="4"/>
  <c r="BF503" i="4"/>
  <c r="BF502" i="4"/>
  <c r="BF505" i="4"/>
  <c r="BF513" i="4"/>
  <c r="BF528" i="4"/>
  <c r="BF482" i="4"/>
  <c r="BF507" i="4"/>
  <c r="BF520" i="4"/>
  <c r="BF509" i="4"/>
  <c r="BF532" i="4"/>
  <c r="BF493" i="4"/>
  <c r="BF515" i="4"/>
  <c r="BF529" i="4"/>
  <c r="BF516" i="4"/>
  <c r="BF512" i="4"/>
  <c r="BF510" i="4"/>
  <c r="BF517" i="4"/>
  <c r="BF518" i="4"/>
  <c r="BF491" i="4"/>
  <c r="BF484" i="4"/>
  <c r="BF486" i="4"/>
  <c r="BF519" i="4"/>
  <c r="BF508" i="4"/>
  <c r="BF527" i="4"/>
  <c r="BF506" i="4"/>
  <c r="BF526" i="4"/>
  <c r="BF494" i="4"/>
  <c r="BF488" i="4"/>
  <c r="BF369" i="4"/>
  <c r="BF498" i="4"/>
  <c r="BF485" i="4"/>
  <c r="BF495" i="4"/>
  <c r="BF531" i="4"/>
  <c r="BF36" i="4"/>
  <c r="BF525" i="4"/>
  <c r="BF534" i="4"/>
  <c r="BF522" i="4"/>
  <c r="BF492" i="4"/>
  <c r="BF536" i="4"/>
  <c r="BF511" i="4"/>
  <c r="BF514" i="4"/>
  <c r="BF533" i="4"/>
  <c r="BF537" i="4"/>
  <c r="BF539" i="4"/>
  <c r="BF524" i="4"/>
  <c r="BF521" i="4"/>
  <c r="BF535" i="4"/>
  <c r="BF538" i="4"/>
  <c r="BF810" i="4"/>
  <c r="BF501" i="4"/>
  <c r="BF504" i="4"/>
  <c r="BF540" i="4"/>
  <c r="BF543" i="4"/>
  <c r="BF549" i="4"/>
  <c r="BF552" i="4"/>
  <c r="BF542" i="4"/>
  <c r="BF544" i="4"/>
  <c r="BF565" i="4"/>
  <c r="BF560" i="4"/>
  <c r="BF561" i="4"/>
  <c r="BF558" i="4"/>
  <c r="BF568" i="4"/>
  <c r="BF546" i="4"/>
  <c r="BF548" i="4"/>
  <c r="BF547" i="4"/>
  <c r="BF551" i="4"/>
  <c r="BF564" i="4"/>
  <c r="BF566" i="4"/>
  <c r="BF555" i="4"/>
  <c r="BF563" i="4"/>
  <c r="BF545" i="4"/>
  <c r="BF562" i="4"/>
  <c r="BF550" i="4"/>
  <c r="BF570" i="4"/>
  <c r="BF553" i="4"/>
  <c r="BF569" i="4"/>
  <c r="BF557" i="4"/>
  <c r="BF405" i="4"/>
  <c r="BF554" i="4"/>
  <c r="BF567" i="4"/>
  <c r="BF576" i="4"/>
  <c r="BF575" i="4"/>
  <c r="BF577" i="4"/>
  <c r="BF571" i="4"/>
  <c r="BF573" i="4"/>
  <c r="BF574" i="4"/>
  <c r="BF572" i="4"/>
  <c r="BF559" i="4"/>
  <c r="BF655" i="4"/>
  <c r="BF594" i="4"/>
  <c r="BF582" i="4"/>
  <c r="BF581" i="4"/>
  <c r="BF587" i="4"/>
  <c r="BF585" i="4"/>
  <c r="BF589" i="4"/>
  <c r="BF583" i="4"/>
  <c r="BF588" i="4"/>
  <c r="BF586" i="4"/>
  <c r="BF591" i="4"/>
  <c r="BF584" i="4"/>
  <c r="BF595" i="4"/>
  <c r="BF592" i="4"/>
  <c r="BF590" i="4"/>
  <c r="BF593" i="4"/>
  <c r="BF578" i="4"/>
  <c r="BF596" i="4"/>
  <c r="BF579" i="4"/>
  <c r="BF103" i="4"/>
  <c r="BF607" i="4"/>
  <c r="BF605" i="4"/>
  <c r="BF639" i="4"/>
  <c r="BF611" i="4"/>
  <c r="BF606" i="4"/>
  <c r="BF598" i="4"/>
  <c r="BF604" i="4"/>
  <c r="BF609" i="4"/>
  <c r="BF645" i="4"/>
  <c r="BF603" i="4"/>
  <c r="BF612" i="4"/>
  <c r="BF614" i="4"/>
  <c r="BF633" i="4"/>
  <c r="BF615" i="4"/>
  <c r="BF636" i="4"/>
  <c r="BF641" i="4"/>
  <c r="BF637" i="4"/>
  <c r="BF602" i="4"/>
  <c r="BF624" i="4"/>
  <c r="BF601" i="4"/>
  <c r="BF599" i="4"/>
  <c r="BF172" i="4"/>
  <c r="BF638" i="4"/>
  <c r="BF237" i="4"/>
  <c r="BF616" i="4"/>
  <c r="BF621" i="4"/>
  <c r="BF622" i="4"/>
  <c r="BF623" i="4"/>
  <c r="BF608" i="4"/>
  <c r="BF620" i="4"/>
  <c r="BF625" i="4"/>
  <c r="BF626" i="4"/>
  <c r="BF627" i="4"/>
  <c r="BF629" i="4"/>
  <c r="BF619" i="4"/>
  <c r="BF630" i="4"/>
  <c r="BF631" i="4"/>
  <c r="BF610" i="4"/>
  <c r="BF613" i="4"/>
  <c r="BF634" i="4"/>
  <c r="BF635" i="4"/>
  <c r="BF640" i="4"/>
  <c r="BF642" i="4"/>
  <c r="BF643" i="4"/>
  <c r="BF644" i="4"/>
  <c r="BF617" i="4"/>
  <c r="BF618" i="4"/>
  <c r="BF628" i="4"/>
  <c r="BF472" i="4"/>
  <c r="BF600" i="4"/>
  <c r="BF650" i="4"/>
  <c r="BF646" i="4"/>
  <c r="BF648" i="4"/>
  <c r="BF647" i="4"/>
  <c r="BF680" i="4"/>
  <c r="BF669" i="4"/>
  <c r="BF656" i="4"/>
  <c r="BF662" i="4"/>
  <c r="BF676" i="4"/>
  <c r="BF272" i="4"/>
  <c r="BF665" i="4"/>
  <c r="BF657" i="4"/>
  <c r="BF667" i="4"/>
  <c r="BF658" i="4"/>
  <c r="BF659" i="4"/>
  <c r="BF668" i="4"/>
  <c r="BF677" i="4"/>
  <c r="BF671" i="4"/>
  <c r="BF681" i="4"/>
  <c r="BF652" i="4"/>
  <c r="BF670" i="4"/>
  <c r="BF654" i="4"/>
  <c r="BF664" i="4"/>
  <c r="BF661" i="4"/>
  <c r="BF666" i="4"/>
  <c r="BF672" i="4"/>
  <c r="BF673" i="4"/>
  <c r="BF674" i="4"/>
  <c r="BF675" i="4"/>
  <c r="BF678" i="4"/>
  <c r="BF660" i="4"/>
  <c r="BF663" i="4"/>
  <c r="BF653" i="4"/>
  <c r="BF679" i="4"/>
  <c r="BF685" i="4"/>
  <c r="BF686" i="4"/>
  <c r="BF688" i="4"/>
  <c r="BF707" i="4"/>
  <c r="BF684" i="4"/>
  <c r="BF721" i="4"/>
  <c r="BF733" i="4"/>
  <c r="BF695" i="4"/>
  <c r="BF737" i="4"/>
  <c r="BF736" i="4"/>
  <c r="BF700" i="4"/>
  <c r="BF691" i="4"/>
  <c r="BF715" i="4"/>
  <c r="BF696" i="4"/>
  <c r="BF704" i="4"/>
  <c r="BF724" i="4"/>
  <c r="BF744" i="4"/>
  <c r="BF732" i="4"/>
  <c r="BF697" i="4"/>
  <c r="BF699" i="4"/>
  <c r="BF698" i="4"/>
  <c r="BF702" i="4"/>
  <c r="BF708" i="4"/>
  <c r="BF716" i="4"/>
  <c r="BF424" i="4"/>
  <c r="BF709" i="4"/>
  <c r="BF749" i="4"/>
  <c r="BF711" i="4"/>
  <c r="BF703" i="4"/>
  <c r="BF720" i="4"/>
  <c r="BF690" i="4"/>
  <c r="BF729" i="4"/>
  <c r="BF712" i="4"/>
  <c r="BF746" i="4"/>
  <c r="BF745" i="4"/>
  <c r="BF718" i="4"/>
  <c r="BF714" i="4"/>
  <c r="BF719" i="4"/>
  <c r="BF713" i="4"/>
  <c r="BF705" i="4"/>
  <c r="BF682" i="4"/>
  <c r="BF725" i="4"/>
  <c r="BF726" i="4"/>
  <c r="BF7" i="4"/>
  <c r="BF693" i="4"/>
  <c r="BF727" i="4"/>
  <c r="BF717" i="4"/>
  <c r="BF706" i="4"/>
  <c r="BF728" i="4"/>
  <c r="BF279" i="4"/>
  <c r="BF683" i="4"/>
  <c r="BF741" i="4"/>
  <c r="BF738" i="4"/>
  <c r="BF743" i="4"/>
  <c r="BF735" i="4"/>
  <c r="BF734" i="4"/>
  <c r="BF731" i="4"/>
  <c r="BF710" i="4"/>
  <c r="BF689" i="4"/>
  <c r="BF723" i="4"/>
  <c r="BF730" i="4"/>
  <c r="BF694" i="4"/>
  <c r="BF739" i="4"/>
  <c r="BF740" i="4"/>
  <c r="BF747" i="4"/>
  <c r="BF80" i="4"/>
  <c r="BF758" i="4"/>
  <c r="BF780" i="4"/>
  <c r="BF751" i="4"/>
  <c r="BF754" i="4"/>
  <c r="BF753" i="4"/>
  <c r="BF756" i="4"/>
  <c r="BF763" i="4"/>
  <c r="BF750" i="4"/>
  <c r="BF304" i="4"/>
  <c r="BF351" i="4"/>
  <c r="BF767" i="4"/>
  <c r="BF765" i="4"/>
  <c r="BF768" i="4"/>
  <c r="BF409" i="4"/>
  <c r="BF771" i="4"/>
  <c r="BF770" i="4"/>
  <c r="BF778" i="4"/>
  <c r="BF774" i="4"/>
  <c r="BF772" i="4"/>
  <c r="BF755" i="4"/>
  <c r="BF776" i="4"/>
  <c r="BF761" i="4"/>
  <c r="BF773" i="4"/>
  <c r="BF784" i="4"/>
  <c r="BF766" i="4"/>
  <c r="BF782" i="4"/>
  <c r="BF757" i="4"/>
  <c r="BF748" i="4"/>
  <c r="BF783" i="4"/>
  <c r="BF779" i="4"/>
  <c r="BF769" i="4"/>
  <c r="BF777" i="4"/>
  <c r="BF785" i="4"/>
  <c r="BF775" i="4"/>
  <c r="BF759" i="4"/>
  <c r="BF760" i="4"/>
  <c r="BF762" i="4"/>
  <c r="BF781" i="4"/>
  <c r="BF142" i="4"/>
  <c r="BF530" i="4"/>
  <c r="BF807" i="4"/>
  <c r="BF794" i="4"/>
  <c r="BF791" i="4"/>
  <c r="BF795" i="4"/>
  <c r="BF796" i="4"/>
  <c r="BF797" i="4"/>
  <c r="BF787" i="4"/>
  <c r="BF798" i="4"/>
  <c r="BF804" i="4"/>
  <c r="BF233" i="4"/>
  <c r="BF788" i="4"/>
  <c r="BF805" i="4"/>
  <c r="BF789" i="4"/>
  <c r="BF790" i="4"/>
  <c r="BF792" i="4"/>
  <c r="BF801" i="4"/>
  <c r="BF806" i="4"/>
  <c r="BF793" i="4"/>
  <c r="BF802" i="4"/>
  <c r="BF799" i="4"/>
  <c r="BF786" i="4"/>
  <c r="BF808" i="4"/>
  <c r="BF809" i="4"/>
  <c r="BF800" i="4"/>
  <c r="BF803" i="4"/>
  <c r="BF818" i="4"/>
  <c r="BF496" i="4"/>
  <c r="BF817" i="4"/>
  <c r="BF813" i="4"/>
  <c r="BF811" i="4"/>
  <c r="BF812" i="4"/>
  <c r="BF820" i="4"/>
  <c r="BF819" i="4"/>
  <c r="BF815" i="4"/>
  <c r="BF814" i="4"/>
  <c r="BF816" i="4"/>
  <c r="BF847" i="4"/>
  <c r="BF844" i="4"/>
  <c r="BF828" i="4"/>
  <c r="BF829" i="4"/>
  <c r="BF825" i="4"/>
  <c r="BF835" i="4"/>
  <c r="BF830" i="4"/>
  <c r="BF834" i="4"/>
  <c r="BF860" i="4"/>
  <c r="BF838" i="4"/>
  <c r="BF836" i="4"/>
  <c r="BF840" i="4"/>
  <c r="BF846" i="4"/>
  <c r="BF852" i="4"/>
  <c r="BF839" i="4"/>
  <c r="BF845" i="4"/>
  <c r="BF851" i="4"/>
  <c r="BF854" i="4"/>
  <c r="BF858" i="4"/>
  <c r="BF848" i="4"/>
  <c r="BF849" i="4"/>
  <c r="BF857" i="4"/>
  <c r="BF831" i="4"/>
  <c r="BF855" i="4"/>
  <c r="BF18" i="4"/>
  <c r="BF826" i="4"/>
  <c r="BF861" i="4"/>
  <c r="BF821" i="4"/>
  <c r="BF862" i="4"/>
  <c r="BF822" i="4"/>
  <c r="BF837" i="4"/>
  <c r="BF850" i="4"/>
  <c r="BF841" i="4"/>
  <c r="BF863" i="4"/>
  <c r="BF856" i="4"/>
  <c r="BF832" i="4"/>
  <c r="BF843" i="4"/>
  <c r="BF842" i="4"/>
  <c r="BF823" i="4"/>
  <c r="BF859" i="4"/>
  <c r="BF66" i="4"/>
  <c r="BF833" i="4"/>
  <c r="BF853" i="4"/>
  <c r="BF864" i="4"/>
  <c r="BF865" i="4"/>
  <c r="BF866" i="4"/>
  <c r="BF281" i="4"/>
  <c r="BF225" i="4"/>
  <c r="BF867" i="4"/>
  <c r="BF868" i="4"/>
  <c r="BF869" i="4"/>
  <c r="BF870" i="4"/>
  <c r="BF10" i="4"/>
  <c r="BF63" i="4"/>
  <c r="BF39" i="4"/>
  <c r="BF12" i="4"/>
  <c r="BF51" i="4"/>
  <c r="BF13" i="4"/>
  <c r="BF68" i="4"/>
  <c r="BF11" i="4"/>
  <c r="BF22" i="4"/>
  <c r="Y273" i="12"/>
  <c r="Z273" i="12"/>
  <c r="AA273" i="12"/>
  <c r="AQ273" i="12" s="1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R273" i="4"/>
  <c r="AS273" i="4" s="1"/>
  <c r="AQ273" i="4"/>
  <c r="AA273" i="4"/>
  <c r="V273" i="4"/>
  <c r="U273" i="4"/>
  <c r="T273" i="4"/>
  <c r="S273" i="4"/>
  <c r="R273" i="4"/>
  <c r="M273" i="4"/>
  <c r="J273" i="4" s="1"/>
  <c r="AP273" i="4" s="1"/>
  <c r="BF8" i="4"/>
  <c r="BF6" i="5" s="1"/>
  <c r="BE6" i="5"/>
  <c r="AR273" i="12"/>
  <c r="Y643" i="12"/>
  <c r="Z643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Y499" i="12"/>
  <c r="Z499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Y478" i="12"/>
  <c r="Z478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S643" i="4"/>
  <c r="T643" i="4"/>
  <c r="S499" i="4"/>
  <c r="T499" i="4"/>
  <c r="S478" i="4"/>
  <c r="T478" i="4"/>
  <c r="AQ499" i="12"/>
  <c r="AQ643" i="12"/>
  <c r="AR499" i="12"/>
  <c r="AR478" i="12"/>
  <c r="AQ478" i="12"/>
  <c r="AR643" i="12"/>
  <c r="AR643" i="4"/>
  <c r="AQ643" i="4"/>
  <c r="AA643" i="4"/>
  <c r="V643" i="4"/>
  <c r="U643" i="4"/>
  <c r="AP643" i="4" s="1"/>
  <c r="R643" i="4"/>
  <c r="M643" i="4"/>
  <c r="Z643" i="4"/>
  <c r="AR870" i="4"/>
  <c r="AS870" i="4" s="1"/>
  <c r="AQ870" i="4"/>
  <c r="AA870" i="4"/>
  <c r="V870" i="4"/>
  <c r="U870" i="4"/>
  <c r="X870" i="4" s="1"/>
  <c r="T870" i="4"/>
  <c r="S870" i="4"/>
  <c r="R870" i="4"/>
  <c r="M870" i="4"/>
  <c r="Z870" i="4"/>
  <c r="AR869" i="4"/>
  <c r="AS869" i="4"/>
  <c r="AT869" i="4" s="1"/>
  <c r="AQ869" i="4"/>
  <c r="AA869" i="4"/>
  <c r="V869" i="4"/>
  <c r="U869" i="4"/>
  <c r="W869" i="4" s="1"/>
  <c r="T869" i="4"/>
  <c r="S869" i="4"/>
  <c r="R869" i="4"/>
  <c r="M869" i="4"/>
  <c r="J869" i="4" s="1"/>
  <c r="Z869" i="4"/>
  <c r="J870" i="4"/>
  <c r="J643" i="4"/>
  <c r="W643" i="4"/>
  <c r="AS643" i="4"/>
  <c r="AW643" i="4" s="1"/>
  <c r="AX643" i="4" s="1"/>
  <c r="AT643" i="4"/>
  <c r="AU643" i="4" s="1"/>
  <c r="AV643" i="4" s="1"/>
  <c r="X643" i="4"/>
  <c r="X869" i="4"/>
  <c r="W870" i="4"/>
  <c r="AO643" i="4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S42" i="4"/>
  <c r="T42" i="4"/>
  <c r="U42" i="4"/>
  <c r="V42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1" i="4"/>
  <c r="T101" i="4"/>
  <c r="U101" i="4"/>
  <c r="V101" i="4"/>
  <c r="S103" i="4"/>
  <c r="T103" i="4"/>
  <c r="U103" i="4"/>
  <c r="V103" i="4"/>
  <c r="S102" i="4"/>
  <c r="T102" i="4"/>
  <c r="U102" i="4"/>
  <c r="V102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6" i="4"/>
  <c r="T136" i="4"/>
  <c r="U136" i="4"/>
  <c r="V136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6" i="4"/>
  <c r="T156" i="4"/>
  <c r="U156" i="4"/>
  <c r="V156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3" i="4"/>
  <c r="T163" i="4"/>
  <c r="U163" i="4"/>
  <c r="V163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2" i="4"/>
  <c r="T222" i="4"/>
  <c r="U222" i="4"/>
  <c r="V222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69" i="4"/>
  <c r="T269" i="4"/>
  <c r="U269" i="4"/>
  <c r="V269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6" i="4"/>
  <c r="T316" i="4"/>
  <c r="U316" i="4"/>
  <c r="V316" i="4"/>
  <c r="S317" i="4"/>
  <c r="T317" i="4"/>
  <c r="U317" i="4"/>
  <c r="V317" i="4"/>
  <c r="S318" i="4"/>
  <c r="T318" i="4"/>
  <c r="U318" i="4"/>
  <c r="V318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2" i="4"/>
  <c r="T322" i="4"/>
  <c r="U322" i="4"/>
  <c r="V322" i="4"/>
  <c r="S323" i="4"/>
  <c r="T323" i="4"/>
  <c r="U323" i="4"/>
  <c r="V323" i="4"/>
  <c r="S324" i="4"/>
  <c r="T324" i="4"/>
  <c r="U324" i="4"/>
  <c r="V324" i="4"/>
  <c r="S325" i="4"/>
  <c r="T325" i="4"/>
  <c r="U325" i="4"/>
  <c r="V325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8" i="4"/>
  <c r="T538" i="4"/>
  <c r="U538" i="4"/>
  <c r="V538" i="4"/>
  <c r="S540" i="4"/>
  <c r="T540" i="4"/>
  <c r="U540" i="4"/>
  <c r="V540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184" i="4"/>
  <c r="T184" i="4"/>
  <c r="U184" i="4"/>
  <c r="V18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472" i="4"/>
  <c r="T472" i="4"/>
  <c r="U472" i="4"/>
  <c r="V472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S752" i="4"/>
  <c r="T752" i="4"/>
  <c r="U752" i="4"/>
  <c r="V752" i="4"/>
  <c r="S753" i="4"/>
  <c r="T753" i="4"/>
  <c r="U753" i="4"/>
  <c r="V753" i="4"/>
  <c r="S754" i="4"/>
  <c r="T754" i="4"/>
  <c r="U754" i="4"/>
  <c r="V754" i="4"/>
  <c r="S755" i="4"/>
  <c r="T755" i="4"/>
  <c r="U755" i="4"/>
  <c r="V755" i="4"/>
  <c r="S756" i="4"/>
  <c r="T756" i="4"/>
  <c r="U756" i="4"/>
  <c r="V756" i="4"/>
  <c r="S757" i="4"/>
  <c r="T757" i="4"/>
  <c r="U757" i="4"/>
  <c r="V757" i="4"/>
  <c r="S758" i="4"/>
  <c r="T758" i="4"/>
  <c r="U758" i="4"/>
  <c r="V758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4" i="4"/>
  <c r="T764" i="4"/>
  <c r="U764" i="4"/>
  <c r="V764" i="4"/>
  <c r="S765" i="4"/>
  <c r="T765" i="4"/>
  <c r="U765" i="4"/>
  <c r="V765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0" i="4"/>
  <c r="T770" i="4"/>
  <c r="U770" i="4"/>
  <c r="V770" i="4"/>
  <c r="S771" i="4"/>
  <c r="T771" i="4"/>
  <c r="U771" i="4"/>
  <c r="V771" i="4"/>
  <c r="S772" i="4"/>
  <c r="T772" i="4"/>
  <c r="U772" i="4"/>
  <c r="V772" i="4"/>
  <c r="S773" i="4"/>
  <c r="T773" i="4"/>
  <c r="U773" i="4"/>
  <c r="V773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2" i="4"/>
  <c r="T782" i="4"/>
  <c r="U782" i="4"/>
  <c r="V782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8" i="4"/>
  <c r="T788" i="4"/>
  <c r="U788" i="4"/>
  <c r="V788" i="4"/>
  <c r="S789" i="4"/>
  <c r="T789" i="4"/>
  <c r="U789" i="4"/>
  <c r="V789" i="4"/>
  <c r="S790" i="4"/>
  <c r="T790" i="4"/>
  <c r="U790" i="4"/>
  <c r="V790" i="4"/>
  <c r="S791" i="4"/>
  <c r="T791" i="4"/>
  <c r="U791" i="4"/>
  <c r="V791" i="4"/>
  <c r="S792" i="4"/>
  <c r="T792" i="4"/>
  <c r="U792" i="4"/>
  <c r="V792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7" i="4"/>
  <c r="T797" i="4"/>
  <c r="U797" i="4"/>
  <c r="V797" i="4"/>
  <c r="S798" i="4"/>
  <c r="T798" i="4"/>
  <c r="U798" i="4"/>
  <c r="V798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806" i="4"/>
  <c r="T806" i="4"/>
  <c r="U806" i="4"/>
  <c r="V806" i="4"/>
  <c r="S807" i="4"/>
  <c r="T807" i="4"/>
  <c r="U807" i="4"/>
  <c r="V807" i="4"/>
  <c r="S808" i="4"/>
  <c r="T808" i="4"/>
  <c r="U808" i="4"/>
  <c r="V808" i="4"/>
  <c r="S809" i="4"/>
  <c r="T809" i="4"/>
  <c r="U809" i="4"/>
  <c r="V809" i="4"/>
  <c r="S810" i="4"/>
  <c r="T810" i="4"/>
  <c r="U810" i="4"/>
  <c r="V810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6" i="4"/>
  <c r="T816" i="4"/>
  <c r="U816" i="4"/>
  <c r="V816" i="4"/>
  <c r="S817" i="4"/>
  <c r="T817" i="4"/>
  <c r="U817" i="4"/>
  <c r="V817" i="4"/>
  <c r="S818" i="4"/>
  <c r="T818" i="4"/>
  <c r="U818" i="4"/>
  <c r="V818" i="4"/>
  <c r="S819" i="4"/>
  <c r="T819" i="4"/>
  <c r="U819" i="4"/>
  <c r="V819" i="4"/>
  <c r="S820" i="4"/>
  <c r="T820" i="4"/>
  <c r="U820" i="4"/>
  <c r="V820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4" i="4"/>
  <c r="T824" i="4"/>
  <c r="U824" i="4"/>
  <c r="V824" i="4"/>
  <c r="S825" i="4"/>
  <c r="T825" i="4"/>
  <c r="U825" i="4"/>
  <c r="V825" i="4"/>
  <c r="S826" i="4"/>
  <c r="T826" i="4"/>
  <c r="U826" i="4"/>
  <c r="V826" i="4"/>
  <c r="S827" i="4"/>
  <c r="T827" i="4"/>
  <c r="U827" i="4"/>
  <c r="V827" i="4"/>
  <c r="S828" i="4"/>
  <c r="T828" i="4"/>
  <c r="U828" i="4"/>
  <c r="V828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3" i="4"/>
  <c r="T833" i="4"/>
  <c r="U833" i="4"/>
  <c r="V833" i="4"/>
  <c r="S834" i="4"/>
  <c r="T834" i="4"/>
  <c r="U834" i="4"/>
  <c r="V834" i="4"/>
  <c r="S835" i="4"/>
  <c r="T835" i="4"/>
  <c r="U835" i="4"/>
  <c r="V835" i="4"/>
  <c r="S836" i="4"/>
  <c r="T836" i="4"/>
  <c r="U836" i="4"/>
  <c r="V836" i="4"/>
  <c r="S837" i="4"/>
  <c r="T837" i="4"/>
  <c r="U837" i="4"/>
  <c r="V837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2" i="4"/>
  <c r="T842" i="4"/>
  <c r="U842" i="4"/>
  <c r="V842" i="4"/>
  <c r="S843" i="4"/>
  <c r="T843" i="4"/>
  <c r="U843" i="4"/>
  <c r="V843" i="4"/>
  <c r="S844" i="4"/>
  <c r="T844" i="4"/>
  <c r="U844" i="4"/>
  <c r="V844" i="4"/>
  <c r="S845" i="4"/>
  <c r="T845" i="4"/>
  <c r="U845" i="4"/>
  <c r="V845" i="4"/>
  <c r="S846" i="4"/>
  <c r="T846" i="4"/>
  <c r="U846" i="4"/>
  <c r="V846" i="4"/>
  <c r="S847" i="4"/>
  <c r="T847" i="4"/>
  <c r="U847" i="4"/>
  <c r="V847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1" i="4"/>
  <c r="T851" i="4"/>
  <c r="U851" i="4"/>
  <c r="V851" i="4"/>
  <c r="S852" i="4"/>
  <c r="T852" i="4"/>
  <c r="U852" i="4"/>
  <c r="V852" i="4"/>
  <c r="S853" i="4"/>
  <c r="T853" i="4"/>
  <c r="U853" i="4"/>
  <c r="V853" i="4"/>
  <c r="S854" i="4"/>
  <c r="T854" i="4"/>
  <c r="U854" i="4"/>
  <c r="V854" i="4"/>
  <c r="S855" i="4"/>
  <c r="T855" i="4"/>
  <c r="U855" i="4"/>
  <c r="V855" i="4"/>
  <c r="S856" i="4"/>
  <c r="T856" i="4"/>
  <c r="U856" i="4"/>
  <c r="V856" i="4"/>
  <c r="S857" i="4"/>
  <c r="T857" i="4"/>
  <c r="U857" i="4"/>
  <c r="V857" i="4"/>
  <c r="S858" i="4"/>
  <c r="T858" i="4"/>
  <c r="U858" i="4"/>
  <c r="V858" i="4"/>
  <c r="S859" i="4"/>
  <c r="T859" i="4"/>
  <c r="U859" i="4"/>
  <c r="V859" i="4"/>
  <c r="S860" i="4"/>
  <c r="T860" i="4"/>
  <c r="U860" i="4"/>
  <c r="V860" i="4"/>
  <c r="S861" i="4"/>
  <c r="T861" i="4"/>
  <c r="U861" i="4"/>
  <c r="V861" i="4"/>
  <c r="S862" i="4"/>
  <c r="T862" i="4"/>
  <c r="U862" i="4"/>
  <c r="V862" i="4"/>
  <c r="S863" i="4"/>
  <c r="T863" i="4"/>
  <c r="U863" i="4"/>
  <c r="V863" i="4"/>
  <c r="S864" i="4"/>
  <c r="T864" i="4"/>
  <c r="U864" i="4"/>
  <c r="V864" i="4"/>
  <c r="S865" i="4"/>
  <c r="T865" i="4"/>
  <c r="U865" i="4"/>
  <c r="V865" i="4"/>
  <c r="S866" i="4"/>
  <c r="T866" i="4"/>
  <c r="U866" i="4"/>
  <c r="V866" i="4"/>
  <c r="S867" i="4"/>
  <c r="T867" i="4"/>
  <c r="U867" i="4"/>
  <c r="V867" i="4"/>
  <c r="S868" i="4"/>
  <c r="T868" i="4"/>
  <c r="U868" i="4"/>
  <c r="V868" i="4"/>
  <c r="U499" i="4"/>
  <c r="V499" i="4"/>
  <c r="U478" i="4"/>
  <c r="V478" i="4"/>
  <c r="S147" i="4"/>
  <c r="T147" i="4"/>
  <c r="U147" i="4"/>
  <c r="AO147" i="4" s="1"/>
  <c r="V147" i="4"/>
  <c r="S539" i="4"/>
  <c r="S872" i="4" s="1"/>
  <c r="T539" i="4"/>
  <c r="U539" i="4"/>
  <c r="X539" i="4"/>
  <c r="V539" i="4"/>
  <c r="S763" i="4"/>
  <c r="T763" i="4"/>
  <c r="U763" i="4"/>
  <c r="V763" i="4"/>
  <c r="W763" i="4" s="1"/>
  <c r="S151" i="4"/>
  <c r="T151" i="4"/>
  <c r="U151" i="4"/>
  <c r="AO151" i="4"/>
  <c r="V151" i="4"/>
  <c r="S744" i="4"/>
  <c r="T744" i="4"/>
  <c r="U744" i="4"/>
  <c r="V744" i="4"/>
  <c r="S40" i="4"/>
  <c r="T40" i="4"/>
  <c r="U40" i="4"/>
  <c r="X40" i="4" s="1"/>
  <c r="V40" i="4"/>
  <c r="S41" i="4"/>
  <c r="T41" i="4"/>
  <c r="U41" i="4"/>
  <c r="V41" i="4"/>
  <c r="S39" i="4"/>
  <c r="T39" i="4"/>
  <c r="U39" i="4"/>
  <c r="W39" i="4" s="1"/>
  <c r="V39" i="4"/>
  <c r="S37" i="4"/>
  <c r="T37" i="4"/>
  <c r="U37" i="4"/>
  <c r="X37" i="4" s="1"/>
  <c r="V37" i="4"/>
  <c r="S36" i="4"/>
  <c r="T36" i="4"/>
  <c r="U36" i="4"/>
  <c r="V36" i="4"/>
  <c r="S8" i="4"/>
  <c r="S6" i="5"/>
  <c r="T8" i="4"/>
  <c r="T6" i="5" s="1"/>
  <c r="U8" i="4"/>
  <c r="U6" i="5"/>
  <c r="V8" i="4"/>
  <c r="S9" i="4"/>
  <c r="T9" i="4"/>
  <c r="U9" i="4"/>
  <c r="V9" i="4"/>
  <c r="S10" i="4"/>
  <c r="T10" i="4"/>
  <c r="U10" i="4"/>
  <c r="W10" i="4" s="1"/>
  <c r="V10" i="4"/>
  <c r="S11" i="4"/>
  <c r="T11" i="4"/>
  <c r="T875" i="4" s="1"/>
  <c r="U11" i="4"/>
  <c r="V11" i="4"/>
  <c r="S12" i="4"/>
  <c r="T12" i="4"/>
  <c r="U12" i="4"/>
  <c r="V12" i="4"/>
  <c r="S13" i="4"/>
  <c r="T13" i="4"/>
  <c r="U13" i="4"/>
  <c r="X13" i="4" s="1"/>
  <c r="V13" i="4"/>
  <c r="S14" i="4"/>
  <c r="T14" i="4"/>
  <c r="U14" i="4"/>
  <c r="V14" i="4"/>
  <c r="S15" i="4"/>
  <c r="T15" i="4"/>
  <c r="U15" i="4"/>
  <c r="V15" i="4"/>
  <c r="S16" i="4"/>
  <c r="T16" i="4"/>
  <c r="U16" i="4"/>
  <c r="X16" i="4" s="1"/>
  <c r="V16" i="4"/>
  <c r="S17" i="4"/>
  <c r="T17" i="4"/>
  <c r="U17" i="4"/>
  <c r="W17" i="4" s="1"/>
  <c r="V17" i="4"/>
  <c r="S18" i="4"/>
  <c r="T18" i="4"/>
  <c r="U18" i="4"/>
  <c r="X18" i="4" s="1"/>
  <c r="V18" i="4"/>
  <c r="S19" i="4"/>
  <c r="T19" i="4"/>
  <c r="U19" i="4"/>
  <c r="W19" i="4" s="1"/>
  <c r="V19" i="4"/>
  <c r="S20" i="4"/>
  <c r="T20" i="4"/>
  <c r="U20" i="4"/>
  <c r="V20" i="4"/>
  <c r="S21" i="4"/>
  <c r="T21" i="4"/>
  <c r="U21" i="4"/>
  <c r="V21" i="4"/>
  <c r="S22" i="4"/>
  <c r="T22" i="4"/>
  <c r="U22" i="4"/>
  <c r="X22" i="4" s="1"/>
  <c r="V22" i="4"/>
  <c r="S23" i="4"/>
  <c r="T23" i="4"/>
  <c r="U23" i="4"/>
  <c r="V23" i="4"/>
  <c r="S24" i="4"/>
  <c r="T24" i="4"/>
  <c r="U24" i="4"/>
  <c r="W24" i="4" s="1"/>
  <c r="V24" i="4"/>
  <c r="S25" i="4"/>
  <c r="T25" i="4"/>
  <c r="U25" i="4"/>
  <c r="V25" i="4"/>
  <c r="S26" i="4"/>
  <c r="T26" i="4"/>
  <c r="U26" i="4"/>
  <c r="W26" i="4" s="1"/>
  <c r="V26" i="4"/>
  <c r="S27" i="4"/>
  <c r="T27" i="4"/>
  <c r="U27" i="4"/>
  <c r="X27" i="4" s="1"/>
  <c r="V27" i="4"/>
  <c r="S28" i="4"/>
  <c r="T28" i="4"/>
  <c r="U28" i="4"/>
  <c r="V28" i="4"/>
  <c r="S29" i="4"/>
  <c r="T29" i="4"/>
  <c r="U29" i="4"/>
  <c r="W29" i="4" s="1"/>
  <c r="V29" i="4"/>
  <c r="S30" i="4"/>
  <c r="T30" i="4"/>
  <c r="U30" i="4"/>
  <c r="V30" i="4"/>
  <c r="S31" i="4"/>
  <c r="T31" i="4"/>
  <c r="U31" i="4"/>
  <c r="W31" i="4" s="1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X35" i="4" s="1"/>
  <c r="V35" i="4"/>
  <c r="V7" i="4"/>
  <c r="U7" i="4"/>
  <c r="U872" i="4" s="1"/>
  <c r="T7" i="4"/>
  <c r="S7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S51" i="4" s="1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3" i="4"/>
  <c r="AR102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8" i="4"/>
  <c r="AR149" i="4"/>
  <c r="AR150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4" i="4"/>
  <c r="AR215" i="4"/>
  <c r="AR216" i="4"/>
  <c r="AR217" i="4"/>
  <c r="AR218" i="4"/>
  <c r="AR219" i="4"/>
  <c r="AR220" i="4"/>
  <c r="AR222" i="4"/>
  <c r="AR223" i="4"/>
  <c r="AR224" i="4"/>
  <c r="AR225" i="4"/>
  <c r="AR227" i="4"/>
  <c r="AR228" i="4"/>
  <c r="AR229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S292" i="4" s="1"/>
  <c r="AR293" i="4"/>
  <c r="AR294" i="4"/>
  <c r="AR295" i="4"/>
  <c r="AR296" i="4"/>
  <c r="AR297" i="4"/>
  <c r="AR298" i="4"/>
  <c r="AR299" i="4"/>
  <c r="AS299" i="4" s="1"/>
  <c r="AT299" i="4" s="1"/>
  <c r="AU299" i="4" s="1"/>
  <c r="AV299" i="4" s="1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S349" i="4" s="1"/>
  <c r="AR350" i="4"/>
  <c r="AR351" i="4"/>
  <c r="AR352" i="4"/>
  <c r="AS352" i="4" s="1"/>
  <c r="AR353" i="4"/>
  <c r="AR354" i="4"/>
  <c r="AR355" i="4"/>
  <c r="AR356" i="4"/>
  <c r="AS356" i="4" s="1"/>
  <c r="AT356" i="4" s="1"/>
  <c r="AU356" i="4" s="1"/>
  <c r="AV356" i="4" s="1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S368" i="4" s="1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S380" i="4" s="1"/>
  <c r="AT380" i="4" s="1"/>
  <c r="AU380" i="4" s="1"/>
  <c r="AV380" i="4" s="1"/>
  <c r="AR381" i="4"/>
  <c r="AR382" i="4"/>
  <c r="AR383" i="4"/>
  <c r="AR384" i="4"/>
  <c r="AS384" i="4" s="1"/>
  <c r="AT384" i="4" s="1"/>
  <c r="AR385" i="4"/>
  <c r="AS385" i="4" s="1"/>
  <c r="AR386" i="4"/>
  <c r="AR387" i="4"/>
  <c r="AR388" i="4"/>
  <c r="AS388" i="4" s="1"/>
  <c r="AT388" i="4" s="1"/>
  <c r="AU388" i="4" s="1"/>
  <c r="AV388" i="4" s="1"/>
  <c r="AR389" i="4"/>
  <c r="AR390" i="4"/>
  <c r="AR391" i="4"/>
  <c r="AR392" i="4"/>
  <c r="AS392" i="4" s="1"/>
  <c r="AR393" i="4"/>
  <c r="AS393" i="4" s="1"/>
  <c r="AT393" i="4" s="1"/>
  <c r="AU393" i="4" s="1"/>
  <c r="AV393" i="4" s="1"/>
  <c r="AR394" i="4"/>
  <c r="AR395" i="4"/>
  <c r="AR396" i="4"/>
  <c r="AR397" i="4"/>
  <c r="AR398" i="4"/>
  <c r="AR399" i="4"/>
  <c r="AR400" i="4"/>
  <c r="AR401" i="4"/>
  <c r="AR402" i="4"/>
  <c r="AR403" i="4"/>
  <c r="AR404" i="4"/>
  <c r="AS404" i="4" s="1"/>
  <c r="AT404" i="4" s="1"/>
  <c r="AU404" i="4" s="1"/>
  <c r="AV404" i="4" s="1"/>
  <c r="AR405" i="4"/>
  <c r="AS405" i="4" s="1"/>
  <c r="AR406" i="4"/>
  <c r="AR407" i="4"/>
  <c r="AR409" i="4"/>
  <c r="AS409" i="4" s="1"/>
  <c r="AT409" i="4" s="1"/>
  <c r="AU409" i="4" s="1"/>
  <c r="AV409" i="4" s="1"/>
  <c r="AR410" i="4"/>
  <c r="AR411" i="4"/>
  <c r="AR412" i="4"/>
  <c r="AR413" i="4"/>
  <c r="AS413" i="4" s="1"/>
  <c r="AT413" i="4" s="1"/>
  <c r="AR414" i="4"/>
  <c r="AR415" i="4"/>
  <c r="AR416" i="4"/>
  <c r="AR417" i="4"/>
  <c r="AS417" i="4" s="1"/>
  <c r="AT417" i="4" s="1"/>
  <c r="AU417" i="4" s="1"/>
  <c r="AV417" i="4" s="1"/>
  <c r="AR418" i="4"/>
  <c r="AR419" i="4"/>
  <c r="AR420" i="4"/>
  <c r="AR421" i="4"/>
  <c r="AS421" i="4" s="1"/>
  <c r="AT421" i="4" s="1"/>
  <c r="AR422" i="4"/>
  <c r="AR423" i="4"/>
  <c r="AR424" i="4"/>
  <c r="AR425" i="4"/>
  <c r="AS425" i="4" s="1"/>
  <c r="AT425" i="4" s="1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S441" i="4" s="1"/>
  <c r="AT441" i="4" s="1"/>
  <c r="AU441" i="4" s="1"/>
  <c r="AV441" i="4" s="1"/>
  <c r="AR442" i="4"/>
  <c r="AR443" i="4"/>
  <c r="AR444" i="4"/>
  <c r="AR445" i="4"/>
  <c r="AS445" i="4" s="1"/>
  <c r="AT445" i="4" s="1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S457" i="4" s="1"/>
  <c r="AR458" i="4"/>
  <c r="AR459" i="4"/>
  <c r="AR460" i="4"/>
  <c r="AR461" i="4"/>
  <c r="AS461" i="4" s="1"/>
  <c r="AT461" i="4" s="1"/>
  <c r="AR462" i="4"/>
  <c r="AS462" i="4" s="1"/>
  <c r="AR463" i="4"/>
  <c r="AR464" i="4"/>
  <c r="AR465" i="4"/>
  <c r="AS465" i="4" s="1"/>
  <c r="AT465" i="4" s="1"/>
  <c r="AU465" i="4" s="1"/>
  <c r="AV465" i="4" s="1"/>
  <c r="AR466" i="4"/>
  <c r="AR467" i="4"/>
  <c r="AR468" i="4"/>
  <c r="AR469" i="4"/>
  <c r="AR470" i="4"/>
  <c r="AR471" i="4"/>
  <c r="AR473" i="4"/>
  <c r="AR474" i="4"/>
  <c r="AR475" i="4"/>
  <c r="AR476" i="4"/>
  <c r="AR477" i="4"/>
  <c r="AR479" i="4"/>
  <c r="AR480" i="4"/>
  <c r="AR481" i="4"/>
  <c r="AR482" i="4"/>
  <c r="AR483" i="4"/>
  <c r="AR484" i="4"/>
  <c r="AS484" i="4" s="1"/>
  <c r="AR485" i="4"/>
  <c r="AR486" i="4"/>
  <c r="AR487" i="4"/>
  <c r="AS487" i="4" s="1"/>
  <c r="AT487" i="4" s="1"/>
  <c r="AR488" i="4"/>
  <c r="AR489" i="4"/>
  <c r="AR490" i="4"/>
  <c r="AR491" i="4"/>
  <c r="AS491" i="4" s="1"/>
  <c r="AT491" i="4" s="1"/>
  <c r="AU491" i="4" s="1"/>
  <c r="AV491" i="4" s="1"/>
  <c r="AR492" i="4"/>
  <c r="AS492" i="4" s="1"/>
  <c r="AR493" i="4"/>
  <c r="AR494" i="4"/>
  <c r="AR495" i="4"/>
  <c r="AR496" i="4"/>
  <c r="AS496" i="4" s="1"/>
  <c r="AR497" i="4"/>
  <c r="AR498" i="4"/>
  <c r="AR500" i="4"/>
  <c r="AS500" i="4" s="1"/>
  <c r="AR501" i="4"/>
  <c r="AR502" i="4"/>
  <c r="AR503" i="4"/>
  <c r="AR504" i="4"/>
  <c r="AS504" i="4" s="1"/>
  <c r="AR505" i="4"/>
  <c r="AS505" i="4" s="1"/>
  <c r="AR506" i="4"/>
  <c r="AR507" i="4"/>
  <c r="AR508" i="4"/>
  <c r="AS508" i="4" s="1"/>
  <c r="AT508" i="4" s="1"/>
  <c r="AU508" i="4" s="1"/>
  <c r="AV508" i="4" s="1"/>
  <c r="AR509" i="4"/>
  <c r="AR510" i="4"/>
  <c r="AR511" i="4"/>
  <c r="AR512" i="4"/>
  <c r="AR513" i="4"/>
  <c r="AS513" i="4" s="1"/>
  <c r="AT513" i="4" s="1"/>
  <c r="AR514" i="4"/>
  <c r="AR515" i="4"/>
  <c r="AR516" i="4"/>
  <c r="AS516" i="4" s="1"/>
  <c r="AR517" i="4"/>
  <c r="AR518" i="4"/>
  <c r="AR519" i="4"/>
  <c r="AR520" i="4"/>
  <c r="AS520" i="4" s="1"/>
  <c r="AT520" i="4" s="1"/>
  <c r="AR521" i="4"/>
  <c r="AS521" i="4" s="1"/>
  <c r="AR522" i="4"/>
  <c r="AR523" i="4"/>
  <c r="AR524" i="4"/>
  <c r="AS524" i="4" s="1"/>
  <c r="AR525" i="4"/>
  <c r="AS525" i="4" s="1"/>
  <c r="AR526" i="4"/>
  <c r="AR527" i="4"/>
  <c r="AR528" i="4"/>
  <c r="AS528" i="4" s="1"/>
  <c r="AR529" i="4"/>
  <c r="AR530" i="4"/>
  <c r="AR531" i="4"/>
  <c r="AR532" i="4"/>
  <c r="AS532" i="4" s="1"/>
  <c r="AT532" i="4" s="1"/>
  <c r="AR533" i="4"/>
  <c r="AR534" i="4"/>
  <c r="AR535" i="4"/>
  <c r="AR536" i="4"/>
  <c r="AS536" i="4" s="1"/>
  <c r="AT536" i="4" s="1"/>
  <c r="AR537" i="4"/>
  <c r="AS537" i="4" s="1"/>
  <c r="AR538" i="4"/>
  <c r="AR540" i="4"/>
  <c r="AR542" i="4"/>
  <c r="AS542" i="4" s="1"/>
  <c r="AR543" i="4"/>
  <c r="AS543" i="4" s="1"/>
  <c r="AR544" i="4"/>
  <c r="AR545" i="4"/>
  <c r="AR546" i="4"/>
  <c r="AS546" i="4" s="1"/>
  <c r="AT546" i="4" s="1"/>
  <c r="AU546" i="4" s="1"/>
  <c r="AV546" i="4" s="1"/>
  <c r="AR547" i="4"/>
  <c r="AR548" i="4"/>
  <c r="AR549" i="4"/>
  <c r="AR550" i="4"/>
  <c r="AR551" i="4"/>
  <c r="AS551" i="4" s="1"/>
  <c r="AR552" i="4"/>
  <c r="AR553" i="4"/>
  <c r="AR554" i="4"/>
  <c r="AS554" i="4" s="1"/>
  <c r="AR555" i="4"/>
  <c r="AS555" i="4" s="1"/>
  <c r="AT555" i="4" s="1"/>
  <c r="AU555" i="4" s="1"/>
  <c r="AV555" i="4" s="1"/>
  <c r="AR557" i="4"/>
  <c r="AR558" i="4"/>
  <c r="AR559" i="4"/>
  <c r="AS559" i="4" s="1"/>
  <c r="AR560" i="4"/>
  <c r="AS560" i="4" s="1"/>
  <c r="AR561" i="4"/>
  <c r="AR562" i="4"/>
  <c r="AR563" i="4"/>
  <c r="AS563" i="4" s="1"/>
  <c r="AR564" i="4"/>
  <c r="AS564" i="4" s="1"/>
  <c r="AR565" i="4"/>
  <c r="AR566" i="4"/>
  <c r="AR567" i="4"/>
  <c r="AS567" i="4" s="1"/>
  <c r="AR568" i="4"/>
  <c r="AS568" i="4" s="1"/>
  <c r="AR569" i="4"/>
  <c r="AR570" i="4"/>
  <c r="AR571" i="4"/>
  <c r="AS571" i="4" s="1"/>
  <c r="AT571" i="4" s="1"/>
  <c r="AR572" i="4"/>
  <c r="AS572" i="4" s="1"/>
  <c r="AT572" i="4" s="1"/>
  <c r="AR573" i="4"/>
  <c r="AR574" i="4"/>
  <c r="AR184" i="4"/>
  <c r="AR575" i="4"/>
  <c r="AS575" i="4" s="1"/>
  <c r="AT575" i="4" s="1"/>
  <c r="AR576" i="4"/>
  <c r="AR577" i="4"/>
  <c r="AR578" i="4"/>
  <c r="AS578" i="4" s="1"/>
  <c r="AR579" i="4"/>
  <c r="AS579" i="4" s="1"/>
  <c r="AT579" i="4" s="1"/>
  <c r="AR581" i="4"/>
  <c r="AR582" i="4"/>
  <c r="AR583" i="4"/>
  <c r="AR584" i="4"/>
  <c r="AS584" i="4" s="1"/>
  <c r="AR585" i="4"/>
  <c r="AR586" i="4"/>
  <c r="AR587" i="4"/>
  <c r="AS587" i="4" s="1"/>
  <c r="AR588" i="4"/>
  <c r="AS588" i="4" s="1"/>
  <c r="AT588" i="4" s="1"/>
  <c r="AU588" i="4" s="1"/>
  <c r="AV588" i="4" s="1"/>
  <c r="AR589" i="4"/>
  <c r="AR590" i="4"/>
  <c r="AR591" i="4"/>
  <c r="AS591" i="4" s="1"/>
  <c r="AT591" i="4" s="1"/>
  <c r="AR592" i="4"/>
  <c r="AS592" i="4" s="1"/>
  <c r="AR593" i="4"/>
  <c r="AR594" i="4"/>
  <c r="AR595" i="4"/>
  <c r="AS595" i="4" s="1"/>
  <c r="AT595" i="4" s="1"/>
  <c r="AU595" i="4" s="1"/>
  <c r="AR596" i="4"/>
  <c r="AR597" i="4"/>
  <c r="AR598" i="4"/>
  <c r="AR599" i="4"/>
  <c r="AS599" i="4" s="1"/>
  <c r="AR600" i="4"/>
  <c r="AS600" i="4" s="1"/>
  <c r="AR601" i="4"/>
  <c r="AR602" i="4"/>
  <c r="AR603" i="4"/>
  <c r="AS603" i="4" s="1"/>
  <c r="AR604" i="4"/>
  <c r="AS604" i="4" s="1"/>
  <c r="AT604" i="4" s="1"/>
  <c r="AU604" i="4" s="1"/>
  <c r="AV604" i="4" s="1"/>
  <c r="AR605" i="4"/>
  <c r="AR606" i="4"/>
  <c r="AR607" i="4"/>
  <c r="AS607" i="4" s="1"/>
  <c r="AT607" i="4" s="1"/>
  <c r="AU607" i="4" s="1"/>
  <c r="AV607" i="4" s="1"/>
  <c r="AR608" i="4"/>
  <c r="AS608" i="4" s="1"/>
  <c r="AR609" i="4"/>
  <c r="AR610" i="4"/>
  <c r="AR611" i="4"/>
  <c r="AS611" i="4" s="1"/>
  <c r="AT611" i="4" s="1"/>
  <c r="AR612" i="4"/>
  <c r="AS612" i="4" s="1"/>
  <c r="AR613" i="4"/>
  <c r="AR614" i="4"/>
  <c r="AR615" i="4"/>
  <c r="AS615" i="4" s="1"/>
  <c r="AT615" i="4" s="1"/>
  <c r="AU615" i="4" s="1"/>
  <c r="AR616" i="4"/>
  <c r="AS616" i="4" s="1"/>
  <c r="AT616" i="4" s="1"/>
  <c r="AR617" i="4"/>
  <c r="AR618" i="4"/>
  <c r="AR619" i="4"/>
  <c r="AS619" i="4" s="1"/>
  <c r="AT619" i="4" s="1"/>
  <c r="AR620" i="4"/>
  <c r="AS620" i="4" s="1"/>
  <c r="AR621" i="4"/>
  <c r="AR622" i="4"/>
  <c r="AR623" i="4"/>
  <c r="AS623" i="4" s="1"/>
  <c r="AR624" i="4"/>
  <c r="AS624" i="4" s="1"/>
  <c r="AR625" i="4"/>
  <c r="AR626" i="4"/>
  <c r="AR627" i="4"/>
  <c r="AS627" i="4" s="1"/>
  <c r="AT627" i="4" s="1"/>
  <c r="AR628" i="4"/>
  <c r="AS628" i="4" s="1"/>
  <c r="AR629" i="4"/>
  <c r="AR630" i="4"/>
  <c r="AR631" i="4"/>
  <c r="AS631" i="4" s="1"/>
  <c r="AT631" i="4" s="1"/>
  <c r="AR472" i="4"/>
  <c r="AR632" i="4"/>
  <c r="AR633" i="4"/>
  <c r="AR634" i="4"/>
  <c r="AS634" i="4" s="1"/>
  <c r="AT634" i="4" s="1"/>
  <c r="AU634" i="4" s="1"/>
  <c r="AV634" i="4" s="1"/>
  <c r="AR635" i="4"/>
  <c r="AS635" i="4" s="1"/>
  <c r="AT635" i="4" s="1"/>
  <c r="AR636" i="4"/>
  <c r="AR637" i="4"/>
  <c r="AR638" i="4"/>
  <c r="AS638" i="4" s="1"/>
  <c r="AT638" i="4" s="1"/>
  <c r="AU638" i="4" s="1"/>
  <c r="AV638" i="4" s="1"/>
  <c r="AR639" i="4"/>
  <c r="AS639" i="4" s="1"/>
  <c r="AT639" i="4" s="1"/>
  <c r="AR640" i="4"/>
  <c r="AR641" i="4"/>
  <c r="AR642" i="4"/>
  <c r="AS642" i="4" s="1"/>
  <c r="AT642" i="4" s="1"/>
  <c r="AU642" i="4" s="1"/>
  <c r="AV642" i="4" s="1"/>
  <c r="AR644" i="4"/>
  <c r="AS644" i="4" s="1"/>
  <c r="AR645" i="4"/>
  <c r="AR646" i="4"/>
  <c r="AR647" i="4"/>
  <c r="AS647" i="4" s="1"/>
  <c r="AR648" i="4"/>
  <c r="AS648" i="4" s="1"/>
  <c r="AR649" i="4"/>
  <c r="AR650" i="4"/>
  <c r="AR651" i="4"/>
  <c r="AS651" i="4" s="1"/>
  <c r="AT651" i="4" s="1"/>
  <c r="AR652" i="4"/>
  <c r="AS652" i="4" s="1"/>
  <c r="AR653" i="4"/>
  <c r="AR654" i="4"/>
  <c r="AR655" i="4"/>
  <c r="AS655" i="4" s="1"/>
  <c r="AT655" i="4" s="1"/>
  <c r="AU655" i="4" s="1"/>
  <c r="AV655" i="4" s="1"/>
  <c r="AR656" i="4"/>
  <c r="AS656" i="4" s="1"/>
  <c r="AT656" i="4" s="1"/>
  <c r="AU656" i="4" s="1"/>
  <c r="AV656" i="4" s="1"/>
  <c r="AR657" i="4"/>
  <c r="AR658" i="4"/>
  <c r="AR659" i="4"/>
  <c r="AS659" i="4" s="1"/>
  <c r="AT659" i="4" s="1"/>
  <c r="AU659" i="4" s="1"/>
  <c r="AV659" i="4" s="1"/>
  <c r="AR660" i="4"/>
  <c r="AS660" i="4" s="1"/>
  <c r="AR661" i="4"/>
  <c r="AR662" i="4"/>
  <c r="AR663" i="4"/>
  <c r="AS663" i="4" s="1"/>
  <c r="AR664" i="4"/>
  <c r="AR665" i="4"/>
  <c r="AR666" i="4"/>
  <c r="AR667" i="4"/>
  <c r="AS667" i="4" s="1"/>
  <c r="AT667" i="4" s="1"/>
  <c r="AU667" i="4" s="1"/>
  <c r="AV667" i="4" s="1"/>
  <c r="AR668" i="4"/>
  <c r="AS668" i="4" s="1"/>
  <c r="AT668" i="4" s="1"/>
  <c r="AU668" i="4" s="1"/>
  <c r="AV668" i="4" s="1"/>
  <c r="AR669" i="4"/>
  <c r="AR670" i="4"/>
  <c r="AR671" i="4"/>
  <c r="AR672" i="4"/>
  <c r="AR673" i="4"/>
  <c r="AR674" i="4"/>
  <c r="AR675" i="4"/>
  <c r="AS675" i="4" s="1"/>
  <c r="AT675" i="4" s="1"/>
  <c r="AU675" i="4" s="1"/>
  <c r="AV675" i="4" s="1"/>
  <c r="AR676" i="4"/>
  <c r="AS676" i="4" s="1"/>
  <c r="AT676" i="4" s="1"/>
  <c r="AR677" i="4"/>
  <c r="AR678" i="4"/>
  <c r="AR679" i="4"/>
  <c r="AS679" i="4" s="1"/>
  <c r="AT679" i="4" s="1"/>
  <c r="AU679" i="4" s="1"/>
  <c r="AV679" i="4" s="1"/>
  <c r="AR680" i="4"/>
  <c r="AS680" i="4" s="1"/>
  <c r="AT680" i="4" s="1"/>
  <c r="AR681" i="4"/>
  <c r="AR682" i="4"/>
  <c r="AR683" i="4"/>
  <c r="AS683" i="4" s="1"/>
  <c r="AT683" i="4" s="1"/>
  <c r="AU683" i="4" s="1"/>
  <c r="AV683" i="4" s="1"/>
  <c r="AR684" i="4"/>
  <c r="AS684" i="4" s="1"/>
  <c r="AT684" i="4" s="1"/>
  <c r="AR685" i="4"/>
  <c r="AR686" i="4"/>
  <c r="AR687" i="4"/>
  <c r="AS687" i="4" s="1"/>
  <c r="AT687" i="4" s="1"/>
  <c r="AR688" i="4"/>
  <c r="AS688" i="4" s="1"/>
  <c r="AT688" i="4" s="1"/>
  <c r="AU688" i="4" s="1"/>
  <c r="AV688" i="4" s="1"/>
  <c r="AR689" i="4"/>
  <c r="AR690" i="4"/>
  <c r="AR691" i="4"/>
  <c r="AS691" i="4" s="1"/>
  <c r="AT691" i="4" s="1"/>
  <c r="AU691" i="4" s="1"/>
  <c r="AV691" i="4" s="1"/>
  <c r="AR693" i="4"/>
  <c r="AR694" i="4"/>
  <c r="AR695" i="4"/>
  <c r="AR696" i="4"/>
  <c r="AR697" i="4"/>
  <c r="AS697" i="4" s="1"/>
  <c r="AR698" i="4"/>
  <c r="AR699" i="4"/>
  <c r="AR700" i="4"/>
  <c r="AS700" i="4" s="1"/>
  <c r="AT700" i="4" s="1"/>
  <c r="AU700" i="4" s="1"/>
  <c r="AV700" i="4" s="1"/>
  <c r="AR701" i="4"/>
  <c r="AR702" i="4"/>
  <c r="AR703" i="4"/>
  <c r="AR704" i="4"/>
  <c r="AS704" i="4" s="1"/>
  <c r="AT704" i="4" s="1"/>
  <c r="AU704" i="4" s="1"/>
  <c r="AV704" i="4" s="1"/>
  <c r="AR705" i="4"/>
  <c r="AS705" i="4" s="1"/>
  <c r="AT705" i="4" s="1"/>
  <c r="AR706" i="4"/>
  <c r="AR707" i="4"/>
  <c r="AR708" i="4"/>
  <c r="AS708" i="4" s="1"/>
  <c r="AT708" i="4" s="1"/>
  <c r="AU708" i="4" s="1"/>
  <c r="AV708" i="4" s="1"/>
  <c r="AR709" i="4"/>
  <c r="AS709" i="4" s="1"/>
  <c r="AT709" i="4" s="1"/>
  <c r="AU709" i="4" s="1"/>
  <c r="AV709" i="4" s="1"/>
  <c r="AR710" i="4"/>
  <c r="AR711" i="4"/>
  <c r="AR712" i="4"/>
  <c r="AS712" i="4" s="1"/>
  <c r="AT712" i="4" s="1"/>
  <c r="AU712" i="4" s="1"/>
  <c r="AR713" i="4"/>
  <c r="AS713" i="4" s="1"/>
  <c r="AT713" i="4" s="1"/>
  <c r="AU713" i="4" s="1"/>
  <c r="AV713" i="4" s="1"/>
  <c r="AR714" i="4"/>
  <c r="AR715" i="4"/>
  <c r="AR716" i="4"/>
  <c r="AS716" i="4" s="1"/>
  <c r="AR717" i="4"/>
  <c r="AS717" i="4" s="1"/>
  <c r="AT717" i="4" s="1"/>
  <c r="AR718" i="4"/>
  <c r="AR719" i="4"/>
  <c r="AR720" i="4"/>
  <c r="AS720" i="4" s="1"/>
  <c r="AT720" i="4" s="1"/>
  <c r="AU720" i="4" s="1"/>
  <c r="AV720" i="4" s="1"/>
  <c r="AR721" i="4"/>
  <c r="AS721" i="4" s="1"/>
  <c r="AT721" i="4" s="1"/>
  <c r="AU721" i="4" s="1"/>
  <c r="AR722" i="4"/>
  <c r="AR723" i="4"/>
  <c r="AR724" i="4"/>
  <c r="AS724" i="4" s="1"/>
  <c r="AT724" i="4" s="1"/>
  <c r="AU724" i="4" s="1"/>
  <c r="AV724" i="4" s="1"/>
  <c r="AR725" i="4"/>
  <c r="AS725" i="4" s="1"/>
  <c r="AT725" i="4" s="1"/>
  <c r="AU725" i="4" s="1"/>
  <c r="AV725" i="4" s="1"/>
  <c r="AW725" i="4" s="1"/>
  <c r="AX725" i="4" s="1"/>
  <c r="AR726" i="4"/>
  <c r="AR727" i="4"/>
  <c r="AR728" i="4"/>
  <c r="AS728" i="4" s="1"/>
  <c r="AT728" i="4" s="1"/>
  <c r="AU728" i="4" s="1"/>
  <c r="AV728" i="4" s="1"/>
  <c r="AR729" i="4"/>
  <c r="AS729" i="4" s="1"/>
  <c r="AT729" i="4" s="1"/>
  <c r="AR730" i="4"/>
  <c r="AR731" i="4"/>
  <c r="AR732" i="4"/>
  <c r="AR733" i="4"/>
  <c r="AS733" i="4" s="1"/>
  <c r="AT733" i="4" s="1"/>
  <c r="AU733" i="4" s="1"/>
  <c r="AV733" i="4" s="1"/>
  <c r="AR734" i="4"/>
  <c r="AR735" i="4"/>
  <c r="AR736" i="4"/>
  <c r="AS736" i="4" s="1"/>
  <c r="AT736" i="4" s="1"/>
  <c r="AU736" i="4" s="1"/>
  <c r="AR737" i="4"/>
  <c r="AS737" i="4" s="1"/>
  <c r="AT737" i="4" s="1"/>
  <c r="AR738" i="4"/>
  <c r="AR739" i="4"/>
  <c r="AR740" i="4"/>
  <c r="AR741" i="4"/>
  <c r="AS741" i="4" s="1"/>
  <c r="AR742" i="4"/>
  <c r="AR743" i="4"/>
  <c r="AR745" i="4"/>
  <c r="AR746" i="4"/>
  <c r="AS746" i="4" s="1"/>
  <c r="AR747" i="4"/>
  <c r="AR748" i="4"/>
  <c r="AR749" i="4"/>
  <c r="AR750" i="4"/>
  <c r="AS750" i="4" s="1"/>
  <c r="AR751" i="4"/>
  <c r="AR752" i="4"/>
  <c r="AR753" i="4"/>
  <c r="AR754" i="4"/>
  <c r="AS754" i="4" s="1"/>
  <c r="AT754" i="4" s="1"/>
  <c r="AR755" i="4"/>
  <c r="AR756" i="4"/>
  <c r="AR757" i="4"/>
  <c r="AR758" i="4"/>
  <c r="AS758" i="4" s="1"/>
  <c r="AR759" i="4"/>
  <c r="AR760" i="4"/>
  <c r="AR761" i="4"/>
  <c r="AR762" i="4"/>
  <c r="AS762" i="4" s="1"/>
  <c r="AT762" i="4" s="1"/>
  <c r="AU762" i="4" s="1"/>
  <c r="AR764" i="4"/>
  <c r="AR765" i="4"/>
  <c r="AR766" i="4"/>
  <c r="AR767" i="4"/>
  <c r="AS767" i="4" s="1"/>
  <c r="AT767" i="4" s="1"/>
  <c r="AU767" i="4" s="1"/>
  <c r="AV767" i="4" s="1"/>
  <c r="AW767" i="4" s="1"/>
  <c r="AX767" i="4" s="1"/>
  <c r="AR768" i="4"/>
  <c r="AR769" i="4"/>
  <c r="AR770" i="4"/>
  <c r="AS770" i="4" s="1"/>
  <c r="AT770" i="4" s="1"/>
  <c r="AU770" i="4" s="1"/>
  <c r="AV770" i="4" s="1"/>
  <c r="AW770" i="4" s="1"/>
  <c r="AX770" i="4" s="1"/>
  <c r="AR771" i="4"/>
  <c r="AS771" i="4" s="1"/>
  <c r="AT771" i="4" s="1"/>
  <c r="AU771" i="4" s="1"/>
  <c r="AV771" i="4" s="1"/>
  <c r="AR772" i="4"/>
  <c r="AR773" i="4"/>
  <c r="AR774" i="4"/>
  <c r="AS774" i="4" s="1"/>
  <c r="AT774" i="4" s="1"/>
  <c r="AU774" i="4" s="1"/>
  <c r="AV774" i="4" s="1"/>
  <c r="AR775" i="4"/>
  <c r="AS775" i="4" s="1"/>
  <c r="AT775" i="4" s="1"/>
  <c r="AR776" i="4"/>
  <c r="AR777" i="4"/>
  <c r="AR778" i="4"/>
  <c r="AS778" i="4" s="1"/>
  <c r="AT778" i="4" s="1"/>
  <c r="AU778" i="4" s="1"/>
  <c r="AR779" i="4"/>
  <c r="AS779" i="4" s="1"/>
  <c r="AT779" i="4" s="1"/>
  <c r="AU779" i="4" s="1"/>
  <c r="AV779" i="4" s="1"/>
  <c r="AR780" i="4"/>
  <c r="AR781" i="4"/>
  <c r="AR782" i="4"/>
  <c r="AR783" i="4"/>
  <c r="AS783" i="4" s="1"/>
  <c r="AR784" i="4"/>
  <c r="AR785" i="4"/>
  <c r="AR786" i="4"/>
  <c r="AS786" i="4" s="1"/>
  <c r="AT786" i="4" s="1"/>
  <c r="AU786" i="4" s="1"/>
  <c r="AV786" i="4" s="1"/>
  <c r="AR787" i="4"/>
  <c r="AS787" i="4" s="1"/>
  <c r="AT787" i="4" s="1"/>
  <c r="AU787" i="4" s="1"/>
  <c r="AR788" i="4"/>
  <c r="AR789" i="4"/>
  <c r="AR790" i="4"/>
  <c r="AS790" i="4" s="1"/>
  <c r="AT790" i="4" s="1"/>
  <c r="AU790" i="4" s="1"/>
  <c r="AV790" i="4" s="1"/>
  <c r="AR791" i="4"/>
  <c r="AS791" i="4" s="1"/>
  <c r="AT791" i="4" s="1"/>
  <c r="AR792" i="4"/>
  <c r="AR793" i="4"/>
  <c r="AR794" i="4"/>
  <c r="AR795" i="4"/>
  <c r="AS795" i="4" s="1"/>
  <c r="AR796" i="4"/>
  <c r="AR797" i="4"/>
  <c r="AR798" i="4"/>
  <c r="AS798" i="4" s="1"/>
  <c r="AT798" i="4" s="1"/>
  <c r="AU798" i="4" s="1"/>
  <c r="AV798" i="4" s="1"/>
  <c r="AW798" i="4" s="1"/>
  <c r="AX798" i="4" s="1"/>
  <c r="AR799" i="4"/>
  <c r="AS799" i="4" s="1"/>
  <c r="AT799" i="4" s="1"/>
  <c r="AR800" i="4"/>
  <c r="AR801" i="4"/>
  <c r="AR802" i="4"/>
  <c r="AS802" i="4" s="1"/>
  <c r="AT802" i="4" s="1"/>
  <c r="AU802" i="4" s="1"/>
  <c r="AV802" i="4" s="1"/>
  <c r="AR803" i="4"/>
  <c r="AS803" i="4" s="1"/>
  <c r="AR804" i="4"/>
  <c r="AR805" i="4"/>
  <c r="AR806" i="4"/>
  <c r="AR807" i="4"/>
  <c r="AS807" i="4" s="1"/>
  <c r="AT807" i="4" s="1"/>
  <c r="AR808" i="4"/>
  <c r="AR809" i="4"/>
  <c r="AR810" i="4"/>
  <c r="AS810" i="4" s="1"/>
  <c r="AT810" i="4" s="1"/>
  <c r="AU810" i="4" s="1"/>
  <c r="AR811" i="4"/>
  <c r="AS811" i="4" s="1"/>
  <c r="AT811" i="4" s="1"/>
  <c r="AU811" i="4" s="1"/>
  <c r="AR812" i="4"/>
  <c r="AR813" i="4"/>
  <c r="AR814" i="4"/>
  <c r="AR815" i="4"/>
  <c r="AS815" i="4" s="1"/>
  <c r="AT815" i="4" s="1"/>
  <c r="AU815" i="4" s="1"/>
  <c r="AV815" i="4" s="1"/>
  <c r="AR816" i="4"/>
  <c r="AR817" i="4"/>
  <c r="AR818" i="4"/>
  <c r="AR819" i="4"/>
  <c r="AS819" i="4" s="1"/>
  <c r="AR820" i="4"/>
  <c r="AR821" i="4"/>
  <c r="AR822" i="4"/>
  <c r="AS822" i="4" s="1"/>
  <c r="AT822" i="4" s="1"/>
  <c r="AU822" i="4" s="1"/>
  <c r="AV822" i="4" s="1"/>
  <c r="AR823" i="4"/>
  <c r="AS823" i="4" s="1"/>
  <c r="AR824" i="4"/>
  <c r="AR825" i="4"/>
  <c r="AR826" i="4"/>
  <c r="AS826" i="4" s="1"/>
  <c r="AT826" i="4" s="1"/>
  <c r="AU826" i="4" s="1"/>
  <c r="AV826" i="4" s="1"/>
  <c r="AR827" i="4"/>
  <c r="AS827" i="4" s="1"/>
  <c r="AT827" i="4" s="1"/>
  <c r="AR828" i="4"/>
  <c r="AR829" i="4"/>
  <c r="AR830" i="4"/>
  <c r="AS830" i="4" s="1"/>
  <c r="AT830" i="4" s="1"/>
  <c r="AU830" i="4" s="1"/>
  <c r="AV830" i="4" s="1"/>
  <c r="AR831" i="4"/>
  <c r="AS831" i="4" s="1"/>
  <c r="AT831" i="4" s="1"/>
  <c r="AU831" i="4" s="1"/>
  <c r="AV831" i="4" s="1"/>
  <c r="AR832" i="4"/>
  <c r="AR833" i="4"/>
  <c r="AR834" i="4"/>
  <c r="AR835" i="4"/>
  <c r="AS835" i="4" s="1"/>
  <c r="AT835" i="4" s="1"/>
  <c r="AU835" i="4" s="1"/>
  <c r="AV835" i="4" s="1"/>
  <c r="AR836" i="4"/>
  <c r="AR837" i="4"/>
  <c r="AR838" i="4"/>
  <c r="AR839" i="4"/>
  <c r="AR840" i="4"/>
  <c r="AR841" i="4"/>
  <c r="AR842" i="4"/>
  <c r="AR843" i="4"/>
  <c r="AS843" i="4" s="1"/>
  <c r="AT843" i="4" s="1"/>
  <c r="AU843" i="4" s="1"/>
  <c r="AV843" i="4" s="1"/>
  <c r="AR844" i="4"/>
  <c r="AR845" i="4"/>
  <c r="AR846" i="4"/>
  <c r="AS846" i="4" s="1"/>
  <c r="AT846" i="4" s="1"/>
  <c r="AU846" i="4" s="1"/>
  <c r="AV846" i="4" s="1"/>
  <c r="AR847" i="4"/>
  <c r="AS847" i="4" s="1"/>
  <c r="AT847" i="4" s="1"/>
  <c r="AU847" i="4" s="1"/>
  <c r="AV847" i="4" s="1"/>
  <c r="AR848" i="4"/>
  <c r="AR849" i="4"/>
  <c r="AR850" i="4"/>
  <c r="AS850" i="4" s="1"/>
  <c r="AT850" i="4" s="1"/>
  <c r="AU850" i="4" s="1"/>
  <c r="AV850" i="4" s="1"/>
  <c r="AR851" i="4"/>
  <c r="AS851" i="4" s="1"/>
  <c r="AR852" i="4"/>
  <c r="AR853" i="4"/>
  <c r="AR854" i="4"/>
  <c r="AR855" i="4"/>
  <c r="AS855" i="4" s="1"/>
  <c r="AT855" i="4" s="1"/>
  <c r="AU855" i="4" s="1"/>
  <c r="AR856" i="4"/>
  <c r="AR857" i="4"/>
  <c r="AR858" i="4"/>
  <c r="AS858" i="4" s="1"/>
  <c r="AT858" i="4" s="1"/>
  <c r="AR859" i="4"/>
  <c r="AS859" i="4" s="1"/>
  <c r="AT859" i="4" s="1"/>
  <c r="AU859" i="4" s="1"/>
  <c r="AR860" i="4"/>
  <c r="AR861" i="4"/>
  <c r="AR862" i="4"/>
  <c r="AR863" i="4"/>
  <c r="AS863" i="4" s="1"/>
  <c r="AT863" i="4" s="1"/>
  <c r="AU863" i="4" s="1"/>
  <c r="AV863" i="4" s="1"/>
  <c r="AR864" i="4"/>
  <c r="AR865" i="4"/>
  <c r="AR866" i="4"/>
  <c r="AR867" i="4"/>
  <c r="AR868" i="4"/>
  <c r="AR499" i="4"/>
  <c r="AR478" i="4"/>
  <c r="AS478" i="4" s="1"/>
  <c r="AT478" i="4" s="1"/>
  <c r="AU478" i="4" s="1"/>
  <c r="AV478" i="4" s="1"/>
  <c r="AR147" i="4"/>
  <c r="AS147" i="4" s="1"/>
  <c r="AT147" i="4" s="1"/>
  <c r="AU147" i="4" s="1"/>
  <c r="AV147" i="4" s="1"/>
  <c r="AR539" i="4"/>
  <c r="AS539" i="4" s="1"/>
  <c r="AR763" i="4"/>
  <c r="AR151" i="4"/>
  <c r="AR744" i="4"/>
  <c r="AR8" i="4"/>
  <c r="AR6" i="5" s="1"/>
  <c r="AR9" i="4"/>
  <c r="AR10" i="4"/>
  <c r="AS10" i="4" s="1"/>
  <c r="AR11" i="4"/>
  <c r="AR12" i="4"/>
  <c r="AR13" i="4"/>
  <c r="AR14" i="4"/>
  <c r="AS14" i="4" s="1"/>
  <c r="AT14" i="4" s="1"/>
  <c r="AU14" i="4" s="1"/>
  <c r="AV14" i="4" s="1"/>
  <c r="AR15" i="4"/>
  <c r="Y147" i="12"/>
  <c r="Z147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Y539" i="12"/>
  <c r="Z539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Y763" i="12"/>
  <c r="Z763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Y151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Y744" i="12"/>
  <c r="Z744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147" i="4"/>
  <c r="AQ539" i="4"/>
  <c r="AQ763" i="4"/>
  <c r="AQ151" i="4"/>
  <c r="AQ744" i="4"/>
  <c r="AA147" i="4"/>
  <c r="AA539" i="4"/>
  <c r="AA763" i="4"/>
  <c r="AA151" i="4"/>
  <c r="AA744" i="4"/>
  <c r="R147" i="4"/>
  <c r="R539" i="4"/>
  <c r="R763" i="4"/>
  <c r="R151" i="4"/>
  <c r="R744" i="4"/>
  <c r="M147" i="4"/>
  <c r="J147" i="4"/>
  <c r="M539" i="4"/>
  <c r="J539" i="4" s="1"/>
  <c r="M763" i="4"/>
  <c r="J763" i="4" s="1"/>
  <c r="Z763" i="4"/>
  <c r="M151" i="4"/>
  <c r="Z151" i="4" s="1"/>
  <c r="M744" i="4"/>
  <c r="S875" i="4"/>
  <c r="S874" i="4"/>
  <c r="S873" i="4"/>
  <c r="V874" i="4"/>
  <c r="T873" i="4"/>
  <c r="U874" i="4"/>
  <c r="U873" i="4"/>
  <c r="V873" i="4"/>
  <c r="AQ763" i="12"/>
  <c r="AP147" i="4"/>
  <c r="AP539" i="4"/>
  <c r="J151" i="4"/>
  <c r="W151" i="4"/>
  <c r="W147" i="4"/>
  <c r="X151" i="4"/>
  <c r="Z539" i="4"/>
  <c r="AO539" i="4"/>
  <c r="Z147" i="4"/>
  <c r="AR744" i="12"/>
  <c r="W539" i="4"/>
  <c r="AP151" i="4"/>
  <c r="AO763" i="4"/>
  <c r="X763" i="4"/>
  <c r="X147" i="4"/>
  <c r="AP763" i="4"/>
  <c r="AS763" i="4"/>
  <c r="AT763" i="4"/>
  <c r="AU763" i="4"/>
  <c r="AV763" i="4" s="1"/>
  <c r="X54" i="7"/>
  <c r="X53" i="7"/>
  <c r="X52" i="7"/>
  <c r="R22" i="4"/>
  <c r="X10" i="4"/>
  <c r="X42" i="4"/>
  <c r="X79" i="4"/>
  <c r="X29" i="4"/>
  <c r="X9" i="4"/>
  <c r="X61" i="4"/>
  <c r="X77" i="4"/>
  <c r="X65" i="4"/>
  <c r="X88" i="4"/>
  <c r="X43" i="4"/>
  <c r="X107" i="4"/>
  <c r="X127" i="4"/>
  <c r="X324" i="4"/>
  <c r="X106" i="4"/>
  <c r="X93" i="4"/>
  <c r="X123" i="4"/>
  <c r="X135" i="4"/>
  <c r="X155" i="4"/>
  <c r="X139" i="4"/>
  <c r="X180" i="4"/>
  <c r="X171" i="4"/>
  <c r="X210" i="4"/>
  <c r="X185" i="4"/>
  <c r="X197" i="4"/>
  <c r="X196" i="4"/>
  <c r="X186" i="4"/>
  <c r="X219" i="4"/>
  <c r="X145" i="4"/>
  <c r="X188" i="4"/>
  <c r="X162" i="4"/>
  <c r="X194" i="4"/>
  <c r="X195" i="4"/>
  <c r="X208" i="4"/>
  <c r="X207" i="4"/>
  <c r="X211" i="4"/>
  <c r="X169" i="4"/>
  <c r="X168" i="4"/>
  <c r="X152" i="4"/>
  <c r="X178" i="4"/>
  <c r="X150" i="4"/>
  <c r="X203" i="4"/>
  <c r="X215" i="4"/>
  <c r="X201" i="4"/>
  <c r="X206" i="4"/>
  <c r="X149" i="4"/>
  <c r="X216" i="4"/>
  <c r="X218" i="4"/>
  <c r="X190" i="4"/>
  <c r="X170" i="4"/>
  <c r="X141" i="4"/>
  <c r="X181" i="4"/>
  <c r="X179" i="4"/>
  <c r="X224" i="4"/>
  <c r="X234" i="4"/>
  <c r="X228" i="4"/>
  <c r="X229" i="4"/>
  <c r="X235" i="4"/>
  <c r="X236" i="4"/>
  <c r="X222" i="4"/>
  <c r="X827" i="4"/>
  <c r="X223" i="4"/>
  <c r="X242" i="4"/>
  <c r="X243" i="4"/>
  <c r="X239" i="4"/>
  <c r="X232" i="4"/>
  <c r="X240" i="4"/>
  <c r="X241" i="4"/>
  <c r="X244" i="4"/>
  <c r="X260" i="4"/>
  <c r="X250" i="4"/>
  <c r="X252" i="4"/>
  <c r="X245" i="4"/>
  <c r="X246" i="4"/>
  <c r="X257" i="4"/>
  <c r="X251" i="4"/>
  <c r="X265" i="4"/>
  <c r="X254" i="4"/>
  <c r="X253" i="4"/>
  <c r="X255" i="4"/>
  <c r="X256" i="4"/>
  <c r="X259" i="4"/>
  <c r="X263" i="4"/>
  <c r="X264" i="4"/>
  <c r="X266" i="4"/>
  <c r="X267" i="4"/>
  <c r="X268" i="4"/>
  <c r="X258" i="4"/>
  <c r="X248" i="4"/>
  <c r="X249" i="4"/>
  <c r="X262" i="4"/>
  <c r="X271" i="4"/>
  <c r="X277" i="4"/>
  <c r="X278" i="4"/>
  <c r="X280" i="4"/>
  <c r="X275" i="4"/>
  <c r="X287" i="4"/>
  <c r="X321" i="4"/>
  <c r="X298" i="4"/>
  <c r="X286" i="4"/>
  <c r="X299" i="4"/>
  <c r="X300" i="4"/>
  <c r="X283" i="4"/>
  <c r="X291" i="4"/>
  <c r="X323" i="4"/>
  <c r="X318" i="4"/>
  <c r="X303" i="4"/>
  <c r="X302" i="4"/>
  <c r="X305" i="4"/>
  <c r="X293" i="4"/>
  <c r="X198" i="4"/>
  <c r="X319" i="4"/>
  <c r="X316" i="4"/>
  <c r="X285" i="4"/>
  <c r="X310" i="4"/>
  <c r="X284" i="4"/>
  <c r="X292" i="4"/>
  <c r="X296" i="4"/>
  <c r="X322" i="4"/>
  <c r="X320" i="4"/>
  <c r="X306" i="4"/>
  <c r="X313" i="4"/>
  <c r="X290" i="4"/>
  <c r="X325" i="4"/>
  <c r="X314" i="4"/>
  <c r="X160" i="4"/>
  <c r="X311" i="4"/>
  <c r="X334" i="4"/>
  <c r="X328" i="4"/>
  <c r="X337" i="4"/>
  <c r="X347" i="4"/>
  <c r="X329" i="4"/>
  <c r="X333" i="4"/>
  <c r="X348" i="4"/>
  <c r="X342" i="4"/>
  <c r="X330" i="4"/>
  <c r="X597" i="4"/>
  <c r="X332" i="4"/>
  <c r="X341" i="4"/>
  <c r="X343" i="4"/>
  <c r="X335" i="4"/>
  <c r="X350" i="4"/>
  <c r="X377" i="4"/>
  <c r="X385" i="4"/>
  <c r="X361" i="4"/>
  <c r="W379" i="4"/>
  <c r="X360" i="4"/>
  <c r="X376" i="4"/>
  <c r="W380" i="4"/>
  <c r="X368" i="4"/>
  <c r="X373" i="4"/>
  <c r="W354" i="4"/>
  <c r="X392" i="4"/>
  <c r="X375" i="4"/>
  <c r="X374" i="4"/>
  <c r="X352" i="4"/>
  <c r="X382" i="4"/>
  <c r="X383" i="4"/>
  <c r="X388" i="4"/>
  <c r="X372" i="4"/>
  <c r="X353" i="4"/>
  <c r="X362" i="4"/>
  <c r="W367" i="4"/>
  <c r="X389" i="4"/>
  <c r="X393" i="4"/>
  <c r="W356" i="4"/>
  <c r="X357" i="4"/>
  <c r="X358" i="4"/>
  <c r="W394" i="4"/>
  <c r="X400" i="4"/>
  <c r="X410" i="4"/>
  <c r="W401" i="4"/>
  <c r="X407" i="4"/>
  <c r="X396" i="4"/>
  <c r="X398" i="4"/>
  <c r="X403" i="4"/>
  <c r="X416" i="4"/>
  <c r="X413" i="4"/>
  <c r="X402" i="4"/>
  <c r="X421" i="4"/>
  <c r="X414" i="4"/>
  <c r="X422" i="4"/>
  <c r="X417" i="4"/>
  <c r="X430" i="4"/>
  <c r="X423" i="4"/>
  <c r="X432" i="4"/>
  <c r="X431" i="4"/>
  <c r="X428" i="4"/>
  <c r="X434" i="4"/>
  <c r="X437" i="4"/>
  <c r="X441" i="4"/>
  <c r="X443" i="4"/>
  <c r="X446" i="4"/>
  <c r="X189" i="4"/>
  <c r="X445" i="4"/>
  <c r="X436" i="4"/>
  <c r="X649" i="4"/>
  <c r="X454" i="4"/>
  <c r="X456" i="4"/>
  <c r="X451" i="4"/>
  <c r="X470" i="4"/>
  <c r="X475" i="4"/>
  <c r="X466" i="4"/>
  <c r="X452" i="4"/>
  <c r="X450" i="4"/>
  <c r="X463" i="4"/>
  <c r="X465" i="4"/>
  <c r="X469" i="4"/>
  <c r="X476" i="4"/>
  <c r="X471" i="4"/>
  <c r="X473" i="4"/>
  <c r="X489" i="4"/>
  <c r="X477" i="4"/>
  <c r="X479" i="4"/>
  <c r="X453" i="4"/>
  <c r="X468" i="4"/>
  <c r="X457" i="4"/>
  <c r="X462" i="4"/>
  <c r="X722" i="4"/>
  <c r="X458" i="4"/>
  <c r="X467" i="4"/>
  <c r="X481" i="4"/>
  <c r="X460" i="4"/>
  <c r="X500" i="4"/>
  <c r="X523" i="4"/>
  <c r="X483" i="4"/>
  <c r="X487" i="4"/>
  <c r="X497" i="4"/>
  <c r="X503" i="4"/>
  <c r="X502" i="4"/>
  <c r="X505" i="4"/>
  <c r="X513" i="4"/>
  <c r="X482" i="4"/>
  <c r="X507" i="4"/>
  <c r="X520" i="4"/>
  <c r="X532" i="4"/>
  <c r="X515" i="4"/>
  <c r="X529" i="4"/>
  <c r="X516" i="4"/>
  <c r="X510" i="4"/>
  <c r="X518" i="4"/>
  <c r="X491" i="4"/>
  <c r="X484" i="4"/>
  <c r="X519" i="4"/>
  <c r="W508" i="4"/>
  <c r="X506" i="4"/>
  <c r="X526" i="4"/>
  <c r="X494" i="4"/>
  <c r="X488" i="4"/>
  <c r="X369" i="4"/>
  <c r="X498" i="4"/>
  <c r="X485" i="4"/>
  <c r="X495" i="4"/>
  <c r="X531" i="4"/>
  <c r="X525" i="4"/>
  <c r="W534" i="4"/>
  <c r="X522" i="4"/>
  <c r="W492" i="4"/>
  <c r="X536" i="4"/>
  <c r="X514" i="4"/>
  <c r="X533" i="4"/>
  <c r="X537" i="4"/>
  <c r="W524" i="4"/>
  <c r="X521" i="4"/>
  <c r="W535" i="4"/>
  <c r="X538" i="4"/>
  <c r="X501" i="4"/>
  <c r="X504" i="4"/>
  <c r="X540" i="4"/>
  <c r="W543" i="4"/>
  <c r="X549" i="4"/>
  <c r="W552" i="4"/>
  <c r="X542" i="4"/>
  <c r="X565" i="4"/>
  <c r="X560" i="4"/>
  <c r="X561" i="4"/>
  <c r="X568" i="4"/>
  <c r="X547" i="4"/>
  <c r="X551" i="4"/>
  <c r="X564" i="4"/>
  <c r="X555" i="4"/>
  <c r="X545" i="4"/>
  <c r="X550" i="4"/>
  <c r="X570" i="4"/>
  <c r="X553" i="4"/>
  <c r="X557" i="4"/>
  <c r="W405" i="4"/>
  <c r="X554" i="4"/>
  <c r="X576" i="4"/>
  <c r="X575" i="4"/>
  <c r="X577" i="4"/>
  <c r="X573" i="4"/>
  <c r="X574" i="4"/>
  <c r="X572" i="4"/>
  <c r="X184" i="4"/>
  <c r="X655" i="4"/>
  <c r="X594" i="4"/>
  <c r="X581" i="4"/>
  <c r="X585" i="4"/>
  <c r="X583" i="4"/>
  <c r="X588" i="4"/>
  <c r="X586" i="4"/>
  <c r="X584" i="4"/>
  <c r="X592" i="4"/>
  <c r="X590" i="4"/>
  <c r="X593" i="4"/>
  <c r="X596" i="4"/>
  <c r="X103" i="4"/>
  <c r="X605" i="4"/>
  <c r="X639" i="4"/>
  <c r="X611" i="4"/>
  <c r="X598" i="4"/>
  <c r="X604" i="4"/>
  <c r="X645" i="4"/>
  <c r="X603" i="4"/>
  <c r="X612" i="4"/>
  <c r="X615" i="4"/>
  <c r="X641" i="4"/>
  <c r="X637" i="4"/>
  <c r="X602" i="4"/>
  <c r="X601" i="4"/>
  <c r="X172" i="4"/>
  <c r="X237" i="4"/>
  <c r="X621" i="4"/>
  <c r="X623" i="4"/>
  <c r="X620" i="4"/>
  <c r="X626" i="4"/>
  <c r="X629" i="4"/>
  <c r="X630" i="4"/>
  <c r="X631" i="4"/>
  <c r="X610" i="4"/>
  <c r="X634" i="4"/>
  <c r="X640" i="4"/>
  <c r="X617" i="4"/>
  <c r="X628" i="4"/>
  <c r="X600" i="4"/>
  <c r="X646" i="4"/>
  <c r="X647" i="4"/>
  <c r="X669" i="4"/>
  <c r="X662" i="4"/>
  <c r="X272" i="4"/>
  <c r="X657" i="4"/>
  <c r="X658" i="4"/>
  <c r="X668" i="4"/>
  <c r="X671" i="4"/>
  <c r="X681" i="4"/>
  <c r="X652" i="4"/>
  <c r="X654" i="4"/>
  <c r="X661" i="4"/>
  <c r="X672" i="4"/>
  <c r="X674" i="4"/>
  <c r="X678" i="4"/>
  <c r="X660" i="4"/>
  <c r="X653" i="4"/>
  <c r="X685" i="4"/>
  <c r="X688" i="4"/>
  <c r="X684" i="4"/>
  <c r="X733" i="4"/>
  <c r="X737" i="4"/>
  <c r="X700" i="4"/>
  <c r="X696" i="4"/>
  <c r="X724" i="4"/>
  <c r="X697" i="4"/>
  <c r="X698" i="4"/>
  <c r="X716" i="4"/>
  <c r="X709" i="4"/>
  <c r="X749" i="4"/>
  <c r="X711" i="4"/>
  <c r="X720" i="4"/>
  <c r="X729" i="4"/>
  <c r="X746" i="4"/>
  <c r="X745" i="4"/>
  <c r="X718" i="4"/>
  <c r="X719" i="4"/>
  <c r="X682" i="4"/>
  <c r="X726" i="4"/>
  <c r="X727" i="4"/>
  <c r="X706" i="4"/>
  <c r="X279" i="4"/>
  <c r="X741" i="4"/>
  <c r="X743" i="4"/>
  <c r="X734" i="4"/>
  <c r="X710" i="4"/>
  <c r="X689" i="4"/>
  <c r="X723" i="4"/>
  <c r="X730" i="4"/>
  <c r="X694" i="4"/>
  <c r="X739" i="4"/>
  <c r="X740" i="4"/>
  <c r="X780" i="4"/>
  <c r="X751" i="4"/>
  <c r="X754" i="4"/>
  <c r="X753" i="4"/>
  <c r="X351" i="4"/>
  <c r="X767" i="4"/>
  <c r="X765" i="4"/>
  <c r="X768" i="4"/>
  <c r="X409" i="4"/>
  <c r="X774" i="4"/>
  <c r="X772" i="4"/>
  <c r="X755" i="4"/>
  <c r="X776" i="4"/>
  <c r="X761" i="4"/>
  <c r="X782" i="4"/>
  <c r="X757" i="4"/>
  <c r="X748" i="4"/>
  <c r="X783" i="4"/>
  <c r="X779" i="4"/>
  <c r="W777" i="4"/>
  <c r="X775" i="4"/>
  <c r="X759" i="4"/>
  <c r="X760" i="4"/>
  <c r="X762" i="4"/>
  <c r="X781" i="4"/>
  <c r="W530" i="4"/>
  <c r="X794" i="4"/>
  <c r="X791" i="4"/>
  <c r="X795" i="4"/>
  <c r="X796" i="4"/>
  <c r="X787" i="4"/>
  <c r="X804" i="4"/>
  <c r="X233" i="4"/>
  <c r="X788" i="4"/>
  <c r="X805" i="4"/>
  <c r="X789" i="4"/>
  <c r="X806" i="4"/>
  <c r="X793" i="4"/>
  <c r="X802" i="4"/>
  <c r="X799" i="4"/>
  <c r="X786" i="4"/>
  <c r="X808" i="4"/>
  <c r="X809" i="4"/>
  <c r="X800" i="4"/>
  <c r="X803" i="4"/>
  <c r="X818" i="4"/>
  <c r="X496" i="4"/>
  <c r="X817" i="4"/>
  <c r="X813" i="4"/>
  <c r="X811" i="4"/>
  <c r="X812" i="4"/>
  <c r="X820" i="4"/>
  <c r="X819" i="4"/>
  <c r="X815" i="4"/>
  <c r="X814" i="4"/>
  <c r="X816" i="4"/>
  <c r="X847" i="4"/>
  <c r="X844" i="4"/>
  <c r="X828" i="4"/>
  <c r="X829" i="4"/>
  <c r="X825" i="4"/>
  <c r="X835" i="4"/>
  <c r="X830" i="4"/>
  <c r="X834" i="4"/>
  <c r="X860" i="4"/>
  <c r="X838" i="4"/>
  <c r="X836" i="4"/>
  <c r="X840" i="4"/>
  <c r="X846" i="4"/>
  <c r="X852" i="4"/>
  <c r="X839" i="4"/>
  <c r="X845" i="4"/>
  <c r="X851" i="4"/>
  <c r="X854" i="4"/>
  <c r="X858" i="4"/>
  <c r="X848" i="4"/>
  <c r="X849" i="4"/>
  <c r="X857" i="4"/>
  <c r="X831" i="4"/>
  <c r="X855" i="4"/>
  <c r="X826" i="4"/>
  <c r="X861" i="4"/>
  <c r="X821" i="4"/>
  <c r="X862" i="4"/>
  <c r="X822" i="4"/>
  <c r="X837" i="4"/>
  <c r="X850" i="4"/>
  <c r="X841" i="4"/>
  <c r="X863" i="4"/>
  <c r="X856" i="4"/>
  <c r="X832" i="4"/>
  <c r="X843" i="4"/>
  <c r="X842" i="4"/>
  <c r="X823" i="4"/>
  <c r="X859" i="4"/>
  <c r="X66" i="4"/>
  <c r="X833" i="4"/>
  <c r="X853" i="4"/>
  <c r="X864" i="4"/>
  <c r="X865" i="4"/>
  <c r="X866" i="4"/>
  <c r="X281" i="4"/>
  <c r="X225" i="4"/>
  <c r="X867" i="4"/>
  <c r="X868" i="4"/>
  <c r="X499" i="4"/>
  <c r="X478" i="4"/>
  <c r="W309" i="4"/>
  <c r="W317" i="4"/>
  <c r="W227" i="4"/>
  <c r="W238" i="4"/>
  <c r="W214" i="4"/>
  <c r="W191" i="4"/>
  <c r="W157" i="4"/>
  <c r="W148" i="4"/>
  <c r="W131" i="4"/>
  <c r="W687" i="4"/>
  <c r="W132" i="4"/>
  <c r="W130" i="4"/>
  <c r="W112" i="4"/>
  <c r="W105" i="4"/>
  <c r="W95" i="4"/>
  <c r="W48" i="4"/>
  <c r="W632" i="4"/>
  <c r="X7" i="4"/>
  <c r="W298" i="4"/>
  <c r="W64" i="4"/>
  <c r="W20" i="4"/>
  <c r="W693" i="4"/>
  <c r="W713" i="4"/>
  <c r="W714" i="4"/>
  <c r="W695" i="4"/>
  <c r="W721" i="4"/>
  <c r="W657" i="4"/>
  <c r="W585" i="4"/>
  <c r="W171" i="4"/>
  <c r="W542" i="4"/>
  <c r="X552" i="4"/>
  <c r="W93" i="4"/>
  <c r="W106" i="4"/>
  <c r="X687" i="4"/>
  <c r="W774" i="4"/>
  <c r="W329" i="4"/>
  <c r="W318" i="4"/>
  <c r="W323" i="4"/>
  <c r="W286" i="4"/>
  <c r="W88" i="4"/>
  <c r="W867" i="4"/>
  <c r="W336" i="4"/>
  <c r="W345" i="4"/>
  <c r="W160" i="4"/>
  <c r="W190" i="4"/>
  <c r="W792" i="4"/>
  <c r="W738" i="4"/>
  <c r="W683" i="4"/>
  <c r="W728" i="4"/>
  <c r="W717" i="4"/>
  <c r="W727" i="4"/>
  <c r="W709" i="4"/>
  <c r="W679" i="4"/>
  <c r="W663" i="4"/>
  <c r="W675" i="4"/>
  <c r="W674" i="4"/>
  <c r="W201" i="4"/>
  <c r="W775" i="4"/>
  <c r="W782" i="4"/>
  <c r="W617" i="4"/>
  <c r="W620" i="4"/>
  <c r="W569" i="4"/>
  <c r="W546" i="4"/>
  <c r="W558" i="4"/>
  <c r="W180" i="4"/>
  <c r="X191" i="4"/>
  <c r="W780" i="4"/>
  <c r="W686" i="4"/>
  <c r="W685" i="4"/>
  <c r="X679" i="4"/>
  <c r="W615" i="4"/>
  <c r="W103" i="4"/>
  <c r="W536" i="4"/>
  <c r="W347" i="4"/>
  <c r="W806" i="4"/>
  <c r="W804" i="4"/>
  <c r="W750" i="4"/>
  <c r="W80" i="4"/>
  <c r="W723" i="4"/>
  <c r="W746" i="4"/>
  <c r="W704" i="4"/>
  <c r="W715" i="4"/>
  <c r="W736" i="4"/>
  <c r="W737" i="4"/>
  <c r="W673" i="4"/>
  <c r="W666" i="4"/>
  <c r="W664" i="4"/>
  <c r="W670" i="4"/>
  <c r="W652" i="4"/>
  <c r="W648" i="4"/>
  <c r="W650" i="4"/>
  <c r="W472" i="4"/>
  <c r="W618" i="4"/>
  <c r="W644" i="4"/>
  <c r="W642" i="4"/>
  <c r="W635" i="4"/>
  <c r="W613" i="4"/>
  <c r="W610" i="4"/>
  <c r="W599" i="4"/>
  <c r="W624" i="4"/>
  <c r="W633" i="4"/>
  <c r="W614" i="4"/>
  <c r="W591" i="4"/>
  <c r="W587" i="4"/>
  <c r="W582" i="4"/>
  <c r="W572" i="4"/>
  <c r="W563" i="4"/>
  <c r="W566" i="4"/>
  <c r="W332" i="4"/>
  <c r="W284" i="4"/>
  <c r="W310" i="4"/>
  <c r="W222" i="4"/>
  <c r="W224" i="4"/>
  <c r="W196" i="4"/>
  <c r="W135" i="4"/>
  <c r="W324" i="4"/>
  <c r="W127" i="4"/>
  <c r="W61" i="4"/>
  <c r="W79" i="4"/>
  <c r="W505" i="4"/>
  <c r="W42" i="4"/>
  <c r="W787" i="4"/>
  <c r="W794" i="4"/>
  <c r="W784" i="4"/>
  <c r="W770" i="4"/>
  <c r="W351" i="4"/>
  <c r="X750" i="4"/>
  <c r="W689" i="4"/>
  <c r="W731" i="4"/>
  <c r="W743" i="4"/>
  <c r="W690" i="4"/>
  <c r="W703" i="4"/>
  <c r="W708" i="4"/>
  <c r="W702" i="4"/>
  <c r="W699" i="4"/>
  <c r="W732" i="4"/>
  <c r="W724" i="4"/>
  <c r="X704" i="4"/>
  <c r="W681" i="4"/>
  <c r="W677" i="4"/>
  <c r="W659" i="4"/>
  <c r="W667" i="4"/>
  <c r="W665" i="4"/>
  <c r="W676" i="4"/>
  <c r="W656" i="4"/>
  <c r="W680" i="4"/>
  <c r="W647" i="4"/>
  <c r="X648" i="4"/>
  <c r="W631" i="4"/>
  <c r="W619" i="4"/>
  <c r="W627" i="4"/>
  <c r="W625" i="4"/>
  <c r="W608" i="4"/>
  <c r="W622" i="4"/>
  <c r="W616" i="4"/>
  <c r="W172" i="4"/>
  <c r="X599" i="4"/>
  <c r="W604" i="4"/>
  <c r="W606" i="4"/>
  <c r="W579" i="4"/>
  <c r="W578" i="4"/>
  <c r="W584" i="4"/>
  <c r="X591" i="4"/>
  <c r="W574" i="4"/>
  <c r="W571" i="4"/>
  <c r="W554" i="4"/>
  <c r="W545" i="4"/>
  <c r="X563" i="4"/>
  <c r="W538" i="4"/>
  <c r="W441" i="4"/>
  <c r="W428" i="4"/>
  <c r="W307" i="4"/>
  <c r="W202" i="4"/>
  <c r="W204" i="4"/>
  <c r="W210" i="4"/>
  <c r="W175" i="4"/>
  <c r="W123" i="4"/>
  <c r="W111" i="4"/>
  <c r="W99" i="4"/>
  <c r="W854" i="4"/>
  <c r="W838" i="4"/>
  <c r="X777" i="4"/>
  <c r="X693" i="4"/>
  <c r="X492" i="4"/>
  <c r="W403" i="4"/>
  <c r="W352" i="4"/>
  <c r="W392" i="4"/>
  <c r="W338" i="4"/>
  <c r="W308" i="4"/>
  <c r="W306" i="4"/>
  <c r="W320" i="4"/>
  <c r="W122" i="4"/>
  <c r="W232" i="4"/>
  <c r="W139" i="4"/>
  <c r="W155" i="4"/>
  <c r="X148" i="4"/>
  <c r="W114" i="4"/>
  <c r="W128" i="4"/>
  <c r="W113" i="4"/>
  <c r="W90" i="4"/>
  <c r="W125" i="4"/>
  <c r="W86" i="4"/>
  <c r="W50" i="4"/>
  <c r="W72" i="4"/>
  <c r="W53" i="4"/>
  <c r="W40" i="4"/>
  <c r="W12" i="4"/>
  <c r="W63" i="4"/>
  <c r="X770" i="4"/>
  <c r="X80" i="4"/>
  <c r="X738" i="4"/>
  <c r="X695" i="4"/>
  <c r="X673" i="4"/>
  <c r="X665" i="4"/>
  <c r="X644" i="4"/>
  <c r="X608" i="4"/>
  <c r="X633" i="4"/>
  <c r="X579" i="4"/>
  <c r="X587" i="4"/>
  <c r="X405" i="4"/>
  <c r="X546" i="4"/>
  <c r="X535" i="4"/>
  <c r="W526" i="4"/>
  <c r="W473" i="4"/>
  <c r="W452" i="4"/>
  <c r="W407" i="4"/>
  <c r="W330" i="4"/>
  <c r="W314" i="4"/>
  <c r="X309" i="4"/>
  <c r="X175" i="4"/>
  <c r="X157" i="4"/>
  <c r="X131" i="4"/>
  <c r="X114" i="4"/>
  <c r="X112" i="4"/>
  <c r="W107" i="4"/>
  <c r="W91" i="4"/>
  <c r="W43" i="4"/>
  <c r="X90" i="4"/>
  <c r="W65" i="4"/>
  <c r="W52" i="4"/>
  <c r="W76" i="4"/>
  <c r="W77" i="4"/>
  <c r="W9" i="4"/>
  <c r="W58" i="4"/>
  <c r="W56" i="4"/>
  <c r="X50" i="4"/>
  <c r="W27" i="4"/>
  <c r="W28" i="4"/>
  <c r="X64" i="4"/>
  <c r="W829" i="4"/>
  <c r="W725" i="4"/>
  <c r="W705" i="4"/>
  <c r="W718" i="4"/>
  <c r="W716" i="4"/>
  <c r="W698" i="4"/>
  <c r="W684" i="4"/>
  <c r="W237" i="4"/>
  <c r="W645" i="4"/>
  <c r="W592" i="4"/>
  <c r="W184" i="4"/>
  <c r="W550" i="4"/>
  <c r="W520" i="4"/>
  <c r="W445" i="4"/>
  <c r="W443" i="4"/>
  <c r="W372" i="4"/>
  <c r="W382" i="4"/>
  <c r="W316" i="4"/>
  <c r="W319" i="4"/>
  <c r="W300" i="4"/>
  <c r="W278" i="4"/>
  <c r="W277" i="4"/>
  <c r="W262" i="4"/>
  <c r="W249" i="4"/>
  <c r="W263" i="4"/>
  <c r="W259" i="4"/>
  <c r="W255" i="4"/>
  <c r="X20" i="4"/>
  <c r="X12" i="4"/>
  <c r="W864" i="4"/>
  <c r="X792" i="4"/>
  <c r="X530" i="4"/>
  <c r="X784" i="4"/>
  <c r="W71" i="4"/>
  <c r="W833" i="4"/>
  <c r="W832" i="4"/>
  <c r="W726" i="4"/>
  <c r="X725" i="4"/>
  <c r="W729" i="4"/>
  <c r="W660" i="4"/>
  <c r="W641" i="4"/>
  <c r="W605" i="4"/>
  <c r="W583" i="4"/>
  <c r="W576" i="4"/>
  <c r="W498" i="4"/>
  <c r="W402" i="4"/>
  <c r="W416" i="4"/>
  <c r="W350" i="4"/>
  <c r="W341" i="4"/>
  <c r="W293" i="4"/>
  <c r="W287" i="4"/>
  <c r="W275" i="4"/>
  <c r="W248" i="4"/>
  <c r="W258" i="4"/>
  <c r="W267" i="4"/>
  <c r="W266" i="4"/>
  <c r="W265" i="4"/>
  <c r="W863" i="4"/>
  <c r="W821" i="4"/>
  <c r="W820" i="4"/>
  <c r="W811" i="4"/>
  <c r="W710" i="4"/>
  <c r="W279" i="4"/>
  <c r="X728" i="4"/>
  <c r="W682" i="4"/>
  <c r="W745" i="4"/>
  <c r="W712" i="4"/>
  <c r="X690" i="4"/>
  <c r="X699" i="4"/>
  <c r="W691" i="4"/>
  <c r="X691" i="4"/>
  <c r="W826" i="4"/>
  <c r="W848" i="4"/>
  <c r="W800" i="4"/>
  <c r="W808" i="4"/>
  <c r="W706" i="4"/>
  <c r="X713" i="4"/>
  <c r="W711" i="4"/>
  <c r="W707" i="4"/>
  <c r="X707" i="4"/>
  <c r="W844" i="4"/>
  <c r="W788" i="4"/>
  <c r="W791" i="4"/>
  <c r="W760" i="4"/>
  <c r="W748" i="4"/>
  <c r="W755" i="4"/>
  <c r="W765" i="4"/>
  <c r="W754" i="4"/>
  <c r="W694" i="4"/>
  <c r="W734" i="4"/>
  <c r="W735" i="4"/>
  <c r="W749" i="4"/>
  <c r="W424" i="4"/>
  <c r="X708" i="4"/>
  <c r="W741" i="4"/>
  <c r="W7" i="4"/>
  <c r="W719" i="4"/>
  <c r="W720" i="4"/>
  <c r="W696" i="4"/>
  <c r="W733" i="4"/>
  <c r="W653" i="4"/>
  <c r="W672" i="4"/>
  <c r="W671" i="4"/>
  <c r="W272" i="4"/>
  <c r="W646" i="4"/>
  <c r="W630" i="4"/>
  <c r="W623" i="4"/>
  <c r="W601" i="4"/>
  <c r="W598" i="4"/>
  <c r="W596" i="4"/>
  <c r="W581" i="4"/>
  <c r="W573" i="4"/>
  <c r="W557" i="4"/>
  <c r="W555" i="4"/>
  <c r="W522" i="4"/>
  <c r="X534" i="4"/>
  <c r="W491" i="4"/>
  <c r="W507" i="4"/>
  <c r="W502" i="4"/>
  <c r="W500" i="4"/>
  <c r="W466" i="4"/>
  <c r="W451" i="4"/>
  <c r="W431" i="4"/>
  <c r="W430" i="4"/>
  <c r="W742" i="4"/>
  <c r="W412" i="4"/>
  <c r="W410" i="4"/>
  <c r="W357" i="4"/>
  <c r="W378" i="4"/>
  <c r="W384" i="4"/>
  <c r="W373" i="4"/>
  <c r="W360" i="4"/>
  <c r="W346" i="4"/>
  <c r="W209" i="4"/>
  <c r="W344" i="4"/>
  <c r="W349" i="4"/>
  <c r="W282" i="4"/>
  <c r="W198" i="4"/>
  <c r="X307" i="4"/>
  <c r="W283" i="4"/>
  <c r="W661" i="4"/>
  <c r="X664" i="4"/>
  <c r="W668" i="4"/>
  <c r="X659" i="4"/>
  <c r="W662" i="4"/>
  <c r="X656" i="4"/>
  <c r="W600" i="4"/>
  <c r="X472" i="4"/>
  <c r="W640" i="4"/>
  <c r="X635" i="4"/>
  <c r="W629" i="4"/>
  <c r="X627" i="4"/>
  <c r="W621" i="4"/>
  <c r="X616" i="4"/>
  <c r="W602" i="4"/>
  <c r="W612" i="4"/>
  <c r="W611" i="4"/>
  <c r="W593" i="4"/>
  <c r="W586" i="4"/>
  <c r="W594" i="4"/>
  <c r="W577" i="4"/>
  <c r="W553" i="4"/>
  <c r="W564" i="4"/>
  <c r="W561" i="4"/>
  <c r="W540" i="4"/>
  <c r="W537" i="4"/>
  <c r="W495" i="4"/>
  <c r="W485" i="4"/>
  <c r="W518" i="4"/>
  <c r="W510" i="4"/>
  <c r="W529" i="4"/>
  <c r="W462" i="4"/>
  <c r="W456" i="4"/>
  <c r="W436" i="4"/>
  <c r="W417" i="4"/>
  <c r="W421" i="4"/>
  <c r="W393" i="4"/>
  <c r="W353" i="4"/>
  <c r="W361" i="4"/>
  <c r="W348" i="4"/>
  <c r="W334" i="4"/>
  <c r="W285" i="4"/>
  <c r="X317" i="4"/>
  <c r="W305" i="4"/>
  <c r="W302" i="4"/>
  <c r="W697" i="4"/>
  <c r="W700" i="4"/>
  <c r="W688" i="4"/>
  <c r="W678" i="4"/>
  <c r="W654" i="4"/>
  <c r="W658" i="4"/>
  <c r="W669" i="4"/>
  <c r="W628" i="4"/>
  <c r="W634" i="4"/>
  <c r="W626" i="4"/>
  <c r="W638" i="4"/>
  <c r="W637" i="4"/>
  <c r="W636" i="4"/>
  <c r="W603" i="4"/>
  <c r="W609" i="4"/>
  <c r="W639" i="4"/>
  <c r="W607" i="4"/>
  <c r="W590" i="4"/>
  <c r="W595" i="4"/>
  <c r="W588" i="4"/>
  <c r="W589" i="4"/>
  <c r="W655" i="4"/>
  <c r="W559" i="4"/>
  <c r="W575" i="4"/>
  <c r="W567" i="4"/>
  <c r="W570" i="4"/>
  <c r="W562" i="4"/>
  <c r="W551" i="4"/>
  <c r="W548" i="4"/>
  <c r="W560" i="4"/>
  <c r="W544" i="4"/>
  <c r="W504" i="4"/>
  <c r="W810" i="4"/>
  <c r="W533" i="4"/>
  <c r="W511" i="4"/>
  <c r="W386" i="4"/>
  <c r="W365" i="4"/>
  <c r="W355" i="4"/>
  <c r="W340" i="4"/>
  <c r="W312" i="4"/>
  <c r="W303" i="4"/>
  <c r="W246" i="4"/>
  <c r="W244" i="4"/>
  <c r="W242" i="4"/>
  <c r="W229" i="4"/>
  <c r="W141" i="4"/>
  <c r="W216" i="4"/>
  <c r="W150" i="4"/>
  <c r="W301" i="4"/>
  <c r="W295" i="4"/>
  <c r="W270" i="4"/>
  <c r="W274" i="4"/>
  <c r="W247" i="4"/>
  <c r="W211" i="4"/>
  <c r="W162" i="4"/>
  <c r="W315" i="4"/>
  <c r="W294" i="4"/>
  <c r="W288" i="4"/>
  <c r="W276" i="4"/>
  <c r="W261" i="4"/>
  <c r="W269" i="4"/>
  <c r="W205" i="4"/>
  <c r="W37" i="4"/>
  <c r="W651" i="4"/>
  <c r="W231" i="4"/>
  <c r="W140" i="4"/>
  <c r="W177" i="4"/>
  <c r="W144" i="4"/>
  <c r="W195" i="4"/>
  <c r="W98" i="4"/>
  <c r="W102" i="4"/>
  <c r="W101" i="4"/>
  <c r="W136" i="4"/>
  <c r="W94" i="4"/>
  <c r="W133" i="4"/>
  <c r="W97" i="4"/>
  <c r="W116" i="4"/>
  <c r="W47" i="4"/>
  <c r="W87" i="4"/>
  <c r="W82" i="4"/>
  <c r="W73" i="4"/>
  <c r="W70" i="4"/>
  <c r="W54" i="4"/>
  <c r="W752" i="4"/>
  <c r="W46" i="4"/>
  <c r="W78" i="4"/>
  <c r="W60" i="4"/>
  <c r="W69" i="4"/>
  <c r="W55" i="4"/>
  <c r="W13" i="4"/>
  <c r="W51" i="4"/>
  <c r="W281" i="4"/>
  <c r="W850" i="4"/>
  <c r="W855" i="4"/>
  <c r="W845" i="4"/>
  <c r="W478" i="4"/>
  <c r="W842" i="4"/>
  <c r="W822" i="4"/>
  <c r="W857" i="4"/>
  <c r="W839" i="4"/>
  <c r="W834" i="4"/>
  <c r="W816" i="4"/>
  <c r="W817" i="4"/>
  <c r="W799" i="4"/>
  <c r="W801" i="4"/>
  <c r="W805" i="4"/>
  <c r="W798" i="4"/>
  <c r="W795" i="4"/>
  <c r="W807" i="4"/>
  <c r="W762" i="4"/>
  <c r="W785" i="4"/>
  <c r="W783" i="4"/>
  <c r="W766" i="4"/>
  <c r="W776" i="4"/>
  <c r="W778" i="4"/>
  <c r="W768" i="4"/>
  <c r="W304" i="4"/>
  <c r="W753" i="4"/>
  <c r="W758" i="4"/>
  <c r="W739" i="4"/>
  <c r="W514" i="4"/>
  <c r="X511" i="4"/>
  <c r="X508" i="4"/>
  <c r="X493" i="4"/>
  <c r="W493" i="4"/>
  <c r="W846" i="4"/>
  <c r="W835" i="4"/>
  <c r="W815" i="4"/>
  <c r="W818" i="4"/>
  <c r="X731" i="4"/>
  <c r="X735" i="4"/>
  <c r="X683" i="4"/>
  <c r="X717" i="4"/>
  <c r="X705" i="4"/>
  <c r="X714" i="4"/>
  <c r="X712" i="4"/>
  <c r="X703" i="4"/>
  <c r="X424" i="4"/>
  <c r="X702" i="4"/>
  <c r="X732" i="4"/>
  <c r="X715" i="4"/>
  <c r="X736" i="4"/>
  <c r="X721" i="4"/>
  <c r="X686" i="4"/>
  <c r="X663" i="4"/>
  <c r="X675" i="4"/>
  <c r="X666" i="4"/>
  <c r="X670" i="4"/>
  <c r="X677" i="4"/>
  <c r="X667" i="4"/>
  <c r="X676" i="4"/>
  <c r="X680" i="4"/>
  <c r="X650" i="4"/>
  <c r="X618" i="4"/>
  <c r="X642" i="4"/>
  <c r="X613" i="4"/>
  <c r="X619" i="4"/>
  <c r="X625" i="4"/>
  <c r="X622" i="4"/>
  <c r="X638" i="4"/>
  <c r="X624" i="4"/>
  <c r="X636" i="4"/>
  <c r="X614" i="4"/>
  <c r="X609" i="4"/>
  <c r="X606" i="4"/>
  <c r="X607" i="4"/>
  <c r="X578" i="4"/>
  <c r="X595" i="4"/>
  <c r="X589" i="4"/>
  <c r="X582" i="4"/>
  <c r="X559" i="4"/>
  <c r="X571" i="4"/>
  <c r="X567" i="4"/>
  <c r="X569" i="4"/>
  <c r="X562" i="4"/>
  <c r="X566" i="4"/>
  <c r="W547" i="4"/>
  <c r="X548" i="4"/>
  <c r="W568" i="4"/>
  <c r="X558" i="4"/>
  <c r="W565" i="4"/>
  <c r="X544" i="4"/>
  <c r="W549" i="4"/>
  <c r="X543" i="4"/>
  <c r="W501" i="4"/>
  <c r="X810" i="4"/>
  <c r="W521" i="4"/>
  <c r="X524" i="4"/>
  <c r="W488" i="4"/>
  <c r="X528" i="4"/>
  <c r="W528" i="4"/>
  <c r="W789" i="4"/>
  <c r="W796" i="4"/>
  <c r="W781" i="4"/>
  <c r="W779" i="4"/>
  <c r="W761" i="4"/>
  <c r="W409" i="4"/>
  <c r="W740" i="4"/>
  <c r="X486" i="4"/>
  <c r="W486" i="4"/>
  <c r="X490" i="4"/>
  <c r="W490" i="4"/>
  <c r="W859" i="4"/>
  <c r="W512" i="4"/>
  <c r="X512" i="4"/>
  <c r="X480" i="4"/>
  <c r="W480" i="4"/>
  <c r="W453" i="4"/>
  <c r="W469" i="4"/>
  <c r="W475" i="4"/>
  <c r="W454" i="4"/>
  <c r="W189" i="4"/>
  <c r="W437" i="4"/>
  <c r="W432" i="4"/>
  <c r="W422" i="4"/>
  <c r="W398" i="4"/>
  <c r="W400" i="4"/>
  <c r="W389" i="4"/>
  <c r="W388" i="4"/>
  <c r="W374" i="4"/>
  <c r="W368" i="4"/>
  <c r="W385" i="4"/>
  <c r="W335" i="4"/>
  <c r="X344" i="4"/>
  <c r="X349" i="4"/>
  <c r="X282" i="4"/>
  <c r="X315" i="4"/>
  <c r="X312" i="4"/>
  <c r="X294" i="4"/>
  <c r="X288" i="4"/>
  <c r="W291" i="4"/>
  <c r="X301" i="4"/>
  <c r="W299" i="4"/>
  <c r="W321" i="4"/>
  <c r="X295" i="4"/>
  <c r="W280" i="4"/>
  <c r="X276" i="4"/>
  <c r="W271" i="4"/>
  <c r="X270" i="4"/>
  <c r="W268" i="4"/>
  <c r="X274" i="4"/>
  <c r="W264" i="4"/>
  <c r="X261" i="4"/>
  <c r="W256" i="4"/>
  <c r="X247" i="4"/>
  <c r="W254" i="4"/>
  <c r="X269" i="4"/>
  <c r="W257" i="4"/>
  <c r="W252" i="4"/>
  <c r="X205" i="4"/>
  <c r="W260" i="4"/>
  <c r="X122" i="4"/>
  <c r="W240" i="4"/>
  <c r="W243" i="4"/>
  <c r="X227" i="4"/>
  <c r="W827" i="4"/>
  <c r="X651" i="4"/>
  <c r="W235" i="4"/>
  <c r="X238" i="4"/>
  <c r="W234" i="4"/>
  <c r="X231" i="4"/>
  <c r="W181" i="4"/>
  <c r="X202" i="4"/>
  <c r="X140" i="4"/>
  <c r="W218" i="4"/>
  <c r="X204" i="4"/>
  <c r="W206" i="4"/>
  <c r="X177" i="4"/>
  <c r="W203" i="4"/>
  <c r="X214" i="4"/>
  <c r="W152" i="4"/>
  <c r="X144" i="4"/>
  <c r="W506" i="4"/>
  <c r="W517" i="4"/>
  <c r="W532" i="4"/>
  <c r="W487" i="4"/>
  <c r="W467" i="4"/>
  <c r="W479" i="4"/>
  <c r="W465" i="4"/>
  <c r="W470" i="4"/>
  <c r="W649" i="4"/>
  <c r="W446" i="4"/>
  <c r="W434" i="4"/>
  <c r="W423" i="4"/>
  <c r="W414" i="4"/>
  <c r="W413" i="4"/>
  <c r="W399" i="4"/>
  <c r="W396" i="4"/>
  <c r="W411" i="4"/>
  <c r="W358" i="4"/>
  <c r="W390" i="4"/>
  <c r="W362" i="4"/>
  <c r="W387" i="4"/>
  <c r="W383" i="4"/>
  <c r="W366" i="4"/>
  <c r="W375" i="4"/>
  <c r="W371" i="4"/>
  <c r="W376" i="4"/>
  <c r="W764" i="4"/>
  <c r="W377" i="4"/>
  <c r="W824" i="4"/>
  <c r="W343" i="4"/>
  <c r="W331" i="4"/>
  <c r="W597" i="4"/>
  <c r="W342" i="4"/>
  <c r="W328" i="4"/>
  <c r="W290" i="4"/>
  <c r="W296" i="4"/>
  <c r="W163" i="4"/>
  <c r="X163" i="4"/>
  <c r="W192" i="4"/>
  <c r="X192" i="4"/>
  <c r="W146" i="4"/>
  <c r="X146" i="4"/>
  <c r="W183" i="4"/>
  <c r="X183" i="4"/>
  <c r="W182" i="4"/>
  <c r="X182" i="4"/>
  <c r="W164" i="4"/>
  <c r="X164" i="4"/>
  <c r="W156" i="4"/>
  <c r="X156" i="4"/>
  <c r="W119" i="4"/>
  <c r="X119" i="4"/>
  <c r="W126" i="4"/>
  <c r="X126" i="4"/>
  <c r="W253" i="4"/>
  <c r="W251" i="4"/>
  <c r="W245" i="4"/>
  <c r="W250" i="4"/>
  <c r="W241" i="4"/>
  <c r="W239" i="4"/>
  <c r="W223" i="4"/>
  <c r="W236" i="4"/>
  <c r="W228" i="4"/>
  <c r="W179" i="4"/>
  <c r="W170" i="4"/>
  <c r="W149" i="4"/>
  <c r="W215" i="4"/>
  <c r="W178" i="4"/>
  <c r="W185" i="4"/>
  <c r="W527" i="4"/>
  <c r="W509" i="4"/>
  <c r="W395" i="4"/>
  <c r="W359" i="4"/>
  <c r="W370" i="4"/>
  <c r="W381" i="4"/>
  <c r="W363" i="4"/>
  <c r="W364" i="4"/>
  <c r="W391" i="4"/>
  <c r="W339" i="4"/>
  <c r="W327" i="4"/>
  <c r="W292" i="4"/>
  <c r="W220" i="4"/>
  <c r="X220" i="4"/>
  <c r="W187" i="4"/>
  <c r="X187" i="4"/>
  <c r="W167" i="4"/>
  <c r="X167" i="4"/>
  <c r="W161" i="4"/>
  <c r="X161" i="4"/>
  <c r="W154" i="4"/>
  <c r="X154" i="4"/>
  <c r="W108" i="4"/>
  <c r="X108" i="4"/>
  <c r="X98" i="4"/>
  <c r="X111" i="4"/>
  <c r="X102" i="4"/>
  <c r="X128" i="4"/>
  <c r="X132" i="4"/>
  <c r="X94" i="4"/>
  <c r="X105" i="4"/>
  <c r="X97" i="4"/>
  <c r="X26" i="4"/>
  <c r="X47" i="4"/>
  <c r="X125" i="4"/>
  <c r="X17" i="4"/>
  <c r="X52" i="4"/>
  <c r="X73" i="4"/>
  <c r="X48" i="4"/>
  <c r="X54" i="4"/>
  <c r="X58" i="4"/>
  <c r="X752" i="4"/>
  <c r="X72" i="4"/>
  <c r="X31" i="4"/>
  <c r="X28" i="4"/>
  <c r="X78" i="4"/>
  <c r="X19" i="4"/>
  <c r="X69" i="4"/>
  <c r="X39" i="4"/>
  <c r="W168" i="4"/>
  <c r="W169" i="4"/>
  <c r="W207" i="4"/>
  <c r="W208" i="4"/>
  <c r="W194" i="4"/>
  <c r="W188" i="4"/>
  <c r="W145" i="4"/>
  <c r="W219" i="4"/>
  <c r="W186" i="4"/>
  <c r="W115" i="4"/>
  <c r="W100" i="4"/>
  <c r="W92" i="4"/>
  <c r="W104" i="4"/>
  <c r="W110" i="4"/>
  <c r="W109" i="4"/>
  <c r="W118" i="4"/>
  <c r="W45" i="4"/>
  <c r="W89" i="4"/>
  <c r="W83" i="4"/>
  <c r="W81" i="4"/>
  <c r="W74" i="4"/>
  <c r="W62" i="4"/>
  <c r="W59" i="4"/>
  <c r="W57" i="4"/>
  <c r="W49" i="4"/>
  <c r="W84" i="4"/>
  <c r="W75" i="4"/>
  <c r="W35" i="4"/>
  <c r="W289" i="4"/>
  <c r="W44" i="4"/>
  <c r="W85" i="4"/>
  <c r="W16" i="4"/>
  <c r="W68" i="4"/>
  <c r="W841" i="4"/>
  <c r="W837" i="4"/>
  <c r="W862" i="4"/>
  <c r="W861" i="4"/>
  <c r="W18" i="4"/>
  <c r="W849" i="4"/>
  <c r="W858" i="4"/>
  <c r="W851" i="4"/>
  <c r="W852" i="4"/>
  <c r="W840" i="4"/>
  <c r="W836" i="4"/>
  <c r="W860" i="4"/>
  <c r="W830" i="4"/>
  <c r="W825" i="4"/>
  <c r="W828" i="4"/>
  <c r="W847" i="4"/>
  <c r="W814" i="4"/>
  <c r="W819" i="4"/>
  <c r="W812" i="4"/>
  <c r="W813" i="4"/>
  <c r="W496" i="4"/>
  <c r="W803" i="4"/>
  <c r="W809" i="4"/>
  <c r="W786" i="4"/>
  <c r="W802" i="4"/>
  <c r="X801" i="4"/>
  <c r="X798" i="4"/>
  <c r="X807" i="4"/>
  <c r="X785" i="4"/>
  <c r="X766" i="4"/>
  <c r="X778" i="4"/>
  <c r="X304" i="4"/>
  <c r="X758" i="4"/>
  <c r="W868" i="4"/>
  <c r="W225" i="4"/>
  <c r="W866" i="4"/>
  <c r="W865" i="4"/>
  <c r="W853" i="4"/>
  <c r="W66" i="4"/>
  <c r="W823" i="4"/>
  <c r="W843" i="4"/>
  <c r="W856" i="4"/>
  <c r="W831" i="4"/>
  <c r="W790" i="4"/>
  <c r="W797" i="4"/>
  <c r="W142" i="4"/>
  <c r="W769" i="4"/>
  <c r="W773" i="4"/>
  <c r="W771" i="4"/>
  <c r="W756" i="4"/>
  <c r="W747" i="4"/>
  <c r="W793" i="4"/>
  <c r="X790" i="4"/>
  <c r="W233" i="4"/>
  <c r="X797" i="4"/>
  <c r="X142" i="4"/>
  <c r="W759" i="4"/>
  <c r="X769" i="4"/>
  <c r="W757" i="4"/>
  <c r="X773" i="4"/>
  <c r="W772" i="4"/>
  <c r="X771" i="4"/>
  <c r="W767" i="4"/>
  <c r="X756" i="4"/>
  <c r="W751" i="4"/>
  <c r="X747" i="4"/>
  <c r="W730" i="4"/>
  <c r="W531" i="4"/>
  <c r="X8" i="4"/>
  <c r="X6" i="5"/>
  <c r="W494" i="4"/>
  <c r="X527" i="4"/>
  <c r="W484" i="4"/>
  <c r="X517" i="4"/>
  <c r="W515" i="4"/>
  <c r="X509" i="4"/>
  <c r="W513" i="4"/>
  <c r="W503" i="4"/>
  <c r="W483" i="4"/>
  <c r="W460" i="4"/>
  <c r="W458" i="4"/>
  <c r="W457" i="4"/>
  <c r="W477" i="4"/>
  <c r="W471" i="4"/>
  <c r="W463" i="4"/>
  <c r="W459" i="4"/>
  <c r="X459" i="4"/>
  <c r="W447" i="4"/>
  <c r="X447" i="4"/>
  <c r="W448" i="4"/>
  <c r="X448" i="4"/>
  <c r="W433" i="4"/>
  <c r="X433" i="4"/>
  <c r="W427" i="4"/>
  <c r="X427" i="4"/>
  <c r="W420" i="4"/>
  <c r="X420" i="4"/>
  <c r="W525" i="4"/>
  <c r="W369" i="4"/>
  <c r="W519" i="4"/>
  <c r="W516" i="4"/>
  <c r="W482" i="4"/>
  <c r="W497" i="4"/>
  <c r="W523" i="4"/>
  <c r="W481" i="4"/>
  <c r="W722" i="4"/>
  <c r="W468" i="4"/>
  <c r="W489" i="4"/>
  <c r="W476" i="4"/>
  <c r="W450" i="4"/>
  <c r="W455" i="4"/>
  <c r="X455" i="4"/>
  <c r="W449" i="4"/>
  <c r="X449" i="4"/>
  <c r="W440" i="4"/>
  <c r="X440" i="4"/>
  <c r="W429" i="4"/>
  <c r="X429" i="4"/>
  <c r="W397" i="4"/>
  <c r="X397" i="4"/>
  <c r="W415" i="4"/>
  <c r="X415" i="4"/>
  <c r="W464" i="4"/>
  <c r="X464" i="4"/>
  <c r="W474" i="4"/>
  <c r="X474" i="4"/>
  <c r="W442" i="4"/>
  <c r="X442" i="4"/>
  <c r="W435" i="4"/>
  <c r="X435" i="4"/>
  <c r="W426" i="4"/>
  <c r="X426" i="4"/>
  <c r="W418" i="4"/>
  <c r="X418" i="4"/>
  <c r="W406" i="4"/>
  <c r="X406" i="4"/>
  <c r="W461" i="4"/>
  <c r="X461" i="4"/>
  <c r="W439" i="4"/>
  <c r="X439" i="4"/>
  <c r="W444" i="4"/>
  <c r="X444" i="4"/>
  <c r="W438" i="4"/>
  <c r="X438" i="4"/>
  <c r="W425" i="4"/>
  <c r="X425" i="4"/>
  <c r="W419" i="4"/>
  <c r="X419" i="4"/>
  <c r="W404" i="4"/>
  <c r="X404" i="4"/>
  <c r="X742" i="4"/>
  <c r="X399" i="4"/>
  <c r="X412" i="4"/>
  <c r="X395" i="4"/>
  <c r="X401" i="4"/>
  <c r="X411" i="4"/>
  <c r="X394" i="4"/>
  <c r="X359" i="4"/>
  <c r="X356" i="4"/>
  <c r="X390" i="4"/>
  <c r="X367" i="4"/>
  <c r="X370" i="4"/>
  <c r="X386" i="4"/>
  <c r="X387" i="4"/>
  <c r="X365" i="4"/>
  <c r="X381" i="4"/>
  <c r="X378" i="4"/>
  <c r="X366" i="4"/>
  <c r="X384" i="4"/>
  <c r="X363" i="4"/>
  <c r="X354" i="4"/>
  <c r="X371" i="4"/>
  <c r="X380" i="4"/>
  <c r="X364" i="4"/>
  <c r="X379" i="4"/>
  <c r="X764" i="4"/>
  <c r="X391" i="4"/>
  <c r="X355" i="4"/>
  <c r="X824" i="4"/>
  <c r="X340" i="4"/>
  <c r="X339" i="4"/>
  <c r="X346" i="4"/>
  <c r="X331" i="4"/>
  <c r="X209" i="4"/>
  <c r="X327" i="4"/>
  <c r="X336" i="4"/>
  <c r="W337" i="4"/>
  <c r="W325" i="4"/>
  <c r="W322" i="4"/>
  <c r="X345" i="4"/>
  <c r="X338" i="4"/>
  <c r="X308" i="4"/>
  <c r="W333" i="4"/>
  <c r="W311" i="4"/>
  <c r="W313" i="4"/>
  <c r="W197" i="4"/>
  <c r="W193" i="4"/>
  <c r="X193" i="4"/>
  <c r="W138" i="4"/>
  <c r="X138" i="4"/>
  <c r="W174" i="4"/>
  <c r="X174" i="4"/>
  <c r="W137" i="4"/>
  <c r="X137" i="4"/>
  <c r="W158" i="4"/>
  <c r="X158" i="4"/>
  <c r="W199" i="4"/>
  <c r="X199" i="4"/>
  <c r="W173" i="4"/>
  <c r="X173" i="4"/>
  <c r="W153" i="4"/>
  <c r="X153" i="4"/>
  <c r="W96" i="4"/>
  <c r="X96" i="4"/>
  <c r="W701" i="4"/>
  <c r="X701" i="4"/>
  <c r="W121" i="4"/>
  <c r="X121" i="4"/>
  <c r="W120" i="4"/>
  <c r="X120" i="4"/>
  <c r="W134" i="4"/>
  <c r="X134" i="4"/>
  <c r="W176" i="4"/>
  <c r="X176" i="4"/>
  <c r="W166" i="4"/>
  <c r="X166" i="4"/>
  <c r="W217" i="4"/>
  <c r="X217" i="4"/>
  <c r="W159" i="4"/>
  <c r="X159" i="4"/>
  <c r="W200" i="4"/>
  <c r="X200" i="4"/>
  <c r="W212" i="4"/>
  <c r="X212" i="4"/>
  <c r="W143" i="4"/>
  <c r="X143" i="4"/>
  <c r="W165" i="4"/>
  <c r="X165" i="4"/>
  <c r="W297" i="4"/>
  <c r="X297" i="4"/>
  <c r="W124" i="4"/>
  <c r="X124" i="4"/>
  <c r="W129" i="4"/>
  <c r="X129" i="4"/>
  <c r="W117" i="4"/>
  <c r="X117" i="4"/>
  <c r="X99" i="4"/>
  <c r="X115" i="4"/>
  <c r="X101" i="4"/>
  <c r="X100" i="4"/>
  <c r="X113" i="4"/>
  <c r="X92" i="4"/>
  <c r="X136" i="4"/>
  <c r="X104" i="4"/>
  <c r="X130" i="4"/>
  <c r="X110" i="4"/>
  <c r="X133" i="4"/>
  <c r="X109" i="4"/>
  <c r="X95" i="4"/>
  <c r="X118" i="4"/>
  <c r="X116" i="4"/>
  <c r="X91" i="4"/>
  <c r="X45" i="4"/>
  <c r="X87" i="4"/>
  <c r="X89" i="4"/>
  <c r="X86" i="4"/>
  <c r="X83" i="4"/>
  <c r="X82" i="4"/>
  <c r="X81" i="4"/>
  <c r="X76" i="4"/>
  <c r="X74" i="4"/>
  <c r="X70" i="4"/>
  <c r="X632" i="4"/>
  <c r="X62" i="4"/>
  <c r="X59" i="4"/>
  <c r="X56" i="4"/>
  <c r="X57" i="4"/>
  <c r="X46" i="4"/>
  <c r="X49" i="4"/>
  <c r="X53" i="4"/>
  <c r="X84" i="4"/>
  <c r="X24" i="4"/>
  <c r="X75" i="4"/>
  <c r="X60" i="4"/>
  <c r="X71" i="4"/>
  <c r="X289" i="4"/>
  <c r="X44" i="4"/>
  <c r="X85" i="4"/>
  <c r="X55" i="4"/>
  <c r="X68" i="4"/>
  <c r="X51" i="4"/>
  <c r="X63" i="4"/>
  <c r="AS706" i="4"/>
  <c r="AT706" i="4"/>
  <c r="AU706" i="4" s="1"/>
  <c r="AV706" i="4" s="1"/>
  <c r="AS710" i="4"/>
  <c r="AT710" i="4"/>
  <c r="AU710" i="4" s="1"/>
  <c r="AV710" i="4" s="1"/>
  <c r="AS97" i="4"/>
  <c r="AT97" i="4"/>
  <c r="AU97" i="4"/>
  <c r="AV97" i="4" s="1"/>
  <c r="AS764" i="4"/>
  <c r="AT764" i="4"/>
  <c r="AU764" i="4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Y533" i="12"/>
  <c r="Z533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Y706" i="12"/>
  <c r="Z706" i="12"/>
  <c r="AA706" i="12"/>
  <c r="AR706" i="12" s="1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Y710" i="12"/>
  <c r="Z710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Y764" i="12"/>
  <c r="Z764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Y296" i="12"/>
  <c r="Z296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Y380" i="12"/>
  <c r="Z380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97" i="4"/>
  <c r="AA97" i="4"/>
  <c r="AQ533" i="4"/>
  <c r="AA533" i="4"/>
  <c r="AQ706" i="4"/>
  <c r="AA706" i="4"/>
  <c r="AQ710" i="4"/>
  <c r="AA710" i="4"/>
  <c r="AO710" i="4"/>
  <c r="AQ764" i="4"/>
  <c r="AA764" i="4"/>
  <c r="AQ296" i="4"/>
  <c r="AA296" i="4"/>
  <c r="AQ380" i="4"/>
  <c r="AA380" i="4"/>
  <c r="R97" i="4"/>
  <c r="R533" i="4"/>
  <c r="R706" i="4"/>
  <c r="R710" i="4"/>
  <c r="R764" i="4"/>
  <c r="R296" i="4"/>
  <c r="R380" i="4"/>
  <c r="M97" i="4"/>
  <c r="J97" i="4"/>
  <c r="AO97" i="4" s="1"/>
  <c r="AP97" i="4"/>
  <c r="M533" i="4"/>
  <c r="J533" i="4" s="1"/>
  <c r="AP533" i="4"/>
  <c r="M706" i="4"/>
  <c r="M710" i="4"/>
  <c r="J710" i="4"/>
  <c r="AP710" i="4"/>
  <c r="M764" i="4"/>
  <c r="J764" i="4"/>
  <c r="AP764" i="4"/>
  <c r="M296" i="4"/>
  <c r="J296" i="4" s="1"/>
  <c r="AP296" i="4" s="1"/>
  <c r="M380" i="4"/>
  <c r="J380" i="4" s="1"/>
  <c r="AO764" i="4"/>
  <c r="AO296" i="4"/>
  <c r="Z710" i="4"/>
  <c r="Z764" i="4"/>
  <c r="Z97" i="4"/>
  <c r="Z296" i="4"/>
  <c r="Z533" i="4"/>
  <c r="AQ710" i="12"/>
  <c r="AQ764" i="12"/>
  <c r="AQ706" i="12"/>
  <c r="AR710" i="12"/>
  <c r="AR97" i="12"/>
  <c r="AR296" i="12"/>
  <c r="AW710" i="4"/>
  <c r="AX710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T51" i="4"/>
  <c r="AU51" i="4"/>
  <c r="AV51" i="4" s="1"/>
  <c r="AS289" i="4"/>
  <c r="AT289" i="4"/>
  <c r="AU289" i="4" s="1"/>
  <c r="AV289" i="4" s="1"/>
  <c r="AS87" i="4"/>
  <c r="AT87" i="4"/>
  <c r="AU87" i="4"/>
  <c r="AV87" i="4" s="1"/>
  <c r="AS106" i="4"/>
  <c r="AT106" i="4"/>
  <c r="AU106" i="4" s="1"/>
  <c r="AV106" i="4" s="1"/>
  <c r="AS155" i="4"/>
  <c r="AT155" i="4"/>
  <c r="AS302" i="4"/>
  <c r="AT302" i="4"/>
  <c r="AU302" i="4" s="1"/>
  <c r="AV302" i="4" s="1"/>
  <c r="AS310" i="4"/>
  <c r="AT310" i="4"/>
  <c r="AU310" i="4"/>
  <c r="AV310" i="4" s="1"/>
  <c r="AT292" i="4"/>
  <c r="AU292" i="4"/>
  <c r="AV292" i="4" s="1"/>
  <c r="AT349" i="4"/>
  <c r="AU349" i="4"/>
  <c r="AV349" i="4" s="1"/>
  <c r="AS338" i="4"/>
  <c r="AT338" i="4"/>
  <c r="AU338" i="4"/>
  <c r="AV338" i="4" s="1"/>
  <c r="AS330" i="4"/>
  <c r="AT330" i="4"/>
  <c r="AU330" i="4"/>
  <c r="AV330" i="4" s="1"/>
  <c r="AT385" i="4"/>
  <c r="AU385" i="4"/>
  <c r="AV385" i="4" s="1"/>
  <c r="AS375" i="4"/>
  <c r="AT375" i="4"/>
  <c r="AU375" i="4"/>
  <c r="AV375" i="4" s="1"/>
  <c r="AT352" i="4"/>
  <c r="AU352" i="4" s="1"/>
  <c r="AV352" i="4" s="1"/>
  <c r="AS362" i="4"/>
  <c r="AT362" i="4"/>
  <c r="AU362" i="4" s="1"/>
  <c r="AV362" i="4" s="1"/>
  <c r="AS395" i="4"/>
  <c r="AT395" i="4"/>
  <c r="AU395" i="4" s="1"/>
  <c r="AV395" i="4" s="1"/>
  <c r="AS419" i="4"/>
  <c r="AT419" i="4"/>
  <c r="AU419" i="4"/>
  <c r="AV419" i="4" s="1"/>
  <c r="AS439" i="4"/>
  <c r="AT439" i="4"/>
  <c r="AS464" i="4"/>
  <c r="AT464" i="4"/>
  <c r="AU464" i="4"/>
  <c r="AV464" i="4" s="1"/>
  <c r="W22" i="4"/>
  <c r="AS22" i="4"/>
  <c r="AT22" i="4" s="1"/>
  <c r="AU22" i="4" s="1"/>
  <c r="AV22" i="4" s="1"/>
  <c r="AS281" i="4"/>
  <c r="AT281" i="4" s="1"/>
  <c r="AU281" i="4" s="1"/>
  <c r="AV281" i="4"/>
  <c r="AS864" i="4"/>
  <c r="AT864" i="4" s="1"/>
  <c r="AU864" i="4" s="1"/>
  <c r="AV864" i="4" s="1"/>
  <c r="AV859" i="4"/>
  <c r="AS832" i="4"/>
  <c r="AT832" i="4" s="1"/>
  <c r="AU832" i="4" s="1"/>
  <c r="AV832" i="4" s="1"/>
  <c r="AS821" i="4"/>
  <c r="AT821" i="4" s="1"/>
  <c r="AU821" i="4" s="1"/>
  <c r="AV821" i="4" s="1"/>
  <c r="AV855" i="4"/>
  <c r="AS848" i="4"/>
  <c r="AT848" i="4" s="1"/>
  <c r="AU848" i="4" s="1"/>
  <c r="AV848" i="4" s="1"/>
  <c r="AS845" i="4"/>
  <c r="AT845" i="4" s="1"/>
  <c r="AU845" i="4" s="1"/>
  <c r="AV845" i="4"/>
  <c r="AW845" i="4" s="1"/>
  <c r="AX845" i="4" s="1"/>
  <c r="AS844" i="4"/>
  <c r="AT844" i="4" s="1"/>
  <c r="AU844" i="4" s="1"/>
  <c r="AV844" i="4"/>
  <c r="AW844" i="4" s="1"/>
  <c r="AX844" i="4" s="1"/>
  <c r="AV811" i="4"/>
  <c r="AS808" i="4"/>
  <c r="AT808" i="4" s="1"/>
  <c r="AU808" i="4" s="1"/>
  <c r="AV808" i="4"/>
  <c r="AS793" i="4"/>
  <c r="AT793" i="4" s="1"/>
  <c r="AU793" i="4" s="1"/>
  <c r="AV793" i="4" s="1"/>
  <c r="AS233" i="4"/>
  <c r="AT233" i="4" s="1"/>
  <c r="AU233" i="4" s="1"/>
  <c r="AV233" i="4" s="1"/>
  <c r="AS797" i="4"/>
  <c r="AT797" i="4" s="1"/>
  <c r="AU797" i="4" s="1"/>
  <c r="AV797" i="4"/>
  <c r="AS142" i="4"/>
  <c r="AT142" i="4" s="1"/>
  <c r="AU142" i="4" s="1"/>
  <c r="AV142" i="4" s="1"/>
  <c r="AS759" i="4"/>
  <c r="AT759" i="4" s="1"/>
  <c r="AU759" i="4" s="1"/>
  <c r="AV759" i="4"/>
  <c r="AS769" i="4"/>
  <c r="AT769" i="4" s="1"/>
  <c r="AU769" i="4" s="1"/>
  <c r="AV769" i="4" s="1"/>
  <c r="AS773" i="4"/>
  <c r="AT773" i="4" s="1"/>
  <c r="AU773" i="4" s="1"/>
  <c r="AV773" i="4" s="1"/>
  <c r="AS772" i="4"/>
  <c r="AT772" i="4" s="1"/>
  <c r="AU772" i="4" s="1"/>
  <c r="AV772" i="4"/>
  <c r="AS756" i="4"/>
  <c r="AT756" i="4" s="1"/>
  <c r="AU756" i="4" s="1"/>
  <c r="AV756" i="4" s="1"/>
  <c r="AS751" i="4"/>
  <c r="AT751" i="4" s="1"/>
  <c r="AU751" i="4" s="1"/>
  <c r="AV751" i="4"/>
  <c r="AS747" i="4"/>
  <c r="AT747" i="4" s="1"/>
  <c r="AU747" i="4" s="1"/>
  <c r="AV747" i="4" s="1"/>
  <c r="AS730" i="4"/>
  <c r="AT730" i="4" s="1"/>
  <c r="AU730" i="4" s="1"/>
  <c r="AV730" i="4"/>
  <c r="AW730" i="4" s="1"/>
  <c r="AX730" i="4" s="1"/>
  <c r="AS743" i="4"/>
  <c r="AT743" i="4" s="1"/>
  <c r="AU743" i="4" s="1"/>
  <c r="AV743" i="4" s="1"/>
  <c r="AS279" i="4"/>
  <c r="AT279" i="4" s="1"/>
  <c r="AU279" i="4" s="1"/>
  <c r="AV279" i="4"/>
  <c r="AS693" i="4"/>
  <c r="AT693" i="4" s="1"/>
  <c r="AU693" i="4" s="1"/>
  <c r="AV693" i="4" s="1"/>
  <c r="AS690" i="4"/>
  <c r="AS699" i="4"/>
  <c r="AT699" i="4" s="1"/>
  <c r="AU699" i="4" s="1"/>
  <c r="AV699" i="4"/>
  <c r="AW699" i="4" s="1"/>
  <c r="AX699" i="4" s="1"/>
  <c r="AS695" i="4"/>
  <c r="AT695" i="4" s="1"/>
  <c r="AU695" i="4" s="1"/>
  <c r="AV695" i="4" s="1"/>
  <c r="AS707" i="4"/>
  <c r="AT707" i="4" s="1"/>
  <c r="AU707" i="4" s="1"/>
  <c r="AV707" i="4" s="1"/>
  <c r="AS673" i="4"/>
  <c r="AT673" i="4" s="1"/>
  <c r="AU673" i="4" s="1"/>
  <c r="AV673" i="4"/>
  <c r="AS664" i="4"/>
  <c r="AT664" i="4" s="1"/>
  <c r="AU664" i="4" s="1"/>
  <c r="AV664" i="4" s="1"/>
  <c r="AS681" i="4"/>
  <c r="AT681" i="4" s="1"/>
  <c r="AU681" i="4" s="1"/>
  <c r="AV681" i="4" s="1"/>
  <c r="AS665" i="4"/>
  <c r="AT665" i="4" s="1"/>
  <c r="AU665" i="4" s="1"/>
  <c r="AV665" i="4" s="1"/>
  <c r="AS472" i="4"/>
  <c r="AT472" i="4" s="1"/>
  <c r="AU472" i="4" s="1"/>
  <c r="AV472" i="4" s="1"/>
  <c r="AT644" i="4"/>
  <c r="AU644" i="4" s="1"/>
  <c r="AV644" i="4" s="1"/>
  <c r="AU635" i="4"/>
  <c r="AV635" i="4" s="1"/>
  <c r="AU631" i="4"/>
  <c r="AV631" i="4" s="1"/>
  <c r="AU627" i="4"/>
  <c r="AV627" i="4" s="1"/>
  <c r="AT608" i="4"/>
  <c r="AU608" i="4" s="1"/>
  <c r="AV608" i="4" s="1"/>
  <c r="AU616" i="4"/>
  <c r="AV616" i="4" s="1"/>
  <c r="AT599" i="4"/>
  <c r="AU599" i="4" s="1"/>
  <c r="AV599" i="4" s="1"/>
  <c r="AS637" i="4"/>
  <c r="AT637" i="4"/>
  <c r="AU637" i="4"/>
  <c r="AS633" i="4"/>
  <c r="AT633" i="4"/>
  <c r="AU633" i="4"/>
  <c r="AV633" i="4" s="1"/>
  <c r="AT603" i="4"/>
  <c r="AU603" i="4" s="1"/>
  <c r="AV603" i="4" s="1"/>
  <c r="AU579" i="4"/>
  <c r="AV579" i="4" s="1"/>
  <c r="AS590" i="4"/>
  <c r="AT590" i="4"/>
  <c r="AU590" i="4" s="1"/>
  <c r="AV590" i="4" s="1"/>
  <c r="AU591" i="4"/>
  <c r="AV591" i="4" s="1"/>
  <c r="AT587" i="4"/>
  <c r="AU587" i="4" s="1"/>
  <c r="AV587" i="4" s="1"/>
  <c r="AS574" i="4"/>
  <c r="AT574" i="4"/>
  <c r="AU574" i="4" s="1"/>
  <c r="AV574" i="4" s="1"/>
  <c r="AU575" i="4"/>
  <c r="AV575" i="4" s="1"/>
  <c r="AT405" i="4"/>
  <c r="AU405" i="4"/>
  <c r="AV405" i="4" s="1"/>
  <c r="AS570" i="4"/>
  <c r="AT570" i="4"/>
  <c r="AU570" i="4" s="1"/>
  <c r="AV570" i="4" s="1"/>
  <c r="AT563" i="4"/>
  <c r="AU563" i="4" s="1"/>
  <c r="AV563" i="4" s="1"/>
  <c r="AT551" i="4"/>
  <c r="AU551" i="4" s="1"/>
  <c r="AV551" i="4" s="1"/>
  <c r="AT560" i="4"/>
  <c r="AU560" i="4"/>
  <c r="AV560" i="4" s="1"/>
  <c r="AS552" i="4"/>
  <c r="AT552" i="4"/>
  <c r="AU552" i="4"/>
  <c r="AV552" i="4" s="1"/>
  <c r="AT504" i="4"/>
  <c r="AU504" i="4" s="1"/>
  <c r="AV504" i="4" s="1"/>
  <c r="AS535" i="4"/>
  <c r="AT535" i="4"/>
  <c r="AU535" i="4"/>
  <c r="AV535" i="4" s="1"/>
  <c r="AS514" i="4"/>
  <c r="AT514" i="4"/>
  <c r="AU514" i="4"/>
  <c r="AV514" i="4" s="1"/>
  <c r="AS522" i="4"/>
  <c r="AT522" i="4"/>
  <c r="AU522" i="4" s="1"/>
  <c r="AV522" i="4" s="1"/>
  <c r="AS531" i="4"/>
  <c r="AT531" i="4"/>
  <c r="AU531" i="4"/>
  <c r="AS498" i="4"/>
  <c r="AT498" i="4"/>
  <c r="AU498" i="4"/>
  <c r="AV498" i="4" s="1"/>
  <c r="AS494" i="4"/>
  <c r="AT494" i="4"/>
  <c r="AU494" i="4"/>
  <c r="AV494" i="4" s="1"/>
  <c r="AT484" i="4"/>
  <c r="AU484" i="4"/>
  <c r="AS510" i="4"/>
  <c r="AT510" i="4"/>
  <c r="AU510" i="4"/>
  <c r="AV510" i="4" s="1"/>
  <c r="AS515" i="4"/>
  <c r="AT515" i="4"/>
  <c r="AU515" i="4"/>
  <c r="AV515" i="4" s="1"/>
  <c r="AU520" i="4"/>
  <c r="AV520" i="4" s="1"/>
  <c r="AU513" i="4"/>
  <c r="AV513" i="4" s="1"/>
  <c r="AS497" i="4"/>
  <c r="AT497" i="4"/>
  <c r="AU497" i="4" s="1"/>
  <c r="AV497" i="4" s="1"/>
  <c r="AS523" i="4"/>
  <c r="AT523" i="4"/>
  <c r="AU523" i="4" s="1"/>
  <c r="AV523" i="4" s="1"/>
  <c r="AS481" i="4"/>
  <c r="AT481" i="4"/>
  <c r="AU481" i="4"/>
  <c r="AV481" i="4" s="1"/>
  <c r="AS722" i="4"/>
  <c r="AT722" i="4"/>
  <c r="AU722" i="4"/>
  <c r="AV722" i="4" s="1"/>
  <c r="AS468" i="4"/>
  <c r="AT468" i="4"/>
  <c r="AU468" i="4" s="1"/>
  <c r="AV468" i="4" s="1"/>
  <c r="AT10" i="4"/>
  <c r="AU10" i="4"/>
  <c r="AV10" i="4" s="1"/>
  <c r="AS868" i="4"/>
  <c r="AT868" i="4"/>
  <c r="AU868" i="4"/>
  <c r="AV868" i="4" s="1"/>
  <c r="AS853" i="4"/>
  <c r="AT853" i="4"/>
  <c r="AU853" i="4"/>
  <c r="AV853" i="4" s="1"/>
  <c r="AT823" i="4"/>
  <c r="AU823" i="4" s="1"/>
  <c r="AV823" i="4" s="1"/>
  <c r="AS856" i="4"/>
  <c r="AT856" i="4"/>
  <c r="AU856" i="4"/>
  <c r="AV856" i="4" s="1"/>
  <c r="AS837" i="4"/>
  <c r="AT837" i="4"/>
  <c r="AU837" i="4"/>
  <c r="AV837" i="4" s="1"/>
  <c r="AS861" i="4"/>
  <c r="AT861" i="4"/>
  <c r="AU861" i="4"/>
  <c r="AV861" i="4" s="1"/>
  <c r="AU858" i="4"/>
  <c r="AV858" i="4" s="1"/>
  <c r="AS840" i="4"/>
  <c r="AT840" i="4"/>
  <c r="AU840" i="4" s="1"/>
  <c r="AV840" i="4" s="1"/>
  <c r="AS860" i="4"/>
  <c r="AT860" i="4"/>
  <c r="AS825" i="4"/>
  <c r="AT825" i="4"/>
  <c r="AU825" i="4"/>
  <c r="AV825" i="4" s="1"/>
  <c r="AT819" i="4"/>
  <c r="AU819" i="4" s="1"/>
  <c r="AV819" i="4" s="1"/>
  <c r="AS813" i="4"/>
  <c r="AT813" i="4"/>
  <c r="AU813" i="4"/>
  <c r="AT803" i="4"/>
  <c r="AU803" i="4" s="1"/>
  <c r="AV803" i="4" s="1"/>
  <c r="AS789" i="4"/>
  <c r="AT789" i="4"/>
  <c r="AU789" i="4"/>
  <c r="AV789" i="4" s="1"/>
  <c r="AS804" i="4"/>
  <c r="AT804" i="4"/>
  <c r="AU804" i="4"/>
  <c r="AV804" i="4" s="1"/>
  <c r="AS796" i="4"/>
  <c r="AT796" i="4"/>
  <c r="AU796" i="4" s="1"/>
  <c r="AV796" i="4" s="1"/>
  <c r="AS781" i="4"/>
  <c r="AT781" i="4"/>
  <c r="AU781" i="4"/>
  <c r="AU775" i="4"/>
  <c r="AV775" i="4" s="1"/>
  <c r="AS351" i="4"/>
  <c r="AT351" i="4"/>
  <c r="AS780" i="4"/>
  <c r="AT780" i="4"/>
  <c r="AU780" i="4"/>
  <c r="AV780" i="4" s="1"/>
  <c r="AS723" i="4"/>
  <c r="AT723" i="4"/>
  <c r="AU723" i="4" s="1"/>
  <c r="AV723" i="4" s="1"/>
  <c r="AS734" i="4"/>
  <c r="AT734" i="4"/>
  <c r="AU734" i="4" s="1"/>
  <c r="AV734" i="4" s="1"/>
  <c r="AS738" i="4"/>
  <c r="AT738" i="4"/>
  <c r="AU738" i="4"/>
  <c r="AV738" i="4" s="1"/>
  <c r="AS7" i="4"/>
  <c r="AS682" i="4"/>
  <c r="AT682" i="4"/>
  <c r="AU682" i="4" s="1"/>
  <c r="AV682" i="4" s="1"/>
  <c r="AS719" i="4"/>
  <c r="AT719" i="4"/>
  <c r="AU719" i="4" s="1"/>
  <c r="AV719" i="4" s="1"/>
  <c r="AT746" i="4"/>
  <c r="AU746" i="4" s="1"/>
  <c r="AV746" i="4" s="1"/>
  <c r="AT697" i="4"/>
  <c r="AU697" i="4" s="1"/>
  <c r="AV697" i="4" s="1"/>
  <c r="AS696" i="4"/>
  <c r="AT696" i="4" s="1"/>
  <c r="AU696" i="4" s="1"/>
  <c r="AV696" i="4" s="1"/>
  <c r="AS653" i="4"/>
  <c r="AS678" i="4"/>
  <c r="AT678" i="4"/>
  <c r="AU678" i="4" s="1"/>
  <c r="AV678" i="4" s="1"/>
  <c r="AS672" i="4"/>
  <c r="AT672" i="4" s="1"/>
  <c r="AU672" i="4" s="1"/>
  <c r="AV672" i="4" s="1"/>
  <c r="AS654" i="4"/>
  <c r="AT654" i="4"/>
  <c r="AU654" i="4" s="1"/>
  <c r="AV654" i="4" s="1"/>
  <c r="AS671" i="4"/>
  <c r="AT671" i="4" s="1"/>
  <c r="AU671" i="4" s="1"/>
  <c r="AV671" i="4" s="1"/>
  <c r="AS658" i="4"/>
  <c r="AT658" i="4"/>
  <c r="AU658" i="4" s="1"/>
  <c r="AV658" i="4" s="1"/>
  <c r="AS272" i="4"/>
  <c r="AT272" i="4" s="1"/>
  <c r="AU272" i="4" s="1"/>
  <c r="AV272" i="4" s="1"/>
  <c r="AS669" i="4"/>
  <c r="AT669" i="4"/>
  <c r="AU669" i="4" s="1"/>
  <c r="AV669" i="4" s="1"/>
  <c r="AS646" i="4"/>
  <c r="AT628" i="4"/>
  <c r="AU628" i="4" s="1"/>
  <c r="AV628" i="4" s="1"/>
  <c r="AS630" i="4"/>
  <c r="AT630" i="4"/>
  <c r="AU630" i="4" s="1"/>
  <c r="AV630" i="4" s="1"/>
  <c r="AS626" i="4"/>
  <c r="AT626" i="4"/>
  <c r="AU626" i="4" s="1"/>
  <c r="AV626" i="4" s="1"/>
  <c r="AT623" i="4"/>
  <c r="AU623" i="4" s="1"/>
  <c r="AV623" i="4" s="1"/>
  <c r="AS237" i="4"/>
  <c r="AT237" i="4" s="1"/>
  <c r="AU237" i="4" s="1"/>
  <c r="AV237" i="4" s="1"/>
  <c r="AS601" i="4"/>
  <c r="AT601" i="4"/>
  <c r="AU601" i="4" s="1"/>
  <c r="AV601" i="4" s="1"/>
  <c r="AS641" i="4"/>
  <c r="AS645" i="4"/>
  <c r="AT645" i="4"/>
  <c r="AU645" i="4" s="1"/>
  <c r="AV645" i="4" s="1"/>
  <c r="AS598" i="4"/>
  <c r="AT598" i="4" s="1"/>
  <c r="AU598" i="4" s="1"/>
  <c r="AV598" i="4" s="1"/>
  <c r="AS605" i="4"/>
  <c r="AT605" i="4"/>
  <c r="AU605" i="4" s="1"/>
  <c r="AV605" i="4" s="1"/>
  <c r="AS596" i="4"/>
  <c r="AT596" i="4" s="1"/>
  <c r="AU596" i="4" s="1"/>
  <c r="AV596" i="4" s="1"/>
  <c r="AT592" i="4"/>
  <c r="AU592" i="4" s="1"/>
  <c r="AV592" i="4" s="1"/>
  <c r="AS583" i="4"/>
  <c r="AT583" i="4" s="1"/>
  <c r="AU583" i="4" s="1"/>
  <c r="AV583" i="4" s="1"/>
  <c r="AS581" i="4"/>
  <c r="AT581" i="4"/>
  <c r="AU581" i="4" s="1"/>
  <c r="AV581" i="4" s="1"/>
  <c r="AS184" i="4"/>
  <c r="AT184" i="4" s="1"/>
  <c r="AU184" i="4" s="1"/>
  <c r="AV184" i="4" s="1"/>
  <c r="AS573" i="4"/>
  <c r="AT573" i="4"/>
  <c r="AU573" i="4" s="1"/>
  <c r="AV573" i="4" s="1"/>
  <c r="AS576" i="4"/>
  <c r="AS557" i="4"/>
  <c r="AT557" i="4"/>
  <c r="AU557" i="4" s="1"/>
  <c r="AV557" i="4" s="1"/>
  <c r="AS550" i="4"/>
  <c r="AT550" i="4" s="1"/>
  <c r="AU550" i="4" s="1"/>
  <c r="AV550" i="4" s="1"/>
  <c r="AS547" i="4"/>
  <c r="AT547" i="4"/>
  <c r="AU547" i="4" s="1"/>
  <c r="AV547" i="4" s="1"/>
  <c r="AT568" i="4"/>
  <c r="AS565" i="4"/>
  <c r="AT565" i="4"/>
  <c r="AU565" i="4" s="1"/>
  <c r="AV565" i="4" s="1"/>
  <c r="AS549" i="4"/>
  <c r="AT549" i="4"/>
  <c r="AU549" i="4" s="1"/>
  <c r="AV549" i="4" s="1"/>
  <c r="AS501" i="4"/>
  <c r="AT501" i="4"/>
  <c r="AU501" i="4" s="1"/>
  <c r="AV501" i="4" s="1"/>
  <c r="AT521" i="4"/>
  <c r="AU521" i="4" s="1"/>
  <c r="AV521" i="4" s="1"/>
  <c r="AS511" i="4"/>
  <c r="AT511" i="4" s="1"/>
  <c r="AU511" i="4" s="1"/>
  <c r="AV511" i="4" s="1"/>
  <c r="AS534" i="4"/>
  <c r="AT534" i="4"/>
  <c r="AU534" i="4" s="1"/>
  <c r="AV534" i="4" s="1"/>
  <c r="AS526" i="4"/>
  <c r="AT526" i="4"/>
  <c r="AU526" i="4" s="1"/>
  <c r="AV526" i="4" s="1"/>
  <c r="AS512" i="4"/>
  <c r="AT512" i="4" s="1"/>
  <c r="AU512" i="4" s="1"/>
  <c r="AV512" i="4" s="1"/>
  <c r="AS493" i="4"/>
  <c r="AT493" i="4"/>
  <c r="AU493" i="4" s="1"/>
  <c r="AV493" i="4" s="1"/>
  <c r="AS507" i="4"/>
  <c r="AT505" i="4"/>
  <c r="AU505" i="4" s="1"/>
  <c r="AV505" i="4" s="1"/>
  <c r="AS490" i="4"/>
  <c r="AT490" i="4"/>
  <c r="AU490" i="4" s="1"/>
  <c r="AV490" i="4" s="1"/>
  <c r="AT500" i="4"/>
  <c r="AU500" i="4" s="1"/>
  <c r="AV500" i="4" s="1"/>
  <c r="AS480" i="4"/>
  <c r="AT480" i="4"/>
  <c r="AU480" i="4" s="1"/>
  <c r="AV480" i="4" s="1"/>
  <c r="AT462" i="4"/>
  <c r="AS453" i="4"/>
  <c r="AT453" i="4" s="1"/>
  <c r="AU453" i="4" s="1"/>
  <c r="AV453" i="4" s="1"/>
  <c r="AS33" i="4"/>
  <c r="AT33" i="4"/>
  <c r="AU33" i="4" s="1"/>
  <c r="AV33" i="4" s="1"/>
  <c r="AS469" i="4"/>
  <c r="AT469" i="4" s="1"/>
  <c r="AU469" i="4" s="1"/>
  <c r="AV469" i="4" s="1"/>
  <c r="AS452" i="4"/>
  <c r="AT452" i="4"/>
  <c r="AU452" i="4" s="1"/>
  <c r="AV452" i="4" s="1"/>
  <c r="AS470" i="4"/>
  <c r="AT470" i="4" s="1"/>
  <c r="AU470" i="4" s="1"/>
  <c r="AV470" i="4" s="1"/>
  <c r="AS867" i="4"/>
  <c r="AT867" i="4" s="1"/>
  <c r="AU867" i="4" s="1"/>
  <c r="AV867" i="4" s="1"/>
  <c r="AS833" i="4"/>
  <c r="AT833" i="4"/>
  <c r="AU833" i="4" s="1"/>
  <c r="AV833" i="4" s="1"/>
  <c r="AS857" i="4"/>
  <c r="AT857" i="4"/>
  <c r="AU857" i="4" s="1"/>
  <c r="AV857" i="4" s="1"/>
  <c r="AS839" i="4"/>
  <c r="AT839" i="4" s="1"/>
  <c r="AU839" i="4" s="1"/>
  <c r="AV839" i="4" s="1"/>
  <c r="AS829" i="4"/>
  <c r="AT829" i="4"/>
  <c r="AU829" i="4" s="1"/>
  <c r="AV829" i="4" s="1"/>
  <c r="AS816" i="4"/>
  <c r="AT816" i="4"/>
  <c r="AU816" i="4"/>
  <c r="AV816" i="4"/>
  <c r="AS820" i="4"/>
  <c r="AT820" i="4"/>
  <c r="AU820" i="4"/>
  <c r="AV820" i="4"/>
  <c r="AW820" i="4" s="1"/>
  <c r="AX820" i="4" s="1"/>
  <c r="AS817" i="4"/>
  <c r="AT817" i="4"/>
  <c r="AU817" i="4"/>
  <c r="AV817" i="4"/>
  <c r="AW817" i="4" s="1"/>
  <c r="AX817" i="4" s="1"/>
  <c r="AS800" i="4"/>
  <c r="AT800" i="4"/>
  <c r="AU800" i="4"/>
  <c r="AV800" i="4"/>
  <c r="AU799" i="4"/>
  <c r="AV799" i="4" s="1"/>
  <c r="AS801" i="4"/>
  <c r="AT801" i="4"/>
  <c r="AU801" i="4"/>
  <c r="AV801" i="4" s="1"/>
  <c r="AS805" i="4"/>
  <c r="AT805" i="4"/>
  <c r="AU805" i="4"/>
  <c r="AV805" i="4" s="1"/>
  <c r="AT795" i="4"/>
  <c r="AU795" i="4" s="1"/>
  <c r="AV795" i="4" s="1"/>
  <c r="AU807" i="4"/>
  <c r="AV807" i="4" s="1"/>
  <c r="AS785" i="4"/>
  <c r="AT785" i="4"/>
  <c r="AU785" i="4"/>
  <c r="AV785" i="4"/>
  <c r="AT783" i="4"/>
  <c r="AU783" i="4" s="1"/>
  <c r="AV783" i="4" s="1"/>
  <c r="AS776" i="4"/>
  <c r="AT776" i="4"/>
  <c r="AU776" i="4" s="1"/>
  <c r="AV776" i="4" s="1"/>
  <c r="AS768" i="4"/>
  <c r="AT768" i="4"/>
  <c r="AU768" i="4"/>
  <c r="AV768" i="4" s="1"/>
  <c r="AS304" i="4"/>
  <c r="AT304" i="4"/>
  <c r="AU304" i="4"/>
  <c r="AT758" i="4"/>
  <c r="AU758" i="4" s="1"/>
  <c r="AV758" i="4" s="1"/>
  <c r="AS739" i="4"/>
  <c r="AT739" i="4"/>
  <c r="AU739" i="4" s="1"/>
  <c r="AV739" i="4"/>
  <c r="AS689" i="4"/>
  <c r="AT689" i="4"/>
  <c r="AU689" i="4" s="1"/>
  <c r="AV689" i="4"/>
  <c r="AT741" i="4"/>
  <c r="AU741" i="4" s="1"/>
  <c r="AV741" i="4" s="1"/>
  <c r="AU705" i="4"/>
  <c r="AV705" i="4" s="1"/>
  <c r="AS714" i="4"/>
  <c r="AT714" i="4"/>
  <c r="AU714" i="4"/>
  <c r="AV714" i="4" s="1"/>
  <c r="AV712" i="4"/>
  <c r="AS703" i="4"/>
  <c r="AT703" i="4"/>
  <c r="AU703" i="4" s="1"/>
  <c r="AV703" i="4"/>
  <c r="AS424" i="4"/>
  <c r="AT424" i="4"/>
  <c r="AU424" i="4" s="1"/>
  <c r="AV424" i="4" s="1"/>
  <c r="AS702" i="4"/>
  <c r="AT702" i="4"/>
  <c r="AS715" i="4"/>
  <c r="AT715" i="4"/>
  <c r="AU715" i="4" s="1"/>
  <c r="AV715" i="4" s="1"/>
  <c r="AS686" i="4"/>
  <c r="AT686" i="4"/>
  <c r="AU686" i="4"/>
  <c r="AV686" i="4"/>
  <c r="AT663" i="4"/>
  <c r="AU663" i="4" s="1"/>
  <c r="AV663" i="4" s="1"/>
  <c r="AS666" i="4"/>
  <c r="AT666" i="4"/>
  <c r="AU666" i="4" s="1"/>
  <c r="AV666" i="4" s="1"/>
  <c r="AS670" i="4"/>
  <c r="AT670" i="4"/>
  <c r="AS677" i="4"/>
  <c r="AT677" i="4"/>
  <c r="AU677" i="4"/>
  <c r="AV677" i="4" s="1"/>
  <c r="AU676" i="4"/>
  <c r="AS650" i="4"/>
  <c r="AT650" i="4"/>
  <c r="AU650" i="4" s="1"/>
  <c r="AV650" i="4" s="1"/>
  <c r="AS618" i="4"/>
  <c r="AT618" i="4"/>
  <c r="AU618" i="4" s="1"/>
  <c r="AV618" i="4" s="1"/>
  <c r="AS613" i="4"/>
  <c r="AT613" i="4"/>
  <c r="AU613" i="4" s="1"/>
  <c r="AV613" i="4" s="1"/>
  <c r="AU619" i="4"/>
  <c r="AV619" i="4" s="1"/>
  <c r="AS625" i="4"/>
  <c r="AT625" i="4"/>
  <c r="AU625" i="4"/>
  <c r="AV625" i="4" s="1"/>
  <c r="AS622" i="4"/>
  <c r="AT622" i="4"/>
  <c r="AU622" i="4"/>
  <c r="AT624" i="4"/>
  <c r="AU624" i="4" s="1"/>
  <c r="AV624" i="4" s="1"/>
  <c r="AS636" i="4"/>
  <c r="AT636" i="4"/>
  <c r="AU636" i="4" s="1"/>
  <c r="AV636" i="4"/>
  <c r="AS614" i="4"/>
  <c r="AT614" i="4"/>
  <c r="AU614" i="4" s="1"/>
  <c r="AV614" i="4"/>
  <c r="AS609" i="4"/>
  <c r="AT609" i="4"/>
  <c r="AU609" i="4" s="1"/>
  <c r="AV609" i="4" s="1"/>
  <c r="AS606" i="4"/>
  <c r="AT606" i="4"/>
  <c r="AU606" i="4" s="1"/>
  <c r="AV606" i="4" s="1"/>
  <c r="AT578" i="4"/>
  <c r="AU578" i="4" s="1"/>
  <c r="AV578" i="4" s="1"/>
  <c r="AV595" i="4"/>
  <c r="AS589" i="4"/>
  <c r="AT589" i="4"/>
  <c r="AU589" i="4"/>
  <c r="AV589" i="4"/>
  <c r="AS582" i="4"/>
  <c r="AT582" i="4"/>
  <c r="AU582" i="4"/>
  <c r="AV582" i="4"/>
  <c r="AT559" i="4"/>
  <c r="AU559" i="4" s="1"/>
  <c r="AV559" i="4" s="1"/>
  <c r="AU571" i="4"/>
  <c r="AV571" i="4" s="1"/>
  <c r="AT567" i="4"/>
  <c r="AU567" i="4" s="1"/>
  <c r="AV567" i="4" s="1"/>
  <c r="AS569" i="4"/>
  <c r="AT569" i="4"/>
  <c r="AU569" i="4" s="1"/>
  <c r="AV569" i="4" s="1"/>
  <c r="AS562" i="4"/>
  <c r="AT562" i="4"/>
  <c r="AU562" i="4" s="1"/>
  <c r="AV562" i="4" s="1"/>
  <c r="AS566" i="4"/>
  <c r="AT566" i="4"/>
  <c r="AU566" i="4" s="1"/>
  <c r="AV566" i="4" s="1"/>
  <c r="AS548" i="4"/>
  <c r="AT548" i="4"/>
  <c r="AU548" i="4" s="1"/>
  <c r="AV548" i="4" s="1"/>
  <c r="AS558" i="4"/>
  <c r="AT558" i="4"/>
  <c r="AU558" i="4" s="1"/>
  <c r="AV558" i="4" s="1"/>
  <c r="AS544" i="4"/>
  <c r="AT544" i="4"/>
  <c r="AU544" i="4" s="1"/>
  <c r="AV544" i="4" s="1"/>
  <c r="AT543" i="4"/>
  <c r="AU543" i="4"/>
  <c r="AV543" i="4" s="1"/>
  <c r="AV810" i="4"/>
  <c r="AT524" i="4"/>
  <c r="AU524" i="4" s="1"/>
  <c r="AV524" i="4" s="1"/>
  <c r="AU536" i="4"/>
  <c r="AV536" i="4" s="1"/>
  <c r="AT525" i="4"/>
  <c r="AU525" i="4"/>
  <c r="AV525" i="4"/>
  <c r="AW525" i="4" s="1"/>
  <c r="AX525" i="4" s="1"/>
  <c r="AS485" i="4"/>
  <c r="AT485" i="4"/>
  <c r="AU485" i="4"/>
  <c r="AV485" i="4"/>
  <c r="AW485" i="4" s="1"/>
  <c r="AX485" i="4" s="1"/>
  <c r="AS369" i="4"/>
  <c r="AT369" i="4"/>
  <c r="AU369" i="4"/>
  <c r="AV369" i="4"/>
  <c r="AS506" i="4"/>
  <c r="AT506" i="4"/>
  <c r="AU506" i="4"/>
  <c r="AV506" i="4"/>
  <c r="AS519" i="4"/>
  <c r="AT519" i="4"/>
  <c r="AU519" i="4"/>
  <c r="AV519" i="4"/>
  <c r="AW519" i="4" s="1"/>
  <c r="AX519" i="4" s="1"/>
  <c r="AS518" i="4"/>
  <c r="AT518" i="4"/>
  <c r="AU518" i="4"/>
  <c r="AV518" i="4"/>
  <c r="AW518" i="4" s="1"/>
  <c r="AX518" i="4" s="1"/>
  <c r="AT516" i="4"/>
  <c r="AU516" i="4" s="1"/>
  <c r="AV516" i="4" s="1"/>
  <c r="AU532" i="4"/>
  <c r="AV532" i="4" s="1"/>
  <c r="AS482" i="4"/>
  <c r="AT482" i="4"/>
  <c r="AU482" i="4"/>
  <c r="AV482" i="4" s="1"/>
  <c r="AS502" i="4"/>
  <c r="AT502" i="4"/>
  <c r="AU502" i="4" s="1"/>
  <c r="AV502" i="4" s="1"/>
  <c r="AU487" i="4"/>
  <c r="AV487" i="4" s="1"/>
  <c r="AS467" i="4"/>
  <c r="AT467" i="4"/>
  <c r="AU467" i="4"/>
  <c r="AS499" i="4"/>
  <c r="AT499" i="4"/>
  <c r="AU499" i="4"/>
  <c r="AV499" i="4" s="1"/>
  <c r="AS225" i="4"/>
  <c r="AT225" i="4"/>
  <c r="AU225" i="4"/>
  <c r="AV225" i="4" s="1"/>
  <c r="AS865" i="4"/>
  <c r="AT865" i="4"/>
  <c r="AU865" i="4"/>
  <c r="AS66" i="4"/>
  <c r="AT66" i="4"/>
  <c r="AU66" i="4"/>
  <c r="AS841" i="4"/>
  <c r="AT841" i="4"/>
  <c r="AU841" i="4"/>
  <c r="AV841" i="4"/>
  <c r="AS18" i="4"/>
  <c r="AT18" i="4"/>
  <c r="AU18" i="4" s="1"/>
  <c r="AV18" i="4"/>
  <c r="AW18" i="4" s="1"/>
  <c r="AX18" i="4" s="1"/>
  <c r="AS849" i="4"/>
  <c r="AT849" i="4"/>
  <c r="AU849" i="4" s="1"/>
  <c r="AV849" i="4"/>
  <c r="AT851" i="4"/>
  <c r="AU851" i="4" s="1"/>
  <c r="AV851" i="4" s="1"/>
  <c r="AS852" i="4"/>
  <c r="AT852" i="4"/>
  <c r="AU852" i="4"/>
  <c r="AS836" i="4"/>
  <c r="AT836" i="4"/>
  <c r="AU836" i="4"/>
  <c r="AV836" i="4" s="1"/>
  <c r="AS828" i="4"/>
  <c r="AT828" i="4"/>
  <c r="AU828" i="4" s="1"/>
  <c r="AV828" i="4" s="1"/>
  <c r="AS812" i="4"/>
  <c r="AT812" i="4"/>
  <c r="AU812" i="4"/>
  <c r="AV812" i="4"/>
  <c r="AW812" i="4" s="1"/>
  <c r="AX812" i="4" s="1"/>
  <c r="AT496" i="4"/>
  <c r="AU496" i="4" s="1"/>
  <c r="AV496" i="4" s="1"/>
  <c r="AS809" i="4"/>
  <c r="AT809" i="4"/>
  <c r="AU809" i="4" s="1"/>
  <c r="AV809" i="4" s="1"/>
  <c r="AS792" i="4"/>
  <c r="AT792" i="4"/>
  <c r="AU792" i="4" s="1"/>
  <c r="AV792" i="4" s="1"/>
  <c r="AS788" i="4"/>
  <c r="AT788" i="4"/>
  <c r="AV787" i="4"/>
  <c r="AU791" i="4"/>
  <c r="AV791" i="4" s="1"/>
  <c r="AS530" i="4"/>
  <c r="AT530" i="4"/>
  <c r="AU530" i="4"/>
  <c r="AV530" i="4" s="1"/>
  <c r="AS760" i="4"/>
  <c r="AT760" i="4"/>
  <c r="AU760" i="4"/>
  <c r="AV760" i="4" s="1"/>
  <c r="AS777" i="4"/>
  <c r="AT777" i="4"/>
  <c r="AU777" i="4"/>
  <c r="AV777" i="4" s="1"/>
  <c r="AW777" i="4" s="1"/>
  <c r="AX777" i="4" s="1"/>
  <c r="AS748" i="4"/>
  <c r="AT748" i="4"/>
  <c r="AU748" i="4"/>
  <c r="AV748" i="4" s="1"/>
  <c r="AS784" i="4"/>
  <c r="AT784" i="4"/>
  <c r="AU784" i="4"/>
  <c r="AV784" i="4" s="1"/>
  <c r="AS755" i="4"/>
  <c r="AT755" i="4"/>
  <c r="AU755" i="4"/>
  <c r="AV755" i="4" s="1"/>
  <c r="AS765" i="4"/>
  <c r="AT765" i="4"/>
  <c r="AU765" i="4" s="1"/>
  <c r="AV765" i="4"/>
  <c r="AT750" i="4"/>
  <c r="AS80" i="4"/>
  <c r="AT80" i="4"/>
  <c r="AU80" i="4"/>
  <c r="AV80" i="4"/>
  <c r="AS694" i="4"/>
  <c r="AT694" i="4"/>
  <c r="AU694" i="4"/>
  <c r="AV694" i="4"/>
  <c r="AS731" i="4"/>
  <c r="AT731" i="4"/>
  <c r="AU731" i="4"/>
  <c r="AV731" i="4"/>
  <c r="AW731" i="4" s="1"/>
  <c r="AX731" i="4" s="1"/>
  <c r="AS735" i="4"/>
  <c r="AT735" i="4"/>
  <c r="AU735" i="4"/>
  <c r="AV735" i="4"/>
  <c r="AW735" i="4" s="1"/>
  <c r="AX735" i="4" s="1"/>
  <c r="AS727" i="4"/>
  <c r="AT727" i="4"/>
  <c r="AU727" i="4"/>
  <c r="AV727" i="4" s="1"/>
  <c r="AS726" i="4"/>
  <c r="AT726" i="4"/>
  <c r="AU726" i="4"/>
  <c r="AV726" i="4" s="1"/>
  <c r="AS718" i="4"/>
  <c r="AT718" i="4"/>
  <c r="AU718" i="4"/>
  <c r="AV718" i="4" s="1"/>
  <c r="AW718" i="4" s="1"/>
  <c r="AX718" i="4" s="1"/>
  <c r="AS711" i="4"/>
  <c r="AT711" i="4"/>
  <c r="AU711" i="4" s="1"/>
  <c r="AV711" i="4"/>
  <c r="AT716" i="4"/>
  <c r="AU716" i="4" s="1"/>
  <c r="AV716" i="4" s="1"/>
  <c r="AS698" i="4"/>
  <c r="AT698" i="4"/>
  <c r="AU698" i="4"/>
  <c r="AV698" i="4" s="1"/>
  <c r="AU737" i="4"/>
  <c r="AV737" i="4" s="1"/>
  <c r="AS685" i="4"/>
  <c r="AT685" i="4"/>
  <c r="AU685" i="4" s="1"/>
  <c r="AV685" i="4" s="1"/>
  <c r="AT660" i="4"/>
  <c r="AU660" i="4"/>
  <c r="AV660" i="4" s="1"/>
  <c r="AS674" i="4"/>
  <c r="AT674" i="4"/>
  <c r="AU674" i="4"/>
  <c r="AV674" i="4" s="1"/>
  <c r="AS661" i="4"/>
  <c r="AT661" i="4"/>
  <c r="AU661" i="4" s="1"/>
  <c r="AV661" i="4" s="1"/>
  <c r="AT652" i="4"/>
  <c r="AU652" i="4"/>
  <c r="AS657" i="4"/>
  <c r="AT657" i="4"/>
  <c r="AU657" i="4"/>
  <c r="AV657" i="4"/>
  <c r="AS662" i="4"/>
  <c r="AT662" i="4"/>
  <c r="AU662" i="4"/>
  <c r="AV662" i="4"/>
  <c r="AT647" i="4"/>
  <c r="AU647" i="4" s="1"/>
  <c r="AV647" i="4" s="1"/>
  <c r="AT600" i="4"/>
  <c r="AU600" i="4"/>
  <c r="AV600" i="4" s="1"/>
  <c r="AS617" i="4"/>
  <c r="AT617" i="4"/>
  <c r="AU617" i="4" s="1"/>
  <c r="AV617" i="4" s="1"/>
  <c r="AS640" i="4"/>
  <c r="AT640" i="4"/>
  <c r="AS610" i="4"/>
  <c r="AT610" i="4"/>
  <c r="AU610" i="4"/>
  <c r="AS629" i="4"/>
  <c r="AT629" i="4"/>
  <c r="AU629" i="4"/>
  <c r="AV629" i="4" s="1"/>
  <c r="AT620" i="4"/>
  <c r="AU620" i="4" s="1"/>
  <c r="AV620" i="4" s="1"/>
  <c r="AS621" i="4"/>
  <c r="AT621" i="4"/>
  <c r="AS172" i="4"/>
  <c r="AT172" i="4"/>
  <c r="AS602" i="4"/>
  <c r="AT602" i="4"/>
  <c r="AU602" i="4" s="1"/>
  <c r="AV602" i="4" s="1"/>
  <c r="AV615" i="4"/>
  <c r="AT612" i="4"/>
  <c r="AU612" i="4" s="1"/>
  <c r="AV612" i="4" s="1"/>
  <c r="AU611" i="4"/>
  <c r="AV611" i="4" s="1"/>
  <c r="AS103" i="4"/>
  <c r="AT103" i="4"/>
  <c r="AU103" i="4"/>
  <c r="AV103" i="4" s="1"/>
  <c r="AS593" i="4"/>
  <c r="AT593" i="4"/>
  <c r="AU593" i="4" s="1"/>
  <c r="AV593" i="4" s="1"/>
  <c r="AT584" i="4"/>
  <c r="AU584" i="4"/>
  <c r="AV584" i="4" s="1"/>
  <c r="AS586" i="4"/>
  <c r="AT586" i="4"/>
  <c r="AU586" i="4"/>
  <c r="AV586" i="4" s="1"/>
  <c r="AS585" i="4"/>
  <c r="AT585" i="4"/>
  <c r="AU585" i="4"/>
  <c r="AS594" i="4"/>
  <c r="AT594" i="4"/>
  <c r="AU594" i="4"/>
  <c r="AU572" i="4"/>
  <c r="AV572" i="4"/>
  <c r="AS577" i="4"/>
  <c r="AT577" i="4"/>
  <c r="AU577" i="4"/>
  <c r="AV577" i="4"/>
  <c r="AT554" i="4"/>
  <c r="AU554" i="4" s="1"/>
  <c r="AV554" i="4" s="1"/>
  <c r="AS553" i="4"/>
  <c r="AT553" i="4"/>
  <c r="AU553" i="4" s="1"/>
  <c r="AV553" i="4"/>
  <c r="AW553" i="4" s="1"/>
  <c r="AX553" i="4" s="1"/>
  <c r="AS545" i="4"/>
  <c r="AT545" i="4"/>
  <c r="AU545" i="4" s="1"/>
  <c r="AV545" i="4"/>
  <c r="AT564" i="4"/>
  <c r="AU564" i="4" s="1"/>
  <c r="AV564" i="4" s="1"/>
  <c r="AS561" i="4"/>
  <c r="AT561" i="4"/>
  <c r="AU561" i="4"/>
  <c r="AT542" i="4"/>
  <c r="AU542" i="4" s="1"/>
  <c r="AV542" i="4" s="1"/>
  <c r="AS540" i="4"/>
  <c r="AT540" i="4"/>
  <c r="AU540" i="4" s="1"/>
  <c r="AV540" i="4" s="1"/>
  <c r="AS538" i="4"/>
  <c r="AT538" i="4"/>
  <c r="AU538" i="4" s="1"/>
  <c r="AV538" i="4" s="1"/>
  <c r="AT537" i="4"/>
  <c r="AU537" i="4"/>
  <c r="AV537" i="4" s="1"/>
  <c r="AT492" i="4"/>
  <c r="AU492" i="4" s="1"/>
  <c r="AV492" i="4"/>
  <c r="AW492" i="4" s="1"/>
  <c r="AX492" i="4" s="1"/>
  <c r="AS36" i="4"/>
  <c r="AT36" i="4"/>
  <c r="AU36" i="4" s="1"/>
  <c r="AV36" i="4"/>
  <c r="AS8" i="4"/>
  <c r="AS488" i="4"/>
  <c r="AT488" i="4" s="1"/>
  <c r="AU488" i="4" s="1"/>
  <c r="AV488" i="4" s="1"/>
  <c r="AS527" i="4"/>
  <c r="AT527" i="4"/>
  <c r="AU527" i="4" s="1"/>
  <c r="AV527" i="4" s="1"/>
  <c r="AS486" i="4"/>
  <c r="AT486" i="4" s="1"/>
  <c r="AU486" i="4" s="1"/>
  <c r="AV486" i="4" s="1"/>
  <c r="AS517" i="4"/>
  <c r="AT517" i="4"/>
  <c r="AU517" i="4" s="1"/>
  <c r="AV517" i="4" s="1"/>
  <c r="AS529" i="4"/>
  <c r="AT529" i="4" s="1"/>
  <c r="AU529" i="4"/>
  <c r="AS509" i="4"/>
  <c r="AT509" i="4" s="1"/>
  <c r="AU509" i="4" s="1"/>
  <c r="AV509" i="4" s="1"/>
  <c r="AT528" i="4"/>
  <c r="AU528" i="4" s="1"/>
  <c r="AV528" i="4" s="1"/>
  <c r="AS503" i="4"/>
  <c r="AT503" i="4"/>
  <c r="AU503" i="4"/>
  <c r="AS483" i="4"/>
  <c r="AT483" i="4" s="1"/>
  <c r="AU483" i="4" s="1"/>
  <c r="AV483" i="4" s="1"/>
  <c r="AS460" i="4"/>
  <c r="AT460" i="4"/>
  <c r="AU460" i="4" s="1"/>
  <c r="AV460" i="4" s="1"/>
  <c r="AS458" i="4"/>
  <c r="AT458" i="4" s="1"/>
  <c r="AU458" i="4" s="1"/>
  <c r="AV458" i="4" s="1"/>
  <c r="AT457" i="4"/>
  <c r="AU457" i="4" s="1"/>
  <c r="AV457" i="4" s="1"/>
  <c r="AS477" i="4"/>
  <c r="AT477" i="4" s="1"/>
  <c r="AU477" i="4"/>
  <c r="AV477" i="4" s="1"/>
  <c r="AS463" i="4"/>
  <c r="AT463" i="4" s="1"/>
  <c r="AU463" i="4" s="1"/>
  <c r="AV463" i="4" s="1"/>
  <c r="AS475" i="4"/>
  <c r="AT475" i="4"/>
  <c r="AU475" i="4"/>
  <c r="AV475" i="4" s="1"/>
  <c r="AS451" i="4"/>
  <c r="AT451" i="4"/>
  <c r="AU451" i="4"/>
  <c r="AV451" i="4" s="1"/>
  <c r="AS436" i="4"/>
  <c r="AS189" i="4"/>
  <c r="AT189" i="4"/>
  <c r="AU189" i="4" s="1"/>
  <c r="AV189" i="4" s="1"/>
  <c r="AS443" i="4"/>
  <c r="AT443" i="4" s="1"/>
  <c r="AU443" i="4" s="1"/>
  <c r="AV443" i="4" s="1"/>
  <c r="AS428" i="4"/>
  <c r="AT428" i="4"/>
  <c r="AU428" i="4" s="1"/>
  <c r="AV428" i="4" s="1"/>
  <c r="AS432" i="4"/>
  <c r="AT432" i="4" s="1"/>
  <c r="AU432" i="4"/>
  <c r="AV432" i="4" s="1"/>
  <c r="AS430" i="4"/>
  <c r="AT430" i="4" s="1"/>
  <c r="AU430" i="4" s="1"/>
  <c r="AV430" i="4" s="1"/>
  <c r="AU421" i="4"/>
  <c r="AV421" i="4" s="1"/>
  <c r="AS416" i="4"/>
  <c r="AT416" i="4"/>
  <c r="AU416" i="4"/>
  <c r="AV416" i="4" s="1"/>
  <c r="AS407" i="4"/>
  <c r="AS357" i="4"/>
  <c r="AT357" i="4"/>
  <c r="AU357" i="4" s="1"/>
  <c r="AV357" i="4" s="1"/>
  <c r="AS389" i="4"/>
  <c r="AT389" i="4" s="1"/>
  <c r="AU389" i="4" s="1"/>
  <c r="AV389" i="4" s="1"/>
  <c r="AS353" i="4"/>
  <c r="AT353" i="4"/>
  <c r="AU353" i="4" s="1"/>
  <c r="AV353" i="4" s="1"/>
  <c r="AS382" i="4"/>
  <c r="AS374" i="4"/>
  <c r="AT374" i="4"/>
  <c r="AU374" i="4"/>
  <c r="AV374" i="4" s="1"/>
  <c r="AT392" i="4"/>
  <c r="AU392" i="4" s="1"/>
  <c r="AV392" i="4" s="1"/>
  <c r="AS379" i="4"/>
  <c r="AT379" i="4" s="1"/>
  <c r="AU379" i="4" s="1"/>
  <c r="AV379" i="4" s="1"/>
  <c r="AS377" i="4"/>
  <c r="AT377" i="4"/>
  <c r="AU377" i="4" s="1"/>
  <c r="AV377" i="4" s="1"/>
  <c r="AS350" i="4"/>
  <c r="AT350" i="4"/>
  <c r="AU350" i="4"/>
  <c r="AV350" i="4" s="1"/>
  <c r="AS343" i="4"/>
  <c r="AT343" i="4" s="1"/>
  <c r="AU343" i="4" s="1"/>
  <c r="AV343" i="4" s="1"/>
  <c r="AS332" i="4"/>
  <c r="AT332" i="4"/>
  <c r="AS597" i="4"/>
  <c r="AT597" i="4" s="1"/>
  <c r="AU597" i="4" s="1"/>
  <c r="AV597" i="4" s="1"/>
  <c r="AS333" i="4"/>
  <c r="AT333" i="4"/>
  <c r="AU333" i="4" s="1"/>
  <c r="AV333" i="4" s="1"/>
  <c r="AS337" i="4"/>
  <c r="AT337" i="4" s="1"/>
  <c r="AU337" i="4"/>
  <c r="AV337" i="4" s="1"/>
  <c r="AS311" i="4"/>
  <c r="AT311" i="4" s="1"/>
  <c r="AU311" i="4" s="1"/>
  <c r="AV311" i="4" s="1"/>
  <c r="AS325" i="4"/>
  <c r="AT325" i="4"/>
  <c r="AS313" i="4"/>
  <c r="AT313" i="4"/>
  <c r="AU313" i="4"/>
  <c r="AS322" i="4"/>
  <c r="AT322" i="4" s="1"/>
  <c r="AU322" i="4" s="1"/>
  <c r="AV322" i="4" s="1"/>
  <c r="AS284" i="4"/>
  <c r="AT284" i="4"/>
  <c r="AU284" i="4" s="1"/>
  <c r="AV284" i="4" s="1"/>
  <c r="AS285" i="4"/>
  <c r="AT285" i="4" s="1"/>
  <c r="AU285" i="4" s="1"/>
  <c r="AV285" i="4" s="1"/>
  <c r="AS316" i="4"/>
  <c r="AT316" i="4"/>
  <c r="AU316" i="4" s="1"/>
  <c r="AV316" i="4" s="1"/>
  <c r="AS293" i="4"/>
  <c r="AT293" i="4" s="1"/>
  <c r="AU293" i="4"/>
  <c r="AV293" i="4" s="1"/>
  <c r="AS305" i="4"/>
  <c r="AT305" i="4" s="1"/>
  <c r="AU305" i="4" s="1"/>
  <c r="AV305" i="4" s="1"/>
  <c r="AS318" i="4"/>
  <c r="AT318" i="4"/>
  <c r="AS283" i="4"/>
  <c r="AT283" i="4"/>
  <c r="AU283" i="4"/>
  <c r="AS286" i="4"/>
  <c r="AT286" i="4" s="1"/>
  <c r="AU286" i="4" s="1"/>
  <c r="AV286" i="4" s="1"/>
  <c r="AS287" i="4"/>
  <c r="AT287" i="4"/>
  <c r="AS278" i="4"/>
  <c r="AT278" i="4" s="1"/>
  <c r="AU278" i="4" s="1"/>
  <c r="AV278" i="4" s="1"/>
  <c r="AS262" i="4"/>
  <c r="AT262" i="4"/>
  <c r="AU262" i="4" s="1"/>
  <c r="AV262" i="4" s="1"/>
  <c r="AS248" i="4"/>
  <c r="AT248" i="4" s="1"/>
  <c r="AU248" i="4"/>
  <c r="AV248" i="4" s="1"/>
  <c r="AS267" i="4"/>
  <c r="AT267" i="4" s="1"/>
  <c r="AU267" i="4" s="1"/>
  <c r="AV267" i="4" s="1"/>
  <c r="AS255" i="4"/>
  <c r="AT255" i="4"/>
  <c r="AU255" i="4" s="1"/>
  <c r="AV255" i="4" s="1"/>
  <c r="AS265" i="4"/>
  <c r="AT265" i="4"/>
  <c r="AU265" i="4"/>
  <c r="AV265" i="4" s="1"/>
  <c r="AS246" i="4"/>
  <c r="AT246" i="4" s="1"/>
  <c r="AU246" i="4" s="1"/>
  <c r="AV246" i="4" s="1"/>
  <c r="AS244" i="4"/>
  <c r="AT244" i="4"/>
  <c r="AU244" i="4" s="1"/>
  <c r="AV244" i="4" s="1"/>
  <c r="AS232" i="4"/>
  <c r="AT232" i="4" s="1"/>
  <c r="AU232" i="4" s="1"/>
  <c r="AV232" i="4" s="1"/>
  <c r="AS243" i="4"/>
  <c r="AT243" i="4"/>
  <c r="AU243" i="4" s="1"/>
  <c r="AV243" i="4" s="1"/>
  <c r="AU827" i="4"/>
  <c r="AV827" i="4" s="1"/>
  <c r="AS235" i="4"/>
  <c r="AT235" i="4" s="1"/>
  <c r="AU235" i="4" s="1"/>
  <c r="AV235" i="4" s="1"/>
  <c r="AS234" i="4"/>
  <c r="AT234" i="4"/>
  <c r="AS181" i="4"/>
  <c r="AT181" i="4"/>
  <c r="AU181" i="4"/>
  <c r="AS218" i="4"/>
  <c r="AT218" i="4" s="1"/>
  <c r="AU218" i="4" s="1"/>
  <c r="AV218" i="4" s="1"/>
  <c r="AS206" i="4"/>
  <c r="AT206" i="4"/>
  <c r="AU206" i="4" s="1"/>
  <c r="AV206" i="4" s="1"/>
  <c r="AS203" i="4"/>
  <c r="AT203" i="4" s="1"/>
  <c r="AU203" i="4" s="1"/>
  <c r="AV203" i="4" s="1"/>
  <c r="AS168" i="4"/>
  <c r="AT168" i="4"/>
  <c r="AU168" i="4" s="1"/>
  <c r="AV168" i="4" s="1"/>
  <c r="AS207" i="4"/>
  <c r="AT207" i="4" s="1"/>
  <c r="AU207" i="4"/>
  <c r="AS194" i="4"/>
  <c r="AT194" i="4" s="1"/>
  <c r="AU194" i="4" s="1"/>
  <c r="AV194" i="4" s="1"/>
  <c r="AS188" i="4"/>
  <c r="AT188" i="4"/>
  <c r="AU188" i="4" s="1"/>
  <c r="AV188" i="4" s="1"/>
  <c r="AS219" i="4"/>
  <c r="AT219" i="4"/>
  <c r="AU219" i="4"/>
  <c r="AS197" i="4"/>
  <c r="AT197" i="4" s="1"/>
  <c r="AU197" i="4" s="1"/>
  <c r="AV197" i="4" s="1"/>
  <c r="AS193" i="4"/>
  <c r="AT193" i="4"/>
  <c r="AU193" i="4" s="1"/>
  <c r="AV193" i="4" s="1"/>
  <c r="AS174" i="4"/>
  <c r="AT174" i="4" s="1"/>
  <c r="AU174" i="4" s="1"/>
  <c r="AV174" i="4" s="1"/>
  <c r="AS137" i="4"/>
  <c r="AT137" i="4"/>
  <c r="AU137" i="4" s="1"/>
  <c r="AV137" i="4" s="1"/>
  <c r="AS158" i="4"/>
  <c r="AT158" i="4" s="1"/>
  <c r="AU158" i="4"/>
  <c r="AS199" i="4"/>
  <c r="AT199" i="4" s="1"/>
  <c r="AU199" i="4" s="1"/>
  <c r="AV199" i="4" s="1"/>
  <c r="AS173" i="4"/>
  <c r="AT173" i="4"/>
  <c r="AU173" i="4" s="1"/>
  <c r="AV173" i="4" s="1"/>
  <c r="AS153" i="4"/>
  <c r="AT153" i="4"/>
  <c r="AU153" i="4"/>
  <c r="AV153" i="4" s="1"/>
  <c r="AS96" i="4"/>
  <c r="AT96" i="4" s="1"/>
  <c r="AU96" i="4" s="1"/>
  <c r="AV96" i="4" s="1"/>
  <c r="AS701" i="4"/>
  <c r="AT701" i="4"/>
  <c r="AS121" i="4"/>
  <c r="AT121" i="4" s="1"/>
  <c r="AU121" i="4" s="1"/>
  <c r="AV121" i="4" s="1"/>
  <c r="AS120" i="4"/>
  <c r="AT120" i="4"/>
  <c r="AU120" i="4" s="1"/>
  <c r="AV120" i="4" s="1"/>
  <c r="AS134" i="4"/>
  <c r="AT134" i="4" s="1"/>
  <c r="AU134" i="4"/>
  <c r="AS115" i="4"/>
  <c r="AT115" i="4" s="1"/>
  <c r="AU115" i="4" s="1"/>
  <c r="AV115" i="4" s="1"/>
  <c r="AS100" i="4"/>
  <c r="AT100" i="4"/>
  <c r="AU100" i="4" s="1"/>
  <c r="AV100" i="4" s="1"/>
  <c r="AS92" i="4"/>
  <c r="AT92" i="4"/>
  <c r="AU92" i="4"/>
  <c r="AV92" i="4" s="1"/>
  <c r="AS104" i="4"/>
  <c r="AT104" i="4" s="1"/>
  <c r="AU104" i="4" s="1"/>
  <c r="AV104" i="4" s="1"/>
  <c r="AS110" i="4"/>
  <c r="AT110" i="4"/>
  <c r="AS109" i="4"/>
  <c r="AT109" i="4" s="1"/>
  <c r="AU109" i="4" s="1"/>
  <c r="AV109" i="4" s="1"/>
  <c r="AS118" i="4"/>
  <c r="AT118" i="4"/>
  <c r="AU118" i="4" s="1"/>
  <c r="AV118" i="4" s="1"/>
  <c r="AS26" i="4"/>
  <c r="AT26" i="4" s="1"/>
  <c r="AU26" i="4"/>
  <c r="AS47" i="4"/>
  <c r="AT47" i="4" s="1"/>
  <c r="AU47" i="4" s="1"/>
  <c r="AV47" i="4" s="1"/>
  <c r="AS125" i="4"/>
  <c r="AT125" i="4"/>
  <c r="AU125" i="4" s="1"/>
  <c r="AV125" i="4" s="1"/>
  <c r="AS17" i="4"/>
  <c r="AT17" i="4"/>
  <c r="AU17" i="4"/>
  <c r="AV17" i="4" s="1"/>
  <c r="AS52" i="4"/>
  <c r="AT52" i="4" s="1"/>
  <c r="AU52" i="4" s="1"/>
  <c r="AV52" i="4" s="1"/>
  <c r="AS73" i="4"/>
  <c r="AT73" i="4"/>
  <c r="AS48" i="4"/>
  <c r="AT48" i="4" s="1"/>
  <c r="AU48" i="4" s="1"/>
  <c r="AV48" i="4" s="1"/>
  <c r="AS54" i="4"/>
  <c r="AT54" i="4"/>
  <c r="AU54" i="4" s="1"/>
  <c r="AV54" i="4" s="1"/>
  <c r="AS752" i="4"/>
  <c r="AT752" i="4" s="1"/>
  <c r="AU752" i="4"/>
  <c r="AS72" i="4"/>
  <c r="AT72" i="4" s="1"/>
  <c r="AU72" i="4" s="1"/>
  <c r="AV72" i="4" s="1"/>
  <c r="AS31" i="4"/>
  <c r="AT31" i="4"/>
  <c r="AS28" i="4"/>
  <c r="AT28" i="4"/>
  <c r="AU28" i="4"/>
  <c r="AS78" i="4"/>
  <c r="AT78" i="4" s="1"/>
  <c r="AU78" i="4" s="1"/>
  <c r="AV78" i="4" s="1"/>
  <c r="AS21" i="4"/>
  <c r="AT21" i="4"/>
  <c r="AS19" i="4"/>
  <c r="AT19" i="4" s="1"/>
  <c r="AU19" i="4" s="1"/>
  <c r="AV19" i="4" s="1"/>
  <c r="AS15" i="4"/>
  <c r="AT15" i="4"/>
  <c r="AU15" i="4" s="1"/>
  <c r="AV15" i="4" s="1"/>
  <c r="AS13" i="4"/>
  <c r="AT13" i="4" s="1"/>
  <c r="AU13" i="4"/>
  <c r="AV13" i="4" s="1"/>
  <c r="AS39" i="4"/>
  <c r="AT39" i="4" s="1"/>
  <c r="AU39" i="4" s="1"/>
  <c r="AV39" i="4" s="1"/>
  <c r="AS471" i="4"/>
  <c r="AT471" i="4"/>
  <c r="AU471" i="4" s="1"/>
  <c r="AV471" i="4" s="1"/>
  <c r="AS489" i="4"/>
  <c r="AT489" i="4"/>
  <c r="AU489" i="4"/>
  <c r="AS476" i="4"/>
  <c r="AT476" i="4" s="1"/>
  <c r="AU476" i="4" s="1"/>
  <c r="AV476" i="4" s="1"/>
  <c r="AS450" i="4"/>
  <c r="AT450" i="4"/>
  <c r="AU450" i="4" s="1"/>
  <c r="AV450" i="4" s="1"/>
  <c r="AW464" i="4"/>
  <c r="AX464" i="4" s="1"/>
  <c r="AS459" i="4"/>
  <c r="AT459" i="4" s="1"/>
  <c r="AU459" i="4" s="1"/>
  <c r="AV459" i="4"/>
  <c r="AW459" i="4" s="1"/>
  <c r="AX459" i="4" s="1"/>
  <c r="AS474" i="4"/>
  <c r="AT474" i="4" s="1"/>
  <c r="AU474" i="4" s="1"/>
  <c r="AV474" i="4" s="1"/>
  <c r="AS447" i="4"/>
  <c r="AT447" i="4" s="1"/>
  <c r="AU447" i="4"/>
  <c r="AS448" i="4"/>
  <c r="AT448" i="4" s="1"/>
  <c r="AU448" i="4"/>
  <c r="AV448" i="4"/>
  <c r="AS435" i="4"/>
  <c r="AT435" i="4" s="1"/>
  <c r="AU435" i="4" s="1"/>
  <c r="AV435" i="4" s="1"/>
  <c r="AS427" i="4"/>
  <c r="AS418" i="4"/>
  <c r="AS420" i="4"/>
  <c r="AT420" i="4"/>
  <c r="AS406" i="4"/>
  <c r="AT406" i="4" s="1"/>
  <c r="AU406" i="4"/>
  <c r="AV406" i="4" s="1"/>
  <c r="AS742" i="4"/>
  <c r="AT742" i="4" s="1"/>
  <c r="AU742" i="4" s="1"/>
  <c r="AV742" i="4" s="1"/>
  <c r="AS412" i="4"/>
  <c r="AT412" i="4"/>
  <c r="AW412" i="4" s="1"/>
  <c r="AX412" i="4" s="1"/>
  <c r="AU412" i="4"/>
  <c r="AV412" i="4" s="1"/>
  <c r="AS401" i="4"/>
  <c r="AT401" i="4"/>
  <c r="AU401" i="4"/>
  <c r="AV401" i="4" s="1"/>
  <c r="AS394" i="4"/>
  <c r="AT394" i="4" s="1"/>
  <c r="AU394" i="4" s="1"/>
  <c r="AV394" i="4" s="1"/>
  <c r="AS367" i="4"/>
  <c r="AT367" i="4" s="1"/>
  <c r="AU367" i="4" s="1"/>
  <c r="AV367" i="4" s="1"/>
  <c r="AS386" i="4"/>
  <c r="AT386" i="4"/>
  <c r="AS365" i="4"/>
  <c r="AT365" i="4" s="1"/>
  <c r="AU365" i="4"/>
  <c r="AV365" i="4" s="1"/>
  <c r="AS378" i="4"/>
  <c r="AT378" i="4" s="1"/>
  <c r="AU378" i="4" s="1"/>
  <c r="AV378" i="4" s="1"/>
  <c r="AU384" i="4"/>
  <c r="AV384" i="4" s="1"/>
  <c r="AS354" i="4"/>
  <c r="AT354" i="4"/>
  <c r="AU354" i="4"/>
  <c r="AV354" i="4" s="1"/>
  <c r="AS376" i="4"/>
  <c r="AS361" i="4"/>
  <c r="AT361" i="4"/>
  <c r="AU361" i="4" s="1"/>
  <c r="AV361" i="4" s="1"/>
  <c r="AS391" i="4"/>
  <c r="AT391" i="4" s="1"/>
  <c r="AU391" i="4" s="1"/>
  <c r="AV391" i="4" s="1"/>
  <c r="AS824" i="4"/>
  <c r="AT824" i="4"/>
  <c r="AS339" i="4"/>
  <c r="AT339" i="4" s="1"/>
  <c r="AU339" i="4"/>
  <c r="AV339" i="4" s="1"/>
  <c r="AS331" i="4"/>
  <c r="AT331" i="4" s="1"/>
  <c r="AU331" i="4" s="1"/>
  <c r="AV331" i="4" s="1"/>
  <c r="AS327" i="4"/>
  <c r="AT327" i="4"/>
  <c r="AU327" i="4"/>
  <c r="AV327" i="4" s="1"/>
  <c r="AS342" i="4"/>
  <c r="AT342" i="4"/>
  <c r="AU342" i="4"/>
  <c r="AV342" i="4" s="1"/>
  <c r="AS329" i="4"/>
  <c r="AS328" i="4"/>
  <c r="AT328" i="4"/>
  <c r="AU328" i="4" s="1"/>
  <c r="AV328" i="4" s="1"/>
  <c r="AS160" i="4"/>
  <c r="AT160" i="4" s="1"/>
  <c r="AU160" i="4" s="1"/>
  <c r="AV160" i="4" s="1"/>
  <c r="AS290" i="4"/>
  <c r="AT290" i="4"/>
  <c r="AS306" i="4"/>
  <c r="AT306" i="4" s="1"/>
  <c r="AU306" i="4"/>
  <c r="AV306" i="4" s="1"/>
  <c r="AS282" i="4"/>
  <c r="AT282" i="4" s="1"/>
  <c r="AU282" i="4" s="1"/>
  <c r="AV282" i="4" s="1"/>
  <c r="AS315" i="4"/>
  <c r="AT315" i="4"/>
  <c r="AU315" i="4"/>
  <c r="AV315" i="4" s="1"/>
  <c r="AS312" i="4"/>
  <c r="AT312" i="4"/>
  <c r="AU312" i="4"/>
  <c r="AV312" i="4" s="1"/>
  <c r="AS294" i="4"/>
  <c r="AS288" i="4"/>
  <c r="AT288" i="4"/>
  <c r="AU288" i="4" s="1"/>
  <c r="AV288" i="4" s="1"/>
  <c r="AS301" i="4"/>
  <c r="AT301" i="4" s="1"/>
  <c r="AU301" i="4" s="1"/>
  <c r="AV301" i="4" s="1"/>
  <c r="AS295" i="4"/>
  <c r="AT295" i="4"/>
  <c r="AS276" i="4"/>
  <c r="AT276" i="4"/>
  <c r="AU276" i="4"/>
  <c r="AS274" i="4"/>
  <c r="AT274" i="4" s="1"/>
  <c r="AU274" i="4" s="1"/>
  <c r="AV274" i="4" s="1"/>
  <c r="AS261" i="4"/>
  <c r="AS247" i="4"/>
  <c r="AT247" i="4"/>
  <c r="AS269" i="4"/>
  <c r="AT269" i="4"/>
  <c r="AU269" i="4"/>
  <c r="AV269" i="4" s="1"/>
  <c r="AS205" i="4"/>
  <c r="AT205" i="4" s="1"/>
  <c r="AU205" i="4" s="1"/>
  <c r="AV205" i="4" s="1"/>
  <c r="AS122" i="4"/>
  <c r="AS242" i="4"/>
  <c r="AT242" i="4"/>
  <c r="AU242" i="4" s="1"/>
  <c r="AV242" i="4" s="1"/>
  <c r="AS222" i="4"/>
  <c r="AT222" i="4"/>
  <c r="AU222" i="4"/>
  <c r="AS229" i="4"/>
  <c r="AT229" i="4" s="1"/>
  <c r="AU229" i="4" s="1"/>
  <c r="AV229" i="4" s="1"/>
  <c r="AS224" i="4"/>
  <c r="AT224" i="4" s="1"/>
  <c r="AU224" i="4" s="1"/>
  <c r="AV224" i="4" s="1"/>
  <c r="AS141" i="4"/>
  <c r="AT141" i="4"/>
  <c r="AU141" i="4" s="1"/>
  <c r="AV141" i="4" s="1"/>
  <c r="AS190" i="4"/>
  <c r="AT190" i="4"/>
  <c r="AU190" i="4"/>
  <c r="AS201" i="4"/>
  <c r="AT201" i="4" s="1"/>
  <c r="AU201" i="4" s="1"/>
  <c r="AV201" i="4" s="1"/>
  <c r="AS150" i="4"/>
  <c r="AS169" i="4"/>
  <c r="AT169" i="4"/>
  <c r="AU169" i="4" s="1"/>
  <c r="AV169" i="4" s="1"/>
  <c r="AS208" i="4"/>
  <c r="AT208" i="4"/>
  <c r="AU208" i="4"/>
  <c r="AS145" i="4"/>
  <c r="AT145" i="4" s="1"/>
  <c r="AU145" i="4" s="1"/>
  <c r="AV145" i="4" s="1"/>
  <c r="AS185" i="4"/>
  <c r="AT185" i="4" s="1"/>
  <c r="AU185" i="4" s="1"/>
  <c r="AV185" i="4" s="1"/>
  <c r="AS183" i="4"/>
  <c r="AT183" i="4"/>
  <c r="AU183" i="4" s="1"/>
  <c r="AV183" i="4" s="1"/>
  <c r="AS167" i="4"/>
  <c r="AT167" i="4"/>
  <c r="AW167" i="4" s="1"/>
  <c r="AX167" i="4" s="1"/>
  <c r="AU167" i="4"/>
  <c r="AV167" i="4" s="1"/>
  <c r="AS182" i="4"/>
  <c r="AT182" i="4" s="1"/>
  <c r="AU182" i="4" s="1"/>
  <c r="AV182" i="4" s="1"/>
  <c r="AS161" i="4"/>
  <c r="AT161" i="4" s="1"/>
  <c r="AU161" i="4" s="1"/>
  <c r="AV161" i="4" s="1"/>
  <c r="AS164" i="4"/>
  <c r="AT164" i="4"/>
  <c r="AU164" i="4" s="1"/>
  <c r="AV164" i="4" s="1"/>
  <c r="AS156" i="4"/>
  <c r="AT156" i="4"/>
  <c r="AW156" i="4" s="1"/>
  <c r="AX156" i="4" s="1"/>
  <c r="AU156" i="4"/>
  <c r="AV156" i="4" s="1"/>
  <c r="AS154" i="4"/>
  <c r="AT154" i="4" s="1"/>
  <c r="AU154" i="4" s="1"/>
  <c r="AV154" i="4" s="1"/>
  <c r="AS119" i="4"/>
  <c r="AT119" i="4" s="1"/>
  <c r="AU119" i="4" s="1"/>
  <c r="AV119" i="4" s="1"/>
  <c r="AS108" i="4"/>
  <c r="AT108" i="4"/>
  <c r="AU108" i="4" s="1"/>
  <c r="AV108" i="4" s="1"/>
  <c r="AS126" i="4"/>
  <c r="AT126" i="4"/>
  <c r="AU126" i="4"/>
  <c r="AV126" i="4" s="1"/>
  <c r="AS98" i="4"/>
  <c r="AT98" i="4" s="1"/>
  <c r="AU98" i="4" s="1"/>
  <c r="AV98" i="4" s="1"/>
  <c r="AS111" i="4"/>
  <c r="AT111" i="4" s="1"/>
  <c r="AU111" i="4" s="1"/>
  <c r="AV111" i="4" s="1"/>
  <c r="AS102" i="4"/>
  <c r="AT102" i="4"/>
  <c r="AU102" i="4" s="1"/>
  <c r="AV102" i="4" s="1"/>
  <c r="AS128" i="4"/>
  <c r="AT128" i="4"/>
  <c r="AU128" i="4"/>
  <c r="AV128" i="4" s="1"/>
  <c r="AS132" i="4"/>
  <c r="AT132" i="4" s="1"/>
  <c r="AU132" i="4" s="1"/>
  <c r="AV132" i="4" s="1"/>
  <c r="AS94" i="4"/>
  <c r="AS105" i="4"/>
  <c r="AT105" i="4"/>
  <c r="AU105" i="4" s="1"/>
  <c r="AV105" i="4" s="1"/>
  <c r="AS116" i="4"/>
  <c r="AT116" i="4"/>
  <c r="AU116" i="4"/>
  <c r="AV116" i="4" s="1"/>
  <c r="AS91" i="4"/>
  <c r="AT91" i="4" s="1"/>
  <c r="AU91" i="4" s="1"/>
  <c r="AV91" i="4" s="1"/>
  <c r="AW87" i="4"/>
  <c r="AX87" i="4" s="1"/>
  <c r="AS86" i="4"/>
  <c r="AT86" i="4" s="1"/>
  <c r="AU86" i="4"/>
  <c r="AV86" i="4"/>
  <c r="AW86" i="4" s="1"/>
  <c r="AX86" i="4" s="1"/>
  <c r="AS82" i="4"/>
  <c r="AT82" i="4" s="1"/>
  <c r="AU82" i="4" s="1"/>
  <c r="AV82" i="4" s="1"/>
  <c r="AS76" i="4"/>
  <c r="AT76" i="4" s="1"/>
  <c r="AU76" i="4" s="1"/>
  <c r="AV76" i="4" s="1"/>
  <c r="AS70" i="4"/>
  <c r="AT70" i="4" s="1"/>
  <c r="AU70" i="4"/>
  <c r="AV70" i="4" s="1"/>
  <c r="AS632" i="4"/>
  <c r="AT632" i="4" s="1"/>
  <c r="AU632" i="4"/>
  <c r="AV632" i="4"/>
  <c r="AW632" i="4" s="1"/>
  <c r="AX632" i="4" s="1"/>
  <c r="AS25" i="4"/>
  <c r="AT25" i="4" s="1"/>
  <c r="AU25" i="4" s="1"/>
  <c r="AV25" i="4" s="1"/>
  <c r="AS56" i="4"/>
  <c r="AT56" i="4" s="1"/>
  <c r="AU56" i="4" s="1"/>
  <c r="AV56" i="4" s="1"/>
  <c r="AS46" i="4"/>
  <c r="AT46" i="4" s="1"/>
  <c r="AU46" i="4"/>
  <c r="AV46" i="4" s="1"/>
  <c r="AS53" i="4"/>
  <c r="AT53" i="4" s="1"/>
  <c r="AU53" i="4"/>
  <c r="AV53" i="4"/>
  <c r="AW53" i="4" s="1"/>
  <c r="AX53" i="4" s="1"/>
  <c r="AS34" i="4"/>
  <c r="AT34" i="4" s="1"/>
  <c r="AU34" i="4" s="1"/>
  <c r="AV34" i="4" s="1"/>
  <c r="AS24" i="4"/>
  <c r="AT24" i="4" s="1"/>
  <c r="AU24" i="4" s="1"/>
  <c r="AV24" i="4" s="1"/>
  <c r="AS60" i="4"/>
  <c r="AT60" i="4" s="1"/>
  <c r="AU60" i="4"/>
  <c r="AV60" i="4" s="1"/>
  <c r="AS71" i="4"/>
  <c r="AT71" i="4" s="1"/>
  <c r="AU71" i="4"/>
  <c r="AV71" i="4"/>
  <c r="AW71" i="4" s="1"/>
  <c r="AX71" i="4" s="1"/>
  <c r="AS41" i="4"/>
  <c r="AT41" i="4" s="1"/>
  <c r="AU41" i="4" s="1"/>
  <c r="AV41" i="4" s="1"/>
  <c r="AS55" i="4"/>
  <c r="AS40" i="4"/>
  <c r="AT40" i="4" s="1"/>
  <c r="AU40" i="4"/>
  <c r="AW51" i="4"/>
  <c r="AX51" i="4" s="1"/>
  <c r="AS63" i="4"/>
  <c r="AT63" i="4"/>
  <c r="AU63" i="4" s="1"/>
  <c r="AV63" i="4" s="1"/>
  <c r="AS422" i="4"/>
  <c r="AT422" i="4"/>
  <c r="AU422" i="4"/>
  <c r="AS270" i="4"/>
  <c r="AT270" i="4" s="1"/>
  <c r="AU270" i="4" s="1"/>
  <c r="AV270" i="4" s="1"/>
  <c r="AS186" i="4"/>
  <c r="AT186" i="4" s="1"/>
  <c r="AU186" i="4" s="1"/>
  <c r="AV186" i="4" s="1"/>
  <c r="AS649" i="4"/>
  <c r="AT649" i="4"/>
  <c r="AU649" i="4" s="1"/>
  <c r="AV649" i="4" s="1"/>
  <c r="AU445" i="4"/>
  <c r="AV445" i="4" s="1"/>
  <c r="AS446" i="4"/>
  <c r="AT446" i="4" s="1"/>
  <c r="AU446" i="4" s="1"/>
  <c r="AV446" i="4" s="1"/>
  <c r="AW441" i="4"/>
  <c r="AX441" i="4" s="1"/>
  <c r="AS434" i="4"/>
  <c r="AT434" i="4" s="1"/>
  <c r="AU434" i="4"/>
  <c r="AV434" i="4"/>
  <c r="AS431" i="4"/>
  <c r="AT431" i="4" s="1"/>
  <c r="AU431" i="4" s="1"/>
  <c r="AV431" i="4" s="1"/>
  <c r="AS423" i="4"/>
  <c r="AT423" i="4" s="1"/>
  <c r="AU423" i="4" s="1"/>
  <c r="AV423" i="4" s="1"/>
  <c r="AS414" i="4"/>
  <c r="AS402" i="4"/>
  <c r="AT402" i="4"/>
  <c r="AU402" i="4" s="1"/>
  <c r="AV402" i="4" s="1"/>
  <c r="AU413" i="4"/>
  <c r="AV413" i="4" s="1"/>
  <c r="AS403" i="4"/>
  <c r="AT403" i="4" s="1"/>
  <c r="AU403" i="4" s="1"/>
  <c r="AV403" i="4" s="1"/>
  <c r="AS396" i="4"/>
  <c r="AS410" i="4"/>
  <c r="AT410" i="4"/>
  <c r="AU410" i="4" s="1"/>
  <c r="AV410" i="4" s="1"/>
  <c r="AS358" i="4"/>
  <c r="AT358" i="4"/>
  <c r="AU358" i="4"/>
  <c r="AV358" i="4" s="1"/>
  <c r="AW393" i="4"/>
  <c r="AX393" i="4" s="1"/>
  <c r="AW362" i="4"/>
  <c r="AX362" i="4" s="1"/>
  <c r="AW352" i="4"/>
  <c r="AX352" i="4" s="1"/>
  <c r="AW375" i="4"/>
  <c r="AX375" i="4" s="1"/>
  <c r="AW330" i="4"/>
  <c r="AX330" i="4" s="1"/>
  <c r="AW338" i="4"/>
  <c r="AX338" i="4"/>
  <c r="AW349" i="4"/>
  <c r="AX349" i="4" s="1"/>
  <c r="AW292" i="4"/>
  <c r="AX292" i="4" s="1"/>
  <c r="AW302" i="4"/>
  <c r="AX302" i="4" s="1"/>
  <c r="AS300" i="4"/>
  <c r="AT300" i="4" s="1"/>
  <c r="AU300" i="4"/>
  <c r="AV300" i="4"/>
  <c r="AS298" i="4"/>
  <c r="AT298" i="4" s="1"/>
  <c r="AU298" i="4" s="1"/>
  <c r="AV298" i="4" s="1"/>
  <c r="AS275" i="4"/>
  <c r="AT275" i="4" s="1"/>
  <c r="AU275" i="4" s="1"/>
  <c r="AV275" i="4" s="1"/>
  <c r="AS277" i="4"/>
  <c r="AT277" i="4" s="1"/>
  <c r="AU277" i="4"/>
  <c r="AV277" i="4" s="1"/>
  <c r="AS249" i="4"/>
  <c r="AT249" i="4" s="1"/>
  <c r="AU249" i="4"/>
  <c r="AW249" i="4" s="1"/>
  <c r="AX249" i="4" s="1"/>
  <c r="AV249" i="4"/>
  <c r="AS258" i="4"/>
  <c r="AT258" i="4" s="1"/>
  <c r="AU258" i="4" s="1"/>
  <c r="AV258" i="4" s="1"/>
  <c r="AS266" i="4"/>
  <c r="AT266" i="4" s="1"/>
  <c r="AU266" i="4" s="1"/>
  <c r="AV266" i="4" s="1"/>
  <c r="AS259" i="4"/>
  <c r="AT259" i="4" s="1"/>
  <c r="AU259" i="4"/>
  <c r="AV259" i="4" s="1"/>
  <c r="AS253" i="4"/>
  <c r="AT253" i="4" s="1"/>
  <c r="AU253" i="4"/>
  <c r="AW253" i="4" s="1"/>
  <c r="AX253" i="4" s="1"/>
  <c r="AV253" i="4"/>
  <c r="AS251" i="4"/>
  <c r="AT251" i="4" s="1"/>
  <c r="AU251" i="4" s="1"/>
  <c r="AV251" i="4" s="1"/>
  <c r="AS245" i="4"/>
  <c r="AT245" i="4" s="1"/>
  <c r="AU245" i="4" s="1"/>
  <c r="AV245" i="4" s="1"/>
  <c r="AS250" i="4"/>
  <c r="AT250" i="4" s="1"/>
  <c r="AU250" i="4"/>
  <c r="AV250" i="4" s="1"/>
  <c r="AS241" i="4"/>
  <c r="AT241" i="4" s="1"/>
  <c r="AU241" i="4"/>
  <c r="AV241" i="4"/>
  <c r="AS37" i="4"/>
  <c r="AT37" i="4" s="1"/>
  <c r="AU37" i="4" s="1"/>
  <c r="AV37" i="4" s="1"/>
  <c r="AS227" i="4"/>
  <c r="AT227" i="4" s="1"/>
  <c r="AU227" i="4" s="1"/>
  <c r="AV227" i="4" s="1"/>
  <c r="AU651" i="4"/>
  <c r="AV651" i="4" s="1"/>
  <c r="AS238" i="4"/>
  <c r="AT238" i="4" s="1"/>
  <c r="AU238" i="4"/>
  <c r="AW238" i="4" s="1"/>
  <c r="AX238" i="4" s="1"/>
  <c r="AV238" i="4"/>
  <c r="AS231" i="4"/>
  <c r="AT231" i="4" s="1"/>
  <c r="AU231" i="4" s="1"/>
  <c r="AV231" i="4" s="1"/>
  <c r="AS202" i="4"/>
  <c r="AT202" i="4" s="1"/>
  <c r="AU202" i="4" s="1"/>
  <c r="AV202" i="4" s="1"/>
  <c r="AS140" i="4"/>
  <c r="AT140" i="4" s="1"/>
  <c r="AU140" i="4"/>
  <c r="AV140" i="4" s="1"/>
  <c r="AS204" i="4"/>
  <c r="AT204" i="4" s="1"/>
  <c r="AU204" i="4"/>
  <c r="AW204" i="4" s="1"/>
  <c r="AX204" i="4" s="1"/>
  <c r="AV204" i="4"/>
  <c r="AS177" i="4"/>
  <c r="AT177" i="4" s="1"/>
  <c r="AU177" i="4" s="1"/>
  <c r="AV177" i="4" s="1"/>
  <c r="AS214" i="4"/>
  <c r="AT214" i="4" s="1"/>
  <c r="AU214" i="4" s="1"/>
  <c r="AV214" i="4" s="1"/>
  <c r="AS144" i="4"/>
  <c r="AT144" i="4" s="1"/>
  <c r="AU144" i="4"/>
  <c r="AV144" i="4" s="1"/>
  <c r="AS163" i="4"/>
  <c r="AT163" i="4" s="1"/>
  <c r="AU163" i="4"/>
  <c r="AV163" i="4"/>
  <c r="AS220" i="4"/>
  <c r="AT220" i="4" s="1"/>
  <c r="AU220" i="4" s="1"/>
  <c r="AV220" i="4" s="1"/>
  <c r="AS192" i="4"/>
  <c r="AT192" i="4" s="1"/>
  <c r="AU192" i="4" s="1"/>
  <c r="AV192" i="4" s="1"/>
  <c r="AS187" i="4"/>
  <c r="AT187" i="4" s="1"/>
  <c r="AU187" i="4"/>
  <c r="AV187" i="4" s="1"/>
  <c r="AS146" i="4"/>
  <c r="AT146" i="4" s="1"/>
  <c r="AU146" i="4"/>
  <c r="AV146" i="4"/>
  <c r="AS176" i="4"/>
  <c r="AT176" i="4" s="1"/>
  <c r="AU176" i="4" s="1"/>
  <c r="AV176" i="4" s="1"/>
  <c r="AS166" i="4"/>
  <c r="AS217" i="4"/>
  <c r="AT217" i="4" s="1"/>
  <c r="AU217" i="4"/>
  <c r="AV217" i="4" s="1"/>
  <c r="AS159" i="4"/>
  <c r="AT159" i="4" s="1"/>
  <c r="AU159" i="4"/>
  <c r="AV159" i="4"/>
  <c r="AS200" i="4"/>
  <c r="AT200" i="4" s="1"/>
  <c r="AU200" i="4" s="1"/>
  <c r="AV200" i="4" s="1"/>
  <c r="AS212" i="4"/>
  <c r="AS143" i="4"/>
  <c r="AT143" i="4" s="1"/>
  <c r="AU143" i="4"/>
  <c r="AV143" i="4" s="1"/>
  <c r="AS165" i="4"/>
  <c r="AT165" i="4"/>
  <c r="AU165" i="4"/>
  <c r="AV165" i="4" s="1"/>
  <c r="AS297" i="4"/>
  <c r="AT297" i="4"/>
  <c r="AU297" i="4"/>
  <c r="AV297" i="4" s="1"/>
  <c r="AS124" i="4"/>
  <c r="AT124" i="4"/>
  <c r="AU124" i="4"/>
  <c r="AV124" i="4" s="1"/>
  <c r="AS129" i="4"/>
  <c r="AT129" i="4"/>
  <c r="AW129" i="4" s="1"/>
  <c r="AX129" i="4" s="1"/>
  <c r="AU129" i="4"/>
  <c r="AV129" i="4" s="1"/>
  <c r="AS117" i="4"/>
  <c r="AT117" i="4"/>
  <c r="AU117" i="4"/>
  <c r="AV117" i="4" s="1"/>
  <c r="AS99" i="4"/>
  <c r="AT99" i="4"/>
  <c r="AU99" i="4"/>
  <c r="AV99" i="4" s="1"/>
  <c r="AS101" i="4"/>
  <c r="AT101" i="4"/>
  <c r="AU101" i="4"/>
  <c r="AV101" i="4" s="1"/>
  <c r="AS113" i="4"/>
  <c r="AT113" i="4"/>
  <c r="AW113" i="4" s="1"/>
  <c r="AX113" i="4" s="1"/>
  <c r="AU113" i="4"/>
  <c r="AV113" i="4" s="1"/>
  <c r="AS136" i="4"/>
  <c r="AT136" i="4"/>
  <c r="AU136" i="4"/>
  <c r="AV136" i="4" s="1"/>
  <c r="AS130" i="4"/>
  <c r="AT130" i="4"/>
  <c r="AU130" i="4"/>
  <c r="AV130" i="4" s="1"/>
  <c r="AS133" i="4"/>
  <c r="AT133" i="4"/>
  <c r="AU133" i="4"/>
  <c r="AV133" i="4" s="1"/>
  <c r="AS95" i="4"/>
  <c r="AT95" i="4"/>
  <c r="AW95" i="4" s="1"/>
  <c r="AX95" i="4" s="1"/>
  <c r="AU95" i="4"/>
  <c r="AV95" i="4" s="1"/>
  <c r="AS107" i="4"/>
  <c r="AT107" i="4"/>
  <c r="AU107" i="4"/>
  <c r="AV107" i="4" s="1"/>
  <c r="AS43" i="4"/>
  <c r="AT43" i="4"/>
  <c r="AU43" i="4"/>
  <c r="AV43" i="4" s="1"/>
  <c r="AS90" i="4"/>
  <c r="AT90" i="4"/>
  <c r="AU90" i="4"/>
  <c r="AV90" i="4" s="1"/>
  <c r="AS88" i="4"/>
  <c r="AT88" i="4"/>
  <c r="AW88" i="4" s="1"/>
  <c r="AX88" i="4" s="1"/>
  <c r="AU88" i="4"/>
  <c r="AV88" i="4" s="1"/>
  <c r="AS65" i="4"/>
  <c r="AT65" i="4"/>
  <c r="AU65" i="4"/>
  <c r="AV65" i="4" s="1"/>
  <c r="AS77" i="4"/>
  <c r="AT77" i="4"/>
  <c r="AU77" i="4"/>
  <c r="AV77" i="4" s="1"/>
  <c r="AS30" i="4"/>
  <c r="AT30" i="4"/>
  <c r="AU30" i="4"/>
  <c r="AV30" i="4" s="1"/>
  <c r="AS61" i="4"/>
  <c r="AT61" i="4"/>
  <c r="AW61" i="4" s="1"/>
  <c r="AX61" i="4" s="1"/>
  <c r="AU61" i="4"/>
  <c r="AV61" i="4" s="1"/>
  <c r="AS9" i="4"/>
  <c r="AT9" i="4"/>
  <c r="AU9" i="4"/>
  <c r="AV9" i="4" s="1"/>
  <c r="AS50" i="4"/>
  <c r="AT50" i="4"/>
  <c r="AU50" i="4"/>
  <c r="AV50" i="4" s="1"/>
  <c r="AS29" i="4"/>
  <c r="AT29" i="4"/>
  <c r="AU29" i="4"/>
  <c r="AV29" i="4" s="1"/>
  <c r="AS27" i="4"/>
  <c r="AT27" i="4"/>
  <c r="AU27" i="4"/>
  <c r="AV27" i="4" s="1"/>
  <c r="AW14" i="4"/>
  <c r="AX14" i="4"/>
  <c r="AS64" i="4"/>
  <c r="AS79" i="4"/>
  <c r="AS20" i="4"/>
  <c r="AT20" i="4" s="1"/>
  <c r="AU20" i="4" s="1"/>
  <c r="AV20" i="4" s="1"/>
  <c r="AS42" i="4"/>
  <c r="AT42" i="4" s="1"/>
  <c r="AU42" i="4" s="1"/>
  <c r="AV42" i="4" s="1"/>
  <c r="AS23" i="4"/>
  <c r="AS11" i="4"/>
  <c r="AS12" i="4"/>
  <c r="AT12" i="4" s="1"/>
  <c r="AU12" i="4" s="1"/>
  <c r="AV12" i="4" s="1"/>
  <c r="AS456" i="4"/>
  <c r="AT456" i="4" s="1"/>
  <c r="AU456" i="4" s="1"/>
  <c r="AV456" i="4" s="1"/>
  <c r="AS437" i="4"/>
  <c r="AT437" i="4" s="1"/>
  <c r="AU437" i="4" s="1"/>
  <c r="AV437" i="4" s="1"/>
  <c r="AS426" i="4"/>
  <c r="AT426" i="4" s="1"/>
  <c r="AU426" i="4" s="1"/>
  <c r="AV426" i="4" s="1"/>
  <c r="AS400" i="4"/>
  <c r="AS372" i="4"/>
  <c r="AS373" i="4"/>
  <c r="AT373" i="4" s="1"/>
  <c r="AU373" i="4" s="1"/>
  <c r="AV373" i="4" s="1"/>
  <c r="AS335" i="4"/>
  <c r="AS345" i="4"/>
  <c r="AT345" i="4" s="1"/>
  <c r="AU345" i="4" s="1"/>
  <c r="AV345" i="4" s="1"/>
  <c r="AS308" i="4"/>
  <c r="AS319" i="4"/>
  <c r="AT319" i="4" s="1"/>
  <c r="AU319" i="4" s="1"/>
  <c r="AV319" i="4" s="1"/>
  <c r="AS216" i="4"/>
  <c r="AS138" i="4"/>
  <c r="AT138" i="4" s="1"/>
  <c r="AU138" i="4" s="1"/>
  <c r="AV138" i="4" s="1"/>
  <c r="AS479" i="4"/>
  <c r="AT479" i="4" s="1"/>
  <c r="AU479" i="4" s="1"/>
  <c r="AV479" i="4" s="1"/>
  <c r="AS473" i="4"/>
  <c r="AW465" i="4"/>
  <c r="AX465" i="4" s="1"/>
  <c r="AS466" i="4"/>
  <c r="AT466" i="4"/>
  <c r="AW466" i="4" s="1"/>
  <c r="AX466" i="4" s="1"/>
  <c r="AU466" i="4"/>
  <c r="AV466" i="4" s="1"/>
  <c r="AU461" i="4"/>
  <c r="AV461" i="4" s="1"/>
  <c r="AS455" i="4"/>
  <c r="AT455" i="4"/>
  <c r="AU455" i="4"/>
  <c r="AV455" i="4" s="1"/>
  <c r="AS449" i="4"/>
  <c r="AT449" i="4" s="1"/>
  <c r="AU449" i="4" s="1"/>
  <c r="AV449" i="4" s="1"/>
  <c r="AS444" i="4"/>
  <c r="AT444" i="4" s="1"/>
  <c r="AU444" i="4" s="1"/>
  <c r="AV444" i="4" s="1"/>
  <c r="AS440" i="4"/>
  <c r="AT440" i="4" s="1"/>
  <c r="AU440" i="4" s="1"/>
  <c r="AV440" i="4" s="1"/>
  <c r="AS429" i="4"/>
  <c r="AT429" i="4" s="1"/>
  <c r="AU429" i="4" s="1"/>
  <c r="AV429" i="4" s="1"/>
  <c r="AU425" i="4"/>
  <c r="AV425" i="4" s="1"/>
  <c r="AS397" i="4"/>
  <c r="AT397" i="4"/>
  <c r="AW397" i="4" s="1"/>
  <c r="AX397" i="4" s="1"/>
  <c r="AU397" i="4"/>
  <c r="AV397" i="4" s="1"/>
  <c r="AW419" i="4"/>
  <c r="AX419" i="4"/>
  <c r="AS415" i="4"/>
  <c r="AT415" i="4" s="1"/>
  <c r="AU415" i="4" s="1"/>
  <c r="AV415" i="4" s="1"/>
  <c r="AW404" i="4"/>
  <c r="AX404" i="4" s="1"/>
  <c r="AS399" i="4"/>
  <c r="AT399" i="4"/>
  <c r="AW399" i="4" s="1"/>
  <c r="AX399" i="4" s="1"/>
  <c r="AU399" i="4"/>
  <c r="AV399" i="4" s="1"/>
  <c r="AS411" i="4"/>
  <c r="AS390" i="4"/>
  <c r="AT390" i="4" s="1"/>
  <c r="AU390" i="4" s="1"/>
  <c r="AV390" i="4" s="1"/>
  <c r="AS370" i="4"/>
  <c r="AS387" i="4"/>
  <c r="AS381" i="4"/>
  <c r="AT381" i="4" s="1"/>
  <c r="AU381" i="4" s="1"/>
  <c r="AV381" i="4" s="1"/>
  <c r="AS366" i="4"/>
  <c r="AT366" i="4" s="1"/>
  <c r="AU366" i="4" s="1"/>
  <c r="AV366" i="4" s="1"/>
  <c r="AS363" i="4"/>
  <c r="AS371" i="4"/>
  <c r="AS360" i="4"/>
  <c r="AT360" i="4" s="1"/>
  <c r="AU360" i="4" s="1"/>
  <c r="AV360" i="4" s="1"/>
  <c r="AS355" i="4"/>
  <c r="AS340" i="4"/>
  <c r="AT340" i="4" s="1"/>
  <c r="AU340" i="4" s="1"/>
  <c r="AV340" i="4" s="1"/>
  <c r="AS346" i="4"/>
  <c r="AT346" i="4" s="1"/>
  <c r="AU346" i="4" s="1"/>
  <c r="AV346" i="4" s="1"/>
  <c r="AS209" i="4"/>
  <c r="AS336" i="4"/>
  <c r="AS348" i="4"/>
  <c r="AT348" i="4" s="1"/>
  <c r="AU348" i="4" s="1"/>
  <c r="AV348" i="4" s="1"/>
  <c r="AS347" i="4"/>
  <c r="AT347" i="4" s="1"/>
  <c r="AU347" i="4" s="1"/>
  <c r="AV347" i="4" s="1"/>
  <c r="AS334" i="4"/>
  <c r="AS314" i="4"/>
  <c r="AS320" i="4"/>
  <c r="AT320" i="4" s="1"/>
  <c r="AU320" i="4" s="1"/>
  <c r="AV320" i="4" s="1"/>
  <c r="AS309" i="4"/>
  <c r="AS317" i="4"/>
  <c r="AT317" i="4" s="1"/>
  <c r="AU317" i="4" s="1"/>
  <c r="AV317" i="4" s="1"/>
  <c r="AS198" i="4"/>
  <c r="AT198" i="4" s="1"/>
  <c r="AU198" i="4" s="1"/>
  <c r="AV198" i="4" s="1"/>
  <c r="AS307" i="4"/>
  <c r="AS303" i="4"/>
  <c r="AS291" i="4"/>
  <c r="AT291" i="4" s="1"/>
  <c r="AU291" i="4" s="1"/>
  <c r="AV291" i="4" s="1"/>
  <c r="AW299" i="4"/>
  <c r="AX299" i="4" s="1"/>
  <c r="AS321" i="4"/>
  <c r="AT321" i="4"/>
  <c r="AU321" i="4"/>
  <c r="AV321" i="4" s="1"/>
  <c r="AS280" i="4"/>
  <c r="AT280" i="4"/>
  <c r="AU280" i="4"/>
  <c r="AV280" i="4" s="1"/>
  <c r="AS271" i="4"/>
  <c r="AT271" i="4"/>
  <c r="AU271" i="4"/>
  <c r="AV271" i="4" s="1"/>
  <c r="AS268" i="4"/>
  <c r="AT268" i="4"/>
  <c r="AU268" i="4"/>
  <c r="AV268" i="4" s="1"/>
  <c r="AS264" i="4"/>
  <c r="AT264" i="4"/>
  <c r="AW264" i="4" s="1"/>
  <c r="AX264" i="4" s="1"/>
  <c r="AU264" i="4"/>
  <c r="AV264" i="4" s="1"/>
  <c r="AS256" i="4"/>
  <c r="AT256" i="4"/>
  <c r="AW256" i="4" s="1"/>
  <c r="AX256" i="4" s="1"/>
  <c r="AU256" i="4"/>
  <c r="AV256" i="4" s="1"/>
  <c r="AS254" i="4"/>
  <c r="AT254" i="4"/>
  <c r="AU254" i="4"/>
  <c r="AV254" i="4" s="1"/>
  <c r="AS257" i="4"/>
  <c r="AT257" i="4"/>
  <c r="AU257" i="4"/>
  <c r="AV257" i="4" s="1"/>
  <c r="AS252" i="4"/>
  <c r="AT252" i="4"/>
  <c r="AW252" i="4" s="1"/>
  <c r="AX252" i="4" s="1"/>
  <c r="AU252" i="4"/>
  <c r="AV252" i="4" s="1"/>
  <c r="AS260" i="4"/>
  <c r="AT260" i="4"/>
  <c r="AW260" i="4" s="1"/>
  <c r="AX260" i="4" s="1"/>
  <c r="AU260" i="4"/>
  <c r="AV260" i="4" s="1"/>
  <c r="AS240" i="4"/>
  <c r="AT240" i="4"/>
  <c r="AU240" i="4"/>
  <c r="AV240" i="4" s="1"/>
  <c r="AS239" i="4"/>
  <c r="AT239" i="4"/>
  <c r="AU239" i="4"/>
  <c r="AV239" i="4" s="1"/>
  <c r="AS223" i="4"/>
  <c r="AT223" i="4"/>
  <c r="AW223" i="4" s="1"/>
  <c r="AX223" i="4" s="1"/>
  <c r="AU223" i="4"/>
  <c r="AV223" i="4" s="1"/>
  <c r="AS236" i="4"/>
  <c r="AT236" i="4"/>
  <c r="AW236" i="4" s="1"/>
  <c r="AX236" i="4" s="1"/>
  <c r="AU236" i="4"/>
  <c r="AV236" i="4" s="1"/>
  <c r="AS228" i="4"/>
  <c r="AT228" i="4"/>
  <c r="AU228" i="4"/>
  <c r="AV228" i="4" s="1"/>
  <c r="AS179" i="4"/>
  <c r="AT179" i="4"/>
  <c r="AU179" i="4"/>
  <c r="AV179" i="4" s="1"/>
  <c r="AS170" i="4"/>
  <c r="AT170" i="4"/>
  <c r="AW170" i="4" s="1"/>
  <c r="AX170" i="4" s="1"/>
  <c r="AU170" i="4"/>
  <c r="AV170" i="4" s="1"/>
  <c r="AS149" i="4"/>
  <c r="AT149" i="4"/>
  <c r="AU149" i="4"/>
  <c r="AV149" i="4" s="1"/>
  <c r="AS215" i="4"/>
  <c r="AT215" i="4"/>
  <c r="AU215" i="4"/>
  <c r="AV215" i="4" s="1"/>
  <c r="AS178" i="4"/>
  <c r="AT178" i="4"/>
  <c r="AU178" i="4"/>
  <c r="AV178" i="4" s="1"/>
  <c r="AS211" i="4"/>
  <c r="AT211" i="4"/>
  <c r="AU211" i="4"/>
  <c r="AV211" i="4" s="1"/>
  <c r="AS195" i="4"/>
  <c r="AT195" i="4"/>
  <c r="AU195" i="4"/>
  <c r="AV195" i="4" s="1"/>
  <c r="AS162" i="4"/>
  <c r="AT162" i="4"/>
  <c r="AU162" i="4"/>
  <c r="AV162" i="4" s="1"/>
  <c r="AS196" i="4"/>
  <c r="AT196" i="4"/>
  <c r="AU196" i="4"/>
  <c r="AV196" i="4" s="1"/>
  <c r="AS210" i="4"/>
  <c r="AT210" i="4"/>
  <c r="AW210" i="4" s="1"/>
  <c r="AX210" i="4" s="1"/>
  <c r="AU210" i="4"/>
  <c r="AV210" i="4" s="1"/>
  <c r="AS171" i="4"/>
  <c r="AT171" i="4"/>
  <c r="AW171" i="4" s="1"/>
  <c r="AX171" i="4" s="1"/>
  <c r="AU171" i="4"/>
  <c r="AV171" i="4" s="1"/>
  <c r="AS175" i="4"/>
  <c r="AT175" i="4"/>
  <c r="AU175" i="4"/>
  <c r="AV175" i="4" s="1"/>
  <c r="AS180" i="4"/>
  <c r="AT180" i="4"/>
  <c r="AU180" i="4"/>
  <c r="AV180" i="4" s="1"/>
  <c r="AS191" i="4"/>
  <c r="AT191" i="4"/>
  <c r="AW191" i="4" s="1"/>
  <c r="AX191" i="4" s="1"/>
  <c r="AU191" i="4"/>
  <c r="AV191" i="4" s="1"/>
  <c r="AS139" i="4"/>
  <c r="AT139" i="4"/>
  <c r="AW139" i="4" s="1"/>
  <c r="AX139" i="4" s="1"/>
  <c r="AU139" i="4"/>
  <c r="AV139" i="4" s="1"/>
  <c r="AS157" i="4"/>
  <c r="AT157" i="4"/>
  <c r="AU157" i="4"/>
  <c r="AV157" i="4" s="1"/>
  <c r="AS148" i="4"/>
  <c r="AT148" i="4" s="1"/>
  <c r="AU148" i="4" s="1"/>
  <c r="AV148" i="4" s="1"/>
  <c r="AS135" i="4"/>
  <c r="AT135" i="4" s="1"/>
  <c r="AU135" i="4" s="1"/>
  <c r="AV135" i="4" s="1"/>
  <c r="AS131" i="4"/>
  <c r="AS123" i="4"/>
  <c r="AT123" i="4" s="1"/>
  <c r="AU123" i="4" s="1"/>
  <c r="AV123" i="4" s="1"/>
  <c r="AS93" i="4"/>
  <c r="AS114" i="4"/>
  <c r="AW106" i="4"/>
  <c r="AX106" i="4" s="1"/>
  <c r="AU687" i="4"/>
  <c r="AV687" i="4" s="1"/>
  <c r="AS324" i="4"/>
  <c r="AT324" i="4"/>
  <c r="AU324" i="4"/>
  <c r="AV324" i="4" s="1"/>
  <c r="AS112" i="4"/>
  <c r="AT112" i="4"/>
  <c r="AW112" i="4" s="1"/>
  <c r="AX112" i="4" s="1"/>
  <c r="AU112" i="4"/>
  <c r="AV112" i="4" s="1"/>
  <c r="AS45" i="4"/>
  <c r="AT45" i="4"/>
  <c r="AU45" i="4"/>
  <c r="AV45" i="4" s="1"/>
  <c r="AS89" i="4"/>
  <c r="AT89" i="4"/>
  <c r="AU89" i="4"/>
  <c r="AV89" i="4" s="1"/>
  <c r="AS83" i="4"/>
  <c r="AT83" i="4"/>
  <c r="AU83" i="4"/>
  <c r="AV83" i="4" s="1"/>
  <c r="AS81" i="4"/>
  <c r="AT81" i="4"/>
  <c r="AW81" i="4" s="1"/>
  <c r="AX81" i="4" s="1"/>
  <c r="AU81" i="4"/>
  <c r="AV81" i="4" s="1"/>
  <c r="AS74" i="4"/>
  <c r="AT74" i="4"/>
  <c r="AU74" i="4"/>
  <c r="AV74" i="4" s="1"/>
  <c r="AS62" i="4"/>
  <c r="AT62" i="4"/>
  <c r="AU62" i="4"/>
  <c r="AV62" i="4" s="1"/>
  <c r="AS59" i="4"/>
  <c r="AT59" i="4"/>
  <c r="AU59" i="4"/>
  <c r="AV59" i="4" s="1"/>
  <c r="AS57" i="4"/>
  <c r="AT57" i="4"/>
  <c r="AU57" i="4"/>
  <c r="AV57" i="4" s="1"/>
  <c r="AS49" i="4"/>
  <c r="AT49" i="4"/>
  <c r="AW49" i="4" s="1"/>
  <c r="AX49" i="4" s="1"/>
  <c r="AU49" i="4"/>
  <c r="AV49" i="4" s="1"/>
  <c r="AS84" i="4"/>
  <c r="AT84" i="4"/>
  <c r="AU84" i="4"/>
  <c r="AV84" i="4" s="1"/>
  <c r="AS32" i="4"/>
  <c r="AT32" i="4"/>
  <c r="AU32" i="4"/>
  <c r="AV32" i="4" s="1"/>
  <c r="AS75" i="4"/>
  <c r="AT75" i="4"/>
  <c r="AU75" i="4"/>
  <c r="AV75" i="4" s="1"/>
  <c r="AS35" i="4"/>
  <c r="AT35" i="4"/>
  <c r="AW35" i="4" s="1"/>
  <c r="AX35" i="4" s="1"/>
  <c r="AU35" i="4"/>
  <c r="AV35" i="4" s="1"/>
  <c r="AS44" i="4"/>
  <c r="AT44" i="4" s="1"/>
  <c r="AU44" i="4" s="1"/>
  <c r="AV44" i="4" s="1"/>
  <c r="AS85" i="4"/>
  <c r="AT85" i="4" s="1"/>
  <c r="AU85" i="4" s="1"/>
  <c r="AV85" i="4" s="1"/>
  <c r="AS16" i="4"/>
  <c r="AS68" i="4"/>
  <c r="AS454" i="4"/>
  <c r="AS442" i="4"/>
  <c r="AT442" i="4" s="1"/>
  <c r="AU442" i="4" s="1"/>
  <c r="AV442" i="4" s="1"/>
  <c r="AS438" i="4"/>
  <c r="AS398" i="4"/>
  <c r="AT398" i="4" s="1"/>
  <c r="AU398" i="4" s="1"/>
  <c r="AV398" i="4" s="1"/>
  <c r="AS359" i="4"/>
  <c r="AS383" i="4"/>
  <c r="AT383" i="4" s="1"/>
  <c r="AU383" i="4" s="1"/>
  <c r="AV383" i="4" s="1"/>
  <c r="AS364" i="4"/>
  <c r="AT364" i="4" s="1"/>
  <c r="AU364" i="4" s="1"/>
  <c r="AV364" i="4" s="1"/>
  <c r="AS341" i="4"/>
  <c r="AT341" i="4" s="1"/>
  <c r="AU341" i="4" s="1"/>
  <c r="AV341" i="4" s="1"/>
  <c r="AS344" i="4"/>
  <c r="AS323" i="4"/>
  <c r="AT323" i="4" s="1"/>
  <c r="AU323" i="4" s="1"/>
  <c r="AV323" i="4" s="1"/>
  <c r="AS263" i="4"/>
  <c r="AS152" i="4"/>
  <c r="AS127" i="4"/>
  <c r="AS58" i="4"/>
  <c r="AS69" i="4"/>
  <c r="AW380" i="4"/>
  <c r="AX380" i="4" s="1"/>
  <c r="AW97" i="4"/>
  <c r="AX97" i="4" s="1"/>
  <c r="AQ359" i="4"/>
  <c r="AA359" i="4"/>
  <c r="M359" i="4"/>
  <c r="J359" i="4" s="1"/>
  <c r="R359" i="4"/>
  <c r="AT8" i="4"/>
  <c r="AS6" i="5"/>
  <c r="AT7" i="4"/>
  <c r="Z359" i="4"/>
  <c r="AW773" i="4"/>
  <c r="AX773" i="4" s="1"/>
  <c r="AW474" i="4"/>
  <c r="AX474" i="4" s="1"/>
  <c r="AW193" i="4"/>
  <c r="AX193" i="4" s="1"/>
  <c r="AW148" i="4"/>
  <c r="AX148" i="4" s="1"/>
  <c r="AW278" i="4"/>
  <c r="AX278" i="4" s="1"/>
  <c r="AW135" i="4"/>
  <c r="AX135" i="4" s="1"/>
  <c r="AW455" i="4"/>
  <c r="AX455" i="4" s="1"/>
  <c r="AW384" i="4"/>
  <c r="AX384" i="4" s="1"/>
  <c r="AW428" i="4"/>
  <c r="AX428" i="4" s="1"/>
  <c r="AW367" i="4"/>
  <c r="AX367" i="4" s="1"/>
  <c r="AW430" i="4"/>
  <c r="AX430" i="4" s="1"/>
  <c r="AW91" i="4"/>
  <c r="AX91" i="4" s="1"/>
  <c r="AW111" i="4"/>
  <c r="AX111" i="4" s="1"/>
  <c r="AW119" i="4"/>
  <c r="AX119" i="4" s="1"/>
  <c r="AW164" i="4"/>
  <c r="AX164" i="4" s="1"/>
  <c r="AW183" i="4"/>
  <c r="AX183" i="4" s="1"/>
  <c r="AW394" i="4"/>
  <c r="AX394" i="4" s="1"/>
  <c r="AW248" i="4"/>
  <c r="AX248" i="4" s="1"/>
  <c r="AW305" i="4"/>
  <c r="AX305" i="4" s="1"/>
  <c r="AW597" i="4"/>
  <c r="AX597" i="4" s="1"/>
  <c r="AW374" i="4"/>
  <c r="AX374" i="4" s="1"/>
  <c r="AW389" i="4"/>
  <c r="AX389" i="4" s="1"/>
  <c r="AW432" i="4"/>
  <c r="AX432" i="4"/>
  <c r="AW659" i="4"/>
  <c r="AX659" i="4" s="1"/>
  <c r="AW142" i="4"/>
  <c r="AX142" i="4" s="1"/>
  <c r="AW423" i="4"/>
  <c r="AX423" i="4" s="1"/>
  <c r="AW116" i="4"/>
  <c r="AX116" i="4" s="1"/>
  <c r="AW161" i="4"/>
  <c r="AX161" i="4" s="1"/>
  <c r="AW185" i="4"/>
  <c r="AX185" i="4" s="1"/>
  <c r="AW365" i="4"/>
  <c r="AX365" i="4"/>
  <c r="AW406" i="4"/>
  <c r="AX406" i="4" s="1"/>
  <c r="AW293" i="4"/>
  <c r="AX293" i="4" s="1"/>
  <c r="AW322" i="4"/>
  <c r="AX322" i="4" s="1"/>
  <c r="AW337" i="4"/>
  <c r="AX337" i="4" s="1"/>
  <c r="AW350" i="4"/>
  <c r="AX350" i="4" s="1"/>
  <c r="AW353" i="4"/>
  <c r="AX353" i="4" s="1"/>
  <c r="AW357" i="4"/>
  <c r="AX357" i="4"/>
  <c r="AW691" i="4"/>
  <c r="AX691" i="4" s="1"/>
  <c r="AW756" i="4"/>
  <c r="AX756" i="4"/>
  <c r="AW811" i="4"/>
  <c r="AX811" i="4" s="1"/>
  <c r="AW44" i="4"/>
  <c r="AX44" i="4" s="1"/>
  <c r="AW291" i="4"/>
  <c r="AX291" i="4" s="1"/>
  <c r="AW317" i="4"/>
  <c r="AX317" i="4" s="1"/>
  <c r="AW366" i="4"/>
  <c r="AX366" i="4" s="1"/>
  <c r="AW390" i="4"/>
  <c r="AX390" i="4" s="1"/>
  <c r="AW27" i="4"/>
  <c r="AX27" i="4" s="1"/>
  <c r="AW65" i="4"/>
  <c r="AX65" i="4" s="1"/>
  <c r="AW107" i="4"/>
  <c r="AX107" i="4" s="1"/>
  <c r="AW165" i="4"/>
  <c r="AX165" i="4" s="1"/>
  <c r="AW159" i="4"/>
  <c r="AX159" i="4" s="1"/>
  <c r="AW140" i="4"/>
  <c r="AX140" i="4" s="1"/>
  <c r="AW651" i="4"/>
  <c r="AX651" i="4" s="1"/>
  <c r="AW259" i="4"/>
  <c r="AX259" i="4" s="1"/>
  <c r="AW277" i="4"/>
  <c r="AX277" i="4" s="1"/>
  <c r="AW341" i="4"/>
  <c r="AX341" i="4" s="1"/>
  <c r="AW141" i="4"/>
  <c r="AX141" i="4" s="1"/>
  <c r="AW242" i="4"/>
  <c r="AX242" i="4" s="1"/>
  <c r="AW270" i="4"/>
  <c r="AX270" i="4" s="1"/>
  <c r="AW301" i="4"/>
  <c r="AX301" i="4" s="1"/>
  <c r="AW312" i="4"/>
  <c r="AX312" i="4"/>
  <c r="AW306" i="4"/>
  <c r="AX306" i="4"/>
  <c r="AW160" i="4"/>
  <c r="AX160" i="4" s="1"/>
  <c r="AW339" i="4"/>
  <c r="AX339" i="4"/>
  <c r="AW391" i="4"/>
  <c r="AX391" i="4" s="1"/>
  <c r="AW383" i="4"/>
  <c r="AX383" i="4" s="1"/>
  <c r="AW475" i="4"/>
  <c r="AX475" i="4" s="1"/>
  <c r="AW688" i="4"/>
  <c r="AX688" i="4" s="1"/>
  <c r="AW656" i="4"/>
  <c r="AX656" i="4"/>
  <c r="AW707" i="4"/>
  <c r="AX707" i="4" s="1"/>
  <c r="AW747" i="4"/>
  <c r="AX747" i="4" s="1"/>
  <c r="AW808" i="4"/>
  <c r="AX808" i="4" s="1"/>
  <c r="AW281" i="4"/>
  <c r="AX281" i="4" s="1"/>
  <c r="AW85" i="4"/>
  <c r="AX85" i="4" s="1"/>
  <c r="AW687" i="4"/>
  <c r="AX687" i="4" s="1"/>
  <c r="AW198" i="4"/>
  <c r="AX198" i="4" s="1"/>
  <c r="AW346" i="4"/>
  <c r="AX346" i="4" s="1"/>
  <c r="AW360" i="4"/>
  <c r="AX360" i="4" s="1"/>
  <c r="AW381" i="4"/>
  <c r="AX381" i="4" s="1"/>
  <c r="AW29" i="4"/>
  <c r="AX29" i="4" s="1"/>
  <c r="AW77" i="4"/>
  <c r="AX77" i="4" s="1"/>
  <c r="AW297" i="4"/>
  <c r="AX297" i="4" s="1"/>
  <c r="AW200" i="4"/>
  <c r="AX200" i="4" s="1"/>
  <c r="AW192" i="4"/>
  <c r="AX192" i="4" s="1"/>
  <c r="AW214" i="4"/>
  <c r="AX214" i="4" s="1"/>
  <c r="AW227" i="4"/>
  <c r="AX227" i="4" s="1"/>
  <c r="AW245" i="4"/>
  <c r="AX245" i="4" s="1"/>
  <c r="AW266" i="4"/>
  <c r="AX266" i="4" s="1"/>
  <c r="AW275" i="4"/>
  <c r="AX275" i="4" s="1"/>
  <c r="AW224" i="4"/>
  <c r="AX224" i="4" s="1"/>
  <c r="AW205" i="4"/>
  <c r="AX205" i="4" s="1"/>
  <c r="AW288" i="4"/>
  <c r="AX288" i="4" s="1"/>
  <c r="AW315" i="4"/>
  <c r="AX315" i="4" s="1"/>
  <c r="AW328" i="4"/>
  <c r="AX328" i="4" s="1"/>
  <c r="AW342" i="4"/>
  <c r="AX342" i="4"/>
  <c r="AW361" i="4"/>
  <c r="AX361" i="4" s="1"/>
  <c r="AW354" i="4"/>
  <c r="AX354" i="4"/>
  <c r="AW356" i="4"/>
  <c r="AX356" i="4" s="1"/>
  <c r="AW401" i="4"/>
  <c r="AX401" i="4"/>
  <c r="AW742" i="4"/>
  <c r="AX742" i="4" s="1"/>
  <c r="AW442" i="4"/>
  <c r="AX442" i="4" s="1"/>
  <c r="AW262" i="4"/>
  <c r="AX262" i="4" s="1"/>
  <c r="AW72" i="4"/>
  <c r="AX72" i="4" s="1"/>
  <c r="AW188" i="4"/>
  <c r="AX188" i="4" s="1"/>
  <c r="AW416" i="4"/>
  <c r="AX416" i="4" s="1"/>
  <c r="AW451" i="4"/>
  <c r="AX451" i="4"/>
  <c r="AW463" i="4"/>
  <c r="AX463" i="4" s="1"/>
  <c r="AW664" i="4"/>
  <c r="AX664" i="4" s="1"/>
  <c r="AW279" i="4"/>
  <c r="AX279" i="4" s="1"/>
  <c r="AW797" i="4"/>
  <c r="AX797" i="4" s="1"/>
  <c r="AW364" i="4"/>
  <c r="AX364" i="4" s="1"/>
  <c r="AW398" i="4"/>
  <c r="AX398" i="4" s="1"/>
  <c r="AW75" i="4"/>
  <c r="AX75" i="4" s="1"/>
  <c r="AW57" i="4"/>
  <c r="AX57" i="4" s="1"/>
  <c r="AW74" i="4"/>
  <c r="AX74" i="4" s="1"/>
  <c r="AW45" i="4"/>
  <c r="AX45" i="4" s="1"/>
  <c r="AW180" i="4"/>
  <c r="AX180" i="4" s="1"/>
  <c r="AW196" i="4"/>
  <c r="AX196" i="4" s="1"/>
  <c r="AW211" i="4"/>
  <c r="AX211" i="4" s="1"/>
  <c r="AW240" i="4"/>
  <c r="AX240" i="4" s="1"/>
  <c r="AW479" i="4"/>
  <c r="AX479" i="4" s="1"/>
  <c r="AW323" i="4"/>
  <c r="AX323" i="4" s="1"/>
  <c r="AW345" i="4"/>
  <c r="AX345" i="4" s="1"/>
  <c r="AW373" i="4"/>
  <c r="AX373" i="4" s="1"/>
  <c r="AW358" i="4"/>
  <c r="AX358" i="4" s="1"/>
  <c r="AW413" i="4"/>
  <c r="AX413" i="4" s="1"/>
  <c r="AW445" i="4"/>
  <c r="AX445" i="4" s="1"/>
  <c r="AW41" i="4"/>
  <c r="AX41" i="4" s="1"/>
  <c r="AW24" i="4"/>
  <c r="AX24" i="4" s="1"/>
  <c r="AW76" i="4"/>
  <c r="AX76" i="4" s="1"/>
  <c r="AW145" i="4"/>
  <c r="AX145" i="4" s="1"/>
  <c r="AW201" i="4"/>
  <c r="AX201" i="4" s="1"/>
  <c r="AW448" i="4"/>
  <c r="AX448" i="4" s="1"/>
  <c r="AW13" i="4"/>
  <c r="AX13" i="4" s="1"/>
  <c r="AW48" i="4"/>
  <c r="AX48" i="4" s="1"/>
  <c r="AW125" i="4"/>
  <c r="AX125" i="4" s="1"/>
  <c r="AW100" i="4"/>
  <c r="AX100" i="4" s="1"/>
  <c r="AW121" i="4"/>
  <c r="AX121" i="4" s="1"/>
  <c r="AW173" i="4"/>
  <c r="AX173" i="4" s="1"/>
  <c r="AW206" i="4"/>
  <c r="AX206" i="4" s="1"/>
  <c r="AW265" i="4"/>
  <c r="AX265" i="4" s="1"/>
  <c r="AW421" i="4"/>
  <c r="AX421" i="4" s="1"/>
  <c r="AW189" i="4"/>
  <c r="AX189" i="4" s="1"/>
  <c r="AW477" i="4"/>
  <c r="AX477" i="4"/>
  <c r="AW458" i="4"/>
  <c r="AX458" i="4" s="1"/>
  <c r="AW528" i="4"/>
  <c r="AX528" i="4" s="1"/>
  <c r="AW486" i="4"/>
  <c r="AX486" i="4" s="1"/>
  <c r="AW36" i="4"/>
  <c r="AX36" i="4" s="1"/>
  <c r="AW540" i="4"/>
  <c r="AX540" i="4" s="1"/>
  <c r="AW564" i="4"/>
  <c r="AX564" i="4" s="1"/>
  <c r="AW577" i="4"/>
  <c r="AX577" i="4" s="1"/>
  <c r="AW586" i="4"/>
  <c r="AX586" i="4" s="1"/>
  <c r="AW611" i="4"/>
  <c r="AX611" i="4" s="1"/>
  <c r="AW602" i="4"/>
  <c r="AX602" i="4" s="1"/>
  <c r="AW629" i="4"/>
  <c r="AX629" i="4" s="1"/>
  <c r="AW600" i="4"/>
  <c r="AX600" i="4" s="1"/>
  <c r="AW662" i="4"/>
  <c r="AX662" i="4"/>
  <c r="AW668" i="4"/>
  <c r="AX668" i="4" s="1"/>
  <c r="AW660" i="4"/>
  <c r="AX660" i="4" s="1"/>
  <c r="AW711" i="4"/>
  <c r="AX711" i="4"/>
  <c r="AW683" i="4"/>
  <c r="AX683" i="4" s="1"/>
  <c r="AW80" i="4"/>
  <c r="AX80" i="4" s="1"/>
  <c r="AW787" i="4"/>
  <c r="AX787" i="4" s="1"/>
  <c r="AW809" i="4"/>
  <c r="AX809" i="4" s="1"/>
  <c r="AW828" i="4"/>
  <c r="AX828" i="4" s="1"/>
  <c r="AW836" i="4"/>
  <c r="AX836" i="4"/>
  <c r="AW851" i="4"/>
  <c r="AX851" i="4" s="1"/>
  <c r="AW841" i="4"/>
  <c r="AX841" i="4" s="1"/>
  <c r="AW225" i="4"/>
  <c r="AX225" i="4" s="1"/>
  <c r="AW532" i="4"/>
  <c r="AX532" i="4" s="1"/>
  <c r="AW506" i="4"/>
  <c r="AX506" i="4" s="1"/>
  <c r="AW548" i="4"/>
  <c r="AX548" i="4" s="1"/>
  <c r="AW567" i="4"/>
  <c r="AX567" i="4" s="1"/>
  <c r="AW589" i="4"/>
  <c r="AX589" i="4" s="1"/>
  <c r="AW607" i="4"/>
  <c r="AX607" i="4" s="1"/>
  <c r="AW636" i="4"/>
  <c r="AX636" i="4" s="1"/>
  <c r="AW625" i="4"/>
  <c r="AX625" i="4" s="1"/>
  <c r="AW618" i="4"/>
  <c r="AX618" i="4" s="1"/>
  <c r="AW667" i="4"/>
  <c r="AX667" i="4" s="1"/>
  <c r="AW675" i="4"/>
  <c r="AX675" i="4" s="1"/>
  <c r="AW686" i="4"/>
  <c r="AX686" i="4"/>
  <c r="AW424" i="4"/>
  <c r="AX424" i="4" s="1"/>
  <c r="AW705" i="4"/>
  <c r="AX705" i="4" s="1"/>
  <c r="AW739" i="4"/>
  <c r="AX739" i="4" s="1"/>
  <c r="AW783" i="4"/>
  <c r="AX783" i="4" s="1"/>
  <c r="AW799" i="4"/>
  <c r="AX799" i="4" s="1"/>
  <c r="AW816" i="4"/>
  <c r="AX816" i="4" s="1"/>
  <c r="AW839" i="4"/>
  <c r="AX839" i="4" s="1"/>
  <c r="AW857" i="4"/>
  <c r="AX857" i="4"/>
  <c r="AW452" i="4"/>
  <c r="AX452" i="4"/>
  <c r="AW33" i="4"/>
  <c r="AX33" i="4" s="1"/>
  <c r="AW500" i="4"/>
  <c r="AX500" i="4" s="1"/>
  <c r="AW505" i="4"/>
  <c r="AX505" i="4"/>
  <c r="AW493" i="4"/>
  <c r="AX493" i="4" s="1"/>
  <c r="AW526" i="4"/>
  <c r="AX526" i="4" s="1"/>
  <c r="AW511" i="4"/>
  <c r="AX511" i="4" s="1"/>
  <c r="AW501" i="4"/>
  <c r="AX501" i="4"/>
  <c r="AW565" i="4"/>
  <c r="AX565" i="4" s="1"/>
  <c r="AW547" i="4"/>
  <c r="AX547" i="4"/>
  <c r="AW550" i="4"/>
  <c r="AX550" i="4" s="1"/>
  <c r="AW184" i="4"/>
  <c r="AX184" i="4" s="1"/>
  <c r="AW592" i="4"/>
  <c r="AX592" i="4" s="1"/>
  <c r="AW645" i="4"/>
  <c r="AX645" i="4" s="1"/>
  <c r="AW237" i="4"/>
  <c r="AX237" i="4" s="1"/>
  <c r="AW626" i="4"/>
  <c r="AX626" i="4"/>
  <c r="AW634" i="4"/>
  <c r="AX634" i="4" s="1"/>
  <c r="AW628" i="4"/>
  <c r="AX628" i="4"/>
  <c r="AW669" i="4"/>
  <c r="AX669" i="4" s="1"/>
  <c r="AW658" i="4"/>
  <c r="AX658" i="4"/>
  <c r="AW654" i="4"/>
  <c r="AX654" i="4" s="1"/>
  <c r="AW678" i="4"/>
  <c r="AX678" i="4"/>
  <c r="AW700" i="4"/>
  <c r="AX700" i="4" s="1"/>
  <c r="AW697" i="4"/>
  <c r="AX697" i="4"/>
  <c r="AW709" i="4"/>
  <c r="AX709" i="4" s="1"/>
  <c r="AW682" i="4"/>
  <c r="AX682" i="4" s="1"/>
  <c r="AW409" i="4"/>
  <c r="AX409" i="4" s="1"/>
  <c r="AW779" i="4"/>
  <c r="AX779" i="4" s="1"/>
  <c r="AW796" i="4"/>
  <c r="AX796" i="4" s="1"/>
  <c r="AW789" i="4"/>
  <c r="AX789" i="4"/>
  <c r="AW786" i="4"/>
  <c r="AX786" i="4" s="1"/>
  <c r="AW847" i="4"/>
  <c r="AX847" i="4" s="1"/>
  <c r="AW831" i="4"/>
  <c r="AX831" i="4" s="1"/>
  <c r="AW837" i="4"/>
  <c r="AX837" i="4"/>
  <c r="AW823" i="4"/>
  <c r="AX823" i="4" s="1"/>
  <c r="AW10" i="4"/>
  <c r="AX10" i="4" s="1"/>
  <c r="AW722" i="4"/>
  <c r="AX722" i="4"/>
  <c r="AW523" i="4"/>
  <c r="AX523" i="4" s="1"/>
  <c r="AW515" i="4"/>
  <c r="AX515" i="4" s="1"/>
  <c r="AW494" i="4"/>
  <c r="AX494" i="4" s="1"/>
  <c r="AW514" i="4"/>
  <c r="AX514" i="4" s="1"/>
  <c r="AW560" i="4"/>
  <c r="AX560" i="4" s="1"/>
  <c r="AW570" i="4"/>
  <c r="AX570" i="4" s="1"/>
  <c r="AW575" i="4"/>
  <c r="AX575" i="4"/>
  <c r="AW655" i="4"/>
  <c r="AX655" i="4" s="1"/>
  <c r="AW588" i="4"/>
  <c r="AX588" i="4"/>
  <c r="AW590" i="4"/>
  <c r="AX590" i="4" s="1"/>
  <c r="AW603" i="4"/>
  <c r="AX603" i="4" s="1"/>
  <c r="AW616" i="4"/>
  <c r="AX616" i="4" s="1"/>
  <c r="AW635" i="4"/>
  <c r="AX635" i="4" s="1"/>
  <c r="AW138" i="4"/>
  <c r="AX138" i="4" s="1"/>
  <c r="AW32" i="4"/>
  <c r="AX32" i="4" s="1"/>
  <c r="AW59" i="4"/>
  <c r="AX59" i="4" s="1"/>
  <c r="AW157" i="4"/>
  <c r="AX157" i="4" s="1"/>
  <c r="AW179" i="4"/>
  <c r="AX179" i="4" s="1"/>
  <c r="AW239" i="4"/>
  <c r="AX239" i="4" s="1"/>
  <c r="AW257" i="4"/>
  <c r="AX257" i="4" s="1"/>
  <c r="AW268" i="4"/>
  <c r="AX268" i="4" s="1"/>
  <c r="AW321" i="4"/>
  <c r="AX321" i="4" s="1"/>
  <c r="AW415" i="4"/>
  <c r="AX415" i="4" s="1"/>
  <c r="AW444" i="4"/>
  <c r="AX444" i="4" s="1"/>
  <c r="AW12" i="4"/>
  <c r="AX12" i="4" s="1"/>
  <c r="AW20" i="4"/>
  <c r="AX20" i="4" s="1"/>
  <c r="AW410" i="4"/>
  <c r="AX410" i="4" s="1"/>
  <c r="AW402" i="4"/>
  <c r="AX402" i="4" s="1"/>
  <c r="AW649" i="4"/>
  <c r="AX649" i="4" s="1"/>
  <c r="AW60" i="4"/>
  <c r="AX60" i="4" s="1"/>
  <c r="AW46" i="4"/>
  <c r="AX46" i="4" s="1"/>
  <c r="AW70" i="4"/>
  <c r="AX70" i="4" s="1"/>
  <c r="AW269" i="4"/>
  <c r="AX269" i="4" s="1"/>
  <c r="AW426" i="4"/>
  <c r="AX426" i="4" s="1"/>
  <c r="AW450" i="4"/>
  <c r="AX450" i="4" s="1"/>
  <c r="AW39" i="4"/>
  <c r="AX39" i="4" s="1"/>
  <c r="AW17" i="4"/>
  <c r="AX17" i="4" s="1"/>
  <c r="AW118" i="4"/>
  <c r="AX118" i="4" s="1"/>
  <c r="AW153" i="4"/>
  <c r="AX153" i="4" s="1"/>
  <c r="AW137" i="4"/>
  <c r="AX137" i="4" s="1"/>
  <c r="AW218" i="4"/>
  <c r="AX218" i="4" s="1"/>
  <c r="AW235" i="4"/>
  <c r="AX235" i="4" s="1"/>
  <c r="AW244" i="4"/>
  <c r="AX244" i="4" s="1"/>
  <c r="AW255" i="4"/>
  <c r="AX255" i="4" s="1"/>
  <c r="AW471" i="4"/>
  <c r="AX471" i="4" s="1"/>
  <c r="AW460" i="4"/>
  <c r="AX460" i="4" s="1"/>
  <c r="AW509" i="4"/>
  <c r="AX509" i="4" s="1"/>
  <c r="AW538" i="4"/>
  <c r="AX538" i="4" s="1"/>
  <c r="AW545" i="4"/>
  <c r="AX545" i="4" s="1"/>
  <c r="AW572" i="4"/>
  <c r="AX572" i="4" s="1"/>
  <c r="AW584" i="4"/>
  <c r="AX584" i="4" s="1"/>
  <c r="AW103" i="4"/>
  <c r="AX103" i="4"/>
  <c r="AW615" i="4"/>
  <c r="AX615" i="4" s="1"/>
  <c r="AW620" i="4"/>
  <c r="AX620" i="4" s="1"/>
  <c r="AW617" i="4"/>
  <c r="AX617" i="4" s="1"/>
  <c r="AW657" i="4"/>
  <c r="AX657" i="4" s="1"/>
  <c r="AW674" i="4"/>
  <c r="AX674" i="4" s="1"/>
  <c r="AW737" i="4"/>
  <c r="AX737" i="4" s="1"/>
  <c r="AW716" i="4"/>
  <c r="AX716" i="4" s="1"/>
  <c r="AW727" i="4"/>
  <c r="AX727" i="4" s="1"/>
  <c r="AW694" i="4"/>
  <c r="AX694" i="4" s="1"/>
  <c r="AW765" i="4"/>
  <c r="AX765" i="4" s="1"/>
  <c r="AW748" i="4"/>
  <c r="AX748" i="4" s="1"/>
  <c r="AW791" i="4"/>
  <c r="AX791" i="4" s="1"/>
  <c r="AW849" i="4"/>
  <c r="AX849" i="4" s="1"/>
  <c r="AW843" i="4"/>
  <c r="AX843" i="4" s="1"/>
  <c r="AW499" i="4"/>
  <c r="AX499" i="4" s="1"/>
  <c r="AW487" i="4"/>
  <c r="AX487" i="4" s="1"/>
  <c r="AW482" i="4"/>
  <c r="AX482" i="4"/>
  <c r="AW516" i="4"/>
  <c r="AX516" i="4" s="1"/>
  <c r="AW369" i="4"/>
  <c r="AX369" i="4" s="1"/>
  <c r="AW524" i="4"/>
  <c r="AX524" i="4" s="1"/>
  <c r="AW558" i="4"/>
  <c r="AX558" i="4" s="1"/>
  <c r="AW569" i="4"/>
  <c r="AX569" i="4" s="1"/>
  <c r="AW582" i="4"/>
  <c r="AX582" i="4" s="1"/>
  <c r="AW614" i="4"/>
  <c r="AX614" i="4"/>
  <c r="AW624" i="4"/>
  <c r="AX624" i="4" s="1"/>
  <c r="AW619" i="4"/>
  <c r="AX619" i="4" s="1"/>
  <c r="AW650" i="4"/>
  <c r="AX650" i="4" s="1"/>
  <c r="AW677" i="4"/>
  <c r="AX677" i="4" s="1"/>
  <c r="AW715" i="4"/>
  <c r="AX715" i="4" s="1"/>
  <c r="AW703" i="4"/>
  <c r="AX703" i="4" s="1"/>
  <c r="AW741" i="4"/>
  <c r="AX741" i="4"/>
  <c r="AW689" i="4"/>
  <c r="AX689" i="4"/>
  <c r="AW785" i="4"/>
  <c r="AX785" i="4"/>
  <c r="AW800" i="4"/>
  <c r="AX800" i="4"/>
  <c r="AW829" i="4"/>
  <c r="AX829" i="4" s="1"/>
  <c r="AW833" i="4"/>
  <c r="AX833" i="4" s="1"/>
  <c r="AW470" i="4"/>
  <c r="AX470" i="4"/>
  <c r="AW453" i="4"/>
  <c r="AX453" i="4" s="1"/>
  <c r="AW480" i="4"/>
  <c r="AX480" i="4"/>
  <c r="AW490" i="4"/>
  <c r="AX490" i="4" s="1"/>
  <c r="AW512" i="4"/>
  <c r="AX512" i="4"/>
  <c r="AW534" i="4"/>
  <c r="AX534" i="4" s="1"/>
  <c r="AW521" i="4"/>
  <c r="AX521" i="4"/>
  <c r="AW549" i="4"/>
  <c r="AX549" i="4" s="1"/>
  <c r="AW555" i="4"/>
  <c r="AX555" i="4"/>
  <c r="AW557" i="4"/>
  <c r="AX557" i="4"/>
  <c r="AW573" i="4"/>
  <c r="AX573" i="4"/>
  <c r="AW581" i="4"/>
  <c r="AX581" i="4"/>
  <c r="AW596" i="4"/>
  <c r="AX596" i="4"/>
  <c r="AW598" i="4"/>
  <c r="AX598" i="4"/>
  <c r="AW601" i="4"/>
  <c r="AX601" i="4"/>
  <c r="AW630" i="4"/>
  <c r="AX630" i="4" s="1"/>
  <c r="AW272" i="4"/>
  <c r="AX272" i="4"/>
  <c r="AW672" i="4"/>
  <c r="AX672" i="4" s="1"/>
  <c r="AW733" i="4"/>
  <c r="AX733" i="4"/>
  <c r="AW720" i="4"/>
  <c r="AX720" i="4" s="1"/>
  <c r="AW719" i="4"/>
  <c r="AX719" i="4"/>
  <c r="AW738" i="4"/>
  <c r="AX738" i="4" s="1"/>
  <c r="AW723" i="4"/>
  <c r="AX723" i="4"/>
  <c r="AW780" i="4"/>
  <c r="AX780" i="4" s="1"/>
  <c r="AW775" i="4"/>
  <c r="AX775" i="4" s="1"/>
  <c r="AW804" i="4"/>
  <c r="AX804" i="4"/>
  <c r="AW803" i="4"/>
  <c r="AX803" i="4" s="1"/>
  <c r="AW825" i="4"/>
  <c r="AX825" i="4"/>
  <c r="AW840" i="4"/>
  <c r="AX840" i="4"/>
  <c r="AW861" i="4"/>
  <c r="AX861" i="4"/>
  <c r="AW856" i="4"/>
  <c r="AX856" i="4"/>
  <c r="AW853" i="4"/>
  <c r="AX853" i="4"/>
  <c r="AW868" i="4"/>
  <c r="AX868" i="4"/>
  <c r="AW468" i="4"/>
  <c r="AX468" i="4"/>
  <c r="AW481" i="4"/>
  <c r="AX481" i="4"/>
  <c r="AW497" i="4"/>
  <c r="AX497" i="4"/>
  <c r="AW520" i="4"/>
  <c r="AX520" i="4"/>
  <c r="AW510" i="4"/>
  <c r="AX510" i="4"/>
  <c r="AW498" i="4"/>
  <c r="AX498" i="4"/>
  <c r="AW535" i="4"/>
  <c r="AX535" i="4" s="1"/>
  <c r="AW552" i="4"/>
  <c r="AX552" i="4"/>
  <c r="AW546" i="4"/>
  <c r="AX546" i="4" s="1"/>
  <c r="AW405" i="4"/>
  <c r="AX405" i="4"/>
  <c r="AW587" i="4"/>
  <c r="AX587" i="4" s="1"/>
  <c r="AW579" i="4"/>
  <c r="AX579" i="4"/>
  <c r="AW604" i="4"/>
  <c r="AX604" i="4"/>
  <c r="AW633" i="4"/>
  <c r="AX633" i="4"/>
  <c r="AW608" i="4"/>
  <c r="AX608" i="4" s="1"/>
  <c r="AW665" i="4"/>
  <c r="AX665" i="4" s="1"/>
  <c r="AW681" i="4"/>
  <c r="AX681" i="4"/>
  <c r="AW673" i="4"/>
  <c r="AX673" i="4" s="1"/>
  <c r="AW695" i="4"/>
  <c r="AX695" i="4"/>
  <c r="AW708" i="4"/>
  <c r="AX708" i="4" s="1"/>
  <c r="AW713" i="4"/>
  <c r="AX713" i="4"/>
  <c r="AW743" i="4"/>
  <c r="AX743" i="4" s="1"/>
  <c r="AW751" i="4"/>
  <c r="AX751" i="4"/>
  <c r="AW772" i="4"/>
  <c r="AX772" i="4" s="1"/>
  <c r="AW759" i="4"/>
  <c r="AX759" i="4"/>
  <c r="AW233" i="4"/>
  <c r="AX233" i="4"/>
  <c r="AW793" i="4"/>
  <c r="AX793" i="4"/>
  <c r="AW815" i="4"/>
  <c r="AX815" i="4" s="1"/>
  <c r="AW848" i="4"/>
  <c r="AX848" i="4"/>
  <c r="AW821" i="4"/>
  <c r="AX821" i="4"/>
  <c r="AW832" i="4"/>
  <c r="AX832" i="4"/>
  <c r="AW864" i="4"/>
  <c r="AX864" i="4"/>
  <c r="AW319" i="4"/>
  <c r="AX319" i="4" s="1"/>
  <c r="AQ364" i="4"/>
  <c r="AA364" i="4"/>
  <c r="M7" i="4"/>
  <c r="M8" i="4"/>
  <c r="M9" i="4"/>
  <c r="M10" i="4"/>
  <c r="M11" i="4"/>
  <c r="M12" i="4"/>
  <c r="M875" i="4" s="1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8" i="4"/>
  <c r="M99" i="4"/>
  <c r="M100" i="4"/>
  <c r="M101" i="4"/>
  <c r="M103" i="4"/>
  <c r="M102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8" i="4"/>
  <c r="M149" i="4"/>
  <c r="M150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4" i="4"/>
  <c r="M215" i="4"/>
  <c r="M216" i="4"/>
  <c r="M217" i="4"/>
  <c r="M218" i="4"/>
  <c r="M219" i="4"/>
  <c r="M220" i="4"/>
  <c r="M222" i="4"/>
  <c r="M223" i="4"/>
  <c r="M224" i="4"/>
  <c r="M225" i="4"/>
  <c r="M227" i="4"/>
  <c r="M228" i="4"/>
  <c r="M229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J357" i="4"/>
  <c r="M358" i="4"/>
  <c r="M360" i="4"/>
  <c r="M361" i="4"/>
  <c r="M362" i="4"/>
  <c r="M363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3" i="4"/>
  <c r="M474" i="4"/>
  <c r="M475" i="4"/>
  <c r="M476" i="4"/>
  <c r="M477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4" i="4"/>
  <c r="M535" i="4"/>
  <c r="M536" i="4"/>
  <c r="M537" i="4"/>
  <c r="M538" i="4"/>
  <c r="M540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184" i="4"/>
  <c r="M575" i="4"/>
  <c r="M576" i="4"/>
  <c r="M577" i="4"/>
  <c r="M578" i="4"/>
  <c r="M579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472" i="4"/>
  <c r="M632" i="4"/>
  <c r="M633" i="4"/>
  <c r="M634" i="4"/>
  <c r="M635" i="4"/>
  <c r="M636" i="4"/>
  <c r="M637" i="4"/>
  <c r="M638" i="4"/>
  <c r="M639" i="4"/>
  <c r="M640" i="4"/>
  <c r="M641" i="4"/>
  <c r="M642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7" i="4"/>
  <c r="M708" i="4"/>
  <c r="M709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499" i="4"/>
  <c r="M478" i="4"/>
  <c r="M364" i="4"/>
  <c r="R364" i="4"/>
  <c r="J22" i="4"/>
  <c r="M874" i="4"/>
  <c r="M873" i="4"/>
  <c r="AT6" i="5"/>
  <c r="AU7" i="4"/>
  <c r="R864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Y206" i="12"/>
  <c r="Z206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Y294" i="12"/>
  <c r="Z294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Y293" i="12"/>
  <c r="Z293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Y502" i="12"/>
  <c r="Z502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Y529" i="12"/>
  <c r="Z529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Y491" i="12"/>
  <c r="Z491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Y583" i="12"/>
  <c r="Z583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Y635" i="12"/>
  <c r="Z635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Y667" i="12"/>
  <c r="Z667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Y770" i="12"/>
  <c r="Z770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Y759" i="12"/>
  <c r="Z759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Y838" i="12"/>
  <c r="Z838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Y398" i="12"/>
  <c r="Z398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Y404" i="12"/>
  <c r="Z404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Y149" i="12"/>
  <c r="Z149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Y80" i="12"/>
  <c r="Z80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Y96" i="12"/>
  <c r="Z9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Y98" i="12"/>
  <c r="Z98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Y99" i="12"/>
  <c r="Z9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Y101" i="12"/>
  <c r="Z101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Y103" i="12"/>
  <c r="Z103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Y102" i="12"/>
  <c r="Z102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Y104" i="12"/>
  <c r="Z104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Y114" i="12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Y115" i="12"/>
  <c r="Z115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Y116" i="12"/>
  <c r="Z116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Y117" i="12"/>
  <c r="Z117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Y118" i="12"/>
  <c r="Z118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Y119" i="12"/>
  <c r="Z119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Y120" i="12"/>
  <c r="Z120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Y121" i="12"/>
  <c r="Z121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Y122" i="12"/>
  <c r="Z122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Y123" i="12"/>
  <c r="Z123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Y124" i="12"/>
  <c r="Z124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Y125" i="12"/>
  <c r="Z125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Y126" i="12"/>
  <c r="Z126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Y127" i="12"/>
  <c r="Z127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Y128" i="12"/>
  <c r="Z128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Y129" i="12"/>
  <c r="Z129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Y130" i="12"/>
  <c r="Z130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Y131" i="12"/>
  <c r="Z131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Y132" i="12"/>
  <c r="Z132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Y133" i="12"/>
  <c r="Z13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Y134" i="12"/>
  <c r="Z134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Y135" i="12"/>
  <c r="Z135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Y136" i="12"/>
  <c r="Z136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Y137" i="12"/>
  <c r="Z137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Y138" i="12"/>
  <c r="Z138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Y139" i="12"/>
  <c r="Z139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Y140" i="12"/>
  <c r="Z140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Y141" i="12"/>
  <c r="Z141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Y142" i="12"/>
  <c r="Z142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Y143" i="12"/>
  <c r="Z143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Y144" i="12"/>
  <c r="Z144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Y145" i="12"/>
  <c r="Z145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Y148" i="12"/>
  <c r="Z148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Y150" i="12"/>
  <c r="Z150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Y152" i="12"/>
  <c r="Z152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Y153" i="12"/>
  <c r="Z153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Y154" i="12"/>
  <c r="Z154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Y155" i="12"/>
  <c r="Z155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Y157" i="12"/>
  <c r="Z157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Y158" i="12"/>
  <c r="Z158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Y159" i="12"/>
  <c r="Z159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Y160" i="12"/>
  <c r="Z160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Y161" i="12"/>
  <c r="Z161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Y162" i="12"/>
  <c r="Z162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Y163" i="12"/>
  <c r="Z163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Y164" i="12"/>
  <c r="Z164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Y165" i="12"/>
  <c r="Z165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Y166" i="12"/>
  <c r="Z166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Y167" i="12"/>
  <c r="Z167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Y168" i="12"/>
  <c r="Z168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Y169" i="12"/>
  <c r="Z169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Y170" i="12"/>
  <c r="Z170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Y171" i="12"/>
  <c r="Z171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Y172" i="12"/>
  <c r="Z172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Y173" i="12"/>
  <c r="Z173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Y174" i="12"/>
  <c r="Z174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Y175" i="12"/>
  <c r="Z175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Y176" i="12"/>
  <c r="Z176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Y177" i="12"/>
  <c r="Z177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Y178" i="12"/>
  <c r="Z178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Y179" i="12"/>
  <c r="Z179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Y180" i="12"/>
  <c r="Z180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Y181" i="12"/>
  <c r="Z181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Y182" i="12"/>
  <c r="Z182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Y183" i="12"/>
  <c r="Z183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Y185" i="12"/>
  <c r="Z185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Y186" i="12"/>
  <c r="Z186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Y187" i="12"/>
  <c r="Z187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Y188" i="12"/>
  <c r="Z188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Y189" i="12"/>
  <c r="Z189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Y190" i="12"/>
  <c r="Z190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Y191" i="12"/>
  <c r="Z191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Y192" i="12"/>
  <c r="Z192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Y193" i="12"/>
  <c r="Z193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Y194" i="12"/>
  <c r="Z19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Y195" i="12"/>
  <c r="Z195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Y196" i="12"/>
  <c r="Z196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Y199" i="12"/>
  <c r="Z199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Y200" i="12"/>
  <c r="Z200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Y201" i="12"/>
  <c r="Z201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Y203" i="12"/>
  <c r="Z203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Y204" i="12"/>
  <c r="Z204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Y205" i="12"/>
  <c r="Z205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Y207" i="12"/>
  <c r="Z207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Y208" i="12"/>
  <c r="Z208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Y210" i="12"/>
  <c r="Z21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Y211" i="12"/>
  <c r="Z211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Y212" i="12"/>
  <c r="Z21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Y214" i="12"/>
  <c r="Z214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Y215" i="12"/>
  <c r="Z215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Y216" i="12"/>
  <c r="Z216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Y217" i="12"/>
  <c r="Z217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Y218" i="12"/>
  <c r="Z218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Y219" i="12"/>
  <c r="Z219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Y220" i="12"/>
  <c r="Z220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Y222" i="12"/>
  <c r="Z222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Y223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Y224" i="12"/>
  <c r="Z224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Y225" i="12"/>
  <c r="Z225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Y227" i="12"/>
  <c r="Z227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Y228" i="12"/>
  <c r="Z228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Y229" i="12"/>
  <c r="Z229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Y231" i="12"/>
  <c r="Z231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Y232" i="12"/>
  <c r="Z232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Y233" i="12"/>
  <c r="Z233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Y234" i="12"/>
  <c r="Z234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Y235" i="12"/>
  <c r="Z235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Y236" i="12"/>
  <c r="Z236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Y237" i="12"/>
  <c r="Z237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Y238" i="12"/>
  <c r="Z238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Y239" i="12"/>
  <c r="Z239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Y240" i="12"/>
  <c r="Z240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Y241" i="12"/>
  <c r="Z241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Y242" i="12"/>
  <c r="Z242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Y243" i="12"/>
  <c r="Z243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Y244" i="12"/>
  <c r="Z244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Y245" i="12"/>
  <c r="Z245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Y246" i="12"/>
  <c r="Z246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Y247" i="12"/>
  <c r="Z247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Y248" i="12"/>
  <c r="Z248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Y249" i="12"/>
  <c r="Z249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Y250" i="12"/>
  <c r="Z250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Y251" i="12"/>
  <c r="Z251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Y252" i="12"/>
  <c r="Z252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Y253" i="12"/>
  <c r="Z253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Y254" i="12"/>
  <c r="Z254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Y255" i="12"/>
  <c r="Z255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Y256" i="12"/>
  <c r="Z256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Y257" i="12"/>
  <c r="Z257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Y258" i="12"/>
  <c r="Z258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Y259" i="12"/>
  <c r="Z259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Y260" i="12"/>
  <c r="Z260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Y261" i="12"/>
  <c r="Z261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Y262" i="12"/>
  <c r="Z262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Y263" i="12"/>
  <c r="Z263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Y264" i="12"/>
  <c r="Z264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Y265" i="12"/>
  <c r="Z265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Y266" i="12"/>
  <c r="Z266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Y267" i="12"/>
  <c r="Z267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Y268" i="12"/>
  <c r="Z268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Y269" i="12"/>
  <c r="Z269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Y270" i="12"/>
  <c r="Z270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Y271" i="12"/>
  <c r="Z271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Y272" i="12"/>
  <c r="Z272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Y274" i="12"/>
  <c r="Z274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Y275" i="12"/>
  <c r="Z275" i="12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Y276" i="12"/>
  <c r="Z276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Y277" i="12"/>
  <c r="Z277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Y278" i="12"/>
  <c r="Z278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Y279" i="12"/>
  <c r="Z279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Y280" i="12"/>
  <c r="Z280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Y281" i="12"/>
  <c r="Z281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Y282" i="12"/>
  <c r="Z282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Y283" i="12"/>
  <c r="Z283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Y284" i="12"/>
  <c r="Z284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Y285" i="12"/>
  <c r="Z285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Y286" i="12"/>
  <c r="Z286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Y287" i="12"/>
  <c r="Z287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Y288" i="12"/>
  <c r="Z288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Y289" i="12"/>
  <c r="Z289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Y290" i="12"/>
  <c r="Z290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Y291" i="12"/>
  <c r="Z291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Y292" i="12"/>
  <c r="Z292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Y295" i="12"/>
  <c r="Z295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Y297" i="12"/>
  <c r="Z297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Y298" i="12"/>
  <c r="Z298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Y299" i="12"/>
  <c r="Z299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Y300" i="12"/>
  <c r="Z300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Y301" i="12"/>
  <c r="Z301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Y302" i="12"/>
  <c r="Z302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Y303" i="12"/>
  <c r="Z303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Y304" i="12"/>
  <c r="Z304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Y305" i="12"/>
  <c r="Z305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Y306" i="12"/>
  <c r="Z306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Y307" i="12"/>
  <c r="Z307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Y308" i="12"/>
  <c r="Z308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Y309" i="12"/>
  <c r="Z309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Y310" i="12"/>
  <c r="Z310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Y311" i="12"/>
  <c r="Z311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Y312" i="12"/>
  <c r="Z312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Y313" i="12"/>
  <c r="Z313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Y314" i="12"/>
  <c r="Z314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Y315" i="12"/>
  <c r="Z315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Y316" i="12"/>
  <c r="Z316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Y317" i="12"/>
  <c r="Z317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Y318" i="12"/>
  <c r="Z318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Y319" i="12"/>
  <c r="Z319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Y320" i="12"/>
  <c r="Z320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Y321" i="12"/>
  <c r="Z321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Y322" i="12"/>
  <c r="Z322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Y323" i="12"/>
  <c r="Z323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Y324" i="12"/>
  <c r="Z324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Y325" i="12"/>
  <c r="Z325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Y327" i="12"/>
  <c r="Z327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Y328" i="12"/>
  <c r="Z328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Y329" i="12"/>
  <c r="Z329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Y330" i="12"/>
  <c r="Z330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Y331" i="12"/>
  <c r="Z331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Y332" i="12"/>
  <c r="Z332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Y333" i="12"/>
  <c r="Z333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Y334" i="12"/>
  <c r="Z334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Y335" i="12"/>
  <c r="Z335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Y336" i="12"/>
  <c r="Z336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Y337" i="12"/>
  <c r="Z337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Y338" i="12"/>
  <c r="Z338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Y339" i="12"/>
  <c r="Z339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Y340" i="12"/>
  <c r="Z340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Y341" i="12"/>
  <c r="Z341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Y342" i="12"/>
  <c r="Z342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Y343" i="12"/>
  <c r="Z343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Y344" i="12"/>
  <c r="Z344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Y345" i="12"/>
  <c r="Z345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Y346" i="12"/>
  <c r="Z346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Y347" i="12"/>
  <c r="Z347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Y348" i="12"/>
  <c r="Z348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Y349" i="12"/>
  <c r="Z349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Y350" i="12"/>
  <c r="Z350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Y351" i="12"/>
  <c r="Z351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Y352" i="12"/>
  <c r="Z352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Y353" i="12"/>
  <c r="Z353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Y354" i="12"/>
  <c r="Z354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Y355" i="12"/>
  <c r="Z355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Y356" i="12"/>
  <c r="Z356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Y357" i="12"/>
  <c r="Z357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Y358" i="12"/>
  <c r="Z358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Y360" i="12"/>
  <c r="Z360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Y361" i="12"/>
  <c r="Z361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Y362" i="12"/>
  <c r="Z362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Y363" i="12"/>
  <c r="Z363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Y365" i="12"/>
  <c r="Z365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Y366" i="12"/>
  <c r="Z366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Y367" i="12"/>
  <c r="Z367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Y368" i="12"/>
  <c r="Z368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Y369" i="12"/>
  <c r="Z369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Y370" i="12"/>
  <c r="Z370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Y371" i="12"/>
  <c r="Z371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Y372" i="12"/>
  <c r="Z372" i="12"/>
  <c r="AA372" i="12"/>
  <c r="AB372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Y373" i="12"/>
  <c r="Z373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Y374" i="12"/>
  <c r="Z374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Y375" i="12"/>
  <c r="Z375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Y376" i="12"/>
  <c r="Z376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Y377" i="12"/>
  <c r="Z377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Y378" i="12"/>
  <c r="Z378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Y379" i="12"/>
  <c r="Z379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Y381" i="12"/>
  <c r="Z381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Y382" i="12"/>
  <c r="Z382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Y383" i="12"/>
  <c r="Z383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Y384" i="12"/>
  <c r="Z384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Y385" i="12"/>
  <c r="Z385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Y386" i="12"/>
  <c r="Z386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Y387" i="12"/>
  <c r="Z387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Y388" i="12"/>
  <c r="Z388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Y389" i="12"/>
  <c r="Z389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Y390" i="12"/>
  <c r="Z390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Y391" i="12"/>
  <c r="Z391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Y392" i="12"/>
  <c r="Z392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Y393" i="12"/>
  <c r="Z393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Y394" i="12"/>
  <c r="Z394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Y395" i="12"/>
  <c r="Z395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Y396" i="12"/>
  <c r="Z396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Y397" i="12"/>
  <c r="Z397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Y399" i="12"/>
  <c r="Z399" i="12"/>
  <c r="AR399" i="12" s="1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Y400" i="12"/>
  <c r="Z400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Y401" i="12"/>
  <c r="Z401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Y402" i="12"/>
  <c r="Z402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Y403" i="12"/>
  <c r="Z403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Y405" i="12"/>
  <c r="Z405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Y406" i="12"/>
  <c r="Z406" i="12"/>
  <c r="AA406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Y407" i="12"/>
  <c r="Z407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Y409" i="12"/>
  <c r="Z409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Y410" i="12"/>
  <c r="Z410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Y411" i="12"/>
  <c r="Z411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Y412" i="12"/>
  <c r="Z412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Y413" i="12"/>
  <c r="Z413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Y414" i="12"/>
  <c r="Z414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Y415" i="12"/>
  <c r="Z415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Y416" i="12"/>
  <c r="Z416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Y417" i="12"/>
  <c r="Z417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Y418" i="12"/>
  <c r="Z418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Y419" i="12"/>
  <c r="Z419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Y420" i="12"/>
  <c r="Z420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Y421" i="12"/>
  <c r="Z421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Y422" i="12"/>
  <c r="Z422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Y423" i="12"/>
  <c r="Z423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Y424" i="12"/>
  <c r="Z424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Y425" i="12"/>
  <c r="Z425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Y426" i="12"/>
  <c r="Z426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Y427" i="12"/>
  <c r="Z427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Y428" i="12"/>
  <c r="Z428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Y429" i="12"/>
  <c r="Z429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Y430" i="12"/>
  <c r="Z430" i="12"/>
  <c r="AA430" i="12"/>
  <c r="AB430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Y431" i="12"/>
  <c r="Z431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Y432" i="12"/>
  <c r="Z432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Y433" i="12"/>
  <c r="Z433" i="12"/>
  <c r="AA43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Y434" i="12"/>
  <c r="Z434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Y435" i="12"/>
  <c r="Z435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Y436" i="12"/>
  <c r="Z436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Y437" i="12"/>
  <c r="Z437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Y438" i="12"/>
  <c r="Z438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Y439" i="12"/>
  <c r="Z439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Y440" i="12"/>
  <c r="Z440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Y441" i="12"/>
  <c r="Z441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Y442" i="12"/>
  <c r="Z442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Y443" i="12"/>
  <c r="Z443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Y444" i="12"/>
  <c r="Z444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Y445" i="12"/>
  <c r="Z445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Y446" i="12"/>
  <c r="Z446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Y447" i="12"/>
  <c r="Z447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Y448" i="12"/>
  <c r="Z448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Y449" i="12"/>
  <c r="Z449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Y450" i="12"/>
  <c r="Z450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Y451" i="12"/>
  <c r="Z451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Y452" i="12"/>
  <c r="Z452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Y453" i="12"/>
  <c r="Z453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Y454" i="12"/>
  <c r="Z454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Y455" i="12"/>
  <c r="Z455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Y456" i="12"/>
  <c r="Z456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Y457" i="12"/>
  <c r="Z457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Y458" i="12"/>
  <c r="Z458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Y459" i="12"/>
  <c r="Z459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Y460" i="12"/>
  <c r="Z460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Y461" i="12"/>
  <c r="Z461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Y462" i="12"/>
  <c r="Z462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Y463" i="12"/>
  <c r="Z463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Y464" i="12"/>
  <c r="Z464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Y465" i="12"/>
  <c r="Z465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Y466" i="12"/>
  <c r="Z466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Y467" i="12"/>
  <c r="Z467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Y468" i="12"/>
  <c r="Z468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Y469" i="12"/>
  <c r="Z469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Y470" i="12"/>
  <c r="Z470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Y471" i="12"/>
  <c r="Z471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Y473" i="12"/>
  <c r="Z473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Y474" i="12"/>
  <c r="Z474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Y475" i="12"/>
  <c r="Z475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Y476" i="12"/>
  <c r="Z476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Y477" i="12"/>
  <c r="Z477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Y479" i="12"/>
  <c r="Z479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Y480" i="12"/>
  <c r="Z480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Y481" i="12"/>
  <c r="Z481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Y482" i="12"/>
  <c r="Z482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Y483" i="12"/>
  <c r="Z483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Y484" i="12"/>
  <c r="Z484" i="12"/>
  <c r="AA484" i="12"/>
  <c r="AB484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Y485" i="12"/>
  <c r="Z485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Y486" i="12"/>
  <c r="Z486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Y487" i="12"/>
  <c r="Z487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Y488" i="12"/>
  <c r="Z488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Y489" i="12"/>
  <c r="Z489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Y490" i="12"/>
  <c r="Z490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Y492" i="12"/>
  <c r="Z492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Y493" i="12"/>
  <c r="Z493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Y494" i="12"/>
  <c r="Z494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Y495" i="12"/>
  <c r="Z495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Y496" i="12"/>
  <c r="Z496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Y497" i="12"/>
  <c r="Z497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Y498" i="12"/>
  <c r="Z498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Y500" i="12"/>
  <c r="Z500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Y501" i="12"/>
  <c r="Z501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Y503" i="12"/>
  <c r="Z503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Y504" i="12"/>
  <c r="Z504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Y505" i="12"/>
  <c r="Z505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Y506" i="12"/>
  <c r="Z506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Y507" i="12"/>
  <c r="Z507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Y508" i="12"/>
  <c r="Z508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Y509" i="12"/>
  <c r="Z509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Y510" i="12"/>
  <c r="Z510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Y511" i="12"/>
  <c r="Z511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Y512" i="12"/>
  <c r="Z512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Y513" i="12"/>
  <c r="Z513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Y514" i="12"/>
  <c r="Z514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Y515" i="12"/>
  <c r="Z515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Y516" i="12"/>
  <c r="Z516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Y517" i="12"/>
  <c r="Z517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Y518" i="12"/>
  <c r="Z518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Y519" i="12"/>
  <c r="Z519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Y520" i="12"/>
  <c r="Z520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Y521" i="12"/>
  <c r="Z521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Y522" i="12"/>
  <c r="Z522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Y523" i="12"/>
  <c r="Z523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Y524" i="12"/>
  <c r="Z524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Y525" i="12"/>
  <c r="Z525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Y526" i="12"/>
  <c r="Z526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Y527" i="12"/>
  <c r="Z527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Y528" i="12"/>
  <c r="Z528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Y530" i="12"/>
  <c r="Z530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Y531" i="12"/>
  <c r="Z531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Y532" i="12"/>
  <c r="Z532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Y534" i="12"/>
  <c r="Z534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Y535" i="12"/>
  <c r="Z535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Y536" i="12"/>
  <c r="Z536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Y537" i="12"/>
  <c r="Z537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Y538" i="12"/>
  <c r="Z538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Y540" i="12"/>
  <c r="Z540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Y542" i="12"/>
  <c r="Z542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Y543" i="12"/>
  <c r="Z543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Y544" i="12"/>
  <c r="Z544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Y545" i="12"/>
  <c r="Z545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Y546" i="12"/>
  <c r="Z546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Y547" i="12"/>
  <c r="Z547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Y548" i="12"/>
  <c r="Z548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Y549" i="12"/>
  <c r="Z549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Y550" i="12"/>
  <c r="Z550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Y551" i="12"/>
  <c r="Z551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Y552" i="12"/>
  <c r="Z552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Y553" i="12"/>
  <c r="Z553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Y554" i="12"/>
  <c r="Z554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Y555" i="12"/>
  <c r="Z555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Y557" i="12"/>
  <c r="Z557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Y558" i="12"/>
  <c r="Z558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Y559" i="12"/>
  <c r="Z559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Y560" i="12"/>
  <c r="Z560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Y561" i="12"/>
  <c r="Z561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Y562" i="12"/>
  <c r="Z562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Y563" i="12"/>
  <c r="Z563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Y564" i="12"/>
  <c r="Z564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Y565" i="12"/>
  <c r="Z565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Y566" i="12"/>
  <c r="Z566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Y567" i="12"/>
  <c r="Z567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Y568" i="12"/>
  <c r="Z568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Y569" i="12"/>
  <c r="Z569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Y570" i="12"/>
  <c r="Z570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Y571" i="12"/>
  <c r="Z571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Y572" i="12"/>
  <c r="Z572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Y573" i="12"/>
  <c r="Z573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Y574" i="12"/>
  <c r="Z574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Y184" i="12"/>
  <c r="Z184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Y575" i="12"/>
  <c r="Z575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Y576" i="12"/>
  <c r="Z576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Y577" i="12"/>
  <c r="Z577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Y578" i="12"/>
  <c r="Z578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Y579" i="12"/>
  <c r="Z579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Y581" i="12"/>
  <c r="Z581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Y582" i="12"/>
  <c r="Z582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Y584" i="12"/>
  <c r="Z584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Y585" i="12"/>
  <c r="Z585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Y586" i="12"/>
  <c r="Z586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Y587" i="12"/>
  <c r="Z587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Y588" i="12"/>
  <c r="Z588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Y589" i="12"/>
  <c r="Z589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Y590" i="12"/>
  <c r="Z590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Y591" i="12"/>
  <c r="Z591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Y592" i="12"/>
  <c r="Z592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Y593" i="12"/>
  <c r="Z593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Y594" i="12"/>
  <c r="Z594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Y595" i="12"/>
  <c r="Z595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Y596" i="12"/>
  <c r="Z596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Y597" i="12"/>
  <c r="Z597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Y598" i="12"/>
  <c r="Z598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Y599" i="12"/>
  <c r="Z599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Y600" i="12"/>
  <c r="Z600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Y601" i="12"/>
  <c r="Z601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Y602" i="12"/>
  <c r="Z602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Y603" i="12"/>
  <c r="Z603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Y604" i="12"/>
  <c r="Z604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Y605" i="12"/>
  <c r="Z605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Y606" i="12"/>
  <c r="Z606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Y607" i="12"/>
  <c r="Z607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Y608" i="12"/>
  <c r="Z608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Y609" i="12"/>
  <c r="Z609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Y610" i="12"/>
  <c r="Z610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Y611" i="12"/>
  <c r="Z611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Y612" i="12"/>
  <c r="Z612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Y613" i="12"/>
  <c r="Z613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Y614" i="12"/>
  <c r="Z614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Y615" i="12"/>
  <c r="Z615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Y616" i="12"/>
  <c r="Z616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Y617" i="12"/>
  <c r="Z617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Y618" i="12"/>
  <c r="Z618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Y619" i="12"/>
  <c r="Z619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Y620" i="12"/>
  <c r="Z620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Y621" i="12"/>
  <c r="Z621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Y622" i="12"/>
  <c r="Z622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Y623" i="12"/>
  <c r="Z623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Y624" i="12"/>
  <c r="Z624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Y625" i="12"/>
  <c r="Z625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Y626" i="12"/>
  <c r="Z626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Y627" i="12"/>
  <c r="Z627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Y628" i="12"/>
  <c r="Z628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Y629" i="12"/>
  <c r="Z629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Y630" i="12"/>
  <c r="Z630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Y631" i="12"/>
  <c r="Z631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Y472" i="12"/>
  <c r="Z472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Y632" i="12"/>
  <c r="Z632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Y633" i="12"/>
  <c r="Z633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Y634" i="12"/>
  <c r="Z634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Y636" i="12"/>
  <c r="Z636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Y637" i="12"/>
  <c r="Z637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Y638" i="12"/>
  <c r="Z638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Y639" i="12"/>
  <c r="Z639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Y640" i="12"/>
  <c r="Z640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Y641" i="12"/>
  <c r="Z641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Y642" i="12"/>
  <c r="Z642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Y644" i="12"/>
  <c r="Z644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Y645" i="12"/>
  <c r="Z645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Y646" i="12"/>
  <c r="Z646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Y647" i="12"/>
  <c r="Z647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Y648" i="12"/>
  <c r="Z648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Y649" i="12"/>
  <c r="Z649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Y650" i="12"/>
  <c r="Z650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Y651" i="12"/>
  <c r="Z651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Y652" i="12"/>
  <c r="Z652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Y653" i="12"/>
  <c r="Z653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Y654" i="12"/>
  <c r="Z654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Y655" i="12"/>
  <c r="Z655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Y656" i="12"/>
  <c r="Z656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Y657" i="12"/>
  <c r="Z657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Y658" i="12"/>
  <c r="Z658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Y659" i="12"/>
  <c r="Z659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Y660" i="12"/>
  <c r="Z660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Y661" i="12"/>
  <c r="Z661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Y662" i="12"/>
  <c r="Z662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Y663" i="12"/>
  <c r="Z663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Y664" i="12"/>
  <c r="Z664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Y665" i="12"/>
  <c r="Z665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Y666" i="12"/>
  <c r="Z666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Y668" i="12"/>
  <c r="Z668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Y669" i="12"/>
  <c r="Z669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Y670" i="12"/>
  <c r="Z670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Y671" i="12"/>
  <c r="Z671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Y672" i="12"/>
  <c r="Z672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Y673" i="12"/>
  <c r="Z673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Y674" i="12"/>
  <c r="Z674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Y675" i="12"/>
  <c r="Z675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Y676" i="12"/>
  <c r="Z676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Y677" i="12"/>
  <c r="Z677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Y678" i="12"/>
  <c r="Z678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Y679" i="12"/>
  <c r="Z679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Y680" i="12"/>
  <c r="Z680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Y681" i="12"/>
  <c r="Z681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Y682" i="12"/>
  <c r="Z682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Y683" i="12"/>
  <c r="Z683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Y684" i="12"/>
  <c r="Z684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Y685" i="12"/>
  <c r="Z685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Y686" i="12"/>
  <c r="Z686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Y687" i="12"/>
  <c r="Z687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Y688" i="12"/>
  <c r="Z688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Y689" i="12"/>
  <c r="Z689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Y690" i="12"/>
  <c r="Z690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Y691" i="12"/>
  <c r="Z691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Y693" i="12"/>
  <c r="Z693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Y694" i="12"/>
  <c r="Z694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Y695" i="12"/>
  <c r="Z695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Y696" i="12"/>
  <c r="Z696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Y697" i="12"/>
  <c r="Z697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Y698" i="12"/>
  <c r="Z698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Y699" i="12"/>
  <c r="Z699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Y700" i="12"/>
  <c r="Z700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Y701" i="12"/>
  <c r="Z701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Y702" i="12"/>
  <c r="Z702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Y703" i="12"/>
  <c r="Z703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Y704" i="12"/>
  <c r="Z704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Y705" i="12"/>
  <c r="Z705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Y707" i="12"/>
  <c r="Z707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Y708" i="12"/>
  <c r="Z708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Y709" i="12"/>
  <c r="Z709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Y711" i="12"/>
  <c r="Z711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Y712" i="12"/>
  <c r="Z712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Y713" i="12"/>
  <c r="Z713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Y714" i="12"/>
  <c r="Z714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Y715" i="12"/>
  <c r="Z715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Y716" i="12"/>
  <c r="Z716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Y717" i="12"/>
  <c r="Z717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Y718" i="12"/>
  <c r="Z718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Y719" i="12"/>
  <c r="Z719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Y720" i="12"/>
  <c r="Z720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Y721" i="12"/>
  <c r="Z721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Y722" i="12"/>
  <c r="Z722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Y723" i="12"/>
  <c r="Z723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Y724" i="12"/>
  <c r="Z724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Y725" i="12"/>
  <c r="Z725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Y726" i="12"/>
  <c r="Z726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Y727" i="12"/>
  <c r="Z727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Y728" i="12"/>
  <c r="Z728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Y729" i="12"/>
  <c r="Z729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Y730" i="12"/>
  <c r="Z730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Y731" i="12"/>
  <c r="Z731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Y732" i="12"/>
  <c r="Z732" i="12"/>
  <c r="AA732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Y733" i="12"/>
  <c r="Z733" i="12"/>
  <c r="AA733" i="12"/>
  <c r="AB733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Y734" i="12"/>
  <c r="Z734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Y735" i="12"/>
  <c r="Z735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Y736" i="12"/>
  <c r="Z736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Y737" i="12"/>
  <c r="Z737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Y738" i="12"/>
  <c r="Z738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Y739" i="12"/>
  <c r="Z739" i="12"/>
  <c r="AA739" i="12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Y740" i="12"/>
  <c r="Z740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Y741" i="12"/>
  <c r="Z741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Y742" i="12"/>
  <c r="Z742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Y743" i="12"/>
  <c r="Z743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Y745" i="12"/>
  <c r="Z745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Y746" i="12"/>
  <c r="Z746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Y747" i="12"/>
  <c r="Z747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Y748" i="12"/>
  <c r="Z748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Y749" i="12"/>
  <c r="Z749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Y750" i="12"/>
  <c r="Z750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Y751" i="12"/>
  <c r="Z751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Y752" i="12"/>
  <c r="Z752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Y753" i="12"/>
  <c r="Z753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Y754" i="12"/>
  <c r="Z754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Y755" i="12"/>
  <c r="Z755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Y756" i="12"/>
  <c r="Z756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Y757" i="12"/>
  <c r="Z757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Y758" i="12"/>
  <c r="Z758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Y760" i="12"/>
  <c r="Z760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Y761" i="12"/>
  <c r="Z761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Y762" i="12"/>
  <c r="Z762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Y765" i="12"/>
  <c r="Z765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Y766" i="12"/>
  <c r="Z766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Y767" i="12"/>
  <c r="Z767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Y768" i="12"/>
  <c r="Z768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Y769" i="12"/>
  <c r="Z769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Y771" i="12"/>
  <c r="Z771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Y772" i="12"/>
  <c r="Z772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Y773" i="12"/>
  <c r="Z773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Y774" i="12"/>
  <c r="Z774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Y775" i="12"/>
  <c r="Z775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Y776" i="12"/>
  <c r="Z776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Y777" i="12"/>
  <c r="Z777" i="12"/>
  <c r="AA777" i="12"/>
  <c r="AB777" i="12"/>
  <c r="AC777" i="12"/>
  <c r="AD777" i="12"/>
  <c r="AE777" i="12"/>
  <c r="AF777" i="12"/>
  <c r="AQ777" i="12" s="1"/>
  <c r="AG777" i="12"/>
  <c r="AH777" i="12"/>
  <c r="AI777" i="12"/>
  <c r="AJ777" i="12"/>
  <c r="AK777" i="12"/>
  <c r="AL777" i="12"/>
  <c r="AM777" i="12"/>
  <c r="AN777" i="12"/>
  <c r="AO777" i="12"/>
  <c r="AP777" i="12"/>
  <c r="Y778" i="12"/>
  <c r="Z778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Y779" i="12"/>
  <c r="Z779" i="12"/>
  <c r="AA779" i="12"/>
  <c r="AB779" i="12"/>
  <c r="AQ779" i="12" s="1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Y780" i="12"/>
  <c r="Z780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Y781" i="12"/>
  <c r="Z781" i="12"/>
  <c r="AA781" i="12"/>
  <c r="AB781" i="12"/>
  <c r="AQ781" i="12" s="1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Y782" i="12"/>
  <c r="Z782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Y783" i="12"/>
  <c r="Z783" i="12"/>
  <c r="AA783" i="12"/>
  <c r="AB783" i="12"/>
  <c r="AQ783" i="12" s="1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Y784" i="12"/>
  <c r="Z784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Y785" i="12"/>
  <c r="Z785" i="12"/>
  <c r="AA785" i="12"/>
  <c r="AB785" i="12"/>
  <c r="AQ785" i="12" s="1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Y786" i="12"/>
  <c r="Z786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Y787" i="12"/>
  <c r="Z787" i="12"/>
  <c r="AA787" i="12"/>
  <c r="AB787" i="12"/>
  <c r="AR787" i="12" s="1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Y788" i="12"/>
  <c r="Z788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Y789" i="12"/>
  <c r="Z789" i="12"/>
  <c r="AA789" i="12"/>
  <c r="AB789" i="12"/>
  <c r="AR789" i="12" s="1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Y790" i="12"/>
  <c r="Z790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Y791" i="12"/>
  <c r="Z791" i="12"/>
  <c r="AA791" i="12"/>
  <c r="AB791" i="12"/>
  <c r="AQ791" i="12" s="1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Y792" i="12"/>
  <c r="Z792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Y793" i="12"/>
  <c r="Z793" i="12"/>
  <c r="AA793" i="12"/>
  <c r="AB793" i="12"/>
  <c r="AQ793" i="12" s="1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Y794" i="12"/>
  <c r="Z794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Y795" i="12"/>
  <c r="Z795" i="12"/>
  <c r="AA795" i="12"/>
  <c r="AB795" i="12"/>
  <c r="AQ795" i="12" s="1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Y796" i="12"/>
  <c r="Z796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Y797" i="12"/>
  <c r="Z797" i="12"/>
  <c r="AA797" i="12"/>
  <c r="AB797" i="12"/>
  <c r="AQ797" i="12" s="1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Y798" i="12"/>
  <c r="Z798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Y799" i="12"/>
  <c r="Z799" i="12"/>
  <c r="AA799" i="12"/>
  <c r="AB799" i="12"/>
  <c r="AQ799" i="12" s="1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Y800" i="12"/>
  <c r="Z800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Y801" i="12"/>
  <c r="Z801" i="12"/>
  <c r="AA801" i="12"/>
  <c r="AB801" i="12"/>
  <c r="AQ801" i="12" s="1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Y802" i="12"/>
  <c r="Z802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Y803" i="12"/>
  <c r="Z803" i="12"/>
  <c r="AA803" i="12"/>
  <c r="AB803" i="12"/>
  <c r="AQ803" i="12" s="1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Y804" i="12"/>
  <c r="Z804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Y805" i="12"/>
  <c r="AQ805" i="12" s="1"/>
  <c r="Z805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Y806" i="12"/>
  <c r="Z806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Y807" i="12"/>
  <c r="AQ807" i="12" s="1"/>
  <c r="Z807" i="12"/>
  <c r="AA807" i="12"/>
  <c r="AB807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Y808" i="12"/>
  <c r="Z808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Y809" i="12"/>
  <c r="AQ809" i="12" s="1"/>
  <c r="Z809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Y810" i="12"/>
  <c r="Z810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Y811" i="12"/>
  <c r="AQ811" i="12" s="1"/>
  <c r="Z811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Y812" i="12"/>
  <c r="Z812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Y813" i="12"/>
  <c r="AQ813" i="12" s="1"/>
  <c r="Z813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Y814" i="12"/>
  <c r="Z814" i="12"/>
  <c r="AA814" i="12"/>
  <c r="AB814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Y815" i="12"/>
  <c r="AQ815" i="12" s="1"/>
  <c r="Z815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Y816" i="12"/>
  <c r="Z816" i="12"/>
  <c r="AA816" i="12"/>
  <c r="AB816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Y817" i="12"/>
  <c r="AQ817" i="12" s="1"/>
  <c r="Z817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Y818" i="12"/>
  <c r="Z818" i="12"/>
  <c r="AA818" i="12"/>
  <c r="AB818" i="12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Y819" i="12"/>
  <c r="AQ819" i="12" s="1"/>
  <c r="Z819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Y820" i="12"/>
  <c r="Z820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Y821" i="12"/>
  <c r="AQ821" i="12" s="1"/>
  <c r="Z821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Y822" i="12"/>
  <c r="Z822" i="12"/>
  <c r="AA822" i="12"/>
  <c r="AB822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Y823" i="12"/>
  <c r="AQ823" i="12" s="1"/>
  <c r="Z823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Y824" i="12"/>
  <c r="Z824" i="12"/>
  <c r="AA824" i="12"/>
  <c r="AB824" i="12"/>
  <c r="AC824" i="12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Y825" i="12"/>
  <c r="AQ825" i="12" s="1"/>
  <c r="Z825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Y826" i="12"/>
  <c r="Z826" i="12"/>
  <c r="AA826" i="12"/>
  <c r="AB826" i="12"/>
  <c r="AC826" i="12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Y827" i="12"/>
  <c r="AQ827" i="12" s="1"/>
  <c r="Z827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Y828" i="12"/>
  <c r="Z828" i="12"/>
  <c r="AA828" i="12"/>
  <c r="AB828" i="12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Y829" i="12"/>
  <c r="AQ829" i="12" s="1"/>
  <c r="Z829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Y830" i="12"/>
  <c r="Z830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Y831" i="12"/>
  <c r="AQ831" i="12" s="1"/>
  <c r="Z831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Y832" i="12"/>
  <c r="Z832" i="12"/>
  <c r="AA832" i="12"/>
  <c r="AB832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Y833" i="12"/>
  <c r="AQ833" i="12" s="1"/>
  <c r="Z833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Y834" i="12"/>
  <c r="Z834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Y835" i="12"/>
  <c r="AQ835" i="12" s="1"/>
  <c r="Z835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Y836" i="12"/>
  <c r="Z836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Y837" i="12"/>
  <c r="AQ837" i="12" s="1"/>
  <c r="Z837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Y839" i="12"/>
  <c r="Z839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Y840" i="12"/>
  <c r="AQ840" i="12" s="1"/>
  <c r="Z840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Y841" i="12"/>
  <c r="Z841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Y842" i="12"/>
  <c r="AQ842" i="12" s="1"/>
  <c r="Z842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Y843" i="12"/>
  <c r="Z843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Y844" i="12"/>
  <c r="AR844" i="12" s="1"/>
  <c r="Z844" i="12"/>
  <c r="AA844" i="12"/>
  <c r="AB844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Y845" i="12"/>
  <c r="Z845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Y846" i="12"/>
  <c r="AR846" i="12" s="1"/>
  <c r="Z846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Y847" i="12"/>
  <c r="Z847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Y848" i="12"/>
  <c r="AQ848" i="12" s="1"/>
  <c r="Z848" i="12"/>
  <c r="AA848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Y849" i="12"/>
  <c r="Z849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Y850" i="12"/>
  <c r="AR850" i="12" s="1"/>
  <c r="Z850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Y851" i="12"/>
  <c r="Z851" i="12"/>
  <c r="AA851" i="12"/>
  <c r="AB851" i="12"/>
  <c r="AC851" i="12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Y852" i="12"/>
  <c r="AR852" i="12" s="1"/>
  <c r="Z852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Y853" i="12"/>
  <c r="Z853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Y854" i="12"/>
  <c r="AQ854" i="12" s="1"/>
  <c r="Z854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Y855" i="12"/>
  <c r="Z855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Y856" i="12"/>
  <c r="AQ856" i="12" s="1"/>
  <c r="Z856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Y857" i="12"/>
  <c r="Z857" i="12"/>
  <c r="AA857" i="12"/>
  <c r="AB857" i="12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Y858" i="12"/>
  <c r="AQ858" i="12" s="1"/>
  <c r="Z858" i="12"/>
  <c r="AA858" i="12"/>
  <c r="AB858" i="12"/>
  <c r="AC858" i="12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Y859" i="12"/>
  <c r="Z859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Y860" i="12"/>
  <c r="AQ860" i="12" s="1"/>
  <c r="Z860" i="12"/>
  <c r="AA860" i="12"/>
  <c r="AB860" i="12"/>
  <c r="AC860" i="12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Y861" i="12"/>
  <c r="Z861" i="12"/>
  <c r="AA861" i="12"/>
  <c r="AB861" i="12"/>
  <c r="AC861" i="12"/>
  <c r="AD861" i="12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Y862" i="12"/>
  <c r="AQ862" i="12" s="1"/>
  <c r="Z862" i="12"/>
  <c r="AA862" i="12"/>
  <c r="AB862" i="12"/>
  <c r="AC862" i="12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Y863" i="12"/>
  <c r="Z863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Y864" i="12"/>
  <c r="AQ864" i="12" s="1"/>
  <c r="Z864" i="12"/>
  <c r="AA864" i="12"/>
  <c r="AB864" i="12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Y865" i="12"/>
  <c r="Z865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Y866" i="12"/>
  <c r="AR866" i="12" s="1"/>
  <c r="Z866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Y867" i="12"/>
  <c r="Z867" i="12"/>
  <c r="AA867" i="12"/>
  <c r="AB867" i="12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Y868" i="12"/>
  <c r="AR868" i="12" s="1"/>
  <c r="Z868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Y869" i="12"/>
  <c r="Z869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Y870" i="12"/>
  <c r="AQ870" i="12" s="1"/>
  <c r="Z870" i="12"/>
  <c r="AA870" i="12"/>
  <c r="AB870" i="12"/>
  <c r="AC870" i="12"/>
  <c r="AD870" i="12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Y10" i="12"/>
  <c r="Z10" i="12"/>
  <c r="AQ10" i="12" s="1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E7" i="12"/>
  <c r="AD7" i="12"/>
  <c r="AC7" i="12"/>
  <c r="AB7" i="12"/>
  <c r="AA7" i="12"/>
  <c r="Z7" i="12"/>
  <c r="Y7" i="12"/>
  <c r="AF7" i="12"/>
  <c r="AG7" i="12"/>
  <c r="AH7" i="12"/>
  <c r="AI7" i="12"/>
  <c r="AJ7" i="12"/>
  <c r="AK7" i="12"/>
  <c r="AL7" i="12"/>
  <c r="AM7" i="12"/>
  <c r="AN7" i="12"/>
  <c r="AO7" i="12"/>
  <c r="AP7" i="12"/>
  <c r="AR149" i="12"/>
  <c r="AR398" i="12"/>
  <c r="AR770" i="12"/>
  <c r="AR635" i="12"/>
  <c r="AR491" i="12"/>
  <c r="AR502" i="12"/>
  <c r="AR294" i="12"/>
  <c r="AQ321" i="12"/>
  <c r="AR283" i="12"/>
  <c r="AQ262" i="12"/>
  <c r="AQ242" i="12"/>
  <c r="AR220" i="12"/>
  <c r="AQ199" i="12"/>
  <c r="AQ183" i="12"/>
  <c r="AR177" i="12"/>
  <c r="AQ173" i="12"/>
  <c r="AR167" i="12"/>
  <c r="AR162" i="12"/>
  <c r="AQ158" i="12"/>
  <c r="AR155" i="12"/>
  <c r="AR153" i="12"/>
  <c r="AR150" i="12"/>
  <c r="AQ150" i="12"/>
  <c r="AR145" i="12"/>
  <c r="AQ145" i="12"/>
  <c r="AR143" i="12"/>
  <c r="AR141" i="12"/>
  <c r="AQ141" i="12"/>
  <c r="AR139" i="12"/>
  <c r="AR137" i="12"/>
  <c r="AQ137" i="12"/>
  <c r="AR134" i="12"/>
  <c r="AQ134" i="12"/>
  <c r="AR132" i="12"/>
  <c r="AR130" i="12"/>
  <c r="AQ130" i="12"/>
  <c r="AR128" i="12"/>
  <c r="AR126" i="12"/>
  <c r="AQ126" i="12"/>
  <c r="AR124" i="12"/>
  <c r="AR122" i="12"/>
  <c r="AQ122" i="12"/>
  <c r="AR121" i="12"/>
  <c r="AR119" i="12"/>
  <c r="AQ119" i="12"/>
  <c r="AR117" i="12"/>
  <c r="AR115" i="12"/>
  <c r="AQ115" i="12"/>
  <c r="AR113" i="12"/>
  <c r="AQ113" i="12"/>
  <c r="AR111" i="12"/>
  <c r="AQ111" i="12"/>
  <c r="AR109" i="12"/>
  <c r="AQ109" i="12"/>
  <c r="AR107" i="12"/>
  <c r="AQ107" i="12"/>
  <c r="AR105" i="12"/>
  <c r="AQ105" i="12"/>
  <c r="AR102" i="12"/>
  <c r="AQ102" i="12"/>
  <c r="AR101" i="12"/>
  <c r="AQ101" i="12"/>
  <c r="AR96" i="12"/>
  <c r="AQ96" i="12"/>
  <c r="AR94" i="12"/>
  <c r="AQ94" i="12"/>
  <c r="AR92" i="12"/>
  <c r="AQ92" i="12"/>
  <c r="AQ91" i="12"/>
  <c r="AR89" i="12"/>
  <c r="AQ89" i="12"/>
  <c r="AR87" i="12"/>
  <c r="AQ87" i="12"/>
  <c r="AR85" i="12"/>
  <c r="AQ85" i="12"/>
  <c r="AR83" i="12"/>
  <c r="AQ83" i="12"/>
  <c r="AR81" i="12"/>
  <c r="AQ81" i="12"/>
  <c r="AR79" i="12"/>
  <c r="AQ79" i="12"/>
  <c r="AR77" i="12"/>
  <c r="AQ77" i="12"/>
  <c r="AR76" i="12"/>
  <c r="AQ76" i="12"/>
  <c r="AR74" i="12"/>
  <c r="AQ72" i="12"/>
  <c r="AR72" i="12"/>
  <c r="AQ70" i="12"/>
  <c r="AR70" i="12"/>
  <c r="AQ68" i="12"/>
  <c r="AR68" i="12"/>
  <c r="AQ66" i="12"/>
  <c r="AR66" i="12"/>
  <c r="AQ64" i="12"/>
  <c r="AR64" i="12"/>
  <c r="AQ62" i="12"/>
  <c r="AQ60" i="12"/>
  <c r="AR60" i="12"/>
  <c r="AQ58" i="12"/>
  <c r="AR58" i="12"/>
  <c r="AQ56" i="12"/>
  <c r="AR56" i="12"/>
  <c r="AQ55" i="12"/>
  <c r="AR55" i="12"/>
  <c r="AQ54" i="12"/>
  <c r="AR54" i="12"/>
  <c r="AQ52" i="12"/>
  <c r="AR52" i="12"/>
  <c r="AQ50" i="12"/>
  <c r="AR50" i="12"/>
  <c r="AQ48" i="12"/>
  <c r="AR48" i="12"/>
  <c r="AQ46" i="12"/>
  <c r="AR46" i="12"/>
  <c r="AQ44" i="12"/>
  <c r="AR44" i="12"/>
  <c r="AQ42" i="12"/>
  <c r="AR42" i="12"/>
  <c r="AQ40" i="12"/>
  <c r="AR40" i="12"/>
  <c r="AQ37" i="12"/>
  <c r="AR37" i="12"/>
  <c r="AQ35" i="12"/>
  <c r="AR35" i="12"/>
  <c r="AQ33" i="12"/>
  <c r="AR33" i="12"/>
  <c r="AQ31" i="12"/>
  <c r="AR31" i="12"/>
  <c r="AQ29" i="12"/>
  <c r="AR29" i="12"/>
  <c r="AQ27" i="12"/>
  <c r="AR27" i="12"/>
  <c r="AQ25" i="12"/>
  <c r="AR25" i="12"/>
  <c r="AQ23" i="12"/>
  <c r="AR23" i="12"/>
  <c r="AQ21" i="12"/>
  <c r="AR21" i="12"/>
  <c r="AQ19" i="12"/>
  <c r="AR19" i="12"/>
  <c r="AQ16" i="12"/>
  <c r="AR16" i="12"/>
  <c r="AQ14" i="12"/>
  <c r="AR14" i="12"/>
  <c r="AQ12" i="12"/>
  <c r="AR12" i="12"/>
  <c r="AR404" i="12"/>
  <c r="AR18" i="12"/>
  <c r="AR759" i="12"/>
  <c r="AR667" i="12"/>
  <c r="AR583" i="12"/>
  <c r="AR529" i="12"/>
  <c r="AR293" i="12"/>
  <c r="AR206" i="12"/>
  <c r="AQ422" i="12"/>
  <c r="AQ377" i="12"/>
  <c r="AQ353" i="12"/>
  <c r="AR333" i="12"/>
  <c r="AQ316" i="12"/>
  <c r="AQ311" i="12"/>
  <c r="AR305" i="12"/>
  <c r="AQ302" i="12"/>
  <c r="AQ297" i="12"/>
  <c r="AR290" i="12"/>
  <c r="AQ286" i="12"/>
  <c r="AQ280" i="12"/>
  <c r="AQ274" i="12"/>
  <c r="AQ259" i="12"/>
  <c r="AR256" i="12"/>
  <c r="AR251" i="12"/>
  <c r="AQ245" i="12"/>
  <c r="AR241" i="12"/>
  <c r="AR236" i="12"/>
  <c r="AQ229" i="12"/>
  <c r="AR224" i="12"/>
  <c r="AR218" i="12"/>
  <c r="AR214" i="12"/>
  <c r="AR209" i="12"/>
  <c r="AR205" i="12"/>
  <c r="AR202" i="12"/>
  <c r="AR200" i="12"/>
  <c r="AR198" i="12"/>
  <c r="AQ196" i="12"/>
  <c r="AR196" i="12"/>
  <c r="AQ194" i="12"/>
  <c r="AR194" i="12"/>
  <c r="AQ192" i="12"/>
  <c r="AR192" i="12"/>
  <c r="AQ190" i="12"/>
  <c r="AR190" i="12"/>
  <c r="AQ187" i="12"/>
  <c r="AR187" i="12"/>
  <c r="AQ185" i="12"/>
  <c r="AR185" i="12"/>
  <c r="AQ182" i="12"/>
  <c r="AR182" i="12"/>
  <c r="AQ180" i="12"/>
  <c r="AR180" i="12"/>
  <c r="AQ178" i="12"/>
  <c r="AR178" i="12"/>
  <c r="AR176" i="12"/>
  <c r="AQ176" i="12"/>
  <c r="AQ174" i="12"/>
  <c r="AR174" i="12"/>
  <c r="AQ172" i="12"/>
  <c r="AR172" i="12"/>
  <c r="AQ170" i="12"/>
  <c r="AR170" i="12"/>
  <c r="AR168" i="12"/>
  <c r="AQ168" i="12"/>
  <c r="AQ166" i="12"/>
  <c r="AR166" i="12"/>
  <c r="AQ163" i="12"/>
  <c r="AR163" i="12"/>
  <c r="AR161" i="12"/>
  <c r="AQ161" i="12"/>
  <c r="AQ159" i="12"/>
  <c r="AR159" i="12"/>
  <c r="AQ156" i="12"/>
  <c r="AR156" i="12"/>
  <c r="AR154" i="12"/>
  <c r="AQ154" i="12"/>
  <c r="AQ152" i="12"/>
  <c r="AR152" i="12"/>
  <c r="AQ148" i="12"/>
  <c r="AR148" i="12"/>
  <c r="AQ146" i="12"/>
  <c r="AR146" i="12"/>
  <c r="AR144" i="12"/>
  <c r="AQ144" i="12"/>
  <c r="AQ142" i="12"/>
  <c r="AR142" i="12"/>
  <c r="AQ140" i="12"/>
  <c r="AR140" i="12"/>
  <c r="AQ138" i="12"/>
  <c r="AR138" i="12"/>
  <c r="AR136" i="12"/>
  <c r="AQ136" i="12"/>
  <c r="AQ135" i="12"/>
  <c r="AR135" i="12"/>
  <c r="AQ133" i="12"/>
  <c r="AR133" i="12"/>
  <c r="AQ131" i="12"/>
  <c r="AR131" i="12"/>
  <c r="AR129" i="12"/>
  <c r="AQ129" i="12"/>
  <c r="AQ127" i="12"/>
  <c r="AR127" i="12"/>
  <c r="AQ125" i="12"/>
  <c r="AR125" i="12"/>
  <c r="AQ123" i="12"/>
  <c r="AR123" i="12"/>
  <c r="AQ120" i="12"/>
  <c r="AR120" i="12"/>
  <c r="AQ118" i="12"/>
  <c r="AR118" i="12"/>
  <c r="AQ116" i="12"/>
  <c r="AR116" i="12"/>
  <c r="AR114" i="12"/>
  <c r="AQ114" i="12"/>
  <c r="AQ112" i="12"/>
  <c r="AR112" i="12"/>
  <c r="AQ110" i="12"/>
  <c r="AR110" i="12"/>
  <c r="AQ108" i="12"/>
  <c r="AR108" i="12"/>
  <c r="AR106" i="12"/>
  <c r="AQ106" i="12"/>
  <c r="AR104" i="12"/>
  <c r="AQ104" i="12"/>
  <c r="AR103" i="12"/>
  <c r="AQ103" i="12"/>
  <c r="AR100" i="12"/>
  <c r="AQ100" i="12"/>
  <c r="AR98" i="12"/>
  <c r="AQ98" i="12"/>
  <c r="AR95" i="12"/>
  <c r="AQ95" i="12"/>
  <c r="AR93" i="12"/>
  <c r="AQ93" i="12"/>
  <c r="AR90" i="12"/>
  <c r="AQ90" i="12"/>
  <c r="AR88" i="12"/>
  <c r="AQ88" i="12"/>
  <c r="AR86" i="12"/>
  <c r="AQ86" i="12"/>
  <c r="AR84" i="12"/>
  <c r="AQ84" i="12"/>
  <c r="AQ82" i="12"/>
  <c r="AR82" i="12"/>
  <c r="AQ80" i="12"/>
  <c r="AR80" i="12"/>
  <c r="AQ78" i="12"/>
  <c r="AR78" i="12"/>
  <c r="AQ75" i="12"/>
  <c r="AR75" i="12"/>
  <c r="AQ73" i="12"/>
  <c r="AR73" i="12"/>
  <c r="AQ71" i="12"/>
  <c r="AR71" i="12"/>
  <c r="AQ69" i="12"/>
  <c r="AR69" i="12"/>
  <c r="AQ65" i="12"/>
  <c r="AR65" i="12"/>
  <c r="AQ63" i="12"/>
  <c r="AR63" i="12"/>
  <c r="AQ61" i="12"/>
  <c r="AR61" i="12"/>
  <c r="AQ59" i="12"/>
  <c r="AR59" i="12"/>
  <c r="AQ57" i="12"/>
  <c r="AR57" i="12"/>
  <c r="AQ53" i="12"/>
  <c r="AR53" i="12"/>
  <c r="AQ51" i="12"/>
  <c r="AR51" i="12"/>
  <c r="AQ49" i="12"/>
  <c r="AR49" i="12"/>
  <c r="AQ47" i="12"/>
  <c r="AR47" i="12"/>
  <c r="AQ45" i="12"/>
  <c r="AR45" i="12"/>
  <c r="AQ43" i="12"/>
  <c r="AR43" i="12"/>
  <c r="AQ41" i="12"/>
  <c r="AR41" i="12"/>
  <c r="AQ39" i="12"/>
  <c r="AR39" i="12"/>
  <c r="AQ36" i="12"/>
  <c r="AR36" i="12"/>
  <c r="AQ34" i="12"/>
  <c r="AR34" i="12"/>
  <c r="AQ32" i="12"/>
  <c r="AR32" i="12"/>
  <c r="AQ30" i="12"/>
  <c r="AR30" i="12"/>
  <c r="AQ28" i="12"/>
  <c r="AR28" i="12"/>
  <c r="AQ26" i="12"/>
  <c r="AR26" i="12"/>
  <c r="AQ24" i="12"/>
  <c r="AR24" i="12"/>
  <c r="AQ22" i="12"/>
  <c r="AR22" i="12"/>
  <c r="AQ20" i="12"/>
  <c r="AR20" i="12"/>
  <c r="AQ17" i="12"/>
  <c r="AR17" i="12"/>
  <c r="AQ15" i="12"/>
  <c r="AR15" i="12"/>
  <c r="AQ13" i="12"/>
  <c r="AR13" i="12"/>
  <c r="AQ11" i="12"/>
  <c r="AR11" i="12"/>
  <c r="V54" i="7"/>
  <c r="U54" i="7"/>
  <c r="U53" i="7"/>
  <c r="AO759" i="4"/>
  <c r="AP759" i="4"/>
  <c r="AO838" i="4"/>
  <c r="AP838" i="4"/>
  <c r="AO18" i="4"/>
  <c r="AP18" i="4"/>
  <c r="AQ206" i="4"/>
  <c r="AA206" i="4"/>
  <c r="AQ294" i="4"/>
  <c r="AA294" i="4"/>
  <c r="AQ293" i="4"/>
  <c r="AA293" i="4"/>
  <c r="AQ502" i="4"/>
  <c r="AA502" i="4"/>
  <c r="AQ529" i="4"/>
  <c r="AA529" i="4"/>
  <c r="AQ491" i="4"/>
  <c r="AA491" i="4"/>
  <c r="AQ583" i="4"/>
  <c r="AA583" i="4"/>
  <c r="AQ635" i="4"/>
  <c r="AA635" i="4"/>
  <c r="AQ667" i="4"/>
  <c r="AA667" i="4"/>
  <c r="AQ770" i="4"/>
  <c r="AA770" i="4"/>
  <c r="AQ759" i="4"/>
  <c r="AA759" i="4"/>
  <c r="AQ838" i="4"/>
  <c r="AA838" i="4"/>
  <c r="AQ18" i="4"/>
  <c r="AA18" i="4"/>
  <c r="AQ398" i="4"/>
  <c r="AA398" i="4"/>
  <c r="AQ404" i="4"/>
  <c r="AA404" i="4"/>
  <c r="AO404" i="4" s="1"/>
  <c r="AQ149" i="4"/>
  <c r="AA149" i="4"/>
  <c r="AA22" i="4"/>
  <c r="AO22" i="4" s="1"/>
  <c r="J404" i="4"/>
  <c r="Z398" i="4"/>
  <c r="Z206" i="4"/>
  <c r="J294" i="4"/>
  <c r="AP294" i="4" s="1"/>
  <c r="Z293" i="4"/>
  <c r="J502" i="4"/>
  <c r="AO502" i="4" s="1"/>
  <c r="Z529" i="4"/>
  <c r="J491" i="4"/>
  <c r="AP491" i="4"/>
  <c r="Z583" i="4"/>
  <c r="Z635" i="4"/>
  <c r="J667" i="4"/>
  <c r="Z770" i="4"/>
  <c r="J759" i="4"/>
  <c r="J838" i="4"/>
  <c r="J18" i="4"/>
  <c r="Z149" i="4"/>
  <c r="R206" i="4"/>
  <c r="R294" i="4"/>
  <c r="R293" i="4"/>
  <c r="R502" i="4"/>
  <c r="R529" i="4"/>
  <c r="R491" i="4"/>
  <c r="R583" i="4"/>
  <c r="R635" i="4"/>
  <c r="R667" i="4"/>
  <c r="R770" i="4"/>
  <c r="R759" i="4"/>
  <c r="R838" i="4"/>
  <c r="R18" i="4"/>
  <c r="R398" i="4"/>
  <c r="R404" i="4"/>
  <c r="R149" i="4"/>
  <c r="J398" i="4"/>
  <c r="AP398" i="4" s="1"/>
  <c r="K177" i="9"/>
  <c r="B265" i="9"/>
  <c r="AS65" i="7" s="1"/>
  <c r="AS66" i="7" s="1"/>
  <c r="AH64" i="7"/>
  <c r="AI64" i="7"/>
  <c r="AJ64" i="7"/>
  <c r="AK64" i="7"/>
  <c r="AK66" i="7" s="1"/>
  <c r="AL64" i="7"/>
  <c r="AL66" i="7"/>
  <c r="AM64" i="7"/>
  <c r="AM66" i="7" s="1"/>
  <c r="AN64" i="7"/>
  <c r="AO64" i="7"/>
  <c r="AO66" i="7" s="1"/>
  <c r="AP64" i="7"/>
  <c r="AP66" i="7" s="1"/>
  <c r="AQ64" i="7"/>
  <c r="AQ66" i="7" s="1"/>
  <c r="AR64" i="7"/>
  <c r="AN66" i="7"/>
  <c r="AR66" i="7"/>
  <c r="AH70" i="7"/>
  <c r="AH73" i="7" s="1"/>
  <c r="AI88" i="7" s="1"/>
  <c r="AI70" i="7"/>
  <c r="AJ77" i="7" s="1"/>
  <c r="AJ80" i="7" s="1"/>
  <c r="AJ95" i="7" s="1"/>
  <c r="AJ89" i="7" s="1"/>
  <c r="AJ70" i="7"/>
  <c r="AK70" i="7"/>
  <c r="AK77" i="7" s="1"/>
  <c r="AK80" i="7" s="1"/>
  <c r="AK95" i="7" s="1"/>
  <c r="AK89" i="7" s="1"/>
  <c r="AL70" i="7"/>
  <c r="AL77" i="7" s="1"/>
  <c r="AM70" i="7"/>
  <c r="AN70" i="7"/>
  <c r="AO70" i="7"/>
  <c r="AH71" i="7"/>
  <c r="AI71" i="7"/>
  <c r="AI73" i="7" s="1"/>
  <c r="AJ71" i="7"/>
  <c r="AJ73" i="7" s="1"/>
  <c r="AK71" i="7"/>
  <c r="AL71" i="7"/>
  <c r="AL78" i="7" s="1"/>
  <c r="AM71" i="7"/>
  <c r="AN71" i="7"/>
  <c r="AO71" i="7"/>
  <c r="AK72" i="7"/>
  <c r="AK79" i="7" s="1"/>
  <c r="AL72" i="7"/>
  <c r="AM72" i="7"/>
  <c r="AM79" i="7" s="1"/>
  <c r="AM80" i="7" s="1"/>
  <c r="AM95" i="7" s="1"/>
  <c r="AM89" i="7" s="1"/>
  <c r="AN72" i="7"/>
  <c r="AO72" i="7"/>
  <c r="AP79" i="7" s="1"/>
  <c r="AP80" i="7" s="1"/>
  <c r="AP95" i="7" s="1"/>
  <c r="AP89" i="7" s="1"/>
  <c r="AP73" i="7"/>
  <c r="AP96" i="7" s="1"/>
  <c r="AQ73" i="7"/>
  <c r="AQ96" i="7" s="1"/>
  <c r="AR73" i="7"/>
  <c r="AS88" i="7" s="1"/>
  <c r="AP77" i="7"/>
  <c r="AQ77" i="7"/>
  <c r="AQ80" i="7" s="1"/>
  <c r="AQ95" i="7" s="1"/>
  <c r="AQ89" i="7" s="1"/>
  <c r="AR77" i="7"/>
  <c r="AQ78" i="7"/>
  <c r="AR78" i="7"/>
  <c r="AQ79" i="7"/>
  <c r="AR79" i="7"/>
  <c r="AR88" i="7"/>
  <c r="AI90" i="7"/>
  <c r="AI94" i="7" s="1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R94" i="7" s="1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U52" i="7"/>
  <c r="AS70" i="7" s="1"/>
  <c r="V52" i="7"/>
  <c r="AS71" i="7" s="1"/>
  <c r="AS78" i="7" s="1"/>
  <c r="V53" i="7"/>
  <c r="B589" i="6"/>
  <c r="B590" i="6" s="1"/>
  <c r="B591" i="6" s="1"/>
  <c r="C601" i="6" s="1"/>
  <c r="E589" i="6"/>
  <c r="E590" i="6" s="1"/>
  <c r="E591" i="6" s="1"/>
  <c r="F589" i="6"/>
  <c r="F590" i="6" s="1"/>
  <c r="F591" i="6" s="1"/>
  <c r="G589" i="6"/>
  <c r="G590" i="6" s="1"/>
  <c r="G591" i="6" s="1"/>
  <c r="H589" i="6"/>
  <c r="H590" i="6" s="1"/>
  <c r="H591" i="6" s="1"/>
  <c r="C593" i="6"/>
  <c r="D593" i="6"/>
  <c r="C597" i="6"/>
  <c r="C598" i="6"/>
  <c r="C599" i="6"/>
  <c r="C604" i="6"/>
  <c r="C605" i="6"/>
  <c r="C606" i="6"/>
  <c r="C607" i="6"/>
  <c r="C608" i="6"/>
  <c r="C609" i="6"/>
  <c r="C610" i="6"/>
  <c r="C611" i="6"/>
  <c r="C612" i="6"/>
  <c r="D612" i="6" s="1"/>
  <c r="C613" i="6"/>
  <c r="C614" i="6"/>
  <c r="E615" i="6"/>
  <c r="F615" i="6"/>
  <c r="G615" i="6"/>
  <c r="H615" i="6"/>
  <c r="C618" i="6"/>
  <c r="C630" i="6" s="1"/>
  <c r="C619" i="6"/>
  <c r="C620" i="6"/>
  <c r="C621" i="6"/>
  <c r="D621" i="6" s="1"/>
  <c r="C622" i="6"/>
  <c r="D622" i="6" s="1"/>
  <c r="C623" i="6"/>
  <c r="C624" i="6"/>
  <c r="C625" i="6"/>
  <c r="D625" i="6" s="1"/>
  <c r="C626" i="6"/>
  <c r="C627" i="6"/>
  <c r="E628" i="6"/>
  <c r="F628" i="6"/>
  <c r="G628" i="6"/>
  <c r="H628" i="6"/>
  <c r="E630" i="6"/>
  <c r="F630" i="6"/>
  <c r="G630" i="6"/>
  <c r="H630" i="6"/>
  <c r="C631" i="6"/>
  <c r="E631" i="6"/>
  <c r="E633" i="6" s="1"/>
  <c r="F631" i="6"/>
  <c r="G631" i="6"/>
  <c r="H631" i="6"/>
  <c r="C632" i="6"/>
  <c r="E632" i="6"/>
  <c r="F632" i="6"/>
  <c r="G632" i="6"/>
  <c r="H632" i="6"/>
  <c r="AQ22" i="4"/>
  <c r="R10" i="4"/>
  <c r="Z10" i="4"/>
  <c r="AQ10" i="4"/>
  <c r="AA10" i="4"/>
  <c r="AO10" i="4" s="1"/>
  <c r="R63" i="4"/>
  <c r="Z63" i="4"/>
  <c r="AQ63" i="4"/>
  <c r="AA63" i="4"/>
  <c r="R39" i="4"/>
  <c r="Z39" i="4"/>
  <c r="AQ39" i="4"/>
  <c r="AA39" i="4"/>
  <c r="AO39" i="4" s="1"/>
  <c r="R12" i="4"/>
  <c r="J12" i="4"/>
  <c r="AQ12" i="4"/>
  <c r="AA12" i="4"/>
  <c r="AO12" i="4"/>
  <c r="AP12" i="4"/>
  <c r="R51" i="4"/>
  <c r="Z51" i="4"/>
  <c r="AQ51" i="4"/>
  <c r="AA51" i="4"/>
  <c r="AO51" i="4" s="1"/>
  <c r="R13" i="4"/>
  <c r="J13" i="4"/>
  <c r="AQ13" i="4"/>
  <c r="AA13" i="4"/>
  <c r="AO13" i="4" s="1"/>
  <c r="R68" i="4"/>
  <c r="Z68" i="4"/>
  <c r="AQ68" i="4"/>
  <c r="AA68" i="4"/>
  <c r="AO68" i="4" s="1"/>
  <c r="R11" i="4"/>
  <c r="R875" i="4" s="1"/>
  <c r="R136" i="7" s="1"/>
  <c r="W56" i="7" s="1"/>
  <c r="Z11" i="4"/>
  <c r="AQ11" i="4"/>
  <c r="AA11" i="4"/>
  <c r="R40" i="4"/>
  <c r="Z40" i="4"/>
  <c r="AQ40" i="4"/>
  <c r="AA40" i="4"/>
  <c r="R15" i="4"/>
  <c r="J15" i="4"/>
  <c r="AP15" i="4" s="1"/>
  <c r="AQ15" i="4"/>
  <c r="AA15" i="4"/>
  <c r="R16" i="4"/>
  <c r="Z16" i="4"/>
  <c r="AQ16" i="4"/>
  <c r="AA16" i="4"/>
  <c r="R23" i="4"/>
  <c r="Z23" i="4"/>
  <c r="AQ23" i="4"/>
  <c r="AA23" i="4"/>
  <c r="AO23" i="4" s="1"/>
  <c r="R55" i="4"/>
  <c r="Z55" i="4"/>
  <c r="AQ55" i="4"/>
  <c r="AA55" i="4"/>
  <c r="R69" i="4"/>
  <c r="Z69" i="4"/>
  <c r="AQ69" i="4"/>
  <c r="AA69" i="4"/>
  <c r="R85" i="4"/>
  <c r="Z85" i="4"/>
  <c r="AQ85" i="4"/>
  <c r="AA85" i="4"/>
  <c r="AO85" i="4" s="1"/>
  <c r="R42" i="4"/>
  <c r="Z42" i="4"/>
  <c r="AQ42" i="4"/>
  <c r="AA42" i="4"/>
  <c r="R41" i="4"/>
  <c r="Z41" i="4"/>
  <c r="AQ41" i="4"/>
  <c r="AA41" i="4"/>
  <c r="R19" i="4"/>
  <c r="Z19" i="4"/>
  <c r="AQ19" i="4"/>
  <c r="AA19" i="4"/>
  <c r="R44" i="4"/>
  <c r="Z44" i="4"/>
  <c r="AQ44" i="4"/>
  <c r="AA44" i="4"/>
  <c r="R20" i="4"/>
  <c r="Z20" i="4"/>
  <c r="AQ20" i="4"/>
  <c r="AA20" i="4"/>
  <c r="R21" i="4"/>
  <c r="Z21" i="4"/>
  <c r="AQ21" i="4"/>
  <c r="AA21" i="4"/>
  <c r="AO21" i="4"/>
  <c r="AP21" i="4"/>
  <c r="R289" i="4"/>
  <c r="J289" i="4"/>
  <c r="AQ289" i="4"/>
  <c r="AA289" i="4"/>
  <c r="R79" i="4"/>
  <c r="J79" i="4"/>
  <c r="AQ79" i="4"/>
  <c r="AA79" i="4"/>
  <c r="R71" i="4"/>
  <c r="Z71" i="4"/>
  <c r="AQ71" i="4"/>
  <c r="AA71" i="4"/>
  <c r="AO71" i="4"/>
  <c r="AP71" i="4"/>
  <c r="R35" i="4"/>
  <c r="Z35" i="4"/>
  <c r="AQ35" i="4"/>
  <c r="AA35" i="4"/>
  <c r="R64" i="4"/>
  <c r="AQ64" i="4"/>
  <c r="AA64" i="4"/>
  <c r="R60" i="4"/>
  <c r="Z60" i="4"/>
  <c r="AQ60" i="4"/>
  <c r="AA60" i="4"/>
  <c r="R78" i="4"/>
  <c r="Z78" i="4"/>
  <c r="AQ78" i="4"/>
  <c r="AA78" i="4"/>
  <c r="R75" i="4"/>
  <c r="Z75" i="4"/>
  <c r="AQ75" i="4"/>
  <c r="AA75" i="4"/>
  <c r="R14" i="4"/>
  <c r="Z14" i="4"/>
  <c r="AQ14" i="4"/>
  <c r="AA14" i="4"/>
  <c r="R24" i="4"/>
  <c r="Z24" i="4"/>
  <c r="AQ24" i="4"/>
  <c r="AA24" i="4"/>
  <c r="AO24" i="4"/>
  <c r="AP24" i="4"/>
  <c r="R28" i="4"/>
  <c r="AQ28" i="4"/>
  <c r="AA28" i="4"/>
  <c r="R32" i="4"/>
  <c r="Z32" i="4"/>
  <c r="AQ32" i="4"/>
  <c r="AA32" i="4"/>
  <c r="R27" i="4"/>
  <c r="Z27" i="4"/>
  <c r="AQ27" i="4"/>
  <c r="AA27" i="4"/>
  <c r="AO27" i="4"/>
  <c r="AP27" i="4"/>
  <c r="R34" i="4"/>
  <c r="Z34" i="4"/>
  <c r="AQ34" i="4"/>
  <c r="AA34" i="4"/>
  <c r="R31" i="4"/>
  <c r="Z31" i="4"/>
  <c r="AQ31" i="4"/>
  <c r="AA31" i="4"/>
  <c r="AO31" i="4"/>
  <c r="AP31" i="4"/>
  <c r="R84" i="4"/>
  <c r="Z84" i="4"/>
  <c r="AQ84" i="4"/>
  <c r="AA84" i="4"/>
  <c r="R29" i="4"/>
  <c r="Z29" i="4"/>
  <c r="AQ29" i="4"/>
  <c r="AA29" i="4"/>
  <c r="R53" i="4"/>
  <c r="J53" i="4"/>
  <c r="AP53" i="4"/>
  <c r="AQ53" i="4"/>
  <c r="AA53" i="4"/>
  <c r="R72" i="4"/>
  <c r="Z72" i="4"/>
  <c r="AQ72" i="4"/>
  <c r="AA72" i="4"/>
  <c r="R49" i="4"/>
  <c r="Z49" i="4"/>
  <c r="AQ49" i="4"/>
  <c r="AA49" i="4"/>
  <c r="AO49" i="4" s="1"/>
  <c r="R50" i="4"/>
  <c r="Z50" i="4"/>
  <c r="AQ50" i="4"/>
  <c r="AA50" i="4"/>
  <c r="AO50" i="4"/>
  <c r="AP50" i="4"/>
  <c r="R46" i="4"/>
  <c r="Z46" i="4"/>
  <c r="AQ46" i="4"/>
  <c r="AA46" i="4"/>
  <c r="AO46" i="4" s="1"/>
  <c r="R752" i="4"/>
  <c r="Z752" i="4"/>
  <c r="AQ752" i="4"/>
  <c r="AA752" i="4"/>
  <c r="R57" i="4"/>
  <c r="J57" i="4"/>
  <c r="AP57" i="4" s="1"/>
  <c r="Z57" i="4"/>
  <c r="AQ57" i="4"/>
  <c r="AA57" i="4"/>
  <c r="R56" i="4"/>
  <c r="Z56" i="4"/>
  <c r="AQ56" i="4"/>
  <c r="AA56" i="4"/>
  <c r="AO56" i="4" s="1"/>
  <c r="R58" i="4"/>
  <c r="Z58" i="4"/>
  <c r="AQ58" i="4"/>
  <c r="AA58" i="4"/>
  <c r="R59" i="4"/>
  <c r="J59" i="4"/>
  <c r="AP59" i="4" s="1"/>
  <c r="AQ59" i="4"/>
  <c r="AA59" i="4"/>
  <c r="R9" i="4"/>
  <c r="Z9" i="4"/>
  <c r="AQ9" i="4"/>
  <c r="AA9" i="4"/>
  <c r="R25" i="4"/>
  <c r="Z25" i="4"/>
  <c r="AQ25" i="4"/>
  <c r="AA25" i="4"/>
  <c r="R54" i="4"/>
  <c r="Z54" i="4"/>
  <c r="AQ54" i="4"/>
  <c r="AA54" i="4"/>
  <c r="R62" i="4"/>
  <c r="J62" i="4"/>
  <c r="AP62" i="4" s="1"/>
  <c r="Z62" i="4"/>
  <c r="AQ62" i="4"/>
  <c r="AA62" i="4"/>
  <c r="R61" i="4"/>
  <c r="Z61" i="4"/>
  <c r="AQ61" i="4"/>
  <c r="AA61" i="4"/>
  <c r="AO61" i="4" s="1"/>
  <c r="R632" i="4"/>
  <c r="Z632" i="4"/>
  <c r="AQ632" i="4"/>
  <c r="AA632" i="4"/>
  <c r="AO632" i="4" s="1"/>
  <c r="R48" i="4"/>
  <c r="Z48" i="4"/>
  <c r="AQ48" i="4"/>
  <c r="AA48" i="4"/>
  <c r="R30" i="4"/>
  <c r="J30" i="4"/>
  <c r="AP30" i="4" s="1"/>
  <c r="AQ30" i="4"/>
  <c r="AA30" i="4"/>
  <c r="R70" i="4"/>
  <c r="J70" i="4"/>
  <c r="AO70" i="4" s="1"/>
  <c r="AQ70" i="4"/>
  <c r="AA70" i="4"/>
  <c r="R73" i="4"/>
  <c r="J73" i="4"/>
  <c r="AP73" i="4" s="1"/>
  <c r="AQ73" i="4"/>
  <c r="AA73" i="4"/>
  <c r="R74" i="4"/>
  <c r="Z74" i="4"/>
  <c r="AQ74" i="4"/>
  <c r="AA74" i="4"/>
  <c r="AO74" i="4" s="1"/>
  <c r="R77" i="4"/>
  <c r="AQ77" i="4"/>
  <c r="AA77" i="4"/>
  <c r="R76" i="4"/>
  <c r="J76" i="4"/>
  <c r="AP76" i="4" s="1"/>
  <c r="AQ76" i="4"/>
  <c r="AA76" i="4"/>
  <c r="R52" i="4"/>
  <c r="Z52" i="4"/>
  <c r="AQ52" i="4"/>
  <c r="AA52" i="4"/>
  <c r="AO52" i="4" s="1"/>
  <c r="R81" i="4"/>
  <c r="J81" i="4"/>
  <c r="AP81" i="4" s="1"/>
  <c r="AQ81" i="4"/>
  <c r="AA81" i="4"/>
  <c r="R65" i="4"/>
  <c r="J65" i="4"/>
  <c r="AQ65" i="4"/>
  <c r="AA65" i="4"/>
  <c r="R82" i="4"/>
  <c r="J82" i="4"/>
  <c r="AP82" i="4"/>
  <c r="AQ82" i="4"/>
  <c r="AA82" i="4"/>
  <c r="R17" i="4"/>
  <c r="J17" i="4"/>
  <c r="AQ17" i="4"/>
  <c r="AA17" i="4"/>
  <c r="AO17" i="4" s="1"/>
  <c r="R83" i="4"/>
  <c r="J83" i="4"/>
  <c r="AO83" i="4" s="1"/>
  <c r="AQ83" i="4"/>
  <c r="AA83" i="4"/>
  <c r="R88" i="4"/>
  <c r="J88" i="4"/>
  <c r="AP88" i="4" s="1"/>
  <c r="AQ88" i="4"/>
  <c r="AA88" i="4"/>
  <c r="R86" i="4"/>
  <c r="Z86" i="4"/>
  <c r="AQ86" i="4"/>
  <c r="AA86" i="4"/>
  <c r="R125" i="4"/>
  <c r="Z125" i="4"/>
  <c r="AQ125" i="4"/>
  <c r="AA125" i="4"/>
  <c r="R89" i="4"/>
  <c r="Z89" i="4"/>
  <c r="AQ89" i="4"/>
  <c r="AA89" i="4"/>
  <c r="AO89" i="4"/>
  <c r="AP89" i="4"/>
  <c r="R90" i="4"/>
  <c r="Z90" i="4"/>
  <c r="AQ90" i="4"/>
  <c r="AA90" i="4"/>
  <c r="R87" i="4"/>
  <c r="J87" i="4"/>
  <c r="AQ87" i="4"/>
  <c r="AA87" i="4"/>
  <c r="R47" i="4"/>
  <c r="J47" i="4"/>
  <c r="AP47" i="4" s="1"/>
  <c r="AQ47" i="4"/>
  <c r="AA47" i="4"/>
  <c r="R45" i="4"/>
  <c r="J45" i="4"/>
  <c r="AO45" i="4" s="1"/>
  <c r="AQ45" i="4"/>
  <c r="AA45" i="4"/>
  <c r="R43" i="4"/>
  <c r="J43" i="4"/>
  <c r="AP43" i="4" s="1"/>
  <c r="AQ43" i="4"/>
  <c r="AA43" i="4"/>
  <c r="R91" i="4"/>
  <c r="J91" i="4"/>
  <c r="AP91" i="4" s="1"/>
  <c r="Z91" i="4"/>
  <c r="AQ91" i="4"/>
  <c r="AA91" i="4"/>
  <c r="R26" i="4"/>
  <c r="J26" i="4"/>
  <c r="AP26" i="4" s="1"/>
  <c r="AQ26" i="4"/>
  <c r="AA26" i="4"/>
  <c r="R107" i="4"/>
  <c r="J107" i="4"/>
  <c r="AP107" i="4" s="1"/>
  <c r="AQ107" i="4"/>
  <c r="AA107" i="4"/>
  <c r="R116" i="4"/>
  <c r="Z116" i="4"/>
  <c r="AQ116" i="4"/>
  <c r="AA116" i="4"/>
  <c r="AO116" i="4" s="1"/>
  <c r="R118" i="4"/>
  <c r="J118" i="4"/>
  <c r="AQ118" i="4"/>
  <c r="AA118" i="4"/>
  <c r="R127" i="4"/>
  <c r="J127" i="4"/>
  <c r="AQ127" i="4"/>
  <c r="AA127" i="4"/>
  <c r="R95" i="4"/>
  <c r="J95" i="4"/>
  <c r="AP95" i="4" s="1"/>
  <c r="AQ95" i="4"/>
  <c r="AA95" i="4"/>
  <c r="R105" i="4"/>
  <c r="J105" i="4"/>
  <c r="AP105" i="4"/>
  <c r="AQ105" i="4"/>
  <c r="AA105" i="4"/>
  <c r="R109" i="4"/>
  <c r="J109" i="4"/>
  <c r="AO109" i="4" s="1"/>
  <c r="AQ109" i="4"/>
  <c r="AA109" i="4"/>
  <c r="R112" i="4"/>
  <c r="J112" i="4"/>
  <c r="AP112" i="4" s="1"/>
  <c r="AQ112" i="4"/>
  <c r="AA112" i="4"/>
  <c r="R133" i="4"/>
  <c r="Z133" i="4"/>
  <c r="AQ133" i="4"/>
  <c r="AA133" i="4"/>
  <c r="R94" i="4"/>
  <c r="J94" i="4"/>
  <c r="AQ94" i="4"/>
  <c r="AA94" i="4"/>
  <c r="AO94" i="4" s="1"/>
  <c r="R110" i="4"/>
  <c r="Z110" i="4"/>
  <c r="AQ110" i="4"/>
  <c r="AA110" i="4"/>
  <c r="R324" i="4"/>
  <c r="J324" i="4"/>
  <c r="AP324" i="4" s="1"/>
  <c r="AQ324" i="4"/>
  <c r="AA324" i="4"/>
  <c r="R130" i="4"/>
  <c r="J130" i="4"/>
  <c r="AP130" i="4"/>
  <c r="Z130" i="4"/>
  <c r="AQ130" i="4"/>
  <c r="AA130" i="4"/>
  <c r="AO130" i="4"/>
  <c r="R132" i="4"/>
  <c r="J132" i="4"/>
  <c r="AP132" i="4" s="1"/>
  <c r="AQ132" i="4"/>
  <c r="AA132" i="4"/>
  <c r="AO132" i="4" s="1"/>
  <c r="R104" i="4"/>
  <c r="Z104" i="4"/>
  <c r="AQ104" i="4"/>
  <c r="AA104" i="4"/>
  <c r="R687" i="4"/>
  <c r="J687" i="4"/>
  <c r="AP687" i="4"/>
  <c r="AQ687" i="4"/>
  <c r="AA687" i="4"/>
  <c r="R136" i="4"/>
  <c r="J136" i="4"/>
  <c r="AP136" i="4" s="1"/>
  <c r="AQ136" i="4"/>
  <c r="AA136" i="4"/>
  <c r="R92" i="4"/>
  <c r="Z92" i="4"/>
  <c r="AQ92" i="4"/>
  <c r="AA92" i="4"/>
  <c r="R106" i="4"/>
  <c r="J106" i="4"/>
  <c r="AO106" i="4" s="1"/>
  <c r="AQ106" i="4"/>
  <c r="AA106" i="4"/>
  <c r="R113" i="4"/>
  <c r="AQ113" i="4"/>
  <c r="AA113" i="4"/>
  <c r="R128" i="4"/>
  <c r="J128" i="4"/>
  <c r="AQ128" i="4"/>
  <c r="AA128" i="4"/>
  <c r="R100" i="4"/>
  <c r="AQ100" i="4"/>
  <c r="AA100" i="4"/>
  <c r="AO100" i="4" s="1"/>
  <c r="R114" i="4"/>
  <c r="J114" i="4"/>
  <c r="AP114" i="4"/>
  <c r="AQ114" i="4"/>
  <c r="AA114" i="4"/>
  <c r="R101" i="4"/>
  <c r="J101" i="4"/>
  <c r="AO101" i="4" s="1"/>
  <c r="AQ101" i="4"/>
  <c r="AA101" i="4"/>
  <c r="R102" i="4"/>
  <c r="J102" i="4"/>
  <c r="AQ102" i="4"/>
  <c r="AA102" i="4"/>
  <c r="R115" i="4"/>
  <c r="J115" i="4"/>
  <c r="AP115" i="4" s="1"/>
  <c r="AQ115" i="4"/>
  <c r="AA115" i="4"/>
  <c r="AO115" i="4" s="1"/>
  <c r="R93" i="4"/>
  <c r="J93" i="4"/>
  <c r="AP93" i="4" s="1"/>
  <c r="AQ93" i="4"/>
  <c r="AA93" i="4"/>
  <c r="AO93" i="4" s="1"/>
  <c r="R99" i="4"/>
  <c r="Z99" i="4"/>
  <c r="AQ99" i="4"/>
  <c r="AA99" i="4"/>
  <c r="AO99" i="4" s="1"/>
  <c r="R111" i="4"/>
  <c r="J111" i="4"/>
  <c r="AP111" i="4"/>
  <c r="AQ111" i="4"/>
  <c r="AA111" i="4"/>
  <c r="R134" i="4"/>
  <c r="Z134" i="4"/>
  <c r="AQ134" i="4"/>
  <c r="AA134" i="4"/>
  <c r="R123" i="4"/>
  <c r="J123" i="4"/>
  <c r="AP123" i="4" s="1"/>
  <c r="AQ123" i="4"/>
  <c r="AA123" i="4"/>
  <c r="R117" i="4"/>
  <c r="J117" i="4"/>
  <c r="AQ117" i="4"/>
  <c r="AA117" i="4"/>
  <c r="R98" i="4"/>
  <c r="J98" i="4"/>
  <c r="AP98" i="4"/>
  <c r="AQ98" i="4"/>
  <c r="AA98" i="4"/>
  <c r="R120" i="4"/>
  <c r="J120" i="4"/>
  <c r="AQ120" i="4"/>
  <c r="AA120" i="4"/>
  <c r="AO120" i="4" s="1"/>
  <c r="R129" i="4"/>
  <c r="J129" i="4"/>
  <c r="AP129" i="4"/>
  <c r="AQ129" i="4"/>
  <c r="AA129" i="4"/>
  <c r="R126" i="4"/>
  <c r="AQ126" i="4"/>
  <c r="AA126" i="4"/>
  <c r="R121" i="4"/>
  <c r="J121" i="4"/>
  <c r="AP121" i="4" s="1"/>
  <c r="AQ121" i="4"/>
  <c r="AA121" i="4"/>
  <c r="R131" i="4"/>
  <c r="J131" i="4"/>
  <c r="AQ131" i="4"/>
  <c r="AA131" i="4"/>
  <c r="R124" i="4"/>
  <c r="J124" i="4"/>
  <c r="AP124" i="4"/>
  <c r="AQ124" i="4"/>
  <c r="AA124" i="4"/>
  <c r="R108" i="4"/>
  <c r="J108" i="4"/>
  <c r="AQ108" i="4"/>
  <c r="AA108" i="4"/>
  <c r="AO108" i="4" s="1"/>
  <c r="R701" i="4"/>
  <c r="J701" i="4"/>
  <c r="AP701" i="4" s="1"/>
  <c r="AQ701" i="4"/>
  <c r="AA701" i="4"/>
  <c r="R135" i="4"/>
  <c r="J135" i="4"/>
  <c r="AP135" i="4" s="1"/>
  <c r="AQ135" i="4"/>
  <c r="AA135" i="4"/>
  <c r="AO135" i="4" s="1"/>
  <c r="R297" i="4"/>
  <c r="J297" i="4"/>
  <c r="AP297" i="4" s="1"/>
  <c r="AQ297" i="4"/>
  <c r="AA297" i="4"/>
  <c r="R119" i="4"/>
  <c r="Z119" i="4"/>
  <c r="AQ119" i="4"/>
  <c r="AA119" i="4"/>
  <c r="R96" i="4"/>
  <c r="J96" i="4"/>
  <c r="AP96" i="4"/>
  <c r="AQ96" i="4"/>
  <c r="AA96" i="4"/>
  <c r="R148" i="4"/>
  <c r="Z148" i="4"/>
  <c r="AQ148" i="4"/>
  <c r="AA148" i="4"/>
  <c r="R165" i="4"/>
  <c r="J165" i="4"/>
  <c r="AQ165" i="4"/>
  <c r="AA165" i="4"/>
  <c r="R154" i="4"/>
  <c r="Z154" i="4"/>
  <c r="AQ154" i="4"/>
  <c r="AA154" i="4"/>
  <c r="R153" i="4"/>
  <c r="J153" i="4"/>
  <c r="AP153" i="4" s="1"/>
  <c r="AQ153" i="4"/>
  <c r="AA153" i="4"/>
  <c r="R155" i="4"/>
  <c r="AQ155" i="4"/>
  <c r="AA155" i="4"/>
  <c r="R143" i="4"/>
  <c r="AQ143" i="4"/>
  <c r="AA143" i="4"/>
  <c r="R156" i="4"/>
  <c r="AQ156" i="4"/>
  <c r="AA156" i="4"/>
  <c r="R173" i="4"/>
  <c r="J173" i="4"/>
  <c r="AP173" i="4" s="1"/>
  <c r="AQ173" i="4"/>
  <c r="AA173" i="4"/>
  <c r="AO173" i="4" s="1"/>
  <c r="R157" i="4"/>
  <c r="J157" i="4"/>
  <c r="AP157" i="4"/>
  <c r="AQ157" i="4"/>
  <c r="AA157" i="4"/>
  <c r="R212" i="4"/>
  <c r="J212" i="4"/>
  <c r="AP212" i="4" s="1"/>
  <c r="AQ212" i="4"/>
  <c r="AA212" i="4"/>
  <c r="R199" i="4"/>
  <c r="Z199" i="4"/>
  <c r="AQ199" i="4"/>
  <c r="AA199" i="4"/>
  <c r="R139" i="4"/>
  <c r="J139" i="4"/>
  <c r="AO139" i="4" s="1"/>
  <c r="AQ139" i="4"/>
  <c r="AA139" i="4"/>
  <c r="R200" i="4"/>
  <c r="J200" i="4"/>
  <c r="AP200" i="4" s="1"/>
  <c r="AQ200" i="4"/>
  <c r="AA200" i="4"/>
  <c r="R164" i="4"/>
  <c r="J164" i="4"/>
  <c r="AO164" i="4" s="1"/>
  <c r="AQ164" i="4"/>
  <c r="AA164" i="4"/>
  <c r="R158" i="4"/>
  <c r="J158" i="4"/>
  <c r="AP158" i="4" s="1"/>
  <c r="AQ158" i="4"/>
  <c r="AA158" i="4"/>
  <c r="R191" i="4"/>
  <c r="AQ191" i="4"/>
  <c r="AA191" i="4"/>
  <c r="R159" i="4"/>
  <c r="Z159" i="4"/>
  <c r="AQ159" i="4"/>
  <c r="AA159" i="4"/>
  <c r="R161" i="4"/>
  <c r="Z161" i="4"/>
  <c r="AQ161" i="4"/>
  <c r="AA161" i="4"/>
  <c r="R137" i="4"/>
  <c r="AQ137" i="4"/>
  <c r="AA137" i="4"/>
  <c r="R180" i="4"/>
  <c r="J180" i="4"/>
  <c r="AP180" i="4"/>
  <c r="AQ180" i="4"/>
  <c r="AA180" i="4"/>
  <c r="R217" i="4"/>
  <c r="J217" i="4"/>
  <c r="AP217" i="4" s="1"/>
  <c r="AQ217" i="4"/>
  <c r="AA217" i="4"/>
  <c r="AO217" i="4" s="1"/>
  <c r="R182" i="4"/>
  <c r="J182" i="4"/>
  <c r="AP182" i="4" s="1"/>
  <c r="AQ182" i="4"/>
  <c r="AA182" i="4"/>
  <c r="R174" i="4"/>
  <c r="J174" i="4"/>
  <c r="AQ174" i="4"/>
  <c r="AA174" i="4"/>
  <c r="R175" i="4"/>
  <c r="Z175" i="4"/>
  <c r="AQ175" i="4"/>
  <c r="AA175" i="4"/>
  <c r="R166" i="4"/>
  <c r="J166" i="4"/>
  <c r="AP166" i="4"/>
  <c r="AQ166" i="4"/>
  <c r="AA166" i="4"/>
  <c r="AO166" i="4" s="1"/>
  <c r="R167" i="4"/>
  <c r="J167" i="4"/>
  <c r="AQ167" i="4"/>
  <c r="AA167" i="4"/>
  <c r="R138" i="4"/>
  <c r="AQ138" i="4"/>
  <c r="AA138" i="4"/>
  <c r="R171" i="4"/>
  <c r="AQ171" i="4"/>
  <c r="AA171" i="4"/>
  <c r="R176" i="4"/>
  <c r="J176" i="4"/>
  <c r="AP176" i="4" s="1"/>
  <c r="AQ176" i="4"/>
  <c r="AA176" i="4"/>
  <c r="AO176" i="4" s="1"/>
  <c r="R183" i="4"/>
  <c r="Z183" i="4"/>
  <c r="AQ183" i="4"/>
  <c r="AA183" i="4"/>
  <c r="R193" i="4"/>
  <c r="J193" i="4"/>
  <c r="AP193" i="4"/>
  <c r="AQ193" i="4"/>
  <c r="AA193" i="4"/>
  <c r="R210" i="4"/>
  <c r="J210" i="4"/>
  <c r="AP210" i="4" s="1"/>
  <c r="AQ210" i="4"/>
  <c r="AA210" i="4"/>
  <c r="R185" i="4"/>
  <c r="Z185" i="4"/>
  <c r="AQ185" i="4"/>
  <c r="AA185" i="4"/>
  <c r="R197" i="4"/>
  <c r="Z197" i="4"/>
  <c r="AQ197" i="4"/>
  <c r="AA197" i="4"/>
  <c r="R196" i="4"/>
  <c r="J196" i="4"/>
  <c r="AP196" i="4" s="1"/>
  <c r="AQ196" i="4"/>
  <c r="AA196" i="4"/>
  <c r="R146" i="4"/>
  <c r="J146" i="4"/>
  <c r="AP146" i="4" s="1"/>
  <c r="AQ146" i="4"/>
  <c r="AA146" i="4"/>
  <c r="R186" i="4"/>
  <c r="J186" i="4"/>
  <c r="AP186" i="4" s="1"/>
  <c r="AQ186" i="4"/>
  <c r="AA186" i="4"/>
  <c r="R219" i="4"/>
  <c r="J219" i="4"/>
  <c r="AQ219" i="4"/>
  <c r="AA219" i="4"/>
  <c r="AO219" i="4" s="1"/>
  <c r="R187" i="4"/>
  <c r="AQ187" i="4"/>
  <c r="AA187" i="4"/>
  <c r="AO187" i="4" s="1"/>
  <c r="R145" i="4"/>
  <c r="J145" i="4"/>
  <c r="AP145" i="4" s="1"/>
  <c r="AQ145" i="4"/>
  <c r="AA145" i="4"/>
  <c r="R188" i="4"/>
  <c r="Z188" i="4"/>
  <c r="AQ188" i="4"/>
  <c r="AA188" i="4"/>
  <c r="AO188" i="4" s="1"/>
  <c r="R162" i="4"/>
  <c r="J162" i="4"/>
  <c r="AP162" i="4"/>
  <c r="AQ162" i="4"/>
  <c r="AA162" i="4"/>
  <c r="AO162" i="4" s="1"/>
  <c r="R192" i="4"/>
  <c r="Z192" i="4"/>
  <c r="AQ192" i="4"/>
  <c r="AA192" i="4"/>
  <c r="R194" i="4"/>
  <c r="Z194" i="4"/>
  <c r="AQ194" i="4"/>
  <c r="AA194" i="4"/>
  <c r="AO194" i="4" s="1"/>
  <c r="R195" i="4"/>
  <c r="Z195" i="4"/>
  <c r="AQ195" i="4"/>
  <c r="AA195" i="4"/>
  <c r="AO195" i="4" s="1"/>
  <c r="R220" i="4"/>
  <c r="J220" i="4"/>
  <c r="Z220" i="4"/>
  <c r="AQ220" i="4"/>
  <c r="AA220" i="4"/>
  <c r="AO220" i="4"/>
  <c r="AP220" i="4"/>
  <c r="R208" i="4"/>
  <c r="Z208" i="4"/>
  <c r="AQ208" i="4"/>
  <c r="AA208" i="4"/>
  <c r="R207" i="4"/>
  <c r="Z207" i="4"/>
  <c r="AQ207" i="4"/>
  <c r="AA207" i="4"/>
  <c r="R211" i="4"/>
  <c r="Z211" i="4"/>
  <c r="AQ211" i="4"/>
  <c r="AA211" i="4"/>
  <c r="R163" i="4"/>
  <c r="J163" i="4"/>
  <c r="AP163" i="4"/>
  <c r="AQ163" i="4"/>
  <c r="AA163" i="4"/>
  <c r="R169" i="4"/>
  <c r="J169" i="4"/>
  <c r="AP169" i="4" s="1"/>
  <c r="AQ169" i="4"/>
  <c r="AA169" i="4"/>
  <c r="R168" i="4"/>
  <c r="Z168" i="4"/>
  <c r="AQ168" i="4"/>
  <c r="AA168" i="4"/>
  <c r="R144" i="4"/>
  <c r="Z144" i="4"/>
  <c r="AQ144" i="4"/>
  <c r="AA144" i="4"/>
  <c r="R152" i="4"/>
  <c r="Z152" i="4"/>
  <c r="AQ152" i="4"/>
  <c r="AA152" i="4"/>
  <c r="AO152" i="4"/>
  <c r="AP152" i="4"/>
  <c r="R178" i="4"/>
  <c r="Z178" i="4"/>
  <c r="AQ178" i="4"/>
  <c r="AA178" i="4"/>
  <c r="AO178" i="4" s="1"/>
  <c r="R214" i="4"/>
  <c r="Z214" i="4"/>
  <c r="AQ214" i="4"/>
  <c r="AA214" i="4"/>
  <c r="R150" i="4"/>
  <c r="Z150" i="4"/>
  <c r="AQ150" i="4"/>
  <c r="AA150" i="4"/>
  <c r="R203" i="4"/>
  <c r="Z203" i="4"/>
  <c r="AQ203" i="4"/>
  <c r="AA203" i="4"/>
  <c r="R215" i="4"/>
  <c r="Z215" i="4"/>
  <c r="AQ215" i="4"/>
  <c r="AA215" i="4"/>
  <c r="R177" i="4"/>
  <c r="AQ177" i="4"/>
  <c r="AA177" i="4"/>
  <c r="AO177" i="4" s="1"/>
  <c r="R201" i="4"/>
  <c r="J201" i="4"/>
  <c r="AQ201" i="4"/>
  <c r="AA201" i="4"/>
  <c r="R204" i="4"/>
  <c r="J204" i="4"/>
  <c r="AQ204" i="4"/>
  <c r="AA204" i="4"/>
  <c r="R216" i="4"/>
  <c r="Z216" i="4"/>
  <c r="AQ216" i="4"/>
  <c r="AA216" i="4"/>
  <c r="R218" i="4"/>
  <c r="Z218" i="4"/>
  <c r="AQ218" i="4"/>
  <c r="AA218" i="4"/>
  <c r="R140" i="4"/>
  <c r="Z140" i="4"/>
  <c r="AQ140" i="4"/>
  <c r="AA140" i="4"/>
  <c r="R190" i="4"/>
  <c r="Z190" i="4"/>
  <c r="AQ190" i="4"/>
  <c r="AA190" i="4"/>
  <c r="R170" i="4"/>
  <c r="Z170" i="4"/>
  <c r="AQ170" i="4"/>
  <c r="AA170" i="4"/>
  <c r="R202" i="4"/>
  <c r="J202" i="4"/>
  <c r="AP202" i="4"/>
  <c r="AQ202" i="4"/>
  <c r="AA202" i="4"/>
  <c r="R141" i="4"/>
  <c r="Z141" i="4"/>
  <c r="AQ141" i="4"/>
  <c r="AA141" i="4"/>
  <c r="R181" i="4"/>
  <c r="J181" i="4"/>
  <c r="AQ181" i="4"/>
  <c r="AA181" i="4"/>
  <c r="AO181" i="4" s="1"/>
  <c r="R179" i="4"/>
  <c r="J179" i="4"/>
  <c r="AP179" i="4"/>
  <c r="AQ179" i="4"/>
  <c r="AA179" i="4"/>
  <c r="R231" i="4"/>
  <c r="J231" i="4"/>
  <c r="AQ231" i="4"/>
  <c r="AA231" i="4"/>
  <c r="R224" i="4"/>
  <c r="J224" i="4"/>
  <c r="AQ224" i="4"/>
  <c r="AA224" i="4"/>
  <c r="R234" i="4"/>
  <c r="Z234" i="4"/>
  <c r="AQ234" i="4"/>
  <c r="AA234" i="4"/>
  <c r="R228" i="4"/>
  <c r="Z228" i="4"/>
  <c r="AQ228" i="4"/>
  <c r="AA228" i="4"/>
  <c r="R238" i="4"/>
  <c r="Z238" i="4"/>
  <c r="AQ238" i="4"/>
  <c r="AA238" i="4"/>
  <c r="R229" i="4"/>
  <c r="Z229" i="4"/>
  <c r="AQ229" i="4"/>
  <c r="AA229" i="4"/>
  <c r="R235" i="4"/>
  <c r="J235" i="4"/>
  <c r="AP235" i="4" s="1"/>
  <c r="Z235" i="4"/>
  <c r="AQ235" i="4"/>
  <c r="AA235" i="4"/>
  <c r="AO235" i="4" s="1"/>
  <c r="R236" i="4"/>
  <c r="J236" i="4"/>
  <c r="AP236" i="4"/>
  <c r="Z236" i="4"/>
  <c r="AQ236" i="4"/>
  <c r="AA236" i="4"/>
  <c r="AO236" i="4"/>
  <c r="R651" i="4"/>
  <c r="J651" i="4"/>
  <c r="AP651" i="4" s="1"/>
  <c r="AQ651" i="4"/>
  <c r="AA651" i="4"/>
  <c r="AO651" i="4" s="1"/>
  <c r="R222" i="4"/>
  <c r="Z222" i="4"/>
  <c r="AQ222" i="4"/>
  <c r="AA222" i="4"/>
  <c r="R827" i="4"/>
  <c r="Z827" i="4"/>
  <c r="AQ827" i="4"/>
  <c r="AA827" i="4"/>
  <c r="R223" i="4"/>
  <c r="J223" i="4"/>
  <c r="AP223" i="4"/>
  <c r="AQ223" i="4"/>
  <c r="AA223" i="4"/>
  <c r="R227" i="4"/>
  <c r="AQ227" i="4"/>
  <c r="AA227" i="4"/>
  <c r="R242" i="4"/>
  <c r="J242" i="4"/>
  <c r="AP242" i="4"/>
  <c r="AQ242" i="4"/>
  <c r="AA242" i="4"/>
  <c r="R243" i="4"/>
  <c r="J243" i="4"/>
  <c r="AP243" i="4" s="1"/>
  <c r="AQ243" i="4"/>
  <c r="AA243" i="4"/>
  <c r="R239" i="4"/>
  <c r="J239" i="4"/>
  <c r="AO239" i="4" s="1"/>
  <c r="AQ239" i="4"/>
  <c r="AA239" i="4"/>
  <c r="R37" i="4"/>
  <c r="J37" i="4"/>
  <c r="AP37" i="4" s="1"/>
  <c r="AQ37" i="4"/>
  <c r="AA37" i="4"/>
  <c r="R232" i="4"/>
  <c r="J232" i="4"/>
  <c r="AP232" i="4"/>
  <c r="AQ232" i="4"/>
  <c r="AA232" i="4"/>
  <c r="R240" i="4"/>
  <c r="Z240" i="4"/>
  <c r="AQ240" i="4"/>
  <c r="AA240" i="4"/>
  <c r="R241" i="4"/>
  <c r="AQ241" i="4"/>
  <c r="AA241" i="4"/>
  <c r="R122" i="4"/>
  <c r="J122" i="4"/>
  <c r="AP122" i="4" s="1"/>
  <c r="AQ122" i="4"/>
  <c r="AA122" i="4"/>
  <c r="AO122" i="4" s="1"/>
  <c r="R244" i="4"/>
  <c r="J244" i="4"/>
  <c r="AP244" i="4"/>
  <c r="AQ244" i="4"/>
  <c r="AA244" i="4"/>
  <c r="R260" i="4"/>
  <c r="J260" i="4"/>
  <c r="AP260" i="4" s="1"/>
  <c r="AQ260" i="4"/>
  <c r="AA260" i="4"/>
  <c r="R250" i="4"/>
  <c r="Z250" i="4"/>
  <c r="AQ250" i="4"/>
  <c r="AA250" i="4"/>
  <c r="R205" i="4"/>
  <c r="J205" i="4"/>
  <c r="AP205" i="4" s="1"/>
  <c r="AQ205" i="4"/>
  <c r="AA205" i="4"/>
  <c r="R252" i="4"/>
  <c r="J252" i="4"/>
  <c r="AP252" i="4" s="1"/>
  <c r="AQ252" i="4"/>
  <c r="AA252" i="4"/>
  <c r="R245" i="4"/>
  <c r="AQ245" i="4"/>
  <c r="AA245" i="4"/>
  <c r="R246" i="4"/>
  <c r="J246" i="4"/>
  <c r="AP246" i="4" s="1"/>
  <c r="AQ246" i="4"/>
  <c r="AA246" i="4"/>
  <c r="R257" i="4"/>
  <c r="J257" i="4"/>
  <c r="AP257" i="4"/>
  <c r="AQ257" i="4"/>
  <c r="AA257" i="4"/>
  <c r="R251" i="4"/>
  <c r="J251" i="4"/>
  <c r="AP251" i="4"/>
  <c r="AQ251" i="4"/>
  <c r="AA251" i="4"/>
  <c r="AO251" i="4" s="1"/>
  <c r="R269" i="4"/>
  <c r="J269" i="4"/>
  <c r="AP269" i="4" s="1"/>
  <c r="AQ269" i="4"/>
  <c r="AA269" i="4"/>
  <c r="R265" i="4"/>
  <c r="J265" i="4"/>
  <c r="AP265" i="4" s="1"/>
  <c r="AQ265" i="4"/>
  <c r="AA265" i="4"/>
  <c r="AO265" i="4" s="1"/>
  <c r="R254" i="4"/>
  <c r="J254" i="4"/>
  <c r="AQ254" i="4"/>
  <c r="AA254" i="4"/>
  <c r="R253" i="4"/>
  <c r="Z253" i="4"/>
  <c r="AQ253" i="4"/>
  <c r="AA253" i="4"/>
  <c r="R247" i="4"/>
  <c r="J247" i="4"/>
  <c r="AP247" i="4" s="1"/>
  <c r="AQ247" i="4"/>
  <c r="AA247" i="4"/>
  <c r="R255" i="4"/>
  <c r="J255" i="4"/>
  <c r="AP255" i="4"/>
  <c r="AQ255" i="4"/>
  <c r="AA255" i="4"/>
  <c r="R256" i="4"/>
  <c r="J256" i="4"/>
  <c r="AP256" i="4" s="1"/>
  <c r="AQ256" i="4"/>
  <c r="AA256" i="4"/>
  <c r="R259" i="4"/>
  <c r="Z259" i="4"/>
  <c r="AQ259" i="4"/>
  <c r="AA259" i="4"/>
  <c r="R261" i="4"/>
  <c r="Z261" i="4"/>
  <c r="AQ261" i="4"/>
  <c r="AA261" i="4"/>
  <c r="R263" i="4"/>
  <c r="Z263" i="4"/>
  <c r="AQ263" i="4"/>
  <c r="AA263" i="4"/>
  <c r="R264" i="4"/>
  <c r="Z264" i="4"/>
  <c r="AQ264" i="4"/>
  <c r="AA264" i="4"/>
  <c r="R266" i="4"/>
  <c r="AQ266" i="4"/>
  <c r="AA266" i="4"/>
  <c r="R274" i="4"/>
  <c r="Z274" i="4"/>
  <c r="AQ274" i="4"/>
  <c r="AA274" i="4"/>
  <c r="AO274" i="4" s="1"/>
  <c r="R267" i="4"/>
  <c r="Z267" i="4"/>
  <c r="AQ267" i="4"/>
  <c r="AA267" i="4"/>
  <c r="R268" i="4"/>
  <c r="Z268" i="4"/>
  <c r="AQ268" i="4"/>
  <c r="AA268" i="4"/>
  <c r="AO268" i="4" s="1"/>
  <c r="R258" i="4"/>
  <c r="J258" i="4"/>
  <c r="AP258" i="4" s="1"/>
  <c r="Z258" i="4"/>
  <c r="AQ258" i="4"/>
  <c r="AA258" i="4"/>
  <c r="AO258" i="4" s="1"/>
  <c r="R248" i="4"/>
  <c r="Z248" i="4"/>
  <c r="AQ248" i="4"/>
  <c r="AA248" i="4"/>
  <c r="R249" i="4"/>
  <c r="J249" i="4"/>
  <c r="AP249" i="4"/>
  <c r="AQ249" i="4"/>
  <c r="AA249" i="4"/>
  <c r="R270" i="4"/>
  <c r="J270" i="4"/>
  <c r="AO270" i="4" s="1"/>
  <c r="AQ270" i="4"/>
  <c r="AA270" i="4"/>
  <c r="R262" i="4"/>
  <c r="J262" i="4"/>
  <c r="AQ262" i="4"/>
  <c r="AA262" i="4"/>
  <c r="R271" i="4"/>
  <c r="Z271" i="4"/>
  <c r="AQ271" i="4"/>
  <c r="AA271" i="4"/>
  <c r="R277" i="4"/>
  <c r="J277" i="4"/>
  <c r="AP277" i="4" s="1"/>
  <c r="AQ277" i="4"/>
  <c r="AA277" i="4"/>
  <c r="AO277" i="4" s="1"/>
  <c r="R276" i="4"/>
  <c r="J276" i="4"/>
  <c r="AQ276" i="4"/>
  <c r="AA276" i="4"/>
  <c r="AO276" i="4" s="1"/>
  <c r="R278" i="4"/>
  <c r="Z278" i="4"/>
  <c r="AQ278" i="4"/>
  <c r="AA278" i="4"/>
  <c r="R280" i="4"/>
  <c r="Z280" i="4"/>
  <c r="AQ280" i="4"/>
  <c r="AA280" i="4"/>
  <c r="R275" i="4"/>
  <c r="Z275" i="4"/>
  <c r="AQ275" i="4"/>
  <c r="AA275" i="4"/>
  <c r="R295" i="4"/>
  <c r="J295" i="4"/>
  <c r="AP295" i="4" s="1"/>
  <c r="AQ295" i="4"/>
  <c r="AA295" i="4"/>
  <c r="R287" i="4"/>
  <c r="J287" i="4"/>
  <c r="AQ287" i="4"/>
  <c r="AA287" i="4"/>
  <c r="AO287" i="4" s="1"/>
  <c r="R321" i="4"/>
  <c r="Z321" i="4"/>
  <c r="AQ321" i="4"/>
  <c r="AA321" i="4"/>
  <c r="R298" i="4"/>
  <c r="Z298" i="4"/>
  <c r="AQ298" i="4"/>
  <c r="AA298" i="4"/>
  <c r="AO298" i="4" s="1"/>
  <c r="R286" i="4"/>
  <c r="Z286" i="4"/>
  <c r="AQ286" i="4"/>
  <c r="AA286" i="4"/>
  <c r="R299" i="4"/>
  <c r="Z299" i="4"/>
  <c r="AQ299" i="4"/>
  <c r="AA299" i="4"/>
  <c r="AO299" i="4" s="1"/>
  <c r="R300" i="4"/>
  <c r="J300" i="4"/>
  <c r="AP300" i="4"/>
  <c r="AQ300" i="4"/>
  <c r="AA300" i="4"/>
  <c r="AO300" i="4" s="1"/>
  <c r="R301" i="4"/>
  <c r="Z301" i="4"/>
  <c r="AQ301" i="4"/>
  <c r="AA301" i="4"/>
  <c r="R283" i="4"/>
  <c r="Z283" i="4"/>
  <c r="AQ283" i="4"/>
  <c r="AA283" i="4"/>
  <c r="R291" i="4"/>
  <c r="AQ291" i="4"/>
  <c r="AA291" i="4"/>
  <c r="R323" i="4"/>
  <c r="J323" i="4"/>
  <c r="AP323" i="4"/>
  <c r="AQ323" i="4"/>
  <c r="AA323" i="4"/>
  <c r="R288" i="4"/>
  <c r="J288" i="4"/>
  <c r="AP288" i="4" s="1"/>
  <c r="AQ288" i="4"/>
  <c r="AA288" i="4"/>
  <c r="R318" i="4"/>
  <c r="Z318" i="4"/>
  <c r="AQ318" i="4"/>
  <c r="AA318" i="4"/>
  <c r="R303" i="4"/>
  <c r="J303" i="4"/>
  <c r="AQ303" i="4"/>
  <c r="AA303" i="4"/>
  <c r="R302" i="4"/>
  <c r="J302" i="4"/>
  <c r="AP302" i="4" s="1"/>
  <c r="AQ302" i="4"/>
  <c r="AA302" i="4"/>
  <c r="R305" i="4"/>
  <c r="Z305" i="4"/>
  <c r="AQ305" i="4"/>
  <c r="AA305" i="4"/>
  <c r="R307" i="4"/>
  <c r="J307" i="4"/>
  <c r="AP307" i="4" s="1"/>
  <c r="AQ307" i="4"/>
  <c r="AA307" i="4"/>
  <c r="AO307" i="4" s="1"/>
  <c r="R198" i="4"/>
  <c r="AQ198" i="4"/>
  <c r="AA198" i="4"/>
  <c r="R319" i="4"/>
  <c r="Z319" i="4"/>
  <c r="AQ319" i="4"/>
  <c r="AA319" i="4"/>
  <c r="R312" i="4"/>
  <c r="Z312" i="4"/>
  <c r="AQ312" i="4"/>
  <c r="AA312" i="4"/>
  <c r="AO312" i="4" s="1"/>
  <c r="R316" i="4"/>
  <c r="J316" i="4"/>
  <c r="AP316" i="4" s="1"/>
  <c r="AQ316" i="4"/>
  <c r="AA316" i="4"/>
  <c r="R317" i="4"/>
  <c r="Z317" i="4"/>
  <c r="AQ317" i="4"/>
  <c r="AA317" i="4"/>
  <c r="R315" i="4"/>
  <c r="J315" i="4"/>
  <c r="AP315" i="4"/>
  <c r="AQ315" i="4"/>
  <c r="AA315" i="4"/>
  <c r="R285" i="4"/>
  <c r="J285" i="4"/>
  <c r="AP285" i="4" s="1"/>
  <c r="AQ285" i="4"/>
  <c r="AA285" i="4"/>
  <c r="R309" i="4"/>
  <c r="AQ309" i="4"/>
  <c r="AA309" i="4"/>
  <c r="R310" i="4"/>
  <c r="Z310" i="4"/>
  <c r="AQ310" i="4"/>
  <c r="AA310" i="4"/>
  <c r="R282" i="4"/>
  <c r="J282" i="4"/>
  <c r="AQ282" i="4"/>
  <c r="AA282" i="4"/>
  <c r="R284" i="4"/>
  <c r="J284" i="4"/>
  <c r="AP284" i="4" s="1"/>
  <c r="AQ284" i="4"/>
  <c r="AA284" i="4"/>
  <c r="R292" i="4"/>
  <c r="J292" i="4"/>
  <c r="AP292" i="4" s="1"/>
  <c r="AQ292" i="4"/>
  <c r="AA292" i="4"/>
  <c r="R322" i="4"/>
  <c r="Z322" i="4"/>
  <c r="AQ322" i="4"/>
  <c r="AA322" i="4"/>
  <c r="AO322" i="4" s="1"/>
  <c r="R320" i="4"/>
  <c r="Z320" i="4"/>
  <c r="AQ320" i="4"/>
  <c r="AA320" i="4"/>
  <c r="R306" i="4"/>
  <c r="AQ306" i="4"/>
  <c r="AA306" i="4"/>
  <c r="R313" i="4"/>
  <c r="Z313" i="4"/>
  <c r="AQ313" i="4"/>
  <c r="AA313" i="4"/>
  <c r="R308" i="4"/>
  <c r="Z308" i="4"/>
  <c r="AQ308" i="4"/>
  <c r="AA308" i="4"/>
  <c r="R290" i="4"/>
  <c r="J290" i="4"/>
  <c r="AP290" i="4" s="1"/>
  <c r="AQ290" i="4"/>
  <c r="AA290" i="4"/>
  <c r="R325" i="4"/>
  <c r="Z325" i="4"/>
  <c r="AQ325" i="4"/>
  <c r="AA325" i="4"/>
  <c r="R314" i="4"/>
  <c r="J314" i="4"/>
  <c r="AP314" i="4" s="1"/>
  <c r="AQ314" i="4"/>
  <c r="AA314" i="4"/>
  <c r="R349" i="4"/>
  <c r="J349" i="4"/>
  <c r="AP349" i="4"/>
  <c r="AQ349" i="4"/>
  <c r="AA349" i="4"/>
  <c r="R160" i="4"/>
  <c r="Z160" i="4"/>
  <c r="AQ160" i="4"/>
  <c r="AA160" i="4"/>
  <c r="R311" i="4"/>
  <c r="Z311" i="4"/>
  <c r="AQ311" i="4"/>
  <c r="AA311" i="4"/>
  <c r="R334" i="4"/>
  <c r="Z334" i="4"/>
  <c r="AQ334" i="4"/>
  <c r="AA334" i="4"/>
  <c r="R338" i="4"/>
  <c r="J338" i="4"/>
  <c r="AQ338" i="4"/>
  <c r="AA338" i="4"/>
  <c r="AO338" i="4" s="1"/>
  <c r="R328" i="4"/>
  <c r="Z328" i="4"/>
  <c r="AQ328" i="4"/>
  <c r="AA328" i="4"/>
  <c r="AO328" i="4" s="1"/>
  <c r="R337" i="4"/>
  <c r="J337" i="4"/>
  <c r="AP337" i="4" s="1"/>
  <c r="AQ337" i="4"/>
  <c r="AA337" i="4"/>
  <c r="R347" i="4"/>
  <c r="Z347" i="4"/>
  <c r="AQ347" i="4"/>
  <c r="AA347" i="4"/>
  <c r="R344" i="4"/>
  <c r="Z344" i="4"/>
  <c r="AQ344" i="4"/>
  <c r="AA344" i="4"/>
  <c r="R329" i="4"/>
  <c r="Z329" i="4"/>
  <c r="AQ329" i="4"/>
  <c r="AA329" i="4"/>
  <c r="R333" i="4"/>
  <c r="Z333" i="4"/>
  <c r="AQ333" i="4"/>
  <c r="AA333" i="4"/>
  <c r="R348" i="4"/>
  <c r="AQ348" i="4"/>
  <c r="AA348" i="4"/>
  <c r="R345" i="4"/>
  <c r="Z345" i="4"/>
  <c r="AQ345" i="4"/>
  <c r="AA345" i="4"/>
  <c r="R342" i="4"/>
  <c r="AQ342" i="4"/>
  <c r="AA342" i="4"/>
  <c r="R336" i="4"/>
  <c r="J336" i="4"/>
  <c r="AP336" i="4"/>
  <c r="AQ336" i="4"/>
  <c r="AA336" i="4"/>
  <c r="R330" i="4"/>
  <c r="J330" i="4"/>
  <c r="AP330" i="4" s="1"/>
  <c r="AQ330" i="4"/>
  <c r="AA330" i="4"/>
  <c r="R327" i="4"/>
  <c r="J327" i="4"/>
  <c r="AP327" i="4"/>
  <c r="AQ327" i="4"/>
  <c r="AA327" i="4"/>
  <c r="R597" i="4"/>
  <c r="J597" i="4"/>
  <c r="AP597" i="4" s="1"/>
  <c r="AQ597" i="4"/>
  <c r="AA597" i="4"/>
  <c r="R209" i="4"/>
  <c r="J209" i="4"/>
  <c r="AP209" i="4"/>
  <c r="AQ209" i="4"/>
  <c r="AA209" i="4"/>
  <c r="R331" i="4"/>
  <c r="J331" i="4"/>
  <c r="AP331" i="4" s="1"/>
  <c r="AQ331" i="4"/>
  <c r="AA331" i="4"/>
  <c r="R332" i="4"/>
  <c r="J332" i="4"/>
  <c r="AO332" i="4" s="1"/>
  <c r="AQ332" i="4"/>
  <c r="AA332" i="4"/>
  <c r="R346" i="4"/>
  <c r="J346" i="4"/>
  <c r="AP346" i="4" s="1"/>
  <c r="AQ346" i="4"/>
  <c r="AA346" i="4"/>
  <c r="AO346" i="4" s="1"/>
  <c r="R341" i="4"/>
  <c r="AQ341" i="4"/>
  <c r="AA341" i="4"/>
  <c r="R339" i="4"/>
  <c r="J339" i="4"/>
  <c r="AP339" i="4" s="1"/>
  <c r="AQ339" i="4"/>
  <c r="AA339" i="4"/>
  <c r="AO339" i="4" s="1"/>
  <c r="R343" i="4"/>
  <c r="J343" i="4"/>
  <c r="AQ343" i="4"/>
  <c r="AA343" i="4"/>
  <c r="R340" i="4"/>
  <c r="AQ340" i="4"/>
  <c r="AA340" i="4"/>
  <c r="R335" i="4"/>
  <c r="J335" i="4"/>
  <c r="AP335" i="4" s="1"/>
  <c r="AQ335" i="4"/>
  <c r="AA335" i="4"/>
  <c r="R824" i="4"/>
  <c r="J824" i="4"/>
  <c r="AP824" i="4" s="1"/>
  <c r="AQ824" i="4"/>
  <c r="AA824" i="4"/>
  <c r="R350" i="4"/>
  <c r="J350" i="4"/>
  <c r="AP350" i="4"/>
  <c r="AQ350" i="4"/>
  <c r="AA350" i="4"/>
  <c r="R355" i="4"/>
  <c r="AQ355" i="4"/>
  <c r="AA355" i="4"/>
  <c r="AO355" i="4" s="1"/>
  <c r="R391" i="4"/>
  <c r="AQ391" i="4"/>
  <c r="AA391" i="4"/>
  <c r="R377" i="4"/>
  <c r="Z377" i="4"/>
  <c r="AQ377" i="4"/>
  <c r="AA377" i="4"/>
  <c r="AO377" i="4"/>
  <c r="AP377" i="4"/>
  <c r="R385" i="4"/>
  <c r="J385" i="4"/>
  <c r="AP385" i="4"/>
  <c r="AQ385" i="4"/>
  <c r="AA385" i="4"/>
  <c r="R361" i="4"/>
  <c r="AQ361" i="4"/>
  <c r="AA361" i="4"/>
  <c r="R379" i="4"/>
  <c r="AQ379" i="4"/>
  <c r="AA379" i="4"/>
  <c r="R360" i="4"/>
  <c r="J360" i="4"/>
  <c r="AP360" i="4" s="1"/>
  <c r="AQ360" i="4"/>
  <c r="AA360" i="4"/>
  <c r="AO360" i="4" s="1"/>
  <c r="R376" i="4"/>
  <c r="J376" i="4"/>
  <c r="AP376" i="4"/>
  <c r="AQ376" i="4"/>
  <c r="AA376" i="4"/>
  <c r="R368" i="4"/>
  <c r="Z368" i="4"/>
  <c r="AQ368" i="4"/>
  <c r="AA368" i="4"/>
  <c r="AO368" i="4" s="1"/>
  <c r="R371" i="4"/>
  <c r="AQ371" i="4"/>
  <c r="AA371" i="4"/>
  <c r="R373" i="4"/>
  <c r="AQ373" i="4"/>
  <c r="AA373" i="4"/>
  <c r="R354" i="4"/>
  <c r="J354" i="4"/>
  <c r="AQ354" i="4"/>
  <c r="AA354" i="4"/>
  <c r="R392" i="4"/>
  <c r="J392" i="4"/>
  <c r="AP392" i="4" s="1"/>
  <c r="AQ392" i="4"/>
  <c r="AA392" i="4"/>
  <c r="R363" i="4"/>
  <c r="J363" i="4"/>
  <c r="AP363" i="4"/>
  <c r="AQ363" i="4"/>
  <c r="AA363" i="4"/>
  <c r="R375" i="4"/>
  <c r="J375" i="4"/>
  <c r="AQ375" i="4"/>
  <c r="AA375" i="4"/>
  <c r="AO375" i="4"/>
  <c r="AP375" i="4"/>
  <c r="R384" i="4"/>
  <c r="AQ384" i="4"/>
  <c r="AA384" i="4"/>
  <c r="R374" i="4"/>
  <c r="J374" i="4"/>
  <c r="AP374" i="4" s="1"/>
  <c r="AQ374" i="4"/>
  <c r="AA374" i="4"/>
  <c r="R366" i="4"/>
  <c r="J366" i="4"/>
  <c r="AP366" i="4" s="1"/>
  <c r="AQ366" i="4"/>
  <c r="AA366" i="4"/>
  <c r="R352" i="4"/>
  <c r="J352" i="4"/>
  <c r="AQ352" i="4"/>
  <c r="AA352" i="4"/>
  <c r="R378" i="4"/>
  <c r="AQ378" i="4"/>
  <c r="AA378" i="4"/>
  <c r="R382" i="4"/>
  <c r="AQ382" i="4"/>
  <c r="AA382" i="4"/>
  <c r="R381" i="4"/>
  <c r="J381" i="4"/>
  <c r="AP381" i="4" s="1"/>
  <c r="Z381" i="4"/>
  <c r="AQ381" i="4"/>
  <c r="AA381" i="4"/>
  <c r="AO381" i="4" s="1"/>
  <c r="R383" i="4"/>
  <c r="AQ383" i="4"/>
  <c r="AA383" i="4"/>
  <c r="R365" i="4"/>
  <c r="J365" i="4"/>
  <c r="AP365" i="4"/>
  <c r="Z365" i="4"/>
  <c r="AQ365" i="4"/>
  <c r="AA365" i="4"/>
  <c r="AO365" i="4"/>
  <c r="R388" i="4"/>
  <c r="AQ388" i="4"/>
  <c r="AA388" i="4"/>
  <c r="R387" i="4"/>
  <c r="AQ387" i="4"/>
  <c r="AA387" i="4"/>
  <c r="R372" i="4"/>
  <c r="AQ372" i="4"/>
  <c r="AA372" i="4"/>
  <c r="R386" i="4"/>
  <c r="AQ386" i="4"/>
  <c r="AA386" i="4"/>
  <c r="R353" i="4"/>
  <c r="AQ353" i="4"/>
  <c r="AA353" i="4"/>
  <c r="R370" i="4"/>
  <c r="AQ370" i="4"/>
  <c r="AA370" i="4"/>
  <c r="R362" i="4"/>
  <c r="AQ362" i="4"/>
  <c r="AA362" i="4"/>
  <c r="R367" i="4"/>
  <c r="AQ367" i="4"/>
  <c r="AA367" i="4"/>
  <c r="AO367" i="4"/>
  <c r="AP367" i="4"/>
  <c r="R389" i="4"/>
  <c r="Z389" i="4"/>
  <c r="AQ389" i="4"/>
  <c r="AA389" i="4"/>
  <c r="R390" i="4"/>
  <c r="J390" i="4"/>
  <c r="AP390" i="4" s="1"/>
  <c r="AQ390" i="4"/>
  <c r="AA390" i="4"/>
  <c r="R393" i="4"/>
  <c r="J393" i="4"/>
  <c r="AQ393" i="4"/>
  <c r="AA393" i="4"/>
  <c r="AO393" i="4"/>
  <c r="AP393" i="4"/>
  <c r="R356" i="4"/>
  <c r="Z356" i="4"/>
  <c r="AQ356" i="4"/>
  <c r="AA356" i="4"/>
  <c r="R357" i="4"/>
  <c r="AP357" i="4"/>
  <c r="AQ357" i="4"/>
  <c r="AA357" i="4"/>
  <c r="AO357" i="4" s="1"/>
  <c r="R358" i="4"/>
  <c r="J358" i="4"/>
  <c r="AP358" i="4" s="1"/>
  <c r="Z358" i="4"/>
  <c r="AQ358" i="4"/>
  <c r="AA358" i="4"/>
  <c r="R394" i="4"/>
  <c r="AQ394" i="4"/>
  <c r="AA394" i="4"/>
  <c r="R400" i="4"/>
  <c r="J400" i="4"/>
  <c r="AQ400" i="4"/>
  <c r="AA400" i="4"/>
  <c r="AO400" i="4"/>
  <c r="AP400" i="4"/>
  <c r="R411" i="4"/>
  <c r="AQ411" i="4"/>
  <c r="AA411" i="4"/>
  <c r="R410" i="4"/>
  <c r="AQ410" i="4"/>
  <c r="AA410" i="4"/>
  <c r="R401" i="4"/>
  <c r="AQ401" i="4"/>
  <c r="AA401" i="4"/>
  <c r="AO401" i="4"/>
  <c r="AP401" i="4"/>
  <c r="R407" i="4"/>
  <c r="Z407" i="4"/>
  <c r="AQ407" i="4"/>
  <c r="AA407" i="4"/>
  <c r="AO407" i="4"/>
  <c r="AP407" i="4"/>
  <c r="R395" i="4"/>
  <c r="AQ395" i="4"/>
  <c r="AA395" i="4"/>
  <c r="R396" i="4"/>
  <c r="AQ396" i="4"/>
  <c r="AA396" i="4"/>
  <c r="R412" i="4"/>
  <c r="AQ412" i="4"/>
  <c r="AA412" i="4"/>
  <c r="R399" i="4"/>
  <c r="AQ399" i="4"/>
  <c r="AA399" i="4"/>
  <c r="R403" i="4"/>
  <c r="AQ403" i="4"/>
  <c r="AA403" i="4"/>
  <c r="R742" i="4"/>
  <c r="AQ742" i="4"/>
  <c r="AA742" i="4"/>
  <c r="R416" i="4"/>
  <c r="AQ416" i="4"/>
  <c r="AA416" i="4"/>
  <c r="R413" i="4"/>
  <c r="AQ413" i="4"/>
  <c r="AA413" i="4"/>
  <c r="AO413" i="4" s="1"/>
  <c r="R406" i="4"/>
  <c r="AQ406" i="4"/>
  <c r="AA406" i="4"/>
  <c r="R415" i="4"/>
  <c r="AQ415" i="4"/>
  <c r="AA415" i="4"/>
  <c r="AO415" i="4" s="1"/>
  <c r="R402" i="4"/>
  <c r="AQ402" i="4"/>
  <c r="AA402" i="4"/>
  <c r="R420" i="4"/>
  <c r="AQ420" i="4"/>
  <c r="AA420" i="4"/>
  <c r="R421" i="4"/>
  <c r="Z421" i="4"/>
  <c r="AQ421" i="4"/>
  <c r="AA421" i="4"/>
  <c r="R419" i="4"/>
  <c r="AQ419" i="4"/>
  <c r="AA419" i="4"/>
  <c r="AO419" i="4" s="1"/>
  <c r="R414" i="4"/>
  <c r="Z414" i="4"/>
  <c r="AQ414" i="4"/>
  <c r="AA414" i="4"/>
  <c r="R418" i="4"/>
  <c r="AQ418" i="4"/>
  <c r="AA418" i="4"/>
  <c r="AO418" i="4"/>
  <c r="AP418" i="4"/>
  <c r="R422" i="4"/>
  <c r="Z422" i="4"/>
  <c r="AQ422" i="4"/>
  <c r="AA422" i="4"/>
  <c r="R397" i="4"/>
  <c r="J397" i="4"/>
  <c r="AO397" i="4" s="1"/>
  <c r="AQ397" i="4"/>
  <c r="AA397" i="4"/>
  <c r="R417" i="4"/>
  <c r="Z417" i="4"/>
  <c r="AQ417" i="4"/>
  <c r="AA417" i="4"/>
  <c r="R427" i="4"/>
  <c r="Z427" i="4"/>
  <c r="AQ427" i="4"/>
  <c r="AA427" i="4"/>
  <c r="R430" i="4"/>
  <c r="Z430" i="4"/>
  <c r="AQ430" i="4"/>
  <c r="AA430" i="4"/>
  <c r="R425" i="4"/>
  <c r="J425" i="4"/>
  <c r="AP425" i="4" s="1"/>
  <c r="AQ425" i="4"/>
  <c r="AA425" i="4"/>
  <c r="AO425" i="4" s="1"/>
  <c r="R423" i="4"/>
  <c r="Z423" i="4"/>
  <c r="AQ423" i="4"/>
  <c r="AA423" i="4"/>
  <c r="R426" i="4"/>
  <c r="AQ426" i="4"/>
  <c r="AA426" i="4"/>
  <c r="R432" i="4"/>
  <c r="Z432" i="4"/>
  <c r="AQ432" i="4"/>
  <c r="AA432" i="4"/>
  <c r="R429" i="4"/>
  <c r="J429" i="4"/>
  <c r="AP429" i="4" s="1"/>
  <c r="AQ429" i="4"/>
  <c r="AA429" i="4"/>
  <c r="R431" i="4"/>
  <c r="J431" i="4"/>
  <c r="AQ431" i="4"/>
  <c r="AA431" i="4"/>
  <c r="AO431" i="4"/>
  <c r="AP431" i="4"/>
  <c r="R433" i="4"/>
  <c r="AQ433" i="4"/>
  <c r="AA433" i="4"/>
  <c r="R428" i="4"/>
  <c r="J428" i="4"/>
  <c r="AP428" i="4"/>
  <c r="AQ428" i="4"/>
  <c r="AA428" i="4"/>
  <c r="R438" i="4"/>
  <c r="Z438" i="4"/>
  <c r="AQ438" i="4"/>
  <c r="AA438" i="4"/>
  <c r="AO438" i="4" s="1"/>
  <c r="R434" i="4"/>
  <c r="Z434" i="4"/>
  <c r="AQ434" i="4"/>
  <c r="AA434" i="4"/>
  <c r="AO434" i="4"/>
  <c r="AP434" i="4"/>
  <c r="R435" i="4"/>
  <c r="Z435" i="4"/>
  <c r="AQ435" i="4"/>
  <c r="AA435" i="4"/>
  <c r="AO435" i="4" s="1"/>
  <c r="R437" i="4"/>
  <c r="Z437" i="4"/>
  <c r="AQ437" i="4"/>
  <c r="AA437" i="4"/>
  <c r="AO437" i="4"/>
  <c r="AP437" i="4"/>
  <c r="R440" i="4"/>
  <c r="AQ440" i="4"/>
  <c r="AA440" i="4"/>
  <c r="R441" i="4"/>
  <c r="Z441" i="4"/>
  <c r="AQ441" i="4"/>
  <c r="AA441" i="4"/>
  <c r="R448" i="4"/>
  <c r="AQ448" i="4"/>
  <c r="AA448" i="4"/>
  <c r="R443" i="4"/>
  <c r="Z443" i="4"/>
  <c r="AQ443" i="4"/>
  <c r="AA443" i="4"/>
  <c r="R444" i="4"/>
  <c r="AQ444" i="4"/>
  <c r="AA444" i="4"/>
  <c r="R446" i="4"/>
  <c r="J446" i="4"/>
  <c r="AP446" i="4" s="1"/>
  <c r="AQ446" i="4"/>
  <c r="AA446" i="4"/>
  <c r="AO446" i="4" s="1"/>
  <c r="R442" i="4"/>
  <c r="AQ442" i="4"/>
  <c r="AA442" i="4"/>
  <c r="R189" i="4"/>
  <c r="J189" i="4"/>
  <c r="AO189" i="4" s="1"/>
  <c r="AQ189" i="4"/>
  <c r="AA189" i="4"/>
  <c r="R449" i="4"/>
  <c r="J449" i="4"/>
  <c r="AP449" i="4" s="1"/>
  <c r="AQ449" i="4"/>
  <c r="AA449" i="4"/>
  <c r="R445" i="4"/>
  <c r="J445" i="4"/>
  <c r="AP445" i="4" s="1"/>
  <c r="AQ445" i="4"/>
  <c r="AA445" i="4"/>
  <c r="AO445" i="4" s="1"/>
  <c r="R447" i="4"/>
  <c r="AQ447" i="4"/>
  <c r="AA447" i="4"/>
  <c r="R436" i="4"/>
  <c r="J436" i="4"/>
  <c r="AP436" i="4" s="1"/>
  <c r="AQ436" i="4"/>
  <c r="AA436" i="4"/>
  <c r="R439" i="4"/>
  <c r="J439" i="4"/>
  <c r="AQ439" i="4"/>
  <c r="AA439" i="4"/>
  <c r="R649" i="4"/>
  <c r="Z649" i="4"/>
  <c r="AQ649" i="4"/>
  <c r="AA649" i="4"/>
  <c r="R474" i="4"/>
  <c r="AQ474" i="4"/>
  <c r="AA474" i="4"/>
  <c r="R454" i="4"/>
  <c r="AQ454" i="4"/>
  <c r="AA454" i="4"/>
  <c r="AO454" i="4"/>
  <c r="AP454" i="4"/>
  <c r="R455" i="4"/>
  <c r="AQ455" i="4"/>
  <c r="AA455" i="4"/>
  <c r="AO455" i="4" s="1"/>
  <c r="R456" i="4"/>
  <c r="Z456" i="4"/>
  <c r="AQ456" i="4"/>
  <c r="AA456" i="4"/>
  <c r="R459" i="4"/>
  <c r="AQ459" i="4"/>
  <c r="AA459" i="4"/>
  <c r="R451" i="4"/>
  <c r="Z451" i="4"/>
  <c r="AQ451" i="4"/>
  <c r="AA451" i="4"/>
  <c r="R461" i="4"/>
  <c r="J461" i="4"/>
  <c r="AQ461" i="4"/>
  <c r="AA461" i="4"/>
  <c r="R470" i="4"/>
  <c r="J470" i="4"/>
  <c r="AP470" i="4" s="1"/>
  <c r="AQ470" i="4"/>
  <c r="AA470" i="4"/>
  <c r="R464" i="4"/>
  <c r="Z464" i="4"/>
  <c r="AQ464" i="4"/>
  <c r="AA464" i="4"/>
  <c r="R475" i="4"/>
  <c r="J475" i="4"/>
  <c r="AP475" i="4" s="1"/>
  <c r="AQ475" i="4"/>
  <c r="AA475" i="4"/>
  <c r="R466" i="4"/>
  <c r="J466" i="4"/>
  <c r="AP466" i="4" s="1"/>
  <c r="AQ466" i="4"/>
  <c r="AA466" i="4"/>
  <c r="AO466" i="4" s="1"/>
  <c r="R452" i="4"/>
  <c r="Z452" i="4"/>
  <c r="AQ452" i="4"/>
  <c r="AA452" i="4"/>
  <c r="AO452" i="4" s="1"/>
  <c r="R450" i="4"/>
  <c r="AQ450" i="4"/>
  <c r="AA450" i="4"/>
  <c r="AO450" i="4" s="1"/>
  <c r="R463" i="4"/>
  <c r="J463" i="4"/>
  <c r="AQ463" i="4"/>
  <c r="AA463" i="4"/>
  <c r="R465" i="4"/>
  <c r="Z465" i="4"/>
  <c r="AQ465" i="4"/>
  <c r="AA465" i="4"/>
  <c r="R469" i="4"/>
  <c r="Z469" i="4"/>
  <c r="AQ469" i="4"/>
  <c r="AA469" i="4"/>
  <c r="R476" i="4"/>
  <c r="Z476" i="4"/>
  <c r="AQ476" i="4"/>
  <c r="AA476" i="4"/>
  <c r="R471" i="4"/>
  <c r="Z471" i="4"/>
  <c r="AQ471" i="4"/>
  <c r="AA471" i="4"/>
  <c r="R473" i="4"/>
  <c r="J473" i="4"/>
  <c r="AP473" i="4" s="1"/>
  <c r="AQ473" i="4"/>
  <c r="AA473" i="4"/>
  <c r="R33" i="4"/>
  <c r="Z33" i="4"/>
  <c r="AQ33" i="4"/>
  <c r="AA33" i="4"/>
  <c r="R489" i="4"/>
  <c r="Z489" i="4"/>
  <c r="AQ489" i="4"/>
  <c r="AA489" i="4"/>
  <c r="AO489" i="4"/>
  <c r="AP489" i="4"/>
  <c r="R477" i="4"/>
  <c r="Z477" i="4"/>
  <c r="AQ477" i="4"/>
  <c r="AA477" i="4"/>
  <c r="R479" i="4"/>
  <c r="Z479" i="4"/>
  <c r="AQ479" i="4"/>
  <c r="AA479" i="4"/>
  <c r="R453" i="4"/>
  <c r="Z453" i="4"/>
  <c r="AQ453" i="4"/>
  <c r="AA453" i="4"/>
  <c r="AO453" i="4"/>
  <c r="AP453" i="4"/>
  <c r="R468" i="4"/>
  <c r="Z468" i="4"/>
  <c r="AQ468" i="4"/>
  <c r="AA468" i="4"/>
  <c r="AO468" i="4" s="1"/>
  <c r="R457" i="4"/>
  <c r="AQ457" i="4"/>
  <c r="AA457" i="4"/>
  <c r="R462" i="4"/>
  <c r="AQ462" i="4"/>
  <c r="AA462" i="4"/>
  <c r="R722" i="4"/>
  <c r="J722" i="4"/>
  <c r="AP722" i="4" s="1"/>
  <c r="AQ722" i="4"/>
  <c r="AA722" i="4"/>
  <c r="AO722" i="4" s="1"/>
  <c r="R458" i="4"/>
  <c r="AQ458" i="4"/>
  <c r="AA458" i="4"/>
  <c r="R467" i="4"/>
  <c r="J467" i="4"/>
  <c r="AP467" i="4" s="1"/>
  <c r="AQ467" i="4"/>
  <c r="AA467" i="4"/>
  <c r="AO467" i="4" s="1"/>
  <c r="R480" i="4"/>
  <c r="J480" i="4"/>
  <c r="AP480" i="4" s="1"/>
  <c r="AQ480" i="4"/>
  <c r="AA480" i="4"/>
  <c r="R481" i="4"/>
  <c r="J481" i="4"/>
  <c r="AP481" i="4" s="1"/>
  <c r="AQ481" i="4"/>
  <c r="AA481" i="4"/>
  <c r="R460" i="4"/>
  <c r="Z460" i="4"/>
  <c r="AQ460" i="4"/>
  <c r="AA460" i="4"/>
  <c r="AO460" i="4" s="1"/>
  <c r="R500" i="4"/>
  <c r="J500" i="4"/>
  <c r="AP500" i="4"/>
  <c r="AQ500" i="4"/>
  <c r="AA500" i="4"/>
  <c r="R523" i="4"/>
  <c r="J523" i="4"/>
  <c r="AP523" i="4" s="1"/>
  <c r="AQ523" i="4"/>
  <c r="AA523" i="4"/>
  <c r="AO523" i="4" s="1"/>
  <c r="R483" i="4"/>
  <c r="Z483" i="4"/>
  <c r="AQ483" i="4"/>
  <c r="AA483" i="4"/>
  <c r="R487" i="4"/>
  <c r="AQ487" i="4"/>
  <c r="AA487" i="4"/>
  <c r="R490" i="4"/>
  <c r="J490" i="4"/>
  <c r="AP490" i="4"/>
  <c r="AQ490" i="4"/>
  <c r="AA490" i="4"/>
  <c r="R497" i="4"/>
  <c r="AQ497" i="4"/>
  <c r="AA497" i="4"/>
  <c r="R503" i="4"/>
  <c r="Z503" i="4"/>
  <c r="AQ503" i="4"/>
  <c r="AA503" i="4"/>
  <c r="AO503" i="4" s="1"/>
  <c r="R505" i="4"/>
  <c r="AQ505" i="4"/>
  <c r="AA505" i="4"/>
  <c r="R513" i="4"/>
  <c r="Z513" i="4"/>
  <c r="J513" i="4"/>
  <c r="AP513" i="4"/>
  <c r="AQ513" i="4"/>
  <c r="AA513" i="4"/>
  <c r="R528" i="4"/>
  <c r="Z528" i="4"/>
  <c r="AQ528" i="4"/>
  <c r="AA528" i="4"/>
  <c r="AO528" i="4"/>
  <c r="AP528" i="4"/>
  <c r="R482" i="4"/>
  <c r="AQ482" i="4"/>
  <c r="AA482" i="4"/>
  <c r="AO482" i="4"/>
  <c r="AP482" i="4"/>
  <c r="R507" i="4"/>
  <c r="J507" i="4"/>
  <c r="AP507" i="4"/>
  <c r="AQ507" i="4"/>
  <c r="AA507" i="4"/>
  <c r="AO507" i="4" s="1"/>
  <c r="R520" i="4"/>
  <c r="AQ520" i="4"/>
  <c r="AA520" i="4"/>
  <c r="R509" i="4"/>
  <c r="J509" i="4"/>
  <c r="AP509" i="4"/>
  <c r="AQ509" i="4"/>
  <c r="AA509" i="4"/>
  <c r="AO509" i="4" s="1"/>
  <c r="R532" i="4"/>
  <c r="J532" i="4"/>
  <c r="AP532" i="4" s="1"/>
  <c r="AQ532" i="4"/>
  <c r="AA532" i="4"/>
  <c r="R493" i="4"/>
  <c r="J493" i="4"/>
  <c r="AP493" i="4" s="1"/>
  <c r="AQ493" i="4"/>
  <c r="AA493" i="4"/>
  <c r="R515" i="4"/>
  <c r="Z515" i="4"/>
  <c r="AQ515" i="4"/>
  <c r="AA515" i="4"/>
  <c r="AO515" i="4" s="1"/>
  <c r="R516" i="4"/>
  <c r="J516" i="4"/>
  <c r="AP516" i="4"/>
  <c r="AQ516" i="4"/>
  <c r="AA516" i="4"/>
  <c r="R512" i="4"/>
  <c r="J512" i="4"/>
  <c r="AP512" i="4" s="1"/>
  <c r="AQ512" i="4"/>
  <c r="AA512" i="4"/>
  <c r="R510" i="4"/>
  <c r="J510" i="4"/>
  <c r="AO510" i="4" s="1"/>
  <c r="AQ510" i="4"/>
  <c r="AA510" i="4"/>
  <c r="R517" i="4"/>
  <c r="J517" i="4"/>
  <c r="AO517" i="4" s="1"/>
  <c r="AQ517" i="4"/>
  <c r="AA517" i="4"/>
  <c r="R518" i="4"/>
  <c r="J518" i="4"/>
  <c r="AP518" i="4" s="1"/>
  <c r="AQ518" i="4"/>
  <c r="AA518" i="4"/>
  <c r="AO518" i="4" s="1"/>
  <c r="R484" i="4"/>
  <c r="Z484" i="4"/>
  <c r="AQ484" i="4"/>
  <c r="AA484" i="4"/>
  <c r="AO484" i="4"/>
  <c r="AP484" i="4"/>
  <c r="R486" i="4"/>
  <c r="AQ486" i="4"/>
  <c r="AA486" i="4"/>
  <c r="R519" i="4"/>
  <c r="J519" i="4"/>
  <c r="AP519" i="4"/>
  <c r="AQ519" i="4"/>
  <c r="AA519" i="4"/>
  <c r="R508" i="4"/>
  <c r="AQ508" i="4"/>
  <c r="AA508" i="4"/>
  <c r="R527" i="4"/>
  <c r="J527" i="4"/>
  <c r="AQ527" i="4"/>
  <c r="AA527" i="4"/>
  <c r="AO527" i="4"/>
  <c r="AP527" i="4"/>
  <c r="R506" i="4"/>
  <c r="Z506" i="4"/>
  <c r="AQ506" i="4"/>
  <c r="AA506" i="4"/>
  <c r="R526" i="4"/>
  <c r="J526" i="4"/>
  <c r="AP526" i="4" s="1"/>
  <c r="AQ526" i="4"/>
  <c r="AA526" i="4"/>
  <c r="R494" i="4"/>
  <c r="Z494" i="4"/>
  <c r="AQ494" i="4"/>
  <c r="AA494" i="4"/>
  <c r="R488" i="4"/>
  <c r="J488" i="4"/>
  <c r="AP488" i="4" s="1"/>
  <c r="AQ488" i="4"/>
  <c r="AA488" i="4"/>
  <c r="R369" i="4"/>
  <c r="AQ369" i="4"/>
  <c r="AA369" i="4"/>
  <c r="R498" i="4"/>
  <c r="AQ498" i="4"/>
  <c r="AA498" i="4"/>
  <c r="R8" i="4"/>
  <c r="R6" i="5" s="1"/>
  <c r="AQ8" i="4"/>
  <c r="AQ6" i="5" s="1"/>
  <c r="AA8" i="4"/>
  <c r="AA6" i="5" s="1"/>
  <c r="R485" i="4"/>
  <c r="J485" i="4"/>
  <c r="AP485" i="4"/>
  <c r="AQ485" i="4"/>
  <c r="AA485" i="4"/>
  <c r="AO485" i="4" s="1"/>
  <c r="R495" i="4"/>
  <c r="Z495" i="4"/>
  <c r="AQ495" i="4"/>
  <c r="AA495" i="4"/>
  <c r="AO495" i="4"/>
  <c r="AP495" i="4"/>
  <c r="R531" i="4"/>
  <c r="AQ531" i="4"/>
  <c r="AA531" i="4"/>
  <c r="R36" i="4"/>
  <c r="AQ36" i="4"/>
  <c r="AA36" i="4"/>
  <c r="AO36" i="4" s="1"/>
  <c r="R525" i="4"/>
  <c r="AQ525" i="4"/>
  <c r="AA525" i="4"/>
  <c r="R534" i="4"/>
  <c r="AQ534" i="4"/>
  <c r="AA534" i="4"/>
  <c r="R522" i="4"/>
  <c r="J522" i="4"/>
  <c r="AP522" i="4" s="1"/>
  <c r="AQ522" i="4"/>
  <c r="AA522" i="4"/>
  <c r="R492" i="4"/>
  <c r="J492" i="4"/>
  <c r="AP492" i="4"/>
  <c r="AQ492" i="4"/>
  <c r="AA492" i="4"/>
  <c r="AO492" i="4" s="1"/>
  <c r="R536" i="4"/>
  <c r="AQ536" i="4"/>
  <c r="AA536" i="4"/>
  <c r="AO536" i="4"/>
  <c r="AP536" i="4"/>
  <c r="R511" i="4"/>
  <c r="AQ511" i="4"/>
  <c r="AA511" i="4"/>
  <c r="R514" i="4"/>
  <c r="AQ514" i="4"/>
  <c r="AA514" i="4"/>
  <c r="R537" i="4"/>
  <c r="Z537" i="4"/>
  <c r="AQ537" i="4"/>
  <c r="AA537" i="4"/>
  <c r="R524" i="4"/>
  <c r="Z524" i="4"/>
  <c r="AQ524" i="4"/>
  <c r="AA524" i="4"/>
  <c r="AO524" i="4" s="1"/>
  <c r="R521" i="4"/>
  <c r="J521" i="4"/>
  <c r="AQ521" i="4"/>
  <c r="AA521" i="4"/>
  <c r="R535" i="4"/>
  <c r="Z535" i="4"/>
  <c r="AQ535" i="4"/>
  <c r="AA535" i="4"/>
  <c r="R538" i="4"/>
  <c r="J538" i="4"/>
  <c r="AQ538" i="4"/>
  <c r="AA538" i="4"/>
  <c r="AO538" i="4" s="1"/>
  <c r="R810" i="4"/>
  <c r="J810" i="4"/>
  <c r="AQ810" i="4"/>
  <c r="AA810" i="4"/>
  <c r="R501" i="4"/>
  <c r="J501" i="4"/>
  <c r="AQ501" i="4"/>
  <c r="AA501" i="4"/>
  <c r="AO501" i="4" s="1"/>
  <c r="R504" i="4"/>
  <c r="AQ504" i="4"/>
  <c r="AA504" i="4"/>
  <c r="R540" i="4"/>
  <c r="Z540" i="4"/>
  <c r="AQ540" i="4"/>
  <c r="AA540" i="4"/>
  <c r="AO540" i="4" s="1"/>
  <c r="R543" i="4"/>
  <c r="AQ543" i="4"/>
  <c r="AA543" i="4"/>
  <c r="AO543" i="4"/>
  <c r="AP543" i="4"/>
  <c r="R549" i="4"/>
  <c r="J549" i="4"/>
  <c r="AP549" i="4"/>
  <c r="AQ549" i="4"/>
  <c r="AA549" i="4"/>
  <c r="R552" i="4"/>
  <c r="J552" i="4"/>
  <c r="AQ552" i="4"/>
  <c r="AA552" i="4"/>
  <c r="R542" i="4"/>
  <c r="Z542" i="4"/>
  <c r="AQ542" i="4"/>
  <c r="AA542" i="4"/>
  <c r="R544" i="4"/>
  <c r="Z544" i="4"/>
  <c r="AQ544" i="4"/>
  <c r="AA544" i="4"/>
  <c r="AO544" i="4" s="1"/>
  <c r="R565" i="4"/>
  <c r="J565" i="4"/>
  <c r="AP565" i="4" s="1"/>
  <c r="AQ565" i="4"/>
  <c r="AA565" i="4"/>
  <c r="R560" i="4"/>
  <c r="Z560" i="4"/>
  <c r="AQ560" i="4"/>
  <c r="AA560" i="4"/>
  <c r="R561" i="4"/>
  <c r="J561" i="4"/>
  <c r="AQ561" i="4"/>
  <c r="AA561" i="4"/>
  <c r="AO561" i="4"/>
  <c r="AP561" i="4"/>
  <c r="R558" i="4"/>
  <c r="Z558" i="4"/>
  <c r="AQ558" i="4"/>
  <c r="AA558" i="4"/>
  <c r="R568" i="4"/>
  <c r="Z568" i="4"/>
  <c r="AQ568" i="4"/>
  <c r="AA568" i="4"/>
  <c r="R546" i="4"/>
  <c r="AQ546" i="4"/>
  <c r="AA546" i="4"/>
  <c r="R548" i="4"/>
  <c r="J548" i="4"/>
  <c r="AP548" i="4" s="1"/>
  <c r="Z548" i="4"/>
  <c r="AQ548" i="4"/>
  <c r="AA548" i="4"/>
  <c r="R547" i="4"/>
  <c r="Z547" i="4"/>
  <c r="AQ547" i="4"/>
  <c r="AA547" i="4"/>
  <c r="R551" i="4"/>
  <c r="AQ551" i="4"/>
  <c r="AA551" i="4"/>
  <c r="AO551" i="4"/>
  <c r="AP551" i="4"/>
  <c r="R564" i="4"/>
  <c r="Z564" i="4"/>
  <c r="AQ564" i="4"/>
  <c r="AA564" i="4"/>
  <c r="R566" i="4"/>
  <c r="J566" i="4"/>
  <c r="AQ566" i="4"/>
  <c r="AA566" i="4"/>
  <c r="R555" i="4"/>
  <c r="Z555" i="4"/>
  <c r="J555" i="4"/>
  <c r="AP555" i="4" s="1"/>
  <c r="AQ555" i="4"/>
  <c r="AA555" i="4"/>
  <c r="R563" i="4"/>
  <c r="Z563" i="4"/>
  <c r="AQ563" i="4"/>
  <c r="AA563" i="4"/>
  <c r="AO563" i="4" s="1"/>
  <c r="R545" i="4"/>
  <c r="Z545" i="4"/>
  <c r="AQ545" i="4"/>
  <c r="AA545" i="4"/>
  <c r="R562" i="4"/>
  <c r="Z562" i="4"/>
  <c r="AQ562" i="4"/>
  <c r="AA562" i="4"/>
  <c r="AO562" i="4"/>
  <c r="AP562" i="4"/>
  <c r="R550" i="4"/>
  <c r="J550" i="4"/>
  <c r="AP550" i="4" s="1"/>
  <c r="AQ550" i="4"/>
  <c r="AA550" i="4"/>
  <c r="R570" i="4"/>
  <c r="J570" i="4"/>
  <c r="AQ570" i="4"/>
  <c r="AA570" i="4"/>
  <c r="R553" i="4"/>
  <c r="Z553" i="4"/>
  <c r="AQ553" i="4"/>
  <c r="AA553" i="4"/>
  <c r="AO553" i="4" s="1"/>
  <c r="R569" i="4"/>
  <c r="AQ569" i="4"/>
  <c r="AA569" i="4"/>
  <c r="R557" i="4"/>
  <c r="AQ557" i="4"/>
  <c r="AA557" i="4"/>
  <c r="AO557" i="4"/>
  <c r="AP557" i="4"/>
  <c r="R405" i="4"/>
  <c r="Z405" i="4"/>
  <c r="AQ405" i="4"/>
  <c r="AA405" i="4"/>
  <c r="R554" i="4"/>
  <c r="J554" i="4"/>
  <c r="AQ554" i="4"/>
  <c r="AA554" i="4"/>
  <c r="AO554" i="4"/>
  <c r="AP554" i="4"/>
  <c r="R567" i="4"/>
  <c r="AQ567" i="4"/>
  <c r="AA567" i="4"/>
  <c r="R576" i="4"/>
  <c r="AQ576" i="4"/>
  <c r="AA576" i="4"/>
  <c r="R575" i="4"/>
  <c r="AQ575" i="4"/>
  <c r="AA575" i="4"/>
  <c r="R577" i="4"/>
  <c r="J577" i="4"/>
  <c r="AP577" i="4" s="1"/>
  <c r="AQ577" i="4"/>
  <c r="AA577" i="4"/>
  <c r="R571" i="4"/>
  <c r="J571" i="4"/>
  <c r="AQ571" i="4"/>
  <c r="AA571" i="4"/>
  <c r="R573" i="4"/>
  <c r="Z573" i="4"/>
  <c r="AQ573" i="4"/>
  <c r="AA573" i="4"/>
  <c r="AO573" i="4" s="1"/>
  <c r="R574" i="4"/>
  <c r="J574" i="4"/>
  <c r="AP574" i="4" s="1"/>
  <c r="Z574" i="4"/>
  <c r="AQ574" i="4"/>
  <c r="AA574" i="4"/>
  <c r="R572" i="4"/>
  <c r="J572" i="4"/>
  <c r="AP572" i="4" s="1"/>
  <c r="AQ572" i="4"/>
  <c r="AA572" i="4"/>
  <c r="R559" i="4"/>
  <c r="AQ559" i="4"/>
  <c r="AA559" i="4"/>
  <c r="AO559" i="4"/>
  <c r="AP559" i="4"/>
  <c r="R184" i="4"/>
  <c r="AQ184" i="4"/>
  <c r="AA184" i="4"/>
  <c r="AO184" i="4"/>
  <c r="AP184" i="4"/>
  <c r="R655" i="4"/>
  <c r="Z655" i="4"/>
  <c r="AQ655" i="4"/>
  <c r="AA655" i="4"/>
  <c r="R594" i="4"/>
  <c r="AQ594" i="4"/>
  <c r="AA594" i="4"/>
  <c r="AO594" i="4"/>
  <c r="AP594" i="4"/>
  <c r="R582" i="4"/>
  <c r="Z582" i="4"/>
  <c r="AQ582" i="4"/>
  <c r="AA582" i="4"/>
  <c r="R581" i="4"/>
  <c r="Z581" i="4"/>
  <c r="AQ581" i="4"/>
  <c r="AA581" i="4"/>
  <c r="R587" i="4"/>
  <c r="Z587" i="4"/>
  <c r="AQ587" i="4"/>
  <c r="AA587" i="4"/>
  <c r="AO587" i="4"/>
  <c r="AP587" i="4"/>
  <c r="R585" i="4"/>
  <c r="Z585" i="4"/>
  <c r="AQ585" i="4"/>
  <c r="AA585" i="4"/>
  <c r="R589" i="4"/>
  <c r="J589" i="4"/>
  <c r="AQ589" i="4"/>
  <c r="AA589" i="4"/>
  <c r="R588" i="4"/>
  <c r="Z588" i="4"/>
  <c r="AQ588" i="4"/>
  <c r="AA588" i="4"/>
  <c r="R586" i="4"/>
  <c r="Z586" i="4"/>
  <c r="AQ586" i="4"/>
  <c r="AA586" i="4"/>
  <c r="R591" i="4"/>
  <c r="Z591" i="4"/>
  <c r="AQ591" i="4"/>
  <c r="AA591" i="4"/>
  <c r="AO591" i="4" s="1"/>
  <c r="R584" i="4"/>
  <c r="Z584" i="4"/>
  <c r="AQ584" i="4"/>
  <c r="AA584" i="4"/>
  <c r="AO584" i="4" s="1"/>
  <c r="R595" i="4"/>
  <c r="Z595" i="4"/>
  <c r="AQ595" i="4"/>
  <c r="AA595" i="4"/>
  <c r="AO595" i="4"/>
  <c r="AP595" i="4"/>
  <c r="R592" i="4"/>
  <c r="AQ592" i="4"/>
  <c r="AA592" i="4"/>
  <c r="AO592" i="4"/>
  <c r="AP592" i="4"/>
  <c r="R590" i="4"/>
  <c r="Z590" i="4"/>
  <c r="AQ590" i="4"/>
  <c r="AA590" i="4"/>
  <c r="AO590" i="4"/>
  <c r="AP590" i="4"/>
  <c r="R593" i="4"/>
  <c r="Z593" i="4"/>
  <c r="AQ593" i="4"/>
  <c r="AA593" i="4"/>
  <c r="R578" i="4"/>
  <c r="J578" i="4"/>
  <c r="AQ578" i="4"/>
  <c r="AA578" i="4"/>
  <c r="AO578" i="4"/>
  <c r="AP578" i="4"/>
  <c r="R596" i="4"/>
  <c r="Z596" i="4"/>
  <c r="AQ596" i="4"/>
  <c r="AA596" i="4"/>
  <c r="R579" i="4"/>
  <c r="J579" i="4"/>
  <c r="AQ579" i="4"/>
  <c r="AA579" i="4"/>
  <c r="R103" i="4"/>
  <c r="Z103" i="4"/>
  <c r="AQ103" i="4"/>
  <c r="AA103" i="4"/>
  <c r="R607" i="4"/>
  <c r="J607" i="4"/>
  <c r="AP607" i="4" s="1"/>
  <c r="AQ607" i="4"/>
  <c r="AA607" i="4"/>
  <c r="R605" i="4"/>
  <c r="J605" i="4"/>
  <c r="AP605" i="4" s="1"/>
  <c r="AQ605" i="4"/>
  <c r="AA605" i="4"/>
  <c r="AO605" i="4" s="1"/>
  <c r="R639" i="4"/>
  <c r="AQ639" i="4"/>
  <c r="AA639" i="4"/>
  <c r="AO639" i="4" s="1"/>
  <c r="R611" i="4"/>
  <c r="Z611" i="4"/>
  <c r="AQ611" i="4"/>
  <c r="AA611" i="4"/>
  <c r="AO611" i="4" s="1"/>
  <c r="R606" i="4"/>
  <c r="Z606" i="4"/>
  <c r="AQ606" i="4"/>
  <c r="AA606" i="4"/>
  <c r="AO606" i="4"/>
  <c r="AP606" i="4"/>
  <c r="R598" i="4"/>
  <c r="Z598" i="4"/>
  <c r="AQ598" i="4"/>
  <c r="AA598" i="4"/>
  <c r="R604" i="4"/>
  <c r="AQ604" i="4"/>
  <c r="AA604" i="4"/>
  <c r="R609" i="4"/>
  <c r="J609" i="4"/>
  <c r="AP609" i="4"/>
  <c r="Z609" i="4"/>
  <c r="AQ609" i="4"/>
  <c r="AA609" i="4"/>
  <c r="R645" i="4"/>
  <c r="J645" i="4"/>
  <c r="AO645" i="4" s="1"/>
  <c r="AQ645" i="4"/>
  <c r="AA645" i="4"/>
  <c r="R603" i="4"/>
  <c r="Z603" i="4"/>
  <c r="AQ603" i="4"/>
  <c r="AA603" i="4"/>
  <c r="AO603" i="4"/>
  <c r="AP603" i="4"/>
  <c r="R612" i="4"/>
  <c r="J612" i="4"/>
  <c r="AQ612" i="4"/>
  <c r="AA612" i="4"/>
  <c r="AO612" i="4" s="1"/>
  <c r="R614" i="4"/>
  <c r="AQ614" i="4"/>
  <c r="AA614" i="4"/>
  <c r="R633" i="4"/>
  <c r="J633" i="4"/>
  <c r="AQ633" i="4"/>
  <c r="AA633" i="4"/>
  <c r="AO633" i="4"/>
  <c r="AP633" i="4"/>
  <c r="R615" i="4"/>
  <c r="AQ615" i="4"/>
  <c r="AA615" i="4"/>
  <c r="AO615" i="4" s="1"/>
  <c r="R636" i="4"/>
  <c r="Z636" i="4"/>
  <c r="AQ636" i="4"/>
  <c r="AA636" i="4"/>
  <c r="R641" i="4"/>
  <c r="AQ641" i="4"/>
  <c r="AA641" i="4"/>
  <c r="AO641" i="4" s="1"/>
  <c r="R637" i="4"/>
  <c r="Z637" i="4"/>
  <c r="AQ637" i="4"/>
  <c r="AA637" i="4"/>
  <c r="R602" i="4"/>
  <c r="Z602" i="4"/>
  <c r="AQ602" i="4"/>
  <c r="AA602" i="4"/>
  <c r="R624" i="4"/>
  <c r="Z624" i="4"/>
  <c r="AQ624" i="4"/>
  <c r="AA624" i="4"/>
  <c r="R601" i="4"/>
  <c r="Z601" i="4"/>
  <c r="AQ601" i="4"/>
  <c r="AA601" i="4"/>
  <c r="AO601" i="4"/>
  <c r="AP601" i="4"/>
  <c r="R599" i="4"/>
  <c r="Z599" i="4"/>
  <c r="AQ599" i="4"/>
  <c r="AA599" i="4"/>
  <c r="R172" i="4"/>
  <c r="Z172" i="4"/>
  <c r="AQ172" i="4"/>
  <c r="AA172" i="4"/>
  <c r="AO172" i="4"/>
  <c r="AP172" i="4"/>
  <c r="R638" i="4"/>
  <c r="J638" i="4"/>
  <c r="AP638" i="4" s="1"/>
  <c r="AQ638" i="4"/>
  <c r="AA638" i="4"/>
  <c r="R237" i="4"/>
  <c r="AQ237" i="4"/>
  <c r="AA237" i="4"/>
  <c r="R616" i="4"/>
  <c r="AQ616" i="4"/>
  <c r="AA616" i="4"/>
  <c r="R621" i="4"/>
  <c r="J621" i="4"/>
  <c r="AP621" i="4" s="1"/>
  <c r="AQ621" i="4"/>
  <c r="AA621" i="4"/>
  <c r="R622" i="4"/>
  <c r="Z622" i="4"/>
  <c r="AQ622" i="4"/>
  <c r="AA622" i="4"/>
  <c r="R623" i="4"/>
  <c r="J623" i="4"/>
  <c r="AP623" i="4" s="1"/>
  <c r="AQ623" i="4"/>
  <c r="AA623" i="4"/>
  <c r="AO623" i="4" s="1"/>
  <c r="R608" i="4"/>
  <c r="Z608" i="4"/>
  <c r="AQ608" i="4"/>
  <c r="AA608" i="4"/>
  <c r="R620" i="4"/>
  <c r="J620" i="4"/>
  <c r="AP620" i="4" s="1"/>
  <c r="AQ620" i="4"/>
  <c r="AA620" i="4"/>
  <c r="R625" i="4"/>
  <c r="Z625" i="4"/>
  <c r="AQ625" i="4"/>
  <c r="AA625" i="4"/>
  <c r="R626" i="4"/>
  <c r="J626" i="4"/>
  <c r="AP626" i="4"/>
  <c r="AQ626" i="4"/>
  <c r="AA626" i="4"/>
  <c r="R627" i="4"/>
  <c r="Z627" i="4"/>
  <c r="AQ627" i="4"/>
  <c r="AA627" i="4"/>
  <c r="AO627" i="4" s="1"/>
  <c r="R629" i="4"/>
  <c r="AQ629" i="4"/>
  <c r="AA629" i="4"/>
  <c r="AO629" i="4" s="1"/>
  <c r="R619" i="4"/>
  <c r="Z619" i="4"/>
  <c r="AQ619" i="4"/>
  <c r="AA619" i="4"/>
  <c r="AO619" i="4" s="1"/>
  <c r="R630" i="4"/>
  <c r="J630" i="4"/>
  <c r="AQ630" i="4"/>
  <c r="AA630" i="4"/>
  <c r="AO630" i="4" s="1"/>
  <c r="R631" i="4"/>
  <c r="J631" i="4"/>
  <c r="AP631" i="4"/>
  <c r="AQ631" i="4"/>
  <c r="AA631" i="4"/>
  <c r="AO631" i="4" s="1"/>
  <c r="R610" i="4"/>
  <c r="AQ610" i="4"/>
  <c r="AA610" i="4"/>
  <c r="AO610" i="4" s="1"/>
  <c r="R613" i="4"/>
  <c r="AQ613" i="4"/>
  <c r="AA613" i="4"/>
  <c r="R634" i="4"/>
  <c r="Z634" i="4"/>
  <c r="AQ634" i="4"/>
  <c r="AA634" i="4"/>
  <c r="R640" i="4"/>
  <c r="AQ640" i="4"/>
  <c r="AA640" i="4"/>
  <c r="R642" i="4"/>
  <c r="Z642" i="4"/>
  <c r="AQ642" i="4"/>
  <c r="AA642" i="4"/>
  <c r="R644" i="4"/>
  <c r="Z644" i="4"/>
  <c r="AQ644" i="4"/>
  <c r="AA644" i="4"/>
  <c r="R617" i="4"/>
  <c r="J617" i="4"/>
  <c r="AQ617" i="4"/>
  <c r="AA617" i="4"/>
  <c r="R618" i="4"/>
  <c r="Z618" i="4"/>
  <c r="AQ618" i="4"/>
  <c r="AA618" i="4"/>
  <c r="AO618" i="4"/>
  <c r="AP618" i="4"/>
  <c r="R628" i="4"/>
  <c r="Z628" i="4"/>
  <c r="AQ628" i="4"/>
  <c r="AA628" i="4"/>
  <c r="AO628" i="4"/>
  <c r="AP628" i="4"/>
  <c r="R472" i="4"/>
  <c r="Z472" i="4"/>
  <c r="AQ472" i="4"/>
  <c r="AA472" i="4"/>
  <c r="R600" i="4"/>
  <c r="AQ600" i="4"/>
  <c r="AA600" i="4"/>
  <c r="AO600" i="4"/>
  <c r="AP600" i="4"/>
  <c r="R650" i="4"/>
  <c r="AQ650" i="4"/>
  <c r="AA650" i="4"/>
  <c r="R646" i="4"/>
  <c r="Z646" i="4"/>
  <c r="AQ646" i="4"/>
  <c r="AA646" i="4"/>
  <c r="R648" i="4"/>
  <c r="AQ648" i="4"/>
  <c r="AA648" i="4"/>
  <c r="AO648" i="4" s="1"/>
  <c r="R647" i="4"/>
  <c r="Z647" i="4"/>
  <c r="AQ647" i="4"/>
  <c r="AA647" i="4"/>
  <c r="AO647" i="4"/>
  <c r="AP647" i="4"/>
  <c r="R680" i="4"/>
  <c r="AQ680" i="4"/>
  <c r="AA680" i="4"/>
  <c r="R669" i="4"/>
  <c r="AQ669" i="4"/>
  <c r="AA669" i="4"/>
  <c r="R656" i="4"/>
  <c r="Z656" i="4"/>
  <c r="AQ656" i="4"/>
  <c r="AA656" i="4"/>
  <c r="R662" i="4"/>
  <c r="AQ662" i="4"/>
  <c r="AA662" i="4"/>
  <c r="R676" i="4"/>
  <c r="Z676" i="4"/>
  <c r="AQ676" i="4"/>
  <c r="AA676" i="4"/>
  <c r="R272" i="4"/>
  <c r="Z272" i="4"/>
  <c r="AQ272" i="4"/>
  <c r="AA272" i="4"/>
  <c r="R665" i="4"/>
  <c r="Z665" i="4"/>
  <c r="AQ665" i="4"/>
  <c r="AA665" i="4"/>
  <c r="R657" i="4"/>
  <c r="AQ657" i="4"/>
  <c r="AA657" i="4"/>
  <c r="AO657" i="4" s="1"/>
  <c r="R658" i="4"/>
  <c r="AQ658" i="4"/>
  <c r="AA658" i="4"/>
  <c r="R659" i="4"/>
  <c r="AQ659" i="4"/>
  <c r="AA659" i="4"/>
  <c r="R668" i="4"/>
  <c r="AQ668" i="4"/>
  <c r="AA668" i="4"/>
  <c r="R677" i="4"/>
  <c r="AQ677" i="4"/>
  <c r="AA677" i="4"/>
  <c r="AO677" i="4" s="1"/>
  <c r="R671" i="4"/>
  <c r="AQ671" i="4"/>
  <c r="AA671" i="4"/>
  <c r="R681" i="4"/>
  <c r="AQ681" i="4"/>
  <c r="AA681" i="4"/>
  <c r="AO681" i="4"/>
  <c r="AP681" i="4"/>
  <c r="R652" i="4"/>
  <c r="J652" i="4"/>
  <c r="AP652" i="4" s="1"/>
  <c r="AQ652" i="4"/>
  <c r="AA652" i="4"/>
  <c r="R670" i="4"/>
  <c r="Z670" i="4"/>
  <c r="AQ670" i="4"/>
  <c r="AA670" i="4"/>
  <c r="AO670" i="4" s="1"/>
  <c r="R654" i="4"/>
  <c r="Z654" i="4"/>
  <c r="AQ654" i="4"/>
  <c r="AA654" i="4"/>
  <c r="AO654" i="4"/>
  <c r="AP654" i="4"/>
  <c r="R664" i="4"/>
  <c r="J664" i="4"/>
  <c r="AQ664" i="4"/>
  <c r="AA664" i="4"/>
  <c r="R661" i="4"/>
  <c r="J661" i="4"/>
  <c r="AP661" i="4" s="1"/>
  <c r="Z661" i="4"/>
  <c r="AQ661" i="4"/>
  <c r="AA661" i="4"/>
  <c r="R666" i="4"/>
  <c r="AQ666" i="4"/>
  <c r="AA666" i="4"/>
  <c r="AO666" i="4" s="1"/>
  <c r="R672" i="4"/>
  <c r="AQ672" i="4"/>
  <c r="AA672" i="4"/>
  <c r="R673" i="4"/>
  <c r="AQ673" i="4"/>
  <c r="AA673" i="4"/>
  <c r="R674" i="4"/>
  <c r="J674" i="4"/>
  <c r="AP674" i="4" s="1"/>
  <c r="AQ674" i="4"/>
  <c r="AA674" i="4"/>
  <c r="R675" i="4"/>
  <c r="AQ675" i="4"/>
  <c r="AA675" i="4"/>
  <c r="AO675" i="4" s="1"/>
  <c r="R678" i="4"/>
  <c r="AQ678" i="4"/>
  <c r="AA678" i="4"/>
  <c r="AO678" i="4" s="1"/>
  <c r="R660" i="4"/>
  <c r="J660" i="4"/>
  <c r="AP660" i="4" s="1"/>
  <c r="AQ660" i="4"/>
  <c r="AA660" i="4"/>
  <c r="R663" i="4"/>
  <c r="J663" i="4"/>
  <c r="AP663" i="4"/>
  <c r="AQ663" i="4"/>
  <c r="AA663" i="4"/>
  <c r="R653" i="4"/>
  <c r="Z653" i="4"/>
  <c r="AQ653" i="4"/>
  <c r="AA653" i="4"/>
  <c r="R679" i="4"/>
  <c r="Z679" i="4"/>
  <c r="AQ679" i="4"/>
  <c r="AA679" i="4"/>
  <c r="AO679" i="4"/>
  <c r="AP679" i="4"/>
  <c r="R685" i="4"/>
  <c r="J685" i="4"/>
  <c r="AP685" i="4" s="1"/>
  <c r="AQ685" i="4"/>
  <c r="AA685" i="4"/>
  <c r="R686" i="4"/>
  <c r="J686" i="4"/>
  <c r="AP686" i="4"/>
  <c r="AQ686" i="4"/>
  <c r="AA686" i="4"/>
  <c r="AO686" i="4" s="1"/>
  <c r="R688" i="4"/>
  <c r="Z688" i="4"/>
  <c r="AQ688" i="4"/>
  <c r="AA688" i="4"/>
  <c r="AO688" i="4"/>
  <c r="AP688" i="4"/>
  <c r="R707" i="4"/>
  <c r="AQ707" i="4"/>
  <c r="AA707" i="4"/>
  <c r="R684" i="4"/>
  <c r="J684" i="4"/>
  <c r="AP684" i="4" s="1"/>
  <c r="AQ684" i="4"/>
  <c r="AA684" i="4"/>
  <c r="R721" i="4"/>
  <c r="J721" i="4"/>
  <c r="AP721" i="4" s="1"/>
  <c r="AQ721" i="4"/>
  <c r="AA721" i="4"/>
  <c r="R733" i="4"/>
  <c r="J733" i="4"/>
  <c r="AP733" i="4"/>
  <c r="AQ733" i="4"/>
  <c r="AA733" i="4"/>
  <c r="AO733" i="4" s="1"/>
  <c r="R695" i="4"/>
  <c r="J695" i="4"/>
  <c r="AP695" i="4" s="1"/>
  <c r="AQ695" i="4"/>
  <c r="AA695" i="4"/>
  <c r="R737" i="4"/>
  <c r="J737" i="4"/>
  <c r="AP737" i="4" s="1"/>
  <c r="AQ737" i="4"/>
  <c r="AA737" i="4"/>
  <c r="AO737" i="4" s="1"/>
  <c r="R736" i="4"/>
  <c r="Z736" i="4"/>
  <c r="AQ736" i="4"/>
  <c r="AA736" i="4"/>
  <c r="R700" i="4"/>
  <c r="AQ700" i="4"/>
  <c r="AA700" i="4"/>
  <c r="R691" i="4"/>
  <c r="Z691" i="4"/>
  <c r="AQ691" i="4"/>
  <c r="AA691" i="4"/>
  <c r="R715" i="4"/>
  <c r="J715" i="4"/>
  <c r="AQ715" i="4"/>
  <c r="AA715" i="4"/>
  <c r="AO715" i="4"/>
  <c r="AP715" i="4"/>
  <c r="R696" i="4"/>
  <c r="J696" i="4"/>
  <c r="AQ696" i="4"/>
  <c r="AA696" i="4"/>
  <c r="AO696" i="4"/>
  <c r="AP696" i="4"/>
  <c r="R704" i="4"/>
  <c r="J704" i="4"/>
  <c r="AP704" i="4" s="1"/>
  <c r="AQ704" i="4"/>
  <c r="AA704" i="4"/>
  <c r="AO704" i="4" s="1"/>
  <c r="R724" i="4"/>
  <c r="Z724" i="4"/>
  <c r="AQ724" i="4"/>
  <c r="AA724" i="4"/>
  <c r="R732" i="4"/>
  <c r="Z732" i="4"/>
  <c r="AQ732" i="4"/>
  <c r="AA732" i="4"/>
  <c r="R697" i="4"/>
  <c r="J697" i="4"/>
  <c r="AQ697" i="4"/>
  <c r="AA697" i="4"/>
  <c r="R699" i="4"/>
  <c r="J699" i="4"/>
  <c r="AQ699" i="4"/>
  <c r="AA699" i="4"/>
  <c r="R698" i="4"/>
  <c r="AQ698" i="4"/>
  <c r="AA698" i="4"/>
  <c r="R702" i="4"/>
  <c r="AQ702" i="4"/>
  <c r="AA702" i="4"/>
  <c r="R708" i="4"/>
  <c r="J708" i="4"/>
  <c r="AP708" i="4" s="1"/>
  <c r="AQ708" i="4"/>
  <c r="AA708" i="4"/>
  <c r="R716" i="4"/>
  <c r="J716" i="4"/>
  <c r="AQ716" i="4"/>
  <c r="AA716" i="4"/>
  <c r="R424" i="4"/>
  <c r="AQ424" i="4"/>
  <c r="AA424" i="4"/>
  <c r="AO424" i="4" s="1"/>
  <c r="R709" i="4"/>
  <c r="J709" i="4"/>
  <c r="AQ709" i="4"/>
  <c r="AA709" i="4"/>
  <c r="AO709" i="4" s="1"/>
  <c r="R749" i="4"/>
  <c r="Z749" i="4"/>
  <c r="AQ749" i="4"/>
  <c r="AA749" i="4"/>
  <c r="R711" i="4"/>
  <c r="J711" i="4"/>
  <c r="AO711" i="4" s="1"/>
  <c r="AQ711" i="4"/>
  <c r="AA711" i="4"/>
  <c r="R703" i="4"/>
  <c r="J703" i="4"/>
  <c r="AQ703" i="4"/>
  <c r="AA703" i="4"/>
  <c r="R720" i="4"/>
  <c r="J720" i="4"/>
  <c r="AP720" i="4" s="1"/>
  <c r="AQ720" i="4"/>
  <c r="AA720" i="4"/>
  <c r="R690" i="4"/>
  <c r="J690" i="4"/>
  <c r="AP690" i="4" s="1"/>
  <c r="AQ690" i="4"/>
  <c r="AA690" i="4"/>
  <c r="AO690" i="4" s="1"/>
  <c r="R729" i="4"/>
  <c r="J729" i="4"/>
  <c r="AP729" i="4"/>
  <c r="AQ729" i="4"/>
  <c r="AA729" i="4"/>
  <c r="R712" i="4"/>
  <c r="AQ712" i="4"/>
  <c r="AA712" i="4"/>
  <c r="R746" i="4"/>
  <c r="J746" i="4"/>
  <c r="AP746" i="4"/>
  <c r="AQ746" i="4"/>
  <c r="AA746" i="4"/>
  <c r="R745" i="4"/>
  <c r="J745" i="4"/>
  <c r="AQ745" i="4"/>
  <c r="AA745" i="4"/>
  <c r="AO745" i="4"/>
  <c r="AP745" i="4"/>
  <c r="R718" i="4"/>
  <c r="AQ718" i="4"/>
  <c r="AA718" i="4"/>
  <c r="R714" i="4"/>
  <c r="AQ714" i="4"/>
  <c r="AA714" i="4"/>
  <c r="AO714" i="4" s="1"/>
  <c r="R719" i="4"/>
  <c r="AQ719" i="4"/>
  <c r="AA719" i="4"/>
  <c r="R713" i="4"/>
  <c r="J713" i="4"/>
  <c r="AP713" i="4" s="1"/>
  <c r="AQ713" i="4"/>
  <c r="AA713" i="4"/>
  <c r="R705" i="4"/>
  <c r="AQ705" i="4"/>
  <c r="AA705" i="4"/>
  <c r="R682" i="4"/>
  <c r="Z682" i="4"/>
  <c r="AQ682" i="4"/>
  <c r="AA682" i="4"/>
  <c r="R725" i="4"/>
  <c r="Z725" i="4"/>
  <c r="AQ725" i="4"/>
  <c r="AA725" i="4"/>
  <c r="AO725" i="4" s="1"/>
  <c r="R726" i="4"/>
  <c r="J726" i="4"/>
  <c r="AQ726" i="4"/>
  <c r="AA726" i="4"/>
  <c r="AO726" i="4" s="1"/>
  <c r="R7" i="4"/>
  <c r="J7" i="4"/>
  <c r="AQ7" i="4"/>
  <c r="AA7" i="4"/>
  <c r="R693" i="4"/>
  <c r="Z693" i="4"/>
  <c r="AQ693" i="4"/>
  <c r="AA693" i="4"/>
  <c r="R727" i="4"/>
  <c r="AQ727" i="4"/>
  <c r="AA727" i="4"/>
  <c r="AO727" i="4"/>
  <c r="AP727" i="4"/>
  <c r="R717" i="4"/>
  <c r="Z717" i="4"/>
  <c r="AQ717" i="4"/>
  <c r="AA717" i="4"/>
  <c r="R728" i="4"/>
  <c r="J728" i="4"/>
  <c r="AP728" i="4" s="1"/>
  <c r="AQ728" i="4"/>
  <c r="AA728" i="4"/>
  <c r="R279" i="4"/>
  <c r="J279" i="4"/>
  <c r="AQ279" i="4"/>
  <c r="AA279" i="4"/>
  <c r="AO279" i="4"/>
  <c r="AP279" i="4"/>
  <c r="R683" i="4"/>
  <c r="Z683" i="4"/>
  <c r="AQ683" i="4"/>
  <c r="AA683" i="4"/>
  <c r="AO683" i="4" s="1"/>
  <c r="R741" i="4"/>
  <c r="AQ741" i="4"/>
  <c r="AA741" i="4"/>
  <c r="AO741" i="4"/>
  <c r="AP741" i="4"/>
  <c r="R738" i="4"/>
  <c r="AQ738" i="4"/>
  <c r="AA738" i="4"/>
  <c r="R743" i="4"/>
  <c r="Z743" i="4"/>
  <c r="AQ743" i="4"/>
  <c r="AA743" i="4"/>
  <c r="AO743" i="4" s="1"/>
  <c r="R735" i="4"/>
  <c r="Z735" i="4"/>
  <c r="AQ735" i="4"/>
  <c r="AA735" i="4"/>
  <c r="AO735" i="4" s="1"/>
  <c r="R734" i="4"/>
  <c r="Z734" i="4"/>
  <c r="AQ734" i="4"/>
  <c r="AA734" i="4"/>
  <c r="R731" i="4"/>
  <c r="Z731" i="4"/>
  <c r="AQ731" i="4"/>
  <c r="AA731" i="4"/>
  <c r="R689" i="4"/>
  <c r="J689" i="4"/>
  <c r="AO689" i="4" s="1"/>
  <c r="AQ689" i="4"/>
  <c r="AA689" i="4"/>
  <c r="R723" i="4"/>
  <c r="Z723" i="4"/>
  <c r="AQ723" i="4"/>
  <c r="AA723" i="4"/>
  <c r="R730" i="4"/>
  <c r="Z730" i="4"/>
  <c r="AQ730" i="4"/>
  <c r="AA730" i="4"/>
  <c r="R694" i="4"/>
  <c r="J694" i="4"/>
  <c r="AP694" i="4" s="1"/>
  <c r="AQ694" i="4"/>
  <c r="AA694" i="4"/>
  <c r="AO694" i="4" s="1"/>
  <c r="R739" i="4"/>
  <c r="Z739" i="4"/>
  <c r="AQ739" i="4"/>
  <c r="AA739" i="4"/>
  <c r="R740" i="4"/>
  <c r="J740" i="4"/>
  <c r="AP740" i="4" s="1"/>
  <c r="AQ740" i="4"/>
  <c r="AA740" i="4"/>
  <c r="R747" i="4"/>
  <c r="J747" i="4"/>
  <c r="AP747" i="4"/>
  <c r="AQ747" i="4"/>
  <c r="AA747" i="4"/>
  <c r="R80" i="4"/>
  <c r="Z80" i="4"/>
  <c r="AQ80" i="4"/>
  <c r="AA80" i="4"/>
  <c r="R758" i="4"/>
  <c r="Z758" i="4"/>
  <c r="AQ758" i="4"/>
  <c r="AA758" i="4"/>
  <c r="R780" i="4"/>
  <c r="AQ780" i="4"/>
  <c r="AA780" i="4"/>
  <c r="R751" i="4"/>
  <c r="Z751" i="4"/>
  <c r="AQ751" i="4"/>
  <c r="AA751" i="4"/>
  <c r="AO751" i="4" s="1"/>
  <c r="R754" i="4"/>
  <c r="Z754" i="4"/>
  <c r="AQ754" i="4"/>
  <c r="AA754" i="4"/>
  <c r="R753" i="4"/>
  <c r="Z753" i="4"/>
  <c r="AQ753" i="4"/>
  <c r="AA753" i="4"/>
  <c r="R756" i="4"/>
  <c r="J756" i="4"/>
  <c r="AQ756" i="4"/>
  <c r="AA756" i="4"/>
  <c r="AO756" i="4"/>
  <c r="AP756" i="4"/>
  <c r="R750" i="4"/>
  <c r="J750" i="4"/>
  <c r="AQ750" i="4"/>
  <c r="AA750" i="4"/>
  <c r="R304" i="4"/>
  <c r="Z304" i="4"/>
  <c r="AQ304" i="4"/>
  <c r="AA304" i="4"/>
  <c r="R351" i="4"/>
  <c r="Z351" i="4"/>
  <c r="AQ351" i="4"/>
  <c r="AA351" i="4"/>
  <c r="R767" i="4"/>
  <c r="J767" i="4"/>
  <c r="AP767" i="4" s="1"/>
  <c r="AQ767" i="4"/>
  <c r="AA767" i="4"/>
  <c r="AO767" i="4" s="1"/>
  <c r="R765" i="4"/>
  <c r="J765" i="4"/>
  <c r="AP765" i="4" s="1"/>
  <c r="AQ765" i="4"/>
  <c r="AA765" i="4"/>
  <c r="R768" i="4"/>
  <c r="J768" i="4"/>
  <c r="AQ768" i="4"/>
  <c r="AA768" i="4"/>
  <c r="R409" i="4"/>
  <c r="J409" i="4"/>
  <c r="AP409" i="4"/>
  <c r="AQ409" i="4"/>
  <c r="AA409" i="4"/>
  <c r="R771" i="4"/>
  <c r="Z771" i="4"/>
  <c r="AQ771" i="4"/>
  <c r="AA771" i="4"/>
  <c r="R778" i="4"/>
  <c r="AQ778" i="4"/>
  <c r="AA778" i="4"/>
  <c r="R774" i="4"/>
  <c r="Z774" i="4"/>
  <c r="AQ774" i="4"/>
  <c r="AA774" i="4"/>
  <c r="R772" i="4"/>
  <c r="Z772" i="4"/>
  <c r="AQ772" i="4"/>
  <c r="AA772" i="4"/>
  <c r="R755" i="4"/>
  <c r="J755" i="4"/>
  <c r="AP755" i="4"/>
  <c r="AQ755" i="4"/>
  <c r="AA755" i="4"/>
  <c r="R776" i="4"/>
  <c r="Z776" i="4"/>
  <c r="AQ776" i="4"/>
  <c r="AA776" i="4"/>
  <c r="R761" i="4"/>
  <c r="Z761" i="4"/>
  <c r="AQ761" i="4"/>
  <c r="AA761" i="4"/>
  <c r="R773" i="4"/>
  <c r="J773" i="4"/>
  <c r="AP773" i="4" s="1"/>
  <c r="AQ773" i="4"/>
  <c r="AA773" i="4"/>
  <c r="R784" i="4"/>
  <c r="Z784" i="4"/>
  <c r="AQ784" i="4"/>
  <c r="AA784" i="4"/>
  <c r="AO784" i="4"/>
  <c r="AP784" i="4"/>
  <c r="R766" i="4"/>
  <c r="Z766" i="4"/>
  <c r="AQ766" i="4"/>
  <c r="AA766" i="4"/>
  <c r="R782" i="4"/>
  <c r="Z782" i="4"/>
  <c r="AQ782" i="4"/>
  <c r="AA782" i="4"/>
  <c r="R757" i="4"/>
  <c r="AQ757" i="4"/>
  <c r="AA757" i="4"/>
  <c r="R748" i="4"/>
  <c r="J748" i="4"/>
  <c r="AP748" i="4" s="1"/>
  <c r="AQ748" i="4"/>
  <c r="AA748" i="4"/>
  <c r="R783" i="4"/>
  <c r="J783" i="4"/>
  <c r="AQ783" i="4"/>
  <c r="AA783" i="4"/>
  <c r="AO783" i="4"/>
  <c r="AP783" i="4"/>
  <c r="R779" i="4"/>
  <c r="J779" i="4"/>
  <c r="AP779" i="4" s="1"/>
  <c r="AQ779" i="4"/>
  <c r="AA779" i="4"/>
  <c r="R769" i="4"/>
  <c r="J769" i="4"/>
  <c r="AQ769" i="4"/>
  <c r="AA769" i="4"/>
  <c r="AO769" i="4"/>
  <c r="AP769" i="4"/>
  <c r="R777" i="4"/>
  <c r="Z777" i="4"/>
  <c r="AQ777" i="4"/>
  <c r="AA777" i="4"/>
  <c r="AO777" i="4" s="1"/>
  <c r="R785" i="4"/>
  <c r="Z785" i="4"/>
  <c r="AQ785" i="4"/>
  <c r="AA785" i="4"/>
  <c r="R775" i="4"/>
  <c r="Z775" i="4"/>
  <c r="AQ775" i="4"/>
  <c r="AA775" i="4"/>
  <c r="R760" i="4"/>
  <c r="Z760" i="4"/>
  <c r="AQ760" i="4"/>
  <c r="AA760" i="4"/>
  <c r="R762" i="4"/>
  <c r="Z762" i="4"/>
  <c r="AQ762" i="4"/>
  <c r="AA762" i="4"/>
  <c r="R781" i="4"/>
  <c r="J781" i="4"/>
  <c r="AQ781" i="4"/>
  <c r="AA781" i="4"/>
  <c r="R142" i="4"/>
  <c r="AQ142" i="4"/>
  <c r="AA142" i="4"/>
  <c r="AO142" i="4" s="1"/>
  <c r="R530" i="4"/>
  <c r="J530" i="4"/>
  <c r="AP530" i="4" s="1"/>
  <c r="AQ530" i="4"/>
  <c r="AA530" i="4"/>
  <c r="AO530" i="4" s="1"/>
  <c r="R807" i="4"/>
  <c r="Z807" i="4"/>
  <c r="AQ807" i="4"/>
  <c r="AA807" i="4"/>
  <c r="R794" i="4"/>
  <c r="Z794" i="4"/>
  <c r="AQ794" i="4"/>
  <c r="AA794" i="4"/>
  <c r="R791" i="4"/>
  <c r="J791" i="4"/>
  <c r="AQ791" i="4"/>
  <c r="AA791" i="4"/>
  <c r="R795" i="4"/>
  <c r="J795" i="4"/>
  <c r="AQ795" i="4"/>
  <c r="AA795" i="4"/>
  <c r="R796" i="4"/>
  <c r="AQ796" i="4"/>
  <c r="AA796" i="4"/>
  <c r="AO796" i="4"/>
  <c r="AP796" i="4"/>
  <c r="R797" i="4"/>
  <c r="J797" i="4"/>
  <c r="AQ797" i="4"/>
  <c r="AA797" i="4"/>
  <c r="AO797" i="4"/>
  <c r="AP797" i="4"/>
  <c r="R787" i="4"/>
  <c r="J787" i="4"/>
  <c r="AP787" i="4" s="1"/>
  <c r="AQ787" i="4"/>
  <c r="AA787" i="4"/>
  <c r="R798" i="4"/>
  <c r="J798" i="4"/>
  <c r="AQ798" i="4"/>
  <c r="AA798" i="4"/>
  <c r="R804" i="4"/>
  <c r="Z804" i="4"/>
  <c r="AQ804" i="4"/>
  <c r="AA804" i="4"/>
  <c r="R233" i="4"/>
  <c r="Z233" i="4"/>
  <c r="AQ233" i="4"/>
  <c r="AA233" i="4"/>
  <c r="R788" i="4"/>
  <c r="Z788" i="4"/>
  <c r="AQ788" i="4"/>
  <c r="AA788" i="4"/>
  <c r="R805" i="4"/>
  <c r="J805" i="4"/>
  <c r="AQ805" i="4"/>
  <c r="AA805" i="4"/>
  <c r="AO805" i="4" s="1"/>
  <c r="R789" i="4"/>
  <c r="J789" i="4"/>
  <c r="AP789" i="4"/>
  <c r="AQ789" i="4"/>
  <c r="AA789" i="4"/>
  <c r="R790" i="4"/>
  <c r="Z790" i="4"/>
  <c r="AQ790" i="4"/>
  <c r="AA790" i="4"/>
  <c r="AO790" i="4" s="1"/>
  <c r="R792" i="4"/>
  <c r="J792" i="4"/>
  <c r="AQ792" i="4"/>
  <c r="AA792" i="4"/>
  <c r="R801" i="4"/>
  <c r="Z801" i="4"/>
  <c r="AQ801" i="4"/>
  <c r="AA801" i="4"/>
  <c r="R806" i="4"/>
  <c r="J806" i="4"/>
  <c r="AQ806" i="4"/>
  <c r="AA806" i="4"/>
  <c r="R793" i="4"/>
  <c r="J793" i="4"/>
  <c r="AP793" i="4" s="1"/>
  <c r="AQ793" i="4"/>
  <c r="AA793" i="4"/>
  <c r="R802" i="4"/>
  <c r="Z802" i="4"/>
  <c r="AQ802" i="4"/>
  <c r="AA802" i="4"/>
  <c r="AO802" i="4"/>
  <c r="AP802" i="4"/>
  <c r="R799" i="4"/>
  <c r="J799" i="4"/>
  <c r="AQ799" i="4"/>
  <c r="AA799" i="4"/>
  <c r="R786" i="4"/>
  <c r="AQ786" i="4"/>
  <c r="AA786" i="4"/>
  <c r="R808" i="4"/>
  <c r="J808" i="4"/>
  <c r="AQ808" i="4"/>
  <c r="AA808" i="4"/>
  <c r="R809" i="4"/>
  <c r="J809" i="4"/>
  <c r="AO809" i="4" s="1"/>
  <c r="AQ809" i="4"/>
  <c r="AA809" i="4"/>
  <c r="R800" i="4"/>
  <c r="Z800" i="4"/>
  <c r="AQ800" i="4"/>
  <c r="AA800" i="4"/>
  <c r="R803" i="4"/>
  <c r="Z803" i="4"/>
  <c r="AQ803" i="4"/>
  <c r="AA803" i="4"/>
  <c r="R818" i="4"/>
  <c r="AQ818" i="4"/>
  <c r="AA818" i="4"/>
  <c r="AO818" i="4" s="1"/>
  <c r="R496" i="4"/>
  <c r="Z496" i="4"/>
  <c r="AQ496" i="4"/>
  <c r="AA496" i="4"/>
  <c r="AO496" i="4"/>
  <c r="AP496" i="4"/>
  <c r="R817" i="4"/>
  <c r="Z817" i="4"/>
  <c r="AQ817" i="4"/>
  <c r="AA817" i="4"/>
  <c r="AO817" i="4" s="1"/>
  <c r="R813" i="4"/>
  <c r="J813" i="4"/>
  <c r="AQ813" i="4"/>
  <c r="AA813" i="4"/>
  <c r="R811" i="4"/>
  <c r="J811" i="4"/>
  <c r="AP811" i="4" s="1"/>
  <c r="AQ811" i="4"/>
  <c r="AA811" i="4"/>
  <c r="R812" i="4"/>
  <c r="J812" i="4"/>
  <c r="AQ812" i="4"/>
  <c r="AA812" i="4"/>
  <c r="AO812" i="4"/>
  <c r="AP812" i="4"/>
  <c r="R820" i="4"/>
  <c r="J820" i="4"/>
  <c r="AP820" i="4" s="1"/>
  <c r="AQ820" i="4"/>
  <c r="AA820" i="4"/>
  <c r="R819" i="4"/>
  <c r="Z819" i="4"/>
  <c r="AQ819" i="4"/>
  <c r="AA819" i="4"/>
  <c r="R815" i="4"/>
  <c r="AQ815" i="4"/>
  <c r="AA815" i="4"/>
  <c r="R814" i="4"/>
  <c r="AQ814" i="4"/>
  <c r="AA814" i="4"/>
  <c r="R816" i="4"/>
  <c r="Z816" i="4"/>
  <c r="AQ816" i="4"/>
  <c r="AA816" i="4"/>
  <c r="R847" i="4"/>
  <c r="Z847" i="4"/>
  <c r="AQ847" i="4"/>
  <c r="AA847" i="4"/>
  <c r="AO847" i="4" s="1"/>
  <c r="R844" i="4"/>
  <c r="J844" i="4"/>
  <c r="AP844" i="4"/>
  <c r="AQ844" i="4"/>
  <c r="AA844" i="4"/>
  <c r="AO844" i="4" s="1"/>
  <c r="R828" i="4"/>
  <c r="AQ828" i="4"/>
  <c r="AA828" i="4"/>
  <c r="R829" i="4"/>
  <c r="J829" i="4"/>
  <c r="AP829" i="4"/>
  <c r="AQ829" i="4"/>
  <c r="AA829" i="4"/>
  <c r="R825" i="4"/>
  <c r="J825" i="4"/>
  <c r="AP825" i="4" s="1"/>
  <c r="AQ825" i="4"/>
  <c r="AA825" i="4"/>
  <c r="R835" i="4"/>
  <c r="Z835" i="4"/>
  <c r="AQ835" i="4"/>
  <c r="AA835" i="4"/>
  <c r="R830" i="4"/>
  <c r="Z830" i="4"/>
  <c r="AQ830" i="4"/>
  <c r="AA830" i="4"/>
  <c r="AO830" i="4" s="1"/>
  <c r="R834" i="4"/>
  <c r="AQ834" i="4"/>
  <c r="AA834" i="4"/>
  <c r="R860" i="4"/>
  <c r="Z860" i="4"/>
  <c r="AQ860" i="4"/>
  <c r="AA860" i="4"/>
  <c r="AO860" i="4" s="1"/>
  <c r="R836" i="4"/>
  <c r="Z836" i="4"/>
  <c r="AQ836" i="4"/>
  <c r="AA836" i="4"/>
  <c r="R840" i="4"/>
  <c r="AQ840" i="4"/>
  <c r="AA840" i="4"/>
  <c r="R846" i="4"/>
  <c r="Z846" i="4"/>
  <c r="AQ846" i="4"/>
  <c r="AA846" i="4"/>
  <c r="R852" i="4"/>
  <c r="J852" i="4"/>
  <c r="AP852" i="4" s="1"/>
  <c r="AQ852" i="4"/>
  <c r="AA852" i="4"/>
  <c r="R839" i="4"/>
  <c r="Z839" i="4"/>
  <c r="AQ839" i="4"/>
  <c r="AA839" i="4"/>
  <c r="AO839" i="4" s="1"/>
  <c r="R845" i="4"/>
  <c r="Z845" i="4"/>
  <c r="AQ845" i="4"/>
  <c r="AA845" i="4"/>
  <c r="AO845" i="4"/>
  <c r="AP845" i="4"/>
  <c r="R851" i="4"/>
  <c r="J851" i="4"/>
  <c r="AP851" i="4" s="1"/>
  <c r="AQ851" i="4"/>
  <c r="AA851" i="4"/>
  <c r="R854" i="4"/>
  <c r="J854" i="4"/>
  <c r="AP854" i="4" s="1"/>
  <c r="AQ854" i="4"/>
  <c r="AA854" i="4"/>
  <c r="R858" i="4"/>
  <c r="J858" i="4"/>
  <c r="AP858" i="4"/>
  <c r="AQ858" i="4"/>
  <c r="AA858" i="4"/>
  <c r="R848" i="4"/>
  <c r="Z848" i="4"/>
  <c r="AQ848" i="4"/>
  <c r="AA848" i="4"/>
  <c r="R849" i="4"/>
  <c r="Z849" i="4"/>
  <c r="AQ849" i="4"/>
  <c r="AA849" i="4"/>
  <c r="AO849" i="4"/>
  <c r="AP849" i="4"/>
  <c r="R857" i="4"/>
  <c r="J857" i="4"/>
  <c r="AP857" i="4" s="1"/>
  <c r="AQ857" i="4"/>
  <c r="AA857" i="4"/>
  <c r="R831" i="4"/>
  <c r="Z831" i="4"/>
  <c r="AQ831" i="4"/>
  <c r="AA831" i="4"/>
  <c r="AO831" i="4" s="1"/>
  <c r="R855" i="4"/>
  <c r="J855" i="4"/>
  <c r="AP855" i="4" s="1"/>
  <c r="AQ855" i="4"/>
  <c r="AA855" i="4"/>
  <c r="R826" i="4"/>
  <c r="AQ826" i="4"/>
  <c r="AA826" i="4"/>
  <c r="AO826" i="4" s="1"/>
  <c r="R861" i="4"/>
  <c r="J861" i="4"/>
  <c r="AQ861" i="4"/>
  <c r="AA861" i="4"/>
  <c r="AO861" i="4" s="1"/>
  <c r="R821" i="4"/>
  <c r="AQ821" i="4"/>
  <c r="AA821" i="4"/>
  <c r="R862" i="4"/>
  <c r="AQ862" i="4"/>
  <c r="AA862" i="4"/>
  <c r="AO862" i="4" s="1"/>
  <c r="R822" i="4"/>
  <c r="Z822" i="4"/>
  <c r="AQ822" i="4"/>
  <c r="AA822" i="4"/>
  <c r="R837" i="4"/>
  <c r="AQ837" i="4"/>
  <c r="AA837" i="4"/>
  <c r="AO837" i="4" s="1"/>
  <c r="R850" i="4"/>
  <c r="J850" i="4"/>
  <c r="AP850" i="4"/>
  <c r="AQ850" i="4"/>
  <c r="AA850" i="4"/>
  <c r="R841" i="4"/>
  <c r="Z841" i="4"/>
  <c r="AQ841" i="4"/>
  <c r="AA841" i="4"/>
  <c r="R863" i="4"/>
  <c r="J863" i="4"/>
  <c r="AQ863" i="4"/>
  <c r="AA863" i="4"/>
  <c r="R856" i="4"/>
  <c r="Z856" i="4"/>
  <c r="AQ856" i="4"/>
  <c r="AA856" i="4"/>
  <c r="AO856" i="4" s="1"/>
  <c r="R832" i="4"/>
  <c r="J832" i="4"/>
  <c r="AP832" i="4" s="1"/>
  <c r="AQ832" i="4"/>
  <c r="AA832" i="4"/>
  <c r="R843" i="4"/>
  <c r="AQ843" i="4"/>
  <c r="AA843" i="4"/>
  <c r="R842" i="4"/>
  <c r="J842" i="4"/>
  <c r="AP842" i="4" s="1"/>
  <c r="AQ842" i="4"/>
  <c r="AA842" i="4"/>
  <c r="R823" i="4"/>
  <c r="AQ823" i="4"/>
  <c r="AA823" i="4"/>
  <c r="R859" i="4"/>
  <c r="AQ859" i="4"/>
  <c r="AA859" i="4"/>
  <c r="R66" i="4"/>
  <c r="Z66" i="4"/>
  <c r="AQ66" i="4"/>
  <c r="AA66" i="4"/>
  <c r="AA873" i="4" s="1"/>
  <c r="R833" i="4"/>
  <c r="J833" i="4"/>
  <c r="AQ833" i="4"/>
  <c r="AA833" i="4"/>
  <c r="R853" i="4"/>
  <c r="AQ853" i="4"/>
  <c r="AA853" i="4"/>
  <c r="J864" i="4"/>
  <c r="AP864" i="4" s="1"/>
  <c r="AQ864" i="4"/>
  <c r="AA864" i="4"/>
  <c r="R865" i="4"/>
  <c r="AQ865" i="4"/>
  <c r="AA865" i="4"/>
  <c r="R866" i="4"/>
  <c r="AQ866" i="4"/>
  <c r="AA866" i="4"/>
  <c r="R281" i="4"/>
  <c r="Z281" i="4"/>
  <c r="AQ281" i="4"/>
  <c r="AA281" i="4"/>
  <c r="AO281" i="4" s="1"/>
  <c r="R225" i="4"/>
  <c r="J225" i="4"/>
  <c r="AP225" i="4"/>
  <c r="AQ225" i="4"/>
  <c r="AA225" i="4"/>
  <c r="R867" i="4"/>
  <c r="AQ867" i="4"/>
  <c r="AA867" i="4"/>
  <c r="R868" i="4"/>
  <c r="AQ868" i="4"/>
  <c r="AA868" i="4"/>
  <c r="R499" i="4"/>
  <c r="Z499" i="4"/>
  <c r="AQ499" i="4"/>
  <c r="AA499" i="4"/>
  <c r="R478" i="4"/>
  <c r="AQ478" i="4"/>
  <c r="AA478" i="4"/>
  <c r="Z559" i="4"/>
  <c r="J559" i="4"/>
  <c r="Z571" i="4"/>
  <c r="Z567" i="4"/>
  <c r="J567" i="4"/>
  <c r="AP567" i="4" s="1"/>
  <c r="Z570" i="4"/>
  <c r="J545" i="4"/>
  <c r="AP545" i="4"/>
  <c r="J537" i="4"/>
  <c r="AP537" i="4" s="1"/>
  <c r="Z525" i="4"/>
  <c r="J525" i="4"/>
  <c r="AP525" i="4" s="1"/>
  <c r="J495" i="4"/>
  <c r="Z526" i="4"/>
  <c r="Z486" i="4"/>
  <c r="J486" i="4"/>
  <c r="J515" i="4"/>
  <c r="AP515" i="4" s="1"/>
  <c r="J483" i="4"/>
  <c r="AP483" i="4" s="1"/>
  <c r="J460" i="4"/>
  <c r="AP460" i="4" s="1"/>
  <c r="J474" i="4"/>
  <c r="Z474" i="4"/>
  <c r="J442" i="4"/>
  <c r="AP442" i="4" s="1"/>
  <c r="Z442" i="4"/>
  <c r="J416" i="4"/>
  <c r="AP416" i="4" s="1"/>
  <c r="Z416" i="4"/>
  <c r="J356" i="4"/>
  <c r="J608" i="4"/>
  <c r="AP608" i="4" s="1"/>
  <c r="J596" i="4"/>
  <c r="AP596" i="4" s="1"/>
  <c r="J584" i="4"/>
  <c r="AP584" i="4" s="1"/>
  <c r="J585" i="4"/>
  <c r="AP585" i="4" s="1"/>
  <c r="Z572" i="4"/>
  <c r="Z577" i="4"/>
  <c r="Z557" i="4"/>
  <c r="J557" i="4"/>
  <c r="Z550" i="4"/>
  <c r="J558" i="4"/>
  <c r="AP558" i="4" s="1"/>
  <c r="Z549" i="4"/>
  <c r="Z492" i="4"/>
  <c r="Z369" i="4"/>
  <c r="J369" i="4"/>
  <c r="AP369" i="4" s="1"/>
  <c r="Z510" i="4"/>
  <c r="Z493" i="4"/>
  <c r="Z507" i="4"/>
  <c r="Z523" i="4"/>
  <c r="Z481" i="4"/>
  <c r="Z722" i="4"/>
  <c r="J468" i="4"/>
  <c r="J489" i="4"/>
  <c r="J450" i="4"/>
  <c r="AP450" i="4" s="1"/>
  <c r="Z450" i="4"/>
  <c r="J412" i="4"/>
  <c r="AP412" i="4"/>
  <c r="Z412" i="4"/>
  <c r="J599" i="4"/>
  <c r="AP599" i="4" s="1"/>
  <c r="J603" i="4"/>
  <c r="J593" i="4"/>
  <c r="AP593" i="4" s="1"/>
  <c r="Z592" i="4"/>
  <c r="J592" i="4"/>
  <c r="Z575" i="4"/>
  <c r="J575" i="4"/>
  <c r="AP575" i="4" s="1"/>
  <c r="Z569" i="4"/>
  <c r="J569" i="4"/>
  <c r="AP569" i="4" s="1"/>
  <c r="Z551" i="4"/>
  <c r="J551" i="4"/>
  <c r="J544" i="4"/>
  <c r="Z501" i="4"/>
  <c r="Z522" i="4"/>
  <c r="Z488" i="4"/>
  <c r="Z508" i="4"/>
  <c r="J508" i="4"/>
  <c r="AP508" i="4" s="1"/>
  <c r="Z512" i="4"/>
  <c r="Z532" i="4"/>
  <c r="Z490" i="4"/>
  <c r="Z500" i="4"/>
  <c r="Z480" i="4"/>
  <c r="J447" i="4"/>
  <c r="AP447" i="4" s="1"/>
  <c r="Z447" i="4"/>
  <c r="J448" i="4"/>
  <c r="AP448" i="4" s="1"/>
  <c r="Z448" i="4"/>
  <c r="J435" i="4"/>
  <c r="AP435" i="4"/>
  <c r="J433" i="4"/>
  <c r="AP433" i="4" s="1"/>
  <c r="Z433" i="4"/>
  <c r="J426" i="4"/>
  <c r="AO426" i="4" s="1"/>
  <c r="Z426" i="4"/>
  <c r="J427" i="4"/>
  <c r="AP427" i="4"/>
  <c r="J411" i="4"/>
  <c r="AP411" i="4" s="1"/>
  <c r="Z411" i="4"/>
  <c r="J370" i="4"/>
  <c r="AP370" i="4" s="1"/>
  <c r="Z370" i="4"/>
  <c r="J588" i="4"/>
  <c r="AP588" i="4"/>
  <c r="J573" i="4"/>
  <c r="AP573" i="4" s="1"/>
  <c r="Z576" i="4"/>
  <c r="J576" i="4"/>
  <c r="AP576" i="4"/>
  <c r="J553" i="4"/>
  <c r="AP553" i="4" s="1"/>
  <c r="J562" i="4"/>
  <c r="Z566" i="4"/>
  <c r="J547" i="4"/>
  <c r="Z810" i="4"/>
  <c r="J524" i="4"/>
  <c r="AP524" i="4"/>
  <c r="Z527" i="4"/>
  <c r="Z519" i="4"/>
  <c r="Z518" i="4"/>
  <c r="Z516" i="4"/>
  <c r="Z509" i="4"/>
  <c r="Z482" i="4"/>
  <c r="J482" i="4"/>
  <c r="Z467" i="4"/>
  <c r="J476" i="4"/>
  <c r="AP476" i="4" s="1"/>
  <c r="J464" i="4"/>
  <c r="AP464" i="4"/>
  <c r="J418" i="4"/>
  <c r="Z418" i="4"/>
  <c r="J415" i="4"/>
  <c r="AP415" i="4"/>
  <c r="Z415" i="4"/>
  <c r="J407" i="4"/>
  <c r="J387" i="4"/>
  <c r="AP387" i="4"/>
  <c r="Z387" i="4"/>
  <c r="Z473" i="4"/>
  <c r="Z466" i="4"/>
  <c r="Z461" i="4"/>
  <c r="Z439" i="4"/>
  <c r="Z449" i="4"/>
  <c r="Z425" i="4"/>
  <c r="Z397" i="4"/>
  <c r="J742" i="4"/>
  <c r="AP742" i="4" s="1"/>
  <c r="Z742" i="4"/>
  <c r="J396" i="4"/>
  <c r="AP396" i="4" s="1"/>
  <c r="Z396" i="4"/>
  <c r="J353" i="4"/>
  <c r="AP353" i="4"/>
  <c r="Z353" i="4"/>
  <c r="J388" i="4"/>
  <c r="AO388" i="4" s="1"/>
  <c r="Z388" i="4"/>
  <c r="J420" i="4"/>
  <c r="AP420" i="4" s="1"/>
  <c r="Z420" i="4"/>
  <c r="J406" i="4"/>
  <c r="AP406" i="4"/>
  <c r="Z406" i="4"/>
  <c r="J403" i="4"/>
  <c r="AP403" i="4" s="1"/>
  <c r="Z403" i="4"/>
  <c r="J395" i="4"/>
  <c r="AP395" i="4" s="1"/>
  <c r="Z395" i="4"/>
  <c r="J401" i="4"/>
  <c r="Z401" i="4"/>
  <c r="Z400" i="4"/>
  <c r="J367" i="4"/>
  <c r="Z367" i="4"/>
  <c r="J386" i="4"/>
  <c r="AP386" i="4" s="1"/>
  <c r="Z386" i="4"/>
  <c r="J402" i="4"/>
  <c r="AP402" i="4" s="1"/>
  <c r="Z402" i="4"/>
  <c r="J413" i="4"/>
  <c r="AP413" i="4"/>
  <c r="Z413" i="4"/>
  <c r="J399" i="4"/>
  <c r="AP399" i="4" s="1"/>
  <c r="Z399" i="4"/>
  <c r="J410" i="4"/>
  <c r="AP410" i="4" s="1"/>
  <c r="Z410" i="4"/>
  <c r="Z357" i="4"/>
  <c r="Z390" i="4"/>
  <c r="J362" i="4"/>
  <c r="AP362" i="4" s="1"/>
  <c r="Z362" i="4"/>
  <c r="J372" i="4"/>
  <c r="AP372" i="4" s="1"/>
  <c r="Z372" i="4"/>
  <c r="Z366" i="4"/>
  <c r="Z374" i="4"/>
  <c r="Z375" i="4"/>
  <c r="Z363" i="4"/>
  <c r="Z392" i="4"/>
  <c r="Z354" i="4"/>
  <c r="Z376" i="4"/>
  <c r="Z360" i="4"/>
  <c r="Z385" i="4"/>
  <c r="Z350" i="4"/>
  <c r="Z824" i="4"/>
  <c r="Z335" i="4"/>
  <c r="Z332" i="4"/>
  <c r="Z331" i="4"/>
  <c r="Z597" i="4"/>
  <c r="Z327" i="4"/>
  <c r="Z330" i="4"/>
  <c r="Z336" i="4"/>
  <c r="J344" i="4"/>
  <c r="J160" i="4"/>
  <c r="AP160" i="4"/>
  <c r="J347" i="4"/>
  <c r="AP347" i="4"/>
  <c r="J328" i="4"/>
  <c r="AP328" i="4"/>
  <c r="J334" i="4"/>
  <c r="AP334" i="4" s="1"/>
  <c r="J308" i="4"/>
  <c r="AP308" i="4"/>
  <c r="J313" i="4"/>
  <c r="AP313" i="4" s="1"/>
  <c r="J268" i="4"/>
  <c r="AP268" i="4"/>
  <c r="J267" i="4"/>
  <c r="AP267" i="4" s="1"/>
  <c r="J274" i="4"/>
  <c r="AP274" i="4"/>
  <c r="J264" i="4"/>
  <c r="AP264" i="4" s="1"/>
  <c r="J263" i="4"/>
  <c r="AP263" i="4"/>
  <c r="J261" i="4"/>
  <c r="AP261" i="4" s="1"/>
  <c r="J259" i="4"/>
  <c r="Z247" i="4"/>
  <c r="Z269" i="4"/>
  <c r="Z205" i="4"/>
  <c r="Z122" i="4"/>
  <c r="Z255" i="4"/>
  <c r="Z265" i="4"/>
  <c r="Z246" i="4"/>
  <c r="Z244" i="4"/>
  <c r="Z243" i="4"/>
  <c r="Z254" i="4"/>
  <c r="Z257" i="4"/>
  <c r="Z260" i="4"/>
  <c r="Z239" i="4"/>
  <c r="J20" i="4"/>
  <c r="J44" i="4"/>
  <c r="AP44" i="4" s="1"/>
  <c r="J19" i="4"/>
  <c r="J41" i="4"/>
  <c r="AP41" i="4" s="1"/>
  <c r="J42" i="4"/>
  <c r="AP42" i="4"/>
  <c r="J85" i="4"/>
  <c r="AP85" i="4" s="1"/>
  <c r="J69" i="4"/>
  <c r="AP69" i="4"/>
  <c r="J55" i="4"/>
  <c r="J23" i="4"/>
  <c r="AP23" i="4" s="1"/>
  <c r="J40" i="4"/>
  <c r="AP40" i="4" s="1"/>
  <c r="J11" i="4"/>
  <c r="AP11" i="4" s="1"/>
  <c r="J68" i="4"/>
  <c r="AP68" i="4" s="1"/>
  <c r="J51" i="4"/>
  <c r="AP51" i="4" s="1"/>
  <c r="J39" i="4"/>
  <c r="J63" i="4"/>
  <c r="J10" i="4"/>
  <c r="AP10" i="4" s="1"/>
  <c r="J587" i="4"/>
  <c r="Z538" i="4"/>
  <c r="J581" i="4"/>
  <c r="AP581" i="4" s="1"/>
  <c r="J405" i="4"/>
  <c r="AP405" i="4"/>
  <c r="Z554" i="4"/>
  <c r="J540" i="4"/>
  <c r="Z346" i="4"/>
  <c r="Z352" i="4"/>
  <c r="Z393" i="4"/>
  <c r="Z8" i="4"/>
  <c r="Z6" i="5" s="1"/>
  <c r="J506" i="4"/>
  <c r="J582" i="4"/>
  <c r="AP582" i="4" s="1"/>
  <c r="J568" i="4"/>
  <c r="J564" i="4"/>
  <c r="AP564" i="4" s="1"/>
  <c r="J333" i="4"/>
  <c r="AP333" i="4" s="1"/>
  <c r="Z209" i="4"/>
  <c r="Z339" i="4"/>
  <c r="J590" i="4"/>
  <c r="J611" i="4"/>
  <c r="AP611" i="4"/>
  <c r="J602" i="4"/>
  <c r="AP602" i="4" s="1"/>
  <c r="J622" i="4"/>
  <c r="AP622" i="4" s="1"/>
  <c r="J619" i="4"/>
  <c r="AP619" i="4" s="1"/>
  <c r="J725" i="4"/>
  <c r="AP725" i="4" s="1"/>
  <c r="J66" i="4"/>
  <c r="AP66" i="4" s="1"/>
  <c r="J817" i="4"/>
  <c r="AP817" i="4" s="1"/>
  <c r="J774" i="4"/>
  <c r="AP774" i="4" s="1"/>
  <c r="J827" i="4"/>
  <c r="AP827" i="4" s="1"/>
  <c r="J835" i="4"/>
  <c r="AP835" i="4"/>
  <c r="Z180" i="4"/>
  <c r="J723" i="4"/>
  <c r="AP723" i="4" s="1"/>
  <c r="J758" i="4"/>
  <c r="AP758" i="4" s="1"/>
  <c r="J312" i="4"/>
  <c r="AP312" i="4" s="1"/>
  <c r="J33" i="4"/>
  <c r="AP33" i="4" s="1"/>
  <c r="Z108" i="4"/>
  <c r="Z136" i="4"/>
  <c r="Z87" i="4"/>
  <c r="Z729" i="4"/>
  <c r="J92" i="4"/>
  <c r="AP92" i="4" s="1"/>
  <c r="J283" i="4"/>
  <c r="AP283" i="4" s="1"/>
  <c r="J150" i="4"/>
  <c r="AP150" i="4" s="1"/>
  <c r="Z324" i="4"/>
  <c r="J777" i="4"/>
  <c r="AP777" i="4" s="1"/>
  <c r="Z157" i="4"/>
  <c r="Z128" i="4"/>
  <c r="Z81" i="4"/>
  <c r="J188" i="4"/>
  <c r="Z530" i="4"/>
  <c r="Z750" i="4"/>
  <c r="J735" i="4"/>
  <c r="AP735" i="4" s="1"/>
  <c r="Z713" i="4"/>
  <c r="Z695" i="4"/>
  <c r="J423" i="4"/>
  <c r="J322" i="4"/>
  <c r="AP322" i="4" s="1"/>
  <c r="Z288" i="4"/>
  <c r="Z231" i="4"/>
  <c r="Z115" i="4"/>
  <c r="J34" i="4"/>
  <c r="AP34" i="4"/>
  <c r="J839" i="4"/>
  <c r="Z809" i="4"/>
  <c r="Z705" i="4"/>
  <c r="J705" i="4"/>
  <c r="AP705" i="4" s="1"/>
  <c r="J499" i="4"/>
  <c r="AP499" i="4" s="1"/>
  <c r="Z834" i="4"/>
  <c r="J834" i="4"/>
  <c r="AP834" i="4" s="1"/>
  <c r="J683" i="4"/>
  <c r="AP683" i="4"/>
  <c r="Z680" i="4"/>
  <c r="J680" i="4"/>
  <c r="AP680" i="4" s="1"/>
  <c r="Z858" i="4"/>
  <c r="J778" i="4"/>
  <c r="AP778" i="4" s="1"/>
  <c r="Z778" i="4"/>
  <c r="J355" i="4"/>
  <c r="AP355" i="4" s="1"/>
  <c r="Z355" i="4"/>
  <c r="J341" i="4"/>
  <c r="AP341" i="4"/>
  <c r="Z341" i="4"/>
  <c r="J766" i="4"/>
  <c r="AP766" i="4" s="1"/>
  <c r="J718" i="4"/>
  <c r="AP718" i="4" s="1"/>
  <c r="Z718" i="4"/>
  <c r="Z675" i="4"/>
  <c r="J675" i="4"/>
  <c r="AP675" i="4" s="1"/>
  <c r="Z715" i="4"/>
  <c r="Z431" i="4"/>
  <c r="J421" i="4"/>
  <c r="AP421" i="4" s="1"/>
  <c r="Z290" i="4"/>
  <c r="Z249" i="4"/>
  <c r="J207" i="4"/>
  <c r="Z167" i="4"/>
  <c r="Z96" i="4"/>
  <c r="J752" i="4"/>
  <c r="AP752" i="4"/>
  <c r="J84" i="4"/>
  <c r="AP84" i="4" s="1"/>
  <c r="Z316" i="4"/>
  <c r="J154" i="4"/>
  <c r="AP154" i="4" s="1"/>
  <c r="J104" i="4"/>
  <c r="AP104" i="4" s="1"/>
  <c r="J133" i="4"/>
  <c r="AP133" i="4" s="1"/>
  <c r="Z242" i="4"/>
  <c r="Z201" i="4"/>
  <c r="Z164" i="4"/>
  <c r="Z124" i="4"/>
  <c r="Z114" i="4"/>
  <c r="Z829" i="4"/>
  <c r="Z797" i="4"/>
  <c r="Z694" i="4"/>
  <c r="J743" i="4"/>
  <c r="AP743" i="4" s="1"/>
  <c r="J724" i="4"/>
  <c r="AP724" i="4" s="1"/>
  <c r="J691" i="4"/>
  <c r="AP691" i="4" s="1"/>
  <c r="J676" i="4"/>
  <c r="AP676" i="4" s="1"/>
  <c r="J647" i="4"/>
  <c r="J634" i="4"/>
  <c r="AP634" i="4"/>
  <c r="J636" i="4"/>
  <c r="Z470" i="4"/>
  <c r="J310" i="4"/>
  <c r="AP310" i="4"/>
  <c r="J319" i="4"/>
  <c r="AP319" i="4" s="1"/>
  <c r="J318" i="4"/>
  <c r="J280" i="4"/>
  <c r="AP280" i="4" s="1"/>
  <c r="J278" i="4"/>
  <c r="AP278" i="4"/>
  <c r="Z179" i="4"/>
  <c r="J134" i="4"/>
  <c r="AP134" i="4" s="1"/>
  <c r="Z109" i="4"/>
  <c r="Z30" i="4"/>
  <c r="J836" i="4"/>
  <c r="AP836" i="4" s="1"/>
  <c r="Z792" i="4"/>
  <c r="Z748" i="4"/>
  <c r="Z773" i="4"/>
  <c r="Z756" i="4"/>
  <c r="J730" i="4"/>
  <c r="AP730" i="4" s="1"/>
  <c r="J734" i="4"/>
  <c r="AP734" i="4" s="1"/>
  <c r="Z696" i="4"/>
  <c r="J456" i="4"/>
  <c r="AP456" i="4"/>
  <c r="J432" i="4"/>
  <c r="AP432" i="4" s="1"/>
  <c r="Z127" i="4"/>
  <c r="J9" i="4"/>
  <c r="AP9" i="4" s="1"/>
  <c r="Z674" i="4"/>
  <c r="J670" i="4"/>
  <c r="AP670" i="4"/>
  <c r="J644" i="4"/>
  <c r="AP644" i="4" s="1"/>
  <c r="J159" i="4"/>
  <c r="AP159" i="4"/>
  <c r="J119" i="4"/>
  <c r="AO119" i="4"/>
  <c r="Z855" i="4"/>
  <c r="J830" i="4"/>
  <c r="AP830" i="4" s="1"/>
  <c r="Z820" i="4"/>
  <c r="J496" i="4"/>
  <c r="J801" i="4"/>
  <c r="AP801" i="4" s="1"/>
  <c r="J80" i="4"/>
  <c r="AP80" i="4" s="1"/>
  <c r="J731" i="4"/>
  <c r="AP731" i="4" s="1"/>
  <c r="Z740" i="4"/>
  <c r="J738" i="4"/>
  <c r="AP738" i="4"/>
  <c r="Z738" i="4"/>
  <c r="Z832" i="4"/>
  <c r="J846" i="4"/>
  <c r="AP846" i="4"/>
  <c r="J860" i="4"/>
  <c r="AP860" i="4" s="1"/>
  <c r="Z825" i="4"/>
  <c r="Z789" i="4"/>
  <c r="Z783" i="4"/>
  <c r="J784" i="4"/>
  <c r="Z279" i="4"/>
  <c r="Z745" i="4"/>
  <c r="J281" i="4"/>
  <c r="AP281" i="4" s="1"/>
  <c r="J741" i="4"/>
  <c r="Z741" i="4"/>
  <c r="Z7" i="4"/>
  <c r="Z873" i="4" s="1"/>
  <c r="Z719" i="4"/>
  <c r="J719" i="4"/>
  <c r="AP719" i="4"/>
  <c r="J693" i="4"/>
  <c r="AP693" i="4" s="1"/>
  <c r="Z720" i="4"/>
  <c r="J749" i="4"/>
  <c r="AP749" i="4" s="1"/>
  <c r="Z716" i="4"/>
  <c r="J688" i="4"/>
  <c r="J679" i="4"/>
  <c r="J654" i="4"/>
  <c r="J665" i="4"/>
  <c r="AP665" i="4" s="1"/>
  <c r="J656" i="4"/>
  <c r="J646" i="4"/>
  <c r="AP646" i="4" s="1"/>
  <c r="J472" i="4"/>
  <c r="J628" i="4"/>
  <c r="J642" i="4"/>
  <c r="AP642" i="4" s="1"/>
  <c r="J172" i="4"/>
  <c r="J637" i="4"/>
  <c r="AP637" i="4" s="1"/>
  <c r="J598" i="4"/>
  <c r="J606" i="4"/>
  <c r="J477" i="4"/>
  <c r="AP477" i="4" s="1"/>
  <c r="Z475" i="4"/>
  <c r="J441" i="4"/>
  <c r="AP441" i="4"/>
  <c r="Z623" i="4"/>
  <c r="Z223" i="4"/>
  <c r="J222" i="4"/>
  <c r="AP222" i="4"/>
  <c r="Z224" i="4"/>
  <c r="J197" i="4"/>
  <c r="AP197" i="4" s="1"/>
  <c r="J71" i="4"/>
  <c r="Z445" i="4"/>
  <c r="J430" i="4"/>
  <c r="J414" i="4"/>
  <c r="AP414" i="4"/>
  <c r="J329" i="4"/>
  <c r="AP329" i="4" s="1"/>
  <c r="Z284" i="4"/>
  <c r="Z315" i="4"/>
  <c r="Z307" i="4"/>
  <c r="Z302" i="4"/>
  <c r="Z277" i="4"/>
  <c r="Z169" i="4"/>
  <c r="Z163" i="4"/>
  <c r="J161" i="4"/>
  <c r="AP161" i="4" s="1"/>
  <c r="J78" i="4"/>
  <c r="AP78" i="4" s="1"/>
  <c r="Z337" i="4"/>
  <c r="Z338" i="4"/>
  <c r="J248" i="4"/>
  <c r="AP248" i="4" s="1"/>
  <c r="Z145" i="4"/>
  <c r="Z196" i="4"/>
  <c r="J54" i="4"/>
  <c r="AP54" i="4" s="1"/>
  <c r="Z289" i="4"/>
  <c r="J478" i="4"/>
  <c r="AP478" i="4"/>
  <c r="Z478" i="4"/>
  <c r="Z225" i="4"/>
  <c r="J802" i="4"/>
  <c r="J790" i="4"/>
  <c r="AP790" i="4" s="1"/>
  <c r="Z787" i="4"/>
  <c r="J807" i="4"/>
  <c r="Z781" i="4"/>
  <c r="J739" i="4"/>
  <c r="J717" i="4"/>
  <c r="AP717" i="4" s="1"/>
  <c r="J682" i="4"/>
  <c r="Z714" i="4"/>
  <c r="J714" i="4"/>
  <c r="AP714" i="4" s="1"/>
  <c r="Z702" i="4"/>
  <c r="J702" i="4"/>
  <c r="AP702" i="4" s="1"/>
  <c r="Z684" i="4"/>
  <c r="J712" i="4"/>
  <c r="AP712" i="4" s="1"/>
  <c r="Z712" i="4"/>
  <c r="J666" i="4"/>
  <c r="Z666" i="4"/>
  <c r="Z652" i="4"/>
  <c r="Z677" i="4"/>
  <c r="J677" i="4"/>
  <c r="AP677" i="4"/>
  <c r="Z657" i="4"/>
  <c r="J657" i="4"/>
  <c r="AP657" i="4" s="1"/>
  <c r="Z662" i="4"/>
  <c r="J662" i="4"/>
  <c r="AP662" i="4" s="1"/>
  <c r="Z648" i="4"/>
  <c r="J648" i="4"/>
  <c r="AP648" i="4" s="1"/>
  <c r="Z600" i="4"/>
  <c r="J600" i="4"/>
  <c r="Z613" i="4"/>
  <c r="J613" i="4"/>
  <c r="AP613" i="4" s="1"/>
  <c r="J629" i="4"/>
  <c r="AP629" i="4"/>
  <c r="Z629" i="4"/>
  <c r="Z678" i="4"/>
  <c r="J678" i="4"/>
  <c r="J732" i="4"/>
  <c r="Z681" i="4"/>
  <c r="J681" i="4"/>
  <c r="Z659" i="4"/>
  <c r="J659" i="4"/>
  <c r="J272" i="4"/>
  <c r="Z669" i="4"/>
  <c r="J669" i="4"/>
  <c r="Z650" i="4"/>
  <c r="J650" i="4"/>
  <c r="AP650" i="4" s="1"/>
  <c r="Z640" i="4"/>
  <c r="J640" i="4"/>
  <c r="AP640" i="4" s="1"/>
  <c r="Z631" i="4"/>
  <c r="Z621" i="4"/>
  <c r="Z463" i="4"/>
  <c r="J451" i="4"/>
  <c r="AP451" i="4" s="1"/>
  <c r="Z189" i="4"/>
  <c r="Z446" i="4"/>
  <c r="Z428" i="4"/>
  <c r="J417" i="4"/>
  <c r="AP417" i="4" s="1"/>
  <c r="J345" i="4"/>
  <c r="AP345" i="4" s="1"/>
  <c r="Z292" i="4"/>
  <c r="Z282" i="4"/>
  <c r="Z285" i="4"/>
  <c r="J286" i="4"/>
  <c r="AP286" i="4" s="1"/>
  <c r="Z287" i="4"/>
  <c r="Z276" i="4"/>
  <c r="AP276" i="4"/>
  <c r="Z270" i="4"/>
  <c r="J227" i="4"/>
  <c r="AP227" i="4"/>
  <c r="Z227" i="4"/>
  <c r="J215" i="4"/>
  <c r="AP215" i="4" s="1"/>
  <c r="J144" i="4"/>
  <c r="AP144" i="4" s="1"/>
  <c r="J191" i="4"/>
  <c r="AP191" i="4" s="1"/>
  <c r="Z191" i="4"/>
  <c r="Z436" i="4"/>
  <c r="J443" i="4"/>
  <c r="AP443" i="4" s="1"/>
  <c r="J301" i="4"/>
  <c r="AP301" i="4"/>
  <c r="J203" i="4"/>
  <c r="AP203" i="4" s="1"/>
  <c r="J214" i="4"/>
  <c r="AP214" i="4"/>
  <c r="J195" i="4"/>
  <c r="AP195" i="4" s="1"/>
  <c r="J138" i="4"/>
  <c r="AP138" i="4"/>
  <c r="Z138" i="4"/>
  <c r="Z245" i="4"/>
  <c r="J245" i="4"/>
  <c r="AP245" i="4"/>
  <c r="J137" i="4"/>
  <c r="AP137" i="4" s="1"/>
  <c r="Z137" i="4"/>
  <c r="Z200" i="4"/>
  <c r="Z212" i="4"/>
  <c r="Z165" i="4"/>
  <c r="Z135" i="4"/>
  <c r="Z121" i="4"/>
  <c r="Z117" i="4"/>
  <c r="Z94" i="4"/>
  <c r="Z112" i="4"/>
  <c r="Z95" i="4"/>
  <c r="Z82" i="4"/>
  <c r="J49" i="4"/>
  <c r="AP49" i="4" s="1"/>
  <c r="J27" i="4"/>
  <c r="J14" i="4"/>
  <c r="Z22" i="4"/>
  <c r="J48" i="4"/>
  <c r="J58" i="4"/>
  <c r="AP58" i="4" s="1"/>
  <c r="Z833" i="4"/>
  <c r="Z863" i="4"/>
  <c r="J847" i="4"/>
  <c r="AP847" i="4" s="1"/>
  <c r="J816" i="4"/>
  <c r="AP816" i="4" s="1"/>
  <c r="Z813" i="4"/>
  <c r="J803" i="4"/>
  <c r="AP803" i="4" s="1"/>
  <c r="J800" i="4"/>
  <c r="AP800" i="4" s="1"/>
  <c r="Z799" i="4"/>
  <c r="Z793" i="4"/>
  <c r="Z806" i="4"/>
  <c r="J788" i="4"/>
  <c r="AP788" i="4"/>
  <c r="J233" i="4"/>
  <c r="AP233" i="4" s="1"/>
  <c r="J804" i="4"/>
  <c r="Z795" i="4"/>
  <c r="Z791" i="4"/>
  <c r="J762" i="4"/>
  <c r="AP762" i="4" s="1"/>
  <c r="J760" i="4"/>
  <c r="AP760" i="4" s="1"/>
  <c r="J775" i="4"/>
  <c r="AP775" i="4" s="1"/>
  <c r="J785" i="4"/>
  <c r="AP785" i="4" s="1"/>
  <c r="Z779" i="4"/>
  <c r="J761" i="4"/>
  <c r="AP761" i="4"/>
  <c r="J776" i="4"/>
  <c r="AP776" i="4" s="1"/>
  <c r="J772" i="4"/>
  <c r="Z768" i="4"/>
  <c r="Z765" i="4"/>
  <c r="Z767" i="4"/>
  <c r="J753" i="4"/>
  <c r="AP753" i="4" s="1"/>
  <c r="J754" i="4"/>
  <c r="AP754" i="4" s="1"/>
  <c r="J751" i="4"/>
  <c r="AP751" i="4" s="1"/>
  <c r="Z746" i="4"/>
  <c r="Z690" i="4"/>
  <c r="Z703" i="4"/>
  <c r="Z711" i="4"/>
  <c r="Z699" i="4"/>
  <c r="Z737" i="4"/>
  <c r="Z685" i="4"/>
  <c r="Z663" i="4"/>
  <c r="Z660" i="4"/>
  <c r="Z842" i="4"/>
  <c r="Z857" i="4"/>
  <c r="Z709" i="4"/>
  <c r="Z708" i="4"/>
  <c r="Z704" i="4"/>
  <c r="Z733" i="4"/>
  <c r="Z721" i="4"/>
  <c r="Z620" i="4"/>
  <c r="Z612" i="4"/>
  <c r="Z579" i="4"/>
  <c r="J453" i="4"/>
  <c r="J471" i="4"/>
  <c r="AP471" i="4" s="1"/>
  <c r="J649" i="4"/>
  <c r="AP649" i="4" s="1"/>
  <c r="J434" i="4"/>
  <c r="J422" i="4"/>
  <c r="J309" i="4"/>
  <c r="Z309" i="4"/>
  <c r="J291" i="4"/>
  <c r="AP291" i="4" s="1"/>
  <c r="Z291" i="4"/>
  <c r="J198" i="4"/>
  <c r="AP198" i="4"/>
  <c r="Z198" i="4"/>
  <c r="Z626" i="4"/>
  <c r="Z645" i="4"/>
  <c r="Z607" i="4"/>
  <c r="Z349" i="4"/>
  <c r="J321" i="4"/>
  <c r="AP321" i="4"/>
  <c r="Z262" i="4"/>
  <c r="J253" i="4"/>
  <c r="Z251" i="4"/>
  <c r="Z37" i="4"/>
  <c r="Z651" i="4"/>
  <c r="J238" i="4"/>
  <c r="J228" i="4"/>
  <c r="AP228" i="4" s="1"/>
  <c r="Z181" i="4"/>
  <c r="J141" i="4"/>
  <c r="AP141" i="4" s="1"/>
  <c r="J170" i="4"/>
  <c r="AP170" i="4"/>
  <c r="J140" i="4"/>
  <c r="AP140" i="4" s="1"/>
  <c r="J218" i="4"/>
  <c r="AP218" i="4"/>
  <c r="J216" i="4"/>
  <c r="AP216" i="4" s="1"/>
  <c r="J178" i="4"/>
  <c r="AP178" i="4"/>
  <c r="J152" i="4"/>
  <c r="J168" i="4"/>
  <c r="J208" i="4"/>
  <c r="AP208" i="4"/>
  <c r="J194" i="4"/>
  <c r="Z219" i="4"/>
  <c r="Z186" i="4"/>
  <c r="Z210" i="4"/>
  <c r="Z193" i="4"/>
  <c r="Z174" i="4"/>
  <c r="Z182" i="4"/>
  <c r="Z173" i="4"/>
  <c r="J155" i="4"/>
  <c r="AP155" i="4" s="1"/>
  <c r="Z155" i="4"/>
  <c r="J317" i="4"/>
  <c r="AP317" i="4" s="1"/>
  <c r="J299" i="4"/>
  <c r="J271" i="4"/>
  <c r="AP271" i="4"/>
  <c r="Z166" i="4"/>
  <c r="AP118" i="4"/>
  <c r="J156" i="4"/>
  <c r="AP156" i="4"/>
  <c r="Z156" i="4"/>
  <c r="Z146" i="4"/>
  <c r="Z176" i="4"/>
  <c r="Z217" i="4"/>
  <c r="Z158" i="4"/>
  <c r="J143" i="4"/>
  <c r="AP143" i="4" s="1"/>
  <c r="Z143" i="4"/>
  <c r="Z297" i="4"/>
  <c r="Z701" i="4"/>
  <c r="Z131" i="4"/>
  <c r="Z129" i="4"/>
  <c r="Z120" i="4"/>
  <c r="Z98" i="4"/>
  <c r="Z123" i="4"/>
  <c r="Z111" i="4"/>
  <c r="Z93" i="4"/>
  <c r="Z101" i="4"/>
  <c r="Z106" i="4"/>
  <c r="Z687" i="4"/>
  <c r="Z132" i="4"/>
  <c r="Z105" i="4"/>
  <c r="Z118" i="4"/>
  <c r="Z107" i="4"/>
  <c r="Z43" i="4"/>
  <c r="Z45" i="4"/>
  <c r="Z83" i="4"/>
  <c r="Z76" i="4"/>
  <c r="Z73" i="4"/>
  <c r="Z88" i="4"/>
  <c r="AP22" i="4"/>
  <c r="J90" i="4"/>
  <c r="AP90" i="4" s="1"/>
  <c r="J89" i="4"/>
  <c r="J125" i="4"/>
  <c r="AP125" i="4"/>
  <c r="J77" i="4"/>
  <c r="AP77" i="4" s="1"/>
  <c r="Z77" i="4"/>
  <c r="J50" i="4"/>
  <c r="J72" i="4"/>
  <c r="AP72" i="4" s="1"/>
  <c r="J29" i="4"/>
  <c r="AP29" i="4"/>
  <c r="J32" i="4"/>
  <c r="AP32" i="4" s="1"/>
  <c r="Z26" i="4"/>
  <c r="Z47" i="4"/>
  <c r="Z17" i="4"/>
  <c r="Z65" i="4"/>
  <c r="J632" i="4"/>
  <c r="AP632" i="4"/>
  <c r="J25" i="4"/>
  <c r="AP25" i="4" s="1"/>
  <c r="J56" i="4"/>
  <c r="AP56" i="4"/>
  <c r="J46" i="4"/>
  <c r="AP46" i="4" s="1"/>
  <c r="J31" i="4"/>
  <c r="J24" i="4"/>
  <c r="J75" i="4"/>
  <c r="J60" i="4"/>
  <c r="AP60" i="4" s="1"/>
  <c r="J64" i="4"/>
  <c r="AP64" i="4"/>
  <c r="Z64" i="4"/>
  <c r="J21" i="4"/>
  <c r="J149" i="4"/>
  <c r="AP149" i="4"/>
  <c r="Z667" i="4"/>
  <c r="Z780" i="4"/>
  <c r="J780" i="4"/>
  <c r="AP780" i="4"/>
  <c r="Z671" i="4"/>
  <c r="J671" i="4"/>
  <c r="AP671" i="4" s="1"/>
  <c r="Z668" i="4"/>
  <c r="J668" i="4"/>
  <c r="Z142" i="4"/>
  <c r="J142" i="4"/>
  <c r="AP142" i="4" s="1"/>
  <c r="J868" i="4"/>
  <c r="Z868" i="4"/>
  <c r="Z727" i="4"/>
  <c r="J727" i="4"/>
  <c r="Z698" i="4"/>
  <c r="J698" i="4"/>
  <c r="AP698" i="4" s="1"/>
  <c r="Z672" i="4"/>
  <c r="J672" i="4"/>
  <c r="J862" i="4"/>
  <c r="Z862" i="4"/>
  <c r="Z826" i="4"/>
  <c r="J826" i="4"/>
  <c r="AP826" i="4"/>
  <c r="J601" i="4"/>
  <c r="J595" i="4"/>
  <c r="J591" i="4"/>
  <c r="AP591" i="4"/>
  <c r="Z638" i="4"/>
  <c r="Z865" i="4"/>
  <c r="J865" i="4"/>
  <c r="Z641" i="4"/>
  <c r="J641" i="4"/>
  <c r="AP641" i="4" s="1"/>
  <c r="Z843" i="4"/>
  <c r="J843" i="4"/>
  <c r="AP843" i="4" s="1"/>
  <c r="J536" i="4"/>
  <c r="Z536" i="4"/>
  <c r="Z534" i="4"/>
  <c r="J534" i="4"/>
  <c r="AP534" i="4" s="1"/>
  <c r="Z36" i="4"/>
  <c r="J36" i="4"/>
  <c r="AP36" i="4" s="1"/>
  <c r="Z531" i="4"/>
  <c r="J531" i="4"/>
  <c r="AP531" i="4"/>
  <c r="Z616" i="4"/>
  <c r="J616" i="4"/>
  <c r="AP616" i="4" s="1"/>
  <c r="J546" i="4"/>
  <c r="AP546" i="4" s="1"/>
  <c r="Z546" i="4"/>
  <c r="Z543" i="4"/>
  <c r="J543" i="4"/>
  <c r="Z70" i="4"/>
  <c r="J529" i="4"/>
  <c r="J627" i="4"/>
  <c r="AP627" i="4" s="1"/>
  <c r="Z102" i="4"/>
  <c r="Z491" i="4"/>
  <c r="Z294" i="4"/>
  <c r="Z864" i="4"/>
  <c r="Z867" i="4"/>
  <c r="J867" i="4"/>
  <c r="AP867" i="4" s="1"/>
  <c r="J859" i="4"/>
  <c r="AP859" i="4" s="1"/>
  <c r="Z859" i="4"/>
  <c r="J841" i="4"/>
  <c r="AP841" i="4" s="1"/>
  <c r="J845" i="4"/>
  <c r="Z502" i="4"/>
  <c r="Z838" i="4"/>
  <c r="J635" i="4"/>
  <c r="AP635" i="4" s="1"/>
  <c r="J856" i="4"/>
  <c r="AP856" i="4"/>
  <c r="Z837" i="4"/>
  <c r="J837" i="4"/>
  <c r="AP837" i="4" s="1"/>
  <c r="J821" i="4"/>
  <c r="AO821" i="4" s="1"/>
  <c r="Z821" i="4"/>
  <c r="Z812" i="4"/>
  <c r="Z853" i="4"/>
  <c r="J853" i="4"/>
  <c r="Z814" i="4"/>
  <c r="J814" i="4"/>
  <c r="AP814" i="4"/>
  <c r="Z815" i="4"/>
  <c r="J815" i="4"/>
  <c r="Z404" i="4"/>
  <c r="Z811" i="4"/>
  <c r="J103" i="4"/>
  <c r="AP103" i="4" s="1"/>
  <c r="Z552" i="4"/>
  <c r="J625" i="4"/>
  <c r="Z589" i="4"/>
  <c r="Z18" i="4"/>
  <c r="J770" i="4"/>
  <c r="AP770" i="4"/>
  <c r="W53" i="7"/>
  <c r="W54" i="7"/>
  <c r="W52" i="7"/>
  <c r="AS72" i="7"/>
  <c r="AS79" i="7" s="1"/>
  <c r="AQ88" i="7"/>
  <c r="AL79" i="7"/>
  <c r="AM78" i="7"/>
  <c r="AL73" i="7"/>
  <c r="AN78" i="7"/>
  <c r="AJ78" i="7"/>
  <c r="AN77" i="7"/>
  <c r="AO225" i="4"/>
  <c r="AR99" i="12"/>
  <c r="AQ99" i="12"/>
  <c r="AO702" i="4"/>
  <c r="AO233" i="4"/>
  <c r="AO650" i="4"/>
  <c r="AO572" i="4"/>
  <c r="AR91" i="12"/>
  <c r="AR62" i="12"/>
  <c r="AO661" i="4"/>
  <c r="AM88" i="7"/>
  <c r="AL96" i="7"/>
  <c r="AO209" i="4"/>
  <c r="AO358" i="4"/>
  <c r="AO294" i="4"/>
  <c r="AO91" i="4"/>
  <c r="AN79" i="7"/>
  <c r="AO79" i="7"/>
  <c r="H633" i="6"/>
  <c r="AO423" i="4"/>
  <c r="R873" i="4"/>
  <c r="F136" i="7" s="1"/>
  <c r="U56" i="7" s="1"/>
  <c r="AA872" i="4"/>
  <c r="AA875" i="4"/>
  <c r="R874" i="4"/>
  <c r="L136" i="7" s="1"/>
  <c r="V56" i="7" s="1"/>
  <c r="R872" i="4"/>
  <c r="X56" i="7" s="1"/>
  <c r="AP13" i="4"/>
  <c r="AA874" i="4"/>
  <c r="AQ872" i="4"/>
  <c r="AN73" i="7"/>
  <c r="AN96" i="7" s="1"/>
  <c r="AO88" i="7"/>
  <c r="AR80" i="7"/>
  <c r="AR95" i="7" s="1"/>
  <c r="AR89" i="7" s="1"/>
  <c r="AM77" i="7"/>
  <c r="AM73" i="7"/>
  <c r="AM96" i="7" s="1"/>
  <c r="AO77" i="7"/>
  <c r="AP17" i="4"/>
  <c r="AP45" i="4"/>
  <c r="AO478" i="4"/>
  <c r="AO57" i="4"/>
  <c r="AP94" i="7"/>
  <c r="AL94" i="7"/>
  <c r="AL100" i="7"/>
  <c r="AM94" i="7"/>
  <c r="AQ94" i="7"/>
  <c r="AO169" i="4"/>
  <c r="AO145" i="4"/>
  <c r="AO168" i="4"/>
  <c r="AO253" i="4"/>
  <c r="AO76" i="4"/>
  <c r="AO491" i="4"/>
  <c r="AO827" i="4"/>
  <c r="AO318" i="4"/>
  <c r="AO483" i="4"/>
  <c r="AO550" i="4"/>
  <c r="AO864" i="4"/>
  <c r="AP7" i="4"/>
  <c r="AV7" i="4"/>
  <c r="AO143" i="4"/>
  <c r="AO582" i="4"/>
  <c r="AO428" i="4"/>
  <c r="AO269" i="4"/>
  <c r="AO136" i="4"/>
  <c r="AO88" i="4"/>
  <c r="AO158" i="4"/>
  <c r="AO323" i="4"/>
  <c r="AO193" i="4"/>
  <c r="AO443" i="4"/>
  <c r="AO212" i="4"/>
  <c r="AO123" i="4"/>
  <c r="AO37" i="4"/>
  <c r="AO207" i="4"/>
  <c r="AO259" i="4"/>
  <c r="AO625" i="4"/>
  <c r="AO547" i="4"/>
  <c r="AQ74" i="12"/>
  <c r="AO82" i="4"/>
  <c r="AO337" i="4"/>
  <c r="AO182" i="4"/>
  <c r="AO81" i="4"/>
  <c r="AO186" i="4"/>
  <c r="AO157" i="4"/>
  <c r="AO111" i="4"/>
  <c r="AO114" i="4"/>
  <c r="AO43" i="4"/>
  <c r="AO47" i="4"/>
  <c r="AO59" i="4"/>
  <c r="AO422" i="4"/>
  <c r="AO344" i="4"/>
  <c r="AO772" i="4"/>
  <c r="AO529" i="4"/>
  <c r="AO196" i="4"/>
  <c r="AO776" i="4"/>
  <c r="AO682" i="4"/>
  <c r="AO708" i="4"/>
  <c r="AO663" i="4"/>
  <c r="AO660" i="4"/>
  <c r="AO607" i="4"/>
  <c r="AO589" i="4"/>
  <c r="AO577" i="4"/>
  <c r="AO803" i="4"/>
  <c r="AO807" i="4"/>
  <c r="AO865" i="4"/>
  <c r="AO732" i="4"/>
  <c r="AO474" i="4"/>
  <c r="AO787" i="4"/>
  <c r="AO522" i="4"/>
  <c r="AO521" i="4"/>
  <c r="AO124" i="4"/>
  <c r="AO98" i="4"/>
  <c r="AO671" i="4"/>
  <c r="AO836" i="4"/>
  <c r="AO80" i="4"/>
  <c r="AP589" i="4"/>
  <c r="AO568" i="4"/>
  <c r="AO506" i="4"/>
  <c r="AP468" i="4"/>
  <c r="AO399" i="4"/>
  <c r="AO519" i="4"/>
  <c r="AO574" i="4"/>
  <c r="AO548" i="4"/>
  <c r="AO602" i="4"/>
  <c r="AO202" i="4"/>
  <c r="AO180" i="4"/>
  <c r="AO621" i="4"/>
  <c r="AO672" i="4"/>
  <c r="AO832" i="4"/>
  <c r="AO852" i="4"/>
  <c r="AO451" i="4"/>
  <c r="AO698" i="4"/>
  <c r="AO598" i="4"/>
  <c r="AO472" i="4"/>
  <c r="AO804" i="4"/>
  <c r="AO436" i="4"/>
  <c r="AO609" i="4"/>
  <c r="AO488" i="4"/>
  <c r="AO526" i="4"/>
  <c r="AO409" i="4"/>
  <c r="AP472" i="4"/>
  <c r="AO366" i="4"/>
  <c r="AO374" i="4"/>
  <c r="AO713" i="4"/>
  <c r="AO729" i="4"/>
  <c r="AO720" i="4"/>
  <c r="AO695" i="4"/>
  <c r="AO721" i="4"/>
  <c r="AO684" i="4"/>
  <c r="AO513" i="4"/>
  <c r="AO500" i="4"/>
  <c r="AO761" i="4"/>
  <c r="AO327" i="4"/>
  <c r="AO330" i="4"/>
  <c r="AO336" i="4"/>
  <c r="AO284" i="4"/>
  <c r="AO262" i="4"/>
  <c r="AO224" i="4"/>
  <c r="AO129" i="4"/>
  <c r="AO350" i="4"/>
  <c r="AO223" i="4"/>
  <c r="AP224" i="4"/>
  <c r="AO163" i="4"/>
  <c r="AO179" i="4"/>
  <c r="AO257" i="4"/>
  <c r="AO159" i="4"/>
  <c r="AO149" i="4"/>
  <c r="AO347" i="4"/>
  <c r="AO278" i="4"/>
  <c r="AP262" i="4"/>
  <c r="AO232" i="4"/>
  <c r="AO321" i="4"/>
  <c r="AO214" i="4"/>
  <c r="AO72" i="4"/>
  <c r="AP344" i="4"/>
  <c r="AP119" i="4"/>
  <c r="AO800" i="4"/>
  <c r="AO222" i="4"/>
  <c r="AO752" i="4"/>
  <c r="AO58" i="4"/>
  <c r="AO248" i="4"/>
  <c r="AO34" i="4"/>
  <c r="AO473" i="4"/>
  <c r="AO376" i="4"/>
  <c r="AO620" i="4"/>
  <c r="AO249" i="4"/>
  <c r="AO243" i="4"/>
  <c r="AR466" i="12"/>
  <c r="AO734" i="4"/>
  <c r="AO746" i="4"/>
  <c r="AO596" i="4"/>
  <c r="AO433" i="4"/>
  <c r="AO427" i="4"/>
  <c r="AO390" i="4"/>
  <c r="AO334" i="4"/>
  <c r="AO290" i="4"/>
  <c r="AO316" i="4"/>
  <c r="AO302" i="4"/>
  <c r="AO205" i="4"/>
  <c r="AO260" i="4"/>
  <c r="AO324" i="4"/>
  <c r="AO105" i="4"/>
  <c r="AO69" i="4"/>
  <c r="AO798" i="4"/>
  <c r="AO7" i="4"/>
  <c r="AO570" i="4"/>
  <c r="AO512" i="4"/>
  <c r="AO242" i="4"/>
  <c r="AO724" i="4"/>
  <c r="AO659" i="4"/>
  <c r="AO652" i="4"/>
  <c r="AO656" i="4"/>
  <c r="AO349" i="4"/>
  <c r="AP521" i="4"/>
  <c r="AO829" i="4"/>
  <c r="AO815" i="4"/>
  <c r="AO238" i="4"/>
  <c r="AO288" i="4"/>
  <c r="AO669" i="4"/>
  <c r="AO73" i="4"/>
  <c r="AO430" i="4"/>
  <c r="AO755" i="4"/>
  <c r="AO634" i="4"/>
  <c r="AP809" i="4"/>
  <c r="AO392" i="4"/>
  <c r="AO636" i="4"/>
  <c r="AO19" i="4"/>
  <c r="AP388" i="4"/>
  <c r="AO588" i="4"/>
  <c r="AO150" i="4"/>
  <c r="AP682" i="4"/>
  <c r="AO263" i="4"/>
  <c r="AP423" i="4"/>
  <c r="AO646" i="4"/>
  <c r="AP732" i="4"/>
  <c r="AO846" i="4"/>
  <c r="AO758" i="4"/>
  <c r="AO96" i="4"/>
  <c r="AO297" i="4"/>
  <c r="AO121" i="4"/>
  <c r="AO107" i="4"/>
  <c r="AO62" i="4"/>
  <c r="AO15" i="4"/>
  <c r="AO585" i="4"/>
  <c r="AO345" i="4"/>
  <c r="AO476" i="4"/>
  <c r="AP805" i="4"/>
  <c r="AP798" i="4"/>
  <c r="AO508" i="4"/>
  <c r="AO154" i="4"/>
  <c r="AO64" i="4"/>
  <c r="AO44" i="4"/>
  <c r="AR525" i="12"/>
  <c r="AR504" i="12"/>
  <c r="AR444" i="12"/>
  <c r="AR409" i="12"/>
  <c r="AO662" i="4"/>
  <c r="AP656" i="4"/>
  <c r="AP207" i="4"/>
  <c r="AO762" i="4"/>
  <c r="AO760" i="4"/>
  <c r="AO749" i="4"/>
  <c r="AO369" i="4"/>
  <c r="AO432" i="4"/>
  <c r="AO396" i="4"/>
  <c r="AO341" i="4"/>
  <c r="AO841" i="4"/>
  <c r="AO853" i="4"/>
  <c r="AP506" i="4"/>
  <c r="AO464" i="4"/>
  <c r="AO104" i="4"/>
  <c r="AO78" i="4"/>
  <c r="AO774" i="4"/>
  <c r="AO851" i="4"/>
  <c r="AO160" i="4"/>
  <c r="AO310" i="4"/>
  <c r="AO753" i="4"/>
  <c r="AO868" i="4"/>
  <c r="AO778" i="4"/>
  <c r="AO858" i="4"/>
  <c r="AO264" i="4"/>
  <c r="AO739" i="4"/>
  <c r="AO532" i="4"/>
  <c r="AO30" i="4"/>
  <c r="AO481" i="4"/>
  <c r="AO313" i="4"/>
  <c r="AO569" i="4"/>
  <c r="AO564" i="4"/>
  <c r="AO144" i="4"/>
  <c r="AO456" i="4"/>
  <c r="AO75" i="4"/>
  <c r="AP598" i="4"/>
  <c r="AO48" i="4"/>
  <c r="AO14" i="4"/>
  <c r="AP570" i="4"/>
  <c r="AP517" i="4"/>
  <c r="AO255" i="4"/>
  <c r="AO576" i="4"/>
  <c r="AO668" i="4"/>
  <c r="AP804" i="4"/>
  <c r="AP772" i="4"/>
  <c r="AO712" i="4"/>
  <c r="AO309" i="4"/>
  <c r="AO267" i="4"/>
  <c r="AO256" i="4"/>
  <c r="AO493" i="4"/>
  <c r="AO516" i="4"/>
  <c r="AO63" i="4"/>
  <c r="AO20" i="4"/>
  <c r="AO546" i="4"/>
  <c r="AO599" i="4"/>
  <c r="AO417" i="4"/>
  <c r="AO33" i="4"/>
  <c r="AO66" i="4"/>
  <c r="AO272" i="4"/>
  <c r="AO676" i="4"/>
  <c r="AO525" i="4"/>
  <c r="AO55" i="4"/>
  <c r="AO41" i="4"/>
  <c r="AO545" i="4"/>
  <c r="AO141" i="4"/>
  <c r="AP299" i="4"/>
  <c r="AO156" i="4"/>
  <c r="AO471" i="4"/>
  <c r="AP807" i="4"/>
  <c r="AR870" i="12"/>
  <c r="AO775" i="4"/>
  <c r="AP625" i="4"/>
  <c r="AO534" i="4"/>
  <c r="AO271" i="4"/>
  <c r="AO291" i="4"/>
  <c r="AP238" i="4"/>
  <c r="AP272" i="4"/>
  <c r="AO261" i="4"/>
  <c r="AO857" i="4"/>
  <c r="AO635" i="4"/>
  <c r="AO29" i="4"/>
  <c r="AP168" i="4"/>
  <c r="AO155" i="4"/>
  <c r="AO477" i="4"/>
  <c r="AO593" i="4"/>
  <c r="AO87" i="4"/>
  <c r="AO170" i="4"/>
  <c r="AO788" i="4"/>
  <c r="AO54" i="4"/>
  <c r="AP194" i="4"/>
  <c r="AO90" i="4"/>
  <c r="AP739" i="4"/>
  <c r="AO210" i="4"/>
  <c r="AO697" i="4"/>
  <c r="AP540" i="4"/>
  <c r="J157" i="9"/>
  <c r="J177" i="9"/>
  <c r="U121" i="7"/>
  <c r="V118" i="7" s="1"/>
  <c r="V121" i="7" s="1"/>
  <c r="AQ404" i="12"/>
  <c r="AQ18" i="12"/>
  <c r="AQ759" i="12"/>
  <c r="AQ667" i="12"/>
  <c r="AQ583" i="12"/>
  <c r="AQ293" i="12"/>
  <c r="AR561" i="12"/>
  <c r="AR489" i="12"/>
  <c r="AQ482" i="12"/>
  <c r="AR460" i="12"/>
  <c r="AR438" i="12"/>
  <c r="AR416" i="12"/>
  <c r="AQ394" i="12"/>
  <c r="AQ385" i="12"/>
  <c r="AQ371" i="12"/>
  <c r="AR349" i="12"/>
  <c r="AR300" i="12"/>
  <c r="AR299" i="12"/>
  <c r="AQ290" i="12"/>
  <c r="AR286" i="12"/>
  <c r="AQ284" i="12"/>
  <c r="AR282" i="12"/>
  <c r="AQ278" i="12"/>
  <c r="AQ277" i="12"/>
  <c r="AR274" i="12"/>
  <c r="AR268" i="12"/>
  <c r="AQ266" i="12"/>
  <c r="AR263" i="12"/>
  <c r="AR259" i="12"/>
  <c r="AQ257" i="12"/>
  <c r="AQ256" i="12"/>
  <c r="AR254" i="12"/>
  <c r="AQ252" i="12"/>
  <c r="AR249" i="12"/>
  <c r="AR245" i="12"/>
  <c r="AQ241" i="12"/>
  <c r="AR239" i="12"/>
  <c r="AQ238" i="12"/>
  <c r="AR234" i="12"/>
  <c r="AR229" i="12"/>
  <c r="AQ224" i="12"/>
  <c r="AR222" i="12"/>
  <c r="AR216" i="12"/>
  <c r="AQ215" i="12"/>
  <c r="AQ214" i="12"/>
  <c r="AR211" i="12"/>
  <c r="AQ209" i="12"/>
  <c r="AR207" i="12"/>
  <c r="AQ205" i="12"/>
  <c r="AR203" i="12"/>
  <c r="AQ202" i="12"/>
  <c r="AQ200" i="12"/>
  <c r="AQ198" i="12"/>
  <c r="AQ193" i="12"/>
  <c r="AQ162" i="12"/>
  <c r="AR158" i="12"/>
  <c r="AR157" i="12"/>
  <c r="AQ155" i="12"/>
  <c r="AQ121" i="12"/>
  <c r="AQ117" i="12"/>
  <c r="AQ770" i="12"/>
  <c r="AQ294" i="12"/>
  <c r="AS64" i="7"/>
  <c r="AO814" i="4"/>
  <c r="AO867" i="4"/>
  <c r="AP668" i="4"/>
  <c r="AO140" i="4"/>
  <c r="AO770" i="4"/>
  <c r="AO490" i="4"/>
  <c r="AP552" i="4"/>
  <c r="AO552" i="4"/>
  <c r="AO824" i="4"/>
  <c r="AP289" i="4"/>
  <c r="AO289" i="4"/>
  <c r="AO825" i="4"/>
  <c r="AP703" i="4"/>
  <c r="AO703" i="4"/>
  <c r="AP709" i="4"/>
  <c r="AP699" i="4"/>
  <c r="AO699" i="4"/>
  <c r="AO638" i="4"/>
  <c r="AP566" i="4"/>
  <c r="AO566" i="4"/>
  <c r="AP510" i="4"/>
  <c r="AP463" i="4"/>
  <c r="AO463" i="4"/>
  <c r="AO470" i="4"/>
  <c r="AP571" i="4"/>
  <c r="AO571" i="4"/>
  <c r="AP538" i="4"/>
  <c r="AP254" i="4"/>
  <c r="AO254" i="4"/>
  <c r="AP174" i="4"/>
  <c r="AO174" i="4"/>
  <c r="AP750" i="4"/>
  <c r="AO750" i="4"/>
  <c r="AO674" i="4"/>
  <c r="AP165" i="4"/>
  <c r="AO165" i="4"/>
  <c r="AP94" i="4"/>
  <c r="AO127" i="4"/>
  <c r="AP127" i="4"/>
  <c r="AP65" i="4"/>
  <c r="AO65" i="4"/>
  <c r="AO843" i="4"/>
  <c r="AO833" i="4"/>
  <c r="AO331" i="4"/>
  <c r="AO597" i="4"/>
  <c r="AO53" i="4"/>
  <c r="Z15" i="4"/>
  <c r="Z409" i="4"/>
  <c r="J229" i="4"/>
  <c r="AP229" i="4" s="1"/>
  <c r="AO773" i="4"/>
  <c r="AP810" i="4"/>
  <c r="AO810" i="4"/>
  <c r="AO480" i="4"/>
  <c r="J504" i="4"/>
  <c r="Z504" i="4"/>
  <c r="Z498" i="4"/>
  <c r="J498" i="4"/>
  <c r="AP498" i="4" s="1"/>
  <c r="J479" i="4"/>
  <c r="AP479" i="4" s="1"/>
  <c r="J444" i="4"/>
  <c r="AP444" i="4" s="1"/>
  <c r="Z444" i="4"/>
  <c r="J440" i="4"/>
  <c r="AP440" i="4" s="1"/>
  <c r="Z440" i="4"/>
  <c r="J419" i="4"/>
  <c r="Z419" i="4"/>
  <c r="Z382" i="4"/>
  <c r="J382" i="4"/>
  <c r="J378" i="4"/>
  <c r="Z378" i="4"/>
  <c r="AP868" i="4"/>
  <c r="AP672" i="4"/>
  <c r="AO216" i="4"/>
  <c r="AO60" i="4"/>
  <c r="AO208" i="4"/>
  <c r="AP666" i="4"/>
  <c r="AO286" i="4"/>
  <c r="AO215" i="4"/>
  <c r="AO137" i="4"/>
  <c r="AO203" i="4"/>
  <c r="AP678" i="4"/>
  <c r="AP55" i="4"/>
  <c r="AP63" i="4"/>
  <c r="Z850" i="4"/>
  <c r="AP474" i="4"/>
  <c r="Z786" i="4"/>
  <c r="J786" i="4"/>
  <c r="Z520" i="4"/>
  <c r="J520" i="4"/>
  <c r="Z458" i="4"/>
  <c r="J458" i="4"/>
  <c r="Z457" i="4"/>
  <c r="J457" i="4"/>
  <c r="AO457" i="4" s="1"/>
  <c r="J348" i="4"/>
  <c r="AP348" i="4"/>
  <c r="Z348" i="4"/>
  <c r="AO780" i="4"/>
  <c r="AO197" i="4"/>
  <c r="AO785" i="4"/>
  <c r="AO245" i="4"/>
  <c r="AO9" i="4"/>
  <c r="AP318" i="4"/>
  <c r="AO84" i="4"/>
  <c r="AO319" i="4"/>
  <c r="AP669" i="4"/>
  <c r="Z861" i="4"/>
  <c r="AP39" i="4"/>
  <c r="AO850" i="4"/>
  <c r="J831" i="4"/>
  <c r="J849" i="4"/>
  <c r="Z615" i="4"/>
  <c r="J615" i="4"/>
  <c r="AP615" i="4" s="1"/>
  <c r="Z604" i="4"/>
  <c r="J604" i="4"/>
  <c r="J484" i="4"/>
  <c r="J505" i="4"/>
  <c r="Z505" i="4"/>
  <c r="J497" i="4"/>
  <c r="AP497" i="4"/>
  <c r="Z497" i="4"/>
  <c r="J459" i="4"/>
  <c r="AO459" i="4" s="1"/>
  <c r="Z459" i="4"/>
  <c r="J455" i="4"/>
  <c r="AP455" i="4"/>
  <c r="Z455" i="4"/>
  <c r="J373" i="4"/>
  <c r="Z373" i="4"/>
  <c r="J371" i="4"/>
  <c r="AP371" i="4" s="1"/>
  <c r="Z371" i="4"/>
  <c r="J379" i="4"/>
  <c r="AP379" i="4" s="1"/>
  <c r="Z379" i="4"/>
  <c r="J361" i="4"/>
  <c r="AP361" i="4" s="1"/>
  <c r="Z361" i="4"/>
  <c r="J377" i="4"/>
  <c r="J342" i="4"/>
  <c r="Z342" i="4"/>
  <c r="Z851" i="4"/>
  <c r="AO792" i="4"/>
  <c r="Z614" i="4"/>
  <c r="J614" i="4"/>
  <c r="Z594" i="4"/>
  <c r="J594" i="4"/>
  <c r="J514" i="4"/>
  <c r="Z514" i="4"/>
  <c r="J511" i="4"/>
  <c r="AP511" i="4"/>
  <c r="Z511" i="4"/>
  <c r="J383" i="4"/>
  <c r="AP383" i="4"/>
  <c r="Z383" i="4"/>
  <c r="AO486" i="4"/>
  <c r="Z798" i="4"/>
  <c r="Z769" i="4"/>
  <c r="AO685" i="4"/>
  <c r="AO626" i="4"/>
  <c r="AO439" i="4"/>
  <c r="AO356" i="4"/>
  <c r="AO808" i="4"/>
  <c r="AO789" i="4"/>
  <c r="AO716" i="4"/>
  <c r="AO565" i="4"/>
  <c r="AO549" i="4"/>
  <c r="AO314" i="4"/>
  <c r="AO701" i="4"/>
  <c r="AO118" i="4"/>
  <c r="AO820" i="4"/>
  <c r="AP799" i="4"/>
  <c r="AO799" i="4"/>
  <c r="AP795" i="4"/>
  <c r="AO795" i="4"/>
  <c r="AP791" i="4"/>
  <c r="AO791" i="4"/>
  <c r="AP861" i="4"/>
  <c r="AP781" i="4"/>
  <c r="AO781" i="4"/>
  <c r="AO842" i="4"/>
  <c r="AO813" i="4"/>
  <c r="AP813" i="4"/>
  <c r="AO793" i="4"/>
  <c r="AP806" i="4"/>
  <c r="AO806" i="4"/>
  <c r="AP768" i="4"/>
  <c r="AO768" i="4"/>
  <c r="AO531" i="4"/>
  <c r="AP865" i="4"/>
  <c r="AO410" i="4"/>
  <c r="J822" i="4"/>
  <c r="AO822" i="4" s="1"/>
  <c r="AO855" i="4"/>
  <c r="Z844" i="4"/>
  <c r="AO816" i="4"/>
  <c r="AO719" i="4"/>
  <c r="AO718" i="4"/>
  <c r="AP815" i="4"/>
  <c r="AP19" i="4"/>
  <c r="J848" i="4"/>
  <c r="Z852" i="4"/>
  <c r="AP48" i="4"/>
  <c r="AP430" i="4"/>
  <c r="AO499" i="4"/>
  <c r="AO779" i="4"/>
  <c r="AO748" i="4"/>
  <c r="AO859" i="4"/>
  <c r="AO765" i="4"/>
  <c r="Z521" i="4"/>
  <c r="AO537" i="4"/>
  <c r="AO420" i="4"/>
  <c r="AO402" i="4"/>
  <c r="AO406" i="4"/>
  <c r="AO416" i="4"/>
  <c r="AO742" i="4"/>
  <c r="AO403" i="4"/>
  <c r="AO412" i="4"/>
  <c r="AO395" i="4"/>
  <c r="AO558" i="4"/>
  <c r="AO329" i="4"/>
  <c r="AO317" i="4"/>
  <c r="AO691" i="4"/>
  <c r="AO640" i="4"/>
  <c r="AO308" i="4"/>
  <c r="AO228" i="4"/>
  <c r="AO218" i="4"/>
  <c r="AO103" i="4"/>
  <c r="AO581" i="4"/>
  <c r="AO575" i="4"/>
  <c r="J465" i="4"/>
  <c r="AP465" i="4" s="1"/>
  <c r="AO362" i="4"/>
  <c r="AO370" i="4"/>
  <c r="AO353" i="4"/>
  <c r="AO386" i="4"/>
  <c r="AO372" i="4"/>
  <c r="AO387" i="4"/>
  <c r="Z256" i="4"/>
  <c r="AO247" i="4"/>
  <c r="AO77" i="4"/>
  <c r="AO11" i="4"/>
  <c r="J293" i="4"/>
  <c r="AO198" i="4"/>
  <c r="AO301" i="4"/>
  <c r="AP287" i="4"/>
  <c r="J206" i="4"/>
  <c r="AO201" i="4"/>
  <c r="AP201" i="4"/>
  <c r="AP219" i="4"/>
  <c r="AP167" i="4"/>
  <c r="AO167" i="4"/>
  <c r="AO200" i="4"/>
  <c r="AO134" i="4"/>
  <c r="J99" i="4"/>
  <c r="AO664" i="4"/>
  <c r="AP664" i="4"/>
  <c r="AP630" i="4"/>
  <c r="AP579" i="4"/>
  <c r="AO579" i="4"/>
  <c r="AO352" i="4"/>
  <c r="AP352" i="4"/>
  <c r="AP354" i="4"/>
  <c r="AO354" i="4"/>
  <c r="AP332" i="4"/>
  <c r="AP303" i="4"/>
  <c r="AO303" i="4"/>
  <c r="AP108" i="4"/>
  <c r="AO117" i="4"/>
  <c r="AP117" i="4"/>
  <c r="AP70" i="4"/>
  <c r="AO79" i="4"/>
  <c r="AP79" i="4"/>
  <c r="AP726" i="4"/>
  <c r="AO617" i="4"/>
  <c r="AP617" i="4"/>
  <c r="AP501" i="4"/>
  <c r="AP461" i="4"/>
  <c r="AO461" i="4"/>
  <c r="AP338" i="4"/>
  <c r="AP282" i="4"/>
  <c r="AO282" i="4"/>
  <c r="AP181" i="4"/>
  <c r="AP204" i="4"/>
  <c r="AO204" i="4"/>
  <c r="AP139" i="4"/>
  <c r="AP102" i="4"/>
  <c r="AO102" i="4"/>
  <c r="AP106" i="4"/>
  <c r="AP612" i="4"/>
  <c r="AP343" i="4"/>
  <c r="AO343" i="4"/>
  <c r="AO246" i="4"/>
  <c r="AO131" i="4"/>
  <c r="AP131" i="4"/>
  <c r="AP120" i="4"/>
  <c r="AO112" i="4"/>
  <c r="AO667" i="4"/>
  <c r="AP667" i="4"/>
  <c r="AP863" i="4"/>
  <c r="AO863" i="4"/>
  <c r="AP239" i="4"/>
  <c r="AO231" i="4"/>
  <c r="AP231" i="4"/>
  <c r="AO146" i="4"/>
  <c r="AO128" i="4"/>
  <c r="AP128" i="4"/>
  <c r="AP404" i="4"/>
  <c r="J828" i="4"/>
  <c r="Z828" i="4"/>
  <c r="J796" i="4"/>
  <c r="Z796" i="4"/>
  <c r="AO723" i="4"/>
  <c r="AO125" i="4"/>
  <c r="AP697" i="4"/>
  <c r="AP529" i="4"/>
  <c r="AP439" i="4"/>
  <c r="AP547" i="4"/>
  <c r="AO644" i="4"/>
  <c r="AP862" i="4"/>
  <c r="AO608" i="4"/>
  <c r="AO649" i="4"/>
  <c r="AO693" i="4"/>
  <c r="AO731" i="4"/>
  <c r="AO834" i="4"/>
  <c r="AO405" i="4"/>
  <c r="AP75" i="4"/>
  <c r="AO32" i="4"/>
  <c r="Z139" i="4"/>
  <c r="J211" i="4"/>
  <c r="AP211" i="4" s="1"/>
  <c r="AP253" i="4"/>
  <c r="AP309" i="4"/>
  <c r="AP422" i="4"/>
  <c r="Z697" i="4"/>
  <c r="AO747" i="4"/>
  <c r="AP808" i="4"/>
  <c r="AP14" i="4"/>
  <c r="AO315" i="4"/>
  <c r="Z162" i="4"/>
  <c r="Z617" i="4"/>
  <c r="AP659" i="4"/>
  <c r="AP20" i="4"/>
  <c r="J771" i="4"/>
  <c r="J618" i="4"/>
  <c r="AP636" i="4"/>
  <c r="AP839" i="4"/>
  <c r="J325" i="4"/>
  <c r="AP325" i="4"/>
  <c r="AP568" i="4"/>
  <c r="AO687" i="4"/>
  <c r="AP259" i="4"/>
  <c r="AO295" i="4"/>
  <c r="Z343" i="4"/>
  <c r="Z561" i="4"/>
  <c r="AO411" i="4"/>
  <c r="AP544" i="4"/>
  <c r="J586" i="4"/>
  <c r="J535" i="4"/>
  <c r="AP535" i="4" s="1"/>
  <c r="AP486" i="4"/>
  <c r="AP833" i="4"/>
  <c r="AO835" i="4"/>
  <c r="J819" i="4"/>
  <c r="AO819" i="4" s="1"/>
  <c r="AP792" i="4"/>
  <c r="J794" i="4"/>
  <c r="AP794" i="4" s="1"/>
  <c r="Z757" i="4"/>
  <c r="J757" i="4"/>
  <c r="AP757" i="4" s="1"/>
  <c r="J782" i="4"/>
  <c r="J351" i="4"/>
  <c r="Z726" i="4"/>
  <c r="J424" i="4"/>
  <c r="Z424" i="4"/>
  <c r="AP716" i="4"/>
  <c r="Z700" i="4"/>
  <c r="J700" i="4"/>
  <c r="J736" i="4"/>
  <c r="J653" i="4"/>
  <c r="Z664" i="4"/>
  <c r="Z610" i="4"/>
  <c r="J610" i="4"/>
  <c r="Z630" i="4"/>
  <c r="J639" i="4"/>
  <c r="AP639" i="4" s="1"/>
  <c r="Z639" i="4"/>
  <c r="Z605" i="4"/>
  <c r="J655" i="4"/>
  <c r="AP655" i="4"/>
  <c r="M6" i="5"/>
  <c r="J8" i="4"/>
  <c r="J487" i="4"/>
  <c r="Z487" i="4"/>
  <c r="J462" i="4"/>
  <c r="Z462" i="4"/>
  <c r="J452" i="4"/>
  <c r="AP452" i="4"/>
  <c r="Z454" i="4"/>
  <c r="J454" i="4"/>
  <c r="AP189" i="4"/>
  <c r="J438" i="4"/>
  <c r="AP438" i="4" s="1"/>
  <c r="AO421" i="4"/>
  <c r="J389" i="4"/>
  <c r="J340" i="4"/>
  <c r="Z340" i="4"/>
  <c r="J311" i="4"/>
  <c r="J320" i="4"/>
  <c r="AP320" i="4"/>
  <c r="Z303" i="4"/>
  <c r="J298" i="4"/>
  <c r="AP298" i="4" s="1"/>
  <c r="J250" i="4"/>
  <c r="AO250" i="4" s="1"/>
  <c r="AP250" i="4"/>
  <c r="J234" i="4"/>
  <c r="Z204" i="4"/>
  <c r="J192" i="4"/>
  <c r="J183" i="4"/>
  <c r="J175" i="4"/>
  <c r="AP175" i="4" s="1"/>
  <c r="J148" i="4"/>
  <c r="J126" i="4"/>
  <c r="AP126" i="4"/>
  <c r="Z126" i="4"/>
  <c r="J110" i="4"/>
  <c r="AO133" i="4"/>
  <c r="J116" i="4"/>
  <c r="AP116" i="4" s="1"/>
  <c r="AP87" i="4"/>
  <c r="J52" i="4"/>
  <c r="Z59" i="4"/>
  <c r="Z79" i="4"/>
  <c r="Z13" i="4"/>
  <c r="Z12" i="4"/>
  <c r="F633" i="6"/>
  <c r="C628" i="6"/>
  <c r="D627" i="6" s="1"/>
  <c r="AN80" i="7"/>
  <c r="AN95" i="7"/>
  <c r="J237" i="4"/>
  <c r="AO237" i="4" s="1"/>
  <c r="Z237" i="4"/>
  <c r="AO475" i="4"/>
  <c r="AO292" i="4"/>
  <c r="AO244" i="4"/>
  <c r="AP164" i="4"/>
  <c r="AO26" i="4"/>
  <c r="Z28" i="4"/>
  <c r="J28" i="4"/>
  <c r="AP28" i="4" s="1"/>
  <c r="AR96" i="7"/>
  <c r="AR100" i="7" s="1"/>
  <c r="J583" i="4"/>
  <c r="AP853" i="4"/>
  <c r="AO740" i="4"/>
  <c r="AP356" i="4"/>
  <c r="AO447" i="4"/>
  <c r="AO616" i="4"/>
  <c r="AO811" i="4"/>
  <c r="AO555" i="4"/>
  <c r="J304" i="4"/>
  <c r="AP304" i="4" s="1"/>
  <c r="AO227" i="4"/>
  <c r="AO665" i="4"/>
  <c r="AO138" i="4"/>
  <c r="AO766" i="4"/>
  <c r="AO283" i="4"/>
  <c r="AO280" i="4"/>
  <c r="AO95" i="4"/>
  <c r="J190" i="4"/>
  <c r="Z686" i="4"/>
  <c r="Z747" i="4"/>
  <c r="J275" i="4"/>
  <c r="J305" i="4"/>
  <c r="Z300" i="4"/>
  <c r="Z689" i="4"/>
  <c r="AP188" i="4"/>
  <c r="Z728" i="4"/>
  <c r="AO567" i="4"/>
  <c r="J563" i="4"/>
  <c r="AO42" i="4"/>
  <c r="J542" i="4"/>
  <c r="J560" i="4"/>
  <c r="J866" i="4"/>
  <c r="Z866" i="4"/>
  <c r="Z818" i="4"/>
  <c r="J818" i="4"/>
  <c r="Z755" i="4"/>
  <c r="Z707" i="4"/>
  <c r="J707" i="4"/>
  <c r="AP707" i="4" s="1"/>
  <c r="J673" i="4"/>
  <c r="Z673" i="4"/>
  <c r="Z658" i="4"/>
  <c r="J658" i="4"/>
  <c r="AP658" i="4" s="1"/>
  <c r="AO613" i="4"/>
  <c r="J494" i="4"/>
  <c r="AP494" i="4" s="1"/>
  <c r="J528" i="4"/>
  <c r="AO449" i="4"/>
  <c r="AO414" i="4"/>
  <c r="J384" i="4"/>
  <c r="Z384" i="4"/>
  <c r="J368" i="4"/>
  <c r="AO385" i="4"/>
  <c r="J391" i="4"/>
  <c r="AO391" i="4" s="1"/>
  <c r="Z391" i="4"/>
  <c r="Z314" i="4"/>
  <c r="AO285" i="4"/>
  <c r="Z323" i="4"/>
  <c r="Z266" i="4"/>
  <c r="J266" i="4"/>
  <c r="Z241" i="4"/>
  <c r="J241" i="4"/>
  <c r="AP241" i="4" s="1"/>
  <c r="J240" i="4"/>
  <c r="Z202" i="4"/>
  <c r="J171" i="4"/>
  <c r="AO171" i="4" s="1"/>
  <c r="Z171" i="4"/>
  <c r="J113" i="4"/>
  <c r="AP113" i="4"/>
  <c r="Z113" i="4"/>
  <c r="Z53" i="4"/>
  <c r="AS94" i="7"/>
  <c r="AO94" i="7"/>
  <c r="AK94" i="7"/>
  <c r="AN94" i="7"/>
  <c r="AJ94" i="7"/>
  <c r="Z759" i="4"/>
  <c r="AO705" i="4"/>
  <c r="AO801" i="4"/>
  <c r="Z153" i="4"/>
  <c r="J199" i="4"/>
  <c r="AO199" i="4" s="1"/>
  <c r="J437" i="4"/>
  <c r="J469" i="4"/>
  <c r="Z633" i="4"/>
  <c r="Z808" i="4"/>
  <c r="Z854" i="4"/>
  <c r="AO854" i="4"/>
  <c r="J61" i="4"/>
  <c r="J185" i="4"/>
  <c r="AP185" i="4" s="1"/>
  <c r="Z295" i="4"/>
  <c r="AO728" i="4"/>
  <c r="AO40" i="4"/>
  <c r="J16" i="4"/>
  <c r="Z252" i="4"/>
  <c r="Z232" i="4"/>
  <c r="Z429" i="4"/>
  <c r="Z565" i="4"/>
  <c r="J503" i="4"/>
  <c r="Z823" i="4"/>
  <c r="J823" i="4"/>
  <c r="AP823" i="4" s="1"/>
  <c r="Z840" i="4"/>
  <c r="J840" i="4"/>
  <c r="Z805" i="4"/>
  <c r="AO738" i="4"/>
  <c r="J624" i="4"/>
  <c r="AO637" i="4"/>
  <c r="AP645" i="4"/>
  <c r="Z578" i="4"/>
  <c r="J184" i="4"/>
  <c r="Z184" i="4"/>
  <c r="Z485" i="4"/>
  <c r="Z517" i="4"/>
  <c r="AO448" i="4"/>
  <c r="AO441" i="4"/>
  <c r="AO429" i="4"/>
  <c r="Z394" i="4"/>
  <c r="J394" i="4"/>
  <c r="AP394" i="4"/>
  <c r="AO363" i="4"/>
  <c r="AO335" i="4"/>
  <c r="J306" i="4"/>
  <c r="AP306" i="4"/>
  <c r="Z306" i="4"/>
  <c r="AO252" i="4"/>
  <c r="J177" i="4"/>
  <c r="AP177" i="4" s="1"/>
  <c r="Z177" i="4"/>
  <c r="J187" i="4"/>
  <c r="AP187" i="4"/>
  <c r="Z187" i="4"/>
  <c r="AO153" i="4"/>
  <c r="J100" i="4"/>
  <c r="AP100" i="4" s="1"/>
  <c r="Z100" i="4"/>
  <c r="J86" i="4"/>
  <c r="AP86" i="4"/>
  <c r="J74" i="4"/>
  <c r="AP74" i="4" s="1"/>
  <c r="J35" i="4"/>
  <c r="AP35" i="4"/>
  <c r="D632" i="6"/>
  <c r="G633" i="6"/>
  <c r="C615" i="6"/>
  <c r="D614" i="6" s="1"/>
  <c r="D607" i="6"/>
  <c r="AO78" i="7"/>
  <c r="AO80" i="7"/>
  <c r="AO95" i="7" s="1"/>
  <c r="AO89" i="7" s="1"/>
  <c r="AP78" i="7"/>
  <c r="AK78" i="7"/>
  <c r="AO73" i="7"/>
  <c r="AR7" i="12"/>
  <c r="AQ7" i="12"/>
  <c r="AR10" i="12"/>
  <c r="AR9" i="12"/>
  <c r="AQ9" i="12"/>
  <c r="AR8" i="12"/>
  <c r="AQ869" i="12"/>
  <c r="AR869" i="12"/>
  <c r="AQ868" i="12"/>
  <c r="AQ867" i="12"/>
  <c r="AR867" i="12"/>
  <c r="AQ866" i="12"/>
  <c r="AR865" i="12"/>
  <c r="AQ865" i="12"/>
  <c r="AR864" i="12"/>
  <c r="AR863" i="12"/>
  <c r="AQ863" i="12"/>
  <c r="AR862" i="12"/>
  <c r="AQ861" i="12"/>
  <c r="AR861" i="12"/>
  <c r="AR860" i="12"/>
  <c r="AQ859" i="12"/>
  <c r="AR859" i="12"/>
  <c r="AR858" i="12"/>
  <c r="AR857" i="12"/>
  <c r="AQ857" i="12"/>
  <c r="AR856" i="12"/>
  <c r="AR855" i="12"/>
  <c r="AQ855" i="12"/>
  <c r="AR854" i="12"/>
  <c r="AR853" i="12"/>
  <c r="AQ853" i="12"/>
  <c r="AQ852" i="12"/>
  <c r="AR851" i="12"/>
  <c r="AQ851" i="12"/>
  <c r="AQ850" i="12"/>
  <c r="AR849" i="12"/>
  <c r="AQ849" i="12"/>
  <c r="AR848" i="12"/>
  <c r="AR847" i="12"/>
  <c r="AQ847" i="12"/>
  <c r="AQ846" i="12"/>
  <c r="AR845" i="12"/>
  <c r="AQ845" i="12"/>
  <c r="AQ844" i="12"/>
  <c r="AR843" i="12"/>
  <c r="AQ843" i="12"/>
  <c r="AR842" i="12"/>
  <c r="AR841" i="12"/>
  <c r="AQ841" i="12"/>
  <c r="AR840" i="12"/>
  <c r="AR839" i="12"/>
  <c r="AQ839" i="12"/>
  <c r="AR837" i="12"/>
  <c r="AQ836" i="12"/>
  <c r="AR836" i="12"/>
  <c r="AR835" i="12"/>
  <c r="AQ834" i="12"/>
  <c r="AR834" i="12"/>
  <c r="AR833" i="12"/>
  <c r="AR832" i="12"/>
  <c r="AQ832" i="12"/>
  <c r="AR831" i="12"/>
  <c r="AQ830" i="12"/>
  <c r="AR830" i="12"/>
  <c r="AR829" i="12"/>
  <c r="AQ828" i="12"/>
  <c r="AR828" i="12"/>
  <c r="AR827" i="12"/>
  <c r="AR826" i="12"/>
  <c r="AQ826" i="12"/>
  <c r="AR825" i="12"/>
  <c r="AR824" i="12"/>
  <c r="AQ824" i="12"/>
  <c r="AR823" i="12"/>
  <c r="AQ822" i="12"/>
  <c r="AR822" i="12"/>
  <c r="AR821" i="12"/>
  <c r="AQ820" i="12"/>
  <c r="AR820" i="12"/>
  <c r="AR819" i="12"/>
  <c r="AR818" i="12"/>
  <c r="AQ818" i="12"/>
  <c r="AR817" i="12"/>
  <c r="AR816" i="12"/>
  <c r="AQ816" i="12"/>
  <c r="AR815" i="12"/>
  <c r="AQ814" i="12"/>
  <c r="AR814" i="12"/>
  <c r="AR813" i="12"/>
  <c r="AQ812" i="12"/>
  <c r="AR812" i="12"/>
  <c r="AR811" i="12"/>
  <c r="AR810" i="12"/>
  <c r="AQ810" i="12"/>
  <c r="AR809" i="12"/>
  <c r="AR808" i="12"/>
  <c r="AQ808" i="12"/>
  <c r="AR807" i="12"/>
  <c r="AQ806" i="12"/>
  <c r="AR806" i="12"/>
  <c r="AR805" i="12"/>
  <c r="AQ804" i="12"/>
  <c r="AR804" i="12"/>
  <c r="AR803" i="12"/>
  <c r="AR802" i="12"/>
  <c r="AQ802" i="12"/>
  <c r="AR801" i="12"/>
  <c r="AR800" i="12"/>
  <c r="AQ800" i="12"/>
  <c r="AR799" i="12"/>
  <c r="AQ798" i="12"/>
  <c r="AR798" i="12"/>
  <c r="AR797" i="12"/>
  <c r="AQ796" i="12"/>
  <c r="AR796" i="12"/>
  <c r="AR795" i="12"/>
  <c r="AR794" i="12"/>
  <c r="AQ794" i="12"/>
  <c r="AR793" i="12"/>
  <c r="AR792" i="12"/>
  <c r="AQ792" i="12"/>
  <c r="AR791" i="12"/>
  <c r="AR790" i="12"/>
  <c r="AQ790" i="12"/>
  <c r="AQ789" i="12"/>
  <c r="AR788" i="12"/>
  <c r="AQ788" i="12"/>
  <c r="AQ787" i="12"/>
  <c r="AR786" i="12"/>
  <c r="AQ786" i="12"/>
  <c r="AR785" i="12"/>
  <c r="AR784" i="12"/>
  <c r="AQ784" i="12"/>
  <c r="AR783" i="12"/>
  <c r="AQ782" i="12"/>
  <c r="AR782" i="12"/>
  <c r="AR781" i="12"/>
  <c r="AR780" i="12"/>
  <c r="AQ780" i="12"/>
  <c r="AR779" i="12"/>
  <c r="AR778" i="12"/>
  <c r="AQ778" i="12"/>
  <c r="AR777" i="12"/>
  <c r="AR776" i="12"/>
  <c r="AQ776" i="12"/>
  <c r="AR775" i="12"/>
  <c r="AQ775" i="12"/>
  <c r="AQ774" i="12"/>
  <c r="AR774" i="12"/>
  <c r="AR773" i="12"/>
  <c r="AQ773" i="12"/>
  <c r="AR772" i="12"/>
  <c r="AQ772" i="12"/>
  <c r="AR771" i="12"/>
  <c r="AQ771" i="12"/>
  <c r="AR769" i="12"/>
  <c r="AQ769" i="12"/>
  <c r="AR768" i="12"/>
  <c r="AQ768" i="12"/>
  <c r="AQ767" i="12"/>
  <c r="AR767" i="12"/>
  <c r="AR766" i="12"/>
  <c r="AQ766" i="12"/>
  <c r="AQ765" i="12"/>
  <c r="AR765" i="12"/>
  <c r="AR762" i="12"/>
  <c r="AQ762" i="12"/>
  <c r="AR761" i="12"/>
  <c r="AQ761" i="12"/>
  <c r="AR760" i="12"/>
  <c r="AQ760" i="12"/>
  <c r="AR758" i="12"/>
  <c r="AQ758" i="12"/>
  <c r="AR757" i="12"/>
  <c r="AQ757" i="12"/>
  <c r="AQ756" i="12"/>
  <c r="AR756" i="12"/>
  <c r="AR755" i="12"/>
  <c r="AQ755" i="12"/>
  <c r="AQ754" i="12"/>
  <c r="AR754" i="12"/>
  <c r="AR753" i="12"/>
  <c r="AQ753" i="12"/>
  <c r="AR752" i="12"/>
  <c r="AQ752" i="12"/>
  <c r="AR751" i="12"/>
  <c r="AQ751" i="12"/>
  <c r="AR750" i="12"/>
  <c r="AQ750" i="12"/>
  <c r="AR749" i="12"/>
  <c r="AQ749" i="12"/>
  <c r="AR748" i="12"/>
  <c r="AQ748" i="12"/>
  <c r="AQ747" i="12"/>
  <c r="AR747" i="12"/>
  <c r="AR746" i="12"/>
  <c r="AQ746" i="12"/>
  <c r="AR745" i="12"/>
  <c r="AQ745" i="12"/>
  <c r="AR743" i="12"/>
  <c r="AQ743" i="12"/>
  <c r="AR742" i="12"/>
  <c r="AQ742" i="12"/>
  <c r="AR741" i="12"/>
  <c r="AQ741" i="12"/>
  <c r="AR740" i="12"/>
  <c r="AQ740" i="12"/>
  <c r="AR739" i="12"/>
  <c r="AQ739" i="12"/>
  <c r="AR738" i="12"/>
  <c r="AQ738" i="12"/>
  <c r="AR737" i="12"/>
  <c r="AQ737" i="12"/>
  <c r="AR736" i="12"/>
  <c r="AQ736" i="12"/>
  <c r="AR735" i="12"/>
  <c r="AQ735" i="12"/>
  <c r="AQ734" i="12"/>
  <c r="AR734" i="12"/>
  <c r="AR733" i="12"/>
  <c r="AQ733" i="12"/>
  <c r="AQ732" i="12"/>
  <c r="AR732" i="12"/>
  <c r="AR731" i="12"/>
  <c r="AQ731" i="12"/>
  <c r="AR730" i="12"/>
  <c r="AQ730" i="12"/>
  <c r="AR729" i="12"/>
  <c r="AQ729" i="12"/>
  <c r="AR728" i="12"/>
  <c r="AQ728" i="12"/>
  <c r="AR727" i="12"/>
  <c r="AQ727" i="12"/>
  <c r="AR726" i="12"/>
  <c r="AQ726" i="12"/>
  <c r="AQ725" i="12"/>
  <c r="AR725" i="12"/>
  <c r="AR724" i="12"/>
  <c r="AQ724" i="12"/>
  <c r="AQ723" i="12"/>
  <c r="AR723" i="12"/>
  <c r="AQ722" i="12"/>
  <c r="AR722" i="12"/>
  <c r="AQ721" i="12"/>
  <c r="AR721" i="12"/>
  <c r="AQ720" i="12"/>
  <c r="AR720" i="12"/>
  <c r="AQ719" i="12"/>
  <c r="AR719" i="12"/>
  <c r="AQ718" i="12"/>
  <c r="AR718" i="12"/>
  <c r="AR717" i="12"/>
  <c r="AQ717" i="12"/>
  <c r="AQ716" i="12"/>
  <c r="AR716" i="12"/>
  <c r="AQ715" i="12"/>
  <c r="AR715" i="12"/>
  <c r="AQ714" i="12"/>
  <c r="AR714" i="12"/>
  <c r="AR713" i="12"/>
  <c r="AQ713" i="12"/>
  <c r="AQ712" i="12"/>
  <c r="AR712" i="12"/>
  <c r="AQ711" i="12"/>
  <c r="AR711" i="12"/>
  <c r="AQ709" i="12"/>
  <c r="AR709" i="12"/>
  <c r="AR708" i="12"/>
  <c r="AQ708" i="12"/>
  <c r="AQ707" i="12"/>
  <c r="AR707" i="12"/>
  <c r="AQ705" i="12"/>
  <c r="AR705" i="12"/>
  <c r="AQ704" i="12"/>
  <c r="AR704" i="12"/>
  <c r="AQ703" i="12"/>
  <c r="AR703" i="12"/>
  <c r="AQ702" i="12"/>
  <c r="AR702" i="12"/>
  <c r="AQ701" i="12"/>
  <c r="AR701" i="12"/>
  <c r="AQ700" i="12"/>
  <c r="AR700" i="12"/>
  <c r="AR699" i="12"/>
  <c r="AQ699" i="12"/>
  <c r="AQ698" i="12"/>
  <c r="AR698" i="12"/>
  <c r="AQ697" i="12"/>
  <c r="AR697" i="12"/>
  <c r="AQ696" i="12"/>
  <c r="AR696" i="12"/>
  <c r="AQ695" i="12"/>
  <c r="AR695" i="12"/>
  <c r="AQ694" i="12"/>
  <c r="AR694" i="12"/>
  <c r="AQ693" i="12"/>
  <c r="AR693" i="12"/>
  <c r="AQ691" i="12"/>
  <c r="AR691" i="12"/>
  <c r="AQ690" i="12"/>
  <c r="AR690" i="12"/>
  <c r="AQ689" i="12"/>
  <c r="AR689" i="12"/>
  <c r="AQ688" i="12"/>
  <c r="AR688" i="12"/>
  <c r="AQ687" i="12"/>
  <c r="AR687" i="12"/>
  <c r="AQ686" i="12"/>
  <c r="AR686" i="12"/>
  <c r="AQ685" i="12"/>
  <c r="AR685" i="12"/>
  <c r="AQ684" i="12"/>
  <c r="AR684" i="12"/>
  <c r="AR683" i="12"/>
  <c r="AQ683" i="12"/>
  <c r="AQ682" i="12"/>
  <c r="AR682" i="12"/>
  <c r="AQ681" i="12"/>
  <c r="AR681" i="12"/>
  <c r="AQ680" i="12"/>
  <c r="AR680" i="12"/>
  <c r="AR679" i="12"/>
  <c r="AQ679" i="12"/>
  <c r="AQ678" i="12"/>
  <c r="AR678" i="12"/>
  <c r="AQ677" i="12"/>
  <c r="AR677" i="12"/>
  <c r="AQ676" i="12"/>
  <c r="AR676" i="12"/>
  <c r="AQ675" i="12"/>
  <c r="AR675" i="12"/>
  <c r="AQ674" i="12"/>
  <c r="AR674" i="12"/>
  <c r="AQ673" i="12"/>
  <c r="AR673" i="12"/>
  <c r="AQ672" i="12"/>
  <c r="AR672" i="12"/>
  <c r="AR671" i="12"/>
  <c r="AQ671" i="12"/>
  <c r="AQ670" i="12"/>
  <c r="AR670" i="12"/>
  <c r="AQ669" i="12"/>
  <c r="AR669" i="12"/>
  <c r="AQ668" i="12"/>
  <c r="AR668" i="12"/>
  <c r="AQ666" i="12"/>
  <c r="AR666" i="12"/>
  <c r="AQ665" i="12"/>
  <c r="AR665" i="12"/>
  <c r="AQ664" i="12"/>
  <c r="AR664" i="12"/>
  <c r="AQ663" i="12"/>
  <c r="AR663" i="12"/>
  <c r="AR662" i="12"/>
  <c r="AQ662" i="12"/>
  <c r="AQ661" i="12"/>
  <c r="AR661" i="12"/>
  <c r="AQ660" i="12"/>
  <c r="AR660" i="12"/>
  <c r="AQ659" i="12"/>
  <c r="AR659" i="12"/>
  <c r="AQ658" i="12"/>
  <c r="AR658" i="12"/>
  <c r="AQ657" i="12"/>
  <c r="AR657" i="12"/>
  <c r="AQ656" i="12"/>
  <c r="AR656" i="12"/>
  <c r="AQ655" i="12"/>
  <c r="AR655" i="12"/>
  <c r="AR654" i="12"/>
  <c r="AQ654" i="12"/>
  <c r="AQ653" i="12"/>
  <c r="AR653" i="12"/>
  <c r="AQ652" i="12"/>
  <c r="AR652" i="12"/>
  <c r="AR651" i="12"/>
  <c r="AQ651" i="12"/>
  <c r="AQ650" i="12"/>
  <c r="AR650" i="12"/>
  <c r="AQ649" i="12"/>
  <c r="AR649" i="12"/>
  <c r="AQ648" i="12"/>
  <c r="AR648" i="12"/>
  <c r="AQ647" i="12"/>
  <c r="AR647" i="12"/>
  <c r="AQ646" i="12"/>
  <c r="AR646" i="12"/>
  <c r="AQ645" i="12"/>
  <c r="AR645" i="12"/>
  <c r="AQ644" i="12"/>
  <c r="AR644" i="12"/>
  <c r="AQ642" i="12"/>
  <c r="AR642" i="12"/>
  <c r="AQ641" i="12"/>
  <c r="AR641" i="12"/>
  <c r="AQ640" i="12"/>
  <c r="AR640" i="12"/>
  <c r="AR639" i="12"/>
  <c r="AQ639" i="12"/>
  <c r="AR638" i="12"/>
  <c r="AQ638" i="12"/>
  <c r="AQ637" i="12"/>
  <c r="AR637" i="12"/>
  <c r="AQ636" i="12"/>
  <c r="AR636" i="12"/>
  <c r="AR634" i="12"/>
  <c r="AQ634" i="12"/>
  <c r="AQ633" i="12"/>
  <c r="AR633" i="12"/>
  <c r="AQ632" i="12"/>
  <c r="AR632" i="12"/>
  <c r="AQ472" i="12"/>
  <c r="AR472" i="12"/>
  <c r="AQ631" i="12"/>
  <c r="AR631" i="12"/>
  <c r="AR630" i="12"/>
  <c r="AQ630" i="12"/>
  <c r="AQ629" i="12"/>
  <c r="AR629" i="12"/>
  <c r="AQ628" i="12"/>
  <c r="AR628" i="12"/>
  <c r="AQ627" i="12"/>
  <c r="AR627" i="12"/>
  <c r="AQ626" i="12"/>
  <c r="AR626" i="12"/>
  <c r="AQ625" i="12"/>
  <c r="AR625" i="12"/>
  <c r="AQ624" i="12"/>
  <c r="AR624" i="12"/>
  <c r="AR623" i="12"/>
  <c r="AQ623" i="12"/>
  <c r="AR622" i="12"/>
  <c r="AQ622" i="12"/>
  <c r="AQ621" i="12"/>
  <c r="AR621" i="12"/>
  <c r="AQ620" i="12"/>
  <c r="AR620" i="12"/>
  <c r="AQ619" i="12"/>
  <c r="AR619" i="12"/>
  <c r="AQ618" i="12"/>
  <c r="AR618" i="12"/>
  <c r="AQ617" i="12"/>
  <c r="AR617" i="12"/>
  <c r="AR616" i="12"/>
  <c r="AQ616" i="12"/>
  <c r="AR615" i="12"/>
  <c r="AQ615" i="12"/>
  <c r="AQ614" i="12"/>
  <c r="AR614" i="12"/>
  <c r="AQ613" i="12"/>
  <c r="AR613" i="12"/>
  <c r="AR612" i="12"/>
  <c r="AQ612" i="12"/>
  <c r="AQ611" i="12"/>
  <c r="AR611" i="12"/>
  <c r="AQ610" i="12"/>
  <c r="AR610" i="12"/>
  <c r="AQ609" i="12"/>
  <c r="AR609" i="12"/>
  <c r="AR608" i="12"/>
  <c r="AQ608" i="12"/>
  <c r="AQ607" i="12"/>
  <c r="AR607" i="12"/>
  <c r="AQ606" i="12"/>
  <c r="AR606" i="12"/>
  <c r="AR605" i="12"/>
  <c r="AQ605" i="12"/>
  <c r="AQ604" i="12"/>
  <c r="AR604" i="12"/>
  <c r="AR603" i="12"/>
  <c r="AQ603" i="12"/>
  <c r="AQ602" i="12"/>
  <c r="AR602" i="12"/>
  <c r="AR601" i="12"/>
  <c r="AQ601" i="12"/>
  <c r="AR600" i="12"/>
  <c r="AQ600" i="12"/>
  <c r="AQ599" i="12"/>
  <c r="AR599" i="12"/>
  <c r="AQ598" i="12"/>
  <c r="AR598" i="12"/>
  <c r="AR597" i="12"/>
  <c r="AQ597" i="12"/>
  <c r="AQ596" i="12"/>
  <c r="AR596" i="12"/>
  <c r="AR595" i="12"/>
  <c r="AQ595" i="12"/>
  <c r="AQ594" i="12"/>
  <c r="AR594" i="12"/>
  <c r="AQ593" i="12"/>
  <c r="AR593" i="12"/>
  <c r="AQ592" i="12"/>
  <c r="AR592" i="12"/>
  <c r="AQ591" i="12"/>
  <c r="AR591" i="12"/>
  <c r="AR590" i="12"/>
  <c r="AQ590" i="12"/>
  <c r="AQ589" i="12"/>
  <c r="AR589" i="12"/>
  <c r="AR588" i="12"/>
  <c r="AQ588" i="12"/>
  <c r="AQ587" i="12"/>
  <c r="AR587" i="12"/>
  <c r="AR586" i="12"/>
  <c r="AQ586" i="12"/>
  <c r="AQ585" i="12"/>
  <c r="AR585" i="12"/>
  <c r="AQ584" i="12"/>
  <c r="AR584" i="12"/>
  <c r="AR582" i="12"/>
  <c r="AQ582" i="12"/>
  <c r="AR581" i="12"/>
  <c r="AQ581" i="12"/>
  <c r="AR579" i="12"/>
  <c r="AQ579" i="12"/>
  <c r="AQ578" i="12"/>
  <c r="AR578" i="12"/>
  <c r="AR577" i="12"/>
  <c r="AQ577" i="12"/>
  <c r="AQ576" i="12"/>
  <c r="AR576" i="12"/>
  <c r="AQ575" i="12"/>
  <c r="AR575" i="12"/>
  <c r="AR184" i="12"/>
  <c r="AQ184" i="12"/>
  <c r="AR574" i="12"/>
  <c r="AQ574" i="12"/>
  <c r="AR573" i="12"/>
  <c r="AQ573" i="12"/>
  <c r="AQ572" i="12"/>
  <c r="AR572" i="12"/>
  <c r="AR571" i="12"/>
  <c r="AQ571" i="12"/>
  <c r="AR570" i="12"/>
  <c r="AQ569" i="12"/>
  <c r="AR569" i="12"/>
  <c r="AQ568" i="12"/>
  <c r="AR568" i="12"/>
  <c r="AQ567" i="12"/>
  <c r="AR567" i="12"/>
  <c r="AR566" i="12"/>
  <c r="AQ566" i="12"/>
  <c r="AR565" i="12"/>
  <c r="AQ565" i="12"/>
  <c r="AQ564" i="12"/>
  <c r="AR564" i="12"/>
  <c r="AQ563" i="12"/>
  <c r="AR563" i="12"/>
  <c r="AQ562" i="12"/>
  <c r="AR562" i="12"/>
  <c r="AQ561" i="12"/>
  <c r="AQ560" i="12"/>
  <c r="AR560" i="12"/>
  <c r="AR559" i="12"/>
  <c r="AQ559" i="12"/>
  <c r="AR558" i="12"/>
  <c r="AQ558" i="12"/>
  <c r="AR557" i="12"/>
  <c r="AQ557" i="12"/>
  <c r="AQ555" i="12"/>
  <c r="AR555" i="12"/>
  <c r="AR554" i="12"/>
  <c r="AQ554" i="12"/>
  <c r="AR553" i="12"/>
  <c r="AQ553" i="12"/>
  <c r="AQ552" i="12"/>
  <c r="AR552" i="12"/>
  <c r="AQ551" i="12"/>
  <c r="AR551" i="12"/>
  <c r="AQ550" i="12"/>
  <c r="AR550" i="12"/>
  <c r="AQ549" i="12"/>
  <c r="AR549" i="12"/>
  <c r="AR548" i="12"/>
  <c r="AQ548" i="12"/>
  <c r="AQ547" i="12"/>
  <c r="AR547" i="12"/>
  <c r="AQ546" i="12"/>
  <c r="AR546" i="12"/>
  <c r="AQ545" i="12"/>
  <c r="AR545" i="12"/>
  <c r="AQ544" i="12"/>
  <c r="AR544" i="12"/>
  <c r="AR543" i="12"/>
  <c r="AQ543" i="12"/>
  <c r="AR542" i="12"/>
  <c r="AQ542" i="12"/>
  <c r="AR540" i="12"/>
  <c r="AQ540" i="12"/>
  <c r="AQ538" i="12"/>
  <c r="AR538" i="12"/>
  <c r="AR537" i="12"/>
  <c r="AR536" i="12"/>
  <c r="AQ536" i="12"/>
  <c r="AQ535" i="12"/>
  <c r="AR535" i="12"/>
  <c r="AQ534" i="12"/>
  <c r="AR534" i="12"/>
  <c r="AQ532" i="12"/>
  <c r="AR532" i="12"/>
  <c r="AR531" i="12"/>
  <c r="AQ531" i="12"/>
  <c r="AR530" i="12"/>
  <c r="AQ530" i="12"/>
  <c r="AQ528" i="12"/>
  <c r="AR528" i="12"/>
  <c r="AQ527" i="12"/>
  <c r="AR527" i="12"/>
  <c r="AQ526" i="12"/>
  <c r="AR526" i="12"/>
  <c r="AQ525" i="12"/>
  <c r="AQ524" i="12"/>
  <c r="AR524" i="12"/>
  <c r="AR523" i="12"/>
  <c r="AQ523" i="12"/>
  <c r="AR522" i="12"/>
  <c r="AQ522" i="12"/>
  <c r="AQ521" i="12"/>
  <c r="AR521" i="12"/>
  <c r="AQ520" i="12"/>
  <c r="AR519" i="12"/>
  <c r="AQ519" i="12"/>
  <c r="AQ518" i="12"/>
  <c r="AR518" i="12"/>
  <c r="AQ517" i="12"/>
  <c r="AR517" i="12"/>
  <c r="AQ516" i="12"/>
  <c r="AR516" i="12"/>
  <c r="AQ515" i="12"/>
  <c r="AR515" i="12"/>
  <c r="AR514" i="12"/>
  <c r="AQ514" i="12"/>
  <c r="AQ513" i="12"/>
  <c r="AR513" i="12"/>
  <c r="AQ512" i="12"/>
  <c r="AR512" i="12"/>
  <c r="AQ511" i="12"/>
  <c r="AR511" i="12"/>
  <c r="AQ510" i="12"/>
  <c r="AR510" i="12"/>
  <c r="AQ509" i="12"/>
  <c r="AR509" i="12"/>
  <c r="AQ508" i="12"/>
  <c r="AR508" i="12"/>
  <c r="AR507" i="12"/>
  <c r="AQ507" i="12"/>
  <c r="AR506" i="12"/>
  <c r="AQ506" i="12"/>
  <c r="AQ505" i="12"/>
  <c r="AR505" i="12"/>
  <c r="AQ504" i="12"/>
  <c r="AR503" i="12"/>
  <c r="AQ503" i="12"/>
  <c r="AQ501" i="12"/>
  <c r="AR501" i="12"/>
  <c r="AQ500" i="12"/>
  <c r="AR500" i="12"/>
  <c r="AQ498" i="12"/>
  <c r="AR498" i="12"/>
  <c r="AR497" i="12"/>
  <c r="AQ497" i="12"/>
  <c r="AR496" i="12"/>
  <c r="AQ496" i="12"/>
  <c r="AQ495" i="12"/>
  <c r="AR495" i="12"/>
  <c r="AQ494" i="12"/>
  <c r="AR494" i="12"/>
  <c r="AQ493" i="12"/>
  <c r="AR493" i="12"/>
  <c r="AR492" i="12"/>
  <c r="AQ492" i="12"/>
  <c r="AQ490" i="12"/>
  <c r="AR490" i="12"/>
  <c r="AQ489" i="12"/>
  <c r="AQ488" i="12"/>
  <c r="AR488" i="12"/>
  <c r="AQ487" i="12"/>
  <c r="AR487" i="12"/>
  <c r="AQ486" i="12"/>
  <c r="AR486" i="12"/>
  <c r="AQ485" i="12"/>
  <c r="AR485" i="12"/>
  <c r="AR484" i="12"/>
  <c r="AQ484" i="12"/>
  <c r="AQ483" i="12"/>
  <c r="AR482" i="12"/>
  <c r="AQ481" i="12"/>
  <c r="AR481" i="12"/>
  <c r="AQ480" i="12"/>
  <c r="AR480" i="12"/>
  <c r="AQ479" i="12"/>
  <c r="AR479" i="12"/>
  <c r="AQ477" i="12"/>
  <c r="AR477" i="12"/>
  <c r="AQ476" i="12"/>
  <c r="AR476" i="12"/>
  <c r="AQ475" i="12"/>
  <c r="AR474" i="12"/>
  <c r="AQ474" i="12"/>
  <c r="AQ473" i="12"/>
  <c r="AR473" i="12"/>
  <c r="AQ471" i="12"/>
  <c r="AR471" i="12"/>
  <c r="AQ470" i="12"/>
  <c r="AR470" i="12"/>
  <c r="AQ469" i="12"/>
  <c r="AR469" i="12"/>
  <c r="AQ468" i="12"/>
  <c r="AR468" i="12"/>
  <c r="AQ467" i="12"/>
  <c r="AR467" i="12"/>
  <c r="AQ466" i="12"/>
  <c r="AR465" i="12"/>
  <c r="AQ465" i="12"/>
  <c r="AQ464" i="12"/>
  <c r="AR464" i="12"/>
  <c r="AQ463" i="12"/>
  <c r="AR463" i="12"/>
  <c r="AQ462" i="12"/>
  <c r="AR462" i="12"/>
  <c r="AQ461" i="12"/>
  <c r="AR461" i="12"/>
  <c r="AQ460" i="12"/>
  <c r="AQ459" i="12"/>
  <c r="AR459" i="12"/>
  <c r="AQ458" i="12"/>
  <c r="AR458" i="12"/>
  <c r="AR457" i="12"/>
  <c r="AQ457" i="12"/>
  <c r="AQ456" i="12"/>
  <c r="AR456" i="12"/>
  <c r="AQ455" i="12"/>
  <c r="AR455" i="12"/>
  <c r="AQ454" i="12"/>
  <c r="AR453" i="12"/>
  <c r="AQ453" i="12"/>
  <c r="AR452" i="12"/>
  <c r="AQ452" i="12"/>
  <c r="AQ451" i="12"/>
  <c r="AQ450" i="12"/>
  <c r="AR450" i="12"/>
  <c r="AQ449" i="12"/>
  <c r="AR449" i="12"/>
  <c r="AR448" i="12"/>
  <c r="AQ447" i="12"/>
  <c r="AR447" i="12"/>
  <c r="AQ446" i="12"/>
  <c r="AR446" i="12"/>
  <c r="AQ445" i="12"/>
  <c r="AR445" i="12"/>
  <c r="AQ444" i="12"/>
  <c r="AQ443" i="12"/>
  <c r="AR443" i="12"/>
  <c r="AQ442" i="12"/>
  <c r="AR442" i="12"/>
  <c r="AR441" i="12"/>
  <c r="AQ441" i="12"/>
  <c r="AQ440" i="12"/>
  <c r="AR440" i="12"/>
  <c r="AQ439" i="12"/>
  <c r="AR439" i="12"/>
  <c r="AQ438" i="12"/>
  <c r="AR437" i="12"/>
  <c r="AQ437" i="12"/>
  <c r="AQ436" i="12"/>
  <c r="AR436" i="12"/>
  <c r="AR435" i="12"/>
  <c r="AQ435" i="12"/>
  <c r="AR434" i="12"/>
  <c r="AQ434" i="12"/>
  <c r="AR433" i="12"/>
  <c r="AQ433" i="12"/>
  <c r="AQ432" i="12"/>
  <c r="AR431" i="12"/>
  <c r="AQ431" i="12"/>
  <c r="AR430" i="12"/>
  <c r="AQ430" i="12"/>
  <c r="AQ429" i="12"/>
  <c r="AR428" i="12"/>
  <c r="AR427" i="12"/>
  <c r="AQ427" i="12"/>
  <c r="AR426" i="12"/>
  <c r="AQ426" i="12"/>
  <c r="AQ425" i="12"/>
  <c r="AR425" i="12"/>
  <c r="AR424" i="12"/>
  <c r="AQ424" i="12"/>
  <c r="AR423" i="12"/>
  <c r="AQ423" i="12"/>
  <c r="AR422" i="12"/>
  <c r="AR421" i="12"/>
  <c r="AQ421" i="12"/>
  <c r="AQ420" i="12"/>
  <c r="AR420" i="12"/>
  <c r="AR419" i="12"/>
  <c r="AQ419" i="12"/>
  <c r="AR418" i="12"/>
  <c r="AQ418" i="12"/>
  <c r="AR417" i="12"/>
  <c r="AQ417" i="12"/>
  <c r="AQ416" i="12"/>
  <c r="AR415" i="12"/>
  <c r="AQ415" i="12"/>
  <c r="AR414" i="12"/>
  <c r="AQ414" i="12"/>
  <c r="AQ413" i="12"/>
  <c r="AR413" i="12"/>
  <c r="AR412" i="12"/>
  <c r="AR411" i="12"/>
  <c r="AQ411" i="12"/>
  <c r="AR410" i="12"/>
  <c r="AQ410" i="12"/>
  <c r="AQ409" i="12"/>
  <c r="AR407" i="12"/>
  <c r="AQ407" i="12"/>
  <c r="AR406" i="12"/>
  <c r="AQ406" i="12"/>
  <c r="AR405" i="12"/>
  <c r="AR403" i="12"/>
  <c r="AQ403" i="12"/>
  <c r="AQ402" i="12"/>
  <c r="AR402" i="12"/>
  <c r="AR401" i="12"/>
  <c r="AQ401" i="12"/>
  <c r="AR400" i="12"/>
  <c r="AQ400" i="12"/>
  <c r="AQ399" i="12"/>
  <c r="AR397" i="12"/>
  <c r="AQ397" i="12"/>
  <c r="AR396" i="12"/>
  <c r="AQ396" i="12"/>
  <c r="AQ395" i="12"/>
  <c r="AR395" i="12"/>
  <c r="AR394" i="12"/>
  <c r="AR393" i="12"/>
  <c r="AQ393" i="12"/>
  <c r="AR392" i="12"/>
  <c r="AQ392" i="12"/>
  <c r="AQ391" i="12"/>
  <c r="AR391" i="12"/>
  <c r="AR390" i="12"/>
  <c r="AQ390" i="12"/>
  <c r="AR389" i="12"/>
  <c r="AQ389" i="12"/>
  <c r="AR388" i="12"/>
  <c r="AR387" i="12"/>
  <c r="AQ387" i="12"/>
  <c r="AQ386" i="12"/>
  <c r="AR386" i="12"/>
  <c r="AR385" i="12"/>
  <c r="AR384" i="12"/>
  <c r="AQ384" i="12"/>
  <c r="AR383" i="12"/>
  <c r="AQ383" i="12"/>
  <c r="AQ382" i="12"/>
  <c r="AR381" i="12"/>
  <c r="AQ381" i="12"/>
  <c r="AR379" i="12"/>
  <c r="AQ379" i="12"/>
  <c r="AQ378" i="12"/>
  <c r="AR378" i="12"/>
  <c r="AR377" i="12"/>
  <c r="AR376" i="12"/>
  <c r="AQ376" i="12"/>
  <c r="AR375" i="12"/>
  <c r="AQ375" i="12"/>
  <c r="AQ374" i="12"/>
  <c r="AR374" i="12"/>
  <c r="AR373" i="12"/>
  <c r="AQ373" i="12"/>
  <c r="AR372" i="12"/>
  <c r="AQ372" i="12"/>
  <c r="AR371" i="12"/>
  <c r="AR370" i="12"/>
  <c r="AQ370" i="12"/>
  <c r="AQ369" i="12"/>
  <c r="AR369" i="12"/>
  <c r="AR368" i="12"/>
  <c r="AQ368" i="12"/>
  <c r="AR367" i="12"/>
  <c r="AQ367" i="12"/>
  <c r="AR366" i="12"/>
  <c r="AQ366" i="12"/>
  <c r="AQ365" i="12"/>
  <c r="AR363" i="12"/>
  <c r="AQ363" i="12"/>
  <c r="AR362" i="12"/>
  <c r="AQ362" i="12"/>
  <c r="AQ361" i="12"/>
  <c r="AR360" i="12"/>
  <c r="AR358" i="12"/>
  <c r="AQ358" i="12"/>
  <c r="AR357" i="12"/>
  <c r="AQ357" i="12"/>
  <c r="AQ356" i="12"/>
  <c r="AR356" i="12"/>
  <c r="AR355" i="12"/>
  <c r="AQ355" i="12"/>
  <c r="AR354" i="12"/>
  <c r="AQ354" i="12"/>
  <c r="AR353" i="12"/>
  <c r="AR352" i="12"/>
  <c r="AQ352" i="12"/>
  <c r="AQ351" i="12"/>
  <c r="AR351" i="12"/>
  <c r="AR350" i="12"/>
  <c r="AQ350" i="12"/>
  <c r="AQ349" i="12"/>
  <c r="AR348" i="12"/>
  <c r="AQ348" i="12"/>
  <c r="AR347" i="12"/>
  <c r="AQ347" i="12"/>
  <c r="AQ346" i="12"/>
  <c r="AR346" i="12"/>
  <c r="AR345" i="12"/>
  <c r="AR344" i="12"/>
  <c r="AQ344" i="12"/>
  <c r="AR343" i="12"/>
  <c r="AQ343" i="12"/>
  <c r="AQ342" i="12"/>
  <c r="AR341" i="12"/>
  <c r="AQ341" i="12"/>
  <c r="AR340" i="12"/>
  <c r="AQ340" i="12"/>
  <c r="AR339" i="12"/>
  <c r="AR338" i="12"/>
  <c r="AQ338" i="12"/>
  <c r="AQ337" i="12"/>
  <c r="AR337" i="12"/>
  <c r="AR336" i="12"/>
  <c r="AQ336" i="12"/>
  <c r="AR335" i="12"/>
  <c r="AQ335" i="12"/>
  <c r="AR334" i="12"/>
  <c r="AQ334" i="12"/>
  <c r="AQ333" i="12"/>
  <c r="AR332" i="12"/>
  <c r="AQ332" i="12"/>
  <c r="AR331" i="12"/>
  <c r="AQ331" i="12"/>
  <c r="AQ330" i="12"/>
  <c r="AR330" i="12"/>
  <c r="AR329" i="12"/>
  <c r="AQ329" i="12"/>
  <c r="AR328" i="12"/>
  <c r="AQ328" i="12"/>
  <c r="AQ327" i="12"/>
  <c r="AR327" i="12"/>
  <c r="AR325" i="12"/>
  <c r="AQ325" i="12"/>
  <c r="AR324" i="12"/>
  <c r="AR323" i="12"/>
  <c r="AQ323" i="12"/>
  <c r="AQ322" i="12"/>
  <c r="AR322" i="12"/>
  <c r="AR321" i="12"/>
  <c r="AR320" i="12"/>
  <c r="AQ320" i="12"/>
  <c r="AR319" i="12"/>
  <c r="AQ319" i="12"/>
  <c r="AR318" i="12"/>
  <c r="AQ318" i="12"/>
  <c r="AQ317" i="12"/>
  <c r="AR317" i="12"/>
  <c r="AR316" i="12"/>
  <c r="AR315" i="12"/>
  <c r="AQ315" i="12"/>
  <c r="AR314" i="12"/>
  <c r="AQ314" i="12"/>
  <c r="AR313" i="12"/>
  <c r="AQ313" i="12"/>
  <c r="AR312" i="12"/>
  <c r="AQ312" i="12"/>
  <c r="AR311" i="12"/>
  <c r="AR310" i="12"/>
  <c r="AQ310" i="12"/>
  <c r="AQ309" i="12"/>
  <c r="AR309" i="12"/>
  <c r="AR308" i="12"/>
  <c r="AQ308" i="12"/>
  <c r="AR307" i="12"/>
  <c r="AQ307" i="12"/>
  <c r="AR306" i="12"/>
  <c r="AQ306" i="12"/>
  <c r="AQ305" i="12"/>
  <c r="AR304" i="12"/>
  <c r="AQ304" i="12"/>
  <c r="AR303" i="12"/>
  <c r="AQ303" i="12"/>
  <c r="AR302" i="12"/>
  <c r="AR301" i="12"/>
  <c r="AQ301" i="12"/>
  <c r="AQ339" i="12"/>
  <c r="AQ360" i="12"/>
  <c r="AR382" i="12"/>
  <c r="AQ405" i="12"/>
  <c r="AQ428" i="12"/>
  <c r="AQ448" i="12"/>
  <c r="AR475" i="12"/>
  <c r="AR520" i="12"/>
  <c r="AR342" i="12"/>
  <c r="AR429" i="12"/>
  <c r="AQ570" i="12"/>
  <c r="AQ324" i="12"/>
  <c r="AQ345" i="12"/>
  <c r="AR365" i="12"/>
  <c r="AQ388" i="12"/>
  <c r="AQ412" i="12"/>
  <c r="AR432" i="12"/>
  <c r="AR454" i="12"/>
  <c r="AR483" i="12"/>
  <c r="AQ537" i="12"/>
  <c r="AR361" i="12"/>
  <c r="AR451" i="12"/>
  <c r="AQ203" i="12"/>
  <c r="AQ207" i="12"/>
  <c r="AQ211" i="12"/>
  <c r="AQ216" i="12"/>
  <c r="AQ234" i="12"/>
  <c r="AQ249" i="12"/>
  <c r="AQ263" i="12"/>
  <c r="AR278" i="12"/>
  <c r="AQ300" i="12"/>
  <c r="AR298" i="12"/>
  <c r="AQ298" i="12"/>
  <c r="AR297" i="12"/>
  <c r="AR295" i="12"/>
  <c r="AQ295" i="12"/>
  <c r="AR292" i="12"/>
  <c r="AR291" i="12"/>
  <c r="AR289" i="12"/>
  <c r="AQ289" i="12"/>
  <c r="AR288" i="12"/>
  <c r="AQ287" i="12"/>
  <c r="AR285" i="12"/>
  <c r="AQ285" i="12"/>
  <c r="AR284" i="12"/>
  <c r="AQ283" i="12"/>
  <c r="AR281" i="12"/>
  <c r="AQ281" i="12"/>
  <c r="AR280" i="12"/>
  <c r="AR279" i="12"/>
  <c r="AQ279" i="12"/>
  <c r="AR277" i="12"/>
  <c r="AQ276" i="12"/>
  <c r="AR275" i="12"/>
  <c r="AQ275" i="12"/>
  <c r="AR272" i="12"/>
  <c r="AQ272" i="12"/>
  <c r="AQ271" i="12"/>
  <c r="AR270" i="12"/>
  <c r="AR269" i="12"/>
  <c r="AQ269" i="12"/>
  <c r="AQ268" i="12"/>
  <c r="AQ267" i="12"/>
  <c r="AR265" i="12"/>
  <c r="AQ265" i="12"/>
  <c r="AQ264" i="12"/>
  <c r="AR264" i="12"/>
  <c r="AR262" i="12"/>
  <c r="AQ261" i="12"/>
  <c r="AR260" i="12"/>
  <c r="AQ260" i="12"/>
  <c r="AQ258" i="12"/>
  <c r="AR257" i="12"/>
  <c r="AR255" i="12"/>
  <c r="AQ255" i="12"/>
  <c r="AQ254" i="12"/>
  <c r="AQ253" i="12"/>
  <c r="AQ251" i="12"/>
  <c r="AQ250" i="12"/>
  <c r="AR250" i="12"/>
  <c r="AR248" i="12"/>
  <c r="AQ247" i="12"/>
  <c r="AR246" i="12"/>
  <c r="AQ246" i="12"/>
  <c r="AR244" i="12"/>
  <c r="AQ244" i="12"/>
  <c r="AQ243" i="12"/>
  <c r="AR242" i="12"/>
  <c r="AR240" i="12"/>
  <c r="AQ240" i="12"/>
  <c r="AQ239" i="12"/>
  <c r="AR237" i="12"/>
  <c r="AQ237" i="12"/>
  <c r="AQ236" i="12"/>
  <c r="AQ235" i="12"/>
  <c r="AR235" i="12"/>
  <c r="AR233" i="12"/>
  <c r="AQ232" i="12"/>
  <c r="AR231" i="12"/>
  <c r="AQ231" i="12"/>
  <c r="AR228" i="12"/>
  <c r="AQ228" i="12"/>
  <c r="AQ227" i="12"/>
  <c r="AR225" i="12"/>
  <c r="AR223" i="12"/>
  <c r="AQ223" i="12"/>
  <c r="AQ222" i="12"/>
  <c r="AQ220" i="12"/>
  <c r="AR219" i="12"/>
  <c r="AQ219" i="12"/>
  <c r="AQ218" i="12"/>
  <c r="AQ217" i="12"/>
  <c r="AR217" i="12"/>
  <c r="AR215" i="12"/>
  <c r="AR212" i="12"/>
  <c r="AQ212" i="12"/>
  <c r="AR210" i="12"/>
  <c r="AQ210" i="12"/>
  <c r="AR208" i="12"/>
  <c r="AQ204" i="12"/>
  <c r="AQ201" i="12"/>
  <c r="AR201" i="12"/>
  <c r="AR199" i="12"/>
  <c r="AR197" i="12"/>
  <c r="AQ197" i="12"/>
  <c r="AR195" i="12"/>
  <c r="AQ195" i="12"/>
  <c r="AR193" i="12"/>
  <c r="AR191" i="12"/>
  <c r="AQ191" i="12"/>
  <c r="AQ189" i="12"/>
  <c r="AR188" i="12"/>
  <c r="AQ188" i="12"/>
  <c r="AQ186" i="12"/>
  <c r="AR186" i="12"/>
  <c r="AR183" i="12"/>
  <c r="AR181" i="12"/>
  <c r="AQ181" i="12"/>
  <c r="AR179" i="12"/>
  <c r="AQ179" i="12"/>
  <c r="AQ177" i="12"/>
  <c r="AQ175" i="12"/>
  <c r="AR175" i="12"/>
  <c r="AR173" i="12"/>
  <c r="AQ171" i="12"/>
  <c r="AR171" i="12"/>
  <c r="AR169" i="12"/>
  <c r="AQ169" i="12"/>
  <c r="AQ167" i="12"/>
  <c r="AQ165" i="12"/>
  <c r="AR232" i="12"/>
  <c r="AR238" i="12"/>
  <c r="AR247" i="12"/>
  <c r="AR252" i="12"/>
  <c r="AR261" i="12"/>
  <c r="AR266" i="12"/>
  <c r="AR276" i="12"/>
  <c r="AQ282" i="12"/>
  <c r="AQ291" i="12"/>
  <c r="AQ299" i="12"/>
  <c r="AR204" i="12"/>
  <c r="AQ225" i="12"/>
  <c r="AQ248" i="12"/>
  <c r="AR267" i="12"/>
  <c r="AR287" i="12"/>
  <c r="AR227" i="12"/>
  <c r="AR243" i="12"/>
  <c r="AR258" i="12"/>
  <c r="AR271" i="12"/>
  <c r="AQ288" i="12"/>
  <c r="AR189" i="12"/>
  <c r="AQ208" i="12"/>
  <c r="AQ233" i="12"/>
  <c r="AR253" i="12"/>
  <c r="AQ270" i="12"/>
  <c r="AQ292" i="12"/>
  <c r="AR165" i="12"/>
  <c r="AQ164" i="12"/>
  <c r="AQ160" i="12"/>
  <c r="AQ157" i="12"/>
  <c r="AQ153" i="12"/>
  <c r="AQ143" i="12"/>
  <c r="AQ139" i="12"/>
  <c r="AQ132" i="12"/>
  <c r="AQ128" i="12"/>
  <c r="AQ124" i="12"/>
  <c r="AR164" i="12"/>
  <c r="AR160" i="12"/>
  <c r="AQ838" i="12"/>
  <c r="AR838" i="12"/>
  <c r="AQ398" i="12"/>
  <c r="AQ635" i="12"/>
  <c r="AQ529" i="12"/>
  <c r="AQ8" i="12"/>
  <c r="AQ502" i="12"/>
  <c r="AQ206" i="12"/>
  <c r="AQ149" i="12"/>
  <c r="AQ491" i="12"/>
  <c r="AO444" i="4"/>
  <c r="D609" i="6"/>
  <c r="AP457" i="4"/>
  <c r="AO361" i="4"/>
  <c r="AP822" i="4"/>
  <c r="AW7" i="4"/>
  <c r="AO440" i="4"/>
  <c r="AO311" i="4"/>
  <c r="AP311" i="4"/>
  <c r="AO348" i="4"/>
  <c r="AO113" i="4"/>
  <c r="AO340" i="4"/>
  <c r="AP340" i="4"/>
  <c r="AO325" i="4"/>
  <c r="AO306" i="4"/>
  <c r="AO320" i="4"/>
  <c r="AO497" i="4"/>
  <c r="AO511" i="4"/>
  <c r="AO371" i="4"/>
  <c r="AO383" i="4"/>
  <c r="AO614" i="4"/>
  <c r="AP614" i="4"/>
  <c r="AP378" i="4"/>
  <c r="AO378" i="4"/>
  <c r="AP419" i="4"/>
  <c r="AO342" i="4"/>
  <c r="AP342" i="4"/>
  <c r="AP458" i="4"/>
  <c r="AO458" i="4"/>
  <c r="AP382" i="4"/>
  <c r="AO382" i="4"/>
  <c r="AP504" i="4"/>
  <c r="AO504" i="4"/>
  <c r="AO379" i="4"/>
  <c r="AO373" i="4"/>
  <c r="AP373" i="4"/>
  <c r="AP459" i="4"/>
  <c r="AP505" i="4"/>
  <c r="AO505" i="4"/>
  <c r="AO604" i="4"/>
  <c r="AP604" i="4"/>
  <c r="AP786" i="4"/>
  <c r="AO786" i="4"/>
  <c r="AO498" i="4"/>
  <c r="AO514" i="4"/>
  <c r="AP514" i="4"/>
  <c r="AP831" i="4"/>
  <c r="AP520" i="4"/>
  <c r="AO520" i="4"/>
  <c r="AO126" i="4"/>
  <c r="AO848" i="4"/>
  <c r="AP848" i="4"/>
  <c r="AO823" i="4"/>
  <c r="AP293" i="4"/>
  <c r="AO293" i="4"/>
  <c r="AO465" i="4"/>
  <c r="AP206" i="4"/>
  <c r="AO206" i="4"/>
  <c r="AP99" i="4"/>
  <c r="AP88" i="7"/>
  <c r="AO96" i="7"/>
  <c r="AO100" i="7" s="1"/>
  <c r="AP840" i="4"/>
  <c r="AO840" i="4"/>
  <c r="AP503" i="4"/>
  <c r="AL102" i="7"/>
  <c r="AL103" i="7"/>
  <c r="AL101" i="7"/>
  <c r="AO241" i="4"/>
  <c r="D604" i="6"/>
  <c r="D610" i="6"/>
  <c r="D608" i="6"/>
  <c r="D606" i="6"/>
  <c r="AP16" i="4"/>
  <c r="AO16" i="4"/>
  <c r="AP199" i="4"/>
  <c r="AL104" i="7"/>
  <c r="AP171" i="4"/>
  <c r="AP368" i="4"/>
  <c r="AO494" i="4"/>
  <c r="AP866" i="4"/>
  <c r="AO866" i="4"/>
  <c r="AO190" i="4"/>
  <c r="AP190" i="4"/>
  <c r="D611" i="6"/>
  <c r="D620" i="6"/>
  <c r="D618" i="6"/>
  <c r="D631" i="6"/>
  <c r="AP52" i="4"/>
  <c r="AP110" i="4"/>
  <c r="AO110" i="4"/>
  <c r="AO175" i="4"/>
  <c r="AP234" i="4"/>
  <c r="AO234" i="4"/>
  <c r="AO487" i="4"/>
  <c r="AP487" i="4"/>
  <c r="AP610" i="4"/>
  <c r="AO707" i="4"/>
  <c r="AP819" i="4"/>
  <c r="AO535" i="4"/>
  <c r="AO828" i="4"/>
  <c r="AP828" i="4"/>
  <c r="AL105" i="7"/>
  <c r="AP275" i="4"/>
  <c r="AO275" i="4"/>
  <c r="AP148" i="4"/>
  <c r="AO148" i="4"/>
  <c r="AO653" i="4"/>
  <c r="AP653" i="4"/>
  <c r="AO757" i="4"/>
  <c r="AP771" i="4"/>
  <c r="AO771" i="4"/>
  <c r="AO211" i="4"/>
  <c r="AO28" i="4"/>
  <c r="AP469" i="4"/>
  <c r="AO469" i="4"/>
  <c r="AO655" i="4"/>
  <c r="AO673" i="4"/>
  <c r="AP673" i="4"/>
  <c r="AP818" i="4"/>
  <c r="AO560" i="4"/>
  <c r="AP560" i="4"/>
  <c r="AN89" i="7"/>
  <c r="AP183" i="4"/>
  <c r="AO183" i="4"/>
  <c r="J6" i="5"/>
  <c r="AP8" i="4"/>
  <c r="AP6" i="5"/>
  <c r="AO8" i="4"/>
  <c r="AO6" i="5" s="1"/>
  <c r="AP736" i="4"/>
  <c r="AO736" i="4"/>
  <c r="AO351" i="4"/>
  <c r="AP351" i="4"/>
  <c r="AO794" i="4"/>
  <c r="AO586" i="4"/>
  <c r="AP586" i="4"/>
  <c r="AO624" i="4"/>
  <c r="AP624" i="4"/>
  <c r="AP61" i="4"/>
  <c r="AL106" i="7"/>
  <c r="D613" i="6"/>
  <c r="AO240" i="4"/>
  <c r="AP240" i="4"/>
  <c r="AP266" i="4"/>
  <c r="AO266" i="4"/>
  <c r="AP391" i="4"/>
  <c r="AP384" i="4"/>
  <c r="AO384" i="4"/>
  <c r="AO658" i="4"/>
  <c r="AO542" i="4"/>
  <c r="AP542" i="4"/>
  <c r="AP563" i="4"/>
  <c r="AO305" i="4"/>
  <c r="AP305" i="4"/>
  <c r="AO304" i="4"/>
  <c r="AO583" i="4"/>
  <c r="AP583" i="4"/>
  <c r="AO35" i="4"/>
  <c r="AP237" i="4"/>
  <c r="AO192" i="4"/>
  <c r="AP192" i="4"/>
  <c r="AO389" i="4"/>
  <c r="AP389" i="4"/>
  <c r="AP462" i="4"/>
  <c r="AO462" i="4"/>
  <c r="AP700" i="4"/>
  <c r="AO700" i="4"/>
  <c r="AP424" i="4"/>
  <c r="AO782" i="4"/>
  <c r="AP782" i="4"/>
  <c r="AO394" i="4"/>
  <c r="AO86" i="4"/>
  <c r="AX7" i="4"/>
  <c r="C633" i="6" l="1"/>
  <c r="D630" i="6" s="1"/>
  <c r="D633" i="6" s="1"/>
  <c r="D599" i="6"/>
  <c r="E592" i="6"/>
  <c r="E601" i="6"/>
  <c r="E600" i="6" s="1"/>
  <c r="AS77" i="7"/>
  <c r="AS80" i="7" s="1"/>
  <c r="AS95" i="7" s="1"/>
  <c r="AS89" i="7" s="1"/>
  <c r="AS73" i="7"/>
  <c r="AS96" i="7" s="1"/>
  <c r="AR105" i="7"/>
  <c r="AL80" i="7"/>
  <c r="AL95" i="7" s="1"/>
  <c r="AL89" i="7" s="1"/>
  <c r="AO102" i="7"/>
  <c r="AO103" i="7"/>
  <c r="AO104" i="7"/>
  <c r="H592" i="6"/>
  <c r="H601" i="6"/>
  <c r="H600" i="6" s="1"/>
  <c r="D598" i="6"/>
  <c r="D597" i="6"/>
  <c r="D600" i="6" s="1"/>
  <c r="C600" i="6"/>
  <c r="AO105" i="7"/>
  <c r="AM100" i="7"/>
  <c r="AN106" i="7"/>
  <c r="AN100" i="7"/>
  <c r="G592" i="6"/>
  <c r="G601" i="6"/>
  <c r="AO101" i="7"/>
  <c r="AQ100" i="7"/>
  <c r="AQ106" i="7"/>
  <c r="AK88" i="7"/>
  <c r="AJ96" i="7"/>
  <c r="AR104" i="7"/>
  <c r="AR102" i="7"/>
  <c r="AR103" i="7"/>
  <c r="AR101" i="7"/>
  <c r="F592" i="6"/>
  <c r="F601" i="6"/>
  <c r="F600" i="6" s="1"/>
  <c r="AP100" i="7"/>
  <c r="AP106" i="7"/>
  <c r="AI96" i="7"/>
  <c r="AJ88" i="7"/>
  <c r="AV778" i="4"/>
  <c r="AW778" i="4"/>
  <c r="AX778" i="4" s="1"/>
  <c r="AV736" i="4"/>
  <c r="AW736" i="4" s="1"/>
  <c r="AX736" i="4" s="1"/>
  <c r="AO754" i="4"/>
  <c r="AP821" i="4"/>
  <c r="AP426" i="4"/>
  <c r="AP689" i="4"/>
  <c r="AP711" i="4"/>
  <c r="AP397" i="4"/>
  <c r="AP270" i="4"/>
  <c r="AP101" i="4"/>
  <c r="AP109" i="4"/>
  <c r="AP83" i="4"/>
  <c r="AP502" i="4"/>
  <c r="J364" i="4"/>
  <c r="AP364" i="4" s="1"/>
  <c r="Z364" i="4"/>
  <c r="AO364" i="4"/>
  <c r="AW606" i="4"/>
  <c r="AX606" i="4" s="1"/>
  <c r="AW120" i="4"/>
  <c r="AX120" i="4" s="1"/>
  <c r="AW54" i="4"/>
  <c r="AX54" i="4" s="1"/>
  <c r="AW89" i="4"/>
  <c r="AX89" i="4" s="1"/>
  <c r="AW795" i="4"/>
  <c r="AX795" i="4" s="1"/>
  <c r="AW698" i="4"/>
  <c r="AX698" i="4" s="1"/>
  <c r="AW174" i="4"/>
  <c r="AX174" i="4" s="1"/>
  <c r="AW109" i="4"/>
  <c r="AX109" i="4" s="1"/>
  <c r="AW440" i="4"/>
  <c r="AX440" i="4" s="1"/>
  <c r="AW228" i="4"/>
  <c r="AX228" i="4" s="1"/>
  <c r="AW850" i="4"/>
  <c r="AX850" i="4" s="1"/>
  <c r="AW99" i="4"/>
  <c r="AX99" i="4" s="1"/>
  <c r="AW347" i="4"/>
  <c r="AX347" i="4" s="1"/>
  <c r="AW144" i="4"/>
  <c r="AX144" i="4" s="1"/>
  <c r="AW117" i="4"/>
  <c r="AX117" i="4" s="1"/>
  <c r="AW9" i="4"/>
  <c r="AX9" i="4" s="1"/>
  <c r="AW340" i="4"/>
  <c r="AX340" i="4" s="1"/>
  <c r="AW108" i="4"/>
  <c r="AX108" i="4" s="1"/>
  <c r="AW311" i="4"/>
  <c r="AX311" i="4" s="1"/>
  <c r="AT58" i="4"/>
  <c r="AU58" i="4" s="1"/>
  <c r="AV58" i="4" s="1"/>
  <c r="AW84" i="4"/>
  <c r="AX84" i="4" s="1"/>
  <c r="AW62" i="4"/>
  <c r="AX62" i="4" s="1"/>
  <c r="AT131" i="4"/>
  <c r="AU131" i="4" s="1"/>
  <c r="AV131" i="4" s="1"/>
  <c r="AW162" i="4"/>
  <c r="AX162" i="4" s="1"/>
  <c r="AW215" i="4"/>
  <c r="AX215" i="4" s="1"/>
  <c r="AW271" i="4"/>
  <c r="AX271" i="4" s="1"/>
  <c r="AT314" i="4"/>
  <c r="AU314" i="4" s="1"/>
  <c r="AV314" i="4" s="1"/>
  <c r="AT336" i="4"/>
  <c r="AU336" i="4" s="1"/>
  <c r="AV336" i="4" s="1"/>
  <c r="AW336" i="4"/>
  <c r="AX336" i="4" s="1"/>
  <c r="AT355" i="4"/>
  <c r="AU355" i="4" s="1"/>
  <c r="AV355" i="4" s="1"/>
  <c r="AT400" i="4"/>
  <c r="AU400" i="4" s="1"/>
  <c r="AV400" i="4" s="1"/>
  <c r="AW400" i="4" s="1"/>
  <c r="AX400" i="4" s="1"/>
  <c r="AW50" i="4"/>
  <c r="AX50" i="4" s="1"/>
  <c r="AW163" i="4"/>
  <c r="AX163" i="4" s="1"/>
  <c r="AW241" i="4"/>
  <c r="AX241" i="4" s="1"/>
  <c r="AT414" i="4"/>
  <c r="AU414" i="4" s="1"/>
  <c r="AV414" i="4" s="1"/>
  <c r="AW434" i="4"/>
  <c r="AX434" i="4" s="1"/>
  <c r="AW126" i="4"/>
  <c r="AX126" i="4" s="1"/>
  <c r="AV208" i="4"/>
  <c r="AW208" i="4" s="1"/>
  <c r="AX208" i="4" s="1"/>
  <c r="AU247" i="4"/>
  <c r="AV247" i="4" s="1"/>
  <c r="AW247" i="4"/>
  <c r="AX247" i="4" s="1"/>
  <c r="AV276" i="4"/>
  <c r="AW276" i="4" s="1"/>
  <c r="AX276" i="4" s="1"/>
  <c r="AT294" i="4"/>
  <c r="AU294" i="4" s="1"/>
  <c r="AV294" i="4" s="1"/>
  <c r="AW294" i="4"/>
  <c r="AX294" i="4" s="1"/>
  <c r="AV447" i="4"/>
  <c r="AW447" i="4" s="1"/>
  <c r="AX447" i="4" s="1"/>
  <c r="AU21" i="4"/>
  <c r="AV21" i="4" s="1"/>
  <c r="AW21" i="4"/>
  <c r="AX21" i="4" s="1"/>
  <c r="AU110" i="4"/>
  <c r="AV110" i="4" s="1"/>
  <c r="AU234" i="4"/>
  <c r="AV234" i="4" s="1"/>
  <c r="AW234" i="4"/>
  <c r="AX234" i="4" s="1"/>
  <c r="AV283" i="4"/>
  <c r="AW283" i="4" s="1"/>
  <c r="AX283" i="4" s="1"/>
  <c r="AV594" i="4"/>
  <c r="AW594" i="4"/>
  <c r="AX594" i="4" s="1"/>
  <c r="AU640" i="4"/>
  <c r="AV640" i="4" s="1"/>
  <c r="AV852" i="4"/>
  <c r="AW852" i="4"/>
  <c r="AX852" i="4" s="1"/>
  <c r="AV304" i="4"/>
  <c r="AW304" i="4" s="1"/>
  <c r="AX304" i="4" s="1"/>
  <c r="AV813" i="4"/>
  <c r="AW813" i="4"/>
  <c r="AX813" i="4" s="1"/>
  <c r="AU439" i="4"/>
  <c r="AV439" i="4" s="1"/>
  <c r="J873" i="4"/>
  <c r="E136" i="7" s="1"/>
  <c r="U55" i="7" s="1"/>
  <c r="M872" i="4"/>
  <c r="AW846" i="4"/>
  <c r="AX846" i="4" s="1"/>
  <c r="AW644" i="4"/>
  <c r="AX644" i="4" s="1"/>
  <c r="AW858" i="4"/>
  <c r="AX858" i="4" s="1"/>
  <c r="AW774" i="4"/>
  <c r="AX774" i="4" s="1"/>
  <c r="AW826" i="4"/>
  <c r="AX826" i="4" s="1"/>
  <c r="AW758" i="4"/>
  <c r="AX758" i="4" s="1"/>
  <c r="AW663" i="4"/>
  <c r="AX663" i="4" s="1"/>
  <c r="AW830" i="4"/>
  <c r="AX830" i="4" s="1"/>
  <c r="AW527" i="4"/>
  <c r="AX527" i="4" s="1"/>
  <c r="AW443" i="4"/>
  <c r="AX443" i="4" s="1"/>
  <c r="AW92" i="4"/>
  <c r="AX92" i="4" s="1"/>
  <c r="AW169" i="4"/>
  <c r="AX169" i="4" s="1"/>
  <c r="AW195" i="4"/>
  <c r="AX195" i="4" s="1"/>
  <c r="AW734" i="4"/>
  <c r="AX734" i="4" s="1"/>
  <c r="AW478" i="4"/>
  <c r="AX478" i="4" s="1"/>
  <c r="AW274" i="4"/>
  <c r="AX274" i="4" s="1"/>
  <c r="AW56" i="4"/>
  <c r="AX56" i="4" s="1"/>
  <c r="AW280" i="4"/>
  <c r="AX280" i="4" s="1"/>
  <c r="AW149" i="4"/>
  <c r="AX149" i="4" s="1"/>
  <c r="AW123" i="4"/>
  <c r="AX123" i="4" s="1"/>
  <c r="AW378" i="4"/>
  <c r="AX378" i="4" s="1"/>
  <c r="AW331" i="4"/>
  <c r="AX331" i="4" s="1"/>
  <c r="AW456" i="4"/>
  <c r="AX456" i="4" s="1"/>
  <c r="AW176" i="4"/>
  <c r="AX176" i="4" s="1"/>
  <c r="AW130" i="4"/>
  <c r="AX130" i="4" s="1"/>
  <c r="AW320" i="4"/>
  <c r="AX320" i="4" s="1"/>
  <c r="AW78" i="4"/>
  <c r="AX78" i="4" s="1"/>
  <c r="AW186" i="4"/>
  <c r="AX186" i="4" s="1"/>
  <c r="AW250" i="4"/>
  <c r="AX250" i="4" s="1"/>
  <c r="AW187" i="4"/>
  <c r="AX187" i="4" s="1"/>
  <c r="AW136" i="4"/>
  <c r="AX136" i="4" s="1"/>
  <c r="AW348" i="4"/>
  <c r="AX348" i="4" s="1"/>
  <c r="AW790" i="4"/>
  <c r="AX790" i="4" s="1"/>
  <c r="AW392" i="4"/>
  <c r="AX392" i="4" s="1"/>
  <c r="AW102" i="4"/>
  <c r="AX102" i="4" s="1"/>
  <c r="AW284" i="4"/>
  <c r="AX284" i="4" s="1"/>
  <c r="AW132" i="4"/>
  <c r="AX132" i="4" s="1"/>
  <c r="AT127" i="4"/>
  <c r="AU127" i="4" s="1"/>
  <c r="AV127" i="4" s="1"/>
  <c r="AW127" i="4"/>
  <c r="AX127" i="4" s="1"/>
  <c r="AT344" i="4"/>
  <c r="AU344" i="4" s="1"/>
  <c r="AV344" i="4" s="1"/>
  <c r="AT359" i="4"/>
  <c r="AU359" i="4" s="1"/>
  <c r="AV359" i="4" s="1"/>
  <c r="AW359" i="4"/>
  <c r="AX359" i="4" s="1"/>
  <c r="AT454" i="4"/>
  <c r="AU454" i="4" s="1"/>
  <c r="AV454" i="4" s="1"/>
  <c r="AW83" i="4"/>
  <c r="AX83" i="4" s="1"/>
  <c r="AW324" i="4"/>
  <c r="AX324" i="4" s="1"/>
  <c r="AT114" i="4"/>
  <c r="AU114" i="4" s="1"/>
  <c r="AV114" i="4" s="1"/>
  <c r="AW178" i="4"/>
  <c r="AX178" i="4" s="1"/>
  <c r="AT334" i="4"/>
  <c r="AU334" i="4" s="1"/>
  <c r="AV334" i="4" s="1"/>
  <c r="AT209" i="4"/>
  <c r="AU209" i="4" s="1"/>
  <c r="AV209" i="4" s="1"/>
  <c r="AW209" i="4"/>
  <c r="AX209" i="4" s="1"/>
  <c r="AT411" i="4"/>
  <c r="AU411" i="4" s="1"/>
  <c r="AV411" i="4" s="1"/>
  <c r="AW429" i="4"/>
  <c r="AX429" i="4" s="1"/>
  <c r="AT216" i="4"/>
  <c r="AU216" i="4" s="1"/>
  <c r="AV216" i="4" s="1"/>
  <c r="AW216" i="4"/>
  <c r="AX216" i="4" s="1"/>
  <c r="AT335" i="4"/>
  <c r="AU335" i="4" s="1"/>
  <c r="AV335" i="4" s="1"/>
  <c r="AT11" i="4"/>
  <c r="AU11" i="4" s="1"/>
  <c r="AV11" i="4" s="1"/>
  <c r="AW11" i="4"/>
  <c r="AX11" i="4" s="1"/>
  <c r="AT79" i="4"/>
  <c r="AU79" i="4" s="1"/>
  <c r="AV79" i="4" s="1"/>
  <c r="AW79" i="4"/>
  <c r="AX79" i="4" s="1"/>
  <c r="AW30" i="4"/>
  <c r="AX30" i="4" s="1"/>
  <c r="AW90" i="4"/>
  <c r="AX90" i="4" s="1"/>
  <c r="AW133" i="4"/>
  <c r="AX133" i="4" s="1"/>
  <c r="AW101" i="4"/>
  <c r="AX101" i="4" s="1"/>
  <c r="AW124" i="4"/>
  <c r="AX124" i="4" s="1"/>
  <c r="AW146" i="4"/>
  <c r="AX146" i="4" s="1"/>
  <c r="AW300" i="4"/>
  <c r="AX300" i="4" s="1"/>
  <c r="AV422" i="4"/>
  <c r="AW422" i="4"/>
  <c r="AX422" i="4" s="1"/>
  <c r="AW63" i="4"/>
  <c r="AX63" i="4" s="1"/>
  <c r="AT55" i="4"/>
  <c r="AU55" i="4" s="1"/>
  <c r="AV55" i="4" s="1"/>
  <c r="AW55" i="4"/>
  <c r="AX55" i="4" s="1"/>
  <c r="AW105" i="4"/>
  <c r="AX105" i="4" s="1"/>
  <c r="AW128" i="4"/>
  <c r="AX128" i="4" s="1"/>
  <c r="AT150" i="4"/>
  <c r="AU150" i="4" s="1"/>
  <c r="AV150" i="4" s="1"/>
  <c r="AU824" i="4"/>
  <c r="AV824" i="4" s="1"/>
  <c r="AT418" i="4"/>
  <c r="AU418" i="4" s="1"/>
  <c r="AV418" i="4" s="1"/>
  <c r="AV489" i="4"/>
  <c r="AW489" i="4" s="1"/>
  <c r="AX489" i="4" s="1"/>
  <c r="AV752" i="4"/>
  <c r="AW752" i="4" s="1"/>
  <c r="AX752" i="4" s="1"/>
  <c r="AV134" i="4"/>
  <c r="AW134" i="4" s="1"/>
  <c r="AX134" i="4" s="1"/>
  <c r="AV207" i="4"/>
  <c r="AW207" i="4" s="1"/>
  <c r="AX207" i="4" s="1"/>
  <c r="AV181" i="4"/>
  <c r="AW181" i="4" s="1"/>
  <c r="AX181" i="4" s="1"/>
  <c r="AU287" i="4"/>
  <c r="AV287" i="4" s="1"/>
  <c r="AU325" i="4"/>
  <c r="AV325" i="4" s="1"/>
  <c r="AU332" i="4"/>
  <c r="AV332" i="4" s="1"/>
  <c r="AT407" i="4"/>
  <c r="AU407" i="4" s="1"/>
  <c r="AV407" i="4" s="1"/>
  <c r="AV503" i="4"/>
  <c r="AW503" i="4" s="1"/>
  <c r="AX503" i="4" s="1"/>
  <c r="AU172" i="4"/>
  <c r="AV172" i="4" s="1"/>
  <c r="AV610" i="4"/>
  <c r="AW610" i="4" s="1"/>
  <c r="AX610" i="4" s="1"/>
  <c r="AU750" i="4"/>
  <c r="AV750" i="4" s="1"/>
  <c r="AT507" i="4"/>
  <c r="AU507" i="4" s="1"/>
  <c r="AV507" i="4" s="1"/>
  <c r="AU568" i="4"/>
  <c r="AV568" i="4" s="1"/>
  <c r="AT641" i="4"/>
  <c r="AU641" i="4" s="1"/>
  <c r="AV641" i="4" s="1"/>
  <c r="J744" i="4"/>
  <c r="Z744" i="4"/>
  <c r="AO106" i="7"/>
  <c r="AR106" i="7"/>
  <c r="D619" i="6"/>
  <c r="D628" i="6" s="1"/>
  <c r="D605" i="6"/>
  <c r="D615" i="6" s="1"/>
  <c r="AO185" i="4"/>
  <c r="D624" i="6"/>
  <c r="AO479" i="4"/>
  <c r="AO229" i="4"/>
  <c r="AN88" i="7"/>
  <c r="J874" i="4"/>
  <c r="K136" i="7" s="1"/>
  <c r="V55" i="7" s="1"/>
  <c r="AK73" i="7"/>
  <c r="AO191" i="4"/>
  <c r="AO161" i="4"/>
  <c r="AO25" i="4"/>
  <c r="AO717" i="4"/>
  <c r="AO642" i="4"/>
  <c r="AO333" i="4"/>
  <c r="AO622" i="4"/>
  <c r="AO442" i="4"/>
  <c r="AO730" i="4"/>
  <c r="AO680" i="4"/>
  <c r="AO92" i="4"/>
  <c r="AI77" i="7"/>
  <c r="AO398" i="4"/>
  <c r="AI78" i="7"/>
  <c r="AW802" i="4"/>
  <c r="AX802" i="4" s="1"/>
  <c r="AW175" i="4"/>
  <c r="AX175" i="4" s="1"/>
  <c r="AW822" i="4"/>
  <c r="AX822" i="4" s="1"/>
  <c r="AW768" i="4"/>
  <c r="AX768" i="4" s="1"/>
  <c r="AW810" i="4"/>
  <c r="AX810" i="4" s="1"/>
  <c r="AW827" i="4"/>
  <c r="AX827" i="4" s="1"/>
  <c r="AW42" i="4"/>
  <c r="AX42" i="4" s="1"/>
  <c r="AW254" i="4"/>
  <c r="AX254" i="4" s="1"/>
  <c r="AW19" i="4"/>
  <c r="AX19" i="4" s="1"/>
  <c r="AW202" i="4"/>
  <c r="AX202" i="4" s="1"/>
  <c r="AW43" i="4"/>
  <c r="AX43" i="4" s="1"/>
  <c r="AW327" i="4"/>
  <c r="AX327" i="4" s="1"/>
  <c r="AW282" i="4"/>
  <c r="AX282" i="4" s="1"/>
  <c r="AW286" i="4"/>
  <c r="AX286" i="4" s="1"/>
  <c r="AW377" i="4"/>
  <c r="AX377" i="4" s="1"/>
  <c r="AO359" i="4"/>
  <c r="AP359" i="4"/>
  <c r="AT152" i="4"/>
  <c r="AU152" i="4" s="1"/>
  <c r="AV152" i="4" s="1"/>
  <c r="AW152" i="4"/>
  <c r="AX152" i="4" s="1"/>
  <c r="AT68" i="4"/>
  <c r="AU68" i="4" s="1"/>
  <c r="AV68" i="4" s="1"/>
  <c r="AT93" i="4"/>
  <c r="AU93" i="4" s="1"/>
  <c r="AV93" i="4" s="1"/>
  <c r="AW93" i="4"/>
  <c r="AX93" i="4" s="1"/>
  <c r="AT303" i="4"/>
  <c r="AU303" i="4" s="1"/>
  <c r="AV303" i="4" s="1"/>
  <c r="AT309" i="4"/>
  <c r="AU309" i="4" s="1"/>
  <c r="AV309" i="4" s="1"/>
  <c r="AW309" i="4"/>
  <c r="AX309" i="4" s="1"/>
  <c r="AT371" i="4"/>
  <c r="AU371" i="4" s="1"/>
  <c r="AV371" i="4" s="1"/>
  <c r="AT387" i="4"/>
  <c r="AU387" i="4" s="1"/>
  <c r="AV387" i="4" s="1"/>
  <c r="AW387" i="4"/>
  <c r="AX387" i="4" s="1"/>
  <c r="AT473" i="4"/>
  <c r="AU473" i="4" s="1"/>
  <c r="AV473" i="4" s="1"/>
  <c r="AT23" i="4"/>
  <c r="AU23" i="4" s="1"/>
  <c r="AV23" i="4" s="1"/>
  <c r="AW23" i="4"/>
  <c r="AX23" i="4" s="1"/>
  <c r="AT64" i="4"/>
  <c r="AU64" i="4" s="1"/>
  <c r="AV64" i="4" s="1"/>
  <c r="AT166" i="4"/>
  <c r="AU166" i="4" s="1"/>
  <c r="AV166" i="4" s="1"/>
  <c r="AW166" i="4"/>
  <c r="AX166" i="4" s="1"/>
  <c r="AT94" i="4"/>
  <c r="AU94" i="4" s="1"/>
  <c r="AV94" i="4" s="1"/>
  <c r="AV222" i="4"/>
  <c r="AW222" i="4"/>
  <c r="AX222" i="4" s="1"/>
  <c r="AT261" i="4"/>
  <c r="AU261" i="4" s="1"/>
  <c r="AV261" i="4" s="1"/>
  <c r="AU290" i="4"/>
  <c r="AV290" i="4" s="1"/>
  <c r="AW290" i="4"/>
  <c r="AX290" i="4" s="1"/>
  <c r="AT376" i="4"/>
  <c r="AU376" i="4" s="1"/>
  <c r="AV376" i="4" s="1"/>
  <c r="AU386" i="4"/>
  <c r="AV386" i="4" s="1"/>
  <c r="AW386" i="4"/>
  <c r="AX386" i="4" s="1"/>
  <c r="AU31" i="4"/>
  <c r="AV31" i="4" s="1"/>
  <c r="AU73" i="4"/>
  <c r="AV73" i="4" s="1"/>
  <c r="AW73" i="4"/>
  <c r="AX73" i="4" s="1"/>
  <c r="AU701" i="4"/>
  <c r="AV701" i="4" s="1"/>
  <c r="AV313" i="4"/>
  <c r="AW313" i="4"/>
  <c r="AX313" i="4" s="1"/>
  <c r="AT436" i="4"/>
  <c r="AU436" i="4" s="1"/>
  <c r="AV436" i="4" s="1"/>
  <c r="AV529" i="4"/>
  <c r="AW529" i="4"/>
  <c r="AX529" i="4" s="1"/>
  <c r="AU788" i="4"/>
  <c r="AV788" i="4" s="1"/>
  <c r="AV865" i="4"/>
  <c r="AW865" i="4"/>
  <c r="AX865" i="4" s="1"/>
  <c r="AV622" i="4"/>
  <c r="AW622" i="4" s="1"/>
  <c r="AX622" i="4" s="1"/>
  <c r="AU462" i="4"/>
  <c r="AV462" i="4" s="1"/>
  <c r="AW462" i="4"/>
  <c r="AX462" i="4" s="1"/>
  <c r="AV637" i="4"/>
  <c r="AW637" i="4" s="1"/>
  <c r="AX637" i="4" s="1"/>
  <c r="AT690" i="4"/>
  <c r="AU690" i="4" s="1"/>
  <c r="AV690" i="4" s="1"/>
  <c r="AW690" i="4"/>
  <c r="AX690" i="4" s="1"/>
  <c r="AU155" i="4"/>
  <c r="AV155" i="4" s="1"/>
  <c r="AW867" i="4"/>
  <c r="AX867" i="4" s="1"/>
  <c r="AV762" i="4"/>
  <c r="AW762" i="4" s="1"/>
  <c r="AX762" i="4" s="1"/>
  <c r="AW754" i="4"/>
  <c r="AX754" i="4" s="1"/>
  <c r="AU754" i="4"/>
  <c r="AV754" i="4" s="1"/>
  <c r="AW746" i="4"/>
  <c r="AX746" i="4" s="1"/>
  <c r="AU729" i="4"/>
  <c r="AV729" i="4" s="1"/>
  <c r="AV721" i="4"/>
  <c r="AW721" i="4" s="1"/>
  <c r="AX721" i="4" s="1"/>
  <c r="AW717" i="4"/>
  <c r="AX717" i="4" s="1"/>
  <c r="AU717" i="4"/>
  <c r="AV717" i="4" s="1"/>
  <c r="AU684" i="4"/>
  <c r="AV684" i="4" s="1"/>
  <c r="AW684" i="4"/>
  <c r="AX684" i="4" s="1"/>
  <c r="AU680" i="4"/>
  <c r="AV680" i="4" s="1"/>
  <c r="AT648" i="4"/>
  <c r="AU648" i="4" s="1"/>
  <c r="AV648" i="4" s="1"/>
  <c r="AW648" i="4"/>
  <c r="AX648" i="4" s="1"/>
  <c r="AW639" i="4"/>
  <c r="AX639" i="4" s="1"/>
  <c r="AU639" i="4"/>
  <c r="AV639" i="4" s="1"/>
  <c r="D626" i="6"/>
  <c r="D623" i="6"/>
  <c r="AT69" i="4"/>
  <c r="AU69" i="4" s="1"/>
  <c r="AV69" i="4" s="1"/>
  <c r="AT263" i="4"/>
  <c r="AU263" i="4" s="1"/>
  <c r="AV263" i="4" s="1"/>
  <c r="AW263" i="4"/>
  <c r="AX263" i="4" s="1"/>
  <c r="AT438" i="4"/>
  <c r="AU438" i="4" s="1"/>
  <c r="AV438" i="4" s="1"/>
  <c r="AT16" i="4"/>
  <c r="AU16" i="4" s="1"/>
  <c r="AV16" i="4" s="1"/>
  <c r="AW16" i="4"/>
  <c r="AX16" i="4" s="1"/>
  <c r="AT307" i="4"/>
  <c r="AU307" i="4" s="1"/>
  <c r="AV307" i="4" s="1"/>
  <c r="AT363" i="4"/>
  <c r="AU363" i="4" s="1"/>
  <c r="AV363" i="4" s="1"/>
  <c r="AW363" i="4"/>
  <c r="AX363" i="4" s="1"/>
  <c r="AT370" i="4"/>
  <c r="AU370" i="4" s="1"/>
  <c r="AV370" i="4" s="1"/>
  <c r="AT308" i="4"/>
  <c r="AU308" i="4" s="1"/>
  <c r="AV308" i="4" s="1"/>
  <c r="AW308" i="4"/>
  <c r="AX308" i="4" s="1"/>
  <c r="AT372" i="4"/>
  <c r="AU372" i="4" s="1"/>
  <c r="AV372" i="4" s="1"/>
  <c r="AT212" i="4"/>
  <c r="AU212" i="4" s="1"/>
  <c r="AV212" i="4" s="1"/>
  <c r="AW212" i="4"/>
  <c r="AX212" i="4" s="1"/>
  <c r="AT396" i="4"/>
  <c r="AU396" i="4" s="1"/>
  <c r="AV396" i="4" s="1"/>
  <c r="AV40" i="4"/>
  <c r="AW40" i="4"/>
  <c r="AX40" i="4" s="1"/>
  <c r="AV190" i="4"/>
  <c r="AW190" i="4" s="1"/>
  <c r="AX190" i="4" s="1"/>
  <c r="AT122" i="4"/>
  <c r="AU122" i="4" s="1"/>
  <c r="AV122" i="4" s="1"/>
  <c r="AW122" i="4"/>
  <c r="AX122" i="4" s="1"/>
  <c r="AU295" i="4"/>
  <c r="AV295" i="4" s="1"/>
  <c r="AT329" i="4"/>
  <c r="AU329" i="4" s="1"/>
  <c r="AV329" i="4" s="1"/>
  <c r="AW329" i="4"/>
  <c r="AX329" i="4" s="1"/>
  <c r="AU420" i="4"/>
  <c r="AV420" i="4" s="1"/>
  <c r="AV28" i="4"/>
  <c r="AW28" i="4"/>
  <c r="AX28" i="4" s="1"/>
  <c r="AV26" i="4"/>
  <c r="AW26" i="4" s="1"/>
  <c r="AX26" i="4" s="1"/>
  <c r="AV158" i="4"/>
  <c r="AW158" i="4"/>
  <c r="AX158" i="4" s="1"/>
  <c r="AV219" i="4"/>
  <c r="AW219" i="4" s="1"/>
  <c r="AX219" i="4" s="1"/>
  <c r="AU318" i="4"/>
  <c r="AV318" i="4" s="1"/>
  <c r="AW318" i="4"/>
  <c r="AX318" i="4" s="1"/>
  <c r="AT382" i="4"/>
  <c r="AU382" i="4" s="1"/>
  <c r="AV382" i="4" s="1"/>
  <c r="AV561" i="4"/>
  <c r="AW561" i="4"/>
  <c r="AX561" i="4" s="1"/>
  <c r="AV585" i="4"/>
  <c r="AW585" i="4" s="1"/>
  <c r="AX585" i="4" s="1"/>
  <c r="AU621" i="4"/>
  <c r="AV621" i="4" s="1"/>
  <c r="AW621" i="4"/>
  <c r="AX621" i="4" s="1"/>
  <c r="AV652" i="4"/>
  <c r="AW652" i="4" s="1"/>
  <c r="AX652" i="4" s="1"/>
  <c r="AV66" i="4"/>
  <c r="AW66" i="4"/>
  <c r="AX66" i="4" s="1"/>
  <c r="AV467" i="4"/>
  <c r="AW467" i="4" s="1"/>
  <c r="AX467" i="4" s="1"/>
  <c r="AV676" i="4"/>
  <c r="AW676" i="4"/>
  <c r="AX676" i="4" s="1"/>
  <c r="AU670" i="4"/>
  <c r="AV670" i="4" s="1"/>
  <c r="AU702" i="4"/>
  <c r="AV702" i="4" s="1"/>
  <c r="AW702" i="4"/>
  <c r="AX702" i="4" s="1"/>
  <c r="AT576" i="4"/>
  <c r="AU576" i="4" s="1"/>
  <c r="AV576" i="4" s="1"/>
  <c r="AT646" i="4"/>
  <c r="AU646" i="4" s="1"/>
  <c r="AV646" i="4" s="1"/>
  <c r="AW646" i="4"/>
  <c r="AX646" i="4" s="1"/>
  <c r="AT653" i="4"/>
  <c r="AU653" i="4" s="1"/>
  <c r="AV653" i="4" s="1"/>
  <c r="AU351" i="4"/>
  <c r="AV351" i="4" s="1"/>
  <c r="AW351" i="4"/>
  <c r="AX351" i="4" s="1"/>
  <c r="AV781" i="4"/>
  <c r="AW781" i="4" s="1"/>
  <c r="AX781" i="4" s="1"/>
  <c r="AU860" i="4"/>
  <c r="AV860" i="4" s="1"/>
  <c r="AW860" i="4"/>
  <c r="AX860" i="4" s="1"/>
  <c r="AV484" i="4"/>
  <c r="AW484" i="4" s="1"/>
  <c r="AX484" i="4" s="1"/>
  <c r="AV531" i="4"/>
  <c r="AW531" i="4"/>
  <c r="AX531" i="4" s="1"/>
  <c r="AW151" i="4"/>
  <c r="AX151" i="4" s="1"/>
  <c r="AS151" i="4"/>
  <c r="AT151" i="4" s="1"/>
  <c r="AU151" i="4" s="1"/>
  <c r="AV151" i="4" s="1"/>
  <c r="AS866" i="4"/>
  <c r="AT866" i="4" s="1"/>
  <c r="AU866" i="4" s="1"/>
  <c r="AV866" i="4" s="1"/>
  <c r="AW866" i="4"/>
  <c r="AX866" i="4" s="1"/>
  <c r="AS862" i="4"/>
  <c r="AT862" i="4" s="1"/>
  <c r="AU862" i="4" s="1"/>
  <c r="AV862" i="4" s="1"/>
  <c r="AS854" i="4"/>
  <c r="AT854" i="4" s="1"/>
  <c r="AU854" i="4" s="1"/>
  <c r="AV854" i="4" s="1"/>
  <c r="AW854" i="4"/>
  <c r="AX854" i="4" s="1"/>
  <c r="AS842" i="4"/>
  <c r="AT842" i="4" s="1"/>
  <c r="AU842" i="4" s="1"/>
  <c r="AV842" i="4" s="1"/>
  <c r="AS838" i="4"/>
  <c r="AT838" i="4" s="1"/>
  <c r="AU838" i="4" s="1"/>
  <c r="AV838" i="4" s="1"/>
  <c r="AW838" i="4"/>
  <c r="AX838" i="4" s="1"/>
  <c r="AS834" i="4"/>
  <c r="AT834" i="4" s="1"/>
  <c r="AU834" i="4" s="1"/>
  <c r="AV834" i="4" s="1"/>
  <c r="AS818" i="4"/>
  <c r="AT818" i="4" s="1"/>
  <c r="AU818" i="4" s="1"/>
  <c r="AV818" i="4" s="1"/>
  <c r="AW818" i="4"/>
  <c r="AX818" i="4" s="1"/>
  <c r="AS814" i="4"/>
  <c r="AT814" i="4" s="1"/>
  <c r="AU814" i="4" s="1"/>
  <c r="AV814" i="4" s="1"/>
  <c r="AS806" i="4"/>
  <c r="AT806" i="4" s="1"/>
  <c r="AU806" i="4" s="1"/>
  <c r="AV806" i="4" s="1"/>
  <c r="AW806" i="4"/>
  <c r="AX806" i="4" s="1"/>
  <c r="AS794" i="4"/>
  <c r="AT794" i="4" s="1"/>
  <c r="AU794" i="4" s="1"/>
  <c r="AV794" i="4" s="1"/>
  <c r="AS782" i="4"/>
  <c r="AT782" i="4" s="1"/>
  <c r="AU782" i="4" s="1"/>
  <c r="AV782" i="4" s="1"/>
  <c r="AW782" i="4"/>
  <c r="AX782" i="4" s="1"/>
  <c r="AS766" i="4"/>
  <c r="AT766" i="4" s="1"/>
  <c r="AU766" i="4" s="1"/>
  <c r="AV766" i="4" s="1"/>
  <c r="AS761" i="4"/>
  <c r="AT761" i="4" s="1"/>
  <c r="AU761" i="4" s="1"/>
  <c r="AV761" i="4" s="1"/>
  <c r="AW761" i="4"/>
  <c r="AX761" i="4" s="1"/>
  <c r="AS757" i="4"/>
  <c r="AT757" i="4" s="1"/>
  <c r="AU757" i="4" s="1"/>
  <c r="AV757" i="4" s="1"/>
  <c r="AS753" i="4"/>
  <c r="AT753" i="4" s="1"/>
  <c r="AU753" i="4" s="1"/>
  <c r="AV753" i="4" s="1"/>
  <c r="AW753" i="4"/>
  <c r="AX753" i="4" s="1"/>
  <c r="AS749" i="4"/>
  <c r="AT749" i="4" s="1"/>
  <c r="AU749" i="4" s="1"/>
  <c r="AV749" i="4" s="1"/>
  <c r="AS745" i="4"/>
  <c r="AT745" i="4" s="1"/>
  <c r="AU745" i="4" s="1"/>
  <c r="AV745" i="4" s="1"/>
  <c r="AW745" i="4"/>
  <c r="AX745" i="4" s="1"/>
  <c r="AS740" i="4"/>
  <c r="AT740" i="4" s="1"/>
  <c r="AU740" i="4" s="1"/>
  <c r="AV740" i="4" s="1"/>
  <c r="AS732" i="4"/>
  <c r="AT732" i="4" s="1"/>
  <c r="AU732" i="4" s="1"/>
  <c r="AV732" i="4" s="1"/>
  <c r="AW732" i="4"/>
  <c r="AX732" i="4" s="1"/>
  <c r="AW696" i="4"/>
  <c r="AX696" i="4" s="1"/>
  <c r="AW671" i="4"/>
  <c r="AX671" i="4" s="1"/>
  <c r="AW583" i="4"/>
  <c r="AX583" i="4" s="1"/>
  <c r="AW483" i="4"/>
  <c r="AX483" i="4" s="1"/>
  <c r="AW469" i="4"/>
  <c r="AX469" i="4" s="1"/>
  <c r="AW449" i="4"/>
  <c r="AX449" i="4" s="1"/>
  <c r="AW437" i="4"/>
  <c r="AX437" i="4" s="1"/>
  <c r="AW433" i="4"/>
  <c r="AX433" i="4" s="1"/>
  <c r="AT368" i="4"/>
  <c r="AU368" i="4" s="1"/>
  <c r="AV368" i="4" s="1"/>
  <c r="AU8" i="4"/>
  <c r="AW310" i="4"/>
  <c r="AX310" i="4" s="1"/>
  <c r="AW385" i="4"/>
  <c r="AX385" i="4" s="1"/>
  <c r="AW417" i="4"/>
  <c r="AX417" i="4" s="1"/>
  <c r="AS433" i="4"/>
  <c r="AT433" i="4" s="1"/>
  <c r="AU433" i="4" s="1"/>
  <c r="AV433" i="4" s="1"/>
  <c r="AS495" i="4"/>
  <c r="AT495" i="4" s="1"/>
  <c r="AU495" i="4" s="1"/>
  <c r="AV495" i="4" s="1"/>
  <c r="AW147" i="4"/>
  <c r="AX147" i="4" s="1"/>
  <c r="AQ744" i="12"/>
  <c r="AR151" i="12"/>
  <c r="AQ151" i="12"/>
  <c r="AR763" i="12"/>
  <c r="AQ539" i="12"/>
  <c r="AR539" i="12"/>
  <c r="AR147" i="12"/>
  <c r="AW835" i="4"/>
  <c r="AX835" i="4" s="1"/>
  <c r="AW693" i="4"/>
  <c r="AX693" i="4" s="1"/>
  <c r="AW704" i="4"/>
  <c r="AX704" i="4" s="1"/>
  <c r="AW679" i="4"/>
  <c r="AX679" i="4" s="1"/>
  <c r="AW631" i="4"/>
  <c r="AX631" i="4" s="1"/>
  <c r="AW599" i="4"/>
  <c r="AX599" i="4" s="1"/>
  <c r="AW591" i="4"/>
  <c r="AX591" i="4" s="1"/>
  <c r="AW574" i="4"/>
  <c r="AX574" i="4" s="1"/>
  <c r="AW563" i="4"/>
  <c r="AX563" i="4" s="1"/>
  <c r="AW522" i="4"/>
  <c r="AX522" i="4" s="1"/>
  <c r="AW819" i="4"/>
  <c r="AX819" i="4" s="1"/>
  <c r="AW623" i="4"/>
  <c r="AX623" i="4" s="1"/>
  <c r="AW508" i="4"/>
  <c r="AX508" i="4" s="1"/>
  <c r="AW863" i="4"/>
  <c r="AX863" i="4" s="1"/>
  <c r="AW801" i="4"/>
  <c r="AX801" i="4" s="1"/>
  <c r="AW807" i="4"/>
  <c r="AX807" i="4" s="1"/>
  <c r="AW714" i="4"/>
  <c r="AX714" i="4" s="1"/>
  <c r="AW666" i="4"/>
  <c r="AX666" i="4" s="1"/>
  <c r="AW642" i="4"/>
  <c r="AX642" i="4" s="1"/>
  <c r="AW578" i="4"/>
  <c r="AX578" i="4" s="1"/>
  <c r="AW571" i="4"/>
  <c r="AX571" i="4" s="1"/>
  <c r="AW566" i="4"/>
  <c r="AX566" i="4" s="1"/>
  <c r="AW543" i="4"/>
  <c r="AX543" i="4" s="1"/>
  <c r="AW760" i="4"/>
  <c r="AX760" i="4" s="1"/>
  <c r="AW755" i="4"/>
  <c r="AX755" i="4" s="1"/>
  <c r="AW724" i="4"/>
  <c r="AX724" i="4" s="1"/>
  <c r="AW685" i="4"/>
  <c r="AX685" i="4" s="1"/>
  <c r="AW647" i="4"/>
  <c r="AX647" i="4" s="1"/>
  <c r="AW554" i="4"/>
  <c r="AX554" i="4" s="1"/>
  <c r="AW542" i="4"/>
  <c r="AX542" i="4" s="1"/>
  <c r="AW517" i="4"/>
  <c r="AX517" i="4" s="1"/>
  <c r="AW457" i="4"/>
  <c r="AX457" i="4" s="1"/>
  <c r="AW246" i="4"/>
  <c r="AX246" i="4" s="1"/>
  <c r="AW243" i="4"/>
  <c r="AX243" i="4" s="1"/>
  <c r="AW203" i="4"/>
  <c r="AX203" i="4" s="1"/>
  <c r="AW199" i="4"/>
  <c r="AX199" i="4" s="1"/>
  <c r="AW115" i="4"/>
  <c r="AX115" i="4" s="1"/>
  <c r="AW47" i="4"/>
  <c r="AX47" i="4" s="1"/>
  <c r="AW15" i="4"/>
  <c r="AX15" i="4" s="1"/>
  <c r="AW435" i="4"/>
  <c r="AX435" i="4" s="1"/>
  <c r="AW82" i="4"/>
  <c r="AX82" i="4" s="1"/>
  <c r="AW25" i="4"/>
  <c r="AX25" i="4" s="1"/>
  <c r="AW34" i="4"/>
  <c r="AX34" i="4" s="1"/>
  <c r="AW446" i="4"/>
  <c r="AX446" i="4" s="1"/>
  <c r="AW403" i="4"/>
  <c r="AX403" i="4" s="1"/>
  <c r="AW627" i="4"/>
  <c r="AX627" i="4" s="1"/>
  <c r="AW551" i="4"/>
  <c r="AX551" i="4" s="1"/>
  <c r="AW504" i="4"/>
  <c r="AX504" i="4" s="1"/>
  <c r="AW513" i="4"/>
  <c r="AX513" i="4" s="1"/>
  <c r="AW728" i="4"/>
  <c r="AX728" i="4" s="1"/>
  <c r="AW605" i="4"/>
  <c r="AX605" i="4" s="1"/>
  <c r="AW491" i="4"/>
  <c r="AX491" i="4" s="1"/>
  <c r="AW805" i="4"/>
  <c r="AX805" i="4" s="1"/>
  <c r="AW776" i="4"/>
  <c r="AX776" i="4" s="1"/>
  <c r="AW712" i="4"/>
  <c r="AX712" i="4" s="1"/>
  <c r="AW613" i="4"/>
  <c r="AX613" i="4" s="1"/>
  <c r="AW638" i="4"/>
  <c r="AX638" i="4" s="1"/>
  <c r="AW609" i="4"/>
  <c r="AX609" i="4" s="1"/>
  <c r="AW595" i="4"/>
  <c r="AX595" i="4" s="1"/>
  <c r="AW559" i="4"/>
  <c r="AX559" i="4" s="1"/>
  <c r="AW562" i="4"/>
  <c r="AX562" i="4" s="1"/>
  <c r="AW544" i="4"/>
  <c r="AX544" i="4" s="1"/>
  <c r="AW536" i="4"/>
  <c r="AX536" i="4" s="1"/>
  <c r="AW502" i="4"/>
  <c r="AX502" i="4" s="1"/>
  <c r="AW792" i="4"/>
  <c r="AX792" i="4" s="1"/>
  <c r="AW530" i="4"/>
  <c r="AX530" i="4" s="1"/>
  <c r="AW784" i="4"/>
  <c r="AX784" i="4" s="1"/>
  <c r="AW726" i="4"/>
  <c r="AX726" i="4" s="1"/>
  <c r="AW661" i="4"/>
  <c r="AX661" i="4" s="1"/>
  <c r="AW612" i="4"/>
  <c r="AX612" i="4" s="1"/>
  <c r="AW593" i="4"/>
  <c r="AX593" i="4" s="1"/>
  <c r="AW537" i="4"/>
  <c r="AX537" i="4" s="1"/>
  <c r="AW488" i="4"/>
  <c r="AX488" i="4" s="1"/>
  <c r="AW232" i="4"/>
  <c r="AX232" i="4" s="1"/>
  <c r="AW96" i="4"/>
  <c r="AX96" i="4" s="1"/>
  <c r="AW104" i="4"/>
  <c r="AX104" i="4" s="1"/>
  <c r="AW52" i="4"/>
  <c r="AX52" i="4" s="1"/>
  <c r="AW476" i="4"/>
  <c r="AX476" i="4" s="1"/>
  <c r="AW771" i="4"/>
  <c r="AX771" i="4" s="1"/>
  <c r="AW197" i="4"/>
  <c r="AX197" i="4" s="1"/>
  <c r="AW267" i="4"/>
  <c r="AX267" i="4" s="1"/>
  <c r="AW217" i="4"/>
  <c r="AX217" i="4" s="1"/>
  <c r="AW143" i="4"/>
  <c r="AX143" i="4" s="1"/>
  <c r="AW769" i="4"/>
  <c r="AX769" i="4" s="1"/>
  <c r="AW496" i="4"/>
  <c r="AX496" i="4" s="1"/>
  <c r="AW22" i="4"/>
  <c r="AX22" i="4" s="1"/>
  <c r="AW229" i="4"/>
  <c r="AX229" i="4" s="1"/>
  <c r="AW298" i="4"/>
  <c r="AX298" i="4" s="1"/>
  <c r="AW258" i="4"/>
  <c r="AX258" i="4" s="1"/>
  <c r="AW251" i="4"/>
  <c r="AX251" i="4" s="1"/>
  <c r="AW37" i="4"/>
  <c r="AX37" i="4" s="1"/>
  <c r="AW231" i="4"/>
  <c r="AX231" i="4" s="1"/>
  <c r="AW177" i="4"/>
  <c r="AX177" i="4" s="1"/>
  <c r="AW220" i="4"/>
  <c r="AX220" i="4" s="1"/>
  <c r="AW859" i="4"/>
  <c r="AX859" i="4" s="1"/>
  <c r="AW379" i="4"/>
  <c r="AX379" i="4" s="1"/>
  <c r="AW285" i="4"/>
  <c r="AX285" i="4" s="1"/>
  <c r="AW168" i="4"/>
  <c r="AX168" i="4" s="1"/>
  <c r="AW154" i="4"/>
  <c r="AX154" i="4" s="1"/>
  <c r="AW98" i="4"/>
  <c r="AX98" i="4" s="1"/>
  <c r="AW855" i="4"/>
  <c r="AX855" i="4" s="1"/>
  <c r="AW388" i="4"/>
  <c r="AX388" i="4" s="1"/>
  <c r="AW343" i="4"/>
  <c r="AX343" i="4" s="1"/>
  <c r="AW333" i="4"/>
  <c r="AX333" i="4" s="1"/>
  <c r="AW316" i="4"/>
  <c r="AX316" i="4" s="1"/>
  <c r="AW182" i="4"/>
  <c r="AX182" i="4" s="1"/>
  <c r="AW431" i="4"/>
  <c r="AX431" i="4" s="1"/>
  <c r="AW194" i="4"/>
  <c r="AX194" i="4" s="1"/>
  <c r="AW425" i="4"/>
  <c r="AX425" i="4" s="1"/>
  <c r="AW461" i="4"/>
  <c r="AX461" i="4" s="1"/>
  <c r="AW706" i="4"/>
  <c r="AX706" i="4" s="1"/>
  <c r="AW289" i="4"/>
  <c r="AX289" i="4" s="1"/>
  <c r="AW395" i="4"/>
  <c r="AX395" i="4" s="1"/>
  <c r="AT539" i="4"/>
  <c r="AU539" i="4" s="1"/>
  <c r="AV539" i="4" s="1"/>
  <c r="AT427" i="4"/>
  <c r="AU427" i="4" s="1"/>
  <c r="AV427" i="4" s="1"/>
  <c r="AW472" i="4"/>
  <c r="AX472" i="4" s="1"/>
  <c r="V875" i="4"/>
  <c r="W499" i="4"/>
  <c r="AV764" i="4"/>
  <c r="AW764" i="4" s="1"/>
  <c r="AX764" i="4" s="1"/>
  <c r="AW763" i="4"/>
  <c r="AX763" i="4" s="1"/>
  <c r="AS533" i="4"/>
  <c r="AT533" i="4" s="1"/>
  <c r="AU533" i="4" s="1"/>
  <c r="AV533" i="4" s="1"/>
  <c r="T874" i="4"/>
  <c r="AP380" i="4"/>
  <c r="AO380" i="4"/>
  <c r="AQ296" i="12"/>
  <c r="AR533" i="12"/>
  <c r="AQ533" i="12"/>
  <c r="AQ147" i="12"/>
  <c r="AR872" i="4"/>
  <c r="AS744" i="4"/>
  <c r="AT744" i="4" s="1"/>
  <c r="AU744" i="4" s="1"/>
  <c r="AV744" i="4" s="1"/>
  <c r="AW744" i="4"/>
  <c r="AX744" i="4" s="1"/>
  <c r="X36" i="4"/>
  <c r="W36" i="4"/>
  <c r="W41" i="4"/>
  <c r="X41" i="4"/>
  <c r="W744" i="4"/>
  <c r="X744" i="4"/>
  <c r="AT692" i="4"/>
  <c r="AU692" i="4" s="1"/>
  <c r="AV692" i="4" s="1"/>
  <c r="AT230" i="4"/>
  <c r="AU230" i="4" s="1"/>
  <c r="AV230" i="4" s="1"/>
  <c r="AW230" i="4"/>
  <c r="AX230" i="4" s="1"/>
  <c r="AT38" i="4"/>
  <c r="AU38" i="4" s="1"/>
  <c r="AV38" i="4" s="1"/>
  <c r="AO541" i="4"/>
  <c r="AP541" i="4"/>
  <c r="AU139" i="53"/>
  <c r="AV14" i="53"/>
  <c r="AV76" i="53"/>
  <c r="AW76" i="53"/>
  <c r="AX76" i="53" s="1"/>
  <c r="AV18" i="53"/>
  <c r="AW18" i="53"/>
  <c r="AX18" i="53" s="1"/>
  <c r="Z380" i="4"/>
  <c r="J706" i="4"/>
  <c r="J875" i="4" s="1"/>
  <c r="Q136" i="7" s="1"/>
  <c r="W55" i="7" s="1"/>
  <c r="Z706" i="4"/>
  <c r="AO533" i="4"/>
  <c r="AQ380" i="12"/>
  <c r="AR380" i="12"/>
  <c r="AR764" i="12"/>
  <c r="AQ97" i="12"/>
  <c r="V6" i="5"/>
  <c r="V872" i="4"/>
  <c r="W8" i="4"/>
  <c r="AT870" i="4"/>
  <c r="AU870" i="4" s="1"/>
  <c r="AV870" i="4" s="1"/>
  <c r="AP692" i="4"/>
  <c r="AO692" i="4"/>
  <c r="AP38" i="4"/>
  <c r="AO38" i="4"/>
  <c r="AW326" i="4"/>
  <c r="AX326" i="4" s="1"/>
  <c r="AT326" i="4"/>
  <c r="AU326" i="4" s="1"/>
  <c r="AV326" i="4" s="1"/>
  <c r="AT556" i="4"/>
  <c r="AU556" i="4" s="1"/>
  <c r="AV556" i="4" s="1"/>
  <c r="AW67" i="4"/>
  <c r="AX67" i="4" s="1"/>
  <c r="AU67" i="4"/>
  <c r="AV67" i="4" s="1"/>
  <c r="AV135" i="53"/>
  <c r="AW135" i="53"/>
  <c r="AX135" i="53" s="1"/>
  <c r="AV49" i="53"/>
  <c r="AW49" i="53"/>
  <c r="AX49" i="53" s="1"/>
  <c r="AV16" i="53"/>
  <c r="AW16" i="53"/>
  <c r="AX16" i="53" s="1"/>
  <c r="AV123" i="53"/>
  <c r="AW123" i="53"/>
  <c r="AX123" i="53" s="1"/>
  <c r="AS296" i="4"/>
  <c r="AT296" i="4" s="1"/>
  <c r="AU296" i="4" s="1"/>
  <c r="AV296" i="4" s="1"/>
  <c r="AW296" i="4"/>
  <c r="AX296" i="4" s="1"/>
  <c r="T872" i="4"/>
  <c r="X34" i="4"/>
  <c r="W34" i="4"/>
  <c r="W33" i="4"/>
  <c r="X33" i="4"/>
  <c r="W32" i="4"/>
  <c r="X32" i="4"/>
  <c r="W30" i="4"/>
  <c r="X30" i="4"/>
  <c r="X25" i="4"/>
  <c r="X873" i="4" s="1"/>
  <c r="W25" i="4"/>
  <c r="W23" i="4"/>
  <c r="X23" i="4"/>
  <c r="W21" i="4"/>
  <c r="X21" i="4"/>
  <c r="X15" i="4"/>
  <c r="W15" i="4"/>
  <c r="W874" i="4" s="1"/>
  <c r="X14" i="4"/>
  <c r="W14" i="4"/>
  <c r="X11" i="4"/>
  <c r="U875" i="4"/>
  <c r="W11" i="4"/>
  <c r="AP869" i="4"/>
  <c r="AO869" i="4"/>
  <c r="AU869" i="4"/>
  <c r="AV869" i="4" s="1"/>
  <c r="AP580" i="4"/>
  <c r="AO580" i="4"/>
  <c r="AT580" i="4"/>
  <c r="AU580" i="4" s="1"/>
  <c r="AV580" i="4" s="1"/>
  <c r="AT213" i="4"/>
  <c r="AU213" i="4" s="1"/>
  <c r="AV213" i="4" s="1"/>
  <c r="AW213" i="4"/>
  <c r="AX213" i="4" s="1"/>
  <c r="AV129" i="53"/>
  <c r="AW129" i="53" s="1"/>
  <c r="AX129" i="53" s="1"/>
  <c r="AV34" i="53"/>
  <c r="AW34" i="53"/>
  <c r="AX34" i="53" s="1"/>
  <c r="AV35" i="53"/>
  <c r="AW35" i="53" s="1"/>
  <c r="AX35" i="53" s="1"/>
  <c r="AO273" i="4"/>
  <c r="AT273" i="4"/>
  <c r="AU273" i="4" s="1"/>
  <c r="AV273" i="4" s="1"/>
  <c r="AW273" i="4"/>
  <c r="AX273" i="4" s="1"/>
  <c r="AW226" i="4"/>
  <c r="AX226" i="4" s="1"/>
  <c r="AT226" i="4"/>
  <c r="AU226" i="4" s="1"/>
  <c r="AV226" i="4" s="1"/>
  <c r="AT541" i="4"/>
  <c r="AU541" i="4" s="1"/>
  <c r="AV541" i="4" s="1"/>
  <c r="AT408" i="4"/>
  <c r="AU408" i="4" s="1"/>
  <c r="AV408" i="4" s="1"/>
  <c r="AV116" i="53"/>
  <c r="AW116" i="53"/>
  <c r="AX116" i="53" s="1"/>
  <c r="AV24" i="53"/>
  <c r="AW24" i="53" s="1"/>
  <c r="AX24" i="53" s="1"/>
  <c r="AO870" i="4"/>
  <c r="AP870" i="4"/>
  <c r="W273" i="4"/>
  <c r="Z273" i="4"/>
  <c r="Z874" i="4" s="1"/>
  <c r="Z230" i="4"/>
  <c r="Z213" i="4"/>
  <c r="Z872" i="4" s="1"/>
  <c r="AW221" i="4"/>
  <c r="AX221" i="4" s="1"/>
  <c r="Z221" i="4"/>
  <c r="AQ221" i="12"/>
  <c r="AW14" i="53"/>
  <c r="AV57" i="54"/>
  <c r="AW57" i="54" s="1"/>
  <c r="AX57" i="54" s="1"/>
  <c r="AU15" i="54"/>
  <c r="AW125" i="54"/>
  <c r="AX125" i="54" s="1"/>
  <c r="AV125" i="54"/>
  <c r="AV85" i="54"/>
  <c r="AW85" i="54" s="1"/>
  <c r="AX85" i="54" s="1"/>
  <c r="AW167" i="54"/>
  <c r="AX167" i="54" s="1"/>
  <c r="AV167" i="54"/>
  <c r="AV67" i="54"/>
  <c r="AW67" i="54"/>
  <c r="AX67" i="54" s="1"/>
  <c r="AW43" i="54"/>
  <c r="AX43" i="54" s="1"/>
  <c r="AU43" i="54"/>
  <c r="AV43" i="54" s="1"/>
  <c r="AV203" i="55"/>
  <c r="AW203" i="55"/>
  <c r="AX203" i="55" s="1"/>
  <c r="X226" i="4"/>
  <c r="AO226" i="4"/>
  <c r="W326" i="4"/>
  <c r="AV34" i="54"/>
  <c r="AW34" i="54" s="1"/>
  <c r="AX34" i="54" s="1"/>
  <c r="AV47" i="54"/>
  <c r="AW47" i="54"/>
  <c r="AX47" i="54" s="1"/>
  <c r="AV520" i="55"/>
  <c r="AW520" i="55" s="1"/>
  <c r="AX520" i="55" s="1"/>
  <c r="AV364" i="55"/>
  <c r="AW364" i="55"/>
  <c r="AX364" i="55" s="1"/>
  <c r="AV448" i="55"/>
  <c r="AW448" i="55" s="1"/>
  <c r="AX448" i="55" s="1"/>
  <c r="AU356" i="55"/>
  <c r="AV356" i="55" s="1"/>
  <c r="AW356" i="55"/>
  <c r="AX356" i="55" s="1"/>
  <c r="X273" i="4"/>
  <c r="W226" i="4"/>
  <c r="AV157" i="54"/>
  <c r="AW157" i="54" s="1"/>
  <c r="AX157" i="54" s="1"/>
  <c r="AV53" i="54"/>
  <c r="AW53" i="54" s="1"/>
  <c r="AX53" i="54" s="1"/>
  <c r="AU177" i="54"/>
  <c r="AV177" i="54" s="1"/>
  <c r="AU509" i="55"/>
  <c r="AV509" i="55" s="1"/>
  <c r="AV134" i="54"/>
  <c r="AW134" i="54" s="1"/>
  <c r="AX134" i="54" s="1"/>
  <c r="AW61" i="54"/>
  <c r="AX61" i="54" s="1"/>
  <c r="AU61" i="54"/>
  <c r="AV61" i="54" s="1"/>
  <c r="AV376" i="55"/>
  <c r="AW376" i="55"/>
  <c r="AX376" i="55" s="1"/>
  <c r="AV434" i="55"/>
  <c r="AW434" i="55" s="1"/>
  <c r="AX434" i="55" s="1"/>
  <c r="AP35" i="54"/>
  <c r="AP114" i="54"/>
  <c r="AW232" i="55"/>
  <c r="AX232" i="55" s="1"/>
  <c r="AT394" i="55"/>
  <c r="AU154" i="55"/>
  <c r="AV154" i="55" s="1"/>
  <c r="AU312" i="55"/>
  <c r="AV312" i="55" s="1"/>
  <c r="AW39" i="53"/>
  <c r="AX39" i="53" s="1"/>
  <c r="AP529" i="55"/>
  <c r="AO529" i="55"/>
  <c r="AR139" i="53"/>
  <c r="AO91" i="53"/>
  <c r="AO34" i="54"/>
  <c r="AO79" i="55"/>
  <c r="AO228" i="55"/>
  <c r="AO77" i="53"/>
  <c r="AW27" i="53"/>
  <c r="AX27" i="53" s="1"/>
  <c r="AO89" i="54"/>
  <c r="AO201" i="54"/>
  <c r="AO80" i="54"/>
  <c r="AP120" i="54"/>
  <c r="AO364" i="55"/>
  <c r="AO214" i="55"/>
  <c r="AP229" i="55"/>
  <c r="AO229" i="55"/>
  <c r="AO183" i="55"/>
  <c r="AO172" i="55"/>
  <c r="AO85" i="55"/>
  <c r="AO82" i="55"/>
  <c r="AO17" i="55"/>
  <c r="AO495" i="55"/>
  <c r="AO411" i="55"/>
  <c r="AO76" i="54"/>
  <c r="AO149" i="54"/>
  <c r="AP117" i="54"/>
  <c r="AP41" i="54"/>
  <c r="AO41" i="54"/>
  <c r="AO319" i="55"/>
  <c r="AO200" i="55"/>
  <c r="AO22" i="55"/>
  <c r="AP524" i="55"/>
  <c r="AP242" i="55"/>
  <c r="AP161" i="55"/>
  <c r="AP110" i="55"/>
  <c r="AP101" i="55"/>
  <c r="AP67" i="55"/>
  <c r="AO11" i="53"/>
  <c r="X74" i="53"/>
  <c r="W59" i="53"/>
  <c r="W139" i="53" s="1"/>
  <c r="X132" i="53"/>
  <c r="AP115" i="53"/>
  <c r="X52" i="53"/>
  <c r="AP52" i="53"/>
  <c r="AP28" i="54"/>
  <c r="AP392" i="55"/>
  <c r="AO69" i="53"/>
  <c r="W69" i="53"/>
  <c r="AO128" i="53"/>
  <c r="J56" i="53"/>
  <c r="AP157" i="54"/>
  <c r="Z63" i="53"/>
  <c r="Z23" i="53"/>
  <c r="Z102" i="53"/>
  <c r="AP84" i="53"/>
  <c r="X50" i="54"/>
  <c r="X213" i="54" s="1"/>
  <c r="X167" i="54"/>
  <c r="X157" i="54"/>
  <c r="Z292" i="55"/>
  <c r="J292" i="55"/>
  <c r="AP311" i="55"/>
  <c r="AP474" i="55"/>
  <c r="AP508" i="55"/>
  <c r="AO157" i="54"/>
  <c r="AO392" i="55"/>
  <c r="X299" i="55"/>
  <c r="AP39" i="55"/>
  <c r="AP50" i="54"/>
  <c r="AO303" i="55"/>
  <c r="AP385" i="55"/>
  <c r="AP431" i="55"/>
  <c r="AP119" i="55"/>
  <c r="J301" i="55"/>
  <c r="J499" i="55"/>
  <c r="W499" i="55"/>
  <c r="J361" i="55"/>
  <c r="J370" i="55"/>
  <c r="W370" i="55"/>
  <c r="J389" i="55"/>
  <c r="AP401" i="55"/>
  <c r="Z139" i="55"/>
  <c r="J139" i="55"/>
  <c r="J285" i="55"/>
  <c r="W285" i="55"/>
  <c r="J286" i="55"/>
  <c r="J321" i="55"/>
  <c r="J325" i="55"/>
  <c r="J248" i="55"/>
  <c r="J377" i="55"/>
  <c r="J387" i="55"/>
  <c r="AP486" i="55"/>
  <c r="J261" i="55"/>
  <c r="J274" i="55"/>
  <c r="J288" i="55"/>
  <c r="J314" i="55"/>
  <c r="X485" i="55"/>
  <c r="AP517" i="55"/>
  <c r="AP523" i="55"/>
  <c r="AO266" i="55"/>
  <c r="X523" i="55"/>
  <c r="AW71" i="55"/>
  <c r="AU96" i="55"/>
  <c r="AP160" i="55"/>
  <c r="W160" i="55"/>
  <c r="X534" i="55"/>
  <c r="AP171" i="55"/>
  <c r="W171" i="55"/>
  <c r="Z189" i="55"/>
  <c r="W195" i="55"/>
  <c r="W215" i="55"/>
  <c r="AP215" i="55"/>
  <c r="X13" i="55"/>
  <c r="J46" i="55"/>
  <c r="AP46" i="55" s="1"/>
  <c r="J195" i="55"/>
  <c r="X201" i="55"/>
  <c r="X217" i="55"/>
  <c r="X482" i="55"/>
  <c r="Z116" i="55"/>
  <c r="Z536" i="55" s="1"/>
  <c r="AO496" i="55"/>
  <c r="Z203" i="55"/>
  <c r="J203" i="55"/>
  <c r="X402" i="55"/>
  <c r="AW139" i="53" l="1"/>
  <c r="AX14" i="53"/>
  <c r="AX139" i="53" s="1"/>
  <c r="AV96" i="55"/>
  <c r="AU536" i="55"/>
  <c r="AP314" i="55"/>
  <c r="AO314" i="55"/>
  <c r="AP325" i="55"/>
  <c r="AO325" i="55"/>
  <c r="AP285" i="55"/>
  <c r="AO285" i="55"/>
  <c r="AP389" i="55"/>
  <c r="AO389" i="55"/>
  <c r="AW541" i="4"/>
  <c r="AX541" i="4" s="1"/>
  <c r="X536" i="55"/>
  <c r="AX71" i="55"/>
  <c r="AP288" i="55"/>
  <c r="AO288" i="55"/>
  <c r="AP387" i="55"/>
  <c r="AO387" i="55"/>
  <c r="AP321" i="55"/>
  <c r="AO321" i="55"/>
  <c r="AP139" i="55"/>
  <c r="AP536" i="55" s="1"/>
  <c r="AO139" i="55"/>
  <c r="AP499" i="55"/>
  <c r="AO499" i="55"/>
  <c r="AP56" i="53"/>
  <c r="AP139" i="53" s="1"/>
  <c r="AO56" i="53"/>
  <c r="J139" i="53"/>
  <c r="AO139" i="53"/>
  <c r="AW312" i="55"/>
  <c r="AX312" i="55" s="1"/>
  <c r="AU394" i="55"/>
  <c r="AT536" i="55"/>
  <c r="AW177" i="54"/>
  <c r="AX177" i="54" s="1"/>
  <c r="AW408" i="4"/>
  <c r="AX408" i="4" s="1"/>
  <c r="AW580" i="4"/>
  <c r="AX580" i="4" s="1"/>
  <c r="AW869" i="4"/>
  <c r="AX869" i="4" s="1"/>
  <c r="AW556" i="4"/>
  <c r="AX556" i="4" s="1"/>
  <c r="AW870" i="4"/>
  <c r="AX870" i="4" s="1"/>
  <c r="AW533" i="4"/>
  <c r="AX533" i="4" s="1"/>
  <c r="AW427" i="4"/>
  <c r="AX427" i="4" s="1"/>
  <c r="AW740" i="4"/>
  <c r="AX740" i="4" s="1"/>
  <c r="AW749" i="4"/>
  <c r="AX749" i="4" s="1"/>
  <c r="AW757" i="4"/>
  <c r="AX757" i="4" s="1"/>
  <c r="AW766" i="4"/>
  <c r="AX766" i="4" s="1"/>
  <c r="AW794" i="4"/>
  <c r="AX794" i="4" s="1"/>
  <c r="AW814" i="4"/>
  <c r="AX814" i="4" s="1"/>
  <c r="AW834" i="4"/>
  <c r="AX834" i="4" s="1"/>
  <c r="AW842" i="4"/>
  <c r="AX842" i="4" s="1"/>
  <c r="AW862" i="4"/>
  <c r="AX862" i="4" s="1"/>
  <c r="AW653" i="4"/>
  <c r="AX653" i="4" s="1"/>
  <c r="AW576" i="4"/>
  <c r="AX576" i="4" s="1"/>
  <c r="AW670" i="4"/>
  <c r="AX670" i="4" s="1"/>
  <c r="AW382" i="4"/>
  <c r="AX382" i="4" s="1"/>
  <c r="AW420" i="4"/>
  <c r="AX420" i="4" s="1"/>
  <c r="AW295" i="4"/>
  <c r="AX295" i="4" s="1"/>
  <c r="AW396" i="4"/>
  <c r="AX396" i="4" s="1"/>
  <c r="AW372" i="4"/>
  <c r="AX372" i="4" s="1"/>
  <c r="AW370" i="4"/>
  <c r="AX370" i="4" s="1"/>
  <c r="AW307" i="4"/>
  <c r="AX307" i="4" s="1"/>
  <c r="AW438" i="4"/>
  <c r="AX438" i="4" s="1"/>
  <c r="AW69" i="4"/>
  <c r="AX69" i="4" s="1"/>
  <c r="AW680" i="4"/>
  <c r="AX680" i="4" s="1"/>
  <c r="AW729" i="4"/>
  <c r="AX729" i="4" s="1"/>
  <c r="AW155" i="4"/>
  <c r="AX155" i="4" s="1"/>
  <c r="AW788" i="4"/>
  <c r="AX788" i="4" s="1"/>
  <c r="AW436" i="4"/>
  <c r="AX436" i="4" s="1"/>
  <c r="AW701" i="4"/>
  <c r="AX701" i="4" s="1"/>
  <c r="AW31" i="4"/>
  <c r="AX31" i="4" s="1"/>
  <c r="AW376" i="4"/>
  <c r="AX376" i="4" s="1"/>
  <c r="AW261" i="4"/>
  <c r="AX261" i="4" s="1"/>
  <c r="AW94" i="4"/>
  <c r="AX94" i="4" s="1"/>
  <c r="AW64" i="4"/>
  <c r="AX64" i="4" s="1"/>
  <c r="AW473" i="4"/>
  <c r="AX473" i="4" s="1"/>
  <c r="AW371" i="4"/>
  <c r="AX371" i="4" s="1"/>
  <c r="AW303" i="4"/>
  <c r="AX303" i="4" s="1"/>
  <c r="AW68" i="4"/>
  <c r="AX68" i="4" s="1"/>
  <c r="AI80" i="7"/>
  <c r="AI95" i="7" s="1"/>
  <c r="AI89" i="7" s="1"/>
  <c r="AL88" i="7"/>
  <c r="AK96" i="7"/>
  <c r="AW568" i="4"/>
  <c r="AX568" i="4" s="1"/>
  <c r="AW750" i="4"/>
  <c r="AX750" i="4" s="1"/>
  <c r="AW172" i="4"/>
  <c r="AX172" i="4" s="1"/>
  <c r="AW407" i="4"/>
  <c r="AX407" i="4" s="1"/>
  <c r="AW325" i="4"/>
  <c r="AX325" i="4" s="1"/>
  <c r="AW824" i="4"/>
  <c r="AX824" i="4" s="1"/>
  <c r="AW411" i="4"/>
  <c r="AX411" i="4" s="1"/>
  <c r="AW334" i="4"/>
  <c r="AX334" i="4" s="1"/>
  <c r="Z875" i="4"/>
  <c r="AQ102" i="7"/>
  <c r="AQ101" i="7"/>
  <c r="AQ104" i="7"/>
  <c r="AQ103" i="7"/>
  <c r="AM102" i="7"/>
  <c r="AM101" i="7"/>
  <c r="AM105" i="7"/>
  <c r="AM104" i="7"/>
  <c r="AM103" i="7"/>
  <c r="W536" i="55"/>
  <c r="AP274" i="55"/>
  <c r="AO274" i="55"/>
  <c r="AP377" i="55"/>
  <c r="AO377" i="55"/>
  <c r="AP286" i="55"/>
  <c r="AO286" i="55"/>
  <c r="AP370" i="55"/>
  <c r="AO370" i="55"/>
  <c r="AP301" i="55"/>
  <c r="AO301" i="55"/>
  <c r="Z139" i="53"/>
  <c r="AP213" i="54"/>
  <c r="AW509" i="55"/>
  <c r="AX509" i="55" s="1"/>
  <c r="W875" i="4"/>
  <c r="AV139" i="53"/>
  <c r="AP744" i="4"/>
  <c r="AO744" i="4"/>
  <c r="AS872" i="4"/>
  <c r="AP103" i="7"/>
  <c r="AP104" i="7"/>
  <c r="AP105" i="7"/>
  <c r="AP102" i="7"/>
  <c r="AP101" i="7"/>
  <c r="AJ100" i="7"/>
  <c r="AJ106" i="7"/>
  <c r="J872" i="4"/>
  <c r="X55" i="7" s="1"/>
  <c r="AM106" i="7"/>
  <c r="AQ105" i="7"/>
  <c r="AP361" i="55"/>
  <c r="AO361" i="55"/>
  <c r="AO213" i="54"/>
  <c r="AW154" i="55"/>
  <c r="AX154" i="55" s="1"/>
  <c r="AV15" i="54"/>
  <c r="AV213" i="54" s="1"/>
  <c r="AU213" i="54"/>
  <c r="W6" i="5"/>
  <c r="W873" i="4"/>
  <c r="W872" i="4"/>
  <c r="AW38" i="4"/>
  <c r="AX38" i="4" s="1"/>
  <c r="AW692" i="4"/>
  <c r="AX692" i="4" s="1"/>
  <c r="AV8" i="4"/>
  <c r="AU872" i="4"/>
  <c r="AU6" i="5"/>
  <c r="AW495" i="4"/>
  <c r="AX495" i="4" s="1"/>
  <c r="AT872" i="4"/>
  <c r="AW641" i="4"/>
  <c r="AX641" i="4" s="1"/>
  <c r="AW507" i="4"/>
  <c r="AX507" i="4" s="1"/>
  <c r="AW332" i="4"/>
  <c r="AX332" i="4" s="1"/>
  <c r="AW287" i="4"/>
  <c r="AX287" i="4" s="1"/>
  <c r="AW418" i="4"/>
  <c r="AX418" i="4" s="1"/>
  <c r="AW150" i="4"/>
  <c r="AX150" i="4" s="1"/>
  <c r="AW355" i="4"/>
  <c r="AX355" i="4" s="1"/>
  <c r="AW314" i="4"/>
  <c r="AX314" i="4" s="1"/>
  <c r="AN101" i="7"/>
  <c r="AN102" i="7"/>
  <c r="AN104" i="7"/>
  <c r="AN105" i="7"/>
  <c r="AN103" i="7"/>
  <c r="AS100" i="7"/>
  <c r="AS106" i="7"/>
  <c r="AP195" i="55"/>
  <c r="AO195" i="55"/>
  <c r="AP261" i="55"/>
  <c r="AO261" i="55"/>
  <c r="AP248" i="55"/>
  <c r="AO248" i="55"/>
  <c r="AP292" i="55"/>
  <c r="AO292" i="55"/>
  <c r="AO46" i="55"/>
  <c r="AO536" i="55" s="1"/>
  <c r="J536" i="55"/>
  <c r="X139" i="53"/>
  <c r="X875" i="4"/>
  <c r="X872" i="4"/>
  <c r="X874" i="4"/>
  <c r="AP706" i="4"/>
  <c r="AP872" i="4" s="1"/>
  <c r="AO706" i="4"/>
  <c r="AO872" i="4" s="1"/>
  <c r="AW539" i="4"/>
  <c r="AX539" i="4" s="1"/>
  <c r="AW368" i="4"/>
  <c r="AX368" i="4" s="1"/>
  <c r="AW335" i="4"/>
  <c r="AX335" i="4" s="1"/>
  <c r="AW114" i="4"/>
  <c r="AX114" i="4" s="1"/>
  <c r="AW454" i="4"/>
  <c r="AX454" i="4" s="1"/>
  <c r="AW344" i="4"/>
  <c r="AX344" i="4" s="1"/>
  <c r="AW439" i="4"/>
  <c r="AX439" i="4" s="1"/>
  <c r="AW640" i="4"/>
  <c r="AX640" i="4" s="1"/>
  <c r="AW110" i="4"/>
  <c r="AX110" i="4" s="1"/>
  <c r="AW414" i="4"/>
  <c r="AX414" i="4" s="1"/>
  <c r="AW131" i="4"/>
  <c r="AX131" i="4" s="1"/>
  <c r="AW58" i="4"/>
  <c r="AX58" i="4" s="1"/>
  <c r="AI100" i="7"/>
  <c r="AI106" i="7"/>
  <c r="AW15" i="54" l="1"/>
  <c r="AV872" i="4"/>
  <c r="AV6" i="5"/>
  <c r="AJ104" i="7"/>
  <c r="AJ102" i="7"/>
  <c r="AJ103" i="7"/>
  <c r="AJ101" i="7"/>
  <c r="AJ105" i="7"/>
  <c r="AK100" i="7"/>
  <c r="AK106" i="7"/>
  <c r="AV394" i="55"/>
  <c r="AW394" i="55" s="1"/>
  <c r="AX394" i="55" s="1"/>
  <c r="AS101" i="7"/>
  <c r="AS105" i="7"/>
  <c r="AS103" i="7"/>
  <c r="AS102" i="7"/>
  <c r="AS104" i="7"/>
  <c r="AW8" i="4"/>
  <c r="AV536" i="55"/>
  <c r="AW96" i="55"/>
  <c r="AI101" i="7"/>
  <c r="AI104" i="7"/>
  <c r="AI102" i="7"/>
  <c r="AI103" i="7"/>
  <c r="AI105" i="7"/>
  <c r="AX8" i="4" l="1"/>
  <c r="AW872" i="4"/>
  <c r="AW6" i="5"/>
  <c r="AX96" i="55"/>
  <c r="AX536" i="55" s="1"/>
  <c r="AW536" i="55"/>
  <c r="AK101" i="7"/>
  <c r="AK102" i="7"/>
  <c r="AK105" i="7"/>
  <c r="AK103" i="7"/>
  <c r="AK104" i="7"/>
  <c r="AX15" i="54"/>
  <c r="AX213" i="54" s="1"/>
  <c r="AW213" i="54"/>
  <c r="AX6" i="5" l="1"/>
  <c r="AX872" i="4"/>
</calcChain>
</file>

<file path=xl/sharedStrings.xml><?xml version="1.0" encoding="utf-8"?>
<sst xmlns="http://schemas.openxmlformats.org/spreadsheetml/2006/main" count="21346" uniqueCount="4501">
  <si>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</si>
  <si>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</si>
  <si>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</si>
  <si>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</si>
  <si>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</si>
  <si>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</si>
  <si>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</si>
  <si>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</si>
  <si>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</si>
  <si>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</si>
  <si>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</si>
  <si>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</si>
  <si>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</si>
  <si>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</si>
  <si>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</si>
  <si>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</si>
  <si>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</si>
  <si>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</si>
  <si>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</si>
  <si>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</si>
  <si>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</si>
  <si>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</si>
  <si>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</si>
  <si>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</si>
  <si>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</si>
  <si>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</si>
  <si>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</si>
  <si>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</si>
  <si>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</si>
  <si>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</si>
  <si>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Annual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</si>
  <si>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</si>
  <si>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</si>
  <si>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</si>
  <si>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</si>
  <si>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</si>
  <si>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</si>
  <si>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</si>
  <si>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</si>
  <si>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</si>
  <si>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</si>
  <si>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</si>
  <si>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</si>
  <si>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</si>
  <si>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</si>
  <si>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</si>
  <si>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</si>
  <si>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</si>
  <si>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</si>
  <si>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</si>
  <si>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</si>
  <si>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</si>
  <si>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</si>
  <si>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</si>
  <si>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</si>
  <si>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</si>
  <si>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</si>
  <si>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</si>
  <si>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</si>
  <si>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</si>
  <si>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</si>
  <si>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</si>
  <si>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</si>
  <si>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</si>
  <si>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</si>
  <si>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</si>
  <si>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</si>
  <si>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</si>
  <si>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</si>
  <si>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</si>
  <si>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</si>
  <si>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</si>
  <si>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</si>
  <si>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</si>
  <si>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</si>
  <si>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</si>
  <si>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</si>
  <si>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</si>
  <si>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</si>
  <si>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</si>
  <si>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</si>
  <si>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</si>
  <si>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</si>
  <si>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</si>
  <si>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</si>
  <si>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</si>
  <si>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</si>
  <si>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</si>
  <si>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</si>
  <si>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</si>
  <si>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</si>
  <si>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</si>
  <si>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</si>
  <si>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</si>
  <si>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</si>
  <si>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</si>
  <si>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</si>
  <si>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</si>
  <si>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</si>
  <si>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</si>
  <si>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</si>
  <si>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</si>
  <si>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</si>
  <si>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</si>
  <si>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</si>
  <si>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</si>
  <si>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</si>
  <si>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</si>
  <si>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</si>
  <si>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</si>
  <si>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</si>
  <si>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</si>
  <si>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</si>
  <si>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</si>
  <si>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</si>
  <si>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</si>
  <si>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</si>
  <si>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</si>
  <si>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</si>
  <si>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</si>
  <si>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</si>
  <si>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</si>
  <si>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</si>
  <si>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</si>
  <si>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</si>
  <si>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</si>
  <si>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</si>
  <si>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</si>
  <si>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</si>
  <si>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</si>
  <si>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</si>
  <si>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</si>
  <si>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</si>
  <si>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</si>
  <si>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</si>
  <si>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</si>
  <si>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</si>
  <si>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</si>
  <si>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</si>
  <si>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</si>
  <si>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</si>
  <si>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</si>
  <si>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</si>
  <si>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</si>
  <si>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</si>
  <si>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</si>
  <si>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</si>
  <si>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</si>
  <si>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</si>
  <si>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</si>
  <si>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</si>
  <si>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</si>
  <si>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</si>
  <si>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</si>
  <si>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</si>
  <si>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</si>
  <si>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</si>
  <si>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</si>
  <si>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</si>
  <si>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</si>
  <si>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</si>
  <si>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</si>
  <si>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</si>
  <si>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</si>
  <si>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</si>
  <si>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</si>
  <si>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</si>
  <si>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</si>
  <si>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</si>
  <si>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</si>
  <si>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</si>
  <si>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</si>
  <si>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</si>
  <si>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</si>
  <si>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</si>
  <si>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</si>
  <si>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</si>
  <si>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</si>
  <si>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</si>
  <si>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</si>
  <si>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</si>
  <si>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</si>
  <si>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</si>
  <si>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</si>
  <si>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</si>
  <si>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</si>
  <si>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</si>
  <si>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</si>
  <si>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</si>
  <si>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</si>
  <si>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</si>
  <si>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</si>
  <si>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</si>
  <si>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</si>
  <si>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</si>
  <si>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</si>
  <si>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</si>
  <si>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</si>
  <si>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</si>
  <si>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</si>
  <si>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</si>
  <si>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</si>
  <si>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</si>
  <si>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</si>
  <si>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</si>
  <si>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</si>
  <si>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</si>
  <si>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</si>
  <si>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</si>
  <si>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</si>
  <si>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</si>
  <si>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</si>
  <si>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</si>
  <si>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</si>
  <si>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</si>
  <si>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</si>
  <si>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</si>
  <si>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</si>
  <si>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</si>
  <si>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</si>
  <si>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</si>
  <si>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</si>
  <si>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</si>
  <si>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</si>
  <si>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</si>
  <si>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</si>
  <si>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</si>
  <si>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</si>
  <si>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</si>
  <si>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</si>
  <si>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</si>
  <si>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</si>
  <si>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</si>
  <si>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</si>
  <si>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</si>
  <si>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</si>
  <si>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</si>
  <si>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</si>
  <si>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</si>
  <si>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</si>
  <si>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</si>
  <si>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</si>
  <si>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</si>
  <si>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</si>
  <si>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</si>
  <si>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</si>
  <si>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</si>
  <si>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</si>
  <si>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</si>
  <si>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</si>
  <si>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</si>
  <si>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</si>
  <si>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</si>
  <si>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</si>
  <si>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</si>
  <si>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</si>
  <si>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2017=Year 45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</si>
  <si>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</si>
  <si>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</si>
  <si>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</si>
  <si>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</si>
  <si>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</si>
  <si>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</si>
  <si>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</si>
  <si>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</si>
  <si>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</si>
  <si>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</si>
  <si>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</si>
  <si>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</si>
  <si>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</si>
  <si>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</si>
  <si>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</si>
  <si>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</si>
  <si>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</si>
  <si>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</si>
  <si>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</si>
  <si>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</si>
  <si>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</si>
  <si>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</si>
  <si>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</si>
  <si>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</si>
  <si>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</si>
  <si>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</si>
  <si>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</si>
  <si>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</si>
  <si>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</si>
  <si>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</si>
  <si>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</si>
  <si>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</si>
  <si>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</si>
  <si>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</si>
  <si>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</si>
  <si>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</si>
  <si>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</si>
  <si>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</si>
  <si>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</si>
  <si>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</si>
  <si>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</si>
  <si>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</si>
  <si>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</si>
  <si>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</si>
  <si>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</si>
  <si>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</si>
  <si>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</si>
  <si>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</si>
  <si>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</si>
  <si>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</si>
  <si>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</si>
  <si>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</si>
  <si>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</si>
  <si>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</si>
  <si>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</si>
  <si>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</si>
  <si>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</si>
  <si>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</si>
  <si>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</si>
  <si>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</si>
  <si>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</si>
  <si>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</si>
  <si>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</si>
  <si>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</si>
  <si>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</si>
  <si>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</si>
  <si>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</si>
  <si>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</si>
  <si>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</si>
  <si>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</si>
  <si>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</si>
  <si>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</si>
  <si>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</si>
  <si>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</si>
  <si>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</si>
  <si>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</si>
  <si>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</si>
  <si>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</si>
  <si>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</si>
  <si>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</si>
  <si>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</si>
  <si>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</si>
  <si>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</si>
  <si>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</si>
  <si>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</si>
  <si>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</si>
  <si>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</si>
  <si>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</si>
  <si>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</si>
  <si>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</si>
  <si>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</si>
  <si>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</si>
  <si>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</si>
  <si>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</si>
  <si>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</si>
  <si>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</si>
  <si>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</si>
  <si>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</si>
  <si>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</si>
  <si>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</si>
  <si>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</si>
  <si>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</si>
  <si>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</si>
  <si>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</si>
  <si>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</si>
  <si>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2017=Year 46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</si>
  <si>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</si>
  <si>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</si>
  <si>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</si>
  <si>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</si>
  <si>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</si>
  <si>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</si>
  <si>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</si>
  <si>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</si>
  <si>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</si>
  <si>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</si>
  <si>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</si>
  <si>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</si>
  <si>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</si>
  <si>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</si>
  <si>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</si>
  <si>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</si>
  <si>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</si>
  <si>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</si>
  <si>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</si>
  <si>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</si>
  <si>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</si>
  <si>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</si>
  <si>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</si>
  <si>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</si>
  <si>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</si>
  <si>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</si>
  <si>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</si>
  <si>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</si>
  <si>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</si>
  <si>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</si>
  <si>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</si>
  <si>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</si>
  <si>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</si>
  <si>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</si>
  <si>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</si>
  <si>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</si>
  <si>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</si>
  <si>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</si>
  <si>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</si>
  <si>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</si>
  <si>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</si>
  <si>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</si>
  <si>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</si>
  <si>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</si>
  <si>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</si>
  <si>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</si>
  <si>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</si>
  <si>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</si>
  <si>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</si>
  <si>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</si>
  <si>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</si>
  <si>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</si>
  <si>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</si>
  <si>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</si>
  <si>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</si>
  <si>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</si>
  <si>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</si>
  <si>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</si>
  <si>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</si>
  <si>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</si>
  <si>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</si>
  <si>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</si>
  <si>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</si>
  <si>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</si>
  <si>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</si>
  <si>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</si>
  <si>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</si>
  <si>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</si>
  <si>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</si>
  <si>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</si>
  <si>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</si>
  <si>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</si>
  <si>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</si>
  <si>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</si>
  <si>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</si>
  <si>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</si>
  <si>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</si>
  <si>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</si>
  <si>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</si>
  <si>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</si>
  <si>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</si>
  <si>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</si>
  <si>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</si>
  <si>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</si>
  <si>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</si>
  <si>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</si>
  <si>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</si>
  <si>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</si>
  <si>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</si>
  <si>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</si>
  <si>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</si>
  <si>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</si>
  <si>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Being Acquired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</si>
  <si>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</si>
  <si>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</si>
  <si>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</si>
  <si>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</si>
  <si>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</si>
  <si>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</si>
  <si>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</si>
  <si>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</si>
  <si>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</si>
  <si>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</si>
  <si>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</si>
  <si>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</si>
  <si>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</si>
  <si>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</si>
  <si>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</si>
  <si>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</si>
  <si>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</si>
  <si>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</si>
  <si>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</si>
  <si>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</si>
  <si>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</si>
  <si>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</si>
  <si>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</si>
  <si>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</si>
  <si>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</si>
  <si>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</si>
  <si>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</si>
  <si>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</si>
  <si>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</si>
  <si>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</si>
  <si>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</si>
  <si>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</si>
  <si>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</si>
  <si>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</si>
  <si>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</si>
  <si>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</si>
  <si>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</si>
  <si>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</si>
  <si>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</si>
  <si>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</si>
  <si>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</si>
  <si>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</si>
  <si>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</si>
  <si>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</si>
  <si>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</si>
  <si>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</si>
  <si>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</si>
  <si>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</si>
  <si>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</si>
  <si>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</si>
  <si>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</si>
  <si>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</si>
  <si>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</si>
  <si>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</si>
  <si>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</si>
  <si>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</si>
  <si>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</si>
  <si>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</si>
  <si>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</si>
  <si>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</si>
  <si>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</si>
  <si>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</si>
  <si>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</si>
  <si>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</si>
  <si>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</si>
  <si>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</si>
  <si>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</si>
  <si>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</si>
  <si>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</si>
  <si>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</si>
  <si>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</si>
  <si>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</si>
  <si>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</si>
  <si>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</si>
  <si>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</si>
  <si>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</si>
  <si>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</si>
  <si>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</si>
  <si>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</si>
  <si>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</si>
  <si>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</si>
  <si>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</si>
  <si>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</si>
  <si>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</si>
  <si>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</si>
  <si>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</si>
  <si>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</si>
  <si>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</si>
  <si>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</si>
  <si>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</si>
  <si>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</si>
  <si>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</si>
  <si>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</si>
  <si>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</si>
  <si>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</si>
  <si>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</si>
  <si>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</si>
  <si>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</si>
  <si>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</si>
  <si>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</si>
  <si>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</si>
  <si>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</si>
  <si>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</si>
  <si>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</si>
  <si>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</si>
  <si>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</si>
  <si>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</si>
  <si>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</si>
  <si>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</si>
  <si>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</si>
  <si>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</si>
  <si>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</si>
  <si>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</si>
  <si>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</si>
  <si>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</si>
  <si>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</si>
  <si>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</si>
  <si>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</si>
  <si>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</si>
  <si>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</si>
  <si>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</si>
  <si>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</si>
  <si>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</si>
  <si>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</si>
  <si>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</si>
  <si>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</si>
  <si>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</si>
  <si>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</si>
  <si>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</si>
  <si>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</si>
  <si>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</si>
  <si>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</si>
  <si>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</si>
  <si>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</si>
  <si>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</si>
  <si>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</si>
  <si>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</si>
  <si>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</si>
  <si>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</si>
  <si>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</si>
  <si>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</si>
  <si>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</si>
  <si>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</si>
  <si>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</si>
  <si>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</si>
  <si>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</si>
  <si>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</si>
  <si>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</si>
  <si>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</si>
  <si>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</si>
  <si>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</si>
  <si>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</si>
  <si>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</si>
  <si>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</si>
  <si>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</si>
  <si>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Harris Corp.</t>
  </si>
  <si>
    <t>HRS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</si>
  <si>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</si>
  <si>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</si>
  <si>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</si>
  <si>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</si>
  <si>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</si>
  <si>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</si>
  <si>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</si>
  <si>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</si>
  <si>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</si>
  <si>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</si>
  <si>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</si>
  <si>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</si>
  <si>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</si>
  <si>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</si>
  <si>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</si>
  <si>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</si>
  <si>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</si>
  <si>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</si>
  <si>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</si>
  <si>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</si>
  <si>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</si>
  <si>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</si>
  <si>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</si>
  <si>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</si>
  <si>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</si>
  <si>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</si>
  <si>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</si>
  <si>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</si>
  <si>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</si>
  <si>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</si>
  <si>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Jun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</si>
  <si>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</si>
  <si>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</si>
  <si>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</si>
  <si>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</si>
  <si>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</si>
  <si>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</si>
  <si>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</si>
  <si>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</si>
  <si>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</si>
  <si>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</si>
  <si>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</si>
  <si>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</si>
  <si>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</si>
  <si>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</si>
  <si>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</si>
  <si>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</si>
  <si>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</si>
  <si>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</si>
  <si>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</si>
  <si>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</si>
  <si>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</si>
  <si>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</si>
  <si>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</si>
  <si>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</si>
  <si>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</si>
  <si>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</si>
  <si>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</si>
  <si>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</si>
  <si>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</si>
  <si>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</si>
  <si>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</si>
  <si>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</si>
  <si>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</si>
  <si>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</si>
  <si>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</si>
  <si>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</si>
  <si>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</si>
  <si>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</si>
  <si>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</si>
  <si>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</si>
  <si>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</si>
  <si>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</si>
  <si>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</si>
  <si>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</si>
  <si>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</si>
  <si>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</si>
  <si>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</si>
  <si>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</si>
  <si>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</si>
  <si>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</si>
  <si>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</si>
  <si>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</si>
  <si>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</si>
  <si>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</si>
  <si>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</si>
  <si>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</si>
  <si>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</si>
  <si>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</si>
  <si>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</si>
  <si>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</si>
  <si>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</si>
  <si>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</si>
  <si>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</si>
  <si>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</si>
  <si>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</si>
  <si>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</si>
  <si>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</si>
  <si>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</si>
  <si>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</si>
  <si>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</si>
  <si>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</si>
  <si>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</si>
  <si>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</si>
  <si>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</si>
  <si>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</si>
  <si>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</si>
  <si>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</si>
  <si>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</si>
  <si>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</si>
  <si>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</si>
  <si>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</si>
  <si>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</si>
  <si>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</si>
  <si>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</si>
  <si>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</si>
  <si>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</si>
  <si>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</si>
  <si>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</si>
  <si>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</si>
  <si>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</si>
  <si>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</si>
  <si>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</si>
  <si>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</si>
  <si>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</si>
  <si>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</si>
  <si>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</si>
  <si>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</si>
  <si>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</si>
  <si>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</si>
  <si>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</si>
  <si>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</si>
  <si>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</si>
  <si>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</si>
  <si>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</si>
  <si>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</si>
  <si>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</si>
  <si>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</si>
  <si>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</si>
  <si>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</si>
  <si>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</si>
  <si>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</si>
  <si>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</si>
  <si>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</si>
  <si>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</si>
  <si>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</si>
  <si>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</si>
  <si>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</si>
  <si>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</si>
  <si>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</si>
  <si>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</si>
  <si>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</si>
  <si>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</si>
  <si>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</si>
  <si>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</si>
  <si>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</si>
  <si>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</si>
  <si>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</si>
  <si>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</si>
  <si>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</si>
  <si>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</si>
  <si>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</si>
  <si>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</si>
  <si>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</si>
  <si>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</si>
  <si>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</si>
  <si>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</si>
  <si>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</si>
  <si>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</si>
  <si>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</si>
  <si>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</si>
  <si>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</si>
  <si>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</si>
  <si>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</si>
  <si>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</si>
  <si>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</si>
  <si>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</si>
  <si>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</si>
  <si>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</si>
  <si>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</si>
  <si>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</si>
  <si>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</si>
  <si>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</si>
  <si>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</si>
  <si>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</si>
  <si>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</si>
  <si>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</si>
  <si>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</si>
  <si>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</si>
  <si>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</si>
  <si>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</si>
  <si>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</si>
  <si>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</si>
  <si>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</si>
  <si>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</si>
  <si>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</si>
  <si>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</si>
  <si>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</si>
  <si>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</si>
  <si>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</si>
  <si>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</si>
  <si>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</si>
  <si>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</si>
  <si>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</si>
  <si>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</si>
  <si>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</si>
  <si>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</si>
  <si>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</si>
  <si>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</si>
  <si>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</si>
  <si>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</si>
  <si>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</si>
  <si>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</si>
  <si>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</si>
  <si>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</si>
  <si>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</si>
  <si>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</si>
  <si>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</si>
  <si>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</si>
  <si>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</si>
  <si>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</si>
  <si>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</si>
  <si>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</si>
  <si>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</si>
  <si>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</si>
  <si>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</si>
  <si>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</si>
  <si>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</si>
  <si>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</si>
  <si>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</si>
  <si>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</si>
  <si>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</si>
  <si>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</si>
  <si>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</si>
  <si>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</si>
  <si>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</si>
  <si>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</si>
  <si>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</si>
  <si>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</si>
  <si>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</si>
  <si>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</si>
  <si>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</si>
  <si>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</si>
  <si>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</si>
  <si>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</si>
  <si>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</si>
  <si>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</si>
  <si>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</si>
  <si>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</si>
  <si>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</si>
  <si>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</si>
  <si>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</si>
  <si>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</si>
  <si>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</si>
  <si>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</si>
  <si>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</si>
  <si>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</si>
  <si>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</si>
  <si>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</si>
  <si>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</si>
  <si>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</si>
  <si>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</si>
  <si>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</si>
  <si>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</si>
  <si>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</si>
  <si>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</si>
  <si>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</si>
  <si>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</si>
  <si>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</si>
  <si>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</si>
  <si>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</si>
  <si>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</si>
  <si>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</si>
  <si>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</si>
  <si>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</si>
  <si>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</si>
  <si>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</si>
  <si>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</si>
  <si>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</si>
  <si>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</si>
  <si>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</si>
  <si>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</si>
  <si>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</si>
  <si>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</si>
  <si>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</si>
  <si>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</si>
  <si>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</si>
  <si>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</si>
  <si>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</si>
  <si>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</si>
  <si>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</si>
  <si>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</si>
  <si>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</si>
  <si>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</si>
  <si>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</si>
  <si>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</si>
  <si>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</si>
  <si>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</si>
  <si>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</si>
  <si>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</si>
  <si>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</si>
  <si>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</si>
  <si>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</si>
  <si>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</si>
  <si>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</si>
  <si>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</si>
  <si>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</si>
  <si>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</si>
  <si>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</si>
  <si>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</si>
  <si>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</si>
  <si>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</si>
  <si>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</si>
  <si>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</si>
  <si>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</si>
  <si>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</si>
  <si>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</si>
  <si>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</si>
  <si>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</si>
  <si>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</si>
  <si>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</si>
  <si>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</si>
  <si>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</si>
  <si>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</si>
  <si>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</si>
  <si>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</si>
  <si>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</si>
  <si>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</si>
  <si>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</si>
  <si>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</si>
  <si>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</si>
  <si>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</si>
  <si>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</si>
  <si>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</si>
  <si>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</si>
  <si>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</si>
  <si>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</si>
  <si>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</si>
  <si>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</si>
  <si>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</si>
  <si>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</si>
  <si>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</si>
  <si>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</si>
  <si>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</si>
  <si>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</si>
  <si>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</si>
  <si>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</si>
  <si>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</si>
  <si>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</si>
  <si>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</si>
  <si>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</si>
  <si>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</si>
  <si>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</si>
  <si>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</si>
  <si>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</si>
  <si>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</si>
  <si>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</si>
  <si>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</si>
  <si>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</si>
  <si>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</si>
  <si>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</si>
  <si>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</si>
  <si>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</si>
  <si>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</si>
  <si>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</si>
  <si>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</si>
  <si>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</si>
  <si>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</si>
  <si>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</si>
  <si>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</si>
  <si>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</si>
  <si>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</si>
  <si>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</si>
  <si>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</si>
  <si>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</si>
  <si>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</si>
  <si>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</si>
  <si>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</si>
  <si>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</si>
  <si>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</si>
  <si>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</si>
  <si>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</si>
  <si>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</si>
  <si>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</si>
  <si>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</si>
  <si>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</si>
  <si>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</si>
  <si>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</si>
  <si>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</si>
  <si>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</si>
  <si>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</si>
  <si>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</si>
  <si>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</si>
  <si>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</si>
  <si>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</si>
  <si>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</si>
  <si>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</si>
  <si>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</si>
  <si>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</si>
  <si>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</si>
  <si>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</si>
  <si>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</si>
  <si>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</si>
  <si>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</si>
  <si>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</si>
  <si>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</si>
  <si>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</si>
  <si>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</si>
  <si>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</si>
  <si>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</si>
  <si>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</si>
  <si>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</si>
  <si>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</si>
  <si>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</si>
  <si>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</si>
  <si>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</si>
  <si>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</si>
  <si>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</si>
  <si>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</si>
  <si>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</si>
  <si>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FeSe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</si>
  <si>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</si>
  <si>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</si>
  <si>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</si>
  <si>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</si>
  <si>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</si>
  <si>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</si>
  <si>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</si>
  <si>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</si>
  <si>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2017=Year 7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</si>
  <si>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</si>
  <si>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</si>
  <si>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</si>
  <si>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</si>
  <si>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</si>
  <si>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</si>
  <si>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</si>
  <si>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</si>
  <si>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</si>
  <si>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</si>
  <si>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</si>
  <si>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</si>
  <si>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</si>
  <si>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</si>
  <si>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</si>
  <si>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</si>
  <si>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</si>
  <si>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</si>
  <si>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</si>
  <si>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</si>
  <si>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</si>
  <si>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</si>
  <si>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</si>
  <si>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</si>
  <si>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</si>
  <si>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</si>
  <si>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</si>
  <si>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</si>
  <si>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</si>
  <si>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</si>
  <si>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</si>
  <si>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</si>
  <si>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</si>
  <si>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</si>
  <si>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</si>
  <si>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</si>
  <si>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</si>
  <si>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</si>
  <si>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</si>
  <si>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</si>
  <si>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</si>
  <si>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</si>
  <si>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</si>
  <si>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</si>
  <si>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</si>
  <si>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</si>
  <si>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</si>
  <si>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</si>
  <si>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</si>
  <si>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</si>
  <si>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</si>
  <si>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</si>
  <si>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</si>
  <si>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</si>
  <si>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</si>
  <si>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</si>
  <si>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</si>
  <si>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</si>
  <si>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</si>
  <si>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</si>
  <si>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</si>
  <si>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</si>
  <si>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</si>
  <si>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</si>
  <si>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</si>
  <si>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</si>
  <si>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</si>
  <si>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</si>
  <si>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</si>
  <si>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</si>
  <si>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</si>
  <si>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</si>
  <si>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</si>
  <si>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</si>
  <si>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</si>
  <si>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</si>
  <si>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</si>
  <si>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</si>
  <si>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</si>
  <si>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</si>
  <si>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</si>
  <si>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</si>
  <si>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</si>
  <si>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</si>
  <si>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</si>
  <si>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</si>
  <si>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</si>
  <si>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</si>
  <si>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</si>
  <si>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</si>
  <si>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</si>
  <si>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</si>
  <si>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</si>
  <si>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</si>
  <si>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</si>
  <si>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</si>
  <si>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</si>
  <si>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</si>
  <si>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</si>
  <si>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</si>
  <si>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</si>
  <si>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</si>
  <si>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</si>
  <si>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</si>
  <si>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</si>
  <si>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</si>
  <si>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</si>
  <si>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</si>
  <si>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</si>
  <si>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</si>
  <si>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</si>
  <si>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</si>
  <si>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</si>
  <si>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</si>
  <si>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</si>
  <si>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</si>
  <si>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</si>
  <si>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</si>
  <si>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</si>
  <si>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</si>
  <si>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</si>
  <si>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</si>
  <si>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</si>
  <si>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</si>
  <si>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</si>
  <si>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</si>
  <si>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</si>
  <si>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</si>
  <si>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</si>
  <si>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</si>
  <si>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</si>
  <si>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</si>
  <si>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</si>
  <si>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</si>
  <si>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</si>
  <si>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</si>
  <si>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</si>
  <si>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</si>
  <si>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</si>
  <si>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</si>
  <si>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</si>
  <si>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</si>
  <si>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</si>
  <si>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</si>
  <si>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</si>
  <si>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</si>
  <si>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</si>
  <si>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</si>
  <si>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</si>
  <si>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</si>
  <si>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</si>
  <si>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</si>
  <si>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</si>
  <si>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</si>
  <si>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</si>
  <si>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</si>
  <si>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</si>
  <si>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</si>
  <si>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</si>
  <si>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</si>
  <si>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</si>
  <si>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</si>
  <si>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</si>
  <si>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</si>
  <si>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</si>
  <si>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</si>
  <si>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</si>
  <si>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</si>
  <si>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</si>
  <si>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</si>
  <si>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</si>
  <si>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</si>
  <si>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</si>
  <si>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</si>
  <si>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</si>
  <si>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</si>
  <si>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</si>
  <si>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</si>
  <si>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</si>
  <si>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</si>
  <si>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</si>
  <si>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</si>
  <si>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</si>
  <si>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</si>
  <si>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</si>
  <si>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</si>
  <si>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</si>
  <si>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</si>
  <si>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</si>
  <si>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</si>
  <si>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</si>
  <si>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</si>
  <si>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</si>
  <si>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</si>
  <si>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</si>
  <si>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</si>
  <si>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</si>
  <si>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</si>
  <si>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</si>
  <si>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</si>
  <si>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</si>
  <si>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</si>
  <si>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</si>
  <si>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</si>
  <si>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</si>
  <si>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</si>
  <si>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</si>
  <si>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</si>
  <si>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</si>
  <si>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</si>
  <si>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</si>
  <si>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</si>
  <si>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</si>
  <si>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</si>
  <si>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</si>
  <si>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</si>
  <si>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</si>
  <si>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</si>
  <si>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</si>
  <si>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</si>
  <si>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</si>
  <si>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</si>
  <si>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</si>
  <si>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</si>
  <si>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</si>
  <si>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</si>
  <si>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</si>
  <si>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</si>
  <si>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</si>
  <si>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</si>
  <si>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</si>
  <si>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</si>
  <si>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</si>
  <si>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</si>
  <si>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</si>
  <si>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</si>
  <si>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</si>
  <si>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</si>
  <si>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</si>
  <si>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</si>
  <si>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</si>
  <si>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</si>
  <si>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</si>
  <si>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</si>
  <si>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</si>
  <si>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</si>
  <si>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</si>
  <si>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</si>
  <si>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</si>
  <si>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</si>
  <si>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</si>
  <si>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</si>
  <si>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</si>
  <si>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</si>
  <si>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</si>
  <si>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</si>
  <si>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</si>
  <si>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</si>
  <si>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</si>
  <si>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</si>
  <si>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</si>
  <si>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</si>
  <si>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</si>
  <si>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</si>
  <si>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</si>
  <si>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</si>
  <si>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</si>
  <si>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</si>
  <si>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</si>
  <si>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</si>
  <si>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</si>
  <si>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</si>
  <si>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</si>
  <si>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</si>
  <si>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</si>
  <si>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</si>
  <si>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</si>
  <si>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</si>
  <si>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</si>
  <si>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</si>
  <si>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</si>
  <si>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</si>
  <si>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</si>
  <si>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</si>
  <si>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</si>
  <si>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</si>
  <si>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</si>
  <si>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</si>
  <si>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</si>
  <si>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</si>
  <si>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</si>
  <si>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</si>
  <si>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</si>
  <si>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</si>
  <si>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</si>
  <si>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</si>
  <si>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</si>
  <si>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</si>
  <si>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</si>
  <si>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</si>
  <si>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</si>
  <si>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</si>
  <si>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</si>
  <si>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</si>
  <si>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</si>
  <si>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</si>
  <si>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</si>
  <si>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</si>
  <si>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</si>
  <si>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</si>
  <si>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</si>
  <si>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</si>
  <si>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</si>
  <si>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</si>
  <si>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</si>
  <si>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</si>
  <si>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</si>
  <si>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</si>
  <si>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</si>
  <si>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</si>
  <si>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</si>
  <si>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</si>
  <si>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</si>
  <si>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</si>
  <si>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</si>
  <si>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</si>
  <si>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</si>
  <si>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</si>
  <si>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</si>
  <si>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</si>
  <si>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</si>
  <si>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</si>
  <si>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</si>
  <si>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</si>
  <si>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</si>
  <si>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</si>
  <si>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</si>
  <si>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</si>
  <si>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</si>
  <si>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</si>
  <si>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</si>
  <si>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</si>
  <si>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</si>
  <si>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</si>
  <si>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</si>
  <si>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</si>
  <si>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</si>
  <si>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</si>
  <si>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</si>
  <si>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</si>
  <si>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</si>
  <si>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</si>
  <si>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</si>
  <si>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</si>
  <si>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</si>
  <si>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</si>
  <si>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</si>
  <si>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</si>
  <si>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</si>
  <si>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</si>
  <si>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</si>
  <si>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</si>
  <si>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</si>
  <si>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</si>
  <si>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</si>
  <si>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</si>
  <si>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</si>
  <si>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</si>
  <si>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</si>
  <si>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</si>
  <si>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</si>
  <si>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</si>
  <si>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</si>
  <si>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</si>
  <si>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</si>
  <si>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</si>
  <si>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</si>
  <si>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</si>
  <si>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</si>
  <si>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</si>
  <si>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</si>
  <si>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</si>
  <si>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</si>
  <si>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</si>
  <si>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</si>
  <si>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</si>
  <si>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</si>
  <si>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</si>
  <si>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</si>
  <si>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</si>
  <si>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</si>
  <si>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</si>
  <si>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</si>
  <si>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</si>
  <si>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</si>
  <si>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</si>
  <si>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</si>
  <si>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</si>
  <si>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</si>
  <si>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</si>
  <si>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</si>
  <si>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</si>
  <si>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</si>
  <si>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</si>
  <si>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</si>
  <si>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</si>
  <si>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</si>
  <si>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</si>
  <si>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</si>
  <si>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</si>
  <si>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</si>
  <si>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</si>
  <si>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</si>
  <si>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</si>
  <si>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</si>
  <si>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</si>
  <si>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</si>
  <si>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</si>
  <si>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</si>
  <si>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</si>
  <si>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</si>
  <si>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</si>
  <si>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</si>
  <si>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</si>
  <si>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</si>
  <si>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</si>
  <si>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</si>
  <si>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</si>
  <si>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</si>
  <si>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</si>
  <si>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</si>
  <si>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</si>
  <si>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</si>
  <si>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</si>
  <si>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</si>
  <si>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</si>
  <si>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</si>
  <si>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</si>
  <si>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</si>
  <si>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</si>
  <si>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</si>
  <si>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</si>
  <si>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</si>
  <si>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</si>
  <si>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</si>
  <si>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</si>
  <si>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</si>
  <si>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</si>
  <si>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</si>
  <si>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</si>
  <si>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</si>
  <si>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</si>
  <si>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</si>
  <si>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</si>
  <si>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</si>
  <si>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</si>
  <si>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</si>
  <si>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</si>
  <si>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</si>
  <si>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</si>
  <si>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</si>
  <si>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</si>
  <si>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</si>
  <si>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</si>
  <si>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</si>
  <si>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</si>
  <si>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</si>
  <si>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</si>
  <si>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</si>
  <si>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</si>
  <si>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</si>
  <si>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</si>
  <si>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</si>
  <si>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</si>
  <si>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</si>
  <si>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</si>
  <si>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</si>
  <si>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</si>
  <si>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</si>
  <si>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</si>
  <si>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</si>
  <si>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</si>
  <si>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</si>
  <si>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</si>
  <si>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</si>
  <si>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</si>
  <si>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</si>
  <si>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</si>
  <si>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</si>
  <si>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</si>
  <si>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</si>
  <si>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</si>
  <si>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</si>
  <si>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</si>
  <si>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</si>
  <si>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</si>
  <si>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</si>
  <si>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</si>
  <si>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</si>
  <si>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</si>
  <si>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</si>
  <si>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</si>
  <si>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</si>
  <si>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</si>
  <si>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</si>
  <si>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</si>
  <si>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</si>
  <si>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</si>
  <si>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</si>
  <si>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</si>
  <si>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</si>
  <si>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</si>
  <si>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</si>
  <si>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</si>
  <si>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</si>
  <si>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</si>
  <si>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</si>
  <si>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</si>
  <si>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</si>
  <si>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</si>
  <si>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</si>
  <si>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</si>
  <si>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</si>
  <si>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</si>
  <si>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</si>
  <si>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</si>
  <si>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</si>
  <si>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</si>
  <si>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</si>
  <si>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</si>
  <si>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</si>
  <si>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</si>
  <si>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</si>
  <si>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</si>
  <si>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</si>
  <si>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</si>
  <si>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</si>
  <si>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</si>
  <si>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</si>
  <si>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</si>
  <si>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</si>
  <si>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</si>
  <si>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</si>
  <si>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</si>
  <si>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</si>
  <si>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</si>
  <si>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</si>
  <si>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</si>
  <si>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</si>
  <si>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</si>
  <si>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</si>
  <si>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</si>
  <si>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</si>
  <si>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</si>
  <si>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</si>
  <si>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</si>
  <si>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</si>
  <si>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</si>
  <si>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</si>
  <si>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</si>
  <si>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</si>
  <si>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</si>
  <si>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</si>
  <si>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</si>
  <si>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</si>
  <si>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</si>
  <si>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</si>
  <si>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</si>
  <si>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</si>
  <si>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</si>
  <si>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</si>
  <si>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</si>
  <si>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</si>
  <si>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</si>
  <si>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</si>
  <si>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</si>
  <si>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</si>
  <si>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</si>
  <si>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</si>
  <si>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</si>
  <si>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</si>
  <si>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</si>
  <si>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</si>
  <si>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</si>
  <si>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</si>
  <si>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</si>
  <si>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</si>
  <si>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</si>
  <si>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</si>
  <si>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</si>
  <si>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</si>
  <si>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</si>
  <si>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</si>
  <si>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</si>
  <si>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</si>
  <si>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</si>
  <si>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</si>
  <si>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</si>
  <si>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</si>
  <si>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</si>
  <si>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</si>
  <si>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</si>
  <si>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</si>
  <si>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</si>
  <si>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</si>
  <si>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</si>
  <si>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</si>
  <si>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</si>
  <si>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</si>
  <si>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</si>
  <si>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</si>
  <si>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</si>
  <si>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</si>
  <si>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</si>
  <si>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</si>
  <si>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</si>
  <si>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</si>
  <si>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</si>
  <si>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</si>
  <si>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</si>
  <si>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</si>
  <si>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</si>
  <si>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</si>
  <si>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</si>
  <si>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</si>
  <si>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</si>
  <si>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</si>
  <si>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</si>
  <si>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</si>
  <si>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</si>
  <si>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</si>
  <si>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</si>
  <si>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</si>
  <si>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</si>
  <si>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</si>
  <si>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</si>
  <si>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</si>
  <si>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</si>
  <si>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</si>
  <si>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</si>
  <si>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</si>
  <si>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</si>
  <si>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</si>
  <si>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</si>
  <si>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</si>
  <si>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</si>
  <si>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</si>
  <si>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</si>
  <si>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</si>
  <si>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</si>
  <si>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</si>
  <si>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</si>
  <si>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</si>
  <si>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</si>
  <si>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</si>
  <si>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</si>
  <si>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</si>
  <si>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</si>
  <si>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</si>
  <si>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</si>
  <si>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</si>
  <si>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</si>
  <si>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</si>
  <si>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</si>
  <si>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</si>
  <si>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</si>
  <si>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</si>
  <si>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</si>
  <si>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</si>
  <si>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</si>
  <si>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</si>
  <si>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</si>
  <si>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</si>
  <si>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</si>
  <si>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</si>
  <si>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</si>
  <si>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</si>
  <si>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</si>
  <si>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</si>
  <si>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</si>
  <si>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</si>
  <si>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</si>
  <si>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</si>
  <si>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</si>
  <si>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</si>
  <si>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</si>
  <si>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</si>
  <si>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</si>
  <si>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</si>
  <si>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</si>
  <si>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</si>
  <si>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</si>
  <si>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</si>
  <si>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</si>
  <si>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</si>
  <si>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</si>
  <si>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</si>
  <si>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</si>
  <si>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</si>
  <si>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</si>
  <si>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</si>
  <si>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</si>
  <si>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</si>
  <si>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</si>
  <si>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</si>
  <si>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</si>
  <si>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</si>
  <si>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</si>
  <si>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</si>
  <si>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</si>
  <si>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</si>
  <si>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</si>
  <si>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</si>
  <si>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</si>
  <si>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</si>
  <si>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</si>
  <si>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</si>
  <si>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</si>
  <si>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Corp.</t>
  </si>
  <si>
    <t>UBSH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</si>
  <si>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</si>
  <si>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</si>
  <si>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</si>
  <si>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</si>
  <si>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</si>
  <si>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</si>
  <si>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</si>
  <si>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</si>
  <si>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</si>
  <si>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</si>
  <si>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</si>
  <si>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</si>
  <si>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</si>
  <si>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</si>
  <si>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</si>
  <si>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</si>
  <si>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</si>
  <si>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</si>
  <si>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</si>
  <si>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</si>
  <si>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</si>
  <si>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</si>
  <si>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</si>
  <si>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</si>
  <si>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</si>
  <si>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</si>
  <si>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</si>
  <si>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</si>
  <si>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</si>
  <si>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</si>
  <si>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</si>
  <si>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</si>
  <si>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</si>
  <si>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</si>
  <si>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</si>
  <si>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</si>
  <si>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</si>
  <si>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</si>
  <si>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</si>
  <si>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</si>
  <si>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</si>
  <si>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</si>
  <si>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</si>
  <si>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</si>
  <si>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</si>
  <si>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</si>
  <si>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</si>
  <si>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</si>
  <si>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</si>
  <si>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</si>
  <si>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</si>
  <si>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Westinghouse Air Brake Technologies Corp.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</si>
  <si>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</si>
  <si>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</si>
  <si>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</si>
  <si>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</si>
  <si>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</si>
  <si>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</si>
  <si>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</si>
  <si>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</si>
  <si>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</si>
  <si>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</si>
  <si>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</si>
  <si>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</si>
  <si>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</si>
  <si>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</si>
  <si>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</si>
  <si>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</si>
  <si>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</si>
  <si>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</si>
  <si>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</si>
  <si>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</si>
  <si>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</si>
  <si>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</si>
  <si>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</si>
  <si>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</si>
  <si>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</si>
  <si>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</si>
  <si>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</si>
  <si>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</si>
  <si>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</si>
  <si>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</si>
  <si>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</si>
  <si>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</si>
  <si>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</si>
  <si>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</si>
  <si>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</si>
  <si>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</si>
  <si>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</si>
  <si>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</si>
  <si>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</si>
  <si>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</si>
  <si>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</si>
  <si>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</si>
  <si>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</si>
  <si>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</si>
  <si>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</si>
  <si>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</si>
  <si>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</si>
  <si>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</si>
  <si>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</si>
  <si>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</si>
  <si>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</si>
  <si>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</si>
  <si>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</si>
  <si>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</si>
  <si>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</si>
  <si>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</si>
  <si>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</si>
  <si>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</si>
  <si>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</si>
  <si>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</si>
  <si>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</si>
  <si>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</si>
  <si>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</si>
  <si>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</si>
  <si>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</si>
  <si>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</si>
  <si>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</si>
  <si>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</si>
  <si>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</si>
  <si>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</si>
  <si>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</si>
  <si>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</si>
  <si>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</si>
  <si>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</si>
  <si>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</si>
  <si>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</si>
  <si>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</si>
  <si>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</si>
  <si>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</si>
  <si>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</si>
  <si>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</si>
  <si>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</si>
  <si>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</si>
  <si>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</si>
  <si>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</si>
  <si>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</si>
  <si>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</si>
  <si>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</si>
  <si>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</si>
  <si>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</si>
  <si>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</si>
  <si>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</si>
  <si>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</si>
  <si>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</si>
  <si>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</si>
  <si>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</si>
  <si>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</si>
  <si>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</si>
  <si>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</si>
  <si>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</si>
  <si>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</si>
  <si>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</si>
  <si>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</si>
  <si>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</si>
  <si>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</si>
  <si>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</si>
  <si>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</si>
  <si>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</si>
  <si>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</si>
  <si>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</si>
  <si>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</si>
  <si>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</si>
  <si>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</si>
  <si>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</si>
  <si>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</si>
  <si>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</si>
  <si>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</si>
  <si>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</si>
  <si>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</si>
  <si>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</si>
  <si>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</si>
  <si>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</si>
  <si>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</si>
  <si>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</si>
  <si>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</si>
  <si>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</si>
  <si>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</si>
  <si>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</si>
  <si>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</si>
  <si>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</si>
  <si>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</si>
  <si>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</si>
  <si>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</si>
  <si>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</si>
  <si>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</si>
  <si>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</si>
  <si>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</si>
  <si>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</si>
  <si>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</si>
  <si>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</si>
  <si>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</si>
  <si>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</si>
  <si>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</si>
  <si>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</si>
  <si>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</si>
  <si>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</si>
  <si>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</si>
  <si>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</si>
  <si>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</si>
  <si>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</si>
  <si>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</si>
  <si>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</si>
  <si>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</si>
  <si>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</si>
  <si>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</si>
  <si>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</si>
  <si>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</si>
  <si>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</si>
  <si>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</si>
  <si>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</si>
  <si>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</si>
  <si>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</si>
  <si>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</si>
  <si>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</si>
  <si>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</si>
  <si>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</si>
  <si>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</si>
  <si>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</si>
  <si>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</si>
  <si>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</si>
  <si>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</si>
  <si>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</si>
  <si>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</si>
  <si>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</si>
  <si>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</si>
  <si>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</si>
  <si>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</si>
  <si>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</si>
  <si>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</si>
  <si>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</si>
  <si>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</si>
  <si>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</si>
  <si>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</si>
  <si>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</si>
  <si>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</si>
  <si>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</si>
  <si>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</si>
  <si>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</si>
  <si>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</si>
  <si>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</si>
  <si>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</si>
  <si>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</si>
  <si>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</si>
  <si>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</si>
  <si>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</si>
  <si>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</si>
  <si>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</si>
  <si>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</si>
  <si>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</si>
  <si>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</si>
  <si>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</si>
  <si>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</si>
  <si>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</si>
  <si>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</si>
  <si>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</si>
  <si>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</si>
  <si>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</si>
  <si>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</si>
  <si>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</si>
  <si>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</si>
  <si>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</si>
  <si>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</si>
  <si>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</si>
  <si>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</si>
  <si>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</si>
  <si>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</si>
  <si>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</si>
  <si>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</si>
  <si>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</si>
  <si>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</si>
  <si>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</si>
  <si>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</si>
  <si>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</si>
  <si>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</si>
  <si>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</si>
  <si>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</si>
  <si>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</si>
  <si>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</si>
  <si>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</si>
  <si>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</si>
  <si>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</si>
  <si>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</si>
  <si>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</si>
  <si>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</si>
  <si>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</si>
  <si>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</si>
  <si>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</si>
  <si>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</si>
  <si>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</si>
  <si>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</si>
  <si>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</si>
  <si>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</si>
  <si>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</si>
  <si>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</si>
  <si>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</si>
  <si>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</si>
  <si>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</si>
  <si>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</si>
  <si>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</si>
  <si>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</si>
  <si>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</si>
  <si>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</si>
  <si>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</si>
  <si>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</si>
  <si>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</si>
  <si>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</si>
  <si>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</si>
  <si>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</si>
  <si>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</si>
  <si>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</si>
  <si>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</si>
  <si>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</si>
  <si>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</si>
  <si>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</si>
  <si>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</si>
  <si>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</si>
  <si>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</si>
  <si>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</si>
  <si>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</si>
  <si>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</si>
  <si>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</si>
  <si>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</si>
  <si>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</si>
  <si>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</si>
  <si>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</si>
  <si>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</si>
  <si>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</si>
  <si>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</si>
  <si>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</si>
  <si>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</si>
  <si>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</si>
  <si>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</si>
  <si>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</si>
  <si>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</si>
  <si>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</si>
  <si>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</si>
  <si>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</si>
  <si>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</si>
  <si>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</si>
  <si>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</si>
  <si>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</si>
  <si>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</si>
  <si>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</si>
  <si>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</si>
  <si>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</si>
  <si>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</si>
  <si>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</si>
  <si>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</si>
  <si>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</si>
  <si>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</si>
  <si>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</si>
  <si>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</si>
  <si>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</si>
  <si>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</si>
  <si>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</si>
  <si>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</si>
  <si>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</si>
  <si>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</si>
  <si>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</si>
  <si>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</si>
  <si>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</si>
  <si>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</si>
  <si>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</si>
  <si>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</si>
  <si>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</si>
  <si>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</si>
  <si>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</si>
  <si>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</si>
  <si>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</si>
  <si>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</si>
  <si>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</si>
  <si>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</si>
  <si>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</si>
  <si>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</si>
  <si>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</si>
  <si>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</si>
  <si>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</si>
  <si>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</si>
  <si>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</si>
  <si>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</si>
  <si>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</si>
  <si>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</si>
  <si>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</si>
  <si>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</si>
  <si>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</si>
  <si>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</si>
  <si>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</si>
  <si>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</si>
  <si>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</si>
  <si>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</si>
  <si>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</si>
  <si>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</si>
  <si>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</si>
  <si>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</si>
  <si>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</si>
  <si>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</si>
  <si>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</si>
  <si>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</si>
  <si>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</si>
  <si>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</si>
  <si>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</si>
  <si>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</si>
  <si>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</si>
  <si>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</si>
  <si>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</si>
  <si>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</si>
  <si>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</si>
  <si>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</si>
  <si>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</si>
  <si>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</si>
  <si>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</si>
  <si>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</si>
  <si>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</si>
  <si>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</si>
  <si>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</si>
  <si>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</si>
  <si>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</si>
  <si>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</si>
  <si>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</si>
  <si>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</si>
  <si>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</si>
  <si>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</si>
  <si>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</si>
  <si>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</si>
  <si>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</si>
  <si>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</si>
  <si>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</si>
  <si>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</si>
  <si>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</si>
  <si>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</si>
  <si>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</si>
  <si>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</si>
  <si>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</si>
  <si>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</si>
  <si>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</si>
  <si>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</si>
  <si>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</si>
  <si>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</si>
  <si>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</si>
  <si>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</si>
  <si>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</si>
  <si>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</si>
  <si>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</si>
  <si>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</si>
  <si>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</si>
  <si>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</si>
  <si>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</si>
  <si>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</si>
  <si>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</si>
  <si>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</si>
  <si>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</si>
  <si>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</si>
  <si>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</si>
  <si>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</si>
  <si>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</si>
  <si>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</si>
  <si>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</si>
  <si>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</si>
  <si>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</si>
  <si>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</si>
  <si>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</si>
  <si>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</si>
  <si>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</si>
  <si>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</si>
  <si>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</si>
  <si>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</si>
  <si>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</si>
  <si>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</si>
  <si>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</si>
  <si>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</si>
  <si>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</si>
  <si>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</si>
  <si>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</si>
  <si>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</si>
  <si>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</si>
  <si>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</si>
  <si>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</si>
  <si>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</si>
  <si>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</si>
  <si>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</si>
  <si>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</si>
  <si>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</si>
  <si>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</si>
  <si>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</si>
  <si>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</si>
  <si>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</si>
  <si>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</si>
  <si>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</si>
  <si>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</si>
  <si>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</si>
  <si>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</si>
  <si>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</si>
  <si>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</si>
  <si>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</si>
  <si>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</si>
  <si>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</si>
  <si>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</si>
  <si>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</si>
  <si>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</si>
  <si>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</si>
  <si>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</si>
  <si>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</si>
  <si>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</si>
  <si>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</si>
  <si>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</si>
  <si>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</si>
  <si>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</si>
  <si>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</si>
  <si>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</si>
  <si>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</si>
  <si>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</si>
  <si>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</si>
  <si>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</si>
  <si>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</si>
  <si>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</si>
  <si>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</si>
  <si>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</si>
  <si>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</si>
  <si>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</si>
  <si>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</si>
  <si>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</si>
  <si>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</si>
  <si>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</si>
  <si>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</si>
  <si>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</si>
  <si>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</si>
  <si>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</si>
  <si>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</si>
  <si>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</si>
  <si>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</si>
  <si>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</si>
  <si>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</si>
  <si>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</si>
  <si>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</si>
  <si>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</si>
  <si>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</si>
  <si>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</si>
  <si>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</si>
  <si>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</si>
  <si>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</si>
  <si>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</si>
  <si>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</si>
  <si>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</si>
  <si>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</si>
  <si>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</si>
  <si>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</si>
  <si>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</si>
  <si>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</si>
  <si>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</si>
  <si>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</si>
  <si>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</si>
  <si>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</si>
  <si>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</si>
  <si>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</si>
  <si>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</si>
  <si>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</si>
  <si>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</si>
  <si>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</si>
  <si>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</si>
  <si>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</si>
  <si>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</si>
  <si>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</si>
  <si>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</si>
  <si>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</si>
  <si>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</si>
  <si>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</si>
  <si>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</si>
  <si>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</si>
  <si>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</si>
  <si>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</si>
  <si>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</si>
  <si>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</si>
  <si>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</si>
  <si>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</si>
  <si>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</si>
  <si>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</si>
  <si>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</si>
  <si>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</si>
  <si>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</si>
  <si>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</si>
  <si>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</si>
  <si>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</si>
  <si>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</si>
  <si>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</si>
  <si>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</si>
  <si>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</si>
  <si>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</si>
  <si>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</si>
  <si>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</si>
  <si>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</si>
  <si>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</si>
  <si>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</si>
  <si>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</si>
  <si>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</si>
  <si>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</si>
  <si>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</si>
  <si>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</si>
  <si>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</si>
  <si>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</si>
  <si>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</si>
  <si>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</si>
  <si>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</si>
  <si>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</si>
  <si>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</si>
  <si>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</si>
  <si>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</si>
  <si>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</si>
  <si>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</si>
  <si>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</si>
  <si>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</si>
  <si>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</si>
  <si>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</si>
  <si>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</si>
  <si>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</si>
  <si>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</si>
  <si>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</si>
  <si>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</si>
  <si>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</si>
  <si>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</si>
  <si>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</si>
  <si>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</si>
  <si>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</si>
  <si>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</si>
  <si>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</si>
  <si>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</si>
  <si>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</si>
  <si>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</si>
  <si>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</si>
  <si>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</si>
  <si>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</si>
  <si>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</si>
  <si>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</si>
  <si>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</si>
  <si>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</si>
  <si>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</si>
  <si>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</si>
  <si>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</si>
  <si>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</si>
  <si>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</si>
  <si>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</si>
  <si>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</si>
  <si>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</si>
  <si>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</si>
  <si>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</si>
  <si>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</si>
  <si>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</si>
  <si>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</si>
  <si>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</si>
  <si>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</si>
  <si>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</si>
  <si>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</si>
  <si>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</si>
  <si>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</si>
  <si>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</si>
  <si>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</si>
  <si>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</si>
  <si>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</si>
  <si>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</si>
  <si>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</si>
  <si>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</si>
  <si>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</si>
  <si>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</si>
  <si>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</si>
  <si>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</si>
  <si>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</si>
  <si>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</si>
  <si>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</si>
  <si>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</si>
  <si>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</si>
  <si>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</si>
  <si>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</si>
  <si>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</si>
  <si>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</si>
  <si>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</si>
  <si>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</si>
  <si>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</si>
  <si>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</si>
  <si>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</si>
  <si>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</si>
  <si>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</si>
  <si>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</si>
  <si>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</si>
  <si>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</si>
  <si>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</si>
  <si>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</si>
  <si>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</si>
  <si>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</si>
  <si>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</si>
  <si>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</si>
  <si>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</si>
  <si>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</si>
  <si>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</si>
  <si>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</si>
  <si>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</si>
  <si>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</si>
  <si>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</si>
  <si>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</si>
  <si>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</si>
  <si>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</si>
  <si>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</si>
  <si>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</si>
  <si>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</si>
  <si>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</si>
  <si>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</si>
  <si>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</si>
  <si>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</si>
  <si>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</si>
  <si>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</si>
  <si>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</si>
  <si>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</si>
  <si>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</si>
  <si>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</si>
  <si>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</si>
  <si>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</si>
  <si>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</si>
  <si>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</si>
  <si>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</si>
  <si>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</si>
  <si>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</si>
  <si>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</si>
  <si>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</si>
  <si>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</si>
  <si>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</si>
  <si>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</si>
  <si>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</si>
  <si>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</si>
  <si>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</si>
  <si>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</si>
  <si>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</si>
  <si>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</si>
  <si>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</si>
  <si>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</si>
  <si>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</si>
  <si>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</si>
  <si>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</si>
  <si>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</si>
  <si>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</si>
  <si>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</si>
  <si>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</si>
  <si>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</si>
  <si>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</si>
  <si>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</si>
  <si>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</si>
  <si>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</si>
  <si>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</si>
  <si>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</si>
  <si>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</si>
  <si>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</si>
  <si>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</si>
  <si>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</si>
  <si>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</si>
  <si>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</si>
  <si>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</si>
  <si>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</si>
  <si>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</si>
  <si>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</si>
  <si>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</si>
  <si>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</si>
  <si>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</si>
  <si>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</si>
  <si>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</si>
  <si>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</si>
  <si>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</si>
  <si>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</si>
  <si>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</si>
  <si>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</si>
  <si>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</si>
  <si>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</si>
  <si>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</si>
  <si>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</si>
  <si>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</si>
  <si>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</si>
  <si>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</si>
  <si>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</si>
  <si>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</si>
  <si>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</si>
  <si>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</si>
  <si>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</si>
  <si>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</si>
  <si>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</si>
  <si>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</si>
  <si>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</si>
  <si>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</si>
  <si>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</si>
  <si>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</si>
  <si>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</si>
  <si>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</si>
  <si>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</si>
  <si>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</si>
  <si>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</si>
  <si>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</si>
  <si>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</si>
  <si>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</si>
  <si>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</si>
  <si>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</si>
  <si>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</si>
  <si>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</si>
  <si>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</si>
  <si>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</si>
  <si>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</si>
  <si>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</si>
  <si>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</si>
  <si>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</si>
  <si>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</si>
  <si>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</si>
  <si>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</si>
  <si>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</si>
  <si>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</si>
  <si>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</si>
  <si>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</si>
  <si>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</si>
  <si>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</si>
  <si>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</si>
  <si>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</si>
  <si>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</si>
  <si>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</si>
  <si>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</si>
  <si>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</si>
  <si>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</si>
  <si>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</si>
  <si>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</si>
  <si>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</si>
  <si>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</si>
  <si>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</si>
  <si>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</si>
  <si>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</si>
  <si>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</si>
  <si>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</si>
  <si>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</si>
  <si>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</si>
  <si>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</si>
  <si>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</si>
  <si>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</si>
  <si>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</si>
  <si>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</si>
  <si>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</si>
  <si>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</si>
  <si>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</si>
  <si>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</si>
  <si>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</si>
  <si>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</si>
  <si>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</si>
  <si>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</si>
  <si>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</si>
  <si>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</si>
  <si>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</si>
  <si>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</si>
  <si>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</si>
  <si>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</si>
  <si>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</si>
  <si>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</si>
  <si>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</si>
  <si>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</si>
  <si>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</si>
  <si>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</si>
  <si>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</si>
  <si>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</si>
  <si>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</si>
  <si>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</si>
  <si>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</si>
  <si>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</si>
  <si>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</si>
  <si>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</si>
  <si>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</si>
  <si>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</si>
  <si>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</si>
  <si>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</si>
  <si>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</si>
  <si>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</si>
  <si>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</si>
  <si>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</si>
  <si>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</si>
  <si>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</si>
  <si>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</si>
  <si>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</si>
  <si>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</si>
  <si>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</si>
  <si>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</si>
  <si>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</si>
  <si>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</si>
  <si>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</si>
  <si>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</si>
  <si>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</si>
  <si>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</si>
  <si>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</si>
  <si>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</si>
  <si>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</si>
  <si>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</si>
  <si>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</si>
  <si>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</si>
  <si>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</si>
  <si>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</si>
  <si>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</si>
  <si>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</si>
  <si>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</si>
  <si>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</si>
  <si>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</si>
  <si>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</si>
  <si>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</si>
  <si>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</si>
  <si>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</si>
  <si>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</si>
  <si>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</si>
  <si>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</si>
  <si>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</si>
  <si>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</si>
  <si>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</si>
  <si>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</si>
  <si>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</si>
  <si>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</si>
  <si>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</si>
  <si>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</si>
  <si>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</si>
  <si>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</si>
  <si>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</si>
  <si>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</si>
  <si>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</si>
  <si>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</si>
  <si>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</si>
  <si>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</si>
  <si>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</si>
  <si>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</si>
  <si>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</si>
  <si>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</si>
  <si>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</si>
  <si>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</si>
  <si>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</si>
  <si>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</si>
  <si>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</si>
  <si>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</si>
  <si>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</si>
  <si>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</si>
  <si>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</si>
  <si>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</si>
  <si>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</si>
  <si>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</si>
  <si>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</si>
  <si>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</si>
  <si>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</si>
  <si>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</si>
  <si>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</si>
  <si>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</si>
  <si>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</si>
  <si>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</si>
  <si>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</si>
  <si>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</si>
  <si>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</si>
  <si>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</si>
  <si>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</si>
  <si>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</si>
  <si>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</si>
  <si>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</si>
  <si>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</si>
  <si>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</si>
  <si>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</si>
  <si>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</si>
  <si>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</si>
  <si>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</si>
  <si>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</si>
  <si>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</si>
  <si>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</si>
  <si>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</si>
  <si>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</si>
  <si>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</si>
  <si>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</si>
  <si>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</si>
  <si>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</si>
  <si>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</si>
  <si>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</si>
  <si>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</si>
  <si>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</si>
  <si>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</si>
  <si>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</si>
  <si>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</si>
  <si>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</si>
  <si>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</si>
  <si>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</si>
  <si>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</si>
  <si>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</si>
  <si>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</si>
  <si>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</si>
  <si>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</si>
  <si>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</si>
  <si>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</si>
  <si>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</si>
  <si>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</si>
  <si>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</si>
  <si>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</si>
  <si>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</si>
  <si>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</si>
  <si>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</si>
  <si>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</si>
  <si>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</si>
  <si>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</si>
  <si>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</si>
  <si>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</si>
  <si>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</si>
  <si>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</si>
  <si>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</si>
  <si>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</si>
  <si>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</si>
  <si>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</si>
  <si>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</si>
  <si>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</si>
  <si>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</si>
  <si>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</si>
  <si>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</si>
  <si>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</si>
  <si>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</si>
  <si>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</si>
  <si>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</si>
  <si>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</si>
  <si>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</si>
  <si>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</si>
  <si>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</si>
  <si>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</si>
  <si>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</si>
  <si>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</si>
  <si>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</si>
  <si>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</si>
  <si>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</si>
  <si>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</si>
  <si>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</si>
  <si>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</si>
  <si>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</si>
  <si>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</si>
  <si>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</si>
  <si>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</si>
  <si>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</si>
  <si>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</si>
  <si>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</si>
  <si>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</si>
  <si>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</si>
  <si>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</si>
  <si>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</si>
  <si>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</si>
  <si>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</si>
  <si>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</si>
  <si>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</si>
  <si>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</si>
  <si>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</si>
  <si>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</si>
  <si>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</si>
  <si>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</si>
  <si>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</si>
  <si>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</si>
  <si>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</si>
  <si>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</si>
  <si>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</si>
  <si>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</si>
  <si>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</si>
  <si>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</si>
  <si>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</si>
  <si>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</si>
  <si>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</si>
  <si>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</si>
  <si>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</si>
  <si>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</si>
  <si>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</si>
  <si>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</si>
  <si>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</si>
  <si>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</si>
  <si>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</si>
  <si>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</si>
  <si>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</si>
  <si>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</si>
  <si>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</si>
  <si>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</si>
  <si>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</si>
  <si>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</si>
  <si>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</si>
  <si>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</si>
  <si>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</si>
  <si>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</si>
  <si>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</si>
  <si>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</si>
  <si>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</si>
  <si>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</si>
  <si>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</si>
  <si>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</si>
  <si>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</si>
  <si>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</si>
  <si>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</si>
  <si>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</si>
  <si>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</si>
  <si>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</si>
  <si>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</si>
  <si>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</si>
  <si>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</si>
  <si>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</si>
  <si>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</si>
  <si>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</si>
  <si>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</si>
  <si>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</si>
  <si>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</si>
  <si>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</si>
  <si>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</si>
  <si>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</si>
  <si>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</si>
  <si>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</si>
  <si>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</si>
  <si>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</si>
  <si>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</si>
  <si>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</si>
  <si>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</si>
  <si>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</si>
  <si>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</si>
  <si>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</si>
  <si>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</si>
  <si>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</si>
  <si>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</si>
  <si>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</si>
  <si>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</si>
  <si>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</si>
  <si>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</si>
  <si>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</si>
  <si>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</si>
  <si>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</si>
  <si>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</si>
  <si>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</si>
  <si>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</si>
  <si>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</si>
  <si>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</si>
  <si>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</si>
  <si>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</si>
  <si>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</si>
  <si>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</si>
  <si>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</si>
  <si>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</si>
  <si>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</si>
  <si>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</si>
  <si>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</si>
  <si>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</si>
  <si>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</si>
  <si>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</si>
  <si>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</si>
  <si>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</si>
  <si>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</si>
  <si>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</si>
  <si>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</si>
  <si>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</si>
  <si>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</si>
  <si>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</si>
  <si>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</si>
  <si>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</si>
  <si>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</si>
  <si>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</si>
  <si>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</si>
  <si>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</si>
  <si>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</si>
  <si>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</si>
  <si>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</si>
  <si>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</si>
  <si>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</si>
  <si>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</si>
  <si>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</si>
  <si>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</si>
  <si>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</si>
  <si>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</si>
  <si>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</si>
  <si>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</si>
  <si>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</si>
  <si>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</si>
  <si>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</si>
  <si>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</si>
  <si>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</si>
  <si>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</si>
  <si>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</si>
  <si>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</si>
  <si>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</si>
  <si>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</si>
  <si>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</si>
  <si>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</si>
  <si>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</si>
  <si>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</si>
  <si>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</si>
  <si>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</si>
  <si>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</si>
  <si>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</si>
  <si>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</si>
  <si>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</si>
  <si>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</si>
  <si>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</si>
  <si>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</si>
  <si>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</si>
  <si>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</si>
  <si>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</si>
  <si>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</si>
  <si>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</si>
  <si>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</si>
  <si>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</si>
  <si>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</si>
  <si>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</si>
  <si>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</si>
  <si>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</si>
  <si>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</si>
  <si>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</si>
  <si>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</si>
  <si>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</si>
  <si>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</si>
  <si>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</si>
  <si>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</si>
  <si>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</si>
  <si>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</si>
  <si>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</si>
  <si>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</si>
  <si>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</si>
  <si>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</si>
  <si>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</si>
  <si>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</si>
  <si>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</si>
  <si>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</si>
  <si>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</si>
  <si>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</si>
  <si>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</si>
  <si>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</si>
  <si>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</si>
  <si>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</si>
  <si>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</si>
  <si>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</si>
  <si>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</si>
  <si>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</si>
  <si>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</si>
  <si>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</si>
  <si>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</si>
  <si>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</si>
  <si>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</si>
  <si>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</si>
  <si>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</si>
  <si>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</si>
  <si>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</si>
  <si>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</si>
  <si>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</si>
  <si>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</si>
  <si>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</si>
  <si>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</si>
  <si>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</si>
  <si>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</si>
  <si>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</si>
  <si>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</si>
  <si>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</si>
  <si>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</si>
  <si>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</si>
  <si>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</si>
  <si>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</si>
  <si>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</si>
  <si>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</si>
  <si>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</si>
  <si>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</si>
  <si>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</si>
  <si>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</si>
  <si>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</si>
  <si>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</si>
  <si>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</si>
  <si>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</si>
  <si>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</si>
  <si>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</si>
  <si>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</si>
  <si>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</si>
  <si>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</si>
  <si>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</si>
  <si>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</si>
  <si>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</si>
  <si>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</si>
  <si>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</si>
  <si>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</si>
  <si>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</si>
  <si>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</si>
  <si>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</si>
  <si>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</si>
  <si>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</si>
  <si>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</si>
  <si>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</si>
  <si>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</si>
  <si>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</si>
  <si>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</si>
  <si>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</si>
  <si>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</si>
  <si>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</si>
  <si>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</si>
  <si>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</si>
  <si>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</si>
  <si>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</si>
  <si>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</si>
  <si>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</si>
  <si>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</si>
  <si>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</si>
  <si>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</si>
  <si>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</si>
  <si>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</si>
  <si>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</si>
  <si>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</si>
  <si>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</si>
  <si>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</si>
  <si>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</si>
  <si>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</si>
  <si>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</si>
  <si>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</si>
  <si>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</si>
  <si>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</si>
  <si>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</si>
  <si>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</si>
  <si>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</si>
  <si>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</si>
  <si>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</si>
  <si>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</si>
  <si>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</si>
  <si>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</si>
  <si>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</si>
  <si>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</si>
  <si>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</si>
  <si>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</si>
  <si>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</si>
  <si>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</si>
  <si>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</si>
  <si>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</si>
  <si>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</si>
  <si>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</si>
  <si>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</si>
  <si>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</si>
  <si>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</si>
  <si>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</si>
  <si>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</si>
  <si>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</si>
  <si>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</si>
  <si>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</si>
  <si>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</si>
  <si>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</si>
  <si>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</si>
  <si>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</si>
  <si>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</si>
  <si>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</si>
  <si>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</si>
  <si>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</si>
  <si>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</si>
  <si>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</si>
  <si>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</si>
  <si>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</si>
  <si>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</si>
  <si>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</si>
  <si>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</si>
  <si>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</si>
  <si>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</si>
  <si>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</si>
  <si>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</si>
  <si>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</si>
  <si>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</si>
  <si>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</si>
  <si>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</si>
  <si>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</si>
  <si>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</si>
  <si>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</si>
  <si>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</si>
  <si>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</si>
  <si>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</si>
  <si>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</si>
  <si>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</si>
  <si>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</si>
  <si>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</si>
  <si>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</si>
  <si>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</si>
  <si>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</si>
  <si>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</si>
  <si>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</si>
  <si>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</si>
  <si>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</si>
  <si>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</si>
  <si>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</si>
  <si>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</si>
  <si>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</si>
  <si>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</si>
  <si>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</si>
  <si>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</si>
  <si>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</si>
  <si>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</si>
  <si>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</si>
  <si>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</si>
  <si>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</si>
  <si>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</si>
  <si>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</si>
  <si>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</si>
  <si>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</si>
  <si>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</si>
  <si>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</si>
  <si>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</si>
  <si>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</si>
  <si>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</si>
  <si>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</si>
  <si>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</si>
  <si>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</si>
  <si>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</si>
  <si>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</si>
  <si>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</si>
  <si>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</si>
  <si>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</si>
  <si>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</si>
  <si>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</si>
  <si>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</si>
  <si>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</si>
  <si>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</si>
  <si>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</si>
  <si>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</si>
  <si>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</si>
  <si>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</si>
  <si>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</si>
  <si>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</si>
  <si>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</si>
  <si>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</si>
  <si>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</si>
  <si>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</si>
  <si>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</si>
  <si>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</si>
  <si>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</si>
  <si>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</si>
  <si>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</si>
  <si>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</si>
  <si>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</si>
  <si>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</si>
  <si>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</si>
  <si>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</si>
  <si>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</si>
  <si>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</si>
  <si>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</si>
  <si>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</si>
  <si>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</si>
  <si>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</si>
  <si>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</si>
  <si>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</si>
  <si>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</si>
  <si>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</si>
  <si>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</si>
  <si>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</si>
  <si>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</si>
  <si>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</si>
  <si>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</si>
  <si>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</si>
  <si>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</si>
  <si>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</si>
  <si>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</si>
  <si>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</si>
  <si>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</si>
  <si>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</si>
  <si>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</si>
  <si>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</si>
  <si>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</si>
  <si>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</si>
  <si>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</si>
  <si>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</si>
  <si>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</si>
  <si>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</si>
  <si>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</si>
  <si>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</si>
  <si>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</si>
  <si>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</si>
  <si>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</si>
  <si>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</si>
  <si>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</si>
  <si>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</si>
  <si>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</si>
  <si>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</si>
  <si>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</si>
  <si>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</si>
  <si>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</si>
  <si>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</si>
  <si>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</si>
  <si>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</si>
  <si>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</si>
  <si>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</si>
  <si>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</si>
  <si>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</si>
  <si>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</si>
  <si>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</si>
  <si>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</si>
  <si>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</si>
  <si>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</si>
  <si>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</si>
  <si>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</si>
  <si>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</si>
  <si>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</si>
  <si>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</si>
  <si>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</si>
  <si>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</si>
  <si>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</si>
  <si>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</si>
  <si>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</si>
  <si>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</si>
  <si>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</si>
  <si>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</si>
  <si>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</si>
  <si>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</si>
  <si>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</si>
  <si>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</si>
  <si>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</si>
  <si>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</si>
  <si>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</si>
  <si>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</si>
  <si>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</si>
  <si>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</si>
  <si>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</si>
  <si>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</si>
  <si>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</si>
  <si>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</si>
  <si>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</si>
  <si>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</si>
  <si>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</si>
  <si>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</si>
  <si>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</si>
  <si>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</si>
  <si>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</si>
  <si>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</si>
  <si>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</si>
  <si>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</si>
  <si>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</si>
  <si>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</si>
  <si>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</si>
  <si>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</si>
  <si>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</si>
  <si>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</si>
  <si>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</si>
  <si>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</si>
  <si>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</si>
  <si>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</si>
  <si>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</si>
  <si>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</si>
  <si>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</si>
  <si>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</si>
  <si>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</si>
  <si>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</si>
  <si>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</si>
  <si>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</si>
  <si>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</si>
  <si>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</si>
  <si>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</si>
  <si>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</si>
  <si>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</si>
  <si>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</si>
  <si>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</si>
  <si>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</si>
  <si>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</si>
  <si>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</si>
  <si>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</si>
  <si>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</si>
  <si>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</si>
  <si>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</si>
  <si>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</si>
  <si>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</si>
  <si>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</si>
  <si>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</si>
  <si>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</si>
  <si>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</si>
  <si>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</si>
  <si>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</si>
  <si>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</si>
  <si>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</si>
  <si>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</si>
  <si>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</si>
  <si>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</si>
  <si>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</si>
  <si>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</si>
  <si>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</si>
  <si>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</si>
  <si>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</si>
  <si>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</si>
  <si>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</si>
  <si>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</si>
  <si>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</si>
  <si>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</si>
  <si>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</si>
  <si>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</si>
  <si>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</si>
  <si>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</si>
  <si>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</si>
  <si>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</si>
  <si>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</si>
  <si>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</si>
  <si>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</si>
  <si>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</si>
  <si>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</si>
  <si>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</si>
  <si>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</si>
  <si>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</si>
  <si>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</si>
  <si>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</si>
  <si>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</si>
  <si>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</si>
  <si>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</si>
  <si>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</si>
  <si>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</si>
  <si>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</si>
  <si>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</si>
  <si>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</si>
  <si>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</si>
  <si>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</si>
  <si>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</si>
  <si>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</si>
  <si>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</si>
  <si>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</si>
  <si>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</si>
  <si>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CCC Projections:</t>
  </si>
  <si>
    <t>(Number of Companies)</t>
  </si>
  <si>
    <t>Month: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</si>
  <si>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</si>
  <si>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</si>
  <si>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</si>
  <si>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</si>
  <si>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</si>
  <si>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</si>
  <si>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</si>
  <si>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</si>
  <si>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</si>
  <si>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Beginning</t>
  </si>
  <si>
    <t>Additions *</t>
  </si>
  <si>
    <t>Deletions **</t>
  </si>
  <si>
    <t>Ending</t>
  </si>
  <si>
    <t>*Estimates Based on Near-Challengers Ex-Dividend Anniversaries (except foreign ADRs)</t>
  </si>
  <si>
    <t>(This space reserved for the future)</t>
  </si>
  <si>
    <t>**Based on Overdue (Near deletion), Currency-related reductions, and Pending Acquisitions, then average monthly rate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</si>
  <si>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</si>
  <si>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</si>
  <si>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</si>
  <si>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</si>
  <si>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</si>
  <si>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</si>
  <si>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</si>
  <si>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</si>
  <si>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</si>
  <si>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</si>
  <si>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</si>
  <si>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</si>
  <si>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</si>
  <si>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</si>
  <si>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</si>
  <si>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</si>
  <si>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</si>
  <si>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</si>
  <si>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</si>
  <si>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</si>
  <si>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</si>
  <si>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</si>
  <si>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</si>
  <si>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</si>
  <si>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</si>
  <si>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</si>
  <si>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</si>
  <si>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</si>
  <si>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</si>
  <si>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</si>
  <si>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</si>
  <si>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</si>
  <si>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</si>
  <si>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</si>
  <si>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</si>
  <si>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</si>
  <si>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</si>
  <si>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</si>
  <si>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</si>
  <si>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</si>
  <si>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</si>
  <si>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</si>
  <si>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</si>
  <si>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</si>
  <si>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</si>
  <si>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</si>
  <si>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</si>
  <si>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</si>
  <si>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</si>
  <si>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</si>
  <si>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</si>
  <si>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</si>
  <si>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</si>
  <si>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</si>
  <si>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</si>
  <si>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</si>
  <si>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</si>
  <si>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</si>
  <si>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</si>
  <si>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</si>
  <si>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</si>
  <si>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</si>
  <si>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</si>
  <si>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</si>
  <si>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</si>
  <si>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</si>
  <si>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</si>
  <si>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</si>
  <si>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</si>
  <si>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</si>
  <si>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</si>
  <si>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</si>
  <si>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</si>
  <si>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</si>
  <si>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</si>
  <si>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</si>
  <si>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</si>
  <si>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</si>
  <si>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</si>
  <si>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</si>
  <si>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</si>
  <si>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</si>
  <si>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</si>
  <si>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</si>
  <si>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</si>
  <si>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</si>
  <si>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</si>
  <si>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</si>
  <si>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</si>
  <si>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</si>
  <si>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</si>
  <si>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</si>
  <si>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</si>
  <si>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</si>
  <si>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</si>
  <si>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</si>
  <si>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</si>
  <si>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</si>
  <si>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</si>
  <si>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</si>
  <si>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</si>
  <si>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</si>
  <si>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</si>
  <si>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</si>
  <si>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</si>
  <si>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</si>
  <si>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</si>
  <si>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</si>
  <si>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</si>
  <si>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</si>
  <si>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</si>
  <si>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</si>
  <si>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</si>
  <si>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</si>
  <si>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</si>
  <si>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</si>
  <si>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</si>
  <si>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</si>
  <si>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</si>
  <si>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</si>
  <si>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</si>
  <si>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</si>
  <si>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</si>
  <si>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</si>
  <si>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</si>
  <si>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</si>
  <si>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</si>
  <si>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</si>
  <si>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</si>
  <si>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</si>
  <si>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</si>
  <si>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</si>
  <si>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</si>
  <si>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</si>
  <si>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</si>
  <si>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</si>
  <si>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</si>
  <si>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</si>
  <si>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</si>
  <si>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</si>
  <si>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</si>
  <si>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</si>
  <si>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</si>
  <si>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</si>
  <si>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</si>
  <si>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</si>
  <si>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</si>
  <si>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</si>
  <si>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</si>
  <si>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</si>
  <si>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</si>
  <si>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</si>
  <si>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</si>
  <si>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</si>
  <si>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</si>
  <si>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</si>
  <si>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</si>
  <si>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</si>
  <si>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</si>
  <si>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</si>
  <si>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</si>
  <si>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</si>
  <si>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</si>
  <si>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</si>
  <si>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</si>
  <si>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</si>
  <si>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</si>
  <si>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</si>
  <si>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</si>
  <si>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</si>
  <si>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</si>
  <si>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</si>
  <si>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</si>
  <si>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</si>
  <si>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</si>
  <si>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</si>
  <si>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</si>
  <si>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</si>
  <si>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</si>
  <si>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</si>
  <si>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</si>
  <si>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</si>
  <si>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</si>
  <si>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</si>
  <si>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</si>
  <si>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</si>
  <si>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</si>
  <si>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</si>
  <si>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</si>
  <si>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</si>
  <si>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</si>
  <si>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</si>
  <si>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</si>
  <si>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</si>
  <si>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</si>
  <si>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</si>
  <si>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</si>
  <si>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</si>
  <si>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</si>
  <si>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</si>
  <si>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</si>
  <si>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</si>
  <si>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</si>
  <si>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</si>
  <si>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</si>
  <si>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</si>
  <si>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</si>
  <si>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</si>
  <si>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</si>
  <si>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</si>
  <si>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</si>
  <si>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</si>
  <si>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</si>
  <si>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</si>
  <si>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</si>
  <si>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</si>
  <si>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</si>
  <si>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</si>
  <si>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</si>
  <si>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</si>
  <si>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</si>
  <si>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</si>
  <si>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</si>
  <si>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</si>
  <si>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</si>
  <si>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</si>
  <si>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</si>
  <si>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</si>
  <si>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</si>
  <si>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</si>
  <si>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</si>
  <si>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</si>
  <si>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</si>
  <si>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</si>
  <si>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</si>
  <si>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</si>
  <si>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</si>
  <si>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</si>
  <si>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</si>
  <si>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</si>
  <si>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</si>
  <si>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</si>
  <si>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</si>
  <si>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</si>
  <si>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</si>
  <si>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</si>
  <si>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</si>
  <si>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</si>
  <si>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</si>
  <si>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</si>
  <si>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</si>
  <si>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</si>
  <si>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</si>
  <si>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</si>
  <si>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</si>
  <si>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</si>
  <si>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</si>
  <si>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</si>
  <si>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</si>
  <si>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</si>
  <si>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</si>
  <si>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</si>
  <si>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</si>
  <si>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</si>
  <si>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</si>
  <si>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</si>
  <si>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</si>
  <si>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</si>
  <si>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</si>
  <si>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</si>
  <si>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</si>
  <si>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</si>
  <si>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</si>
  <si>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</si>
  <si>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</si>
  <si>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</si>
  <si>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</si>
  <si>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</si>
  <si>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</si>
  <si>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</si>
  <si>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</si>
  <si>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</si>
  <si>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</si>
  <si>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</si>
  <si>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</si>
  <si>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</si>
  <si>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</si>
  <si>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</si>
  <si>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</si>
  <si>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</si>
  <si>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</si>
  <si>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</si>
  <si>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</si>
  <si>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</si>
  <si>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</si>
  <si>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</si>
  <si>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</si>
  <si>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</si>
  <si>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</si>
  <si>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</si>
  <si>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</si>
  <si>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</si>
  <si>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</si>
  <si>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</si>
  <si>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</si>
  <si>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</si>
  <si>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</si>
  <si>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</si>
  <si>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</si>
  <si>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</si>
  <si>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</si>
  <si>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</si>
  <si>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</si>
  <si>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</si>
  <si>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</si>
  <si>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</si>
  <si>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</si>
  <si>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</si>
  <si>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</si>
  <si>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</si>
  <si>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</si>
  <si>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</si>
  <si>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</si>
  <si>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</si>
  <si>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</si>
  <si>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</si>
  <si>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</si>
  <si>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</si>
  <si>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</si>
  <si>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</si>
  <si>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</si>
  <si>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</si>
  <si>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</si>
  <si>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</si>
  <si>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</si>
  <si>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</si>
  <si>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</si>
  <si>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</si>
  <si>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</si>
  <si>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</si>
  <si>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</si>
  <si>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</si>
  <si>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</si>
  <si>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</si>
  <si>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</si>
  <si>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</si>
  <si>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</si>
  <si>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</si>
  <si>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</si>
  <si>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</si>
  <si>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</si>
  <si>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</si>
  <si>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</si>
  <si>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</si>
  <si>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</si>
  <si>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</si>
  <si>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</si>
  <si>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</si>
  <si>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</si>
  <si>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</si>
  <si>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</si>
  <si>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</si>
  <si>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</si>
  <si>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</si>
  <si>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</si>
  <si>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</si>
  <si>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</si>
  <si>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</si>
  <si>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</si>
  <si>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</si>
  <si>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</si>
  <si>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</si>
  <si>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</si>
  <si>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</si>
  <si>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</si>
  <si>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</si>
  <si>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</si>
  <si>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</si>
  <si>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</si>
  <si>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</si>
  <si>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</si>
  <si>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</si>
  <si>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</si>
  <si>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</si>
  <si>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</si>
  <si>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</si>
  <si>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</si>
  <si>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</si>
  <si>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</si>
  <si>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</si>
  <si>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</si>
  <si>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</si>
  <si>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</si>
  <si>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</si>
  <si>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</si>
  <si>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</si>
  <si>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</si>
  <si>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</si>
  <si>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</si>
  <si>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</si>
  <si>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</si>
  <si>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</si>
  <si>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</si>
  <si>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</si>
  <si>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</si>
  <si>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</si>
  <si>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</si>
  <si>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</si>
  <si>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</si>
  <si>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</si>
  <si>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</si>
  <si>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</si>
  <si>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</si>
  <si>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</si>
  <si>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</si>
  <si>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</si>
  <si>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</si>
  <si>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</si>
  <si>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</si>
  <si>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</si>
  <si>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</si>
  <si>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</si>
  <si>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</si>
  <si>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</si>
  <si>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</si>
  <si>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</si>
  <si>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</si>
  <si>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</si>
  <si>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</si>
  <si>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</si>
  <si>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</si>
  <si>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</si>
  <si>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</si>
  <si>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</si>
  <si>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</si>
  <si>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Former Champion</t>
  </si>
  <si>
    <t>Advanced Drainage Systems Inc.</t>
  </si>
  <si>
    <t>WMS</t>
  </si>
  <si>
    <t>Alexander's Inc.</t>
  </si>
  <si>
    <t>ALX</t>
  </si>
  <si>
    <t>Allegion plc</t>
  </si>
  <si>
    <t>ALLE</t>
  </si>
  <si>
    <t>Ameren Corp.</t>
  </si>
  <si>
    <t>AEE</t>
  </si>
  <si>
    <t>Aramark</t>
  </si>
  <si>
    <t>ARMK</t>
  </si>
  <si>
    <t>Bank First National Corp.</t>
  </si>
  <si>
    <t>BFNC</t>
  </si>
  <si>
    <t>2017 Pmt.=Year 4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</si>
  <si>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</si>
  <si>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</si>
  <si>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</si>
  <si>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</si>
  <si>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</si>
  <si>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</si>
  <si>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</si>
  <si>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</si>
  <si>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 Global Inc.</t>
  </si>
  <si>
    <t>CDK</t>
  </si>
  <si>
    <t>Children's Place Inc. (The)</t>
  </si>
  <si>
    <t>PLCE</t>
  </si>
  <si>
    <t>Citizens Financial Group Inc.</t>
  </si>
  <si>
    <t>CFG</t>
  </si>
  <si>
    <t>CrossAmerica Partners LP</t>
  </si>
  <si>
    <t>CAPL</t>
  </si>
  <si>
    <t>Crown Castle International Corp.</t>
  </si>
  <si>
    <t>CCI</t>
  </si>
  <si>
    <t>D.R. Horton Inc.</t>
  </si>
  <si>
    <t>DHI</t>
  </si>
  <si>
    <t>Former Contender</t>
  </si>
  <si>
    <t>Diamond Hill Investment Group Inc.</t>
  </si>
  <si>
    <t>DHIL</t>
  </si>
  <si>
    <t>Dolby Laboratories</t>
  </si>
  <si>
    <t>DLB</t>
  </si>
  <si>
    <t>Elbit Systems Ltd.</t>
  </si>
  <si>
    <t>ESLT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</si>
  <si>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</si>
  <si>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</si>
  <si>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</si>
  <si>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</si>
  <si>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</si>
  <si>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</si>
  <si>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</si>
  <si>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</si>
  <si>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</si>
  <si>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</si>
  <si>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</si>
  <si>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</si>
  <si>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</si>
  <si>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</si>
  <si>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Gaming and Leisure Properties Inc.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</si>
  <si>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</si>
  <si>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</si>
  <si>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</si>
  <si>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</si>
  <si>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</si>
  <si>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</si>
  <si>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</si>
  <si>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</si>
  <si>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</si>
  <si>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</si>
  <si>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</si>
  <si>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</si>
  <si>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</si>
  <si>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</si>
  <si>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</si>
  <si>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</si>
  <si>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</si>
  <si>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</si>
  <si>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Interdigital Inc.</t>
  </si>
  <si>
    <t>IDCC</t>
  </si>
  <si>
    <t>LADR</t>
  </si>
  <si>
    <t>2018 Pmt.=Year 4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</si>
  <si>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</si>
  <si>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</si>
  <si>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</si>
  <si>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</si>
  <si>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</si>
  <si>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</si>
  <si>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</si>
  <si>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</si>
  <si>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</si>
  <si>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</si>
  <si>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</si>
  <si>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</si>
  <si>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</si>
  <si>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</si>
  <si>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</si>
  <si>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</si>
  <si>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</si>
  <si>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</si>
  <si>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</si>
  <si>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</si>
  <si>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</si>
  <si>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</si>
  <si>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</si>
  <si>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</si>
  <si>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National Security Group Inc.</t>
  </si>
  <si>
    <t>NSEC</t>
  </si>
  <si>
    <t>New Media Investment Group Inc.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</si>
  <si>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</si>
  <si>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</si>
  <si>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</si>
  <si>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</si>
  <si>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</si>
  <si>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</si>
  <si>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</si>
  <si>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</si>
  <si>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</si>
  <si>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</si>
  <si>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</si>
  <si>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</si>
  <si>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</si>
  <si>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</si>
  <si>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</si>
  <si>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</si>
  <si>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</si>
  <si>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</si>
  <si>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</si>
  <si>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</si>
  <si>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</si>
  <si>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</si>
  <si>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</si>
  <si>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</si>
  <si>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</si>
  <si>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</si>
  <si>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</si>
  <si>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</si>
  <si>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</si>
  <si>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</si>
  <si>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</si>
  <si>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</si>
  <si>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SKWS</t>
  </si>
  <si>
    <t>Sonic Corp.</t>
  </si>
  <si>
    <t>SONC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</si>
  <si>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</si>
  <si>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</si>
  <si>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</si>
  <si>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</si>
  <si>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</si>
  <si>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</si>
  <si>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</si>
  <si>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</si>
  <si>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</si>
  <si>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</si>
  <si>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</si>
  <si>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</si>
  <si>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</si>
  <si>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</si>
  <si>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</si>
  <si>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</si>
  <si>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</si>
  <si>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</si>
  <si>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</si>
  <si>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</si>
  <si>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</si>
  <si>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</si>
  <si>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Companies:</t>
  </si>
  <si>
    <t>=Added this month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</si>
  <si>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</si>
  <si>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</si>
  <si>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</si>
  <si>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</si>
  <si>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</si>
  <si>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</si>
  <si>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</si>
  <si>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</si>
  <si>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</si>
  <si>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</si>
  <si>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</si>
  <si>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</si>
  <si>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</si>
  <si>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</si>
  <si>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</si>
  <si>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</si>
  <si>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</si>
  <si>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</si>
  <si>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</si>
  <si>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</si>
  <si>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</si>
  <si>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</si>
  <si>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</si>
  <si>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</si>
  <si>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</si>
  <si>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</si>
  <si>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</si>
  <si>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8point3 Energy Partners LP</t>
  </si>
  <si>
    <t>CAFD</t>
  </si>
  <si>
    <t>Riverview Bancorp Inc.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</si>
  <si>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</si>
  <si>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</si>
  <si>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</si>
  <si>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</si>
  <si>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</si>
  <si>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</si>
  <si>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</si>
  <si>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</si>
  <si>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</si>
  <si>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</si>
  <si>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</si>
  <si>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</si>
  <si>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2018 Pmt=Year 4, Annual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</si>
  <si>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</si>
  <si>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</si>
  <si>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</si>
  <si>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</si>
  <si>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</si>
  <si>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</si>
  <si>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</si>
  <si>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</si>
  <si>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</si>
  <si>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</si>
  <si>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</si>
  <si>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&amp;2017</t>
  </si>
  <si>
    <t>Alamo Group Inc.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</si>
  <si>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</si>
  <si>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</si>
  <si>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</si>
  <si>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</si>
  <si>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</si>
  <si>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</si>
  <si>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</si>
  <si>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Tallgrass Energy GP LP</t>
  </si>
  <si>
    <t>TEGP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</si>
  <si>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</si>
  <si>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</si>
  <si>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</si>
  <si>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</si>
  <si>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</si>
  <si>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</si>
  <si>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</si>
  <si>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</si>
  <si>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</si>
  <si>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</si>
  <si>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</si>
  <si>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</si>
  <si>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</si>
  <si>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</si>
  <si>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</si>
  <si>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</si>
  <si>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</si>
  <si>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</si>
  <si>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</si>
  <si>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</si>
  <si>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</si>
  <si>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</si>
  <si>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</si>
  <si>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</si>
  <si>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</si>
  <si>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</si>
  <si>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</si>
  <si>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</si>
  <si>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</si>
  <si>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</si>
  <si>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</si>
  <si>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</si>
  <si>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</si>
  <si>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</si>
  <si>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</si>
  <si>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</si>
  <si>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</si>
  <si>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</si>
  <si>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</si>
  <si>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</si>
  <si>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</si>
  <si>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</si>
  <si>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</si>
  <si>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</si>
  <si>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</si>
  <si>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</si>
  <si>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</si>
  <si>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</si>
  <si>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</si>
  <si>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</si>
  <si>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</si>
  <si>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</si>
  <si>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</si>
  <si>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</si>
  <si>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</si>
  <si>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</si>
  <si>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</si>
  <si>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</si>
  <si>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</si>
  <si>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</si>
  <si>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</si>
  <si>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</si>
  <si>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</si>
  <si>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</si>
  <si>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</si>
  <si>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</si>
  <si>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</si>
  <si>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</si>
  <si>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</si>
  <si>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</si>
  <si>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</si>
  <si>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</si>
  <si>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2018 Pmt.=Year 4, Being Acquired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</si>
  <si>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</si>
  <si>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</si>
  <si>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</si>
  <si>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</si>
  <si>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</si>
  <si>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</si>
  <si>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</si>
  <si>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</si>
  <si>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</si>
  <si>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</si>
  <si>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</si>
  <si>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</si>
  <si>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</si>
  <si>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</si>
  <si>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</si>
  <si>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</si>
  <si>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</si>
  <si>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</si>
  <si>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</si>
  <si>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</si>
  <si>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</si>
  <si>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</si>
  <si>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</si>
  <si>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</si>
  <si>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</si>
  <si>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</si>
  <si>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</si>
  <si>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</si>
  <si>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</si>
  <si>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</si>
  <si>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</si>
  <si>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</si>
  <si>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</si>
  <si>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</si>
  <si>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</si>
  <si>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</si>
  <si>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</si>
  <si>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</si>
  <si>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</si>
  <si>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</si>
  <si>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</si>
  <si>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</si>
  <si>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</si>
  <si>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</si>
  <si>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</si>
  <si>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</si>
  <si>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</si>
  <si>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</si>
  <si>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</si>
  <si>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</si>
  <si>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</si>
  <si>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</si>
  <si>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</si>
  <si>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</si>
  <si>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</si>
  <si>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</si>
  <si>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</si>
  <si>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</si>
  <si>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</si>
  <si>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</si>
  <si>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</si>
  <si>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</si>
  <si>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Bg Acqd-2H18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</si>
  <si>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</si>
  <si>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</si>
  <si>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</si>
  <si>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</si>
  <si>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</si>
  <si>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</si>
  <si>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</si>
  <si>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</si>
  <si>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Constellation Brands Inc. B</t>
  </si>
  <si>
    <t>STZ</t>
  </si>
  <si>
    <t>STZ.B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</si>
  <si>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</si>
  <si>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</si>
  <si>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</si>
  <si>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</si>
  <si>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</si>
  <si>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</si>
  <si>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</si>
  <si>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</si>
  <si>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</si>
  <si>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</si>
  <si>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</si>
  <si>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</si>
  <si>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</si>
  <si>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</si>
  <si>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</si>
  <si>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</si>
  <si>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</si>
  <si>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&amp;,Semi&gt;Qtrly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</si>
  <si>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</si>
  <si>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</si>
  <si>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</si>
  <si>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</si>
  <si>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</si>
  <si>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</si>
  <si>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</si>
  <si>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</si>
  <si>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</si>
  <si>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</si>
  <si>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</si>
  <si>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</si>
  <si>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</si>
  <si>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</si>
  <si>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</si>
  <si>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</si>
  <si>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</si>
  <si>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</si>
  <si>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</si>
  <si>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©2007-2018 All Rights Reserved. This listing is intended for personal, non-commercial use only.</t>
  </si>
  <si>
    <t>ARGO</t>
  </si>
  <si>
    <t>Payouts/</t>
  </si>
  <si>
    <t>Year</t>
  </si>
  <si>
    <t>Special</t>
  </si>
  <si>
    <t>Numbers in Gray last updated 4/30/2018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</si>
  <si>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</si>
  <si>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</si>
  <si>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</si>
  <si>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</si>
  <si>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</si>
  <si>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</si>
  <si>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</si>
  <si>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@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</si>
  <si>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</si>
  <si>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</si>
  <si>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</si>
  <si>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</si>
  <si>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</si>
  <si>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</si>
  <si>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</si>
  <si>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</si>
  <si>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</si>
  <si>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</si>
  <si>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</si>
  <si>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</si>
  <si>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</si>
  <si>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ADR-UK, Dividend Frozen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</si>
  <si>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</si>
  <si>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</si>
  <si>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</si>
  <si>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</si>
  <si>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</si>
  <si>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</si>
  <si>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</si>
  <si>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</si>
  <si>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</si>
  <si>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</si>
  <si>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</si>
  <si>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>&amp; Formerly OZRK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</si>
  <si>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</si>
  <si>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</si>
  <si>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</si>
  <si>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</si>
  <si>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</si>
  <si>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</si>
  <si>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</si>
  <si>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</si>
  <si>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</si>
  <si>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</si>
  <si>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</si>
  <si>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</si>
  <si>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</si>
  <si>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</si>
  <si>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</si>
  <si>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</si>
  <si>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</si>
  <si>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</si>
  <si>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</si>
  <si>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</si>
  <si>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</si>
  <si>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</si>
  <si>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</si>
  <si>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</si>
  <si>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</si>
  <si>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</si>
  <si>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</si>
  <si>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</si>
  <si>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</si>
  <si>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</si>
  <si>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</si>
  <si>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</si>
  <si>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</si>
  <si>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</si>
  <si>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</si>
  <si>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</si>
  <si>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</si>
  <si>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</si>
  <si>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</si>
  <si>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</si>
  <si>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</si>
  <si>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</si>
  <si>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</si>
  <si>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</si>
  <si>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</si>
  <si>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</si>
  <si>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</si>
  <si>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</si>
  <si>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</si>
  <si>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</si>
  <si>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</si>
  <si>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</si>
  <si>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</si>
  <si>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</si>
  <si>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</si>
  <si>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</si>
  <si>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</si>
  <si>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</si>
  <si>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</si>
  <si>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</si>
  <si>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</si>
  <si>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</si>
  <si>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</si>
  <si>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</si>
  <si>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</si>
  <si>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</si>
  <si>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</si>
  <si>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</si>
  <si>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</si>
  <si>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</si>
  <si>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</si>
  <si>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</si>
  <si>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</si>
  <si>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</si>
  <si>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</si>
  <si>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</si>
  <si>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</si>
  <si>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</si>
  <si>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</si>
  <si>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</si>
  <si>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</si>
  <si>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</si>
  <si>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</si>
  <si>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</si>
  <si>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</si>
  <si>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</si>
  <si>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</si>
  <si>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</si>
  <si>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</si>
  <si>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</si>
  <si>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</si>
  <si>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</si>
  <si>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</si>
  <si>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</si>
  <si>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</si>
  <si>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</si>
  <si>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</si>
  <si>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</si>
  <si>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</si>
  <si>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</si>
  <si>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</si>
  <si>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</si>
  <si>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</si>
  <si>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</si>
  <si>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</si>
  <si>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</si>
  <si>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</si>
  <si>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</si>
  <si>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</si>
  <si>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</si>
  <si>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</si>
  <si>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</si>
  <si>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</si>
  <si>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</si>
  <si>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</si>
  <si>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</si>
  <si>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</si>
  <si>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</si>
  <si>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</si>
  <si>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</si>
  <si>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</si>
  <si>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</si>
  <si>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</si>
  <si>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</si>
  <si>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</si>
  <si>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To Contenders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</si>
  <si>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</si>
  <si>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</si>
  <si>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</si>
  <si>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</si>
  <si>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</si>
  <si>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</si>
  <si>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</si>
  <si>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</si>
  <si>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</si>
  <si>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</si>
  <si>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</si>
  <si>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</si>
  <si>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</si>
  <si>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</si>
  <si>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</si>
  <si>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</si>
  <si>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</si>
  <si>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</si>
  <si>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</si>
  <si>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</si>
  <si>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</si>
  <si>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</si>
  <si>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</si>
  <si>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</si>
  <si>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</si>
  <si>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</si>
  <si>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</si>
  <si>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</si>
  <si>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</si>
  <si>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</si>
  <si>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</si>
  <si>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</si>
  <si>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</si>
  <si>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</si>
  <si>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</si>
  <si>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</si>
  <si>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</si>
  <si>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</si>
  <si>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</si>
  <si>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</si>
  <si>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</si>
  <si>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</si>
  <si>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</si>
  <si>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</si>
  <si>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</si>
  <si>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</si>
  <si>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</si>
  <si>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</si>
  <si>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</si>
  <si>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</si>
  <si>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</si>
  <si>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</si>
  <si>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</si>
  <si>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</si>
  <si>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</si>
  <si>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</si>
  <si>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</si>
  <si>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</si>
  <si>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</si>
  <si>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</si>
  <si>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</si>
  <si>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</si>
  <si>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</si>
  <si>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</si>
  <si>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</si>
  <si>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</si>
  <si>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</si>
  <si>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</si>
  <si>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</si>
  <si>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</si>
  <si>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</si>
  <si>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</si>
  <si>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</si>
  <si>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</si>
  <si>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</si>
  <si>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</si>
  <si>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</si>
  <si>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</si>
  <si>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</si>
  <si>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</si>
  <si>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</si>
  <si>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</si>
  <si>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As of 12/31/2018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</si>
  <si>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</si>
  <si>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</si>
  <si>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</si>
  <si>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</si>
  <si>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</si>
  <si>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</si>
  <si>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</si>
  <si>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9</t>
  </si>
  <si>
    <t>2018 = Year 14</t>
  </si>
  <si>
    <t>Dividend suspended</t>
  </si>
  <si>
    <t>2018 = Year 15</t>
  </si>
  <si>
    <t>2018 = Year 8</t>
  </si>
  <si>
    <t>UK, being acquired 2018 = Year 15</t>
  </si>
  <si>
    <t>FY Streak, FY 2018 = Year 13</t>
  </si>
  <si>
    <t>FY Streak 2018 = Year 6</t>
  </si>
  <si>
    <t>2018 = Year 33</t>
  </si>
  <si>
    <t>2018 = Year 27</t>
  </si>
  <si>
    <t>Adj Stock dividend</t>
  </si>
  <si>
    <t>To Champions</t>
  </si>
  <si>
    <t>Added TTM ROA</t>
  </si>
  <si>
    <t>TTM ROA</t>
  </si>
  <si>
    <t>shows the trailing twelve months' rate of return on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</si>
</sst>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83" x14ac:knownFonts="1">
    <font>
      <sz val="10"/>
      <name val="Arial"/>
      <family val="2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8"/>
      <color indexed="14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i/>
      <sz val="7"/>
      <color indexed="10"/>
      <name val="Arial"/>
      <family val="2"/>
    </font>
    <font>
      <i/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sz val="7"/>
      <color rgb="FF0070C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993300"/>
      <name val="Arial"/>
      <family val="2"/>
    </font>
    <font>
      <sz val="9"/>
      <color theme="5" tint="-0.499984740745262"/>
      <name val="Arial"/>
      <family val="2"/>
    </font>
    <font>
      <sz val="8"/>
      <color rgb="FF008000"/>
      <name val="Arial"/>
      <family val="2"/>
    </font>
    <font>
      <sz val="7"/>
      <color theme="9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sz val="7"/>
      <color theme="0" tint="-0.499984740745262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color rgb="FF0070C0"/>
      <name val="Arial"/>
      <family val="2"/>
    </font>
    <font>
      <sz val="8"/>
      <color theme="5" tint="-0.49998474074526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56" fillId="0" borderId="0"/>
    <xf numFmtId="0" fontId="56" fillId="0" borderId="0"/>
  </cellStyleXfs>
  <cellXfs count="1190">
    <xf numFmtId="0" fontId="0" fillId="0" borderId="0" xfId="0"/>
    <xf numFmtId="0" fontId="1" fillId="0" borderId="1" xfId="0" applyFont="1" applyBorder="1" applyAlignment="1">
      <alignment horizontal="left"/>
    </xf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7" fillId="0" borderId="6" xfId="0" applyFont="1" applyBorder="1"/>
    <xf numFmtId="0" fontId="4" fillId="0" borderId="5" xfId="0" applyFont="1" applyBorder="1"/>
    <xf numFmtId="0" fontId="8" fillId="0" borderId="5" xfId="0" applyFont="1" applyBorder="1"/>
    <xf numFmtId="0" fontId="11" fillId="0" borderId="7" xfId="0" applyFont="1" applyBorder="1"/>
    <xf numFmtId="0" fontId="0" fillId="0" borderId="8" xfId="0" applyBorder="1"/>
    <xf numFmtId="0" fontId="4" fillId="0" borderId="0" xfId="0" applyFont="1" applyBorder="1"/>
    <xf numFmtId="0" fontId="8" fillId="0" borderId="0" xfId="0" applyFont="1" applyBorder="1"/>
    <xf numFmtId="0" fontId="4" fillId="0" borderId="7" xfId="0" applyFont="1" applyBorder="1" applyAlignment="1">
      <alignment horizontal="left"/>
    </xf>
    <xf numFmtId="0" fontId="3" fillId="0" borderId="0" xfId="1" applyNumberFormat="1" applyFill="1" applyBorder="1" applyAlignment="1" applyProtection="1"/>
    <xf numFmtId="0" fontId="4" fillId="0" borderId="8" xfId="0" applyFont="1" applyBorder="1"/>
    <xf numFmtId="0" fontId="4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4" fillId="0" borderId="7" xfId="0" applyFont="1" applyBorder="1"/>
    <xf numFmtId="0" fontId="8" fillId="0" borderId="2" xfId="0" applyFont="1" applyBorder="1"/>
    <xf numFmtId="0" fontId="8" fillId="0" borderId="4" xfId="0" applyFont="1" applyBorder="1"/>
    <xf numFmtId="0" fontId="8" fillId="0" borderId="3" xfId="0" applyFont="1" applyBorder="1"/>
    <xf numFmtId="0" fontId="8" fillId="0" borderId="11" xfId="0" applyFont="1" applyBorder="1"/>
    <xf numFmtId="0" fontId="8" fillId="0" borderId="9" xfId="0" applyFont="1" applyBorder="1"/>
    <xf numFmtId="0" fontId="8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6" xfId="0" applyFont="1" applyBorder="1"/>
    <xf numFmtId="0" fontId="8" fillId="0" borderId="12" xfId="0" applyFont="1" applyBorder="1"/>
    <xf numFmtId="0" fontId="8" fillId="0" borderId="7" xfId="0" applyFont="1" applyBorder="1"/>
    <xf numFmtId="0" fontId="8" fillId="0" borderId="3" xfId="0" applyFont="1" applyBorder="1" applyAlignment="1">
      <alignment horizontal="center"/>
    </xf>
    <xf numFmtId="0" fontId="8" fillId="0" borderId="13" xfId="0" applyFont="1" applyBorder="1"/>
    <xf numFmtId="0" fontId="8" fillId="0" borderId="10" xfId="0" applyFont="1" applyBorder="1"/>
    <xf numFmtId="0" fontId="8" fillId="0" borderId="0" xfId="0" applyFont="1" applyBorder="1" applyAlignment="1">
      <alignment horizontal="center"/>
    </xf>
    <xf numFmtId="0" fontId="8" fillId="0" borderId="8" xfId="0" applyFont="1" applyBorder="1"/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8" fillId="0" borderId="1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5" xfId="0" applyFont="1" applyBorder="1"/>
    <xf numFmtId="0" fontId="4" fillId="0" borderId="1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168" fontId="4" fillId="0" borderId="5" xfId="0" applyNumberFormat="1" applyFont="1" applyBorder="1"/>
    <xf numFmtId="168" fontId="4" fillId="0" borderId="12" xfId="0" applyNumberFormat="1" applyFont="1" applyBorder="1"/>
    <xf numFmtId="2" fontId="4" fillId="0" borderId="3" xfId="0" applyNumberFormat="1" applyFont="1" applyBorder="1"/>
    <xf numFmtId="2" fontId="4" fillId="0" borderId="5" xfId="0" applyNumberFormat="1" applyFont="1" applyBorder="1"/>
    <xf numFmtId="0" fontId="21" fillId="0" borderId="11" xfId="0" applyFont="1" applyBorder="1" applyAlignment="1">
      <alignment horizontal="center"/>
    </xf>
    <xf numFmtId="168" fontId="4" fillId="0" borderId="0" xfId="0" applyNumberFormat="1" applyFont="1" applyBorder="1"/>
    <xf numFmtId="168" fontId="4" fillId="0" borderId="11" xfId="0" applyNumberFormat="1" applyFont="1" applyBorder="1"/>
    <xf numFmtId="2" fontId="4" fillId="0" borderId="11" xfId="0" applyNumberFormat="1" applyFont="1" applyBorder="1"/>
    <xf numFmtId="2" fontId="4" fillId="0" borderId="0" xfId="0" applyNumberFormat="1" applyFont="1" applyBorder="1"/>
    <xf numFmtId="0" fontId="23" fillId="0" borderId="11" xfId="0" applyFont="1" applyBorder="1"/>
    <xf numFmtId="0" fontId="21" fillId="0" borderId="15" xfId="0" applyFont="1" applyBorder="1" applyAlignment="1">
      <alignment horizontal="center"/>
    </xf>
    <xf numFmtId="168" fontId="4" fillId="0" borderId="15" xfId="0" applyNumberFormat="1" applyFont="1" applyBorder="1"/>
    <xf numFmtId="2" fontId="4" fillId="0" borderId="15" xfId="0" applyNumberFormat="1" applyFont="1" applyBorder="1"/>
    <xf numFmtId="0" fontId="22" fillId="0" borderId="11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11" xfId="0" applyFont="1" applyBorder="1" applyAlignment="1">
      <alignment horizontal="left"/>
    </xf>
    <xf numFmtId="2" fontId="4" fillId="0" borderId="9" xfId="0" applyNumberFormat="1" applyFont="1" applyBorder="1"/>
    <xf numFmtId="2" fontId="4" fillId="0" borderId="10" xfId="0" applyNumberFormat="1" applyFont="1" applyBorder="1"/>
    <xf numFmtId="2" fontId="4" fillId="0" borderId="12" xfId="0" applyNumberFormat="1" applyFont="1" applyBorder="1"/>
    <xf numFmtId="0" fontId="23" fillId="0" borderId="11" xfId="0" applyFont="1" applyBorder="1" applyAlignment="1">
      <alignment horizontal="left"/>
    </xf>
    <xf numFmtId="2" fontId="4" fillId="0" borderId="7" xfId="0" applyNumberFormat="1" applyFont="1" applyBorder="1" applyAlignment="1">
      <alignment horizontal="right"/>
    </xf>
    <xf numFmtId="0" fontId="8" fillId="0" borderId="8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23" fillId="0" borderId="15" xfId="0" applyFont="1" applyBorder="1"/>
    <xf numFmtId="0" fontId="22" fillId="0" borderId="12" xfId="0" applyFont="1" applyBorder="1"/>
    <xf numFmtId="0" fontId="8" fillId="0" borderId="10" xfId="0" applyFont="1" applyBorder="1" applyAlignment="1">
      <alignment horizontal="left"/>
    </xf>
    <xf numFmtId="0" fontId="17" fillId="0" borderId="11" xfId="0" applyFont="1" applyBorder="1"/>
    <xf numFmtId="0" fontId="16" fillId="0" borderId="11" xfId="0" applyFont="1" applyBorder="1"/>
    <xf numFmtId="0" fontId="4" fillId="0" borderId="12" xfId="0" applyFont="1" applyBorder="1" applyAlignment="1">
      <alignment horizontal="left"/>
    </xf>
    <xf numFmtId="0" fontId="8" fillId="0" borderId="12" xfId="0" applyFont="1" applyBorder="1" applyAlignment="1"/>
    <xf numFmtId="0" fontId="23" fillId="0" borderId="12" xfId="0" applyFont="1" applyBorder="1"/>
    <xf numFmtId="2" fontId="8" fillId="0" borderId="0" xfId="0" applyNumberFormat="1" applyFont="1"/>
    <xf numFmtId="2" fontId="8" fillId="0" borderId="8" xfId="0" applyNumberFormat="1" applyFont="1" applyBorder="1"/>
    <xf numFmtId="0" fontId="21" fillId="0" borderId="8" xfId="0" applyFont="1" applyBorder="1" applyAlignment="1">
      <alignment horizontal="center"/>
    </xf>
    <xf numFmtId="0" fontId="23" fillId="0" borderId="12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8" fillId="0" borderId="15" xfId="0" applyFont="1" applyBorder="1" applyAlignment="1">
      <alignment horizontal="left"/>
    </xf>
    <xf numFmtId="0" fontId="21" fillId="0" borderId="10" xfId="0" applyFont="1" applyBorder="1" applyAlignment="1">
      <alignment horizontal="center"/>
    </xf>
    <xf numFmtId="2" fontId="8" fillId="0" borderId="10" xfId="0" applyNumberFormat="1" applyFont="1" applyBorder="1"/>
    <xf numFmtId="0" fontId="8" fillId="0" borderId="9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/>
    <xf numFmtId="2" fontId="8" fillId="0" borderId="9" xfId="0" applyNumberFormat="1" applyFont="1" applyBorder="1"/>
    <xf numFmtId="168" fontId="4" fillId="0" borderId="14" xfId="0" applyNumberFormat="1" applyFont="1" applyBorder="1"/>
    <xf numFmtId="2" fontId="4" fillId="0" borderId="14" xfId="0" applyNumberFormat="1" applyFont="1" applyBorder="1"/>
    <xf numFmtId="0" fontId="29" fillId="0" borderId="1" xfId="0" applyFont="1" applyBorder="1" applyAlignment="1">
      <alignment horizontal="left"/>
    </xf>
    <xf numFmtId="0" fontId="8" fillId="0" borderId="11" xfId="0" applyFont="1" applyBorder="1" applyAlignment="1"/>
    <xf numFmtId="0" fontId="22" fillId="0" borderId="11" xfId="0" applyFont="1" applyBorder="1"/>
    <xf numFmtId="0" fontId="23" fillId="0" borderId="15" xfId="0" applyFont="1" applyBorder="1" applyAlignment="1">
      <alignment horizontal="left"/>
    </xf>
    <xf numFmtId="2" fontId="4" fillId="0" borderId="13" xfId="0" applyNumberFormat="1" applyFont="1" applyBorder="1" applyAlignment="1">
      <alignment horizontal="right"/>
    </xf>
    <xf numFmtId="0" fontId="8" fillId="0" borderId="0" xfId="0" applyFont="1" applyAlignment="1">
      <alignment horizontal="center"/>
    </xf>
    <xf numFmtId="0" fontId="4" fillId="0" borderId="0" xfId="0" applyFont="1"/>
    <xf numFmtId="2" fontId="4" fillId="0" borderId="2" xfId="0" applyNumberFormat="1" applyFont="1" applyBorder="1"/>
    <xf numFmtId="2" fontId="4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8" fillId="0" borderId="0" xfId="0" applyNumberFormat="1" applyFont="1" applyBorder="1"/>
    <xf numFmtId="2" fontId="4" fillId="0" borderId="0" xfId="0" applyNumberFormat="1" applyFont="1"/>
    <xf numFmtId="0" fontId="4" fillId="0" borderId="15" xfId="0" applyFont="1" applyBorder="1" applyAlignment="1">
      <alignment horizontal="left"/>
    </xf>
    <xf numFmtId="168" fontId="4" fillId="0" borderId="11" xfId="0" applyNumberFormat="1" applyFont="1" applyBorder="1" applyAlignment="1">
      <alignment horizontal="right"/>
    </xf>
    <xf numFmtId="164" fontId="8" fillId="0" borderId="6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0" xfId="0" applyNumberFormat="1" applyFont="1" applyBorder="1"/>
    <xf numFmtId="164" fontId="8" fillId="0" borderId="0" xfId="0" applyNumberFormat="1" applyFont="1"/>
    <xf numFmtId="0" fontId="8" fillId="0" borderId="2" xfId="0" applyFont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38" fillId="0" borderId="1" xfId="0" applyFont="1" applyBorder="1" applyAlignment="1">
      <alignment horizontal="left"/>
    </xf>
    <xf numFmtId="0" fontId="39" fillId="0" borderId="5" xfId="0" applyFont="1" applyBorder="1" applyAlignment="1">
      <alignment horizontal="left"/>
    </xf>
    <xf numFmtId="0" fontId="39" fillId="0" borderId="0" xfId="0" applyFont="1" applyBorder="1"/>
    <xf numFmtId="168" fontId="8" fillId="0" borderId="9" xfId="0" applyNumberFormat="1" applyFont="1" applyBorder="1"/>
    <xf numFmtId="0" fontId="5" fillId="0" borderId="14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21" fillId="0" borderId="6" xfId="0" applyFont="1" applyBorder="1" applyAlignment="1">
      <alignment horizontal="center"/>
    </xf>
    <xf numFmtId="164" fontId="8" fillId="0" borderId="6" xfId="0" applyNumberFormat="1" applyFont="1" applyBorder="1"/>
    <xf numFmtId="0" fontId="45" fillId="0" borderId="11" xfId="0" applyFont="1" applyBorder="1"/>
    <xf numFmtId="0" fontId="21" fillId="0" borderId="7" xfId="0" applyFont="1" applyBorder="1" applyAlignment="1">
      <alignment horizontal="center"/>
    </xf>
    <xf numFmtId="164" fontId="8" fillId="0" borderId="7" xfId="0" applyNumberFormat="1" applyFont="1" applyBorder="1"/>
    <xf numFmtId="0" fontId="45" fillId="0" borderId="15" xfId="0" applyFont="1" applyBorder="1"/>
    <xf numFmtId="0" fontId="21" fillId="0" borderId="13" xfId="0" applyFont="1" applyBorder="1" applyAlignment="1">
      <alignment horizontal="center"/>
    </xf>
    <xf numFmtId="164" fontId="8" fillId="0" borderId="13" xfId="0" applyNumberFormat="1" applyFont="1" applyBorder="1"/>
    <xf numFmtId="0" fontId="23" fillId="0" borderId="7" xfId="0" applyFont="1" applyBorder="1" applyAlignment="1">
      <alignment horizontal="left"/>
    </xf>
    <xf numFmtId="0" fontId="45" fillId="0" borderId="7" xfId="0" applyFont="1" applyBorder="1"/>
    <xf numFmtId="0" fontId="23" fillId="0" borderId="7" xfId="0" applyFont="1" applyBorder="1"/>
    <xf numFmtId="0" fontId="16" fillId="0" borderId="12" xfId="0" applyFont="1" applyBorder="1"/>
    <xf numFmtId="0" fontId="16" fillId="0" borderId="7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164" fontId="8" fillId="0" borderId="11" xfId="0" applyNumberFormat="1" applyFont="1" applyBorder="1"/>
    <xf numFmtId="0" fontId="16" fillId="0" borderId="15" xfId="0" applyFont="1" applyBorder="1"/>
    <xf numFmtId="0" fontId="23" fillId="0" borderId="3" xfId="0" applyFont="1" applyBorder="1"/>
    <xf numFmtId="0" fontId="23" fillId="0" borderId="8" xfId="0" applyFont="1" applyBorder="1"/>
    <xf numFmtId="0" fontId="16" fillId="0" borderId="11" xfId="0" applyFont="1" applyBorder="1" applyAlignment="1">
      <alignment horizontal="left"/>
    </xf>
    <xf numFmtId="0" fontId="16" fillId="0" borderId="8" xfId="0" applyFont="1" applyBorder="1"/>
    <xf numFmtId="0" fontId="22" fillId="0" borderId="7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3" xfId="0" applyFont="1" applyBorder="1" applyAlignment="1">
      <alignment horizontal="left"/>
    </xf>
    <xf numFmtId="0" fontId="22" fillId="0" borderId="8" xfId="0" applyFont="1" applyBorder="1"/>
    <xf numFmtId="0" fontId="45" fillId="0" borderId="10" xfId="0" applyFont="1" applyBorder="1"/>
    <xf numFmtId="0" fontId="45" fillId="0" borderId="8" xfId="0" applyFont="1" applyBorder="1"/>
    <xf numFmtId="0" fontId="16" fillId="0" borderId="10" xfId="0" applyFont="1" applyBorder="1"/>
    <xf numFmtId="0" fontId="45" fillId="0" borderId="11" xfId="0" applyFont="1" applyBorder="1" applyAlignment="1">
      <alignment horizontal="left"/>
    </xf>
    <xf numFmtId="0" fontId="16" fillId="0" borderId="3" xfId="0" applyFont="1" applyBorder="1"/>
    <xf numFmtId="0" fontId="45" fillId="0" borderId="12" xfId="0" applyFont="1" applyBorder="1"/>
    <xf numFmtId="164" fontId="8" fillId="0" borderId="12" xfId="0" applyNumberFormat="1" applyFont="1" applyBorder="1"/>
    <xf numFmtId="164" fontId="8" fillId="0" borderId="15" xfId="0" applyNumberFormat="1" applyFont="1" applyBorder="1"/>
    <xf numFmtId="0" fontId="21" fillId="0" borderId="2" xfId="0" applyFont="1" applyBorder="1" applyAlignment="1">
      <alignment horizontal="center"/>
    </xf>
    <xf numFmtId="164" fontId="8" fillId="0" borderId="2" xfId="0" applyNumberFormat="1" applyFont="1" applyBorder="1"/>
    <xf numFmtId="0" fontId="8" fillId="0" borderId="4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164" fontId="8" fillId="0" borderId="9" xfId="0" applyNumberFormat="1" applyFont="1" applyBorder="1"/>
    <xf numFmtId="0" fontId="22" fillId="0" borderId="4" xfId="0" applyFont="1" applyBorder="1" applyAlignment="1">
      <alignment horizontal="left"/>
    </xf>
    <xf numFmtId="168" fontId="8" fillId="0" borderId="9" xfId="0" applyNumberFormat="1" applyFont="1" applyBorder="1" applyAlignment="1">
      <alignment horizontal="center"/>
    </xf>
    <xf numFmtId="168" fontId="21" fillId="0" borderId="9" xfId="0" applyNumberFormat="1" applyFont="1" applyBorder="1" applyAlignment="1">
      <alignment horizontal="center"/>
    </xf>
    <xf numFmtId="164" fontId="21" fillId="0" borderId="9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6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168" fontId="8" fillId="0" borderId="7" xfId="0" applyNumberFormat="1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0" xfId="0" applyFont="1" applyAlignment="1">
      <alignment horizontal="left"/>
    </xf>
    <xf numFmtId="0" fontId="45" fillId="0" borderId="11" xfId="0" applyFont="1" applyBorder="1" applyAlignment="1">
      <alignment horizontal="center"/>
    </xf>
    <xf numFmtId="0" fontId="45" fillId="0" borderId="0" xfId="0" applyFont="1" applyAlignment="1">
      <alignment horizontal="left"/>
    </xf>
    <xf numFmtId="168" fontId="8" fillId="0" borderId="14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8" fillId="0" borderId="6" xfId="0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168" fontId="8" fillId="0" borderId="13" xfId="0" applyNumberFormat="1" applyFont="1" applyBorder="1" applyAlignment="1">
      <alignment horizontal="center"/>
    </xf>
    <xf numFmtId="168" fontId="8" fillId="0" borderId="2" xfId="0" applyNumberFormat="1" applyFont="1" applyBorder="1" applyAlignment="1">
      <alignment horizontal="center"/>
    </xf>
    <xf numFmtId="168" fontId="8" fillId="0" borderId="0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8" fontId="8" fillId="0" borderId="6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21" fillId="0" borderId="5" xfId="0" applyFont="1" applyBorder="1" applyAlignment="1">
      <alignment horizontal="center"/>
    </xf>
    <xf numFmtId="0" fontId="21" fillId="0" borderId="13" xfId="0" applyFont="1" applyBorder="1" applyAlignment="1">
      <alignment horizontal="left"/>
    </xf>
    <xf numFmtId="0" fontId="8" fillId="0" borderId="5" xfId="0" applyFont="1" applyBorder="1" applyAlignment="1"/>
    <xf numFmtId="0" fontId="8" fillId="0" borderId="0" xfId="0" applyFont="1" applyBorder="1" applyAlignment="1"/>
    <xf numFmtId="164" fontId="8" fillId="0" borderId="15" xfId="0" applyNumberFormat="1" applyFont="1" applyBorder="1" applyAlignment="1">
      <alignment horizontal="center"/>
    </xf>
    <xf numFmtId="0" fontId="8" fillId="0" borderId="9" xfId="0" applyFont="1" applyBorder="1" applyAlignment="1"/>
    <xf numFmtId="0" fontId="8" fillId="0" borderId="5" xfId="0" applyFont="1" applyBorder="1" applyAlignment="1">
      <alignment horizontal="left"/>
    </xf>
    <xf numFmtId="164" fontId="8" fillId="0" borderId="0" xfId="0" applyNumberFormat="1" applyFont="1" applyBorder="1" applyAlignment="1">
      <alignment horizontal="center"/>
    </xf>
    <xf numFmtId="0" fontId="8" fillId="0" borderId="6" xfId="0" applyFont="1" applyBorder="1" applyAlignment="1"/>
    <xf numFmtId="0" fontId="8" fillId="0" borderId="13" xfId="0" applyFont="1" applyBorder="1" applyAlignment="1"/>
    <xf numFmtId="0" fontId="8" fillId="0" borderId="15" xfId="0" applyFont="1" applyBorder="1" applyAlignment="1"/>
    <xf numFmtId="164" fontId="8" fillId="0" borderId="13" xfId="0" applyNumberFormat="1" applyFont="1" applyBorder="1" applyAlignment="1">
      <alignment horizontal="center"/>
    </xf>
    <xf numFmtId="0" fontId="8" fillId="0" borderId="7" xfId="0" applyFont="1" applyBorder="1" applyAlignment="1"/>
    <xf numFmtId="0" fontId="47" fillId="0" borderId="0" xfId="0" applyFont="1" applyBorder="1" applyAlignment="1">
      <alignment horizontal="left"/>
    </xf>
    <xf numFmtId="0" fontId="4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4" fillId="0" borderId="1" xfId="0" applyFont="1" applyBorder="1"/>
    <xf numFmtId="0" fontId="4" fillId="0" borderId="14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left"/>
    </xf>
    <xf numFmtId="49" fontId="4" fillId="2" borderId="12" xfId="0" applyNumberFormat="1" applyFont="1" applyFill="1" applyBorder="1" applyAlignment="1">
      <alignment horizontal="center"/>
    </xf>
    <xf numFmtId="1" fontId="4" fillId="2" borderId="12" xfId="0" applyNumberFormat="1" applyFont="1" applyFill="1" applyBorder="1"/>
    <xf numFmtId="168" fontId="4" fillId="2" borderId="11" xfId="0" applyNumberFormat="1" applyFont="1" applyFill="1" applyBorder="1"/>
    <xf numFmtId="2" fontId="4" fillId="3" borderId="0" xfId="0" applyNumberFormat="1" applyFont="1" applyFill="1" applyBorder="1" applyAlignment="1">
      <alignment horizontal="right"/>
    </xf>
    <xf numFmtId="2" fontId="4" fillId="2" borderId="11" xfId="0" applyNumberFormat="1" applyFont="1" applyFill="1" applyBorder="1"/>
    <xf numFmtId="0" fontId="4" fillId="2" borderId="7" xfId="0" applyFont="1" applyFill="1" applyBorder="1"/>
    <xf numFmtId="0" fontId="4" fillId="4" borderId="7" xfId="0" applyFont="1" applyFill="1" applyBorder="1"/>
    <xf numFmtId="0" fontId="4" fillId="5" borderId="7" xfId="0" applyFont="1" applyFill="1" applyBorder="1"/>
    <xf numFmtId="0" fontId="4" fillId="6" borderId="7" xfId="0" applyFont="1" applyFill="1" applyBorder="1"/>
    <xf numFmtId="0" fontId="4" fillId="6" borderId="11" xfId="0" applyFont="1" applyFill="1" applyBorder="1"/>
    <xf numFmtId="0" fontId="4" fillId="2" borderId="11" xfId="0" applyFont="1" applyFill="1" applyBorder="1"/>
    <xf numFmtId="0" fontId="4" fillId="2" borderId="8" xfId="0" applyFont="1" applyFill="1" applyBorder="1"/>
    <xf numFmtId="0" fontId="4" fillId="2" borderId="12" xfId="0" applyFont="1" applyFill="1" applyBorder="1"/>
    <xf numFmtId="0" fontId="4" fillId="6" borderId="12" xfId="0" applyFont="1" applyFill="1" applyBorder="1"/>
    <xf numFmtId="49" fontId="4" fillId="0" borderId="14" xfId="0" applyNumberFormat="1" applyFont="1" applyBorder="1" applyAlignment="1">
      <alignment horizontal="center"/>
    </xf>
    <xf numFmtId="1" fontId="4" fillId="0" borderId="14" xfId="0" applyNumberFormat="1" applyFont="1" applyBorder="1"/>
    <xf numFmtId="0" fontId="4" fillId="0" borderId="11" xfId="0" applyFont="1" applyFill="1" applyBorder="1"/>
    <xf numFmtId="49" fontId="4" fillId="0" borderId="12" xfId="0" applyNumberFormat="1" applyFont="1" applyBorder="1" applyAlignment="1">
      <alignment horizontal="center"/>
    </xf>
    <xf numFmtId="1" fontId="4" fillId="0" borderId="12" xfId="0" applyNumberFormat="1" applyFont="1" applyBorder="1"/>
    <xf numFmtId="0" fontId="4" fillId="0" borderId="12" xfId="0" applyFont="1" applyBorder="1"/>
    <xf numFmtId="0" fontId="4" fillId="0" borderId="0" xfId="0" applyFont="1" applyBorder="1" applyAlignment="1">
      <alignment horizontal="right"/>
    </xf>
    <xf numFmtId="0" fontId="4" fillId="6" borderId="8" xfId="0" applyFont="1" applyFill="1" applyBorder="1"/>
    <xf numFmtId="0" fontId="4" fillId="0" borderId="11" xfId="0" applyFont="1" applyBorder="1"/>
    <xf numFmtId="0" fontId="4" fillId="0" borderId="6" xfId="0" applyFont="1" applyBorder="1"/>
    <xf numFmtId="0" fontId="4" fillId="6" borderId="6" xfId="0" applyFont="1" applyFill="1" applyBorder="1"/>
    <xf numFmtId="0" fontId="4" fillId="5" borderId="6" xfId="0" applyFont="1" applyFill="1" applyBorder="1"/>
    <xf numFmtId="0" fontId="4" fillId="2" borderId="6" xfId="0" applyFont="1" applyFill="1" applyBorder="1"/>
    <xf numFmtId="0" fontId="4" fillId="0" borderId="12" xfId="0" applyFont="1" applyFill="1" applyBorder="1"/>
    <xf numFmtId="0" fontId="4" fillId="0" borderId="12" xfId="0" applyFont="1" applyBorder="1" applyAlignment="1"/>
    <xf numFmtId="0" fontId="4" fillId="0" borderId="13" xfId="0" applyFont="1" applyBorder="1"/>
    <xf numFmtId="0" fontId="4" fillId="6" borderId="13" xfId="0" applyFont="1" applyFill="1" applyBorder="1"/>
    <xf numFmtId="0" fontId="4" fillId="4" borderId="13" xfId="0" applyFont="1" applyFill="1" applyBorder="1"/>
    <xf numFmtId="0" fontId="4" fillId="7" borderId="13" xfId="0" applyFont="1" applyFill="1" applyBorder="1"/>
    <xf numFmtId="0" fontId="4" fillId="6" borderId="15" xfId="0" applyFont="1" applyFill="1" applyBorder="1"/>
    <xf numFmtId="0" fontId="4" fillId="0" borderId="10" xfId="0" applyFont="1" applyBorder="1"/>
    <xf numFmtId="0" fontId="4" fillId="6" borderId="10" xfId="0" applyFont="1" applyFill="1" applyBorder="1"/>
    <xf numFmtId="0" fontId="4" fillId="0" borderId="15" xfId="0" applyFont="1" applyBorder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" fillId="7" borderId="6" xfId="0" applyFont="1" applyFill="1" applyBorder="1"/>
    <xf numFmtId="0" fontId="4" fillId="6" borderId="3" xfId="0" applyFont="1" applyFill="1" applyBorder="1"/>
    <xf numFmtId="0" fontId="4" fillId="7" borderId="7" xfId="0" applyFont="1" applyFill="1" applyBorder="1"/>
    <xf numFmtId="0" fontId="4" fillId="0" borderId="14" xfId="0" applyFont="1" applyBorder="1" applyAlignment="1"/>
    <xf numFmtId="49" fontId="4" fillId="2" borderId="14" xfId="0" applyNumberFormat="1" applyFont="1" applyFill="1" applyBorder="1" applyAlignment="1">
      <alignment horizontal="center"/>
    </xf>
    <xf numFmtId="1" fontId="4" fillId="2" borderId="14" xfId="0" applyNumberFormat="1" applyFont="1" applyFill="1" applyBorder="1"/>
    <xf numFmtId="168" fontId="4" fillId="2" borderId="14" xfId="0" applyNumberFormat="1" applyFont="1" applyFill="1" applyBorder="1"/>
    <xf numFmtId="2" fontId="4" fillId="2" borderId="14" xfId="0" applyNumberFormat="1" applyFont="1" applyFill="1" applyBorder="1"/>
    <xf numFmtId="0" fontId="4" fillId="2" borderId="14" xfId="0" applyFont="1" applyFill="1" applyBorder="1" applyAlignment="1"/>
    <xf numFmtId="49" fontId="4" fillId="0" borderId="0" xfId="0" applyNumberFormat="1" applyFont="1" applyBorder="1" applyAlignment="1">
      <alignment horizontal="left"/>
    </xf>
    <xf numFmtId="0" fontId="4" fillId="2" borderId="15" xfId="0" applyFont="1" applyFill="1" applyBorder="1" applyAlignment="1"/>
    <xf numFmtId="1" fontId="4" fillId="2" borderId="15" xfId="0" applyNumberFormat="1" applyFont="1" applyFill="1" applyBorder="1" applyAlignment="1"/>
    <xf numFmtId="0" fontId="4" fillId="4" borderId="6" xfId="0" applyFont="1" applyFill="1" applyBorder="1"/>
    <xf numFmtId="1" fontId="4" fillId="2" borderId="6" xfId="0" applyNumberFormat="1" applyFont="1" applyFill="1" applyBorder="1"/>
    <xf numFmtId="168" fontId="4" fillId="2" borderId="12" xfId="0" applyNumberFormat="1" applyFont="1" applyFill="1" applyBorder="1"/>
    <xf numFmtId="2" fontId="4" fillId="0" borderId="0" xfId="0" applyNumberFormat="1" applyFont="1" applyFill="1" applyBorder="1" applyAlignment="1">
      <alignment horizontal="right"/>
    </xf>
    <xf numFmtId="2" fontId="4" fillId="2" borderId="5" xfId="0" applyNumberFormat="1" applyFont="1" applyFill="1" applyBorder="1"/>
    <xf numFmtId="2" fontId="4" fillId="2" borderId="12" xfId="0" applyNumberFormat="1" applyFont="1" applyFill="1" applyBorder="1"/>
    <xf numFmtId="1" fontId="4" fillId="2" borderId="1" xfId="0" applyNumberFormat="1" applyFont="1" applyFill="1" applyBorder="1"/>
    <xf numFmtId="2" fontId="4" fillId="2" borderId="2" xfId="0" applyNumberFormat="1" applyFont="1" applyFill="1" applyBorder="1"/>
    <xf numFmtId="1" fontId="4" fillId="2" borderId="7" xfId="0" applyNumberFormat="1" applyFont="1" applyFill="1" applyBorder="1"/>
    <xf numFmtId="2" fontId="4" fillId="2" borderId="0" xfId="0" applyNumberFormat="1" applyFont="1" applyFill="1" applyBorder="1"/>
    <xf numFmtId="1" fontId="4" fillId="0" borderId="1" xfId="0" applyNumberFormat="1" applyFont="1" applyBorder="1"/>
    <xf numFmtId="2" fontId="4" fillId="0" borderId="0" xfId="0" applyNumberFormat="1" applyFont="1" applyBorder="1" applyAlignment="1">
      <alignment horizontal="right"/>
    </xf>
    <xf numFmtId="1" fontId="4" fillId="0" borderId="7" xfId="0" applyNumberFormat="1" applyFont="1" applyBorder="1"/>
    <xf numFmtId="0" fontId="4" fillId="0" borderId="15" xfId="0" applyFont="1" applyFill="1" applyBorder="1"/>
    <xf numFmtId="0" fontId="4" fillId="0" borderId="0" xfId="0" applyFont="1" applyAlignment="1">
      <alignment horizontal="left"/>
    </xf>
    <xf numFmtId="0" fontId="4" fillId="0" borderId="14" xfId="0" applyFont="1" applyBorder="1"/>
    <xf numFmtId="0" fontId="4" fillId="0" borderId="0" xfId="0" applyFont="1" applyAlignment="1">
      <alignment horizontal="center"/>
    </xf>
    <xf numFmtId="1" fontId="4" fillId="0" borderId="6" xfId="0" applyNumberFormat="1" applyFont="1" applyBorder="1"/>
    <xf numFmtId="0" fontId="4" fillId="0" borderId="4" xfId="0" applyFont="1" applyBorder="1"/>
    <xf numFmtId="0" fontId="4" fillId="2" borderId="14" xfId="0" applyFont="1" applyFill="1" applyBorder="1"/>
    <xf numFmtId="0" fontId="4" fillId="2" borderId="1" xfId="0" applyFont="1" applyFill="1" applyBorder="1"/>
    <xf numFmtId="2" fontId="4" fillId="2" borderId="4" xfId="0" applyNumberFormat="1" applyFont="1" applyFill="1" applyBorder="1"/>
    <xf numFmtId="2" fontId="4" fillId="2" borderId="3" xfId="0" applyNumberFormat="1" applyFont="1" applyFill="1" applyBorder="1"/>
    <xf numFmtId="0" fontId="4" fillId="7" borderId="12" xfId="0" applyFont="1" applyFill="1" applyBorder="1"/>
    <xf numFmtId="0" fontId="4" fillId="7" borderId="0" xfId="0" applyFont="1" applyFill="1" applyBorder="1"/>
    <xf numFmtId="0" fontId="4" fillId="2" borderId="0" xfId="0" applyFont="1" applyFill="1" applyBorder="1"/>
    <xf numFmtId="0" fontId="4" fillId="7" borderId="11" xfId="0" applyFont="1" applyFill="1" applyBorder="1"/>
    <xf numFmtId="0" fontId="4" fillId="7" borderId="15" xfId="0" applyFont="1" applyFill="1" applyBorder="1"/>
    <xf numFmtId="0" fontId="4" fillId="4" borderId="0" xfId="0" applyFont="1" applyFill="1" applyBorder="1"/>
    <xf numFmtId="0" fontId="4" fillId="4" borderId="12" xfId="0" applyFont="1" applyFill="1" applyBorder="1"/>
    <xf numFmtId="0" fontId="5" fillId="0" borderId="0" xfId="0" applyFont="1"/>
    <xf numFmtId="164" fontId="4" fillId="0" borderId="2" xfId="0" applyNumberFormat="1" applyFont="1" applyBorder="1"/>
    <xf numFmtId="0" fontId="11" fillId="0" borderId="1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" fontId="4" fillId="0" borderId="7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49" fontId="4" fillId="0" borderId="14" xfId="0" applyNumberFormat="1" applyFont="1" applyFill="1" applyBorder="1" applyAlignment="1">
      <alignment horizontal="center"/>
    </xf>
    <xf numFmtId="0" fontId="4" fillId="0" borderId="14" xfId="0" applyFont="1" applyFill="1" applyBorder="1"/>
    <xf numFmtId="168" fontId="4" fillId="0" borderId="14" xfId="0" applyNumberFormat="1" applyFont="1" applyFill="1" applyBorder="1"/>
    <xf numFmtId="2" fontId="4" fillId="0" borderId="14" xfId="0" applyNumberFormat="1" applyFont="1" applyFill="1" applyBorder="1"/>
    <xf numFmtId="2" fontId="4" fillId="0" borderId="0" xfId="0" applyNumberFormat="1" applyFont="1" applyFill="1" applyBorder="1"/>
    <xf numFmtId="0" fontId="4" fillId="0" borderId="1" xfId="0" applyFont="1" applyFill="1" applyBorder="1"/>
    <xf numFmtId="2" fontId="4" fillId="0" borderId="2" xfId="0" applyNumberFormat="1" applyFont="1" applyFill="1" applyBorder="1"/>
    <xf numFmtId="2" fontId="4" fillId="0" borderId="4" xfId="0" applyNumberFormat="1" applyFont="1" applyFill="1" applyBorder="1"/>
    <xf numFmtId="168" fontId="4" fillId="0" borderId="7" xfId="0" applyNumberFormat="1" applyFont="1" applyBorder="1" applyAlignment="1">
      <alignment horizontal="right"/>
    </xf>
    <xf numFmtId="168" fontId="4" fillId="0" borderId="8" xfId="0" applyNumberFormat="1" applyFont="1" applyBorder="1" applyAlignment="1">
      <alignment horizontal="right"/>
    </xf>
    <xf numFmtId="1" fontId="4" fillId="0" borderId="13" xfId="0" applyNumberFormat="1" applyFont="1" applyBorder="1"/>
    <xf numFmtId="2" fontId="4" fillId="0" borderId="11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right"/>
    </xf>
    <xf numFmtId="0" fontId="4" fillId="0" borderId="13" xfId="0" applyFont="1" applyBorder="1" applyAlignment="1">
      <alignment horizontal="left"/>
    </xf>
    <xf numFmtId="2" fontId="4" fillId="0" borderId="15" xfId="0" applyNumberFormat="1" applyFont="1" applyBorder="1" applyAlignment="1">
      <alignment horizontal="right"/>
    </xf>
    <xf numFmtId="2" fontId="4" fillId="0" borderId="10" xfId="0" applyNumberFormat="1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0" xfId="0" applyFont="1" applyFill="1"/>
    <xf numFmtId="1" fontId="4" fillId="2" borderId="13" xfId="0" applyNumberFormat="1" applyFont="1" applyFill="1" applyBorder="1"/>
    <xf numFmtId="168" fontId="4" fillId="2" borderId="15" xfId="0" applyNumberFormat="1" applyFont="1" applyFill="1" applyBorder="1"/>
    <xf numFmtId="2" fontId="4" fillId="2" borderId="9" xfId="0" applyNumberFormat="1" applyFont="1" applyFill="1" applyBorder="1"/>
    <xf numFmtId="2" fontId="4" fillId="2" borderId="15" xfId="0" applyNumberFormat="1" applyFont="1" applyFill="1" applyBorder="1"/>
    <xf numFmtId="2" fontId="4" fillId="2" borderId="10" xfId="0" applyNumberFormat="1" applyFont="1" applyFill="1" applyBorder="1"/>
    <xf numFmtId="0" fontId="4" fillId="6" borderId="0" xfId="0" applyFont="1" applyFill="1"/>
    <xf numFmtId="0" fontId="11" fillId="0" borderId="1" xfId="0" applyFont="1" applyBorder="1" applyAlignment="1">
      <alignment horizontal="left"/>
    </xf>
    <xf numFmtId="2" fontId="4" fillId="0" borderId="2" xfId="0" applyNumberFormat="1" applyFont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0" xfId="0" applyFont="1"/>
    <xf numFmtId="1" fontId="4" fillId="0" borderId="11" xfId="0" applyNumberFormat="1" applyFont="1" applyBorder="1"/>
    <xf numFmtId="0" fontId="4" fillId="2" borderId="0" xfId="0" applyFont="1" applyFill="1" applyBorder="1" applyAlignment="1">
      <alignment horizontal="center"/>
    </xf>
    <xf numFmtId="0" fontId="49" fillId="0" borderId="12" xfId="0" applyFont="1" applyBorder="1" applyAlignment="1">
      <alignment horizontal="left"/>
    </xf>
    <xf numFmtId="0" fontId="49" fillId="0" borderId="15" xfId="0" applyFont="1" applyBorder="1" applyAlignment="1">
      <alignment horizontal="left"/>
    </xf>
    <xf numFmtId="1" fontId="4" fillId="0" borderId="13" xfId="0" applyNumberFormat="1" applyFont="1" applyFill="1" applyBorder="1"/>
    <xf numFmtId="168" fontId="4" fillId="0" borderId="15" xfId="0" applyNumberFormat="1" applyFont="1" applyFill="1" applyBorder="1"/>
    <xf numFmtId="2" fontId="4" fillId="0" borderId="9" xfId="0" applyNumberFormat="1" applyFont="1" applyFill="1" applyBorder="1"/>
    <xf numFmtId="2" fontId="4" fillId="0" borderId="15" xfId="0" applyNumberFormat="1" applyFont="1" applyFill="1" applyBorder="1"/>
    <xf numFmtId="2" fontId="4" fillId="0" borderId="10" xfId="0" applyNumberFormat="1" applyFont="1" applyFill="1" applyBorder="1"/>
    <xf numFmtId="0" fontId="4" fillId="2" borderId="0" xfId="0" applyFont="1" applyFill="1"/>
    <xf numFmtId="0" fontId="50" fillId="0" borderId="0" xfId="1" applyNumberFormat="1" applyFont="1" applyFill="1" applyBorder="1" applyAlignment="1" applyProtection="1"/>
    <xf numFmtId="0" fontId="4" fillId="7" borderId="0" xfId="0" applyFont="1" applyFill="1"/>
    <xf numFmtId="0" fontId="49" fillId="0" borderId="6" xfId="0" applyFont="1" applyBorder="1"/>
    <xf numFmtId="0" fontId="4" fillId="0" borderId="1" xfId="0" applyFont="1" applyBorder="1" applyAlignment="1">
      <alignment horizontal="left"/>
    </xf>
    <xf numFmtId="0" fontId="0" fillId="0" borderId="2" xfId="0" applyBorder="1"/>
    <xf numFmtId="0" fontId="49" fillId="0" borderId="13" xfId="0" applyFont="1" applyBorder="1" applyAlignment="1">
      <alignment horizontal="left"/>
    </xf>
    <xf numFmtId="0" fontId="4" fillId="0" borderId="9" xfId="0" applyFont="1" applyBorder="1"/>
    <xf numFmtId="0" fontId="18" fillId="0" borderId="1" xfId="0" applyFont="1" applyBorder="1" applyAlignment="1">
      <alignment horizontal="left"/>
    </xf>
    <xf numFmtId="0" fontId="18" fillId="0" borderId="2" xfId="0" applyFont="1" applyBorder="1"/>
    <xf numFmtId="0" fontId="18" fillId="0" borderId="14" xfId="0" applyFont="1" applyBorder="1"/>
    <xf numFmtId="0" fontId="17" fillId="0" borderId="7" xfId="0" applyFont="1" applyBorder="1" applyAlignment="1">
      <alignment horizontal="right"/>
    </xf>
    <xf numFmtId="0" fontId="17" fillId="0" borderId="0" xfId="0" applyFont="1" applyBorder="1"/>
    <xf numFmtId="0" fontId="4" fillId="0" borderId="6" xfId="0" applyFont="1" applyBorder="1" applyAlignment="1">
      <alignment horizontal="right"/>
    </xf>
    <xf numFmtId="0" fontId="24" fillId="0" borderId="1" xfId="0" applyFont="1" applyBorder="1" applyAlignment="1">
      <alignment horizontal="right"/>
    </xf>
    <xf numFmtId="0" fontId="24" fillId="0" borderId="2" xfId="0" applyFont="1" applyBorder="1"/>
    <xf numFmtId="0" fontId="24" fillId="0" borderId="14" xfId="0" applyFont="1" applyBorder="1"/>
    <xf numFmtId="0" fontId="49" fillId="0" borderId="6" xfId="0" applyFont="1" applyBorder="1" applyAlignment="1">
      <alignment horizontal="left"/>
    </xf>
    <xf numFmtId="2" fontId="4" fillId="2" borderId="8" xfId="0" applyNumberFormat="1" applyFont="1" applyFill="1" applyBorder="1"/>
    <xf numFmtId="0" fontId="18" fillId="0" borderId="6" xfId="0" applyFont="1" applyBorder="1" applyAlignment="1">
      <alignment horizontal="left"/>
    </xf>
    <xf numFmtId="0" fontId="18" fillId="0" borderId="5" xfId="0" applyFont="1" applyBorder="1"/>
    <xf numFmtId="0" fontId="18" fillId="0" borderId="12" xfId="0" applyFont="1" applyBorder="1"/>
    <xf numFmtId="49" fontId="4" fillId="0" borderId="12" xfId="0" applyNumberFormat="1" applyFont="1" applyFill="1" applyBorder="1" applyAlignment="1">
      <alignment horizontal="center"/>
    </xf>
    <xf numFmtId="168" fontId="4" fillId="0" borderId="12" xfId="0" applyNumberFormat="1" applyFont="1" applyFill="1" applyBorder="1"/>
    <xf numFmtId="2" fontId="4" fillId="0" borderId="12" xfId="0" applyNumberFormat="1" applyFont="1" applyFill="1" applyBorder="1"/>
    <xf numFmtId="0" fontId="4" fillId="0" borderId="6" xfId="0" applyFont="1" applyFill="1" applyBorder="1"/>
    <xf numFmtId="2" fontId="4" fillId="0" borderId="5" xfId="0" applyNumberFormat="1" applyFont="1" applyFill="1" applyBorder="1"/>
    <xf numFmtId="2" fontId="4" fillId="0" borderId="3" xfId="0" applyNumberFormat="1" applyFont="1" applyFill="1" applyBorder="1"/>
    <xf numFmtId="1" fontId="4" fillId="0" borderId="1" xfId="0" applyNumberFormat="1" applyFont="1" applyFill="1" applyBorder="1"/>
    <xf numFmtId="1" fontId="4" fillId="0" borderId="7" xfId="0" applyNumberFormat="1" applyFont="1" applyFill="1" applyBorder="1"/>
    <xf numFmtId="168" fontId="4" fillId="0" borderId="11" xfId="0" applyNumberFormat="1" applyFont="1" applyFill="1" applyBorder="1"/>
    <xf numFmtId="2" fontId="4" fillId="0" borderId="11" xfId="0" applyNumberFormat="1" applyFont="1" applyFill="1" applyBorder="1"/>
    <xf numFmtId="2" fontId="4" fillId="0" borderId="8" xfId="0" applyNumberFormat="1" applyFont="1" applyFill="1" applyBorder="1"/>
    <xf numFmtId="1" fontId="4" fillId="0" borderId="6" xfId="0" applyNumberFormat="1" applyFont="1" applyFill="1" applyBorder="1"/>
    <xf numFmtId="0" fontId="4" fillId="0" borderId="13" xfId="0" applyFont="1" applyBorder="1" applyAlignment="1">
      <alignment horizontal="right"/>
    </xf>
    <xf numFmtId="0" fontId="24" fillId="0" borderId="13" xfId="0" applyFont="1" applyBorder="1" applyAlignment="1">
      <alignment horizontal="right"/>
    </xf>
    <xf numFmtId="0" fontId="24" fillId="0" borderId="9" xfId="0" applyFont="1" applyBorder="1"/>
    <xf numFmtId="168" fontId="24" fillId="0" borderId="14" xfId="0" applyNumberFormat="1" applyFont="1" applyBorder="1"/>
    <xf numFmtId="168" fontId="24" fillId="0" borderId="2" xfId="0" applyNumberFormat="1" applyFont="1" applyBorder="1"/>
    <xf numFmtId="0" fontId="4" fillId="0" borderId="5" xfId="0" applyFont="1" applyFill="1" applyBorder="1"/>
    <xf numFmtId="0" fontId="17" fillId="0" borderId="13" xfId="0" applyFont="1" applyBorder="1" applyAlignment="1">
      <alignment horizontal="right"/>
    </xf>
    <xf numFmtId="0" fontId="17" fillId="0" borderId="9" xfId="0" applyFont="1" applyBorder="1"/>
    <xf numFmtId="168" fontId="17" fillId="0" borderId="15" xfId="0" applyNumberFormat="1" applyFont="1" applyBorder="1"/>
    <xf numFmtId="0" fontId="17" fillId="0" borderId="0" xfId="0" applyFont="1" applyBorder="1" applyAlignment="1">
      <alignment horizontal="right"/>
    </xf>
    <xf numFmtId="168" fontId="17" fillId="0" borderId="0" xfId="0" applyNumberFormat="1" applyFont="1" applyBorder="1"/>
    <xf numFmtId="0" fontId="4" fillId="0" borderId="2" xfId="0" applyFont="1" applyFill="1" applyBorder="1"/>
    <xf numFmtId="0" fontId="4" fillId="0" borderId="0" xfId="0" applyFont="1" applyFill="1" applyBorder="1"/>
    <xf numFmtId="168" fontId="4" fillId="0" borderId="0" xfId="0" applyNumberFormat="1" applyFont="1" applyFill="1" applyBorder="1"/>
    <xf numFmtId="0" fontId="7" fillId="0" borderId="6" xfId="0" applyFont="1" applyBorder="1" applyAlignment="1">
      <alignment horizontal="left"/>
    </xf>
    <xf numFmtId="164" fontId="4" fillId="0" borderId="0" xfId="0" applyNumberFormat="1" applyFont="1" applyBorder="1"/>
    <xf numFmtId="0" fontId="8" fillId="0" borderId="7" xfId="0" applyNumberFormat="1" applyFont="1" applyBorder="1" applyAlignment="1">
      <alignment horizontal="right"/>
    </xf>
    <xf numFmtId="16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/>
    <xf numFmtId="0" fontId="0" fillId="0" borderId="0" xfId="0" applyNumberFormat="1"/>
    <xf numFmtId="0" fontId="8" fillId="0" borderId="7" xfId="0" applyNumberFormat="1" applyFont="1" applyBorder="1" applyAlignment="1">
      <alignment horizontal="left"/>
    </xf>
    <xf numFmtId="1" fontId="8" fillId="0" borderId="0" xfId="0" applyNumberFormat="1" applyFont="1" applyBorder="1"/>
    <xf numFmtId="0" fontId="8" fillId="0" borderId="8" xfId="0" applyNumberFormat="1" applyFont="1" applyBorder="1"/>
    <xf numFmtId="0" fontId="0" fillId="0" borderId="0" xfId="0" applyFont="1" applyAlignment="1">
      <alignment horizontal="left"/>
    </xf>
    <xf numFmtId="0" fontId="8" fillId="0" borderId="13" xfId="0" applyNumberFormat="1" applyFont="1" applyBorder="1" applyAlignment="1">
      <alignment horizontal="left"/>
    </xf>
    <xf numFmtId="0" fontId="8" fillId="0" borderId="9" xfId="0" applyNumberFormat="1" applyFont="1" applyBorder="1"/>
    <xf numFmtId="0" fontId="8" fillId="0" borderId="10" xfId="0" applyNumberFormat="1" applyFont="1" applyBorder="1"/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7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2" fontId="11" fillId="0" borderId="0" xfId="0" applyNumberFormat="1" applyFont="1" applyBorder="1"/>
    <xf numFmtId="0" fontId="2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46" fillId="0" borderId="0" xfId="0" applyFont="1" applyBorder="1" applyAlignment="1">
      <alignment horizontal="right"/>
    </xf>
    <xf numFmtId="0" fontId="7" fillId="0" borderId="7" xfId="0" applyFont="1" applyBorder="1"/>
    <xf numFmtId="0" fontId="8" fillId="0" borderId="0" xfId="0" applyFont="1" applyBorder="1" applyAlignment="1">
      <alignment horizontal="right"/>
    </xf>
    <xf numFmtId="0" fontId="51" fillId="0" borderId="0" xfId="0" applyFont="1" applyBorder="1" applyAlignment="1">
      <alignment horizontal="right"/>
    </xf>
    <xf numFmtId="0" fontId="21" fillId="0" borderId="0" xfId="0" applyFont="1" applyBorder="1"/>
    <xf numFmtId="0" fontId="52" fillId="0" borderId="7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6" fillId="0" borderId="5" xfId="0" applyFont="1" applyBorder="1" applyAlignment="1">
      <alignment horizontal="right"/>
    </xf>
    <xf numFmtId="0" fontId="46" fillId="0" borderId="9" xfId="0" applyFont="1" applyBorder="1" applyAlignment="1">
      <alignment horizontal="right"/>
    </xf>
    <xf numFmtId="0" fontId="44" fillId="0" borderId="9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49" fillId="0" borderId="9" xfId="0" applyFont="1" applyBorder="1" applyAlignment="1">
      <alignment horizontal="right"/>
    </xf>
    <xf numFmtId="0" fontId="3" fillId="0" borderId="9" xfId="1" applyNumberFormat="1" applyFont="1" applyFill="1" applyBorder="1" applyAlignment="1" applyProtection="1"/>
    <xf numFmtId="0" fontId="3" fillId="0" borderId="5" xfId="1" applyNumberFormat="1" applyFill="1" applyBorder="1" applyAlignment="1" applyProtection="1"/>
    <xf numFmtId="0" fontId="3" fillId="0" borderId="9" xfId="1" applyNumberFormat="1" applyFont="1" applyFill="1" applyBorder="1" applyAlignment="1" applyProtection="1">
      <alignment horizontal="left"/>
    </xf>
    <xf numFmtId="0" fontId="4" fillId="0" borderId="1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54" fillId="0" borderId="7" xfId="0" applyFont="1" applyBorder="1"/>
    <xf numFmtId="0" fontId="54" fillId="0" borderId="0" xfId="0" applyFont="1" applyBorder="1"/>
    <xf numFmtId="0" fontId="54" fillId="0" borderId="0" xfId="0" applyFont="1" applyBorder="1" applyAlignment="1">
      <alignment horizontal="center"/>
    </xf>
    <xf numFmtId="0" fontId="54" fillId="0" borderId="8" xfId="0" applyFont="1" applyBorder="1" applyAlignment="1">
      <alignment horizontal="center"/>
    </xf>
    <xf numFmtId="2" fontId="8" fillId="0" borderId="0" xfId="0" applyNumberFormat="1" applyFont="1" applyBorder="1" applyAlignment="1"/>
    <xf numFmtId="0" fontId="7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4" fillId="0" borderId="0" xfId="0" applyFont="1"/>
    <xf numFmtId="0" fontId="54" fillId="0" borderId="0" xfId="0" applyFont="1" applyAlignment="1">
      <alignment horizontal="center"/>
    </xf>
    <xf numFmtId="0" fontId="11" fillId="0" borderId="0" xfId="0" applyFont="1" applyBorder="1" applyAlignment="1">
      <alignment horizontal="left"/>
    </xf>
    <xf numFmtId="0" fontId="41" fillId="0" borderId="0" xfId="0" applyFont="1" applyBorder="1" applyAlignment="1">
      <alignment horizontal="center"/>
    </xf>
    <xf numFmtId="164" fontId="8" fillId="0" borderId="0" xfId="0" applyNumberFormat="1" applyFont="1" applyAlignment="1">
      <alignment horizontal="left"/>
    </xf>
    <xf numFmtId="0" fontId="8" fillId="0" borderId="0" xfId="0" applyFont="1" applyAlignment="1"/>
    <xf numFmtId="164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left"/>
    </xf>
    <xf numFmtId="0" fontId="4" fillId="0" borderId="1" xfId="0" applyFont="1" applyBorder="1" applyAlignment="1">
      <alignment horizontal="right"/>
    </xf>
    <xf numFmtId="0" fontId="4" fillId="0" borderId="4" xfId="0" applyFont="1" applyBorder="1" applyAlignment="1">
      <alignment horizontal="left"/>
    </xf>
    <xf numFmtId="0" fontId="41" fillId="0" borderId="1" xfId="0" applyFont="1" applyBorder="1" applyAlignment="1">
      <alignment horizontal="center"/>
    </xf>
    <xf numFmtId="164" fontId="8" fillId="0" borderId="4" xfId="0" applyNumberFormat="1" applyFont="1" applyBorder="1" applyAlignment="1">
      <alignment horizontal="left"/>
    </xf>
    <xf numFmtId="0" fontId="52" fillId="0" borderId="5" xfId="0" applyFont="1" applyBorder="1" applyAlignment="1">
      <alignment horizontal="center"/>
    </xf>
    <xf numFmtId="164" fontId="8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9" fillId="0" borderId="11" xfId="0" applyFont="1" applyBorder="1" applyAlignment="1">
      <alignment horizontal="left"/>
    </xf>
    <xf numFmtId="172" fontId="0" fillId="0" borderId="0" xfId="0" applyNumberFormat="1"/>
    <xf numFmtId="0" fontId="4" fillId="8" borderId="11" xfId="0" applyFont="1" applyFill="1" applyBorder="1"/>
    <xf numFmtId="0" fontId="4" fillId="9" borderId="12" xfId="0" applyFont="1" applyFill="1" applyBorder="1"/>
    <xf numFmtId="0" fontId="4" fillId="10" borderId="11" xfId="0" applyFont="1" applyFill="1" applyBorder="1"/>
    <xf numFmtId="0" fontId="4" fillId="11" borderId="12" xfId="0" applyFont="1" applyFill="1" applyBorder="1"/>
    <xf numFmtId="0" fontId="4" fillId="11" borderId="11" xfId="0" applyFont="1" applyFill="1" applyBorder="1"/>
    <xf numFmtId="0" fontId="3" fillId="0" borderId="0" xfId="1" applyAlignment="1">
      <alignment horizontal="center"/>
    </xf>
    <xf numFmtId="1" fontId="4" fillId="0" borderId="14" xfId="0" applyNumberFormat="1" applyFont="1" applyFill="1" applyBorder="1"/>
    <xf numFmtId="0" fontId="8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0" fontId="23" fillId="0" borderId="10" xfId="0" applyFont="1" applyBorder="1"/>
    <xf numFmtId="0" fontId="60" fillId="0" borderId="11" xfId="0" applyFont="1" applyBorder="1" applyAlignment="1">
      <alignment horizontal="left"/>
    </xf>
    <xf numFmtId="0" fontId="60" fillId="0" borderId="11" xfId="0" applyFont="1" applyBorder="1"/>
    <xf numFmtId="0" fontId="61" fillId="0" borderId="0" xfId="0" quotePrefix="1" applyFont="1" applyAlignment="1">
      <alignment horizontal="left"/>
    </xf>
    <xf numFmtId="0" fontId="59" fillId="0" borderId="7" xfId="0" applyFont="1" applyBorder="1"/>
    <xf numFmtId="0" fontId="59" fillId="0" borderId="11" xfId="0" applyFont="1" applyBorder="1"/>
    <xf numFmtId="164" fontId="61" fillId="0" borderId="0" xfId="0" applyNumberFormat="1" applyFont="1" applyAlignment="1">
      <alignment horizontal="right"/>
    </xf>
    <xf numFmtId="0" fontId="60" fillId="0" borderId="7" xfId="0" applyFont="1" applyBorder="1" applyAlignment="1">
      <alignment horizontal="center"/>
    </xf>
    <xf numFmtId="0" fontId="60" fillId="0" borderId="15" xfId="0" applyFont="1" applyBorder="1"/>
    <xf numFmtId="0" fontId="60" fillId="0" borderId="8" xfId="0" applyFont="1" applyBorder="1" applyAlignment="1">
      <alignment horizontal="center"/>
    </xf>
    <xf numFmtId="49" fontId="8" fillId="0" borderId="0" xfId="0" applyNumberFormat="1" applyFont="1" applyBorder="1" applyAlignment="1">
      <alignment horizontal="center"/>
    </xf>
    <xf numFmtId="0" fontId="59" fillId="0" borderId="7" xfId="0" applyFont="1" applyBorder="1" applyAlignment="1">
      <alignment horizontal="left"/>
    </xf>
    <xf numFmtId="0" fontId="62" fillId="0" borderId="5" xfId="0" applyFont="1" applyBorder="1" applyAlignment="1">
      <alignment horizontal="left"/>
    </xf>
    <xf numFmtId="0" fontId="60" fillId="0" borderId="12" xfId="0" applyFont="1" applyBorder="1"/>
    <xf numFmtId="164" fontId="59" fillId="0" borderId="0" xfId="0" applyNumberFormat="1" applyFont="1" applyAlignment="1">
      <alignment horizontal="center"/>
    </xf>
    <xf numFmtId="0" fontId="61" fillId="0" borderId="0" xfId="0" applyFont="1" applyAlignment="1">
      <alignment horizontal="left"/>
    </xf>
    <xf numFmtId="0" fontId="60" fillId="0" borderId="7" xfId="0" applyFont="1" applyBorder="1"/>
    <xf numFmtId="0" fontId="60" fillId="0" borderId="7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60" fillId="0" borderId="8" xfId="0" applyFont="1" applyBorder="1"/>
    <xf numFmtId="0" fontId="8" fillId="0" borderId="13" xfId="0" applyFont="1" applyFill="1" applyBorder="1" applyAlignment="1">
      <alignment horizontal="left"/>
    </xf>
    <xf numFmtId="0" fontId="8" fillId="0" borderId="15" xfId="0" applyFont="1" applyFill="1" applyBorder="1"/>
    <xf numFmtId="0" fontId="8" fillId="0" borderId="10" xfId="0" applyFont="1" applyFill="1" applyBorder="1"/>
    <xf numFmtId="0" fontId="8" fillId="0" borderId="11" xfId="0" applyFont="1" applyFill="1" applyBorder="1"/>
    <xf numFmtId="0" fontId="8" fillId="0" borderId="10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left"/>
    </xf>
    <xf numFmtId="2" fontId="8" fillId="0" borderId="7" xfId="0" applyNumberFormat="1" applyFont="1" applyFill="1" applyBorder="1"/>
    <xf numFmtId="169" fontId="8" fillId="0" borderId="15" xfId="0" applyNumberFormat="1" applyFont="1" applyFill="1" applyBorder="1" applyAlignment="1">
      <alignment horizontal="right"/>
    </xf>
    <xf numFmtId="169" fontId="8" fillId="0" borderId="16" xfId="0" applyNumberFormat="1" applyFont="1" applyFill="1" applyBorder="1"/>
    <xf numFmtId="169" fontId="8" fillId="0" borderId="10" xfId="0" applyNumberFormat="1" applyFont="1" applyFill="1" applyBorder="1" applyAlignment="1">
      <alignment horizontal="right"/>
    </xf>
    <xf numFmtId="169" fontId="17" fillId="0" borderId="10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169" fontId="22" fillId="0" borderId="15" xfId="0" applyNumberFormat="1" applyFont="1" applyFill="1" applyBorder="1" applyAlignment="1">
      <alignment horizontal="right"/>
    </xf>
    <xf numFmtId="169" fontId="8" fillId="0" borderId="15" xfId="0" applyNumberFormat="1" applyFont="1" applyFill="1" applyBorder="1"/>
    <xf numFmtId="169" fontId="22" fillId="0" borderId="9" xfId="0" applyNumberFormat="1" applyFont="1" applyFill="1" applyBorder="1"/>
    <xf numFmtId="169" fontId="8" fillId="0" borderId="9" xfId="0" applyNumberFormat="1" applyFont="1" applyFill="1" applyBorder="1"/>
    <xf numFmtId="0" fontId="0" fillId="0" borderId="0" xfId="0" applyFill="1"/>
    <xf numFmtId="0" fontId="8" fillId="0" borderId="8" xfId="0" applyFont="1" applyFill="1" applyBorder="1"/>
    <xf numFmtId="0" fontId="8" fillId="0" borderId="11" xfId="0" applyFont="1" applyFill="1" applyBorder="1" applyAlignment="1">
      <alignment horizontal="left"/>
    </xf>
    <xf numFmtId="169" fontId="8" fillId="0" borderId="11" xfId="0" applyNumberFormat="1" applyFont="1" applyFill="1" applyBorder="1" applyAlignment="1">
      <alignment horizontal="right"/>
    </xf>
    <xf numFmtId="169" fontId="8" fillId="0" borderId="8" xfId="0" applyNumberFormat="1" applyFont="1" applyFill="1" applyBorder="1"/>
    <xf numFmtId="169" fontId="8" fillId="0" borderId="8" xfId="0" applyNumberFormat="1" applyFont="1" applyFill="1" applyBorder="1" applyAlignment="1">
      <alignment horizontal="right"/>
    </xf>
    <xf numFmtId="169" fontId="17" fillId="0" borderId="8" xfId="0" applyNumberFormat="1" applyFont="1" applyFill="1" applyBorder="1" applyAlignment="1">
      <alignment horizontal="right"/>
    </xf>
    <xf numFmtId="169" fontId="22" fillId="0" borderId="0" xfId="0" applyNumberFormat="1" applyFont="1" applyFill="1" applyBorder="1"/>
    <xf numFmtId="169" fontId="8" fillId="0" borderId="17" xfId="0" applyNumberFormat="1" applyFont="1" applyFill="1" applyBorder="1"/>
    <xf numFmtId="0" fontId="8" fillId="0" borderId="7" xfId="0" applyFont="1" applyFill="1" applyBorder="1"/>
    <xf numFmtId="0" fontId="8" fillId="0" borderId="7" xfId="0" applyFont="1" applyFill="1" applyBorder="1" applyAlignment="1">
      <alignment horizontal="left"/>
    </xf>
    <xf numFmtId="169" fontId="22" fillId="0" borderId="8" xfId="0" applyNumberFormat="1" applyFont="1" applyFill="1" applyBorder="1" applyAlignment="1">
      <alignment horizontal="right"/>
    </xf>
    <xf numFmtId="169" fontId="22" fillId="0" borderId="11" xfId="0" applyNumberFormat="1" applyFont="1" applyFill="1" applyBorder="1"/>
    <xf numFmtId="169" fontId="8" fillId="0" borderId="11" xfId="0" applyNumberFormat="1" applyFont="1" applyFill="1" applyBorder="1"/>
    <xf numFmtId="169" fontId="8" fillId="0" borderId="0" xfId="0" applyNumberFormat="1" applyFont="1" applyFill="1" applyBorder="1"/>
    <xf numFmtId="0" fontId="8" fillId="0" borderId="13" xfId="0" applyFont="1" applyFill="1" applyBorder="1"/>
    <xf numFmtId="169" fontId="22" fillId="0" borderId="15" xfId="0" applyNumberFormat="1" applyFont="1" applyFill="1" applyBorder="1"/>
    <xf numFmtId="0" fontId="8" fillId="0" borderId="12" xfId="0" applyFont="1" applyFill="1" applyBorder="1" applyAlignment="1">
      <alignment horizontal="left"/>
    </xf>
    <xf numFmtId="0" fontId="8" fillId="0" borderId="12" xfId="0" applyFont="1" applyFill="1" applyBorder="1"/>
    <xf numFmtId="0" fontId="8" fillId="0" borderId="3" xfId="0" applyFont="1" applyFill="1" applyBorder="1"/>
    <xf numFmtId="169" fontId="8" fillId="0" borderId="12" xfId="0" applyNumberFormat="1" applyFont="1" applyFill="1" applyBorder="1" applyAlignment="1">
      <alignment horizontal="right"/>
    </xf>
    <xf numFmtId="169" fontId="8" fillId="0" borderId="12" xfId="0" applyNumberFormat="1" applyFont="1" applyFill="1" applyBorder="1"/>
    <xf numFmtId="169" fontId="8" fillId="0" borderId="7" xfId="0" applyNumberFormat="1" applyFont="1" applyFill="1" applyBorder="1"/>
    <xf numFmtId="169" fontId="22" fillId="0" borderId="3" xfId="0" applyNumberFormat="1" applyFont="1" applyFill="1" applyBorder="1" applyAlignment="1">
      <alignment horizontal="right"/>
    </xf>
    <xf numFmtId="169" fontId="8" fillId="0" borderId="3" xfId="0" applyNumberFormat="1" applyFont="1" applyFill="1" applyBorder="1" applyAlignment="1">
      <alignment horizontal="right"/>
    </xf>
    <xf numFmtId="169" fontId="17" fillId="0" borderId="3" xfId="0" applyNumberFormat="1" applyFont="1" applyFill="1" applyBorder="1" applyAlignment="1">
      <alignment horizontal="right"/>
    </xf>
    <xf numFmtId="169" fontId="22" fillId="0" borderId="12" xfId="0" applyNumberFormat="1" applyFont="1" applyFill="1" applyBorder="1" applyAlignment="1">
      <alignment horizontal="right"/>
    </xf>
    <xf numFmtId="169" fontId="8" fillId="0" borderId="5" xfId="0" applyNumberFormat="1" applyFont="1" applyFill="1" applyBorder="1"/>
    <xf numFmtId="169" fontId="22" fillId="0" borderId="5" xfId="0" applyNumberFormat="1" applyFont="1" applyFill="1" applyBorder="1"/>
    <xf numFmtId="169" fontId="8" fillId="0" borderId="18" xfId="0" applyNumberFormat="1" applyFont="1" applyFill="1" applyBorder="1"/>
    <xf numFmtId="0" fontId="8" fillId="0" borderId="6" xfId="0" applyFont="1" applyFill="1" applyBorder="1"/>
    <xf numFmtId="169" fontId="61" fillId="0" borderId="11" xfId="0" applyNumberFormat="1" applyFont="1" applyFill="1" applyBorder="1"/>
    <xf numFmtId="169" fontId="8" fillId="0" borderId="3" xfId="0" applyNumberFormat="1" applyFont="1" applyFill="1" applyBorder="1"/>
    <xf numFmtId="169" fontId="8" fillId="0" borderId="10" xfId="0" applyNumberFormat="1" applyFont="1" applyFill="1" applyBorder="1"/>
    <xf numFmtId="169" fontId="61" fillId="0" borderId="8" xfId="0" applyNumberFormat="1" applyFont="1" applyFill="1" applyBorder="1"/>
    <xf numFmtId="169" fontId="61" fillId="0" borderId="17" xfId="0" applyNumberFormat="1" applyFont="1" applyFill="1" applyBorder="1"/>
    <xf numFmtId="0" fontId="8" fillId="0" borderId="11" xfId="0" applyFont="1" applyFill="1" applyBorder="1" applyAlignment="1"/>
    <xf numFmtId="0" fontId="8" fillId="0" borderId="0" xfId="0" applyFont="1" applyFill="1" applyBorder="1" applyAlignment="1">
      <alignment horizontal="center"/>
    </xf>
    <xf numFmtId="169" fontId="8" fillId="0" borderId="5" xfId="0" applyNumberFormat="1" applyFont="1" applyFill="1" applyBorder="1" applyAlignment="1">
      <alignment horizontal="right"/>
    </xf>
    <xf numFmtId="169" fontId="17" fillId="0" borderId="12" xfId="0" applyNumberFormat="1" applyFont="1" applyFill="1" applyBorder="1" applyAlignment="1">
      <alignment horizontal="right"/>
    </xf>
    <xf numFmtId="169" fontId="8" fillId="0" borderId="6" xfId="0" applyNumberFormat="1" applyFont="1" applyFill="1" applyBorder="1"/>
    <xf numFmtId="169" fontId="8" fillId="0" borderId="19" xfId="0" applyNumberFormat="1" applyFont="1" applyFill="1" applyBorder="1"/>
    <xf numFmtId="169" fontId="8" fillId="0" borderId="13" xfId="0" applyNumberFormat="1" applyFont="1" applyFill="1" applyBorder="1"/>
    <xf numFmtId="169" fontId="4" fillId="0" borderId="8" xfId="0" applyNumberFormat="1" applyFont="1" applyFill="1" applyBorder="1" applyAlignment="1">
      <alignment horizontal="right"/>
    </xf>
    <xf numFmtId="169" fontId="22" fillId="0" borderId="12" xfId="0" applyNumberFormat="1" applyFont="1" applyFill="1" applyBorder="1"/>
    <xf numFmtId="169" fontId="8" fillId="0" borderId="0" xfId="0" applyNumberFormat="1" applyFont="1" applyFill="1" applyBorder="1" applyAlignment="1">
      <alignment horizontal="right"/>
    </xf>
    <xf numFmtId="169" fontId="8" fillId="0" borderId="7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Alignment="1">
      <alignment horizontal="right"/>
    </xf>
    <xf numFmtId="169" fontId="22" fillId="0" borderId="7" xfId="0" applyNumberFormat="1" applyFont="1" applyFill="1" applyBorder="1" applyAlignment="1">
      <alignment horizontal="right"/>
    </xf>
    <xf numFmtId="0" fontId="8" fillId="0" borderId="0" xfId="0" applyFont="1" applyFill="1" applyBorder="1"/>
    <xf numFmtId="169" fontId="22" fillId="0" borderId="13" xfId="0" applyNumberFormat="1" applyFont="1" applyFill="1" applyBorder="1"/>
    <xf numFmtId="169" fontId="22" fillId="0" borderId="6" xfId="0" applyNumberFormat="1" applyFont="1" applyFill="1" applyBorder="1"/>
    <xf numFmtId="169" fontId="61" fillId="0" borderId="3" xfId="0" applyNumberFormat="1" applyFont="1" applyFill="1" applyBorder="1" applyAlignment="1">
      <alignment horizontal="right"/>
    </xf>
    <xf numFmtId="169" fontId="61" fillId="0" borderId="5" xfId="0" applyNumberFormat="1" applyFont="1" applyFill="1" applyBorder="1"/>
    <xf numFmtId="169" fontId="61" fillId="0" borderId="8" xfId="0" applyNumberFormat="1" applyFont="1" applyFill="1" applyBorder="1" applyAlignment="1">
      <alignment horizontal="right"/>
    </xf>
    <xf numFmtId="169" fontId="61" fillId="0" borderId="0" xfId="0" applyNumberFormat="1" applyFont="1" applyFill="1" applyBorder="1"/>
    <xf numFmtId="169" fontId="24" fillId="0" borderId="8" xfId="0" applyNumberFormat="1" applyFont="1" applyFill="1" applyBorder="1" applyAlignment="1">
      <alignment horizontal="right"/>
    </xf>
    <xf numFmtId="2" fontId="8" fillId="0" borderId="13" xfId="0" applyNumberFormat="1" applyFont="1" applyFill="1" applyBorder="1"/>
    <xf numFmtId="2" fontId="8" fillId="0" borderId="6" xfId="0" applyNumberFormat="1" applyFont="1" applyFill="1" applyBorder="1"/>
    <xf numFmtId="169" fontId="61" fillId="0" borderId="11" xfId="0" applyNumberFormat="1" applyFont="1" applyFill="1" applyBorder="1" applyAlignment="1">
      <alignment horizontal="right"/>
    </xf>
    <xf numFmtId="169" fontId="61" fillId="0" borderId="7" xfId="0" applyNumberFormat="1" applyFont="1" applyFill="1" applyBorder="1"/>
    <xf numFmtId="169" fontId="4" fillId="0" borderId="11" xfId="0" applyNumberFormat="1" applyFont="1" applyFill="1" applyBorder="1"/>
    <xf numFmtId="169" fontId="61" fillId="0" borderId="6" xfId="0" applyNumberFormat="1" applyFont="1" applyFill="1" applyBorder="1"/>
    <xf numFmtId="169" fontId="35" fillId="0" borderId="11" xfId="0" applyNumberFormat="1" applyFont="1" applyFill="1" applyBorder="1" applyAlignment="1">
      <alignment horizontal="right"/>
    </xf>
    <xf numFmtId="169" fontId="35" fillId="0" borderId="0" xfId="0" applyNumberFormat="1" applyFont="1" applyFill="1" applyBorder="1"/>
    <xf numFmtId="169" fontId="61" fillId="0" borderId="15" xfId="0" applyNumberFormat="1" applyFont="1" applyFill="1" applyBorder="1"/>
    <xf numFmtId="169" fontId="61" fillId="0" borderId="10" xfId="0" applyNumberFormat="1" applyFont="1" applyFill="1" applyBorder="1" applyAlignment="1">
      <alignment horizontal="right"/>
    </xf>
    <xf numFmtId="169" fontId="61" fillId="0" borderId="15" xfId="0" applyNumberFormat="1" applyFont="1" applyFill="1" applyBorder="1" applyAlignment="1">
      <alignment horizontal="right"/>
    </xf>
    <xf numFmtId="169" fontId="61" fillId="0" borderId="9" xfId="0" applyNumberFormat="1" applyFont="1" applyFill="1" applyBorder="1"/>
    <xf numFmtId="169" fontId="61" fillId="0" borderId="13" xfId="0" applyNumberFormat="1" applyFont="1" applyFill="1" applyBorder="1"/>
    <xf numFmtId="169" fontId="61" fillId="0" borderId="12" xfId="0" applyNumberFormat="1" applyFont="1" applyFill="1" applyBorder="1"/>
    <xf numFmtId="2" fontId="8" fillId="0" borderId="11" xfId="0" applyNumberFormat="1" applyFont="1" applyFill="1" applyBorder="1"/>
    <xf numFmtId="2" fontId="8" fillId="0" borderId="12" xfId="0" applyNumberFormat="1" applyFont="1" applyFill="1" applyBorder="1"/>
    <xf numFmtId="169" fontId="17" fillId="0" borderId="20" xfId="0" applyNumberFormat="1" applyFont="1" applyFill="1" applyBorder="1" applyAlignment="1">
      <alignment horizontal="right"/>
    </xf>
    <xf numFmtId="169" fontId="8" fillId="0" borderId="21" xfId="0" applyNumberFormat="1" applyFont="1" applyFill="1" applyBorder="1"/>
    <xf numFmtId="169" fontId="8" fillId="0" borderId="22" xfId="0" applyNumberFormat="1" applyFont="1" applyFill="1" applyBorder="1"/>
    <xf numFmtId="169" fontId="8" fillId="0" borderId="23" xfId="0" applyNumberFormat="1" applyFont="1" applyFill="1" applyBorder="1" applyAlignment="1">
      <alignment horizontal="right"/>
    </xf>
    <xf numFmtId="169" fontId="17" fillId="0" borderId="23" xfId="0" applyNumberFormat="1" applyFont="1" applyFill="1" applyBorder="1" applyAlignment="1">
      <alignment horizontal="right"/>
    </xf>
    <xf numFmtId="169" fontId="22" fillId="0" borderId="24" xfId="0" applyNumberFormat="1" applyFont="1" applyFill="1" applyBorder="1"/>
    <xf numFmtId="169" fontId="8" fillId="0" borderId="24" xfId="0" applyNumberFormat="1" applyFont="1" applyFill="1" applyBorder="1"/>
    <xf numFmtId="169" fontId="22" fillId="0" borderId="8" xfId="0" applyNumberFormat="1" applyFont="1" applyFill="1" applyBorder="1"/>
    <xf numFmtId="2" fontId="8" fillId="0" borderId="11" xfId="0" applyNumberFormat="1" applyFont="1" applyFill="1" applyBorder="1" applyAlignment="1">
      <alignment horizontal="left"/>
    </xf>
    <xf numFmtId="0" fontId="37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9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5" fillId="0" borderId="7" xfId="0" applyFont="1" applyFill="1" applyBorder="1" applyAlignment="1">
      <alignment horizontal="left"/>
    </xf>
    <xf numFmtId="0" fontId="14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2" fillId="0" borderId="13" xfId="0" applyFont="1" applyFill="1" applyBorder="1" applyAlignment="1">
      <alignment horizontal="left"/>
    </xf>
    <xf numFmtId="0" fontId="0" fillId="0" borderId="9" xfId="0" applyFont="1" applyFill="1" applyBorder="1"/>
    <xf numFmtId="0" fontId="17" fillId="0" borderId="0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19" fillId="0" borderId="9" xfId="0" applyFont="1" applyFill="1" applyBorder="1"/>
    <xf numFmtId="0" fontId="8" fillId="0" borderId="11" xfId="0" quotePrefix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169" fontId="17" fillId="0" borderId="11" xfId="0" applyNumberFormat="1" applyFont="1" applyFill="1" applyBorder="1" applyAlignment="1">
      <alignment horizontal="right"/>
    </xf>
    <xf numFmtId="169" fontId="17" fillId="0" borderId="15" xfId="0" applyNumberFormat="1" applyFont="1" applyFill="1" applyBorder="1" applyAlignment="1">
      <alignment horizontal="right"/>
    </xf>
    <xf numFmtId="169" fontId="61" fillId="0" borderId="0" xfId="0" applyNumberFormat="1" applyFont="1" applyFill="1" applyBorder="1" applyAlignment="1">
      <alignment horizontal="right"/>
    </xf>
    <xf numFmtId="2" fontId="8" fillId="0" borderId="7" xfId="0" applyNumberFormat="1" applyFont="1" applyFill="1" applyBorder="1" applyAlignment="1">
      <alignment horizontal="left"/>
    </xf>
    <xf numFmtId="169" fontId="61" fillId="0" borderId="18" xfId="0" applyNumberFormat="1" applyFont="1" applyFill="1" applyBorder="1"/>
    <xf numFmtId="0" fontId="0" fillId="0" borderId="0" xfId="0" applyFont="1" applyFill="1"/>
    <xf numFmtId="0" fontId="63" fillId="0" borderId="0" xfId="0" applyFont="1" applyBorder="1"/>
    <xf numFmtId="2" fontId="63" fillId="0" borderId="0" xfId="0" applyNumberFormat="1" applyFont="1" applyFill="1" applyBorder="1" applyAlignment="1">
      <alignment horizontal="right"/>
    </xf>
    <xf numFmtId="0" fontId="3" fillId="0" borderId="0" xfId="1" applyNumberFormat="1" applyFont="1" applyFill="1" applyBorder="1" applyAlignment="1" applyProtection="1"/>
    <xf numFmtId="0" fontId="64" fillId="0" borderId="0" xfId="0" applyFont="1" applyBorder="1"/>
    <xf numFmtId="0" fontId="65" fillId="0" borderId="0" xfId="0" applyFont="1" applyBorder="1" applyAlignment="1">
      <alignment horizontal="left"/>
    </xf>
    <xf numFmtId="0" fontId="66" fillId="0" borderId="0" xfId="0" applyFont="1" applyBorder="1"/>
    <xf numFmtId="164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12" borderId="7" xfId="0" applyFont="1" applyFill="1" applyBorder="1" applyAlignment="1">
      <alignment horizontal="left"/>
    </xf>
    <xf numFmtId="0" fontId="8" fillId="12" borderId="25" xfId="0" applyFont="1" applyFill="1" applyBorder="1" applyAlignment="1">
      <alignment horizontal="left"/>
    </xf>
    <xf numFmtId="0" fontId="39" fillId="0" borderId="7" xfId="0" applyFont="1" applyBorder="1" applyAlignment="1">
      <alignment horizontal="left" wrapText="1"/>
    </xf>
    <xf numFmtId="168" fontId="63" fillId="0" borderId="0" xfId="0" applyNumberFormat="1" applyFont="1" applyFill="1" applyBorder="1" applyAlignment="1">
      <alignment horizontal="right"/>
    </xf>
    <xf numFmtId="0" fontId="8" fillId="0" borderId="19" xfId="0" applyFont="1" applyFill="1" applyBorder="1"/>
    <xf numFmtId="0" fontId="8" fillId="0" borderId="17" xfId="0" applyFont="1" applyFill="1" applyBorder="1"/>
    <xf numFmtId="173" fontId="8" fillId="0" borderId="11" xfId="0" applyNumberFormat="1" applyFont="1" applyFill="1" applyBorder="1" applyAlignment="1"/>
    <xf numFmtId="173" fontId="8" fillId="0" borderId="7" xfId="0" applyNumberFormat="1" applyFont="1" applyFill="1" applyBorder="1" applyAlignment="1"/>
    <xf numFmtId="3" fontId="63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63" fillId="0" borderId="0" xfId="0" applyFont="1" applyFill="1" applyBorder="1" applyAlignment="1">
      <alignment horizontal="left"/>
    </xf>
    <xf numFmtId="0" fontId="67" fillId="0" borderId="0" xfId="0" applyFont="1" applyFill="1" applyBorder="1"/>
    <xf numFmtId="0" fontId="68" fillId="0" borderId="0" xfId="0" applyFont="1" applyFill="1" applyBorder="1"/>
    <xf numFmtId="0" fontId="4" fillId="0" borderId="24" xfId="0" applyFont="1" applyFill="1" applyBorder="1" applyAlignment="1">
      <alignment horizontal="center"/>
    </xf>
    <xf numFmtId="0" fontId="63" fillId="0" borderId="0" xfId="0" applyFont="1" applyFill="1" applyBorder="1"/>
    <xf numFmtId="0" fontId="8" fillId="0" borderId="0" xfId="0" applyFont="1" applyFill="1"/>
    <xf numFmtId="0" fontId="0" fillId="0" borderId="24" xfId="0" applyFill="1" applyBorder="1"/>
    <xf numFmtId="2" fontId="8" fillId="0" borderId="0" xfId="0" applyNumberFormat="1" applyFont="1" applyFill="1" applyBorder="1"/>
    <xf numFmtId="0" fontId="8" fillId="0" borderId="16" xfId="0" applyFont="1" applyFill="1" applyBorder="1"/>
    <xf numFmtId="2" fontId="8" fillId="0" borderId="8" xfId="0" applyNumberFormat="1" applyFont="1" applyFill="1" applyBorder="1"/>
    <xf numFmtId="0" fontId="8" fillId="0" borderId="17" xfId="0" applyFont="1" applyBorder="1"/>
    <xf numFmtId="169" fontId="17" fillId="0" borderId="0" xfId="0" applyNumberFormat="1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right"/>
    </xf>
    <xf numFmtId="169" fontId="8" fillId="0" borderId="24" xfId="0" applyNumberFormat="1" applyFont="1" applyFill="1" applyBorder="1" applyAlignment="1">
      <alignment horizontal="right"/>
    </xf>
    <xf numFmtId="169" fontId="17" fillId="0" borderId="24" xfId="0" applyNumberFormat="1" applyFont="1" applyFill="1" applyBorder="1" applyAlignment="1">
      <alignment horizontal="right"/>
    </xf>
    <xf numFmtId="0" fontId="8" fillId="0" borderId="25" xfId="0" applyFont="1" applyBorder="1"/>
    <xf numFmtId="0" fontId="2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right"/>
    </xf>
    <xf numFmtId="0" fontId="21" fillId="0" borderId="7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right"/>
    </xf>
    <xf numFmtId="0" fontId="21" fillId="0" borderId="4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left"/>
    </xf>
    <xf numFmtId="0" fontId="8" fillId="0" borderId="26" xfId="0" applyFont="1" applyFill="1" applyBorder="1"/>
    <xf numFmtId="0" fontId="0" fillId="0" borderId="26" xfId="0" applyFill="1" applyBorder="1"/>
    <xf numFmtId="0" fontId="0" fillId="0" borderId="26" xfId="0" applyBorder="1"/>
    <xf numFmtId="0" fontId="8" fillId="0" borderId="27" xfId="0" applyFont="1" applyFill="1" applyBorder="1"/>
    <xf numFmtId="0" fontId="8" fillId="0" borderId="28" xfId="0" applyFont="1" applyBorder="1"/>
    <xf numFmtId="0" fontId="8" fillId="0" borderId="21" xfId="0" applyFont="1" applyFill="1" applyBorder="1"/>
    <xf numFmtId="0" fontId="8" fillId="0" borderId="29" xfId="0" applyFont="1" applyFill="1" applyBorder="1"/>
    <xf numFmtId="169" fontId="22" fillId="0" borderId="7" xfId="0" applyNumberFormat="1" applyFont="1" applyFill="1" applyBorder="1"/>
    <xf numFmtId="169" fontId="22" fillId="0" borderId="11" xfId="0" applyNumberFormat="1" applyFont="1" applyFill="1" applyBorder="1" applyAlignment="1">
      <alignment horizontal="right"/>
    </xf>
    <xf numFmtId="0" fontId="8" fillId="0" borderId="6" xfId="0" applyFont="1" applyFill="1" applyBorder="1" applyAlignment="1">
      <alignment horizontal="left"/>
    </xf>
    <xf numFmtId="164" fontId="69" fillId="0" borderId="0" xfId="0" applyNumberFormat="1" applyFont="1" applyFill="1" applyBorder="1" applyAlignment="1">
      <alignment horizontal="center"/>
    </xf>
    <xf numFmtId="169" fontId="8" fillId="0" borderId="8" xfId="0" applyNumberFormat="1" applyFont="1" applyBorder="1"/>
    <xf numFmtId="169" fontId="8" fillId="0" borderId="6" xfId="0" applyNumberFormat="1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4" fillId="0" borderId="3" xfId="0" applyNumberFormat="1" applyFont="1" applyFill="1" applyBorder="1" applyAlignment="1">
      <alignment horizontal="center"/>
    </xf>
    <xf numFmtId="168" fontId="4" fillId="0" borderId="30" xfId="0" applyNumberFormat="1" applyFont="1" applyFill="1" applyBorder="1" applyAlignment="1">
      <alignment horizontal="center"/>
    </xf>
    <xf numFmtId="168" fontId="4" fillId="0" borderId="31" xfId="0" applyNumberFormat="1" applyFont="1" applyFill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168" fontId="4" fillId="0" borderId="30" xfId="0" applyNumberFormat="1" applyFont="1" applyBorder="1" applyAlignment="1">
      <alignment horizontal="center"/>
    </xf>
    <xf numFmtId="168" fontId="4" fillId="0" borderId="31" xfId="0" applyNumberFormat="1" applyFont="1" applyBorder="1" applyAlignment="1">
      <alignment horizontal="center"/>
    </xf>
    <xf numFmtId="168" fontId="4" fillId="0" borderId="32" xfId="0" applyNumberFormat="1" applyFont="1" applyFill="1" applyBorder="1" applyAlignment="1">
      <alignment horizontal="center"/>
    </xf>
    <xf numFmtId="168" fontId="4" fillId="0" borderId="33" xfId="0" applyNumberFormat="1" applyFont="1" applyFill="1" applyBorder="1" applyAlignment="1">
      <alignment horizontal="center"/>
    </xf>
    <xf numFmtId="168" fontId="4" fillId="0" borderId="34" xfId="0" applyNumberFormat="1" applyFont="1" applyFill="1" applyBorder="1" applyAlignment="1">
      <alignment horizontal="center"/>
    </xf>
    <xf numFmtId="168" fontId="4" fillId="0" borderId="5" xfId="0" applyNumberFormat="1" applyFont="1" applyFill="1" applyBorder="1" applyAlignment="1">
      <alignment horizontal="center"/>
    </xf>
    <xf numFmtId="168" fontId="4" fillId="0" borderId="6" xfId="0" applyNumberFormat="1" applyFont="1" applyFill="1" applyBorder="1" applyAlignment="1">
      <alignment horizontal="center"/>
    </xf>
    <xf numFmtId="168" fontId="4" fillId="0" borderId="8" xfId="0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168" fontId="4" fillId="0" borderId="7" xfId="0" applyNumberFormat="1" applyFont="1" applyFill="1" applyBorder="1" applyAlignment="1">
      <alignment horizontal="center"/>
    </xf>
    <xf numFmtId="168" fontId="4" fillId="0" borderId="26" xfId="0" applyNumberFormat="1" applyFont="1" applyFill="1" applyBorder="1" applyAlignment="1">
      <alignment horizontal="center"/>
    </xf>
    <xf numFmtId="168" fontId="4" fillId="0" borderId="1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4" xfId="0" applyBorder="1"/>
    <xf numFmtId="0" fontId="8" fillId="0" borderId="24" xfId="0" applyFont="1" applyFill="1" applyBorder="1"/>
    <xf numFmtId="172" fontId="8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8" fillId="0" borderId="11" xfId="0" applyNumberFormat="1" applyFont="1" applyBorder="1"/>
    <xf numFmtId="169" fontId="8" fillId="0" borderId="10" xfId="0" applyNumberFormat="1" applyFont="1" applyBorder="1"/>
    <xf numFmtId="169" fontId="61" fillId="0" borderId="8" xfId="0" applyNumberFormat="1" applyFont="1" applyBorder="1"/>
    <xf numFmtId="169" fontId="61" fillId="0" borderId="11" xfId="0" applyNumberFormat="1" applyFont="1" applyBorder="1"/>
    <xf numFmtId="169" fontId="61" fillId="0" borderId="7" xfId="0" applyNumberFormat="1" applyFont="1" applyBorder="1"/>
    <xf numFmtId="169" fontId="22" fillId="0" borderId="13" xfId="0" applyNumberFormat="1" applyFont="1" applyFill="1" applyBorder="1" applyAlignment="1">
      <alignment horizontal="right"/>
    </xf>
    <xf numFmtId="1" fontId="8" fillId="0" borderId="24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8" fillId="0" borderId="24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26" xfId="0" applyFont="1" applyFill="1" applyBorder="1" applyAlignment="1">
      <alignment horizontal="center"/>
    </xf>
    <xf numFmtId="0" fontId="8" fillId="0" borderId="35" xfId="0" applyFont="1" applyFill="1" applyBorder="1"/>
    <xf numFmtId="0" fontId="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0" fontId="4" fillId="0" borderId="26" xfId="0" applyFont="1" applyFill="1" applyBorder="1"/>
    <xf numFmtId="2" fontId="8" fillId="0" borderId="26" xfId="0" applyNumberFormat="1" applyFont="1" applyFill="1" applyBorder="1" applyAlignment="1">
      <alignment horizontal="right"/>
    </xf>
    <xf numFmtId="0" fontId="0" fillId="0" borderId="17" xfId="0" applyFill="1" applyBorder="1"/>
    <xf numFmtId="0" fontId="8" fillId="0" borderId="36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left"/>
    </xf>
    <xf numFmtId="0" fontId="13" fillId="0" borderId="17" xfId="0" applyFont="1" applyFill="1" applyBorder="1" applyAlignment="1">
      <alignment horizontal="left"/>
    </xf>
    <xf numFmtId="0" fontId="0" fillId="0" borderId="36" xfId="0" applyFont="1" applyFill="1" applyBorder="1"/>
    <xf numFmtId="0" fontId="0" fillId="0" borderId="36" xfId="0" applyFill="1" applyBorder="1"/>
    <xf numFmtId="0" fontId="11" fillId="0" borderId="17" xfId="0" applyFont="1" applyFill="1" applyBorder="1" applyAlignment="1">
      <alignment horizontal="left"/>
    </xf>
    <xf numFmtId="0" fontId="23" fillId="0" borderId="17" xfId="0" applyFont="1" applyFill="1" applyBorder="1"/>
    <xf numFmtId="0" fontId="25" fillId="0" borderId="17" xfId="0" applyFont="1" applyFill="1" applyBorder="1" applyAlignment="1">
      <alignment horizontal="left"/>
    </xf>
    <xf numFmtId="0" fontId="70" fillId="0" borderId="17" xfId="0" applyFont="1" applyFill="1" applyBorder="1" applyAlignment="1">
      <alignment horizontal="left"/>
    </xf>
    <xf numFmtId="0" fontId="23" fillId="0" borderId="17" xfId="0" applyFont="1" applyFill="1" applyBorder="1" applyAlignment="1">
      <alignment horizontal="left"/>
    </xf>
    <xf numFmtId="0" fontId="59" fillId="0" borderId="17" xfId="0" applyFont="1" applyFill="1" applyBorder="1"/>
    <xf numFmtId="0" fontId="4" fillId="0" borderId="17" xfId="0" applyFont="1" applyFill="1" applyBorder="1" applyAlignment="1">
      <alignment horizontal="left"/>
    </xf>
    <xf numFmtId="0" fontId="22" fillId="0" borderId="17" xfId="0" applyFont="1" applyFill="1" applyBorder="1" applyAlignment="1">
      <alignment horizontal="left"/>
    </xf>
    <xf numFmtId="0" fontId="17" fillId="0" borderId="17" xfId="0" applyFont="1" applyFill="1" applyBorder="1" applyAlignment="1">
      <alignment horizontal="left"/>
    </xf>
    <xf numFmtId="0" fontId="30" fillId="0" borderId="17" xfId="0" applyFont="1" applyFill="1" applyBorder="1" applyAlignment="1">
      <alignment horizontal="left"/>
    </xf>
    <xf numFmtId="0" fontId="71" fillId="0" borderId="17" xfId="0" applyFont="1" applyFill="1" applyBorder="1" applyAlignment="1">
      <alignment horizontal="left"/>
    </xf>
    <xf numFmtId="0" fontId="59" fillId="0" borderId="17" xfId="0" applyFont="1" applyFill="1" applyBorder="1" applyAlignment="1">
      <alignment horizontal="left"/>
    </xf>
    <xf numFmtId="0" fontId="22" fillId="0" borderId="17" xfId="0" applyFont="1" applyFill="1" applyBorder="1"/>
    <xf numFmtId="0" fontId="72" fillId="0" borderId="17" xfId="0" applyFont="1" applyFill="1" applyBorder="1" applyAlignment="1">
      <alignment horizontal="left"/>
    </xf>
    <xf numFmtId="0" fontId="24" fillId="0" borderId="17" xfId="0" applyFont="1" applyFill="1" applyBorder="1" applyAlignment="1">
      <alignment horizontal="left"/>
    </xf>
    <xf numFmtId="0" fontId="26" fillId="0" borderId="17" xfId="0" applyFont="1" applyFill="1" applyBorder="1" applyAlignment="1">
      <alignment horizontal="left"/>
    </xf>
    <xf numFmtId="0" fontId="61" fillId="0" borderId="17" xfId="0" applyFont="1" applyFill="1" applyBorder="1"/>
    <xf numFmtId="0" fontId="17" fillId="0" borderId="17" xfId="0" applyFont="1" applyFill="1" applyBorder="1"/>
    <xf numFmtId="0" fontId="61" fillId="0" borderId="17" xfId="0" applyFont="1" applyFill="1" applyBorder="1" applyAlignment="1">
      <alignment horizontal="left"/>
    </xf>
    <xf numFmtId="0" fontId="73" fillId="0" borderId="17" xfId="0" applyFont="1" applyFill="1" applyBorder="1" applyAlignment="1">
      <alignment horizontal="left"/>
    </xf>
    <xf numFmtId="0" fontId="74" fillId="0" borderId="17" xfId="0" applyFont="1" applyFill="1" applyBorder="1" applyAlignment="1">
      <alignment horizontal="left"/>
    </xf>
    <xf numFmtId="0" fontId="34" fillId="0" borderId="17" xfId="0" applyFont="1" applyFill="1" applyBorder="1" applyAlignment="1">
      <alignment horizontal="left"/>
    </xf>
    <xf numFmtId="0" fontId="10" fillId="0" borderId="17" xfId="0" quotePrefix="1" applyFont="1" applyFill="1" applyBorder="1" applyAlignment="1">
      <alignment horizontal="left"/>
    </xf>
    <xf numFmtId="0" fontId="27" fillId="0" borderId="17" xfId="0" applyFont="1" applyFill="1" applyBorder="1"/>
    <xf numFmtId="0" fontId="33" fillId="0" borderId="17" xfId="0" applyFont="1" applyFill="1" applyBorder="1" applyAlignment="1">
      <alignment horizontal="left"/>
    </xf>
    <xf numFmtId="0" fontId="28" fillId="0" borderId="17" xfId="0" applyFont="1" applyFill="1" applyBorder="1" applyAlignment="1">
      <alignment horizontal="left"/>
    </xf>
    <xf numFmtId="0" fontId="8" fillId="0" borderId="17" xfId="0" quotePrefix="1" applyFont="1" applyFill="1" applyBorder="1" applyAlignment="1">
      <alignment horizontal="left"/>
    </xf>
    <xf numFmtId="0" fontId="5" fillId="0" borderId="26" xfId="0" applyFont="1" applyFill="1" applyBorder="1"/>
    <xf numFmtId="0" fontId="25" fillId="0" borderId="17" xfId="0" applyFont="1" applyFill="1" applyBorder="1"/>
    <xf numFmtId="0" fontId="75" fillId="0" borderId="0" xfId="0" applyFont="1" applyFill="1" applyBorder="1" applyAlignment="1">
      <alignment horizontal="left"/>
    </xf>
    <xf numFmtId="170" fontId="63" fillId="0" borderId="0" xfId="0" applyNumberFormat="1" applyFont="1" applyFill="1" applyBorder="1" applyAlignment="1">
      <alignment horizontal="right"/>
    </xf>
    <xf numFmtId="0" fontId="63" fillId="0" borderId="0" xfId="0" applyFont="1" applyFill="1" applyBorder="1" applyAlignment="1">
      <alignment horizontal="center"/>
    </xf>
    <xf numFmtId="0" fontId="63" fillId="0" borderId="24" xfId="0" applyFont="1" applyFill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1" applyFill="1" applyBorder="1"/>
    <xf numFmtId="0" fontId="3" fillId="0" borderId="0" xfId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167" fontId="64" fillId="0" borderId="0" xfId="0" applyNumberFormat="1" applyFont="1" applyFill="1" applyBorder="1" applyAlignment="1">
      <alignment horizontal="center"/>
    </xf>
    <xf numFmtId="170" fontId="64" fillId="0" borderId="0" xfId="0" applyNumberFormat="1" applyFont="1" applyFill="1" applyBorder="1" applyAlignment="1">
      <alignment horizontal="center"/>
    </xf>
    <xf numFmtId="169" fontId="64" fillId="0" borderId="0" xfId="0" applyNumberFormat="1" applyFont="1" applyFill="1" applyBorder="1" applyAlignment="1">
      <alignment horizontal="center"/>
    </xf>
    <xf numFmtId="173" fontId="8" fillId="0" borderId="0" xfId="0" applyNumberFormat="1" applyFont="1" applyFill="1" applyBorder="1" applyAlignment="1"/>
    <xf numFmtId="0" fontId="8" fillId="0" borderId="0" xfId="2" applyFont="1" applyFill="1" applyBorder="1"/>
    <xf numFmtId="3" fontId="67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8" fillId="0" borderId="37" xfId="0" applyFont="1" applyFill="1" applyBorder="1"/>
    <xf numFmtId="0" fontId="8" fillId="0" borderId="37" xfId="0" applyFont="1" applyFill="1" applyBorder="1" applyAlignment="1">
      <alignment horizontal="center"/>
    </xf>
    <xf numFmtId="0" fontId="18" fillId="0" borderId="37" xfId="0" applyFont="1" applyFill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1" fontId="8" fillId="0" borderId="37" xfId="0" applyNumberFormat="1" applyFont="1" applyFill="1" applyBorder="1" applyAlignment="1">
      <alignment horizontal="center"/>
    </xf>
    <xf numFmtId="0" fontId="64" fillId="0" borderId="37" xfId="0" applyFont="1" applyFill="1" applyBorder="1" applyAlignment="1">
      <alignment horizontal="center"/>
    </xf>
    <xf numFmtId="0" fontId="63" fillId="0" borderId="37" xfId="0" applyFont="1" applyFill="1" applyBorder="1" applyAlignment="1">
      <alignment horizontal="center"/>
    </xf>
    <xf numFmtId="0" fontId="20" fillId="0" borderId="37" xfId="0" applyFont="1" applyFill="1" applyBorder="1" applyAlignment="1">
      <alignment horizontal="center"/>
    </xf>
    <xf numFmtId="0" fontId="0" fillId="0" borderId="37" xfId="0" applyFill="1" applyBorder="1"/>
    <xf numFmtId="0" fontId="3" fillId="0" borderId="36" xfId="1" applyNumberFormat="1" applyFill="1" applyBorder="1" applyAlignment="1" applyProtection="1"/>
    <xf numFmtId="0" fontId="8" fillId="0" borderId="38" xfId="0" applyFont="1" applyFill="1" applyBorder="1" applyAlignment="1">
      <alignment horizontal="center"/>
    </xf>
    <xf numFmtId="0" fontId="11" fillId="0" borderId="26" xfId="0" applyFont="1" applyFill="1" applyBorder="1"/>
    <xf numFmtId="0" fontId="2" fillId="0" borderId="26" xfId="0" applyFont="1" applyFill="1" applyBorder="1" applyAlignment="1">
      <alignment horizontal="left"/>
    </xf>
    <xf numFmtId="0" fontId="8" fillId="0" borderId="39" xfId="0" applyFont="1" applyFill="1" applyBorder="1" applyAlignment="1">
      <alignment horizontal="center"/>
    </xf>
    <xf numFmtId="0" fontId="7" fillId="0" borderId="26" xfId="0" applyFont="1" applyFill="1" applyBorder="1"/>
    <xf numFmtId="0" fontId="12" fillId="0" borderId="26" xfId="0" applyFont="1" applyFill="1" applyBorder="1" applyAlignment="1">
      <alignment horizontal="left"/>
    </xf>
    <xf numFmtId="0" fontId="4" fillId="0" borderId="26" xfId="0" applyFont="1" applyFill="1" applyBorder="1" applyAlignment="1">
      <alignment horizontal="center"/>
    </xf>
    <xf numFmtId="0" fontId="4" fillId="0" borderId="39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center"/>
    </xf>
    <xf numFmtId="0" fontId="16" fillId="0" borderId="39" xfId="0" applyFont="1" applyFill="1" applyBorder="1" applyAlignment="1">
      <alignment horizontal="center"/>
    </xf>
    <xf numFmtId="0" fontId="63" fillId="0" borderId="26" xfId="0" applyFont="1" applyFill="1" applyBorder="1" applyAlignment="1">
      <alignment horizontal="center"/>
    </xf>
    <xf numFmtId="0" fontId="0" fillId="0" borderId="39" xfId="0" applyFill="1" applyBorder="1"/>
    <xf numFmtId="0" fontId="13" fillId="0" borderId="26" xfId="0" applyFont="1" applyFill="1" applyBorder="1" applyAlignment="1">
      <alignment horizontal="left"/>
    </xf>
    <xf numFmtId="0" fontId="78" fillId="0" borderId="26" xfId="0" applyFont="1" applyFill="1" applyBorder="1" applyAlignment="1">
      <alignment horizontal="left"/>
    </xf>
    <xf numFmtId="0" fontId="21" fillId="0" borderId="26" xfId="0" applyFont="1" applyFill="1" applyBorder="1" applyAlignment="1">
      <alignment horizontal="center"/>
    </xf>
    <xf numFmtId="0" fontId="79" fillId="0" borderId="26" xfId="0" applyFont="1" applyFill="1" applyBorder="1" applyAlignment="1">
      <alignment horizontal="center"/>
    </xf>
    <xf numFmtId="0" fontId="80" fillId="0" borderId="26" xfId="0" applyFont="1" applyFill="1" applyBorder="1" applyAlignment="1">
      <alignment horizontal="center"/>
    </xf>
    <xf numFmtId="165" fontId="8" fillId="0" borderId="26" xfId="0" applyNumberFormat="1" applyFont="1" applyFill="1" applyBorder="1"/>
    <xf numFmtId="165" fontId="8" fillId="0" borderId="26" xfId="0" applyNumberFormat="1" applyFont="1" applyFill="1" applyBorder="1" applyAlignment="1">
      <alignment horizontal="right"/>
    </xf>
    <xf numFmtId="165" fontId="72" fillId="0" borderId="26" xfId="0" applyNumberFormat="1" applyFont="1" applyFill="1" applyBorder="1"/>
    <xf numFmtId="165" fontId="71" fillId="0" borderId="26" xfId="0" applyNumberFormat="1" applyFont="1" applyFill="1" applyBorder="1"/>
    <xf numFmtId="165" fontId="73" fillId="0" borderId="26" xfId="0" applyNumberFormat="1" applyFont="1" applyFill="1" applyBorder="1"/>
    <xf numFmtId="165" fontId="25" fillId="0" borderId="26" xfId="0" applyNumberFormat="1" applyFont="1" applyFill="1" applyBorder="1"/>
    <xf numFmtId="165" fontId="31" fillId="0" borderId="26" xfId="0" applyNumberFormat="1" applyFont="1" applyFill="1" applyBorder="1" applyAlignment="1">
      <alignment horizontal="right"/>
    </xf>
    <xf numFmtId="167" fontId="8" fillId="0" borderId="26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center"/>
    </xf>
    <xf numFmtId="0" fontId="7" fillId="0" borderId="26" xfId="0" applyFont="1" applyFill="1" applyBorder="1" applyAlignment="1">
      <alignment horizontal="left"/>
    </xf>
    <xf numFmtId="0" fontId="57" fillId="0" borderId="26" xfId="0" applyFont="1" applyFill="1" applyBorder="1" applyAlignment="1">
      <alignment horizontal="left"/>
    </xf>
    <xf numFmtId="0" fontId="4" fillId="0" borderId="26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39" xfId="0" applyFont="1" applyFill="1" applyBorder="1" applyAlignment="1">
      <alignment horizontal="right"/>
    </xf>
    <xf numFmtId="0" fontId="4" fillId="0" borderId="37" xfId="0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right"/>
    </xf>
    <xf numFmtId="0" fontId="0" fillId="0" borderId="26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0" fillId="0" borderId="26" xfId="0" applyFont="1" applyFill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0" fontId="20" fillId="0" borderId="39" xfId="0" applyFont="1" applyFill="1" applyBorder="1" applyAlignment="1">
      <alignment horizontal="center"/>
    </xf>
    <xf numFmtId="0" fontId="20" fillId="0" borderId="38" xfId="0" applyFont="1" applyFill="1" applyBorder="1" applyAlignment="1">
      <alignment horizontal="center"/>
    </xf>
    <xf numFmtId="0" fontId="8" fillId="0" borderId="35" xfId="0" applyFont="1" applyFill="1" applyBorder="1" applyAlignment="1">
      <alignment horizontal="left"/>
    </xf>
    <xf numFmtId="0" fontId="21" fillId="0" borderId="30" xfId="0" applyFont="1" applyFill="1" applyBorder="1" applyAlignment="1">
      <alignment horizontal="center"/>
    </xf>
    <xf numFmtId="2" fontId="63" fillId="0" borderId="35" xfId="0" applyNumberFormat="1" applyFont="1" applyFill="1" applyBorder="1"/>
    <xf numFmtId="2" fontId="8" fillId="0" borderId="30" xfId="0" applyNumberFormat="1" applyFont="1" applyFill="1" applyBorder="1" applyAlignment="1">
      <alignment horizontal="right"/>
    </xf>
    <xf numFmtId="165" fontId="8" fillId="0" borderId="35" xfId="0" applyNumberFormat="1" applyFont="1" applyFill="1" applyBorder="1"/>
    <xf numFmtId="1" fontId="8" fillId="0" borderId="35" xfId="0" applyNumberFormat="1" applyFont="1" applyFill="1" applyBorder="1" applyAlignment="1">
      <alignment horizontal="center"/>
    </xf>
    <xf numFmtId="2" fontId="8" fillId="0" borderId="35" xfId="0" applyNumberFormat="1" applyFont="1" applyFill="1" applyBorder="1" applyAlignment="1">
      <alignment horizontal="center"/>
    </xf>
    <xf numFmtId="164" fontId="8" fillId="0" borderId="35" xfId="0" applyNumberFormat="1" applyFont="1" applyFill="1" applyBorder="1" applyAlignment="1">
      <alignment horizontal="center"/>
    </xf>
    <xf numFmtId="165" fontId="8" fillId="0" borderId="30" xfId="0" applyNumberFormat="1" applyFont="1" applyFill="1" applyBorder="1"/>
    <xf numFmtId="164" fontId="8" fillId="0" borderId="35" xfId="0" applyNumberFormat="1" applyFont="1" applyFill="1" applyBorder="1" applyAlignment="1">
      <alignment horizontal="left"/>
    </xf>
    <xf numFmtId="170" fontId="64" fillId="0" borderId="35" xfId="0" applyNumberFormat="1" applyFont="1" applyFill="1" applyBorder="1" applyAlignment="1">
      <alignment horizontal="center"/>
    </xf>
    <xf numFmtId="169" fontId="64" fillId="0" borderId="35" xfId="0" applyNumberFormat="1" applyFont="1" applyFill="1" applyBorder="1" applyAlignment="1">
      <alignment horizontal="center"/>
    </xf>
    <xf numFmtId="0" fontId="23" fillId="0" borderId="18" xfId="0" applyFont="1" applyFill="1" applyBorder="1" applyAlignment="1">
      <alignment horizontal="left"/>
    </xf>
    <xf numFmtId="2" fontId="8" fillId="0" borderId="35" xfId="0" applyNumberFormat="1" applyFont="1" applyFill="1" applyBorder="1" applyAlignment="1">
      <alignment horizontal="right"/>
    </xf>
    <xf numFmtId="2" fontId="63" fillId="0" borderId="35" xfId="0" applyNumberFormat="1" applyFont="1" applyFill="1" applyBorder="1" applyAlignment="1">
      <alignment horizontal="right"/>
    </xf>
    <xf numFmtId="3" fontId="63" fillId="0" borderId="35" xfId="0" applyNumberFormat="1" applyFont="1" applyFill="1" applyBorder="1" applyAlignment="1">
      <alignment horizontal="right"/>
    </xf>
    <xf numFmtId="168" fontId="63" fillId="0" borderId="35" xfId="0" applyNumberFormat="1" applyFont="1" applyFill="1" applyBorder="1" applyAlignment="1">
      <alignment horizontal="right"/>
    </xf>
    <xf numFmtId="167" fontId="8" fillId="0" borderId="30" xfId="0" applyNumberFormat="1" applyFont="1" applyFill="1" applyBorder="1" applyAlignment="1">
      <alignment horizontal="right"/>
    </xf>
    <xf numFmtId="167" fontId="8" fillId="0" borderId="35" xfId="0" applyNumberFormat="1" applyFont="1" applyFill="1" applyBorder="1" applyAlignment="1">
      <alignment horizontal="right"/>
    </xf>
    <xf numFmtId="166" fontId="8" fillId="0" borderId="35" xfId="0" applyNumberFormat="1" applyFont="1" applyFill="1" applyBorder="1" applyAlignment="1">
      <alignment horizontal="right"/>
    </xf>
    <xf numFmtId="168" fontId="8" fillId="0" borderId="35" xfId="0" applyNumberFormat="1" applyFont="1" applyFill="1" applyBorder="1" applyAlignment="1">
      <alignment horizontal="right"/>
    </xf>
    <xf numFmtId="0" fontId="0" fillId="0" borderId="35" xfId="0" applyFill="1" applyBorder="1"/>
    <xf numFmtId="0" fontId="8" fillId="0" borderId="18" xfId="0" applyFont="1" applyFill="1" applyBorder="1" applyAlignment="1">
      <alignment horizontal="left"/>
    </xf>
    <xf numFmtId="2" fontId="81" fillId="0" borderId="35" xfId="0" applyNumberFormat="1" applyFont="1" applyFill="1" applyBorder="1" applyAlignment="1">
      <alignment horizontal="right"/>
    </xf>
    <xf numFmtId="2" fontId="8" fillId="0" borderId="35" xfId="0" applyNumberFormat="1" applyFont="1" applyFill="1" applyBorder="1"/>
    <xf numFmtId="164" fontId="69" fillId="0" borderId="35" xfId="0" applyNumberFormat="1" applyFont="1" applyFill="1" applyBorder="1" applyAlignment="1">
      <alignment horizontal="center"/>
    </xf>
    <xf numFmtId="0" fontId="22" fillId="0" borderId="18" xfId="0" applyFont="1" applyFill="1" applyBorder="1" applyAlignment="1">
      <alignment horizontal="left"/>
    </xf>
    <xf numFmtId="165" fontId="8" fillId="0" borderId="35" xfId="0" applyNumberFormat="1" applyFont="1" applyFill="1" applyBorder="1" applyAlignment="1">
      <alignment horizontal="right"/>
    </xf>
    <xf numFmtId="165" fontId="8" fillId="0" borderId="30" xfId="0" applyNumberFormat="1" applyFont="1" applyFill="1" applyBorder="1" applyAlignment="1">
      <alignment horizontal="right"/>
    </xf>
    <xf numFmtId="0" fontId="8" fillId="0" borderId="18" xfId="0" applyFont="1" applyFill="1" applyBorder="1"/>
    <xf numFmtId="164" fontId="61" fillId="0" borderId="35" xfId="0" applyNumberFormat="1" applyFont="1" applyFill="1" applyBorder="1" applyAlignment="1">
      <alignment horizontal="right"/>
    </xf>
    <xf numFmtId="0" fontId="22" fillId="0" borderId="18" xfId="0" applyFont="1" applyFill="1" applyBorder="1"/>
    <xf numFmtId="2" fontId="68" fillId="0" borderId="35" xfId="0" applyNumberFormat="1" applyFont="1" applyFill="1" applyBorder="1" applyAlignment="1">
      <alignment horizontal="right"/>
    </xf>
    <xf numFmtId="0" fontId="10" fillId="0" borderId="18" xfId="0" applyFont="1" applyFill="1" applyBorder="1" applyAlignment="1">
      <alignment horizontal="left"/>
    </xf>
    <xf numFmtId="0" fontId="23" fillId="0" borderId="18" xfId="0" applyFont="1" applyFill="1" applyBorder="1"/>
    <xf numFmtId="172" fontId="8" fillId="0" borderId="35" xfId="0" applyNumberFormat="1" applyFont="1" applyFill="1" applyBorder="1" applyAlignment="1">
      <alignment horizontal="left"/>
    </xf>
    <xf numFmtId="0" fontId="17" fillId="0" borderId="18" xfId="0" applyFont="1" applyFill="1" applyBorder="1" applyAlignment="1">
      <alignment horizontal="left"/>
    </xf>
    <xf numFmtId="0" fontId="8" fillId="0" borderId="17" xfId="0" applyFont="1" applyFill="1" applyBorder="1" applyAlignment="1"/>
    <xf numFmtId="0" fontId="8" fillId="0" borderId="17" xfId="0" applyNumberFormat="1" applyFont="1" applyFill="1" applyBorder="1" applyAlignment="1"/>
    <xf numFmtId="0" fontId="2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0" borderId="0" xfId="0" applyFont="1" applyBorder="1"/>
    <xf numFmtId="0" fontId="6" fillId="0" borderId="0" xfId="0" applyFont="1" applyBorder="1"/>
    <xf numFmtId="1" fontId="8" fillId="0" borderId="0" xfId="0" applyNumberFormat="1" applyFont="1" applyBorder="1" applyAlignment="1">
      <alignment horizontal="center"/>
    </xf>
    <xf numFmtId="0" fontId="2" fillId="0" borderId="0" xfId="0" applyFont="1" applyBorder="1"/>
    <xf numFmtId="0" fontId="18" fillId="0" borderId="24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left"/>
    </xf>
    <xf numFmtId="0" fontId="16" fillId="0" borderId="24" xfId="0" applyFont="1" applyFill="1" applyBorder="1" applyAlignment="1">
      <alignment horizontal="center"/>
    </xf>
    <xf numFmtId="0" fontId="20" fillId="0" borderId="24" xfId="0" applyFont="1" applyFill="1" applyBorder="1" applyAlignment="1">
      <alignment horizontal="center"/>
    </xf>
    <xf numFmtId="2" fontId="0" fillId="0" borderId="0" xfId="0" applyNumberFormat="1"/>
    <xf numFmtId="2" fontId="4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1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Border="1" applyAlignment="1"/>
    <xf numFmtId="2" fontId="4" fillId="0" borderId="0" xfId="0" applyNumberFormat="1" applyFont="1" applyFill="1" applyBorder="1" applyAlignment="1">
      <alignment horizontal="center"/>
    </xf>
    <xf numFmtId="2" fontId="4" fillId="0" borderId="24" xfId="0" applyNumberFormat="1" applyFont="1" applyFill="1" applyBorder="1" applyAlignment="1">
      <alignment horizontal="center"/>
    </xf>
    <xf numFmtId="0" fontId="4" fillId="0" borderId="24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4" fillId="0" borderId="0" xfId="0" applyNumberFormat="1" applyFont="1" applyBorder="1" applyAlignment="1">
      <alignment horizontal="center"/>
    </xf>
    <xf numFmtId="168" fontId="2" fillId="0" borderId="0" xfId="0" applyNumberFormat="1" applyFont="1" applyBorder="1"/>
    <xf numFmtId="168" fontId="4" fillId="0" borderId="24" xfId="0" applyNumberFormat="1" applyFont="1" applyFill="1" applyBorder="1" applyAlignment="1">
      <alignment horizontal="center"/>
    </xf>
    <xf numFmtId="168" fontId="8" fillId="0" borderId="24" xfId="0" applyNumberFormat="1" applyFont="1" applyFill="1" applyBorder="1" applyAlignment="1">
      <alignment horizontal="center"/>
    </xf>
    <xf numFmtId="0" fontId="20" fillId="0" borderId="40" xfId="0" applyFont="1" applyFill="1" applyBorder="1" applyAlignment="1">
      <alignment horizontal="center"/>
    </xf>
    <xf numFmtId="0" fontId="20" fillId="0" borderId="41" xfId="0" applyFont="1" applyFill="1" applyBorder="1" applyAlignment="1">
      <alignment horizontal="center"/>
    </xf>
    <xf numFmtId="0" fontId="16" fillId="0" borderId="17" xfId="0" applyFont="1" applyFill="1" applyBorder="1" applyAlignment="1">
      <alignment horizontal="left"/>
    </xf>
    <xf numFmtId="0" fontId="16" fillId="0" borderId="17" xfId="0" applyFont="1" applyFill="1" applyBorder="1"/>
    <xf numFmtId="0" fontId="0" fillId="0" borderId="37" xfId="0" applyFill="1" applyBorder="1" applyAlignment="1">
      <alignment horizontal="center"/>
    </xf>
    <xf numFmtId="1" fontId="0" fillId="0" borderId="37" xfId="0" applyNumberForma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7" fillId="0" borderId="37" xfId="0" applyFont="1" applyFill="1" applyBorder="1"/>
    <xf numFmtId="0" fontId="0" fillId="0" borderId="39" xfId="0" applyFill="1" applyBorder="1" applyAlignment="1">
      <alignment horizontal="right"/>
    </xf>
    <xf numFmtId="0" fontId="0" fillId="0" borderId="37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172" fontId="8" fillId="0" borderId="0" xfId="0" applyNumberFormat="1" applyFont="1" applyBorder="1"/>
    <xf numFmtId="172" fontId="8" fillId="0" borderId="24" xfId="0" applyNumberFormat="1" applyFont="1" applyFill="1" applyBorder="1" applyAlignment="1">
      <alignment horizontal="center"/>
    </xf>
    <xf numFmtId="0" fontId="63" fillId="0" borderId="35" xfId="0" applyFont="1" applyFill="1" applyBorder="1" applyAlignment="1">
      <alignment horizontal="right"/>
    </xf>
    <xf numFmtId="0" fontId="63" fillId="0" borderId="30" xfId="0" applyFont="1" applyFill="1" applyBorder="1" applyAlignment="1">
      <alignment horizontal="center"/>
    </xf>
    <xf numFmtId="174" fontId="8" fillId="0" borderId="0" xfId="0" applyNumberFormat="1" applyFont="1" applyFill="1" applyBorder="1" applyAlignment="1">
      <alignment horizontal="right"/>
    </xf>
    <xf numFmtId="0" fontId="0" fillId="0" borderId="42" xfId="0" applyFill="1" applyBorder="1"/>
    <xf numFmtId="0" fontId="0" fillId="0" borderId="39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1" xfId="0" applyFill="1" applyBorder="1"/>
    <xf numFmtId="0" fontId="8" fillId="0" borderId="26" xfId="0" applyFont="1" applyBorder="1"/>
    <xf numFmtId="174" fontId="8" fillId="0" borderId="11" xfId="0" applyNumberFormat="1" applyFont="1" applyFill="1" applyBorder="1"/>
    <xf numFmtId="174" fontId="8" fillId="0" borderId="8" xfId="0" applyNumberFormat="1" applyFont="1" applyFill="1" applyBorder="1"/>
    <xf numFmtId="174" fontId="8" fillId="0" borderId="8" xfId="0" applyNumberFormat="1" applyFont="1" applyFill="1" applyBorder="1" applyAlignment="1">
      <alignment horizontal="right"/>
    </xf>
    <xf numFmtId="169" fontId="61" fillId="0" borderId="12" xfId="0" applyNumberFormat="1" applyFont="1" applyFill="1" applyBorder="1" applyAlignment="1">
      <alignment horizontal="right"/>
    </xf>
    <xf numFmtId="174" fontId="8" fillId="0" borderId="11" xfId="0" applyNumberFormat="1" applyFont="1" applyFill="1" applyBorder="1" applyAlignment="1">
      <alignment horizontal="right"/>
    </xf>
    <xf numFmtId="169" fontId="8" fillId="0" borderId="0" xfId="0" applyNumberFormat="1" applyFont="1" applyBorder="1"/>
    <xf numFmtId="2" fontId="8" fillId="0" borderId="11" xfId="0" applyNumberFormat="1" applyFont="1" applyBorder="1" applyAlignment="1">
      <alignment horizontal="left"/>
    </xf>
    <xf numFmtId="164" fontId="8" fillId="0" borderId="0" xfId="0" applyNumberFormat="1" applyFont="1" applyFill="1" applyBorder="1" applyAlignment="1">
      <alignment horizontal="left"/>
    </xf>
    <xf numFmtId="2" fontId="63" fillId="0" borderId="0" xfId="0" applyNumberFormat="1" applyFont="1" applyFill="1" applyBorder="1" applyAlignment="1">
      <alignment horizontal="right"/>
    </xf>
    <xf numFmtId="164" fontId="61" fillId="0" borderId="0" xfId="0" applyNumberFormat="1" applyFont="1" applyFill="1" applyBorder="1" applyAlignment="1">
      <alignment horizontal="right"/>
    </xf>
    <xf numFmtId="2" fontId="81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2" fontId="67" fillId="0" borderId="0" xfId="0" applyNumberFormat="1" applyFont="1" applyFill="1" applyBorder="1" applyAlignment="1">
      <alignment horizontal="right"/>
    </xf>
    <xf numFmtId="168" fontId="63" fillId="0" borderId="0" xfId="0" applyNumberFormat="1" applyFont="1" applyFill="1" applyBorder="1" applyAlignment="1">
      <alignment horizontal="right"/>
    </xf>
    <xf numFmtId="168" fontId="81" fillId="0" borderId="0" xfId="0" applyNumberFormat="1" applyFont="1" applyFill="1" applyBorder="1" applyAlignment="1">
      <alignment horizontal="right"/>
    </xf>
    <xf numFmtId="2" fontId="63" fillId="0" borderId="0" xfId="0" applyNumberFormat="1" applyFont="1" applyFill="1" applyBorder="1"/>
    <xf numFmtId="0" fontId="8" fillId="0" borderId="17" xfId="0" applyFont="1" applyFill="1" applyBorder="1" applyAlignment="1">
      <alignment horizontal="left"/>
    </xf>
    <xf numFmtId="165" fontId="8" fillId="0" borderId="0" xfId="0" applyNumberFormat="1" applyFont="1" applyFill="1" applyBorder="1"/>
    <xf numFmtId="3" fontId="63" fillId="0" borderId="0" xfId="0" applyNumberFormat="1" applyFont="1" applyFill="1" applyBorder="1" applyAlignment="1">
      <alignment horizontal="right"/>
    </xf>
    <xf numFmtId="0" fontId="63" fillId="0" borderId="0" xfId="0" applyFont="1" applyFill="1" applyBorder="1"/>
    <xf numFmtId="2" fontId="8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>
      <alignment horizontal="right"/>
    </xf>
    <xf numFmtId="0" fontId="63" fillId="0" borderId="0" xfId="0" applyNumberFormat="1" applyFont="1" applyFill="1" applyBorder="1" applyAlignment="1"/>
    <xf numFmtId="165" fontId="8" fillId="0" borderId="0" xfId="0" applyNumberFormat="1" applyFont="1" applyFill="1" applyBorder="1" applyAlignment="1">
      <alignment horizontal="right"/>
    </xf>
    <xf numFmtId="165" fontId="73" fillId="0" borderId="0" xfId="0" applyNumberFormat="1" applyFont="1" applyFill="1" applyBorder="1"/>
    <xf numFmtId="0" fontId="8" fillId="12" borderId="26" xfId="0" applyFont="1" applyFill="1" applyBorder="1" applyAlignment="1">
      <alignment horizontal="center"/>
    </xf>
    <xf numFmtId="172" fontId="8" fillId="12" borderId="26" xfId="0" applyNumberFormat="1" applyFont="1" applyFill="1" applyBorder="1" applyAlignment="1">
      <alignment horizontal="center"/>
    </xf>
    <xf numFmtId="0" fontId="8" fillId="12" borderId="40" xfId="0" applyFont="1" applyFill="1" applyBorder="1" applyAlignment="1">
      <alignment horizontal="center"/>
    </xf>
    <xf numFmtId="172" fontId="8" fillId="12" borderId="40" xfId="0" applyNumberFormat="1" applyFont="1" applyFill="1" applyBorder="1" applyAlignment="1">
      <alignment horizontal="center"/>
    </xf>
    <xf numFmtId="0" fontId="60" fillId="0" borderId="13" xfId="0" applyFont="1" applyBorder="1" applyAlignment="1">
      <alignment horizontal="left"/>
    </xf>
    <xf numFmtId="168" fontId="8" fillId="0" borderId="0" xfId="0" applyNumberFormat="1" applyFont="1" applyBorder="1"/>
    <xf numFmtId="0" fontId="8" fillId="0" borderId="36" xfId="0" applyFont="1" applyFill="1" applyBorder="1"/>
    <xf numFmtId="0" fontId="8" fillId="0" borderId="36" xfId="0" applyFont="1" applyFill="1" applyBorder="1" applyAlignment="1">
      <alignment horizontal="left"/>
    </xf>
    <xf numFmtId="2" fontId="8" fillId="0" borderId="36" xfId="0" applyNumberFormat="1" applyFont="1" applyFill="1" applyBorder="1"/>
    <xf numFmtId="0" fontId="8" fillId="0" borderId="39" xfId="0" applyFont="1" applyFill="1" applyBorder="1"/>
    <xf numFmtId="0" fontId="0" fillId="0" borderId="0" xfId="0" applyNumberFormat="1" applyFill="1" applyBorder="1" applyAlignment="1">
      <alignment horizontal="center"/>
    </xf>
    <xf numFmtId="169" fontId="8" fillId="0" borderId="17" xfId="0" applyNumberFormat="1" applyFont="1" applyBorder="1"/>
    <xf numFmtId="0" fontId="8" fillId="0" borderId="18" xfId="0" applyFont="1" applyBorder="1"/>
    <xf numFmtId="174" fontId="8" fillId="0" borderId="7" xfId="0" applyNumberFormat="1" applyFont="1" applyFill="1" applyBorder="1"/>
    <xf numFmtId="169" fontId="35" fillId="0" borderId="7" xfId="0" applyNumberFormat="1" applyFont="1" applyFill="1" applyBorder="1" applyAlignment="1">
      <alignment horizontal="right"/>
    </xf>
    <xf numFmtId="174" fontId="8" fillId="0" borderId="0" xfId="0" applyNumberFormat="1" applyFont="1" applyFill="1" applyBorder="1"/>
    <xf numFmtId="0" fontId="8" fillId="0" borderId="9" xfId="0" applyFont="1" applyFill="1" applyBorder="1"/>
    <xf numFmtId="169" fontId="36" fillId="0" borderId="0" xfId="0" applyNumberFormat="1" applyFont="1" applyFill="1" applyBorder="1"/>
    <xf numFmtId="169" fontId="61" fillId="0" borderId="0" xfId="0" applyNumberFormat="1" applyFont="1" applyBorder="1"/>
    <xf numFmtId="0" fontId="21" fillId="0" borderId="26" xfId="0" applyFont="1" applyBorder="1" applyAlignment="1">
      <alignment horizontal="center"/>
    </xf>
    <xf numFmtId="0" fontId="59" fillId="0" borderId="17" xfId="0" quotePrefix="1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63" fillId="0" borderId="35" xfId="0" applyFont="1" applyFill="1" applyBorder="1"/>
    <xf numFmtId="0" fontId="60" fillId="0" borderId="9" xfId="0" applyFont="1" applyBorder="1"/>
    <xf numFmtId="0" fontId="0" fillId="0" borderId="11" xfId="0" applyBorder="1"/>
    <xf numFmtId="0" fontId="8" fillId="0" borderId="21" xfId="0" applyFont="1" applyBorder="1"/>
    <xf numFmtId="0" fontId="5" fillId="0" borderId="5" xfId="0" applyFont="1" applyFill="1" applyBorder="1" applyAlignment="1">
      <alignment horizontal="left"/>
    </xf>
    <xf numFmtId="168" fontId="17" fillId="0" borderId="36" xfId="0" applyNumberFormat="1" applyFont="1" applyBorder="1"/>
    <xf numFmtId="0" fontId="58" fillId="0" borderId="0" xfId="0" applyFont="1" applyFill="1" applyBorder="1" applyAlignment="1">
      <alignment horizontal="left"/>
    </xf>
    <xf numFmtId="0" fontId="7" fillId="0" borderId="26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8" fillId="0" borderId="36" xfId="0" applyFont="1" applyBorder="1"/>
    <xf numFmtId="0" fontId="46" fillId="0" borderId="24" xfId="0" applyFont="1" applyBorder="1" applyAlignment="1">
      <alignment horizontal="right"/>
    </xf>
    <xf numFmtId="0" fontId="8" fillId="0" borderId="24" xfId="0" applyFont="1" applyBorder="1" applyAlignment="1">
      <alignment horizontal="left"/>
    </xf>
    <xf numFmtId="0" fontId="8" fillId="0" borderId="24" xfId="0" applyFont="1" applyBorder="1"/>
    <xf numFmtId="0" fontId="8" fillId="0" borderId="23" xfId="0" applyFont="1" applyBorder="1"/>
    <xf numFmtId="0" fontId="53" fillId="0" borderId="15" xfId="0" applyFont="1" applyBorder="1" applyAlignment="1">
      <alignment horizontal="left"/>
    </xf>
    <xf numFmtId="2" fontId="0" fillId="0" borderId="43" xfId="0" applyNumberFormat="1" applyFill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0" xfId="3" applyFont="1" applyFill="1" applyBorder="1"/>
    <xf numFmtId="0" fontId="46" fillId="0" borderId="0" xfId="0" applyFont="1"/>
    <xf numFmtId="0" fontId="22" fillId="0" borderId="15" xfId="0" applyFont="1" applyBorder="1"/>
    <xf numFmtId="0" fontId="21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/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29" xfId="0" applyFont="1" applyFill="1" applyBorder="1" applyAlignment="1">
      <alignment horizontal="center"/>
    </xf>
    <xf numFmtId="0" fontId="21" fillId="0" borderId="44" xfId="0" applyFont="1" applyFill="1" applyBorder="1" applyAlignment="1">
      <alignment horizontal="center"/>
    </xf>
    <xf numFmtId="0" fontId="8" fillId="0" borderId="45" xfId="0" applyFont="1" applyBorder="1" applyAlignment="1">
      <alignment horizontal="right"/>
    </xf>
    <xf numFmtId="0" fontId="8" fillId="0" borderId="46" xfId="0" applyFont="1" applyBorder="1" applyAlignment="1">
      <alignment horizontal="right"/>
    </xf>
    <xf numFmtId="0" fontId="8" fillId="0" borderId="46" xfId="0" applyFont="1" applyFill="1" applyBorder="1" applyAlignment="1">
      <alignment horizontal="right"/>
    </xf>
    <xf numFmtId="2" fontId="8" fillId="0" borderId="13" xfId="0" applyNumberFormat="1" applyFont="1" applyFill="1" applyBorder="1" applyAlignment="1">
      <alignment horizontal="left"/>
    </xf>
    <xf numFmtId="169" fontId="8" fillId="0" borderId="8" xfId="0" applyNumberFormat="1" applyFont="1" applyBorder="1" applyAlignment="1">
      <alignment horizontal="right"/>
    </xf>
    <xf numFmtId="169" fontId="17" fillId="0" borderId="8" xfId="0" applyNumberFormat="1" applyFont="1" applyBorder="1" applyAlignment="1">
      <alignment horizontal="right"/>
    </xf>
    <xf numFmtId="169" fontId="22" fillId="0" borderId="5" xfId="0" applyNumberFormat="1" applyFont="1" applyFill="1" applyBorder="1" applyAlignment="1">
      <alignment horizontal="right"/>
    </xf>
    <xf numFmtId="169" fontId="8" fillId="0" borderId="11" xfId="0" applyNumberFormat="1" applyFont="1" applyBorder="1" applyAlignment="1">
      <alignment horizontal="right"/>
    </xf>
    <xf numFmtId="169" fontId="22" fillId="0" borderId="6" xfId="0" applyNumberFormat="1" applyFont="1" applyFill="1" applyBorder="1" applyAlignment="1">
      <alignment horizontal="right"/>
    </xf>
    <xf numFmtId="169" fontId="8" fillId="0" borderId="7" xfId="0" applyNumberFormat="1" applyFont="1" applyBorder="1"/>
    <xf numFmtId="169" fontId="22" fillId="0" borderId="0" xfId="0" applyNumberFormat="1" applyFont="1" applyBorder="1"/>
    <xf numFmtId="0" fontId="8" fillId="0" borderId="35" xfId="0" applyFont="1" applyBorder="1"/>
    <xf numFmtId="0" fontId="0" fillId="0" borderId="26" xfId="0" applyFont="1" applyFill="1" applyBorder="1" applyAlignment="1">
      <alignment horizontal="center"/>
    </xf>
    <xf numFmtId="2" fontId="8" fillId="0" borderId="35" xfId="0" applyNumberFormat="1" applyFont="1" applyFill="1" applyBorder="1" applyAlignment="1">
      <alignment horizontal="left"/>
    </xf>
    <xf numFmtId="0" fontId="23" fillId="0" borderId="0" xfId="0" applyFont="1" applyBorder="1"/>
    <xf numFmtId="0" fontId="16" fillId="0" borderId="7" xfId="0" applyFont="1" applyBorder="1"/>
    <xf numFmtId="0" fontId="60" fillId="0" borderId="12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59" fillId="0" borderId="0" xfId="0" applyFont="1" applyBorder="1" applyAlignment="1">
      <alignment horizontal="left"/>
    </xf>
    <xf numFmtId="0" fontId="23" fillId="0" borderId="13" xfId="0" applyFont="1" applyBorder="1" applyAlignment="1">
      <alignment horizontal="left"/>
    </xf>
    <xf numFmtId="2" fontId="8" fillId="0" borderId="15" xfId="0" applyNumberFormat="1" applyFont="1" applyFill="1" applyBorder="1"/>
    <xf numFmtId="0" fontId="45" fillId="0" borderId="0" xfId="0" applyFont="1" applyBorder="1"/>
    <xf numFmtId="2" fontId="60" fillId="0" borderId="11" xfId="0" applyNumberFormat="1" applyFont="1" applyBorder="1" applyAlignment="1">
      <alignment horizontal="left"/>
    </xf>
    <xf numFmtId="0" fontId="59" fillId="0" borderId="13" xfId="0" applyFont="1" applyBorder="1"/>
    <xf numFmtId="0" fontId="45" fillId="0" borderId="12" xfId="0" applyFont="1" applyBorder="1" applyAlignment="1">
      <alignment horizontal="left"/>
    </xf>
    <xf numFmtId="0" fontId="59" fillId="0" borderId="0" xfId="0" applyFont="1" applyBorder="1"/>
    <xf numFmtId="0" fontId="60" fillId="0" borderId="6" xfId="0" applyFont="1" applyBorder="1"/>
    <xf numFmtId="0" fontId="45" fillId="0" borderId="3" xfId="0" applyFont="1" applyBorder="1"/>
    <xf numFmtId="0" fontId="23" fillId="0" borderId="17" xfId="0" applyFont="1" applyBorder="1"/>
    <xf numFmtId="0" fontId="59" fillId="0" borderId="8" xfId="0" applyFont="1" applyBorder="1"/>
    <xf numFmtId="0" fontId="45" fillId="0" borderId="47" xfId="0" applyFont="1" applyBorder="1"/>
    <xf numFmtId="0" fontId="59" fillId="0" borderId="17" xfId="0" applyFont="1" applyBorder="1"/>
    <xf numFmtId="0" fontId="45" fillId="0" borderId="17" xfId="0" applyFont="1" applyBorder="1"/>
    <xf numFmtId="0" fontId="21" fillId="0" borderId="11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43" xfId="0" applyFont="1" applyBorder="1" applyAlignment="1">
      <alignment horizontal="center"/>
    </xf>
    <xf numFmtId="0" fontId="21" fillId="0" borderId="10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10" xfId="0" applyFont="1" applyBorder="1" applyAlignment="1">
      <alignment horizontal="left"/>
    </xf>
    <xf numFmtId="2" fontId="8" fillId="0" borderId="36" xfId="0" applyNumberFormat="1" applyFont="1" applyFill="1" applyBorder="1" applyAlignment="1">
      <alignment horizontal="left"/>
    </xf>
    <xf numFmtId="174" fontId="8" fillId="0" borderId="17" xfId="0" applyNumberFormat="1" applyFont="1" applyFill="1" applyBorder="1"/>
    <xf numFmtId="169" fontId="4" fillId="0" borderId="15" xfId="0" applyNumberFormat="1" applyFont="1" applyFill="1" applyBorder="1"/>
    <xf numFmtId="169" fontId="4" fillId="0" borderId="10" xfId="0" applyNumberFormat="1" applyFont="1" applyFill="1" applyBorder="1" applyAlignment="1">
      <alignment horizontal="right"/>
    </xf>
    <xf numFmtId="169" fontId="70" fillId="0" borderId="10" xfId="0" applyNumberFormat="1" applyFont="1" applyFill="1" applyBorder="1" applyAlignment="1">
      <alignment horizontal="right"/>
    </xf>
    <xf numFmtId="169" fontId="4" fillId="0" borderId="15" xfId="0" applyNumberFormat="1" applyFont="1" applyFill="1" applyBorder="1" applyAlignment="1">
      <alignment horizontal="right"/>
    </xf>
    <xf numFmtId="169" fontId="23" fillId="0" borderId="8" xfId="0" applyNumberFormat="1" applyFont="1" applyFill="1" applyBorder="1" applyAlignment="1">
      <alignment horizontal="right"/>
    </xf>
    <xf numFmtId="169" fontId="22" fillId="0" borderId="35" xfId="0" applyNumberFormat="1" applyFont="1" applyFill="1" applyBorder="1"/>
    <xf numFmtId="0" fontId="0" fillId="0" borderId="0" xfId="0" applyAlignment="1">
      <alignment vertical="center"/>
    </xf>
    <xf numFmtId="165" fontId="73" fillId="0" borderId="30" xfId="0" applyNumberFormat="1" applyFont="1" applyFill="1" applyBorder="1"/>
    <xf numFmtId="0" fontId="73" fillId="0" borderId="18" xfId="0" applyFont="1" applyFill="1" applyBorder="1" applyAlignment="1">
      <alignment horizontal="left"/>
    </xf>
    <xf numFmtId="0" fontId="59" fillId="0" borderId="18" xfId="0" applyFont="1" applyFill="1" applyBorder="1" applyAlignment="1">
      <alignment horizontal="left"/>
    </xf>
    <xf numFmtId="173" fontId="8" fillId="0" borderId="15" xfId="0" applyNumberFormat="1" applyFont="1" applyFill="1" applyBorder="1" applyAlignment="1"/>
    <xf numFmtId="169" fontId="8" fillId="0" borderId="48" xfId="0" applyNumberFormat="1" applyFont="1" applyFill="1" applyBorder="1"/>
    <xf numFmtId="169" fontId="61" fillId="0" borderId="16" xfId="0" applyNumberFormat="1" applyFont="1" applyFill="1" applyBorder="1"/>
    <xf numFmtId="169" fontId="8" fillId="0" borderId="9" xfId="0" applyNumberFormat="1" applyFont="1" applyFill="1" applyBorder="1" applyAlignment="1">
      <alignment horizontal="right"/>
    </xf>
    <xf numFmtId="169" fontId="24" fillId="0" borderId="3" xfId="0" applyNumberFormat="1" applyFont="1" applyFill="1" applyBorder="1" applyAlignment="1">
      <alignment horizontal="right"/>
    </xf>
    <xf numFmtId="0" fontId="61" fillId="0" borderId="18" xfId="0" applyFont="1" applyFill="1" applyBorder="1" applyAlignment="1">
      <alignment horizontal="left"/>
    </xf>
    <xf numFmtId="171" fontId="63" fillId="0" borderId="26" xfId="0" applyNumberFormat="1" applyFont="1" applyFill="1" applyBorder="1" applyAlignment="1">
      <alignment horizontal="center"/>
    </xf>
    <xf numFmtId="171" fontId="63" fillId="0" borderId="30" xfId="0" applyNumberFormat="1" applyFont="1" applyFill="1" applyBorder="1" applyAlignment="1">
      <alignment horizontal="center"/>
    </xf>
    <xf numFmtId="165" fontId="72" fillId="0" borderId="30" xfId="0" applyNumberFormat="1" applyFont="1" applyFill="1" applyBorder="1"/>
    <xf numFmtId="0" fontId="72" fillId="0" borderId="18" xfId="0" applyFont="1" applyFill="1" applyBorder="1" applyAlignment="1">
      <alignment horizontal="left"/>
    </xf>
    <xf numFmtId="0" fontId="45" fillId="0" borderId="15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8" fillId="0" borderId="35" xfId="0" applyFont="1" applyBorder="1" applyAlignment="1">
      <alignment horizontal="left"/>
    </xf>
    <xf numFmtId="0" fontId="23" fillId="0" borderId="6" xfId="0" applyFont="1" applyBorder="1"/>
    <xf numFmtId="0" fontId="16" fillId="0" borderId="0" xfId="0" applyFont="1" applyBorder="1"/>
    <xf numFmtId="0" fontId="23" fillId="0" borderId="5" xfId="0" applyFont="1" applyBorder="1"/>
    <xf numFmtId="0" fontId="16" fillId="0" borderId="17" xfId="0" applyFont="1" applyBorder="1"/>
    <xf numFmtId="0" fontId="45" fillId="0" borderId="21" xfId="0" applyFont="1" applyBorder="1"/>
    <xf numFmtId="0" fontId="16" fillId="0" borderId="21" xfId="0" applyFont="1" applyBorder="1"/>
    <xf numFmtId="0" fontId="21" fillId="0" borderId="6" xfId="0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22" fillId="0" borderId="8" xfId="0" applyFont="1" applyBorder="1" applyAlignment="1">
      <alignment horizontal="center"/>
    </xf>
    <xf numFmtId="165" fontId="25" fillId="0" borderId="30" xfId="0" applyNumberFormat="1" applyFont="1" applyFill="1" applyBorder="1"/>
    <xf numFmtId="0" fontId="30" fillId="0" borderId="18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65" fontId="73" fillId="0" borderId="26" xfId="0" applyNumberFormat="1" applyFont="1" applyFill="1" applyBorder="1" applyAlignment="1">
      <alignment horizontal="right"/>
    </xf>
    <xf numFmtId="169" fontId="8" fillId="0" borderId="16" xfId="0" applyNumberFormat="1" applyFont="1" applyBorder="1"/>
    <xf numFmtId="0" fontId="11" fillId="0" borderId="17" xfId="0" applyFont="1" applyFill="1" applyBorder="1"/>
    <xf numFmtId="0" fontId="24" fillId="0" borderId="18" xfId="0" applyFont="1" applyFill="1" applyBorder="1" applyAlignment="1">
      <alignment horizontal="left"/>
    </xf>
    <xf numFmtId="168" fontId="81" fillId="0" borderId="35" xfId="0" applyNumberFormat="1" applyFont="1" applyFill="1" applyBorder="1" applyAlignment="1">
      <alignment horizontal="right"/>
    </xf>
    <xf numFmtId="0" fontId="82" fillId="0" borderId="17" xfId="0" applyFont="1" applyFill="1" applyBorder="1" applyAlignment="1">
      <alignment horizontal="left"/>
    </xf>
    <xf numFmtId="0" fontId="61" fillId="0" borderId="18" xfId="0" applyFont="1" applyFill="1" applyBorder="1"/>
    <xf numFmtId="0" fontId="4" fillId="0" borderId="18" xfId="0" applyFont="1" applyFill="1" applyBorder="1" applyAlignment="1">
      <alignment horizontal="left"/>
    </xf>
    <xf numFmtId="172" fontId="61" fillId="0" borderId="0" xfId="0" applyNumberFormat="1" applyFont="1" applyFill="1" applyBorder="1" applyAlignment="1">
      <alignment horizontal="right"/>
    </xf>
    <xf numFmtId="0" fontId="79" fillId="0" borderId="30" xfId="0" applyFont="1" applyFill="1" applyBorder="1" applyAlignment="1">
      <alignment horizontal="center"/>
    </xf>
    <xf numFmtId="0" fontId="23" fillId="0" borderId="35" xfId="0" applyFont="1" applyBorder="1" applyAlignment="1">
      <alignment horizontal="left"/>
    </xf>
    <xf numFmtId="0" fontId="45" fillId="0" borderId="13" xfId="0" applyFont="1" applyBorder="1"/>
    <xf numFmtId="173" fontId="8" fillId="0" borderId="6" xfId="0" applyNumberFormat="1" applyFont="1" applyFill="1" applyBorder="1" applyAlignment="1"/>
    <xf numFmtId="0" fontId="16" fillId="0" borderId="13" xfId="0" applyFont="1" applyBorder="1" applyAlignment="1">
      <alignment horizontal="left"/>
    </xf>
    <xf numFmtId="0" fontId="59" fillId="0" borderId="13" xfId="0" applyFont="1" applyBorder="1" applyAlignment="1">
      <alignment horizontal="left"/>
    </xf>
    <xf numFmtId="0" fontId="59" fillId="0" borderId="6" xfId="0" applyFont="1" applyBorder="1"/>
    <xf numFmtId="0" fontId="22" fillId="0" borderId="7" xfId="0" applyFont="1" applyBorder="1"/>
    <xf numFmtId="0" fontId="16" fillId="0" borderId="6" xfId="0" applyFont="1" applyBorder="1"/>
    <xf numFmtId="0" fontId="59" fillId="0" borderId="12" xfId="0" applyFont="1" applyBorder="1"/>
    <xf numFmtId="0" fontId="60" fillId="0" borderId="13" xfId="0" applyFont="1" applyBorder="1"/>
    <xf numFmtId="0" fontId="45" fillId="0" borderId="6" xfId="0" applyFont="1" applyBorder="1" applyAlignment="1">
      <alignment horizontal="left"/>
    </xf>
    <xf numFmtId="0" fontId="16" fillId="0" borderId="13" xfId="0" applyFont="1" applyBorder="1"/>
    <xf numFmtId="2" fontId="8" fillId="0" borderId="7" xfId="0" applyNumberFormat="1" applyFont="1" applyBorder="1"/>
    <xf numFmtId="2" fontId="45" fillId="0" borderId="11" xfId="0" applyNumberFormat="1" applyFont="1" applyBorder="1"/>
    <xf numFmtId="0" fontId="59" fillId="0" borderId="12" xfId="0" applyFont="1" applyBorder="1" applyAlignment="1">
      <alignment horizontal="left"/>
    </xf>
    <xf numFmtId="0" fontId="0" fillId="0" borderId="12" xfId="0" applyBorder="1"/>
    <xf numFmtId="0" fontId="23" fillId="0" borderId="18" xfId="0" applyFont="1" applyBorder="1"/>
    <xf numFmtId="0" fontId="8" fillId="0" borderId="12" xfId="0" applyNumberFormat="1" applyFont="1" applyFill="1" applyBorder="1" applyAlignment="1"/>
    <xf numFmtId="0" fontId="59" fillId="0" borderId="15" xfId="0" applyFont="1" applyBorder="1"/>
    <xf numFmtId="0" fontId="60" fillId="0" borderId="10" xfId="0" applyFont="1" applyBorder="1"/>
    <xf numFmtId="0" fontId="22" fillId="0" borderId="3" xfId="0" applyFont="1" applyBorder="1"/>
    <xf numFmtId="0" fontId="45" fillId="0" borderId="9" xfId="0" applyFont="1" applyBorder="1"/>
    <xf numFmtId="0" fontId="59" fillId="0" borderId="3" xfId="0" applyFont="1" applyBorder="1"/>
    <xf numFmtId="0" fontId="22" fillId="0" borderId="6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59" fillId="0" borderId="3" xfId="0" applyFont="1" applyBorder="1" applyAlignment="1">
      <alignment horizontal="left"/>
    </xf>
    <xf numFmtId="0" fontId="22" fillId="0" borderId="3" xfId="0" applyFont="1" applyBorder="1" applyAlignment="1">
      <alignment horizontal="left"/>
    </xf>
    <xf numFmtId="0" fontId="22" fillId="0" borderId="12" xfId="0" applyFont="1" applyBorder="1" applyAlignment="1">
      <alignment horizontal="left"/>
    </xf>
    <xf numFmtId="0" fontId="61" fillId="0" borderId="8" xfId="0" applyFont="1" applyBorder="1" applyAlignment="1">
      <alignment horizontal="left"/>
    </xf>
    <xf numFmtId="0" fontId="10" fillId="0" borderId="17" xfId="0" applyFont="1" applyFill="1" applyBorder="1"/>
    <xf numFmtId="173" fontId="8" fillId="0" borderId="13" xfId="0" applyNumberFormat="1" applyFont="1" applyFill="1" applyBorder="1" applyAlignment="1"/>
    <xf numFmtId="2" fontId="8" fillId="0" borderId="12" xfId="0" applyNumberFormat="1" applyFont="1" applyFill="1" applyBorder="1" applyAlignment="1">
      <alignment horizontal="left"/>
    </xf>
    <xf numFmtId="0" fontId="8" fillId="0" borderId="15" xfId="2" applyFont="1" applyFill="1" applyBorder="1"/>
    <xf numFmtId="2" fontId="8" fillId="0" borderId="6" xfId="0" applyNumberFormat="1" applyFont="1" applyFill="1" applyBorder="1" applyAlignment="1">
      <alignment horizontal="left"/>
    </xf>
    <xf numFmtId="0" fontId="8" fillId="0" borderId="49" xfId="0" applyFont="1" applyFill="1" applyBorder="1"/>
    <xf numFmtId="169" fontId="8" fillId="0" borderId="18" xfId="0" applyNumberFormat="1" applyFont="1" applyBorder="1"/>
    <xf numFmtId="169" fontId="4" fillId="0" borderId="17" xfId="0" applyNumberFormat="1" applyFont="1" applyFill="1" applyBorder="1"/>
    <xf numFmtId="0" fontId="8" fillId="0" borderId="20" xfId="0" applyFont="1" applyFill="1" applyBorder="1"/>
    <xf numFmtId="169" fontId="22" fillId="0" borderId="20" xfId="0" applyNumberFormat="1" applyFont="1" applyFill="1" applyBorder="1" applyAlignment="1">
      <alignment horizontal="right"/>
    </xf>
    <xf numFmtId="169" fontId="35" fillId="0" borderId="10" xfId="0" applyNumberFormat="1" applyFont="1" applyFill="1" applyBorder="1" applyAlignment="1">
      <alignment horizontal="right"/>
    </xf>
    <xf numFmtId="0" fontId="61" fillId="0" borderId="8" xfId="0" applyFont="1" applyFill="1" applyBorder="1"/>
    <xf numFmtId="169" fontId="8" fillId="0" borderId="50" xfId="0" applyNumberFormat="1" applyFont="1" applyFill="1" applyBorder="1" applyAlignment="1">
      <alignment horizontal="right"/>
    </xf>
    <xf numFmtId="169" fontId="22" fillId="0" borderId="31" xfId="0" applyNumberFormat="1" applyFont="1" applyFill="1" applyBorder="1" applyAlignment="1">
      <alignment horizontal="right"/>
    </xf>
    <xf numFmtId="169" fontId="8" fillId="0" borderId="8" xfId="0" applyNumberFormat="1" applyFont="1" applyFill="1" applyBorder="1" applyAlignment="1"/>
    <xf numFmtId="169" fontId="35" fillId="0" borderId="15" xfId="0" applyNumberFormat="1" applyFont="1" applyFill="1" applyBorder="1" applyAlignment="1">
      <alignment horizontal="right"/>
    </xf>
    <xf numFmtId="169" fontId="4" fillId="0" borderId="11" xfId="0" applyNumberFormat="1" applyFont="1" applyFill="1" applyBorder="1" applyAlignment="1">
      <alignment horizontal="right"/>
    </xf>
    <xf numFmtId="169" fontId="61" fillId="0" borderId="7" xfId="0" applyNumberFormat="1" applyFont="1" applyFill="1" applyBorder="1" applyAlignment="1">
      <alignment horizontal="right"/>
    </xf>
    <xf numFmtId="169" fontId="8" fillId="0" borderId="13" xfId="0" applyNumberFormat="1" applyFont="1" applyFill="1" applyBorder="1" applyAlignment="1">
      <alignment horizontal="right"/>
    </xf>
    <xf numFmtId="169" fontId="8" fillId="0" borderId="25" xfId="0" applyNumberFormat="1" applyFont="1" applyFill="1" applyBorder="1"/>
    <xf numFmtId="169" fontId="22" fillId="0" borderId="51" xfId="0" applyNumberFormat="1" applyFont="1" applyFill="1" applyBorder="1"/>
    <xf numFmtId="174" fontId="8" fillId="0" borderId="7" xfId="0" applyNumberFormat="1" applyFont="1" applyFill="1" applyBorder="1" applyAlignment="1">
      <alignment horizontal="right"/>
    </xf>
    <xf numFmtId="169" fontId="35" fillId="0" borderId="13" xfId="0" applyNumberFormat="1" applyFont="1" applyFill="1" applyBorder="1"/>
    <xf numFmtId="169" fontId="4" fillId="0" borderId="0" xfId="0" applyNumberFormat="1" applyFont="1" applyFill="1" applyBorder="1"/>
    <xf numFmtId="169" fontId="35" fillId="0" borderId="9" xfId="0" applyNumberFormat="1" applyFont="1" applyFill="1" applyBorder="1"/>
    <xf numFmtId="0" fontId="0" fillId="0" borderId="35" xfId="0" applyBorder="1"/>
    <xf numFmtId="0" fontId="0" fillId="0" borderId="35" xfId="0" applyFill="1" applyBorder="1" applyAlignment="1">
      <alignment horizontal="center"/>
    </xf>
    <xf numFmtId="0" fontId="17" fillId="0" borderId="18" xfId="0" applyFont="1" applyFill="1" applyBorder="1"/>
    <xf numFmtId="0" fontId="80" fillId="0" borderId="30" xfId="0" applyFont="1" applyFill="1" applyBorder="1" applyAlignment="1">
      <alignment horizontal="center"/>
    </xf>
    <xf numFmtId="165" fontId="31" fillId="0" borderId="30" xfId="0" applyNumberFormat="1" applyFont="1" applyFill="1" applyBorder="1" applyAlignment="1">
      <alignment horizontal="right"/>
    </xf>
    <xf numFmtId="0" fontId="8" fillId="0" borderId="30" xfId="0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0" fontId="8" fillId="0" borderId="30" xfId="0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0" fontId="8" fillId="0" borderId="5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2" fontId="8" fillId="0" borderId="0" xfId="0" applyNumberFormat="1" applyFont="1" applyFill="1" applyBorder="1" applyAlignment="1">
      <alignment horizontal="center"/>
    </xf>
    <xf numFmtId="2" fontId="8" fillId="0" borderId="30" xfId="0" applyNumberFormat="1" applyFont="1" applyBorder="1" applyAlignment="1">
      <alignment horizontal="center"/>
    </xf>
    <xf numFmtId="2" fontId="8" fillId="0" borderId="35" xfId="0" applyNumberFormat="1" applyFon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center"/>
    </xf>
  </cellXfs>
  <cellStyles count="4">
    <cellStyle name="Hyperlink" xfId="1" builtinId="8"/>
    <cellStyle name="Normal" xfId="0" builtinId="0"/>
    <cellStyle name="Normal 2" xfId="2"/>
    <cellStyle name="Normal 3" xfId="3"/>
  </cellStyles>
  <dxfs count="68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25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605" customWidth="1"/>
    <col min="2" max="2" width="6" style="751" customWidth="1"/>
    <col min="3" max="3" width="12.28515625" style="605" customWidth="1"/>
    <col min="4" max="4" width="13.85546875" style="605" customWidth="1"/>
    <col min="5" max="5" width="4.85546875" style="701" customWidth="1"/>
    <col min="6" max="6" width="3.7109375" style="701" customWidth="1"/>
    <col min="7" max="7" width="3.85546875" style="605" customWidth="1"/>
    <col min="8" max="8" width="4" style="605" customWidth="1"/>
    <col min="9" max="9" width="6.7109375" style="605" customWidth="1"/>
    <col min="10" max="10" width="5.140625" style="686" customWidth="1"/>
    <col min="11" max="11" width="8.42578125" style="605" bestFit="1" customWidth="1"/>
    <col min="12" max="12" width="7.5703125" style="808" customWidth="1"/>
    <col min="13" max="13" width="8.7109375" style="701" bestFit="1" customWidth="1"/>
    <col min="14" max="14" width="4.5703125" style="701" customWidth="1"/>
    <col min="15" max="15" width="7.5703125" style="605" customWidth="1"/>
    <col min="16" max="17" width="7.7109375" style="605" customWidth="1"/>
    <col min="18" max="18" width="6.42578125" style="701" bestFit="1" customWidth="1"/>
    <col min="19" max="22" width="6" style="786" customWidth="1"/>
    <col min="23" max="24" width="7.42578125" style="786" customWidth="1"/>
    <col min="25" max="25" width="12.5703125" style="605" customWidth="1"/>
    <col min="26" max="26" width="7.85546875" style="686" customWidth="1"/>
    <col min="27" max="27" width="6.140625" style="605" customWidth="1"/>
    <col min="28" max="28" width="4.5703125" style="605" customWidth="1"/>
    <col min="29" max="29" width="5.42578125" style="661" bestFit="1" customWidth="1"/>
    <col min="30" max="30" width="6" style="661" customWidth="1"/>
    <col min="31" max="31" width="7.140625" style="661" bestFit="1" customWidth="1"/>
    <col min="32" max="32" width="7.7109375" style="661" customWidth="1"/>
    <col min="33" max="33" width="8.7109375" style="661" customWidth="1"/>
    <col min="34" max="34" width="8.5703125" style="661" bestFit="1" customWidth="1"/>
    <col min="35" max="35" width="8.5703125" style="661" customWidth="1"/>
    <col min="36" max="36" width="8" style="661" bestFit="1" customWidth="1"/>
    <col min="37" max="37" width="8" style="661" customWidth="1"/>
    <col min="38" max="38" width="9.7109375" style="661" customWidth="1"/>
    <col min="39" max="39" width="6" style="661" bestFit="1" customWidth="1"/>
    <col min="40" max="40" width="6.42578125" style="661" customWidth="1"/>
    <col min="41" max="41" width="7" style="686" customWidth="1"/>
    <col min="42" max="43" width="7" style="605" customWidth="1"/>
    <col min="44" max="44" width="5.28515625" style="855" customWidth="1"/>
    <col min="45" max="48" width="5.28515625" style="856" customWidth="1"/>
    <col min="49" max="50" width="5.42578125" style="856" customWidth="1"/>
    <col min="51" max="51" width="5.28515625" style="686" customWidth="1"/>
    <col min="52" max="55" width="6.7109375" style="605" customWidth="1"/>
    <col min="56" max="56" width="8.85546875" style="1006"/>
    <col min="57" max="58" width="8.85546875" style="701"/>
    <col min="59" max="16384" width="8.85546875" style="605"/>
  </cols>
  <sheetData>
    <row r="1" spans="1:59" ht="12.75" customHeight="1" x14ac:dyDescent="0.2">
      <c r="A1" s="1" t="s">
        <v>0</v>
      </c>
      <c r="B1" s="750"/>
      <c r="C1" s="655" t="s">
        <v>1</v>
      </c>
      <c r="E1" s="743"/>
      <c r="G1" s="640"/>
      <c r="H1" s="403"/>
      <c r="I1" s="403"/>
      <c r="J1" s="779" t="s">
        <v>3666</v>
      </c>
      <c r="K1" s="604"/>
      <c r="L1" s="658"/>
      <c r="N1" s="737"/>
      <c r="P1" s="604"/>
      <c r="Q1" s="736"/>
      <c r="R1" s="657"/>
      <c r="S1" s="785"/>
      <c r="T1" s="785"/>
      <c r="W1" s="785"/>
      <c r="Y1" s="604"/>
      <c r="Z1" s="779" t="s">
        <v>2</v>
      </c>
      <c r="AC1" s="660" t="s">
        <v>4259</v>
      </c>
      <c r="AG1" s="791"/>
      <c r="AJ1" s="660"/>
      <c r="AK1" s="660"/>
      <c r="AL1" s="792"/>
      <c r="AO1" s="823" t="s">
        <v>4234</v>
      </c>
      <c r="AP1" s="403"/>
      <c r="AQ1" s="734"/>
      <c r="AR1" s="848" t="s">
        <v>5</v>
      </c>
      <c r="AS1" s="677"/>
      <c r="AT1" s="677"/>
      <c r="AU1" s="677"/>
      <c r="AV1" s="677"/>
      <c r="AW1" s="677"/>
      <c r="AX1" s="677"/>
      <c r="AY1" s="828" t="s">
        <v>6</v>
      </c>
      <c r="BD1" s="1005" t="s">
        <v>1869</v>
      </c>
    </row>
    <row r="2" spans="1:59" ht="12.75" customHeight="1" x14ac:dyDescent="0.2">
      <c r="A2" s="656" t="s">
        <v>7</v>
      </c>
      <c r="B2" s="750"/>
      <c r="C2" s="15" t="s">
        <v>4290</v>
      </c>
      <c r="D2" s="656"/>
      <c r="E2" s="741"/>
      <c r="F2" s="741"/>
      <c r="G2" s="403"/>
      <c r="H2" s="403"/>
      <c r="I2" s="403"/>
      <c r="J2" s="827" t="s">
        <v>4285</v>
      </c>
      <c r="K2" s="604"/>
      <c r="L2" s="658"/>
      <c r="N2" s="737"/>
      <c r="P2" s="604"/>
      <c r="Q2" s="657"/>
      <c r="R2" s="741"/>
      <c r="S2" s="787"/>
      <c r="T2" s="787"/>
      <c r="W2" s="787"/>
      <c r="Y2" s="604"/>
      <c r="Z2" s="827" t="s">
        <v>4286</v>
      </c>
      <c r="AO2" s="824" t="s">
        <v>10</v>
      </c>
      <c r="AP2" s="403"/>
      <c r="AR2" s="824" t="s">
        <v>11</v>
      </c>
      <c r="AS2" s="677"/>
      <c r="AT2" s="677"/>
      <c r="AU2" s="677"/>
      <c r="AV2" s="677"/>
      <c r="AW2" s="677"/>
      <c r="AX2" s="677"/>
      <c r="AY2" s="820" t="s">
        <v>14</v>
      </c>
    </row>
    <row r="3" spans="1:59" ht="12.75" customHeight="1" x14ac:dyDescent="0.2">
      <c r="A3" s="1004" t="s">
        <v>4478</v>
      </c>
      <c r="B3" s="818"/>
      <c r="D3" s="656"/>
      <c r="E3" s="741"/>
      <c r="F3" s="741"/>
      <c r="G3" s="403"/>
      <c r="H3" s="403"/>
      <c r="I3" s="403"/>
      <c r="J3" s="833" t="s">
        <v>12</v>
      </c>
      <c r="K3" s="604"/>
      <c r="L3" s="605"/>
      <c r="N3" s="741"/>
      <c r="P3" s="604"/>
      <c r="Q3" s="781" t="s">
        <v>8</v>
      </c>
      <c r="R3" s="741"/>
      <c r="S3" s="788"/>
      <c r="T3" s="788"/>
      <c r="W3" s="788"/>
      <c r="X3" s="789"/>
      <c r="Y3" s="604"/>
      <c r="AE3" s="662"/>
      <c r="AF3" s="662"/>
      <c r="AG3" s="662"/>
      <c r="AH3" s="662"/>
      <c r="AI3" s="662"/>
      <c r="AJ3" s="662"/>
      <c r="AK3" s="662"/>
      <c r="AL3" s="662"/>
      <c r="AM3" s="662"/>
      <c r="AN3" s="662"/>
      <c r="AO3" s="744"/>
      <c r="AP3" s="403"/>
      <c r="AR3" s="849" t="s">
        <v>13</v>
      </c>
      <c r="AS3" s="677"/>
      <c r="AT3" s="677"/>
      <c r="AU3" s="677"/>
      <c r="AV3" s="677"/>
      <c r="AW3" s="677"/>
      <c r="AX3" s="677"/>
      <c r="BA3" s="659"/>
      <c r="BB3" s="659"/>
      <c r="BC3" s="659"/>
    </row>
    <row r="4" spans="1:59" ht="12.75" customHeight="1" x14ac:dyDescent="0.2">
      <c r="A4" s="793"/>
      <c r="B4" s="604"/>
      <c r="C4" s="566"/>
      <c r="D4" s="604"/>
      <c r="E4" s="794"/>
      <c r="F4" s="794"/>
      <c r="G4" s="604"/>
      <c r="H4" s="604"/>
      <c r="I4" s="604"/>
      <c r="J4" s="834" t="s">
        <v>4235</v>
      </c>
      <c r="K4" s="566"/>
      <c r="L4" s="605"/>
      <c r="N4" s="554"/>
      <c r="O4" s="738"/>
      <c r="P4" s="566"/>
      <c r="R4" s="554"/>
      <c r="T4" s="788"/>
      <c r="W4" s="788"/>
      <c r="Y4" s="566"/>
      <c r="Z4" s="821" t="s">
        <v>15</v>
      </c>
      <c r="AA4" s="566"/>
      <c r="AB4" s="566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744"/>
      <c r="AP4" s="403"/>
      <c r="AQ4" s="795"/>
      <c r="AR4" s="850"/>
      <c r="AS4" s="851"/>
      <c r="AT4" s="851"/>
      <c r="AU4" s="851"/>
      <c r="AV4" s="851"/>
      <c r="AW4" s="796" t="s">
        <v>19</v>
      </c>
      <c r="AX4" s="851"/>
      <c r="AZ4" s="1180" t="s">
        <v>20</v>
      </c>
      <c r="BA4" s="1181"/>
      <c r="BB4" s="1181"/>
      <c r="BC4" s="1182"/>
    </row>
    <row r="5" spans="1:59" ht="12.75" customHeight="1" x14ac:dyDescent="0.2">
      <c r="A5" s="566" t="s">
        <v>21</v>
      </c>
      <c r="B5" s="747" t="s">
        <v>22</v>
      </c>
      <c r="C5" s="618"/>
      <c r="D5" s="566"/>
      <c r="E5" s="797" t="s">
        <v>23</v>
      </c>
      <c r="F5" s="797" t="s">
        <v>24</v>
      </c>
      <c r="G5" s="796" t="s">
        <v>25</v>
      </c>
      <c r="H5" s="618"/>
      <c r="I5" s="798">
        <v>43465</v>
      </c>
      <c r="J5" s="739" t="s">
        <v>26</v>
      </c>
      <c r="K5" s="554" t="s">
        <v>4282</v>
      </c>
      <c r="L5" s="679" t="s">
        <v>4232</v>
      </c>
      <c r="M5" s="618"/>
      <c r="N5" s="554" t="s">
        <v>28</v>
      </c>
      <c r="O5" s="554" t="s">
        <v>4283</v>
      </c>
      <c r="P5" s="1183" t="s">
        <v>4288</v>
      </c>
      <c r="Q5" s="1183"/>
      <c r="R5" s="554" t="s">
        <v>27</v>
      </c>
      <c r="S5" s="742" t="s">
        <v>43</v>
      </c>
      <c r="T5" s="742" t="s">
        <v>43</v>
      </c>
      <c r="U5" s="742" t="s">
        <v>43</v>
      </c>
      <c r="V5" s="742" t="s">
        <v>43</v>
      </c>
      <c r="W5" s="742" t="s">
        <v>42</v>
      </c>
      <c r="X5" s="742" t="s">
        <v>37</v>
      </c>
      <c r="Y5" s="799" t="s">
        <v>29</v>
      </c>
      <c r="Z5" s="739" t="s">
        <v>31</v>
      </c>
      <c r="AA5" s="554" t="s">
        <v>33</v>
      </c>
      <c r="AB5" s="554" t="s">
        <v>34</v>
      </c>
      <c r="AC5" s="783" t="s">
        <v>33</v>
      </c>
      <c r="AD5" s="783"/>
      <c r="AE5" s="783" t="s">
        <v>33</v>
      </c>
      <c r="AF5" s="783" t="s">
        <v>36</v>
      </c>
      <c r="AG5" s="783" t="s">
        <v>33</v>
      </c>
      <c r="AH5" s="783" t="s">
        <v>33</v>
      </c>
      <c r="AI5" s="783" t="s">
        <v>4260</v>
      </c>
      <c r="AJ5" s="783" t="s">
        <v>37</v>
      </c>
      <c r="AK5" s="783" t="s">
        <v>4261</v>
      </c>
      <c r="AL5" s="783" t="s">
        <v>39</v>
      </c>
      <c r="AM5" s="783" t="s">
        <v>40</v>
      </c>
      <c r="AN5" s="783" t="s">
        <v>41</v>
      </c>
      <c r="AO5" s="825" t="s">
        <v>48</v>
      </c>
      <c r="AP5" s="618" t="s">
        <v>49</v>
      </c>
      <c r="AQ5" s="554" t="s">
        <v>32</v>
      </c>
      <c r="AR5" s="827" t="s">
        <v>50</v>
      </c>
      <c r="AS5" s="851"/>
      <c r="AT5" s="851"/>
      <c r="AU5" s="851"/>
      <c r="AV5" s="851"/>
      <c r="AW5" s="796" t="s">
        <v>51</v>
      </c>
      <c r="AX5" s="851"/>
      <c r="AY5" s="829" t="s">
        <v>52</v>
      </c>
      <c r="AZ5" s="857" t="s">
        <v>53</v>
      </c>
      <c r="BA5" s="801" t="s">
        <v>53</v>
      </c>
      <c r="BB5" s="801" t="s">
        <v>54</v>
      </c>
      <c r="BC5" s="858" t="s">
        <v>55</v>
      </c>
      <c r="BE5" s="618" t="s">
        <v>4353</v>
      </c>
      <c r="BF5" s="618" t="s">
        <v>4355</v>
      </c>
      <c r="BG5" s="701" t="s">
        <v>33</v>
      </c>
    </row>
    <row r="6" spans="1:59" s="817" customFormat="1" ht="12.75" customHeight="1" thickBot="1" x14ac:dyDescent="0.25">
      <c r="A6" s="809" t="s">
        <v>56</v>
      </c>
      <c r="B6" s="819" t="s">
        <v>57</v>
      </c>
      <c r="C6" s="810" t="s">
        <v>96</v>
      </c>
      <c r="D6" s="810" t="s">
        <v>58</v>
      </c>
      <c r="E6" s="811" t="s">
        <v>59</v>
      </c>
      <c r="F6" s="811" t="s">
        <v>60</v>
      </c>
      <c r="G6" s="812" t="s">
        <v>61</v>
      </c>
      <c r="H6" s="812" t="s">
        <v>62</v>
      </c>
      <c r="I6" s="810" t="s">
        <v>63</v>
      </c>
      <c r="J6" s="822" t="s">
        <v>64</v>
      </c>
      <c r="K6" s="810" t="s">
        <v>72</v>
      </c>
      <c r="L6" s="813" t="s">
        <v>4233</v>
      </c>
      <c r="M6" s="812" t="s">
        <v>4284</v>
      </c>
      <c r="N6" s="812" t="s">
        <v>70</v>
      </c>
      <c r="O6" s="810" t="s">
        <v>73</v>
      </c>
      <c r="P6" s="810" t="s">
        <v>68</v>
      </c>
      <c r="Q6" s="810" t="s">
        <v>69</v>
      </c>
      <c r="R6" s="810" t="s">
        <v>67</v>
      </c>
      <c r="S6" s="814" t="s">
        <v>88</v>
      </c>
      <c r="T6" s="814" t="s">
        <v>89</v>
      </c>
      <c r="U6" s="814" t="s">
        <v>52</v>
      </c>
      <c r="V6" s="814" t="s">
        <v>90</v>
      </c>
      <c r="W6" s="814" t="s">
        <v>87</v>
      </c>
      <c r="X6" s="814" t="s">
        <v>86</v>
      </c>
      <c r="Y6" s="809" t="s">
        <v>1870</v>
      </c>
      <c r="Z6" s="822" t="s">
        <v>73</v>
      </c>
      <c r="AA6" s="810" t="s">
        <v>75</v>
      </c>
      <c r="AB6" s="810" t="s">
        <v>76</v>
      </c>
      <c r="AC6" s="815" t="s">
        <v>77</v>
      </c>
      <c r="AD6" s="815" t="s">
        <v>35</v>
      </c>
      <c r="AE6" s="815" t="s">
        <v>78</v>
      </c>
      <c r="AF6" s="815" t="s">
        <v>79</v>
      </c>
      <c r="AG6" s="815" t="s">
        <v>80</v>
      </c>
      <c r="AH6" s="815" t="s">
        <v>81</v>
      </c>
      <c r="AI6" s="815" t="s">
        <v>81</v>
      </c>
      <c r="AJ6" s="815" t="s">
        <v>81</v>
      </c>
      <c r="AK6" s="815" t="s">
        <v>81</v>
      </c>
      <c r="AL6" s="815" t="s">
        <v>83</v>
      </c>
      <c r="AM6" s="815" t="s">
        <v>84</v>
      </c>
      <c r="AN6" s="815" t="s">
        <v>85</v>
      </c>
      <c r="AO6" s="826" t="s">
        <v>97</v>
      </c>
      <c r="AP6" s="812" t="s">
        <v>98</v>
      </c>
      <c r="AQ6" s="810" t="s">
        <v>74</v>
      </c>
      <c r="AR6" s="852">
        <v>2018</v>
      </c>
      <c r="AS6" s="853">
        <v>2019</v>
      </c>
      <c r="AT6" s="853">
        <v>2020</v>
      </c>
      <c r="AU6" s="853">
        <v>2021</v>
      </c>
      <c r="AV6" s="853">
        <v>2022</v>
      </c>
      <c r="AW6" s="812" t="s">
        <v>99</v>
      </c>
      <c r="AX6" s="812" t="s">
        <v>100</v>
      </c>
      <c r="AY6" s="830" t="s">
        <v>101</v>
      </c>
      <c r="AZ6" s="859" t="s">
        <v>102</v>
      </c>
      <c r="BA6" s="816" t="s">
        <v>103</v>
      </c>
      <c r="BB6" s="816" t="s">
        <v>104</v>
      </c>
      <c r="BC6" s="860" t="s">
        <v>104</v>
      </c>
      <c r="BD6" s="822" t="s">
        <v>4351</v>
      </c>
      <c r="BE6" s="812" t="s">
        <v>4354</v>
      </c>
      <c r="BF6" s="812" t="s">
        <v>4356</v>
      </c>
      <c r="BG6" s="928" t="s">
        <v>4479</v>
      </c>
    </row>
    <row r="7" spans="1:59" ht="11.25" customHeight="1" x14ac:dyDescent="0.2">
      <c r="A7" s="645" t="s">
        <v>105</v>
      </c>
      <c r="B7" s="651" t="s">
        <v>106</v>
      </c>
      <c r="C7" s="1080" t="s">
        <v>109</v>
      </c>
      <c r="D7" s="1080" t="s">
        <v>4427</v>
      </c>
      <c r="E7" s="835">
        <v>31</v>
      </c>
      <c r="F7" s="554">
        <v>92</v>
      </c>
      <c r="G7" s="554" t="s">
        <v>107</v>
      </c>
      <c r="H7" s="554" t="s">
        <v>107</v>
      </c>
      <c r="I7" s="959">
        <v>40.340000000000003</v>
      </c>
      <c r="J7" s="745">
        <f t="shared" ref="J7:J38" si="0">(M7/I7)*100</f>
        <v>2.4789291026276645</v>
      </c>
      <c r="K7" s="974">
        <v>0.25</v>
      </c>
      <c r="L7" s="679">
        <v>4</v>
      </c>
      <c r="M7" s="736">
        <f t="shared" ref="M7:M38" si="1">K7*L7</f>
        <v>1</v>
      </c>
      <c r="N7" s="644" t="s">
        <v>108</v>
      </c>
      <c r="O7" s="839">
        <v>0.24</v>
      </c>
      <c r="P7" s="958">
        <v>43315</v>
      </c>
      <c r="Q7" s="958">
        <v>43327</v>
      </c>
      <c r="R7" s="736">
        <f t="shared" ref="R7:R38" si="2">(K7-O7)/O7*100</f>
        <v>4.1666666666666705</v>
      </c>
      <c r="S7" s="802">
        <f>IF(INDEX(Historical!$D$7:$D$1452,MATCH(B7,Historical!$B$7:$B$1452,0))=0,"n/a",(INDEX(Historical!$C$7:$C$1452,MATCH(B7,Historical!$B$7:$B$1452,0))/INDEX(Historical!$D$7:$D$1452,MATCH(B7,Historical!$B$7:$B$1452,0))-1)*100)</f>
        <v>5.555555555555558</v>
      </c>
      <c r="T7" s="802">
        <f>IF(INDEX(Historical!$F$7:$F$1452,MATCH(B7,Historical!$B$7:$B$1452,0))=0,"n/a",((INDEX(Historical!$C$7:$C$1452,MATCH(B7,Historical!$B$7:$B$1452,0))/INDEX(Historical!$F$7:$F$1452,MATCH(B7,Historical!$B$7:$B$1452,0)))^(1/3)-1)*100)</f>
        <v>5.5964479290809388</v>
      </c>
      <c r="U7" s="802">
        <f>IF(INDEX(Historical!$I$7:$I$1452,MATCH(B7,Historical!$B$7:$B$1452,0))=0,"n/a",((INDEX(Historical!$C$7:$C$1452,MATCH(B7,Historical!$B$7:$B$1452,0))/INDEX(Historical!$I$7:$I$1452,MATCH(B7,Historical!$B$7:$B$1452,0)))^(1/5)-1)*100)</f>
        <v>4.8413171284721557</v>
      </c>
      <c r="V7" s="802">
        <f>IF(INDEX(Historical!$O$7:$O$1452,MATCH(B7,Historical!$B$7:$B$1452,0))=0,"n/a",((INDEX(Historical!$C$7:$C$1452,MATCH(B7,Historical!$B$7:$B$1452,0))/INDEX(Historical!$O$7:$O$1452,MATCH(B7,Historical!$B$7:$B$1452,0)))^(1/10)-1)*100)</f>
        <v>4.0882783027962111</v>
      </c>
      <c r="W7" s="803">
        <f t="shared" ref="W7:W38" si="3">IF(OR(U7&lt;=0,U7="n/a",V7&lt;=0,V7="n/a"),"n/a",U7/V7)</f>
        <v>1.1841946095403773</v>
      </c>
      <c r="X7" s="804">
        <f t="shared" ref="X7:X38" si="4">IF(OR(AJ7&lt;=0,AJ7="n/a",U7&lt;=0,U7="n/a"),"n/a",U7/AJ7)</f>
        <v>0.75645580132377432</v>
      </c>
      <c r="Y7" s="967" t="s">
        <v>4072</v>
      </c>
      <c r="Z7" s="745">
        <f t="shared" ref="Z7:Z38" si="5">IF(OR(AC7&lt;0.01,AC7="n/a"),"n/a",M7/AC7*100)</f>
        <v>34.246575342465754</v>
      </c>
      <c r="AA7" s="678">
        <f t="shared" ref="AA7:AA38" si="6">IF(OR(AC7&lt;0.01,AC7="n/a"),"n/a",I7/AC7)</f>
        <v>13.815068493150687</v>
      </c>
      <c r="AB7" s="679">
        <v>12</v>
      </c>
      <c r="AC7" s="959">
        <v>2.92</v>
      </c>
      <c r="AD7" s="959">
        <v>1.38</v>
      </c>
      <c r="AE7" s="959">
        <v>4.3600000000000003</v>
      </c>
      <c r="AF7" s="959">
        <v>1.4</v>
      </c>
      <c r="AG7" s="959">
        <v>10.7</v>
      </c>
      <c r="AH7" s="959">
        <v>12.9</v>
      </c>
      <c r="AI7" s="959">
        <v>11.17</v>
      </c>
      <c r="AJ7" s="959">
        <v>6.4</v>
      </c>
      <c r="AK7" s="959">
        <v>10</v>
      </c>
      <c r="AL7" s="969">
        <v>1070</v>
      </c>
      <c r="AM7" s="964">
        <v>0.70000000000000007</v>
      </c>
      <c r="AN7" s="959">
        <v>0.17</v>
      </c>
      <c r="AO7" s="845">
        <f t="shared" ref="AO7:AO38" si="7">IF(U7="n/a","n/a",IF(AA7&lt;0,"n/a",IF(AA7="n/a","n/a",J7+U7-AA7)))</f>
        <v>-6.4948222620508664</v>
      </c>
      <c r="AP7" s="846">
        <f t="shared" ref="AP7:AP38" si="8">IF(U7="n/a","n/a",J7+U7)</f>
        <v>7.3202462310998202</v>
      </c>
      <c r="AQ7" s="680">
        <f t="shared" ref="AQ7:AQ38" si="9">IF(OR(AC7&lt;0.01,AF7="n/a"),"n/a",(I7/SQRT(22.5*AC7*(I7/AF7))-1)*100)</f>
        <v>-7.2851542741917408</v>
      </c>
      <c r="AR7" s="745">
        <f>INDEX(Historical!$C$7:$C$1452,MATCH(B7,Historical!$B$7:$B$1452,0))*IF(AH7="n/a",1.03,IF(AH7&lt;0,1.01,IF(AH7&gt;10,1.1,(1+AH7/100))))</f>
        <v>0.83600000000000008</v>
      </c>
      <c r="AS7" s="678">
        <f t="shared" ref="AS7:AS38" si="10">IF($AI7="n/a",1.03*AR7,IF($AI7&lt;0,1.01*AR7,IF($AI7&gt;10,1.1*AR7,(1+$AI7/100)*AR7)))</f>
        <v>0.9196000000000002</v>
      </c>
      <c r="AT7" s="678">
        <f t="shared" ref="AT7:AV26" si="11">IF($AK7="n/a",1.03*AS7,IF($AK7&lt;0,1.01*AS7,IF($AK7&gt;10,1.1*AS7,(1+$AK7/100)*AS7)))</f>
        <v>1.0115600000000002</v>
      </c>
      <c r="AU7" s="678">
        <f t="shared" si="11"/>
        <v>1.1127160000000003</v>
      </c>
      <c r="AV7" s="678">
        <f t="shared" si="11"/>
        <v>1.2239876000000003</v>
      </c>
      <c r="AW7" s="745">
        <f t="shared" ref="AW7:AW38" si="12">SUM(AR7:AV7)</f>
        <v>5.1038636000000013</v>
      </c>
      <c r="AX7" s="854">
        <f t="shared" ref="AX7:AX38" si="13">AW7/I7*100</f>
        <v>12.652116013882006</v>
      </c>
      <c r="AY7" s="1090">
        <v>1.1100000000000001</v>
      </c>
      <c r="AZ7" s="964">
        <v>4.9399999999999995</v>
      </c>
      <c r="BA7" s="964">
        <v>-32.01</v>
      </c>
      <c r="BB7" s="964">
        <v>-11.33</v>
      </c>
      <c r="BC7" s="964">
        <v>-22.33</v>
      </c>
      <c r="BE7" s="701">
        <v>1988</v>
      </c>
      <c r="BF7" s="986" t="e">
        <f t="shared" ref="BF7" si="14">#VALUE!</f>
        <v>#VALUE!</v>
      </c>
      <c r="BG7" s="972">
        <v>1.3</v>
      </c>
    </row>
    <row r="8" spans="1:59" ht="11.25" customHeight="1" x14ac:dyDescent="0.2">
      <c r="A8" s="566" t="s">
        <v>110</v>
      </c>
      <c r="B8" s="651" t="s">
        <v>111</v>
      </c>
      <c r="C8" s="1080" t="s">
        <v>113</v>
      </c>
      <c r="D8" s="1080" t="s">
        <v>4449</v>
      </c>
      <c r="E8" s="835">
        <v>60</v>
      </c>
      <c r="F8" s="554">
        <v>8</v>
      </c>
      <c r="G8" s="554" t="s">
        <v>38</v>
      </c>
      <c r="H8" s="554" t="s">
        <v>38</v>
      </c>
      <c r="I8" s="959">
        <v>190.54</v>
      </c>
      <c r="J8" s="745">
        <f t="shared" si="0"/>
        <v>2.8550435604072639</v>
      </c>
      <c r="K8" s="968">
        <v>1.36</v>
      </c>
      <c r="L8" s="679">
        <v>4</v>
      </c>
      <c r="M8" s="736">
        <f t="shared" si="1"/>
        <v>5.44</v>
      </c>
      <c r="N8" s="644" t="s">
        <v>112</v>
      </c>
      <c r="O8" s="838">
        <v>1.175</v>
      </c>
      <c r="P8" s="695">
        <v>43146</v>
      </c>
      <c r="Q8" s="695">
        <v>43171</v>
      </c>
      <c r="R8" s="736">
        <f t="shared" si="2"/>
        <v>15.744680851063833</v>
      </c>
      <c r="S8" s="802">
        <f>IF(INDEX(Historical!$D$7:$D$1452,MATCH(B8,Historical!$B$7:$B$1452,0))=0,"n/a",(INDEX(Historical!$C$7:$C$1452,MATCH(B8,Historical!$B$7:$B$1452,0))/INDEX(Historical!$D$7:$D$1452,MATCH(B8,Historical!$B$7:$B$1452,0))-1)*100)</f>
        <v>5.8558558558558405</v>
      </c>
      <c r="T8" s="802">
        <f>IF(INDEX(Historical!$F$7:$F$1452,MATCH(B8,Historical!$B$7:$B$1452,0))=0,"n/a",((INDEX(Historical!$C$7:$C$1452,MATCH(B8,Historical!$B$7:$B$1452,0))/INDEX(Historical!$F$7:$F$1452,MATCH(B8,Historical!$B$7:$B$1452,0)))^(1/3)-1)*100)</f>
        <v>11.179295381557308</v>
      </c>
      <c r="U8" s="802">
        <f>IF(INDEX(Historical!$I$7:$I$1452,MATCH(B8,Historical!$B$7:$B$1452,0))=0,"n/a",((INDEX(Historical!$C$7:$C$1452,MATCH(B8,Historical!$B$7:$B$1452,0))/INDEX(Historical!$I$7:$I$1452,MATCH(B8,Historical!$B$7:$B$1452,0)))^(1/5)-1)*100)</f>
        <v>14.772322765300604</v>
      </c>
      <c r="V8" s="802">
        <f>IF(INDEX(Historical!$O$7:$O$1452,MATCH(B8,Historical!$B$7:$B$1452,0))=0,"n/a",((INDEX(Historical!$C$7:$C$1452,MATCH(B8,Historical!$B$7:$B$1452,0))/INDEX(Historical!$O$7:$O$1452,MATCH(B8,Historical!$B$7:$B$1452,0)))^(1/10)-1)*100)</f>
        <v>9.3653287876894087</v>
      </c>
      <c r="W8" s="803">
        <f t="shared" si="3"/>
        <v>1.5773416075598554</v>
      </c>
      <c r="X8" s="804">
        <f t="shared" si="4"/>
        <v>1.9184834760130653</v>
      </c>
      <c r="Y8" s="651"/>
      <c r="Z8" s="745">
        <f t="shared" si="5"/>
        <v>59.91189427312775</v>
      </c>
      <c r="AA8" s="678">
        <f t="shared" si="6"/>
        <v>20.984581497797357</v>
      </c>
      <c r="AB8" s="679">
        <v>12</v>
      </c>
      <c r="AC8" s="959">
        <v>9.08</v>
      </c>
      <c r="AD8" s="959">
        <v>2.2999999999999998</v>
      </c>
      <c r="AE8" s="959">
        <v>3.48</v>
      </c>
      <c r="AF8" s="959">
        <v>10.89</v>
      </c>
      <c r="AG8" s="959">
        <v>41.9</v>
      </c>
      <c r="AH8" s="959">
        <v>12.4</v>
      </c>
      <c r="AI8" s="959">
        <v>8.19</v>
      </c>
      <c r="AJ8" s="959">
        <v>7.7</v>
      </c>
      <c r="AK8" s="959">
        <v>9.11</v>
      </c>
      <c r="AL8" s="969">
        <v>114140</v>
      </c>
      <c r="AM8" s="964">
        <v>7.7399999999999993</v>
      </c>
      <c r="AN8" s="959">
        <v>1.45</v>
      </c>
      <c r="AO8" s="845">
        <f t="shared" si="7"/>
        <v>-3.3572151720894894</v>
      </c>
      <c r="AP8" s="846">
        <f t="shared" si="8"/>
        <v>17.627366325707868</v>
      </c>
      <c r="AQ8" s="680">
        <f t="shared" si="9"/>
        <v>218.69322937480052</v>
      </c>
      <c r="AR8" s="745">
        <f>INDEX(Historical!$C$7:$C$1452,MATCH(B8,Historical!$B$7:$B$1452,0))*IF(AH8="n/a",1.03,IF(AH8&lt;0,1.01,IF(AH8&gt;10,1.1,(1+AH8/100))))</f>
        <v>5.1700000000000008</v>
      </c>
      <c r="AS8" s="678">
        <f t="shared" si="10"/>
        <v>5.5934230000000014</v>
      </c>
      <c r="AT8" s="678">
        <f t="shared" si="11"/>
        <v>6.1029838353000017</v>
      </c>
      <c r="AU8" s="678">
        <f t="shared" si="11"/>
        <v>6.6589656626958318</v>
      </c>
      <c r="AV8" s="678">
        <f t="shared" si="11"/>
        <v>7.2655974345674217</v>
      </c>
      <c r="AW8" s="745">
        <f t="shared" si="12"/>
        <v>30.790969932563257</v>
      </c>
      <c r="AX8" s="854">
        <f t="shared" si="13"/>
        <v>16.1598456662975</v>
      </c>
      <c r="AY8" s="1090">
        <v>1.1000000000000001</v>
      </c>
      <c r="AZ8" s="964">
        <v>7.7299999999999995</v>
      </c>
      <c r="BA8" s="964">
        <v>-26.650000000000002</v>
      </c>
      <c r="BB8" s="964">
        <v>-3.01</v>
      </c>
      <c r="BC8" s="964">
        <v>-6.69</v>
      </c>
      <c r="BE8" s="701">
        <v>1959</v>
      </c>
      <c r="BF8" s="986" t="e">
        <f>#VALUE!</f>
        <v>#VALUE!</v>
      </c>
      <c r="BG8" s="972">
        <v>12</v>
      </c>
    </row>
    <row r="9" spans="1:59" ht="11.25" customHeight="1" x14ac:dyDescent="0.2">
      <c r="A9" s="566" t="s">
        <v>398</v>
      </c>
      <c r="B9" s="651" t="s">
        <v>399</v>
      </c>
      <c r="C9" s="1080" t="s">
        <v>113</v>
      </c>
      <c r="D9" s="1080" t="s">
        <v>1235</v>
      </c>
      <c r="E9" s="835">
        <v>25</v>
      </c>
      <c r="F9" s="554">
        <v>128</v>
      </c>
      <c r="G9" s="554" t="s">
        <v>38</v>
      </c>
      <c r="H9" s="554" t="s">
        <v>38</v>
      </c>
      <c r="I9" s="959">
        <v>42.7</v>
      </c>
      <c r="J9" s="745">
        <f t="shared" si="0"/>
        <v>2.0608899297423888</v>
      </c>
      <c r="K9" s="974">
        <v>0.22</v>
      </c>
      <c r="L9" s="679">
        <v>4</v>
      </c>
      <c r="M9" s="736">
        <f t="shared" si="1"/>
        <v>0.88</v>
      </c>
      <c r="N9" s="644" t="s">
        <v>108</v>
      </c>
      <c r="O9" s="839">
        <v>0.18</v>
      </c>
      <c r="P9" s="958">
        <v>43403</v>
      </c>
      <c r="Q9" s="958">
        <v>43419</v>
      </c>
      <c r="R9" s="736">
        <f t="shared" si="2"/>
        <v>22.222222222222225</v>
      </c>
      <c r="S9" s="802">
        <f>IF(INDEX(Historical!$D$7:$D$1452,MATCH(B9,Historical!$B$7:$B$1452,0))=0,"n/a",(INDEX(Historical!$C$7:$C$1452,MATCH(B9,Historical!$B$7:$B$1452,0))/INDEX(Historical!$D$7:$D$1452,MATCH(B9,Historical!$B$7:$B$1452,0))-1)*100)</f>
        <v>16.666666666666675</v>
      </c>
      <c r="T9" s="802">
        <f>IF(INDEX(Historical!$F$7:$F$1452,MATCH(B9,Historical!$B$7:$B$1452,0))=0,"n/a",((INDEX(Historical!$C$7:$C$1452,MATCH(B9,Historical!$B$7:$B$1452,0))/INDEX(Historical!$F$7:$F$1452,MATCH(B9,Historical!$B$7:$B$1452,0)))^(1/3)-1)*100)</f>
        <v>23.127650029855573</v>
      </c>
      <c r="U9" s="802">
        <f>IF(INDEX(Historical!$I$7:$I$1452,MATCH(B9,Historical!$B$7:$B$1452,0))=0,"n/a",((INDEX(Historical!$C$7:$C$1452,MATCH(B9,Historical!$B$7:$B$1452,0))/INDEX(Historical!$I$7:$I$1452,MATCH(B9,Historical!$B$7:$B$1452,0)))^(1/5)-1)*100)</f>
        <v>25.48248317757842</v>
      </c>
      <c r="V9" s="802">
        <f>IF(INDEX(Historical!$O$7:$O$1452,MATCH(B9,Historical!$B$7:$B$1452,0))=0,"n/a",((INDEX(Historical!$C$7:$C$1452,MATCH(B9,Historical!$B$7:$B$1452,0))/INDEX(Historical!$O$7:$O$1452,MATCH(B9,Historical!$B$7:$B$1452,0)))^(1/10)-1)*100)</f>
        <v>16.983368811009349</v>
      </c>
      <c r="W9" s="803">
        <f t="shared" si="3"/>
        <v>1.5004374845266022</v>
      </c>
      <c r="X9" s="804">
        <f t="shared" si="4"/>
        <v>1.2805267928431365</v>
      </c>
      <c r="Y9" s="756"/>
      <c r="Z9" s="745">
        <f t="shared" si="5"/>
        <v>36.065573770491802</v>
      </c>
      <c r="AA9" s="678">
        <f t="shared" si="6"/>
        <v>17.5</v>
      </c>
      <c r="AB9" s="679">
        <v>12</v>
      </c>
      <c r="AC9" s="959">
        <v>2.44</v>
      </c>
      <c r="AD9" s="959">
        <v>1.78</v>
      </c>
      <c r="AE9" s="959">
        <v>2.31</v>
      </c>
      <c r="AF9" s="959">
        <v>4.1500000000000004</v>
      </c>
      <c r="AG9" s="959">
        <v>19.900000000000002</v>
      </c>
      <c r="AH9" s="959">
        <v>17.299999999999997</v>
      </c>
      <c r="AI9" s="959">
        <v>9.17</v>
      </c>
      <c r="AJ9" s="959">
        <v>19.900000000000002</v>
      </c>
      <c r="AK9" s="959">
        <v>9.8000000000000007</v>
      </c>
      <c r="AL9" s="969">
        <v>7250</v>
      </c>
      <c r="AM9" s="964">
        <v>0.1</v>
      </c>
      <c r="AN9" s="959">
        <v>0.11</v>
      </c>
      <c r="AO9" s="845">
        <f t="shared" si="7"/>
        <v>10.043373107320807</v>
      </c>
      <c r="AP9" s="846">
        <f t="shared" si="8"/>
        <v>27.543373107320807</v>
      </c>
      <c r="AQ9" s="680">
        <f t="shared" si="9"/>
        <v>79.660173042824894</v>
      </c>
      <c r="AR9" s="745">
        <f>INDEX(Historical!$C$7:$C$1452,MATCH(B9,Historical!$B$7:$B$1452,0))*IF(AH9="n/a",1.03,IF(AH9&lt;0,1.01,IF(AH9&gt;10,1.1,(1+AH9/100))))</f>
        <v>0.6160000000000001</v>
      </c>
      <c r="AS9" s="678">
        <f t="shared" si="10"/>
        <v>0.67248720000000006</v>
      </c>
      <c r="AT9" s="678">
        <f t="shared" si="11"/>
        <v>0.73839094560000018</v>
      </c>
      <c r="AU9" s="678">
        <f t="shared" si="11"/>
        <v>0.81075325826880029</v>
      </c>
      <c r="AV9" s="678">
        <f t="shared" si="11"/>
        <v>0.89020707757914275</v>
      </c>
      <c r="AW9" s="745">
        <f t="shared" si="12"/>
        <v>3.7278384814479435</v>
      </c>
      <c r="AX9" s="854">
        <f t="shared" si="13"/>
        <v>8.7303008933207096</v>
      </c>
      <c r="AY9" s="1090">
        <v>1.32</v>
      </c>
      <c r="AZ9" s="964">
        <v>5.8500000000000005</v>
      </c>
      <c r="BA9" s="964">
        <v>-37.56</v>
      </c>
      <c r="BB9" s="964">
        <v>-5.13</v>
      </c>
      <c r="BC9" s="964">
        <v>-24.39</v>
      </c>
      <c r="BE9" s="701">
        <v>1994</v>
      </c>
      <c r="BF9" s="986" t="e">
        <f>#VALUE!</f>
        <v>#VALUE!</v>
      </c>
      <c r="BG9" s="972">
        <v>11</v>
      </c>
    </row>
    <row r="10" spans="1:59" ht="11.25" customHeight="1" x14ac:dyDescent="0.2">
      <c r="A10" s="566" t="s">
        <v>114</v>
      </c>
      <c r="B10" s="651" t="s">
        <v>115</v>
      </c>
      <c r="C10" s="1080" t="s">
        <v>113</v>
      </c>
      <c r="D10" s="1080" t="s">
        <v>4410</v>
      </c>
      <c r="E10" s="835">
        <v>52</v>
      </c>
      <c r="F10" s="554">
        <v>20</v>
      </c>
      <c r="G10" s="554" t="s">
        <v>116</v>
      </c>
      <c r="H10" s="554" t="s">
        <v>38</v>
      </c>
      <c r="I10" s="959">
        <v>32.11</v>
      </c>
      <c r="J10" s="745">
        <f t="shared" si="0"/>
        <v>2.2422921208346311</v>
      </c>
      <c r="K10" s="968">
        <v>0.18</v>
      </c>
      <c r="L10" s="679">
        <v>4</v>
      </c>
      <c r="M10" s="736">
        <f t="shared" si="1"/>
        <v>0.72</v>
      </c>
      <c r="N10" s="644" t="s">
        <v>245</v>
      </c>
      <c r="O10" s="838">
        <v>0.17499999999999999</v>
      </c>
      <c r="P10" s="958">
        <v>43467</v>
      </c>
      <c r="Q10" s="958">
        <v>43500</v>
      </c>
      <c r="R10" s="736">
        <f t="shared" si="2"/>
        <v>2.8571428571428599</v>
      </c>
      <c r="S10" s="802">
        <f>IF(INDEX(Historical!$D$7:$D$1452,MATCH(B10,Historical!$B$7:$B$1452,0))=0,"n/a",(INDEX(Historical!$C$7:$C$1452,MATCH(B10,Historical!$B$7:$B$1452,0))/INDEX(Historical!$D$7:$D$1452,MATCH(B10,Historical!$B$7:$B$1452,0))-1)*100)</f>
        <v>3.0303030303030276</v>
      </c>
      <c r="T10" s="802">
        <f>IF(INDEX(Historical!$F$7:$F$1452,MATCH(B10,Historical!$B$7:$B$1452,0))=0,"n/a",((INDEX(Historical!$C$7:$C$1452,MATCH(B10,Historical!$B$7:$B$1452,0))/INDEX(Historical!$F$7:$F$1452,MATCH(B10,Historical!$B$7:$B$1452,0)))^(1/3)-1)*100)</f>
        <v>3.1270055989971013</v>
      </c>
      <c r="U10" s="802">
        <f>IF(INDEX(Historical!$I$7:$I$1452,MATCH(B10,Historical!$B$7:$B$1452,0))=0,"n/a",((INDEX(Historical!$C$7:$C$1452,MATCH(B10,Historical!$B$7:$B$1452,0))/INDEX(Historical!$I$7:$I$1452,MATCH(B10,Historical!$B$7:$B$1452,0)))^(1/5)-1)*100)</f>
        <v>3.2324379535307868</v>
      </c>
      <c r="V10" s="802">
        <f>IF(INDEX(Historical!$O$7:$O$1452,MATCH(B10,Historical!$B$7:$B$1452,0))=0,"n/a",((INDEX(Historical!$C$7:$C$1452,MATCH(B10,Historical!$B$7:$B$1452,0))/INDEX(Historical!$O$7:$O$1452,MATCH(B10,Historical!$B$7:$B$1452,0)))^(1/10)-1)*100)</f>
        <v>3.5444361566979943</v>
      </c>
      <c r="W10" s="803">
        <f t="shared" si="3"/>
        <v>0.91197522275084064</v>
      </c>
      <c r="X10" s="804" t="str">
        <f t="shared" si="4"/>
        <v>n/a</v>
      </c>
      <c r="Y10" s="753"/>
      <c r="Z10" s="745">
        <f t="shared" si="5"/>
        <v>71.287128712871279</v>
      </c>
      <c r="AA10" s="678">
        <f t="shared" si="6"/>
        <v>31.792079207920793</v>
      </c>
      <c r="AB10" s="679">
        <v>10</v>
      </c>
      <c r="AC10" s="959">
        <v>1.01</v>
      </c>
      <c r="AD10" s="959">
        <v>1.98</v>
      </c>
      <c r="AE10" s="959">
        <v>0.34</v>
      </c>
      <c r="AF10" s="959">
        <v>1.47</v>
      </c>
      <c r="AG10" s="959">
        <v>6.8000000000000007</v>
      </c>
      <c r="AH10" s="959">
        <v>-20.3</v>
      </c>
      <c r="AI10" s="959">
        <v>15.229999999999999</v>
      </c>
      <c r="AJ10" s="959">
        <v>-0.89999999999999991</v>
      </c>
      <c r="AK10" s="959">
        <v>16</v>
      </c>
      <c r="AL10" s="969">
        <v>2220</v>
      </c>
      <c r="AM10" s="964">
        <v>0.70000000000000007</v>
      </c>
      <c r="AN10" s="959">
        <v>0.65</v>
      </c>
      <c r="AO10" s="845">
        <f t="shared" si="7"/>
        <v>-26.317349133555375</v>
      </c>
      <c r="AP10" s="846">
        <f t="shared" si="8"/>
        <v>5.4747300743654179</v>
      </c>
      <c r="AQ10" s="680">
        <f t="shared" si="9"/>
        <v>44.120869698001222</v>
      </c>
      <c r="AR10" s="745">
        <f>INDEX(Historical!$C$7:$C$1452,MATCH(B10,Historical!$B$7:$B$1452,0))*IF(AH10="n/a",1.03,IF(AH10&lt;0,1.01,IF(AH10&gt;10,1.1,(1+AH10/100))))</f>
        <v>0.68680000000000008</v>
      </c>
      <c r="AS10" s="678">
        <f t="shared" si="10"/>
        <v>0.75548000000000015</v>
      </c>
      <c r="AT10" s="678">
        <f t="shared" si="11"/>
        <v>0.83102800000000021</v>
      </c>
      <c r="AU10" s="678">
        <f t="shared" si="11"/>
        <v>0.91413080000000035</v>
      </c>
      <c r="AV10" s="678">
        <f t="shared" si="11"/>
        <v>1.0055438800000005</v>
      </c>
      <c r="AW10" s="745">
        <f t="shared" si="12"/>
        <v>4.192982680000001</v>
      </c>
      <c r="AX10" s="854">
        <f t="shared" si="13"/>
        <v>13.058183369666773</v>
      </c>
      <c r="AY10" s="1090">
        <v>0.64</v>
      </c>
      <c r="AZ10" s="964">
        <v>25.230000000000004</v>
      </c>
      <c r="BA10" s="964">
        <v>-19.72</v>
      </c>
      <c r="BB10" s="964">
        <v>6.05</v>
      </c>
      <c r="BC10" s="964">
        <v>3.02</v>
      </c>
      <c r="BE10" s="701">
        <v>1968</v>
      </c>
      <c r="BF10" s="986" t="e">
        <f>#VALUE!</f>
        <v>#VALUE!</v>
      </c>
      <c r="BG10" s="972">
        <v>2.6</v>
      </c>
    </row>
    <row r="11" spans="1:59" ht="11.25" customHeight="1" x14ac:dyDescent="0.2">
      <c r="A11" s="566" t="s">
        <v>117</v>
      </c>
      <c r="B11" s="651" t="s">
        <v>118</v>
      </c>
      <c r="C11" s="1080" t="s">
        <v>109</v>
      </c>
      <c r="D11" s="1080" t="s">
        <v>119</v>
      </c>
      <c r="E11" s="835">
        <v>36</v>
      </c>
      <c r="F11" s="554">
        <v>72</v>
      </c>
      <c r="G11" s="554" t="s">
        <v>38</v>
      </c>
      <c r="H11" s="554" t="s">
        <v>38</v>
      </c>
      <c r="I11" s="959">
        <v>45.56</v>
      </c>
      <c r="J11" s="745">
        <f t="shared" si="0"/>
        <v>2.2827041264266899</v>
      </c>
      <c r="K11" s="968">
        <v>0.26</v>
      </c>
      <c r="L11" s="679">
        <v>4</v>
      </c>
      <c r="M11" s="736">
        <f t="shared" si="1"/>
        <v>1.04</v>
      </c>
      <c r="N11" s="644" t="s">
        <v>120</v>
      </c>
      <c r="O11" s="838">
        <v>0.22500000000000001</v>
      </c>
      <c r="P11" s="695">
        <v>43151</v>
      </c>
      <c r="Q11" s="695">
        <v>43160</v>
      </c>
      <c r="R11" s="736">
        <f t="shared" si="2"/>
        <v>15.555555555555555</v>
      </c>
      <c r="S11" s="802">
        <f>IF(INDEX(Historical!$D$7:$D$1452,MATCH(B11,Historical!$B$7:$B$1452,0))=0,"n/a",(INDEX(Historical!$C$7:$C$1452,MATCH(B11,Historical!$B$7:$B$1452,0))/INDEX(Historical!$D$7:$D$1452,MATCH(B11,Historical!$B$7:$B$1452,0))-1)*100)</f>
        <v>4.8192771084337505</v>
      </c>
      <c r="T11" s="802">
        <f>IF(INDEX(Historical!$F$7:$F$1452,MATCH(B11,Historical!$B$7:$B$1452,0))=0,"n/a",((INDEX(Historical!$C$7:$C$1452,MATCH(B11,Historical!$B$7:$B$1452,0))/INDEX(Historical!$F$7:$F$1452,MATCH(B11,Historical!$B$7:$B$1452,0)))^(1/3)-1)*100)</f>
        <v>5.5429375526615754</v>
      </c>
      <c r="U11" s="802">
        <f>IF(INDEX(Historical!$I$7:$I$1452,MATCH(B11,Historical!$B$7:$B$1452,0))=0,"n/a",((INDEX(Historical!$C$7:$C$1452,MATCH(B11,Historical!$B$7:$B$1452,0))/INDEX(Historical!$I$7:$I$1452,MATCH(B11,Historical!$B$7:$B$1452,0)))^(1/5)-1)*100)</f>
        <v>5.3631849129711417</v>
      </c>
      <c r="V11" s="802">
        <f>IF(INDEX(Historical!$O$7:$O$1452,MATCH(B11,Historical!$B$7:$B$1452,0))=0,"n/a",((INDEX(Historical!$C$7:$C$1452,MATCH(B11,Historical!$B$7:$B$1452,0))/INDEX(Historical!$O$7:$O$1452,MATCH(B11,Historical!$B$7:$B$1452,0)))^(1/10)-1)*100)</f>
        <v>8.0801468581459535</v>
      </c>
      <c r="W11" s="803">
        <f t="shared" si="3"/>
        <v>0.66374844506251485</v>
      </c>
      <c r="X11" s="804">
        <f t="shared" si="4"/>
        <v>2.8227289015637589</v>
      </c>
      <c r="Y11" s="757"/>
      <c r="Z11" s="745">
        <f t="shared" si="5"/>
        <v>26.530612244897959</v>
      </c>
      <c r="AA11" s="678">
        <f t="shared" si="6"/>
        <v>11.622448979591837</v>
      </c>
      <c r="AB11" s="679">
        <v>12</v>
      </c>
      <c r="AC11" s="959">
        <v>3.92</v>
      </c>
      <c r="AD11" s="959">
        <v>1.37</v>
      </c>
      <c r="AE11" s="959">
        <v>1.6</v>
      </c>
      <c r="AF11" s="959">
        <v>1.5</v>
      </c>
      <c r="AG11" s="959">
        <v>20.8</v>
      </c>
      <c r="AH11" s="959">
        <v>4.2</v>
      </c>
      <c r="AI11" s="959">
        <v>2.25</v>
      </c>
      <c r="AJ11" s="959">
        <v>1.9</v>
      </c>
      <c r="AK11" s="959">
        <v>8.5</v>
      </c>
      <c r="AL11" s="969">
        <v>35420</v>
      </c>
      <c r="AM11" s="964">
        <v>0.1</v>
      </c>
      <c r="AN11" s="959">
        <v>0.23</v>
      </c>
      <c r="AO11" s="845">
        <f t="shared" si="7"/>
        <v>-3.9765599401940062</v>
      </c>
      <c r="AP11" s="846">
        <f t="shared" si="8"/>
        <v>7.6458890393978312</v>
      </c>
      <c r="AQ11" s="680">
        <f t="shared" si="9"/>
        <v>-11.975575436542096</v>
      </c>
      <c r="AR11" s="745">
        <f>INDEX(Historical!$C$7:$C$1452,MATCH(B11,Historical!$B$7:$B$1452,0))*IF(AH11="n/a",1.03,IF(AH11&lt;0,1.01,IF(AH11&gt;10,1.1,(1+AH11/100))))</f>
        <v>0.90654000000000001</v>
      </c>
      <c r="AS11" s="678">
        <f t="shared" si="10"/>
        <v>0.92693714999999999</v>
      </c>
      <c r="AT11" s="678">
        <f t="shared" si="11"/>
        <v>1.0057268077499999</v>
      </c>
      <c r="AU11" s="678">
        <f t="shared" si="11"/>
        <v>1.0912135864087498</v>
      </c>
      <c r="AV11" s="678">
        <f t="shared" si="11"/>
        <v>1.1839667412534935</v>
      </c>
      <c r="AW11" s="745">
        <f t="shared" si="12"/>
        <v>5.1143842854122425</v>
      </c>
      <c r="AX11" s="854">
        <f t="shared" si="13"/>
        <v>11.225602031194562</v>
      </c>
      <c r="AY11" s="1090">
        <v>0.82</v>
      </c>
      <c r="AZ11" s="964">
        <v>10.02</v>
      </c>
      <c r="BA11" s="964">
        <v>-5.45</v>
      </c>
      <c r="BB11" s="964">
        <v>3.38</v>
      </c>
      <c r="BC11" s="964">
        <v>1.23</v>
      </c>
      <c r="BE11" s="701">
        <v>1983</v>
      </c>
      <c r="BF11" s="986" t="e">
        <f>#VALUE!</f>
        <v>#VALUE!</v>
      </c>
      <c r="BG11" s="972">
        <v>3.5000000000000004</v>
      </c>
    </row>
    <row r="12" spans="1:59" ht="11.25" customHeight="1" x14ac:dyDescent="0.2">
      <c r="A12" s="566" t="s">
        <v>121</v>
      </c>
      <c r="B12" s="651" t="s">
        <v>122</v>
      </c>
      <c r="C12" s="1080" t="s">
        <v>124</v>
      </c>
      <c r="D12" s="1080" t="s">
        <v>4256</v>
      </c>
      <c r="E12" s="835">
        <v>36</v>
      </c>
      <c r="F12" s="554">
        <v>73</v>
      </c>
      <c r="G12" s="554" t="s">
        <v>116</v>
      </c>
      <c r="H12" s="554" t="s">
        <v>116</v>
      </c>
      <c r="I12" s="959">
        <v>160.05000000000001</v>
      </c>
      <c r="J12" s="745">
        <f t="shared" si="0"/>
        <v>2.7491408934707904</v>
      </c>
      <c r="K12" s="968">
        <v>1.1000000000000001</v>
      </c>
      <c r="L12" s="679">
        <v>4</v>
      </c>
      <c r="M12" s="736">
        <f t="shared" si="1"/>
        <v>4.4000000000000004</v>
      </c>
      <c r="N12" s="644" t="s">
        <v>563</v>
      </c>
      <c r="O12" s="838">
        <v>0.95</v>
      </c>
      <c r="P12" s="958">
        <v>43189</v>
      </c>
      <c r="Q12" s="958">
        <v>43234</v>
      </c>
      <c r="R12" s="736">
        <f t="shared" si="2"/>
        <v>15.789473684210542</v>
      </c>
      <c r="S12" s="802">
        <f>IF(INDEX(Historical!$D$7:$D$1452,MATCH(B12,Historical!$B$7:$B$1452,0))=0,"n/a",(INDEX(Historical!$C$7:$C$1452,MATCH(B12,Historical!$B$7:$B$1452,0))/INDEX(Historical!$D$7:$D$1452,MATCH(B12,Historical!$B$7:$B$1452,0))-1)*100)</f>
        <v>9.4395280235987968</v>
      </c>
      <c r="T12" s="802">
        <f>IF(INDEX(Historical!$F$7:$F$1452,MATCH(B12,Historical!$B$7:$B$1452,0))=0,"n/a",((INDEX(Historical!$C$7:$C$1452,MATCH(B12,Historical!$B$7:$B$1452,0))/INDEX(Historical!$F$7:$F$1452,MATCH(B12,Historical!$B$7:$B$1452,0)))^(1/3)-1)*100)</f>
        <v>7.0998811489015212</v>
      </c>
      <c r="U12" s="802">
        <f>IF(INDEX(Historical!$I$7:$I$1452,MATCH(B12,Historical!$B$7:$B$1452,0))=0,"n/a",((INDEX(Historical!$C$7:$C$1452,MATCH(B12,Historical!$B$7:$B$1452,0))/INDEX(Historical!$I$7:$I$1452,MATCH(B12,Historical!$B$7:$B$1452,0)))^(1/5)-1)*100)</f>
        <v>8.2148296665464748</v>
      </c>
      <c r="V12" s="802">
        <f>IF(INDEX(Historical!$O$7:$O$1452,MATCH(B12,Historical!$B$7:$B$1452,0))=0,"n/a",((INDEX(Historical!$C$7:$C$1452,MATCH(B12,Historical!$B$7:$B$1452,0))/INDEX(Historical!$O$7:$O$1452,MATCH(B12,Historical!$B$7:$B$1452,0)))^(1/10)-1)*100)</f>
        <v>9.625407167747003</v>
      </c>
      <c r="W12" s="803">
        <f t="shared" si="3"/>
        <v>0.85345269279338976</v>
      </c>
      <c r="X12" s="804">
        <f t="shared" si="4"/>
        <v>0.81334947193529439</v>
      </c>
      <c r="Y12" s="651"/>
      <c r="Z12" s="745">
        <f t="shared" si="5"/>
        <v>57.441253263707573</v>
      </c>
      <c r="AA12" s="678">
        <f t="shared" si="6"/>
        <v>20.894255874673629</v>
      </c>
      <c r="AB12" s="679">
        <v>9</v>
      </c>
      <c r="AC12" s="959">
        <v>7.66</v>
      </c>
      <c r="AD12" s="959">
        <v>1.91</v>
      </c>
      <c r="AE12" s="959">
        <v>4.07</v>
      </c>
      <c r="AF12" s="959">
        <v>3.23</v>
      </c>
      <c r="AG12" s="959">
        <v>14.2</v>
      </c>
      <c r="AH12" s="959">
        <v>48.5</v>
      </c>
      <c r="AI12" s="959">
        <v>13.270000000000001</v>
      </c>
      <c r="AJ12" s="959">
        <v>10.100000000000001</v>
      </c>
      <c r="AK12" s="959">
        <v>10.95</v>
      </c>
      <c r="AL12" s="969">
        <v>36380</v>
      </c>
      <c r="AM12" s="964">
        <v>0.2</v>
      </c>
      <c r="AN12" s="959">
        <v>0.35</v>
      </c>
      <c r="AO12" s="845">
        <f t="shared" si="7"/>
        <v>-9.9302853146563628</v>
      </c>
      <c r="AP12" s="846">
        <f t="shared" si="8"/>
        <v>10.963970560017266</v>
      </c>
      <c r="AQ12" s="680">
        <f t="shared" si="9"/>
        <v>73.190256943302217</v>
      </c>
      <c r="AR12" s="745">
        <f>INDEX(Historical!$C$7:$C$1452,MATCH(B12,Historical!$B$7:$B$1452,0))*IF(AH12="n/a",1.03,IF(AH12&lt;0,1.01,IF(AH12&gt;10,1.1,(1+AH12/100))))</f>
        <v>4.0809999999999995</v>
      </c>
      <c r="AS12" s="678">
        <f t="shared" si="10"/>
        <v>4.4890999999999996</v>
      </c>
      <c r="AT12" s="678">
        <f t="shared" si="11"/>
        <v>4.9380100000000002</v>
      </c>
      <c r="AU12" s="678">
        <f t="shared" si="11"/>
        <v>5.4318110000000006</v>
      </c>
      <c r="AV12" s="678">
        <f t="shared" si="11"/>
        <v>5.9749921000000015</v>
      </c>
      <c r="AW12" s="745">
        <f t="shared" si="12"/>
        <v>24.914913100000003</v>
      </c>
      <c r="AX12" s="854">
        <f t="shared" si="13"/>
        <v>15.566956013745706</v>
      </c>
      <c r="AY12" s="1090">
        <v>0.91</v>
      </c>
      <c r="AZ12" s="964">
        <v>7.82</v>
      </c>
      <c r="BA12" s="964">
        <v>-8.6300000000000008</v>
      </c>
      <c r="BB12" s="964">
        <v>1.92</v>
      </c>
      <c r="BC12" s="964">
        <v>-1.03</v>
      </c>
      <c r="BE12" s="701">
        <v>1983</v>
      </c>
      <c r="BF12" s="986" t="e">
        <f>#VALUE!</f>
        <v>#VALUE!</v>
      </c>
      <c r="BG12" s="972">
        <v>8</v>
      </c>
    </row>
    <row r="13" spans="1:59" ht="11.25" customHeight="1" x14ac:dyDescent="0.2">
      <c r="A13" s="566" t="s">
        <v>125</v>
      </c>
      <c r="B13" s="651" t="s">
        <v>126</v>
      </c>
      <c r="C13" s="1080" t="s">
        <v>129</v>
      </c>
      <c r="D13" s="1080" t="s">
        <v>127</v>
      </c>
      <c r="E13" s="835">
        <v>49</v>
      </c>
      <c r="F13" s="554">
        <v>30</v>
      </c>
      <c r="G13" s="554" t="s">
        <v>116</v>
      </c>
      <c r="H13" s="554" t="s">
        <v>116</v>
      </c>
      <c r="I13" s="959">
        <v>49.39</v>
      </c>
      <c r="J13" s="745">
        <f t="shared" si="0"/>
        <v>6.4790443409597085</v>
      </c>
      <c r="K13" s="968">
        <v>0.8</v>
      </c>
      <c r="L13" s="679">
        <v>4</v>
      </c>
      <c r="M13" s="736">
        <f t="shared" si="1"/>
        <v>3.2</v>
      </c>
      <c r="N13" s="644" t="s">
        <v>128</v>
      </c>
      <c r="O13" s="838">
        <v>0.7</v>
      </c>
      <c r="P13" s="958">
        <v>43356</v>
      </c>
      <c r="Q13" s="958">
        <v>43383</v>
      </c>
      <c r="R13" s="736">
        <f t="shared" si="2"/>
        <v>14.285714285714299</v>
      </c>
      <c r="S13" s="802">
        <f>IF(INDEX(Historical!$D$7:$D$1452,MATCH(B13,Historical!$B$7:$B$1452,0))=0,"n/a",(INDEX(Historical!$C$7:$C$1452,MATCH(B13,Historical!$B$7:$B$1452,0))/INDEX(Historical!$D$7:$D$1452,MATCH(B13,Historical!$B$7:$B$1452,0))-1)*100)</f>
        <v>8.0260303687635481</v>
      </c>
      <c r="T13" s="802">
        <f>IF(INDEX(Historical!$F$7:$F$1452,MATCH(B13,Historical!$B$7:$B$1452,0))=0,"n/a",((INDEX(Historical!$C$7:$C$1452,MATCH(B13,Historical!$B$7:$B$1452,0))/INDEX(Historical!$F$7:$F$1452,MATCH(B13,Historical!$B$7:$B$1452,0)))^(1/3)-1)*100)</f>
        <v>8.3048134346767277</v>
      </c>
      <c r="U13" s="802">
        <f>IF(INDEX(Historical!$I$7:$I$1452,MATCH(B13,Historical!$B$7:$B$1452,0))=0,"n/a",((INDEX(Historical!$C$7:$C$1452,MATCH(B13,Historical!$B$7:$B$1452,0))/INDEX(Historical!$I$7:$I$1452,MATCH(B13,Historical!$B$7:$B$1452,0)))^(1/5)-1)*100)</f>
        <v>8.316988056280028</v>
      </c>
      <c r="V13" s="802">
        <f>IF(INDEX(Historical!$O$7:$O$1452,MATCH(B13,Historical!$B$7:$B$1452,0))=0,"n/a",((INDEX(Historical!$C$7:$C$1452,MATCH(B13,Historical!$B$7:$B$1452,0))/INDEX(Historical!$O$7:$O$1452,MATCH(B13,Historical!$B$7:$B$1452,0)))^(1/10)-1)*100)</f>
        <v>11.255133871182977</v>
      </c>
      <c r="W13" s="803">
        <f t="shared" si="3"/>
        <v>0.73895061146934771</v>
      </c>
      <c r="X13" s="804">
        <f t="shared" si="4"/>
        <v>0.71698172898965751</v>
      </c>
      <c r="Y13" s="926" t="s">
        <v>4072</v>
      </c>
      <c r="Z13" s="745">
        <f t="shared" si="5"/>
        <v>81.632653061224488</v>
      </c>
      <c r="AA13" s="678">
        <f t="shared" si="6"/>
        <v>12.599489795918368</v>
      </c>
      <c r="AB13" s="679">
        <v>12</v>
      </c>
      <c r="AC13" s="959">
        <v>3.92</v>
      </c>
      <c r="AD13" s="959">
        <v>1.47</v>
      </c>
      <c r="AE13" s="959">
        <v>3.78</v>
      </c>
      <c r="AF13" s="959">
        <v>6</v>
      </c>
      <c r="AG13" s="961">
        <v>68.7</v>
      </c>
      <c r="AH13" s="959">
        <v>-51.1</v>
      </c>
      <c r="AI13" s="959">
        <v>7.48</v>
      </c>
      <c r="AJ13" s="959">
        <v>11.600000000000001</v>
      </c>
      <c r="AK13" s="959">
        <v>8.57</v>
      </c>
      <c r="AL13" s="969">
        <v>95790</v>
      </c>
      <c r="AM13" s="964">
        <v>0.12</v>
      </c>
      <c r="AN13" s="959">
        <v>0.9</v>
      </c>
      <c r="AO13" s="845">
        <f t="shared" si="7"/>
        <v>2.1965426013213687</v>
      </c>
      <c r="AP13" s="846">
        <f t="shared" si="8"/>
        <v>14.796032397239737</v>
      </c>
      <c r="AQ13" s="680">
        <f t="shared" si="9"/>
        <v>83.29931657205465</v>
      </c>
      <c r="AR13" s="745">
        <f>INDEX(Historical!$C$7:$C$1452,MATCH(B13,Historical!$B$7:$B$1452,0))*IF(AH13="n/a",1.03,IF(AH13&lt;0,1.01,IF(AH13&gt;10,1.1,(1+AH13/100))))</f>
        <v>2.5149000000000004</v>
      </c>
      <c r="AS13" s="678">
        <f t="shared" si="10"/>
        <v>2.7030145200000004</v>
      </c>
      <c r="AT13" s="678">
        <f t="shared" si="11"/>
        <v>2.9346628643640007</v>
      </c>
      <c r="AU13" s="678">
        <f t="shared" si="11"/>
        <v>3.186163471839996</v>
      </c>
      <c r="AV13" s="678">
        <f t="shared" si="11"/>
        <v>3.4592176813766842</v>
      </c>
      <c r="AW13" s="745">
        <f t="shared" si="12"/>
        <v>14.797958537580682</v>
      </c>
      <c r="AX13" s="854">
        <f t="shared" si="13"/>
        <v>29.961446725208912</v>
      </c>
      <c r="AY13" s="1090">
        <v>0.51</v>
      </c>
      <c r="AZ13" s="964">
        <v>6.2399999999999993</v>
      </c>
      <c r="BA13" s="964">
        <v>-31.55</v>
      </c>
      <c r="BB13" s="964">
        <v>-13.71</v>
      </c>
      <c r="BC13" s="964">
        <v>-15.629999999999999</v>
      </c>
      <c r="BE13" s="701">
        <v>1970</v>
      </c>
      <c r="BF13" s="986" t="e">
        <f>#VALUE!</f>
        <v>#VALUE!</v>
      </c>
      <c r="BG13" s="972">
        <v>24.5</v>
      </c>
    </row>
    <row r="14" spans="1:59" ht="11.25" customHeight="1" x14ac:dyDescent="0.2">
      <c r="A14" s="566" t="s">
        <v>130</v>
      </c>
      <c r="B14" s="651" t="s">
        <v>131</v>
      </c>
      <c r="C14" s="1080" t="s">
        <v>132</v>
      </c>
      <c r="D14" s="1080" t="s">
        <v>4429</v>
      </c>
      <c r="E14" s="835">
        <v>64</v>
      </c>
      <c r="F14" s="554">
        <v>1</v>
      </c>
      <c r="G14" s="554" t="s">
        <v>38</v>
      </c>
      <c r="H14" s="554" t="s">
        <v>38</v>
      </c>
      <c r="I14" s="959">
        <v>67.040000000000006</v>
      </c>
      <c r="J14" s="745">
        <f t="shared" si="0"/>
        <v>1.6408114558472555</v>
      </c>
      <c r="K14" s="968">
        <v>0.27500000000000002</v>
      </c>
      <c r="L14" s="679">
        <v>4</v>
      </c>
      <c r="M14" s="736">
        <f t="shared" si="1"/>
        <v>1.1000000000000001</v>
      </c>
      <c r="N14" s="644" t="s">
        <v>120</v>
      </c>
      <c r="O14" s="838">
        <v>0.255</v>
      </c>
      <c r="P14" s="958">
        <v>43326</v>
      </c>
      <c r="Q14" s="958">
        <v>43343</v>
      </c>
      <c r="R14" s="736">
        <f t="shared" si="2"/>
        <v>7.8431372549019676</v>
      </c>
      <c r="S14" s="802">
        <f>IF(INDEX(Historical!$D$7:$D$1452,MATCH(B14,Historical!$B$7:$B$1452,0))=0,"n/a",(INDEX(Historical!$C$7:$C$1452,MATCH(B14,Historical!$B$7:$B$1452,0))/INDEX(Historical!$D$7:$D$1452,MATCH(B14,Historical!$B$7:$B$1452,0))-1)*100)</f>
        <v>8.7527352297593009</v>
      </c>
      <c r="T14" s="802">
        <f>IF(INDEX(Historical!$F$7:$F$1452,MATCH(B14,Historical!$B$7:$B$1452,0))=0,"n/a",((INDEX(Historical!$C$7:$C$1452,MATCH(B14,Historical!$B$7:$B$1452,0))/INDEX(Historical!$F$7:$F$1452,MATCH(B14,Historical!$B$7:$B$1452,0)))^(1/3)-1)*100)</f>
        <v>6.1946808374097717</v>
      </c>
      <c r="U14" s="802">
        <f>IF(INDEX(Historical!$I$7:$I$1452,MATCH(B14,Historical!$B$7:$B$1452,0))=0,"n/a",((INDEX(Historical!$C$7:$C$1452,MATCH(B14,Historical!$B$7:$B$1452,0))/INDEX(Historical!$I$7:$I$1452,MATCH(B14,Historical!$B$7:$B$1452,0)))^(1/5)-1)*100)</f>
        <v>9.376124693932919</v>
      </c>
      <c r="V14" s="802">
        <f>IF(INDEX(Historical!$O$7:$O$1452,MATCH(B14,Historical!$B$7:$B$1452,0))=0,"n/a",((INDEX(Historical!$C$7:$C$1452,MATCH(B14,Historical!$B$7:$B$1452,0))/INDEX(Historical!$O$7:$O$1452,MATCH(B14,Historical!$B$7:$B$1452,0)))^(1/10)-1)*100)</f>
        <v>7.6071925400794882</v>
      </c>
      <c r="W14" s="803">
        <f t="shared" si="3"/>
        <v>1.2325341634950846</v>
      </c>
      <c r="X14" s="804">
        <f t="shared" si="4"/>
        <v>1.6165732230918823</v>
      </c>
      <c r="Y14" s="759"/>
      <c r="Z14" s="745">
        <f t="shared" si="5"/>
        <v>65.088757396449708</v>
      </c>
      <c r="AA14" s="678">
        <f t="shared" si="6"/>
        <v>39.668639053254445</v>
      </c>
      <c r="AB14" s="679">
        <v>12</v>
      </c>
      <c r="AC14" s="959">
        <v>1.69</v>
      </c>
      <c r="AD14" s="959">
        <v>6.6</v>
      </c>
      <c r="AE14" s="959">
        <v>6.06</v>
      </c>
      <c r="AF14" s="959">
        <v>4.45</v>
      </c>
      <c r="AG14" s="959">
        <v>11.600000000000001</v>
      </c>
      <c r="AH14" s="959">
        <v>15.7</v>
      </c>
      <c r="AI14" s="959">
        <v>11.28</v>
      </c>
      <c r="AJ14" s="959">
        <v>5.8000000000000007</v>
      </c>
      <c r="AK14" s="959">
        <v>6</v>
      </c>
      <c r="AL14" s="969">
        <v>2610</v>
      </c>
      <c r="AM14" s="964">
        <v>0.89999999999999991</v>
      </c>
      <c r="AN14" s="959">
        <v>0.71</v>
      </c>
      <c r="AO14" s="845">
        <f t="shared" si="7"/>
        <v>-28.65170290347427</v>
      </c>
      <c r="AP14" s="846">
        <f t="shared" si="8"/>
        <v>11.016936149780175</v>
      </c>
      <c r="AQ14" s="680">
        <f t="shared" si="9"/>
        <v>180.0995408675536</v>
      </c>
      <c r="AR14" s="745">
        <f>INDEX(Historical!$C$7:$C$1452,MATCH(B14,Historical!$B$7:$B$1452,0))*IF(AH14="n/a",1.03,IF(AH14&lt;0,1.01,IF(AH14&gt;10,1.1,(1+AH14/100))))</f>
        <v>1.0934000000000001</v>
      </c>
      <c r="AS14" s="678">
        <f t="shared" si="10"/>
        <v>1.2027400000000004</v>
      </c>
      <c r="AT14" s="678">
        <f t="shared" si="11"/>
        <v>1.2749044000000005</v>
      </c>
      <c r="AU14" s="678">
        <f t="shared" si="11"/>
        <v>1.3513986640000006</v>
      </c>
      <c r="AV14" s="678">
        <f t="shared" si="11"/>
        <v>1.4324825838400008</v>
      </c>
      <c r="AW14" s="745">
        <f t="shared" si="12"/>
        <v>6.3549256478400018</v>
      </c>
      <c r="AX14" s="854">
        <f t="shared" si="13"/>
        <v>9.4793043673031043</v>
      </c>
      <c r="AY14" s="1090">
        <v>0.1</v>
      </c>
      <c r="AZ14" s="964">
        <v>33.92</v>
      </c>
      <c r="BA14" s="964">
        <v>-3.6900000000000004</v>
      </c>
      <c r="BB14" s="964">
        <v>2.9499999999999997</v>
      </c>
      <c r="BC14" s="964">
        <v>12.68</v>
      </c>
      <c r="BE14" s="701">
        <v>1955</v>
      </c>
      <c r="BF14" s="986" t="e">
        <f>#VALUE!</f>
        <v>#VALUE!</v>
      </c>
      <c r="BG14" s="972">
        <v>4.3999999999999995</v>
      </c>
    </row>
    <row r="15" spans="1:59" s="882" customFormat="1" ht="11.25" customHeight="1" x14ac:dyDescent="0.2">
      <c r="A15" s="740" t="s">
        <v>436</v>
      </c>
      <c r="B15" s="890" t="s">
        <v>437</v>
      </c>
      <c r="C15" s="1080" t="s">
        <v>124</v>
      </c>
      <c r="D15" s="1080" t="s">
        <v>4430</v>
      </c>
      <c r="E15" s="862">
        <v>25</v>
      </c>
      <c r="F15" s="554">
        <v>123</v>
      </c>
      <c r="G15" s="1179" t="s">
        <v>107</v>
      </c>
      <c r="H15" s="1179" t="s">
        <v>107</v>
      </c>
      <c r="I15" s="875">
        <v>94.07</v>
      </c>
      <c r="J15" s="864">
        <f t="shared" si="0"/>
        <v>1.4457319017752739</v>
      </c>
      <c r="K15" s="888">
        <v>0.34</v>
      </c>
      <c r="L15" s="866">
        <v>4</v>
      </c>
      <c r="M15" s="867">
        <f t="shared" si="1"/>
        <v>1.36</v>
      </c>
      <c r="N15" s="868" t="s">
        <v>438</v>
      </c>
      <c r="O15" s="889">
        <v>0.32</v>
      </c>
      <c r="P15" s="870">
        <v>43312</v>
      </c>
      <c r="Q15" s="870">
        <v>43334</v>
      </c>
      <c r="R15" s="867">
        <f t="shared" si="2"/>
        <v>6.2500000000000053</v>
      </c>
      <c r="S15" s="802">
        <f>IF(INDEX(Historical!$D$7:$D$1452,MATCH(B15,Historical!$B$7:$B$1452,0))=0,"n/a",(INDEX(Historical!$C$7:$C$1452,MATCH(B15,Historical!$B$7:$B$1452,0))/INDEX(Historical!$D$7:$D$1452,MATCH(B15,Historical!$B$7:$B$1452,0))-1)*100)</f>
        <v>4.9180327868852514</v>
      </c>
      <c r="T15" s="802">
        <f>IF(INDEX(Historical!$F$7:$F$1452,MATCH(B15,Historical!$B$7:$B$1452,0))=0,"n/a",((INDEX(Historical!$C$7:$C$1452,MATCH(B15,Historical!$B$7:$B$1452,0))/INDEX(Historical!$F$7:$F$1452,MATCH(B15,Historical!$B$7:$B$1452,0)))^(1/3)-1)*100)</f>
        <v>5.5021128663649277</v>
      </c>
      <c r="U15" s="802">
        <f>IF(INDEX(Historical!$I$7:$I$1452,MATCH(B15,Historical!$B$7:$B$1452,0))=0,"n/a",((INDEX(Historical!$C$7:$C$1452,MATCH(B15,Historical!$B$7:$B$1452,0))/INDEX(Historical!$I$7:$I$1452,MATCH(B15,Historical!$B$7:$B$1452,0)))^(1/5)-1)*100)</f>
        <v>7.7818067712725814</v>
      </c>
      <c r="V15" s="802">
        <f>IF(INDEX(Historical!$O$7:$O$1452,MATCH(B15,Historical!$B$7:$B$1452,0))=0,"n/a",((INDEX(Historical!$C$7:$C$1452,MATCH(B15,Historical!$B$7:$B$1452,0))/INDEX(Historical!$O$7:$O$1452,MATCH(B15,Historical!$B$7:$B$1452,0)))^(1/10)-1)*100)</f>
        <v>9.8560543306117854</v>
      </c>
      <c r="W15" s="871">
        <f t="shared" si="3"/>
        <v>0.78954584768299962</v>
      </c>
      <c r="X15" s="872">
        <f t="shared" si="4"/>
        <v>0.79406191543597759</v>
      </c>
      <c r="Y15" s="764"/>
      <c r="Z15" s="864">
        <f t="shared" si="5"/>
        <v>38.526912181303118</v>
      </c>
      <c r="AA15" s="874">
        <f t="shared" si="6"/>
        <v>26.648725212464587</v>
      </c>
      <c r="AB15" s="866">
        <v>12</v>
      </c>
      <c r="AC15" s="875">
        <v>3.53</v>
      </c>
      <c r="AD15" s="875">
        <v>2.78</v>
      </c>
      <c r="AE15" s="875">
        <v>2.2799999999999998</v>
      </c>
      <c r="AF15" s="875">
        <v>4.22</v>
      </c>
      <c r="AG15" s="875">
        <v>14.899999999999999</v>
      </c>
      <c r="AH15" s="875">
        <v>19.600000000000001</v>
      </c>
      <c r="AI15" s="875">
        <v>11.940000000000001</v>
      </c>
      <c r="AJ15" s="875">
        <v>9.8000000000000007</v>
      </c>
      <c r="AK15" s="875">
        <v>9.58</v>
      </c>
      <c r="AL15" s="876">
        <v>6160</v>
      </c>
      <c r="AM15" s="877">
        <v>0.3</v>
      </c>
      <c r="AN15" s="875">
        <v>0.97</v>
      </c>
      <c r="AO15" s="878">
        <f t="shared" si="7"/>
        <v>-17.42118653941673</v>
      </c>
      <c r="AP15" s="879">
        <f t="shared" si="8"/>
        <v>9.2275386730478548</v>
      </c>
      <c r="AQ15" s="880">
        <f t="shared" si="9"/>
        <v>123.5646765942942</v>
      </c>
      <c r="AR15" s="745">
        <f>INDEX(Historical!$C$7:$C$1452,MATCH(B15,Historical!$B$7:$B$1452,0))*IF(AH15="n/a",1.03,IF(AH15&lt;0,1.01,IF(AH15&gt;10,1.1,(1+AH15/100))))</f>
        <v>1.4080000000000001</v>
      </c>
      <c r="AS15" s="874">
        <f t="shared" si="10"/>
        <v>1.5488000000000002</v>
      </c>
      <c r="AT15" s="874">
        <f t="shared" si="11"/>
        <v>1.6971750400000003</v>
      </c>
      <c r="AU15" s="874">
        <f t="shared" si="11"/>
        <v>1.8597644088320004</v>
      </c>
      <c r="AV15" s="874">
        <f t="shared" si="11"/>
        <v>2.0379298391981062</v>
      </c>
      <c r="AW15" s="864">
        <f t="shared" si="12"/>
        <v>8.5516692880301068</v>
      </c>
      <c r="AX15" s="881">
        <f t="shared" si="13"/>
        <v>9.0907508111301247</v>
      </c>
      <c r="AY15" s="1091">
        <v>0.8</v>
      </c>
      <c r="AZ15" s="877">
        <v>17.630000000000003</v>
      </c>
      <c r="BA15" s="877">
        <v>-16.239999999999998</v>
      </c>
      <c r="BB15" s="877">
        <v>-7.06</v>
      </c>
      <c r="BC15" s="877">
        <v>-4.66</v>
      </c>
      <c r="BD15" s="1007"/>
      <c r="BE15" s="701">
        <v>1994</v>
      </c>
      <c r="BF15" s="986" t="e">
        <f>#VALUE!</f>
        <v>#VALUE!</v>
      </c>
      <c r="BG15" s="938">
        <v>6.2</v>
      </c>
    </row>
    <row r="16" spans="1:59" ht="11.25" customHeight="1" x14ac:dyDescent="0.2">
      <c r="A16" s="645" t="s">
        <v>133</v>
      </c>
      <c r="B16" s="651" t="s">
        <v>134</v>
      </c>
      <c r="C16" s="1080" t="s">
        <v>132</v>
      </c>
      <c r="D16" s="1080" t="s">
        <v>4429</v>
      </c>
      <c r="E16" s="835">
        <v>26</v>
      </c>
      <c r="F16" s="554">
        <v>108</v>
      </c>
      <c r="G16" s="554" t="s">
        <v>38</v>
      </c>
      <c r="H16" s="554" t="s">
        <v>38</v>
      </c>
      <c r="I16" s="959">
        <v>34.19</v>
      </c>
      <c r="J16" s="745">
        <f t="shared" si="0"/>
        <v>2.5621526762211175</v>
      </c>
      <c r="K16" s="974">
        <v>0.219</v>
      </c>
      <c r="L16" s="679">
        <v>4</v>
      </c>
      <c r="M16" s="736">
        <f t="shared" si="1"/>
        <v>0.876</v>
      </c>
      <c r="N16" s="644" t="s">
        <v>120</v>
      </c>
      <c r="O16" s="839">
        <v>0.20469999999999999</v>
      </c>
      <c r="P16" s="958">
        <v>43328</v>
      </c>
      <c r="Q16" s="958">
        <v>43344</v>
      </c>
      <c r="R16" s="736">
        <f t="shared" si="2"/>
        <v>6.9858329262335168</v>
      </c>
      <c r="S16" s="802">
        <f>IF(INDEX(Historical!$D$7:$D$1452,MATCH(B16,Historical!$B$7:$B$1452,0))=0,"n/a",(INDEX(Historical!$C$7:$C$1452,MATCH(B16,Historical!$B$7:$B$1452,0))/INDEX(Historical!$D$7:$D$1452,MATCH(B16,Historical!$B$7:$B$1452,0))-1)*100)</f>
        <v>7.2298943948009953</v>
      </c>
      <c r="T16" s="802">
        <f>IF(INDEX(Historical!$F$7:$F$1452,MATCH(B16,Historical!$B$7:$B$1452,0))=0,"n/a",((INDEX(Historical!$C$7:$C$1452,MATCH(B16,Historical!$B$7:$B$1452,0))/INDEX(Historical!$F$7:$F$1452,MATCH(B16,Historical!$B$7:$B$1452,0)))^(1/3)-1)*100)</f>
        <v>7.6990753224440933</v>
      </c>
      <c r="U16" s="802">
        <f>IF(INDEX(Historical!$I$7:$I$1452,MATCH(B16,Historical!$B$7:$B$1452,0))=0,"n/a",((INDEX(Historical!$C$7:$C$1452,MATCH(B16,Historical!$B$7:$B$1452,0))/INDEX(Historical!$I$7:$I$1452,MATCH(B16,Historical!$B$7:$B$1452,0)))^(1/5)-1)*100)</f>
        <v>8.1215040384340131</v>
      </c>
      <c r="V16" s="802">
        <f>IF(INDEX(Historical!$O$7:$O$1452,MATCH(B16,Historical!$B$7:$B$1452,0))=0,"n/a",((INDEX(Historical!$C$7:$C$1452,MATCH(B16,Historical!$B$7:$B$1452,0))/INDEX(Historical!$O$7:$O$1452,MATCH(B16,Historical!$B$7:$B$1452,0)))^(1/10)-1)*100)</f>
        <v>7.507656674537122</v>
      </c>
      <c r="W16" s="803">
        <f t="shared" si="3"/>
        <v>1.0817628443211593</v>
      </c>
      <c r="X16" s="804">
        <f t="shared" si="4"/>
        <v>1.4502685782917879</v>
      </c>
      <c r="Y16" s="759"/>
      <c r="Z16" s="745">
        <f t="shared" si="5"/>
        <v>61.690140845070431</v>
      </c>
      <c r="AA16" s="678">
        <f t="shared" si="6"/>
        <v>24.077464788732392</v>
      </c>
      <c r="AB16" s="679">
        <v>12</v>
      </c>
      <c r="AC16" s="959">
        <v>1.42</v>
      </c>
      <c r="AD16" s="959">
        <v>4.83</v>
      </c>
      <c r="AE16" s="959">
        <v>7.61</v>
      </c>
      <c r="AF16" s="959">
        <v>2.97</v>
      </c>
      <c r="AG16" s="959">
        <v>12.5</v>
      </c>
      <c r="AH16" s="959">
        <v>3.5000000000000004</v>
      </c>
      <c r="AI16" s="959">
        <v>5.83</v>
      </c>
      <c r="AJ16" s="959">
        <v>5.6000000000000005</v>
      </c>
      <c r="AK16" s="959">
        <v>5</v>
      </c>
      <c r="AL16" s="969">
        <v>6360</v>
      </c>
      <c r="AM16" s="964">
        <v>0.2</v>
      </c>
      <c r="AN16" s="959">
        <v>1.17</v>
      </c>
      <c r="AO16" s="845">
        <f t="shared" si="7"/>
        <v>-13.393808074077262</v>
      </c>
      <c r="AP16" s="846">
        <f t="shared" si="8"/>
        <v>10.683656714655131</v>
      </c>
      <c r="AQ16" s="680">
        <f t="shared" si="9"/>
        <v>78.275779401260095</v>
      </c>
      <c r="AR16" s="745">
        <f>INDEX(Historical!$C$7:$C$1452,MATCH(B16,Historical!$B$7:$B$1452,0))*IF(AH16="n/a",1.03,IF(AH16&lt;0,1.01,IF(AH16&gt;10,1.1,(1+AH16/100))))</f>
        <v>0.81972</v>
      </c>
      <c r="AS16" s="678">
        <f t="shared" si="10"/>
        <v>0.86750967600000006</v>
      </c>
      <c r="AT16" s="678">
        <f t="shared" si="11"/>
        <v>0.91088515980000007</v>
      </c>
      <c r="AU16" s="678">
        <f t="shared" si="11"/>
        <v>0.95642941779000012</v>
      </c>
      <c r="AV16" s="678">
        <f t="shared" si="11"/>
        <v>1.0042508886795001</v>
      </c>
      <c r="AW16" s="745">
        <f t="shared" si="12"/>
        <v>4.558795142269501</v>
      </c>
      <c r="AX16" s="854">
        <f t="shared" si="13"/>
        <v>13.333709102864876</v>
      </c>
      <c r="AY16" s="1090">
        <v>0.43</v>
      </c>
      <c r="AZ16" s="964">
        <v>6.54</v>
      </c>
      <c r="BA16" s="964">
        <v>-13.55</v>
      </c>
      <c r="BB16" s="964">
        <v>0.12</v>
      </c>
      <c r="BC16" s="964">
        <v>-2.8899999999999997</v>
      </c>
      <c r="BE16" s="701">
        <v>1993</v>
      </c>
      <c r="BF16" s="986" t="e">
        <f>#VALUE!</f>
        <v>#VALUE!</v>
      </c>
      <c r="BG16" s="972">
        <v>3.8</v>
      </c>
    </row>
    <row r="17" spans="1:59" ht="11.25" customHeight="1" x14ac:dyDescent="0.2">
      <c r="A17" s="566" t="s">
        <v>135</v>
      </c>
      <c r="B17" s="651" t="s">
        <v>136</v>
      </c>
      <c r="C17" s="1080" t="s">
        <v>129</v>
      </c>
      <c r="D17" s="1080" t="s">
        <v>4415</v>
      </c>
      <c r="E17" s="835">
        <v>43</v>
      </c>
      <c r="F17" s="554">
        <v>57</v>
      </c>
      <c r="G17" s="554" t="s">
        <v>38</v>
      </c>
      <c r="H17" s="554" t="s">
        <v>116</v>
      </c>
      <c r="I17" s="959">
        <v>40.97</v>
      </c>
      <c r="J17" s="745">
        <f t="shared" si="0"/>
        <v>3.2706858677080795</v>
      </c>
      <c r="K17" s="968">
        <v>0.33500000000000002</v>
      </c>
      <c r="L17" s="679">
        <v>4</v>
      </c>
      <c r="M17" s="736">
        <f t="shared" si="1"/>
        <v>1.34</v>
      </c>
      <c r="N17" s="644" t="s">
        <v>265</v>
      </c>
      <c r="O17" s="838">
        <v>0.32</v>
      </c>
      <c r="P17" s="695">
        <v>43150</v>
      </c>
      <c r="Q17" s="695">
        <v>43172</v>
      </c>
      <c r="R17" s="736">
        <f t="shared" si="2"/>
        <v>4.6875000000000044</v>
      </c>
      <c r="S17" s="802">
        <f>IF(INDEX(Historical!$D$7:$D$1452,MATCH(B17,Historical!$B$7:$B$1452,0))=0,"n/a",(INDEX(Historical!$C$7:$C$1452,MATCH(B17,Historical!$B$7:$B$1452,0))/INDEX(Historical!$D$7:$D$1452,MATCH(B17,Historical!$B$7:$B$1452,0))-1)*100)</f>
        <v>6.6666666666666652</v>
      </c>
      <c r="T17" s="802">
        <f>IF(INDEX(Historical!$F$7:$F$1452,MATCH(B17,Historical!$B$7:$B$1452,0))=0,"n/a",((INDEX(Historical!$C$7:$C$1452,MATCH(B17,Historical!$B$7:$B$1452,0))/INDEX(Historical!$F$7:$F$1452,MATCH(B17,Historical!$B$7:$B$1452,0)))^(1/3)-1)*100)</f>
        <v>10.064241629820891</v>
      </c>
      <c r="U17" s="802">
        <f>IF(INDEX(Historical!$I$7:$I$1452,MATCH(B17,Historical!$B$7:$B$1452,0))=0,"n/a",((INDEX(Historical!$C$7:$C$1452,MATCH(B17,Historical!$B$7:$B$1452,0))/INDEX(Historical!$I$7:$I$1452,MATCH(B17,Historical!$B$7:$B$1452,0)))^(1/5)-1)*100)</f>
        <v>12.829427864416676</v>
      </c>
      <c r="V17" s="802">
        <f>IF(INDEX(Historical!$O$7:$O$1452,MATCH(B17,Historical!$B$7:$B$1452,0))=0,"n/a",((INDEX(Historical!$C$7:$C$1452,MATCH(B17,Historical!$B$7:$B$1452,0))/INDEX(Historical!$O$7:$O$1452,MATCH(B17,Historical!$B$7:$B$1452,0)))^(1/10)-1)*100)</f>
        <v>10.775881290145882</v>
      </c>
      <c r="W17" s="803">
        <f t="shared" si="3"/>
        <v>1.1905687821699262</v>
      </c>
      <c r="X17" s="804">
        <f t="shared" si="4"/>
        <v>0.71672781365456295</v>
      </c>
      <c r="Y17" s="967"/>
      <c r="Z17" s="745">
        <f t="shared" si="5"/>
        <v>37.016574585635361</v>
      </c>
      <c r="AA17" s="678">
        <f t="shared" si="6"/>
        <v>11.317679558011049</v>
      </c>
      <c r="AB17" s="679">
        <v>6</v>
      </c>
      <c r="AC17" s="959">
        <v>3.62</v>
      </c>
      <c r="AD17" s="959" t="s">
        <v>138</v>
      </c>
      <c r="AE17" s="959">
        <v>0.37</v>
      </c>
      <c r="AF17" s="959">
        <v>1.22</v>
      </c>
      <c r="AG17" s="959">
        <v>12.2</v>
      </c>
      <c r="AH17" s="959">
        <v>10.299999999999999</v>
      </c>
      <c r="AI17" s="959">
        <v>2.64</v>
      </c>
      <c r="AJ17" s="959">
        <v>17.899999999999999</v>
      </c>
      <c r="AK17" s="959">
        <v>-8.7999999999999989</v>
      </c>
      <c r="AL17" s="969">
        <v>23650</v>
      </c>
      <c r="AM17" s="964">
        <v>0.2</v>
      </c>
      <c r="AN17" s="959">
        <v>0.41</v>
      </c>
      <c r="AO17" s="845">
        <f t="shared" si="7"/>
        <v>4.7824341741137051</v>
      </c>
      <c r="AP17" s="846">
        <f t="shared" si="8"/>
        <v>16.100113732124754</v>
      </c>
      <c r="AQ17" s="680">
        <f t="shared" si="9"/>
        <v>-21.662924739662582</v>
      </c>
      <c r="AR17" s="745">
        <f>INDEX(Historical!$C$7:$C$1452,MATCH(B17,Historical!$B$7:$B$1452,0))*IF(AH17="n/a",1.03,IF(AH17&lt;0,1.01,IF(AH17&gt;10,1.1,(1+AH17/100))))</f>
        <v>1.4080000000000001</v>
      </c>
      <c r="AS17" s="678">
        <f t="shared" si="10"/>
        <v>1.4451712000000001</v>
      </c>
      <c r="AT17" s="678">
        <f t="shared" si="11"/>
        <v>1.4596229120000002</v>
      </c>
      <c r="AU17" s="678">
        <f t="shared" si="11"/>
        <v>1.4742191411200001</v>
      </c>
      <c r="AV17" s="678">
        <f t="shared" si="11"/>
        <v>1.4889613325312001</v>
      </c>
      <c r="AW17" s="745">
        <f t="shared" si="12"/>
        <v>7.2759745856512001</v>
      </c>
      <c r="AX17" s="854">
        <f t="shared" si="13"/>
        <v>17.759274067979497</v>
      </c>
      <c r="AY17" s="1090">
        <v>0.93</v>
      </c>
      <c r="AZ17" s="964">
        <v>4.62</v>
      </c>
      <c r="BA17" s="964">
        <v>-21.310000000000002</v>
      </c>
      <c r="BB17" s="964">
        <v>-10.7</v>
      </c>
      <c r="BC17" s="964">
        <v>-12.19</v>
      </c>
      <c r="BE17" s="701">
        <v>1976</v>
      </c>
      <c r="BF17" s="986" t="e">
        <f>#VALUE!</f>
        <v>#VALUE!</v>
      </c>
      <c r="BG17" s="972">
        <v>5.7</v>
      </c>
    </row>
    <row r="18" spans="1:59" ht="11.25" customHeight="1" x14ac:dyDescent="0.2">
      <c r="A18" s="566" t="s">
        <v>441</v>
      </c>
      <c r="B18" s="651" t="s">
        <v>442</v>
      </c>
      <c r="C18" s="1080" t="s">
        <v>109</v>
      </c>
      <c r="D18" s="1080" t="s">
        <v>4427</v>
      </c>
      <c r="E18" s="835">
        <v>25</v>
      </c>
      <c r="F18" s="554">
        <v>124</v>
      </c>
      <c r="G18" s="554" t="s">
        <v>38</v>
      </c>
      <c r="H18" s="554" t="s">
        <v>38</v>
      </c>
      <c r="I18" s="959">
        <v>32.020000000000003</v>
      </c>
      <c r="J18" s="745">
        <f t="shared" si="0"/>
        <v>3.2479700187382878</v>
      </c>
      <c r="K18" s="974">
        <v>0.26</v>
      </c>
      <c r="L18" s="679">
        <v>4</v>
      </c>
      <c r="M18" s="736">
        <f t="shared" si="1"/>
        <v>1.04</v>
      </c>
      <c r="N18" s="644" t="s">
        <v>150</v>
      </c>
      <c r="O18" s="839">
        <v>0.25</v>
      </c>
      <c r="P18" s="958">
        <v>43342</v>
      </c>
      <c r="Q18" s="958">
        <v>43357</v>
      </c>
      <c r="R18" s="736">
        <f t="shared" si="2"/>
        <v>4.0000000000000036</v>
      </c>
      <c r="S18" s="802">
        <f>IF(INDEX(Historical!$D$7:$D$1452,MATCH(B18,Historical!$B$7:$B$1452,0))=0,"n/a",(INDEX(Historical!$C$7:$C$1452,MATCH(B18,Historical!$B$7:$B$1452,0))/INDEX(Historical!$D$7:$D$1452,MATCH(B18,Historical!$B$7:$B$1452,0))-1)*100)</f>
        <v>3.0000000000000027</v>
      </c>
      <c r="T18" s="802">
        <f>IF(INDEX(Historical!$F$7:$F$1452,MATCH(B18,Historical!$B$7:$B$1452,0))=0,"n/a",((INDEX(Historical!$C$7:$C$1452,MATCH(B18,Historical!$B$7:$B$1452,0))/INDEX(Historical!$F$7:$F$1452,MATCH(B18,Historical!$B$7:$B$1452,0)))^(1/3)-1)*100)</f>
        <v>2.4170322535703948</v>
      </c>
      <c r="U18" s="802">
        <f>IF(INDEX(Historical!$I$7:$I$1452,MATCH(B18,Historical!$B$7:$B$1452,0))=0,"n/a",((INDEX(Historical!$C$7:$C$1452,MATCH(B18,Historical!$B$7:$B$1452,0))/INDEX(Historical!$I$7:$I$1452,MATCH(B18,Historical!$B$7:$B$1452,0)))^(1/5)-1)*100)</f>
        <v>2.2500151346335651</v>
      </c>
      <c r="V18" s="802">
        <f>IF(INDEX(Historical!$O$7:$O$1452,MATCH(B18,Historical!$B$7:$B$1452,0))=0,"n/a",((INDEX(Historical!$C$7:$C$1452,MATCH(B18,Historical!$B$7:$B$1452,0))/INDEX(Historical!$O$7:$O$1452,MATCH(B18,Historical!$B$7:$B$1452,0)))^(1/10)-1)*100)</f>
        <v>3.0186128243306465</v>
      </c>
      <c r="W18" s="803">
        <f t="shared" si="3"/>
        <v>0.74538049944596263</v>
      </c>
      <c r="X18" s="804">
        <f t="shared" si="4"/>
        <v>0.53571788919846786</v>
      </c>
      <c r="Y18" s="754"/>
      <c r="Z18" s="745">
        <f t="shared" si="5"/>
        <v>43.697478991596647</v>
      </c>
      <c r="AA18" s="678">
        <f t="shared" si="6"/>
        <v>13.453781512605044</v>
      </c>
      <c r="AB18" s="679">
        <v>12</v>
      </c>
      <c r="AC18" s="959">
        <v>2.38</v>
      </c>
      <c r="AD18" s="959">
        <v>1.95</v>
      </c>
      <c r="AE18" s="959">
        <v>5.09</v>
      </c>
      <c r="AF18" s="959">
        <v>1.74</v>
      </c>
      <c r="AG18" s="959">
        <v>13.900000000000002</v>
      </c>
      <c r="AH18" s="959">
        <v>5.6000000000000005</v>
      </c>
      <c r="AI18" s="959">
        <v>3.19</v>
      </c>
      <c r="AJ18" s="959">
        <v>4.2</v>
      </c>
      <c r="AK18" s="959">
        <v>6.9</v>
      </c>
      <c r="AL18" s="969">
        <v>471.65</v>
      </c>
      <c r="AM18" s="964">
        <v>3.8</v>
      </c>
      <c r="AN18" s="959">
        <v>0.08</v>
      </c>
      <c r="AO18" s="845">
        <f t="shared" si="7"/>
        <v>-7.9557963592331911</v>
      </c>
      <c r="AP18" s="846">
        <f t="shared" si="8"/>
        <v>5.4979851533718529</v>
      </c>
      <c r="AQ18" s="680">
        <f t="shared" si="9"/>
        <v>2.0012632425757459</v>
      </c>
      <c r="AR18" s="745">
        <f>INDEX(Historical!$C$7:$C$1452,MATCH(B18,Historical!$B$7:$B$1452,0))*IF(AH18="n/a",1.03,IF(AH18&lt;0,1.01,IF(AH18&gt;10,1.1,(1+AH18/100))))</f>
        <v>1.0329320388349514</v>
      </c>
      <c r="AS18" s="678">
        <f t="shared" si="10"/>
        <v>1.0658825708737865</v>
      </c>
      <c r="AT18" s="678">
        <f t="shared" si="11"/>
        <v>1.1394284682640776</v>
      </c>
      <c r="AU18" s="678">
        <f t="shared" si="11"/>
        <v>1.218049032574299</v>
      </c>
      <c r="AV18" s="678">
        <f t="shared" si="11"/>
        <v>1.3020944158219256</v>
      </c>
      <c r="AW18" s="745">
        <f t="shared" si="12"/>
        <v>5.7583865263690397</v>
      </c>
      <c r="AX18" s="854">
        <f t="shared" si="13"/>
        <v>17.983718071108804</v>
      </c>
      <c r="AY18" s="1090">
        <v>0.61</v>
      </c>
      <c r="AZ18" s="964">
        <v>7.0499999999999989</v>
      </c>
      <c r="BA18" s="964">
        <v>-17.86</v>
      </c>
      <c r="BB18" s="964">
        <v>-5.87</v>
      </c>
      <c r="BC18" s="964">
        <v>-10.11</v>
      </c>
      <c r="BE18" s="701">
        <v>1994</v>
      </c>
      <c r="BF18" s="986" t="e">
        <f>#VALUE!</f>
        <v>#VALUE!</v>
      </c>
      <c r="BG18" s="972">
        <v>1.3</v>
      </c>
    </row>
    <row r="19" spans="1:59" ht="11.25" customHeight="1" x14ac:dyDescent="0.2">
      <c r="A19" s="566" t="s">
        <v>444</v>
      </c>
      <c r="B19" s="651" t="s">
        <v>445</v>
      </c>
      <c r="C19" s="1080" t="s">
        <v>132</v>
      </c>
      <c r="D19" s="1080" t="s">
        <v>4429</v>
      </c>
      <c r="E19" s="835">
        <v>26</v>
      </c>
      <c r="F19" s="554">
        <v>111</v>
      </c>
      <c r="G19" s="554" t="s">
        <v>38</v>
      </c>
      <c r="H19" s="554" t="s">
        <v>38</v>
      </c>
      <c r="I19" s="966">
        <v>34.869999999999997</v>
      </c>
      <c r="J19" s="745">
        <f t="shared" si="0"/>
        <v>2.7794665901921425</v>
      </c>
      <c r="K19" s="974">
        <v>0.24229999999999999</v>
      </c>
      <c r="L19" s="679">
        <v>4</v>
      </c>
      <c r="M19" s="736">
        <f t="shared" si="1"/>
        <v>0.96919999999999995</v>
      </c>
      <c r="N19" s="644" t="s">
        <v>446</v>
      </c>
      <c r="O19" s="839">
        <v>0.2387</v>
      </c>
      <c r="P19" s="958">
        <v>43417</v>
      </c>
      <c r="Q19" s="958">
        <v>43425</v>
      </c>
      <c r="R19" s="736">
        <f t="shared" si="2"/>
        <v>1.5081692501047306</v>
      </c>
      <c r="S19" s="802">
        <f>IF(INDEX(Historical!$D$7:$D$1452,MATCH(B19,Historical!$B$7:$B$1452,0))=0,"n/a",(INDEX(Historical!$C$7:$C$1452,MATCH(B19,Historical!$B$7:$B$1452,0))/INDEX(Historical!$D$7:$D$1452,MATCH(B19,Historical!$B$7:$B$1452,0))-1)*100)</f>
        <v>3.023229965544072</v>
      </c>
      <c r="T19" s="802">
        <f>IF(INDEX(Historical!$F$7:$F$1452,MATCH(B19,Historical!$B$7:$B$1452,0))=0,"n/a",((INDEX(Historical!$C$7:$C$1452,MATCH(B19,Historical!$B$7:$B$1452,0))/INDEX(Historical!$F$7:$F$1452,MATCH(B19,Historical!$B$7:$B$1452,0)))^(1/3)-1)*100)</f>
        <v>3.0139599813596041</v>
      </c>
      <c r="U19" s="802">
        <f>IF(INDEX(Historical!$I$7:$I$1452,MATCH(B19,Historical!$B$7:$B$1452,0))=0,"n/a",((INDEX(Historical!$C$7:$C$1452,MATCH(B19,Historical!$B$7:$B$1452,0))/INDEX(Historical!$I$7:$I$1452,MATCH(B19,Historical!$B$7:$B$1452,0)))^(1/5)-1)*100)</f>
        <v>3.0891720501387887</v>
      </c>
      <c r="V19" s="802">
        <f>IF(INDEX(Historical!$O$7:$O$1452,MATCH(B19,Historical!$B$7:$B$1452,0))=0,"n/a",((INDEX(Historical!$C$7:$C$1452,MATCH(B19,Historical!$B$7:$B$1452,0))/INDEX(Historical!$O$7:$O$1452,MATCH(B19,Historical!$B$7:$B$1452,0)))^(1/10)-1)*100)</f>
        <v>3.3918914267260458</v>
      </c>
      <c r="W19" s="803">
        <f t="shared" si="3"/>
        <v>0.9107520440654403</v>
      </c>
      <c r="X19" s="804">
        <f t="shared" si="4"/>
        <v>0.10615711512504429</v>
      </c>
      <c r="Y19" s="967"/>
      <c r="Z19" s="745">
        <f t="shared" si="5"/>
        <v>23.242206235011988</v>
      </c>
      <c r="AA19" s="678">
        <f t="shared" si="6"/>
        <v>8.3621103117505999</v>
      </c>
      <c r="AB19" s="679">
        <v>12</v>
      </c>
      <c r="AC19" s="959">
        <v>4.17</v>
      </c>
      <c r="AD19" s="959">
        <v>2.09</v>
      </c>
      <c r="AE19" s="959">
        <v>4.12</v>
      </c>
      <c r="AF19" s="959">
        <v>2.15</v>
      </c>
      <c r="AG19" s="959">
        <v>10.100000000000001</v>
      </c>
      <c r="AH19" s="959">
        <v>186.8</v>
      </c>
      <c r="AI19" s="959" t="s">
        <v>138</v>
      </c>
      <c r="AJ19" s="959">
        <v>29.099999999999998</v>
      </c>
      <c r="AK19" s="959">
        <v>4</v>
      </c>
      <c r="AL19" s="969">
        <v>334.75</v>
      </c>
      <c r="AM19" s="964">
        <v>4.01</v>
      </c>
      <c r="AN19" s="959">
        <v>0.86</v>
      </c>
      <c r="AO19" s="845">
        <f t="shared" si="7"/>
        <v>-2.4934716714196687</v>
      </c>
      <c r="AP19" s="846">
        <f t="shared" si="8"/>
        <v>5.8686386403309312</v>
      </c>
      <c r="AQ19" s="680">
        <f t="shared" si="9"/>
        <v>-10.610621634549421</v>
      </c>
      <c r="AR19" s="745">
        <f>INDEX(Historical!$C$7:$C$1452,MATCH(B19,Historical!$B$7:$B$1452,0))*IF(AH19="n/a",1.03,IF(AH19&lt;0,1.01,IF(AH19&gt;10,1.1,(1+AH19/100))))</f>
        <v>1.0195900000000002</v>
      </c>
      <c r="AS19" s="678">
        <f t="shared" si="10"/>
        <v>1.0501777000000003</v>
      </c>
      <c r="AT19" s="678">
        <f t="shared" si="11"/>
        <v>1.0921848080000003</v>
      </c>
      <c r="AU19" s="678">
        <f t="shared" si="11"/>
        <v>1.1358722003200004</v>
      </c>
      <c r="AV19" s="678">
        <f t="shared" si="11"/>
        <v>1.1813070883328005</v>
      </c>
      <c r="AW19" s="745">
        <f t="shared" si="12"/>
        <v>5.4791317966528013</v>
      </c>
      <c r="AX19" s="854">
        <f t="shared" si="13"/>
        <v>15.713024940214515</v>
      </c>
      <c r="AY19" s="1090">
        <v>0.11</v>
      </c>
      <c r="AZ19" s="964">
        <v>8.9700000000000006</v>
      </c>
      <c r="BA19" s="964">
        <v>-16.82</v>
      </c>
      <c r="BB19" s="964">
        <v>-3.82</v>
      </c>
      <c r="BC19" s="964">
        <v>-5.89</v>
      </c>
      <c r="BE19" s="701">
        <v>1993</v>
      </c>
      <c r="BF19" s="986" t="e">
        <f>#VALUE!</f>
        <v>#VALUE!</v>
      </c>
      <c r="BG19" s="972">
        <v>3</v>
      </c>
    </row>
    <row r="20" spans="1:59" ht="11.25" customHeight="1" x14ac:dyDescent="0.2">
      <c r="A20" s="566" t="s">
        <v>139</v>
      </c>
      <c r="B20" s="651" t="s">
        <v>140</v>
      </c>
      <c r="C20" s="1080" t="s">
        <v>4431</v>
      </c>
      <c r="D20" s="1080" t="s">
        <v>4440</v>
      </c>
      <c r="E20" s="835">
        <v>35</v>
      </c>
      <c r="F20" s="554">
        <v>80</v>
      </c>
      <c r="G20" s="554" t="s">
        <v>116</v>
      </c>
      <c r="H20" s="554" t="s">
        <v>116</v>
      </c>
      <c r="I20" s="959">
        <v>28.54</v>
      </c>
      <c r="J20" s="745">
        <f t="shared" si="0"/>
        <v>7.1478626489138053</v>
      </c>
      <c r="K20" s="968">
        <v>0.51</v>
      </c>
      <c r="L20" s="679">
        <v>4</v>
      </c>
      <c r="M20" s="736">
        <f t="shared" si="1"/>
        <v>2.04</v>
      </c>
      <c r="N20" s="644" t="s">
        <v>141</v>
      </c>
      <c r="O20" s="838">
        <v>0.5</v>
      </c>
      <c r="P20" s="958">
        <v>43474</v>
      </c>
      <c r="Q20" s="958">
        <v>43497</v>
      </c>
      <c r="R20" s="736">
        <f t="shared" si="2"/>
        <v>2.0000000000000018</v>
      </c>
      <c r="S20" s="802">
        <f>IF(INDEX(Historical!$D$7:$D$1452,MATCH(B20,Historical!$B$7:$B$1452,0))=0,"n/a",(INDEX(Historical!$C$7:$C$1452,MATCH(B20,Historical!$B$7:$B$1452,0))/INDEX(Historical!$D$7:$D$1452,MATCH(B20,Historical!$B$7:$B$1452,0))-1)*100)</f>
        <v>2.0833333333333259</v>
      </c>
      <c r="T20" s="802">
        <f>IF(INDEX(Historical!$F$7:$F$1452,MATCH(B20,Historical!$B$7:$B$1452,0))=0,"n/a",((INDEX(Historical!$C$7:$C$1452,MATCH(B20,Historical!$B$7:$B$1452,0))/INDEX(Historical!$F$7:$F$1452,MATCH(B20,Historical!$B$7:$B$1452,0)))^(1/3)-1)*100)</f>
        <v>2.1282952880393058</v>
      </c>
      <c r="U20" s="802">
        <f>IF(INDEX(Historical!$I$7:$I$1452,MATCH(B20,Historical!$B$7:$B$1452,0))=0,"n/a",((INDEX(Historical!$C$7:$C$1452,MATCH(B20,Historical!$B$7:$B$1452,0))/INDEX(Historical!$I$7:$I$1452,MATCH(B20,Historical!$B$7:$B$1452,0)))^(1/5)-1)*100)</f>
        <v>2.1759491464241165</v>
      </c>
      <c r="V20" s="802">
        <f>IF(INDEX(Historical!$O$7:$O$1452,MATCH(B20,Historical!$B$7:$B$1452,0))=0,"n/a",((INDEX(Historical!$C$7:$C$1452,MATCH(B20,Historical!$B$7:$B$1452,0))/INDEX(Historical!$O$7:$O$1452,MATCH(B20,Historical!$B$7:$B$1452,0)))^(1/10)-1)*100)</f>
        <v>3.2753731196362157</v>
      </c>
      <c r="W20" s="803">
        <f t="shared" si="3"/>
        <v>0.6643362655018038</v>
      </c>
      <c r="X20" s="804">
        <f t="shared" si="4"/>
        <v>0.62169975612117612</v>
      </c>
      <c r="Y20" s="753"/>
      <c r="Z20" s="745">
        <f t="shared" si="5"/>
        <v>101.49253731343283</v>
      </c>
      <c r="AA20" s="678">
        <f t="shared" si="6"/>
        <v>14.19900497512438</v>
      </c>
      <c r="AB20" s="679">
        <v>12</v>
      </c>
      <c r="AC20" s="959">
        <v>2.0099999999999998</v>
      </c>
      <c r="AD20" s="959">
        <v>2.42</v>
      </c>
      <c r="AE20" s="959">
        <v>1.31</v>
      </c>
      <c r="AF20" s="959">
        <v>1.1299999999999999</v>
      </c>
      <c r="AG20" s="959">
        <v>20.5</v>
      </c>
      <c r="AH20" s="959">
        <v>-29.2</v>
      </c>
      <c r="AI20" s="959">
        <v>1.68</v>
      </c>
      <c r="AJ20" s="959">
        <v>3.5000000000000004</v>
      </c>
      <c r="AK20" s="959">
        <v>5.88</v>
      </c>
      <c r="AL20" s="969">
        <v>214930</v>
      </c>
      <c r="AM20" s="964">
        <v>0.06</v>
      </c>
      <c r="AN20" s="959">
        <v>1</v>
      </c>
      <c r="AO20" s="845">
        <f t="shared" si="7"/>
        <v>-4.8751931797864589</v>
      </c>
      <c r="AP20" s="846">
        <f t="shared" si="8"/>
        <v>9.3238117953379209</v>
      </c>
      <c r="AQ20" s="680">
        <f t="shared" si="9"/>
        <v>-15.554420885689025</v>
      </c>
      <c r="AR20" s="745">
        <f>INDEX(Historical!$C$7:$C$1452,MATCH(B20,Historical!$B$7:$B$1452,0))*IF(AH20="n/a",1.03,IF(AH20&lt;0,1.01,IF(AH20&gt;10,1.1,(1+AH20/100))))</f>
        <v>1.9796</v>
      </c>
      <c r="AS20" s="678">
        <f t="shared" si="10"/>
        <v>2.01285728</v>
      </c>
      <c r="AT20" s="678">
        <f t="shared" si="11"/>
        <v>2.131213288064</v>
      </c>
      <c r="AU20" s="678">
        <f t="shared" si="11"/>
        <v>2.2565286294021631</v>
      </c>
      <c r="AV20" s="678">
        <f t="shared" si="11"/>
        <v>2.3892125128110102</v>
      </c>
      <c r="AW20" s="745">
        <f t="shared" si="12"/>
        <v>10.769411710277174</v>
      </c>
      <c r="AX20" s="854">
        <f t="shared" si="13"/>
        <v>37.734448879737819</v>
      </c>
      <c r="AY20" s="1090">
        <v>0.52</v>
      </c>
      <c r="AZ20" s="964">
        <v>6.49</v>
      </c>
      <c r="BA20" s="964">
        <v>-27.42</v>
      </c>
      <c r="BB20" s="964">
        <v>-5.7799999999999994</v>
      </c>
      <c r="BC20" s="964">
        <v>-11.87</v>
      </c>
      <c r="BE20" s="701">
        <v>1985</v>
      </c>
      <c r="BF20" s="986" t="e">
        <f>#VALUE!</f>
        <v>#VALUE!</v>
      </c>
      <c r="BG20" s="972">
        <v>6.8000000000000007</v>
      </c>
    </row>
    <row r="21" spans="1:59" ht="11.25" customHeight="1" x14ac:dyDescent="0.2">
      <c r="A21" s="645" t="s">
        <v>142</v>
      </c>
      <c r="B21" s="651" t="s">
        <v>143</v>
      </c>
      <c r="C21" s="1080" t="s">
        <v>132</v>
      </c>
      <c r="D21" s="1080" t="s">
        <v>4428</v>
      </c>
      <c r="E21" s="835">
        <v>35</v>
      </c>
      <c r="F21" s="554">
        <v>78</v>
      </c>
      <c r="G21" s="554" t="s">
        <v>38</v>
      </c>
      <c r="H21" s="554" t="s">
        <v>38</v>
      </c>
      <c r="I21" s="959">
        <v>92.72</v>
      </c>
      <c r="J21" s="745">
        <f t="shared" si="0"/>
        <v>2.2648835202761002</v>
      </c>
      <c r="K21" s="974">
        <v>0.52500000000000002</v>
      </c>
      <c r="L21" s="679">
        <v>4</v>
      </c>
      <c r="M21" s="736">
        <f t="shared" si="1"/>
        <v>2.1</v>
      </c>
      <c r="N21" s="644" t="s">
        <v>144</v>
      </c>
      <c r="O21" s="839">
        <v>0.48499999999999999</v>
      </c>
      <c r="P21" s="958">
        <v>43427</v>
      </c>
      <c r="Q21" s="958">
        <v>43444</v>
      </c>
      <c r="R21" s="736">
        <f t="shared" si="2"/>
        <v>8.2474226804123791</v>
      </c>
      <c r="S21" s="802">
        <f>IF(INDEX(Historical!$D$7:$D$1452,MATCH(B21,Historical!$B$7:$B$1452,0))=0,"n/a",(INDEX(Historical!$C$7:$C$1452,MATCH(B21,Historical!$B$7:$B$1452,0))/INDEX(Historical!$D$7:$D$1452,MATCH(B21,Historical!$B$7:$B$1452,0))-1)*100)</f>
        <v>7.3099415204678442</v>
      </c>
      <c r="T21" s="802">
        <f>IF(INDEX(Historical!$F$7:$F$1452,MATCH(B21,Historical!$B$7:$B$1452,0))=0,"n/a",((INDEX(Historical!$C$7:$C$1452,MATCH(B21,Historical!$B$7:$B$1452,0))/INDEX(Historical!$F$7:$F$1452,MATCH(B21,Historical!$B$7:$B$1452,0)))^(1/3)-1)*100)</f>
        <v>6.9502005235022812</v>
      </c>
      <c r="U21" s="802">
        <f>IF(INDEX(Historical!$I$7:$I$1452,MATCH(B21,Historical!$B$7:$B$1452,0))=0,"n/a",((INDEX(Historical!$C$7:$C$1452,MATCH(B21,Historical!$B$7:$B$1452,0))/INDEX(Historical!$I$7:$I$1452,MATCH(B21,Historical!$B$7:$B$1452,0)))^(1/5)-1)*100)</f>
        <v>5.7882076535999527</v>
      </c>
      <c r="V21" s="802">
        <f>IF(INDEX(Historical!$O$7:$O$1452,MATCH(B21,Historical!$B$7:$B$1452,0))=0,"n/a",((INDEX(Historical!$C$7:$C$1452,MATCH(B21,Historical!$B$7:$B$1452,0))/INDEX(Historical!$O$7:$O$1452,MATCH(B21,Historical!$B$7:$B$1452,0)))^(1/10)-1)*100)</f>
        <v>3.6270879454675775</v>
      </c>
      <c r="W21" s="803">
        <f t="shared" si="3"/>
        <v>1.595827766137548</v>
      </c>
      <c r="X21" s="804">
        <f t="shared" si="4"/>
        <v>0.59063343404081148</v>
      </c>
      <c r="Y21" s="651"/>
      <c r="Z21" s="745">
        <f t="shared" si="5"/>
        <v>52.763819095477395</v>
      </c>
      <c r="AA21" s="678">
        <f t="shared" si="6"/>
        <v>23.2964824120603</v>
      </c>
      <c r="AB21" s="679">
        <v>9</v>
      </c>
      <c r="AC21" s="959">
        <v>3.98</v>
      </c>
      <c r="AD21" s="959">
        <v>3.61</v>
      </c>
      <c r="AE21" s="959">
        <v>3.68</v>
      </c>
      <c r="AF21" s="959">
        <v>2.1800000000000002</v>
      </c>
      <c r="AG21" s="959">
        <v>12.8</v>
      </c>
      <c r="AH21" s="959">
        <v>10.9</v>
      </c>
      <c r="AI21" s="959">
        <v>6.7</v>
      </c>
      <c r="AJ21" s="959">
        <v>9.8000000000000007</v>
      </c>
      <c r="AK21" s="959">
        <v>6.45</v>
      </c>
      <c r="AL21" s="969">
        <v>11460</v>
      </c>
      <c r="AM21" s="964">
        <v>1</v>
      </c>
      <c r="AN21" s="959">
        <v>0.76</v>
      </c>
      <c r="AO21" s="845">
        <f t="shared" si="7"/>
        <v>-15.243391238184246</v>
      </c>
      <c r="AP21" s="846">
        <f t="shared" si="8"/>
        <v>8.0530911738760533</v>
      </c>
      <c r="AQ21" s="680">
        <f t="shared" si="9"/>
        <v>50.238819747895548</v>
      </c>
      <c r="AR21" s="745">
        <f>INDEX(Historical!$C$7:$C$1452,MATCH(B21,Historical!$B$7:$B$1452,0))*IF(AH21="n/a",1.03,IF(AH21&lt;0,1.01,IF(AH21&gt;10,1.1,(1+AH21/100))))</f>
        <v>2.0185</v>
      </c>
      <c r="AS21" s="678">
        <f t="shared" si="10"/>
        <v>2.1537394999999999</v>
      </c>
      <c r="AT21" s="678">
        <f t="shared" si="11"/>
        <v>2.2926556977499999</v>
      </c>
      <c r="AU21" s="678">
        <f t="shared" si="11"/>
        <v>2.440531990254875</v>
      </c>
      <c r="AV21" s="678">
        <f t="shared" si="11"/>
        <v>2.5979463036263146</v>
      </c>
      <c r="AW21" s="745">
        <f t="shared" si="12"/>
        <v>11.503373491631191</v>
      </c>
      <c r="AX21" s="854">
        <f t="shared" si="13"/>
        <v>12.406571927988773</v>
      </c>
      <c r="AY21" s="1090">
        <v>0.12</v>
      </c>
      <c r="AZ21" s="964">
        <v>21.27</v>
      </c>
      <c r="BA21" s="964">
        <v>-7.9799999999999995</v>
      </c>
      <c r="BB21" s="964">
        <v>-3.37</v>
      </c>
      <c r="BC21" s="964">
        <v>1.97</v>
      </c>
      <c r="BE21" s="701">
        <v>1985</v>
      </c>
      <c r="BF21" s="986" t="e">
        <f>#VALUE!</f>
        <v>#VALUE!</v>
      </c>
      <c r="BG21" s="972">
        <v>5.2</v>
      </c>
    </row>
    <row r="22" spans="1:59" ht="11.25" customHeight="1" x14ac:dyDescent="0.2">
      <c r="A22" s="566" t="s">
        <v>145</v>
      </c>
      <c r="B22" s="651" t="s">
        <v>146</v>
      </c>
      <c r="C22" s="1080" t="s">
        <v>4277</v>
      </c>
      <c r="D22" s="1080" t="s">
        <v>4413</v>
      </c>
      <c r="E22" s="835">
        <v>44</v>
      </c>
      <c r="F22" s="554">
        <v>56</v>
      </c>
      <c r="G22" s="554" t="s">
        <v>38</v>
      </c>
      <c r="H22" s="554" t="s">
        <v>116</v>
      </c>
      <c r="I22" s="959">
        <v>131.12</v>
      </c>
      <c r="J22" s="745">
        <f t="shared" si="0"/>
        <v>2.4100061012812692</v>
      </c>
      <c r="K22" s="968">
        <v>0.79</v>
      </c>
      <c r="L22" s="679">
        <v>4</v>
      </c>
      <c r="M22" s="736">
        <f t="shared" si="1"/>
        <v>3.16</v>
      </c>
      <c r="N22" s="644" t="s">
        <v>147</v>
      </c>
      <c r="O22" s="838">
        <v>0.69</v>
      </c>
      <c r="P22" s="958">
        <v>43447</v>
      </c>
      <c r="Q22" s="958">
        <v>43466</v>
      </c>
      <c r="R22" s="736">
        <f t="shared" si="2"/>
        <v>14.49275362318842</v>
      </c>
      <c r="S22" s="802">
        <f>IF(INDEX(Historical!$D$7:$D$1452,MATCH(B22,Historical!$B$7:$B$1452,0))=0,"n/a",(INDEX(Historical!$C$7:$C$1452,MATCH(B22,Historical!$B$7:$B$1452,0))/INDEX(Historical!$D$7:$D$1452,MATCH(B22,Historical!$B$7:$B$1452,0))-1)*100)</f>
        <v>7.5471698113207308</v>
      </c>
      <c r="T22" s="802">
        <f>IF(INDEX(Historical!$F$7:$F$1452,MATCH(B22,Historical!$B$7:$B$1452,0))=0,"n/a",((INDEX(Historical!$C$7:$C$1452,MATCH(B22,Historical!$B$7:$B$1452,0))/INDEX(Historical!$F$7:$F$1452,MATCH(B22,Historical!$B$7:$B$1452,0)))^(1/3)-1)*100)</f>
        <v>10.591030351274888</v>
      </c>
      <c r="U22" s="802">
        <f>IF(INDEX(Historical!$I$7:$I$1452,MATCH(B22,Historical!$B$7:$B$1452,0))=0,"n/a",((INDEX(Historical!$C$7:$C$1452,MATCH(B22,Historical!$B$7:$B$1452,0))/INDEX(Historical!$I$7:$I$1452,MATCH(B22,Historical!$B$7:$B$1452,0)))^(1/5)-1)*100)</f>
        <v>10.558726350887504</v>
      </c>
      <c r="V22" s="802">
        <f>IF(INDEX(Historical!$O$7:$O$1452,MATCH(B22,Historical!$B$7:$B$1452,0))=0,"n/a",((INDEX(Historical!$C$7:$C$1452,MATCH(B22,Historical!$B$7:$B$1452,0))/INDEX(Historical!$O$7:$O$1452,MATCH(B22,Historical!$B$7:$B$1452,0)))^(1/10)-1)*100)</f>
        <v>10.989894716477909</v>
      </c>
      <c r="W22" s="803">
        <f t="shared" si="3"/>
        <v>0.96076683383108985</v>
      </c>
      <c r="X22" s="804">
        <f t="shared" si="4"/>
        <v>1.0885284897822167</v>
      </c>
      <c r="Y22" s="651" t="s">
        <v>4072</v>
      </c>
      <c r="Z22" s="745">
        <f t="shared" si="5"/>
        <v>80.818414322250646</v>
      </c>
      <c r="AA22" s="678">
        <f t="shared" si="6"/>
        <v>33.534526854219948</v>
      </c>
      <c r="AB22" s="679">
        <v>6</v>
      </c>
      <c r="AC22" s="959">
        <v>3.91</v>
      </c>
      <c r="AD22" s="959">
        <v>2.0099999999999998</v>
      </c>
      <c r="AE22" s="959">
        <v>4.3499999999999996</v>
      </c>
      <c r="AF22" s="959">
        <v>12.24</v>
      </c>
      <c r="AG22" s="959">
        <v>39.700000000000003</v>
      </c>
      <c r="AH22" s="959">
        <v>-4.9000000000000004</v>
      </c>
      <c r="AI22" s="959">
        <v>13.28</v>
      </c>
      <c r="AJ22" s="959">
        <v>9.7000000000000011</v>
      </c>
      <c r="AK22" s="959">
        <v>16.66</v>
      </c>
      <c r="AL22" s="969">
        <v>59010</v>
      </c>
      <c r="AM22" s="964">
        <v>0.2</v>
      </c>
      <c r="AN22" s="959">
        <v>0.43</v>
      </c>
      <c r="AO22" s="845">
        <f t="shared" si="7"/>
        <v>-20.565794402051175</v>
      </c>
      <c r="AP22" s="846">
        <f t="shared" si="8"/>
        <v>12.968732452168773</v>
      </c>
      <c r="AQ22" s="680">
        <f t="shared" si="9"/>
        <v>327.11570573669667</v>
      </c>
      <c r="AR22" s="745">
        <f>INDEX(Historical!$C$7:$C$1452,MATCH(B22,Historical!$B$7:$B$1452,0))*IF(AH22="n/a",1.03,IF(AH22&lt;0,1.01,IF(AH22&gt;10,1.1,(1+AH22/100))))</f>
        <v>2.3028</v>
      </c>
      <c r="AS22" s="678">
        <f t="shared" si="10"/>
        <v>2.53308</v>
      </c>
      <c r="AT22" s="678">
        <f t="shared" si="11"/>
        <v>2.7863880000000001</v>
      </c>
      <c r="AU22" s="678">
        <f t="shared" si="11"/>
        <v>3.0650268000000005</v>
      </c>
      <c r="AV22" s="678">
        <f t="shared" si="11"/>
        <v>3.3715294800000009</v>
      </c>
      <c r="AW22" s="745">
        <f t="shared" si="12"/>
        <v>14.058824280000001</v>
      </c>
      <c r="AX22" s="854">
        <f t="shared" si="13"/>
        <v>10.722105155582673</v>
      </c>
      <c r="AY22" s="1090">
        <v>1</v>
      </c>
      <c r="AZ22" s="964">
        <v>21.85</v>
      </c>
      <c r="BA22" s="964">
        <v>-14.59</v>
      </c>
      <c r="BB22" s="964">
        <v>-6.4</v>
      </c>
      <c r="BC22" s="964">
        <v>-3.01</v>
      </c>
      <c r="BE22" s="701">
        <v>1976</v>
      </c>
      <c r="BF22" s="986" t="e">
        <f>#VALUE!</f>
        <v>#VALUE!</v>
      </c>
      <c r="BG22" s="972">
        <v>4.2</v>
      </c>
    </row>
    <row r="23" spans="1:59" ht="11.25" customHeight="1" x14ac:dyDescent="0.2">
      <c r="A23" s="566" t="s">
        <v>148</v>
      </c>
      <c r="B23" s="651" t="s">
        <v>149</v>
      </c>
      <c r="C23" s="1080" t="s">
        <v>4277</v>
      </c>
      <c r="D23" s="1080" t="s">
        <v>4426</v>
      </c>
      <c r="E23" s="835">
        <v>26</v>
      </c>
      <c r="F23" s="554">
        <v>109</v>
      </c>
      <c r="G23" s="554" t="s">
        <v>38</v>
      </c>
      <c r="H23" s="554" t="s">
        <v>116</v>
      </c>
      <c r="I23" s="959">
        <v>49.21</v>
      </c>
      <c r="J23" s="745">
        <f t="shared" si="0"/>
        <v>1.2192643771591138</v>
      </c>
      <c r="K23" s="974">
        <v>0.15</v>
      </c>
      <c r="L23" s="679">
        <v>4</v>
      </c>
      <c r="M23" s="736">
        <f t="shared" si="1"/>
        <v>0.6</v>
      </c>
      <c r="N23" s="644" t="s">
        <v>150</v>
      </c>
      <c r="O23" s="839">
        <v>0.13</v>
      </c>
      <c r="P23" s="958">
        <v>43342</v>
      </c>
      <c r="Q23" s="958">
        <v>43357</v>
      </c>
      <c r="R23" s="736">
        <f t="shared" si="2"/>
        <v>15.384615384615378</v>
      </c>
      <c r="S23" s="802">
        <f>IF(INDEX(Historical!$D$7:$D$1452,MATCH(B23,Historical!$B$7:$B$1452,0))=0,"n/a",(INDEX(Historical!$C$7:$C$1452,MATCH(B23,Historical!$B$7:$B$1452,0))/INDEX(Historical!$D$7:$D$1452,MATCH(B23,Historical!$B$7:$B$1452,0))-1)*100)</f>
        <v>13.953488372093027</v>
      </c>
      <c r="T23" s="802">
        <f>IF(INDEX(Historical!$F$7:$F$1452,MATCH(B23,Historical!$B$7:$B$1452,0))=0,"n/a",((INDEX(Historical!$C$7:$C$1452,MATCH(B23,Historical!$B$7:$B$1452,0))/INDEX(Historical!$F$7:$F$1452,MATCH(B23,Historical!$B$7:$B$1452,0)))^(1/3)-1)*100)</f>
        <v>9.8157887721507677</v>
      </c>
      <c r="U23" s="802">
        <f>IF(INDEX(Historical!$I$7:$I$1452,MATCH(B23,Historical!$B$7:$B$1452,0))=0,"n/a",((INDEX(Historical!$C$7:$C$1452,MATCH(B23,Historical!$B$7:$B$1452,0))/INDEX(Historical!$I$7:$I$1452,MATCH(B23,Historical!$B$7:$B$1452,0)))^(1/5)-1)*100)</f>
        <v>8.2272013176834626</v>
      </c>
      <c r="V23" s="802">
        <f>IF(INDEX(Historical!$O$7:$O$1452,MATCH(B23,Historical!$B$7:$B$1452,0))=0,"n/a",((INDEX(Historical!$C$7:$C$1452,MATCH(B23,Historical!$B$7:$B$1452,0))/INDEX(Historical!$O$7:$O$1452,MATCH(B23,Historical!$B$7:$B$1452,0)))^(1/10)-1)*100)</f>
        <v>11.16670053981812</v>
      </c>
      <c r="W23" s="803">
        <f t="shared" si="3"/>
        <v>0.73676206219975027</v>
      </c>
      <c r="X23" s="804">
        <f t="shared" si="4"/>
        <v>1.8282669594852139</v>
      </c>
      <c r="Y23" s="756"/>
      <c r="Z23" s="745">
        <f t="shared" si="5"/>
        <v>71.428571428571431</v>
      </c>
      <c r="AA23" s="678">
        <f t="shared" si="6"/>
        <v>58.583333333333336</v>
      </c>
      <c r="AB23" s="679">
        <v>12</v>
      </c>
      <c r="AC23" s="959">
        <v>0.84</v>
      </c>
      <c r="AD23" s="959">
        <v>3.91</v>
      </c>
      <c r="AE23" s="959">
        <v>3.46</v>
      </c>
      <c r="AF23" s="959">
        <v>4.83</v>
      </c>
      <c r="AG23" s="959">
        <v>8.3000000000000007</v>
      </c>
      <c r="AH23" s="959">
        <v>9.3000000000000007</v>
      </c>
      <c r="AI23" s="959">
        <v>10.870000000000001</v>
      </c>
      <c r="AJ23" s="959">
        <v>4.5</v>
      </c>
      <c r="AK23" s="959">
        <v>14.899999999999999</v>
      </c>
      <c r="AL23" s="969">
        <v>1470</v>
      </c>
      <c r="AM23" s="964">
        <v>0.89999999999999991</v>
      </c>
      <c r="AN23" s="959">
        <v>0.12</v>
      </c>
      <c r="AO23" s="845">
        <f t="shared" si="7"/>
        <v>-49.136867638490756</v>
      </c>
      <c r="AP23" s="846">
        <f t="shared" si="8"/>
        <v>9.4464656948425763</v>
      </c>
      <c r="AQ23" s="680">
        <f t="shared" si="9"/>
        <v>254.62499755218735</v>
      </c>
      <c r="AR23" s="745">
        <f>INDEX(Historical!$C$7:$C$1452,MATCH(B23,Historical!$B$7:$B$1452,0))*IF(AH23="n/a",1.03,IF(AH23&lt;0,1.01,IF(AH23&gt;10,1.1,(1+AH23/100))))</f>
        <v>0.53556999999999999</v>
      </c>
      <c r="AS23" s="678">
        <f t="shared" si="10"/>
        <v>0.58912700000000007</v>
      </c>
      <c r="AT23" s="678">
        <f t="shared" si="11"/>
        <v>0.64803970000000011</v>
      </c>
      <c r="AU23" s="678">
        <f t="shared" si="11"/>
        <v>0.71284367000000015</v>
      </c>
      <c r="AV23" s="678">
        <f t="shared" si="11"/>
        <v>0.78412803700000022</v>
      </c>
      <c r="AW23" s="745">
        <f t="shared" si="12"/>
        <v>3.2697084070000009</v>
      </c>
      <c r="AX23" s="854">
        <f t="shared" si="13"/>
        <v>6.6443983072546242</v>
      </c>
      <c r="AY23" s="1090">
        <v>0.81</v>
      </c>
      <c r="AZ23" s="964">
        <v>20.02</v>
      </c>
      <c r="BA23" s="964">
        <v>-13.850000000000001</v>
      </c>
      <c r="BB23" s="964">
        <v>-4.42</v>
      </c>
      <c r="BC23" s="964">
        <v>0.35000000000000003</v>
      </c>
      <c r="BE23" s="701">
        <v>1993</v>
      </c>
      <c r="BF23" s="986" t="e">
        <f>#VALUE!</f>
        <v>#VALUE!</v>
      </c>
      <c r="BG23" s="972">
        <v>6</v>
      </c>
    </row>
    <row r="24" spans="1:59" s="882" customFormat="1" ht="11.25" customHeight="1" x14ac:dyDescent="0.2">
      <c r="A24" s="740" t="s">
        <v>458</v>
      </c>
      <c r="B24" s="890" t="s">
        <v>459</v>
      </c>
      <c r="C24" s="1080" t="s">
        <v>109</v>
      </c>
      <c r="D24" s="1080" t="s">
        <v>4427</v>
      </c>
      <c r="E24" s="862">
        <v>25</v>
      </c>
      <c r="F24" s="554">
        <v>125</v>
      </c>
      <c r="G24" s="1179" t="s">
        <v>107</v>
      </c>
      <c r="H24" s="1179" t="s">
        <v>107</v>
      </c>
      <c r="I24" s="875">
        <v>49.9</v>
      </c>
      <c r="J24" s="864">
        <f t="shared" si="0"/>
        <v>2.4048096192384771</v>
      </c>
      <c r="K24" s="888">
        <v>0.3</v>
      </c>
      <c r="L24" s="866">
        <v>4</v>
      </c>
      <c r="M24" s="867">
        <f t="shared" si="1"/>
        <v>1.2</v>
      </c>
      <c r="N24" s="868" t="s">
        <v>242</v>
      </c>
      <c r="O24" s="889">
        <v>0.21</v>
      </c>
      <c r="P24" s="870">
        <v>43370</v>
      </c>
      <c r="Q24" s="870">
        <v>43388</v>
      </c>
      <c r="R24" s="867">
        <f t="shared" si="2"/>
        <v>42.857142857142854</v>
      </c>
      <c r="S24" s="802">
        <f>IF(INDEX(Historical!$D$7:$D$1452,MATCH(B24,Historical!$B$7:$B$1452,0))=0,"n/a",(INDEX(Historical!$C$7:$C$1452,MATCH(B24,Historical!$B$7:$B$1452,0))/INDEX(Historical!$D$7:$D$1452,MATCH(B24,Historical!$B$7:$B$1452,0))-1)*100)</f>
        <v>6.8493150684931559</v>
      </c>
      <c r="T24" s="802">
        <f>IF(INDEX(Historical!$F$7:$F$1452,MATCH(B24,Historical!$B$7:$B$1452,0))=0,"n/a",((INDEX(Historical!$C$7:$C$1452,MATCH(B24,Historical!$B$7:$B$1452,0))/INDEX(Historical!$F$7:$F$1452,MATCH(B24,Historical!$B$7:$B$1452,0)))^(1/3)-1)*100)</f>
        <v>7.0960925775504391</v>
      </c>
      <c r="U24" s="802">
        <f>IF(INDEX(Historical!$I$7:$I$1452,MATCH(B24,Historical!$B$7:$B$1452,0))=0,"n/a",((INDEX(Historical!$C$7:$C$1452,MATCH(B24,Historical!$B$7:$B$1452,0))/INDEX(Historical!$I$7:$I$1452,MATCH(B24,Historical!$B$7:$B$1452,0)))^(1/5)-1)*100)</f>
        <v>7.2374263686593387</v>
      </c>
      <c r="V24" s="802">
        <f>IF(INDEX(Historical!$O$7:$O$1452,MATCH(B24,Historical!$B$7:$B$1452,0))=0,"n/a",((INDEX(Historical!$C$7:$C$1452,MATCH(B24,Historical!$B$7:$B$1452,0))/INDEX(Historical!$O$7:$O$1452,MATCH(B24,Historical!$B$7:$B$1452,0)))^(1/10)-1)*100)</f>
        <v>7.7430555648374311</v>
      </c>
      <c r="W24" s="871">
        <f t="shared" si="3"/>
        <v>0.93469900971985231</v>
      </c>
      <c r="X24" s="872">
        <f t="shared" si="4"/>
        <v>0.68277607251503203</v>
      </c>
      <c r="Y24" s="756"/>
      <c r="Z24" s="864">
        <f t="shared" si="5"/>
        <v>34.188034188034187</v>
      </c>
      <c r="AA24" s="874">
        <f t="shared" si="6"/>
        <v>14.216524216524217</v>
      </c>
      <c r="AB24" s="866">
        <v>12</v>
      </c>
      <c r="AC24" s="875">
        <v>3.51</v>
      </c>
      <c r="AD24" s="875">
        <v>2.0299999999999998</v>
      </c>
      <c r="AE24" s="875">
        <v>5.88</v>
      </c>
      <c r="AF24" s="875">
        <v>1.85</v>
      </c>
      <c r="AG24" s="875">
        <v>13.4</v>
      </c>
      <c r="AH24" s="875">
        <v>25.5</v>
      </c>
      <c r="AI24" s="875">
        <v>0.79</v>
      </c>
      <c r="AJ24" s="875">
        <v>10.6</v>
      </c>
      <c r="AK24" s="875">
        <v>7.0000000000000009</v>
      </c>
      <c r="AL24" s="876">
        <v>1700</v>
      </c>
      <c r="AM24" s="877">
        <v>0.1</v>
      </c>
      <c r="AN24" s="875">
        <v>0.04</v>
      </c>
      <c r="AO24" s="878">
        <f t="shared" si="7"/>
        <v>-4.5742882286264006</v>
      </c>
      <c r="AP24" s="879">
        <f t="shared" si="8"/>
        <v>9.6422359878978163</v>
      </c>
      <c r="AQ24" s="880">
        <f t="shared" si="9"/>
        <v>8.1163361087794872</v>
      </c>
      <c r="AR24" s="745">
        <f>INDEX(Historical!$C$7:$C$1452,MATCH(B24,Historical!$B$7:$B$1452,0))*IF(AH24="n/a",1.03,IF(AH24&lt;0,1.01,IF(AH24&gt;10,1.1,(1+AH24/100))))</f>
        <v>0.8580000000000001</v>
      </c>
      <c r="AS24" s="874">
        <f t="shared" si="10"/>
        <v>0.86477820000000016</v>
      </c>
      <c r="AT24" s="874">
        <f t="shared" si="11"/>
        <v>0.92531267400000028</v>
      </c>
      <c r="AU24" s="874">
        <f t="shared" si="11"/>
        <v>0.99008456118000032</v>
      </c>
      <c r="AV24" s="874">
        <f t="shared" si="11"/>
        <v>1.0593904804626004</v>
      </c>
      <c r="AW24" s="864">
        <f t="shared" si="12"/>
        <v>4.6975659156426008</v>
      </c>
      <c r="AX24" s="881">
        <f t="shared" si="13"/>
        <v>9.4139597507867752</v>
      </c>
      <c r="AY24" s="1091">
        <v>0.74</v>
      </c>
      <c r="AZ24" s="877">
        <v>3.81</v>
      </c>
      <c r="BA24" s="877">
        <v>-24.05</v>
      </c>
      <c r="BB24" s="877">
        <v>-9.120000000000001</v>
      </c>
      <c r="BC24" s="877">
        <v>-14.96</v>
      </c>
      <c r="BD24" s="1007"/>
      <c r="BE24" s="701">
        <v>1994</v>
      </c>
      <c r="BF24" s="986" t="e">
        <f>#VALUE!</f>
        <v>#VALUE!</v>
      </c>
      <c r="BG24" s="938">
        <v>1.5</v>
      </c>
    </row>
    <row r="25" spans="1:59" ht="11.25" customHeight="1" x14ac:dyDescent="0.2">
      <c r="A25" s="566" t="s">
        <v>151</v>
      </c>
      <c r="B25" s="651" t="s">
        <v>152</v>
      </c>
      <c r="C25" s="1080" t="s">
        <v>155</v>
      </c>
      <c r="D25" s="1080" t="s">
        <v>4412</v>
      </c>
      <c r="E25" s="835">
        <v>47</v>
      </c>
      <c r="F25" s="554">
        <v>41</v>
      </c>
      <c r="G25" s="554" t="s">
        <v>38</v>
      </c>
      <c r="H25" s="554" t="s">
        <v>38</v>
      </c>
      <c r="I25" s="959">
        <v>225.32</v>
      </c>
      <c r="J25" s="745">
        <f t="shared" si="0"/>
        <v>1.3669447896325226</v>
      </c>
      <c r="K25" s="968">
        <v>0.77</v>
      </c>
      <c r="L25" s="679">
        <v>4</v>
      </c>
      <c r="M25" s="736">
        <f t="shared" si="1"/>
        <v>3.08</v>
      </c>
      <c r="N25" s="644" t="s">
        <v>153</v>
      </c>
      <c r="O25" s="838">
        <v>0.75</v>
      </c>
      <c r="P25" s="958">
        <v>43441</v>
      </c>
      <c r="Q25" s="958">
        <v>43465</v>
      </c>
      <c r="R25" s="736">
        <f t="shared" si="2"/>
        <v>2.6666666666666687</v>
      </c>
      <c r="S25" s="802">
        <f>IF(INDEX(Historical!$D$7:$D$1452,MATCH(B25,Historical!$B$7:$B$1452,0))=0,"n/a",(INDEX(Historical!$C$7:$C$1452,MATCH(B25,Historical!$B$7:$B$1452,0))/INDEX(Historical!$D$7:$D$1452,MATCH(B25,Historical!$B$7:$B$1452,0))-1)*100)</f>
        <v>8.4870848708487046</v>
      </c>
      <c r="T25" s="802">
        <f>IF(INDEX(Historical!$F$7:$F$1452,MATCH(B25,Historical!$B$7:$B$1452,0))=0,"n/a",((INDEX(Historical!$C$7:$C$1452,MATCH(B25,Historical!$B$7:$B$1452,0))/INDEX(Historical!$F$7:$F$1452,MATCH(B25,Historical!$B$7:$B$1452,0)))^(1/3)-1)*100)</f>
        <v>9.5695642043593274</v>
      </c>
      <c r="U25" s="802">
        <f>IF(INDEX(Historical!$I$7:$I$1452,MATCH(B25,Historical!$B$7:$B$1452,0))=0,"n/a",((INDEX(Historical!$C$7:$C$1452,MATCH(B25,Historical!$B$7:$B$1452,0))/INDEX(Historical!$I$7:$I$1452,MATCH(B25,Historical!$B$7:$B$1452,0)))^(1/5)-1)*100)</f>
        <v>9.7665948842847961</v>
      </c>
      <c r="V25" s="802">
        <f>IF(INDEX(Historical!$O$7:$O$1452,MATCH(B25,Historical!$B$7:$B$1452,0))=0,"n/a",((INDEX(Historical!$C$7:$C$1452,MATCH(B25,Historical!$B$7:$B$1452,0))/INDEX(Historical!$O$7:$O$1452,MATCH(B25,Historical!$B$7:$B$1452,0)))^(1/10)-1)*100)</f>
        <v>11.612317403390438</v>
      </c>
      <c r="W25" s="803">
        <f t="shared" si="3"/>
        <v>0.84105476495443121</v>
      </c>
      <c r="X25" s="804" t="str">
        <f t="shared" si="4"/>
        <v>n/a</v>
      </c>
      <c r="Y25" s="967" t="s">
        <v>154</v>
      </c>
      <c r="Z25" s="745">
        <f t="shared" si="5"/>
        <v>102.66666666666666</v>
      </c>
      <c r="AA25" s="678">
        <f t="shared" si="6"/>
        <v>75.106666666666669</v>
      </c>
      <c r="AB25" s="679">
        <v>9</v>
      </c>
      <c r="AC25" s="959">
        <v>3</v>
      </c>
      <c r="AD25" s="959">
        <v>5.88</v>
      </c>
      <c r="AE25" s="959">
        <v>3.88</v>
      </c>
      <c r="AF25" s="959">
        <v>2.88</v>
      </c>
      <c r="AG25" s="959">
        <v>0.8</v>
      </c>
      <c r="AH25" s="959">
        <v>-34.5</v>
      </c>
      <c r="AI25" s="959">
        <v>12.7</v>
      </c>
      <c r="AJ25" s="959">
        <v>-8.3000000000000007</v>
      </c>
      <c r="AK25" s="959">
        <v>12.770000000000001</v>
      </c>
      <c r="AL25" s="969">
        <v>61990</v>
      </c>
      <c r="AM25" s="964">
        <v>0.2</v>
      </c>
      <c r="AN25" s="959">
        <v>1.02</v>
      </c>
      <c r="AO25" s="845">
        <f t="shared" si="7"/>
        <v>-63.97312699274935</v>
      </c>
      <c r="AP25" s="846">
        <f t="shared" si="8"/>
        <v>11.133539673917319</v>
      </c>
      <c r="AQ25" s="680">
        <f t="shared" si="9"/>
        <v>210.05891913204712</v>
      </c>
      <c r="AR25" s="745">
        <f>INDEX(Historical!$C$7:$C$1452,MATCH(B25,Historical!$B$7:$B$1452,0))*IF(AH25="n/a",1.03,IF(AH25&lt;0,1.01,IF(AH25&gt;10,1.1,(1+AH25/100))))</f>
        <v>2.9693999999999998</v>
      </c>
      <c r="AS25" s="678">
        <f t="shared" si="10"/>
        <v>3.26634</v>
      </c>
      <c r="AT25" s="678">
        <f t="shared" si="11"/>
        <v>3.5929740000000003</v>
      </c>
      <c r="AU25" s="678">
        <f t="shared" si="11"/>
        <v>3.9522714000000008</v>
      </c>
      <c r="AV25" s="678">
        <f t="shared" si="11"/>
        <v>4.347498540000001</v>
      </c>
      <c r="AW25" s="745">
        <f t="shared" si="12"/>
        <v>18.128483940000002</v>
      </c>
      <c r="AX25" s="854">
        <f t="shared" si="13"/>
        <v>8.0456612551038535</v>
      </c>
      <c r="AY25" s="1090">
        <v>1.24</v>
      </c>
      <c r="AZ25" s="964">
        <v>8</v>
      </c>
      <c r="BA25" s="964">
        <v>-15.25</v>
      </c>
      <c r="BB25" s="964">
        <v>-4.21</v>
      </c>
      <c r="BC25" s="964">
        <v>-5.4399999999999995</v>
      </c>
      <c r="BE25" s="701">
        <v>1973</v>
      </c>
      <c r="BF25" s="986" t="e">
        <f>#VALUE!</f>
        <v>#VALUE!</v>
      </c>
      <c r="BG25" s="972">
        <v>0.3</v>
      </c>
    </row>
    <row r="26" spans="1:59" ht="11.25" customHeight="1" x14ac:dyDescent="0.2">
      <c r="A26" s="566" t="s">
        <v>156</v>
      </c>
      <c r="B26" s="651" t="s">
        <v>157</v>
      </c>
      <c r="C26" s="1080" t="s">
        <v>124</v>
      </c>
      <c r="D26" s="1080" t="s">
        <v>4430</v>
      </c>
      <c r="E26" s="835">
        <v>35</v>
      </c>
      <c r="F26" s="554">
        <v>77</v>
      </c>
      <c r="G26" s="554" t="s">
        <v>38</v>
      </c>
      <c r="H26" s="554" t="s">
        <v>38</v>
      </c>
      <c r="I26" s="959">
        <v>45.9</v>
      </c>
      <c r="J26" s="745">
        <f t="shared" si="0"/>
        <v>2.7015250544662308</v>
      </c>
      <c r="K26" s="968">
        <v>0.31</v>
      </c>
      <c r="L26" s="679">
        <v>4</v>
      </c>
      <c r="M26" s="736">
        <f t="shared" si="1"/>
        <v>1.24</v>
      </c>
      <c r="N26" s="644" t="s">
        <v>120</v>
      </c>
      <c r="O26" s="838">
        <v>0.3</v>
      </c>
      <c r="P26" s="695">
        <v>43150</v>
      </c>
      <c r="Q26" s="695">
        <v>43160</v>
      </c>
      <c r="R26" s="736">
        <f t="shared" si="2"/>
        <v>3.3333333333333366</v>
      </c>
      <c r="S26" s="802">
        <f>IF(INDEX(Historical!$D$7:$D$1452,MATCH(B26,Historical!$B$7:$B$1452,0))=0,"n/a",(INDEX(Historical!$C$7:$C$1452,MATCH(B26,Historical!$B$7:$B$1452,0))/INDEX(Historical!$D$7:$D$1452,MATCH(B26,Historical!$B$7:$B$1452,0))-1)*100)</f>
        <v>3.4482758620689724</v>
      </c>
      <c r="T26" s="802">
        <f>IF(INDEX(Historical!$F$7:$F$1452,MATCH(B26,Historical!$B$7:$B$1452,0))=0,"n/a",((INDEX(Historical!$C$7:$C$1452,MATCH(B26,Historical!$B$7:$B$1452,0))/INDEX(Historical!$F$7:$F$1452,MATCH(B26,Historical!$B$7:$B$1452,0)))^(1/3)-1)*100)</f>
        <v>3.5744168651286268</v>
      </c>
      <c r="U26" s="802">
        <f>IF(INDEX(Historical!$I$7:$I$1452,MATCH(B26,Historical!$B$7:$B$1452,0))=0,"n/a",((INDEX(Historical!$C$7:$C$1452,MATCH(B26,Historical!$B$7:$B$1452,0))/INDEX(Historical!$I$7:$I$1452,MATCH(B26,Historical!$B$7:$B$1452,0)))^(1/5)-1)*100)</f>
        <v>3.7137289336648172</v>
      </c>
      <c r="V26" s="802">
        <f>IF(INDEX(Historical!$O$7:$O$1452,MATCH(B26,Historical!$B$7:$B$1452,0))=0,"n/a",((INDEX(Historical!$C$7:$C$1452,MATCH(B26,Historical!$B$7:$B$1452,0))/INDEX(Historical!$O$7:$O$1452,MATCH(B26,Historical!$B$7:$B$1452,0)))^(1/10)-1)*100)</f>
        <v>3.6311209910314224</v>
      </c>
      <c r="W26" s="803">
        <f t="shared" si="3"/>
        <v>1.0227499835002551</v>
      </c>
      <c r="X26" s="804" t="str">
        <f t="shared" si="4"/>
        <v>n/a</v>
      </c>
      <c r="Y26" s="651"/>
      <c r="Z26" s="745">
        <f t="shared" si="5"/>
        <v>269.56521739130437</v>
      </c>
      <c r="AA26" s="678">
        <f t="shared" si="6"/>
        <v>99.782608695652172</v>
      </c>
      <c r="AB26" s="679">
        <v>12</v>
      </c>
      <c r="AC26" s="959">
        <v>0.46</v>
      </c>
      <c r="AD26" s="959">
        <v>10.9</v>
      </c>
      <c r="AE26" s="959">
        <v>1.03</v>
      </c>
      <c r="AF26" s="959">
        <v>3.52</v>
      </c>
      <c r="AG26" s="959">
        <v>9.3000000000000007</v>
      </c>
      <c r="AH26" s="959">
        <v>-88.3</v>
      </c>
      <c r="AI26" s="959">
        <v>8.3099999999999987</v>
      </c>
      <c r="AJ26" s="959">
        <v>-27.1</v>
      </c>
      <c r="AK26" s="959">
        <v>9.1300000000000008</v>
      </c>
      <c r="AL26" s="969">
        <v>4210</v>
      </c>
      <c r="AM26" s="964">
        <v>0.92999999999999994</v>
      </c>
      <c r="AN26" s="959">
        <v>1.22</v>
      </c>
      <c r="AO26" s="845">
        <f t="shared" si="7"/>
        <v>-93.36735470752113</v>
      </c>
      <c r="AP26" s="846">
        <f t="shared" si="8"/>
        <v>6.415253988131048</v>
      </c>
      <c r="AQ26" s="680">
        <f t="shared" si="9"/>
        <v>295.10042751949402</v>
      </c>
      <c r="AR26" s="745">
        <f>INDEX(Historical!$C$7:$C$1452,MATCH(B26,Historical!$B$7:$B$1452,0))*IF(AH26="n/a",1.03,IF(AH26&lt;0,1.01,IF(AH26&gt;10,1.1,(1+AH26/100))))</f>
        <v>1.212</v>
      </c>
      <c r="AS26" s="678">
        <f t="shared" si="10"/>
        <v>1.3127171999999998</v>
      </c>
      <c r="AT26" s="678">
        <f t="shared" si="11"/>
        <v>1.4325682803599997</v>
      </c>
      <c r="AU26" s="678">
        <f t="shared" si="11"/>
        <v>1.5633617643568676</v>
      </c>
      <c r="AV26" s="678">
        <f t="shared" si="11"/>
        <v>1.7060966934426496</v>
      </c>
      <c r="AW26" s="745">
        <f t="shared" si="12"/>
        <v>7.2267439381595171</v>
      </c>
      <c r="AX26" s="854">
        <f t="shared" si="13"/>
        <v>15.744540170282173</v>
      </c>
      <c r="AY26" s="1090">
        <v>0.88</v>
      </c>
      <c r="AZ26" s="964">
        <v>12.33</v>
      </c>
      <c r="BA26" s="964">
        <v>-13.4</v>
      </c>
      <c r="BB26" s="964">
        <v>-1.87</v>
      </c>
      <c r="BC26" s="964">
        <v>0.76</v>
      </c>
      <c r="BE26" s="701">
        <v>1984</v>
      </c>
      <c r="BF26" s="986" t="e">
        <f>#VALUE!</f>
        <v>#VALUE!</v>
      </c>
      <c r="BG26" s="972">
        <v>3</v>
      </c>
    </row>
    <row r="27" spans="1:59" ht="11.25" customHeight="1" x14ac:dyDescent="0.2">
      <c r="A27" s="566" t="s">
        <v>158</v>
      </c>
      <c r="B27" s="651" t="s">
        <v>159</v>
      </c>
      <c r="C27" s="1080" t="s">
        <v>132</v>
      </c>
      <c r="D27" s="1080" t="s">
        <v>4416</v>
      </c>
      <c r="E27" s="835">
        <v>48</v>
      </c>
      <c r="F27" s="554">
        <v>33</v>
      </c>
      <c r="G27" s="554" t="s">
        <v>38</v>
      </c>
      <c r="H27" s="554" t="s">
        <v>38</v>
      </c>
      <c r="I27" s="959">
        <v>62.78</v>
      </c>
      <c r="J27" s="745">
        <f t="shared" si="0"/>
        <v>3.2175852182223639</v>
      </c>
      <c r="K27" s="968">
        <v>0.505</v>
      </c>
      <c r="L27" s="679">
        <v>4</v>
      </c>
      <c r="M27" s="736">
        <f t="shared" si="1"/>
        <v>2.02</v>
      </c>
      <c r="N27" s="644" t="s">
        <v>120</v>
      </c>
      <c r="O27" s="838">
        <v>0.47499999999999998</v>
      </c>
      <c r="P27" s="958">
        <v>43420</v>
      </c>
      <c r="Q27" s="958">
        <v>43435</v>
      </c>
      <c r="R27" s="736">
        <f t="shared" si="2"/>
        <v>6.3157894736842159</v>
      </c>
      <c r="S27" s="802">
        <f>IF(INDEX(Historical!$D$7:$D$1452,MATCH(B27,Historical!$B$7:$B$1452,0))=0,"n/a",(INDEX(Historical!$C$7:$C$1452,MATCH(B27,Historical!$B$7:$B$1452,0))/INDEX(Historical!$D$7:$D$1452,MATCH(B27,Historical!$B$7:$B$1452,0))-1)*100)</f>
        <v>7.738095238095255</v>
      </c>
      <c r="T27" s="802">
        <f>IF(INDEX(Historical!$F$7:$F$1452,MATCH(B27,Historical!$B$7:$B$1452,0))=0,"n/a",((INDEX(Historical!$C$7:$C$1452,MATCH(B27,Historical!$B$7:$B$1452,0))/INDEX(Historical!$F$7:$F$1452,MATCH(B27,Historical!$B$7:$B$1452,0)))^(1/3)-1)*100)</f>
        <v>5.0794986830290378</v>
      </c>
      <c r="U27" s="802">
        <f>IF(INDEX(Historical!$I$7:$I$1452,MATCH(B27,Historical!$B$7:$B$1452,0))=0,"n/a",((INDEX(Historical!$C$7:$C$1452,MATCH(B27,Historical!$B$7:$B$1452,0))/INDEX(Historical!$I$7:$I$1452,MATCH(B27,Historical!$B$7:$B$1452,0)))^(1/5)-1)*100)</f>
        <v>4.1078246444615774</v>
      </c>
      <c r="V27" s="802">
        <f>IF(INDEX(Historical!$O$7:$O$1452,MATCH(B27,Historical!$B$7:$B$1452,0))=0,"n/a",((INDEX(Historical!$C$7:$C$1452,MATCH(B27,Historical!$B$7:$B$1452,0))/INDEX(Historical!$O$7:$O$1452,MATCH(B27,Historical!$B$7:$B$1452,0)))^(1/10)-1)*100)</f>
        <v>2.8243092666808245</v>
      </c>
      <c r="W27" s="803">
        <f t="shared" si="3"/>
        <v>1.4544528437174877</v>
      </c>
      <c r="X27" s="804">
        <f t="shared" si="4"/>
        <v>0.13831059408961541</v>
      </c>
      <c r="Y27" s="651"/>
      <c r="Z27" s="745">
        <f t="shared" si="5"/>
        <v>20.119521912350599</v>
      </c>
      <c r="AA27" s="678">
        <f t="shared" si="6"/>
        <v>6.2529880478087652</v>
      </c>
      <c r="AB27" s="679">
        <v>12</v>
      </c>
      <c r="AC27" s="959">
        <v>10.039999999999999</v>
      </c>
      <c r="AD27" s="959">
        <v>1.43</v>
      </c>
      <c r="AE27" s="959">
        <v>2.34</v>
      </c>
      <c r="AF27" s="959">
        <v>1.85</v>
      </c>
      <c r="AG27" s="959" t="s">
        <v>138</v>
      </c>
      <c r="AH27" s="959">
        <v>254.6</v>
      </c>
      <c r="AI27" s="959">
        <v>0.18</v>
      </c>
      <c r="AJ27" s="959">
        <v>29.7</v>
      </c>
      <c r="AK27" s="959">
        <v>4.37</v>
      </c>
      <c r="AL27" s="969">
        <v>3990</v>
      </c>
      <c r="AM27" s="964">
        <v>0.1</v>
      </c>
      <c r="AN27" s="959">
        <v>1.83</v>
      </c>
      <c r="AO27" s="845">
        <f t="shared" si="7"/>
        <v>1.0724218148751756</v>
      </c>
      <c r="AP27" s="846">
        <f t="shared" si="8"/>
        <v>7.3254098626839408</v>
      </c>
      <c r="AQ27" s="680">
        <f t="shared" si="9"/>
        <v>-28.296822049519179</v>
      </c>
      <c r="AR27" s="745">
        <f>INDEX(Historical!$C$7:$C$1452,MATCH(B27,Historical!$B$7:$B$1452,0))*IF(AH27="n/a",1.03,IF(AH27&lt;0,1.01,IF(AH27&gt;10,1.1,(1+AH27/100))))</f>
        <v>1.9910000000000003</v>
      </c>
      <c r="AS27" s="678">
        <f t="shared" si="10"/>
        <v>1.9945838000000005</v>
      </c>
      <c r="AT27" s="678">
        <f t="shared" ref="AT27:AV46" si="15">IF($AK27="n/a",1.03*AS27,IF($AK27&lt;0,1.01*AS27,IF($AK27&gt;10,1.1*AS27,(1+$AK27/100)*AS27)))</f>
        <v>2.0817471120600004</v>
      </c>
      <c r="AU27" s="678">
        <f t="shared" si="15"/>
        <v>2.1727194608570226</v>
      </c>
      <c r="AV27" s="678">
        <f t="shared" si="15"/>
        <v>2.2676673012964748</v>
      </c>
      <c r="AW27" s="745">
        <f t="shared" si="12"/>
        <v>10.507717674213499</v>
      </c>
      <c r="AX27" s="854">
        <f t="shared" si="13"/>
        <v>16.737364884061005</v>
      </c>
      <c r="AY27" s="1090">
        <v>0.28999999999999998</v>
      </c>
      <c r="AZ27" s="964">
        <v>24.34</v>
      </c>
      <c r="BA27" s="964">
        <v>-7.99</v>
      </c>
      <c r="BB27" s="964">
        <v>-1.25</v>
      </c>
      <c r="BC27" s="964">
        <v>5.5100000000000007</v>
      </c>
      <c r="BE27" s="701">
        <v>1972</v>
      </c>
      <c r="BF27" s="986" t="e">
        <f>#VALUE!</f>
        <v>#VALUE!</v>
      </c>
      <c r="BG27" s="972" t="s">
        <v>138</v>
      </c>
    </row>
    <row r="28" spans="1:59" ht="11.25" customHeight="1" x14ac:dyDescent="0.2">
      <c r="A28" s="645" t="s">
        <v>160</v>
      </c>
      <c r="B28" s="651" t="s">
        <v>161</v>
      </c>
      <c r="C28" s="1080" t="s">
        <v>113</v>
      </c>
      <c r="D28" s="1080" t="s">
        <v>4410</v>
      </c>
      <c r="E28" s="835">
        <v>33</v>
      </c>
      <c r="F28" s="554">
        <v>82</v>
      </c>
      <c r="G28" s="554" t="s">
        <v>38</v>
      </c>
      <c r="H28" s="554" t="s">
        <v>38</v>
      </c>
      <c r="I28" s="959">
        <v>43.46</v>
      </c>
      <c r="J28" s="745">
        <f t="shared" si="0"/>
        <v>1.9558214450069027</v>
      </c>
      <c r="K28" s="974">
        <v>0.21249999999999999</v>
      </c>
      <c r="L28" s="679">
        <v>4</v>
      </c>
      <c r="M28" s="736">
        <f t="shared" si="1"/>
        <v>0.85</v>
      </c>
      <c r="N28" s="644" t="s">
        <v>162</v>
      </c>
      <c r="O28" s="839">
        <v>0.20749999999999999</v>
      </c>
      <c r="P28" s="958">
        <v>43382</v>
      </c>
      <c r="Q28" s="958">
        <v>43404</v>
      </c>
      <c r="R28" s="736">
        <f t="shared" si="2"/>
        <v>2.4096385542168699</v>
      </c>
      <c r="S28" s="802">
        <f>IF(INDEX(Historical!$D$7:$D$1452,MATCH(B28,Historical!$B$7:$B$1452,0))=0,"n/a",(INDEX(Historical!$C$7:$C$1452,MATCH(B28,Historical!$B$7:$B$1452,0))/INDEX(Historical!$D$7:$D$1452,MATCH(B28,Historical!$B$7:$B$1452,0))-1)*100)</f>
        <v>1.2307692307692353</v>
      </c>
      <c r="T28" s="802">
        <f>IF(INDEX(Historical!$F$7:$F$1452,MATCH(B28,Historical!$B$7:$B$1452,0))=0,"n/a",((INDEX(Historical!$C$7:$C$1452,MATCH(B28,Historical!$B$7:$B$1452,0))/INDEX(Historical!$F$7:$F$1452,MATCH(B28,Historical!$B$7:$B$1452,0)))^(1/3)-1)*100)</f>
        <v>1.5676529125903338</v>
      </c>
      <c r="U28" s="802">
        <f>IF(INDEX(Historical!$I$7:$I$1452,MATCH(B28,Historical!$B$7:$B$1452,0))=0,"n/a",((INDEX(Historical!$C$7:$C$1452,MATCH(B28,Historical!$B$7:$B$1452,0))/INDEX(Historical!$I$7:$I$1452,MATCH(B28,Historical!$B$7:$B$1452,0)))^(1/5)-1)*100)</f>
        <v>1.9990030115655255</v>
      </c>
      <c r="V28" s="802">
        <f>IF(INDEX(Historical!$O$7:$O$1452,MATCH(B28,Historical!$B$7:$B$1452,0))=0,"n/a",((INDEX(Historical!$C$7:$C$1452,MATCH(B28,Historical!$B$7:$B$1452,0))/INDEX(Historical!$O$7:$O$1452,MATCH(B28,Historical!$B$7:$B$1452,0)))^(1/10)-1)*100)</f>
        <v>3.7351896095043857</v>
      </c>
      <c r="W28" s="803">
        <f t="shared" si="3"/>
        <v>0.53518113417293667</v>
      </c>
      <c r="X28" s="804">
        <f t="shared" si="4"/>
        <v>8.8061806676895393E-2</v>
      </c>
      <c r="Y28" s="651"/>
      <c r="Z28" s="745">
        <f t="shared" si="5"/>
        <v>38.636363636363633</v>
      </c>
      <c r="AA28" s="678">
        <f t="shared" si="6"/>
        <v>19.754545454545454</v>
      </c>
      <c r="AB28" s="679">
        <v>7</v>
      </c>
      <c r="AC28" s="959">
        <v>2.2000000000000002</v>
      </c>
      <c r="AD28" s="959">
        <v>1.71</v>
      </c>
      <c r="AE28" s="959">
        <v>1.98</v>
      </c>
      <c r="AF28" s="959">
        <v>2.93</v>
      </c>
      <c r="AG28" s="959">
        <v>12.7</v>
      </c>
      <c r="AH28" s="959">
        <v>16</v>
      </c>
      <c r="AI28" s="959">
        <v>8.4599999999999991</v>
      </c>
      <c r="AJ28" s="959">
        <v>22.7</v>
      </c>
      <c r="AK28" s="959">
        <v>11.5</v>
      </c>
      <c r="AL28" s="969">
        <v>2330</v>
      </c>
      <c r="AM28" s="964">
        <v>1.6</v>
      </c>
      <c r="AN28" s="959">
        <v>0</v>
      </c>
      <c r="AO28" s="845">
        <f t="shared" si="7"/>
        <v>-15.799720997973026</v>
      </c>
      <c r="AP28" s="846">
        <f t="shared" si="8"/>
        <v>3.9548244565724282</v>
      </c>
      <c r="AQ28" s="680">
        <f t="shared" si="9"/>
        <v>60.389551033750564</v>
      </c>
      <c r="AR28" s="745">
        <f>INDEX(Historical!$C$7:$C$1452,MATCH(B28,Historical!$B$7:$B$1452,0))*IF(AH28="n/a",1.03,IF(AH28&lt;0,1.01,IF(AH28&gt;10,1.1,(1+AH28/100))))</f>
        <v>0.90475000000000005</v>
      </c>
      <c r="AS28" s="678">
        <f t="shared" si="10"/>
        <v>0.98129185000000008</v>
      </c>
      <c r="AT28" s="678">
        <f t="shared" si="15"/>
        <v>1.0794210350000002</v>
      </c>
      <c r="AU28" s="678">
        <f t="shared" si="15"/>
        <v>1.1873631385000003</v>
      </c>
      <c r="AV28" s="678">
        <f t="shared" si="15"/>
        <v>1.3060994523500005</v>
      </c>
      <c r="AW28" s="745">
        <f t="shared" si="12"/>
        <v>5.4589254758500019</v>
      </c>
      <c r="AX28" s="854">
        <f t="shared" si="13"/>
        <v>12.560804132190523</v>
      </c>
      <c r="AY28" s="1090">
        <v>1.03</v>
      </c>
      <c r="AZ28" s="964">
        <v>24.169999999999998</v>
      </c>
      <c r="BA28" s="964">
        <v>-8.2199999999999989</v>
      </c>
      <c r="BB28" s="964">
        <v>4.47</v>
      </c>
      <c r="BC28" s="964">
        <v>9.24</v>
      </c>
      <c r="BE28" s="701">
        <v>1986</v>
      </c>
      <c r="BF28" s="986" t="e">
        <f>#VALUE!</f>
        <v>#VALUE!</v>
      </c>
      <c r="BG28" s="972">
        <v>9.1</v>
      </c>
    </row>
    <row r="29" spans="1:59" ht="11.25" customHeight="1" x14ac:dyDescent="0.2">
      <c r="A29" s="566" t="s">
        <v>481</v>
      </c>
      <c r="B29" s="651" t="s">
        <v>482</v>
      </c>
      <c r="C29" s="1080" t="s">
        <v>109</v>
      </c>
      <c r="D29" s="1080" t="s">
        <v>119</v>
      </c>
      <c r="E29" s="835">
        <v>25</v>
      </c>
      <c r="F29" s="554">
        <v>127</v>
      </c>
      <c r="G29" s="554" t="s">
        <v>107</v>
      </c>
      <c r="H29" s="554" t="s">
        <v>107</v>
      </c>
      <c r="I29" s="959">
        <v>27.56</v>
      </c>
      <c r="J29" s="745">
        <f t="shared" si="0"/>
        <v>1.1611030478955007</v>
      </c>
      <c r="K29" s="974">
        <v>0.08</v>
      </c>
      <c r="L29" s="679">
        <v>4</v>
      </c>
      <c r="M29" s="736">
        <f t="shared" si="1"/>
        <v>0.32</v>
      </c>
      <c r="N29" s="644" t="s">
        <v>123</v>
      </c>
      <c r="O29" s="839">
        <v>7.4999999999999997E-2</v>
      </c>
      <c r="P29" s="958">
        <v>43398</v>
      </c>
      <c r="Q29" s="958">
        <v>43411</v>
      </c>
      <c r="R29" s="736">
        <f t="shared" si="2"/>
        <v>6.6666666666666732</v>
      </c>
      <c r="S29" s="802">
        <f>IF(INDEX(Historical!$D$7:$D$1452,MATCH(B29,Historical!$B$7:$B$1452,0))=0,"n/a",(INDEX(Historical!$C$7:$C$1452,MATCH(B29,Historical!$B$7:$B$1452,0))/INDEX(Historical!$D$7:$D$1452,MATCH(B29,Historical!$B$7:$B$1452,0))-1)*100)</f>
        <v>10.44776119402988</v>
      </c>
      <c r="T29" s="802">
        <f>IF(INDEX(Historical!$F$7:$F$1452,MATCH(B29,Historical!$B$7:$B$1452,0))=0,"n/a",((INDEX(Historical!$C$7:$C$1452,MATCH(B29,Historical!$B$7:$B$1452,0))/INDEX(Historical!$F$7:$F$1452,MATCH(B29,Historical!$B$7:$B$1452,0)))^(1/3)-1)*100)</f>
        <v>10.620693158624173</v>
      </c>
      <c r="U29" s="802">
        <f>IF(INDEX(Historical!$I$7:$I$1452,MATCH(B29,Historical!$B$7:$B$1452,0))=0,"n/a",((INDEX(Historical!$C$7:$C$1452,MATCH(B29,Historical!$B$7:$B$1452,0))/INDEX(Historical!$I$7:$I$1452,MATCH(B29,Historical!$B$7:$B$1452,0)))^(1/5)-1)*100)</f>
        <v>9.9752043443329654</v>
      </c>
      <c r="V29" s="802">
        <f>IF(INDEX(Historical!$O$7:$O$1452,MATCH(B29,Historical!$B$7:$B$1452,0))=0,"n/a",((INDEX(Historical!$C$7:$C$1452,MATCH(B29,Historical!$B$7:$B$1452,0))/INDEX(Historical!$O$7:$O$1452,MATCH(B29,Historical!$B$7:$B$1452,0)))^(1/10)-1)*100)</f>
        <v>8.3017059084192546</v>
      </c>
      <c r="W29" s="803">
        <f t="shared" si="3"/>
        <v>1.2015848856096571</v>
      </c>
      <c r="X29" s="804">
        <f t="shared" si="4"/>
        <v>0.39741849977422172</v>
      </c>
      <c r="Y29" s="757"/>
      <c r="Z29" s="745">
        <f t="shared" si="5"/>
        <v>23.188405797101453</v>
      </c>
      <c r="AA29" s="678">
        <f t="shared" si="6"/>
        <v>19.971014492753625</v>
      </c>
      <c r="AB29" s="679">
        <v>12</v>
      </c>
      <c r="AC29" s="959">
        <v>1.38</v>
      </c>
      <c r="AD29" s="959">
        <v>1.28</v>
      </c>
      <c r="AE29" s="959">
        <v>3.96</v>
      </c>
      <c r="AF29" s="959">
        <v>2.54</v>
      </c>
      <c r="AG29" s="959">
        <v>12.7</v>
      </c>
      <c r="AH29" s="959">
        <v>5.8000000000000007</v>
      </c>
      <c r="AI29" s="959">
        <v>9.64</v>
      </c>
      <c r="AJ29" s="959">
        <v>25.1</v>
      </c>
      <c r="AK29" s="959">
        <v>15.620000000000001</v>
      </c>
      <c r="AL29" s="969">
        <v>7830</v>
      </c>
      <c r="AM29" s="964">
        <v>1.6</v>
      </c>
      <c r="AN29" s="959">
        <v>0.28999999999999998</v>
      </c>
      <c r="AO29" s="845">
        <f t="shared" si="7"/>
        <v>-8.8347071005251578</v>
      </c>
      <c r="AP29" s="846">
        <f t="shared" si="8"/>
        <v>11.136307392228467</v>
      </c>
      <c r="AQ29" s="680">
        <f t="shared" si="9"/>
        <v>50.150112756229845</v>
      </c>
      <c r="AR29" s="745">
        <f>INDEX(Historical!$C$7:$C$1452,MATCH(B29,Historical!$B$7:$B$1452,0))*IF(AH29="n/a",1.03,IF(AH29&lt;0,1.01,IF(AH29&gt;10,1.1,(1+AH29/100))))</f>
        <v>0.29359500000000005</v>
      </c>
      <c r="AS29" s="678">
        <f t="shared" si="10"/>
        <v>0.32189755800000008</v>
      </c>
      <c r="AT29" s="678">
        <f t="shared" si="15"/>
        <v>0.35408731380000014</v>
      </c>
      <c r="AU29" s="678">
        <f t="shared" si="15"/>
        <v>0.38949604518000019</v>
      </c>
      <c r="AV29" s="678">
        <f t="shared" si="15"/>
        <v>0.42844564969800025</v>
      </c>
      <c r="AW29" s="745">
        <f t="shared" si="12"/>
        <v>1.7875215666780007</v>
      </c>
      <c r="AX29" s="854">
        <f t="shared" si="13"/>
        <v>6.4859273101523982</v>
      </c>
      <c r="AY29" s="1090">
        <v>0.75</v>
      </c>
      <c r="AZ29" s="964">
        <v>13.23</v>
      </c>
      <c r="BA29" s="964">
        <v>-12.65</v>
      </c>
      <c r="BB29" s="964">
        <v>-2.0299999999999998</v>
      </c>
      <c r="BC29" s="964">
        <v>-2.4899999999999998</v>
      </c>
      <c r="BE29" s="701">
        <v>1995</v>
      </c>
      <c r="BF29" s="986" t="e">
        <f>#VALUE!</f>
        <v>#VALUE!</v>
      </c>
      <c r="BG29" s="972">
        <v>6.2</v>
      </c>
    </row>
    <row r="30" spans="1:59" ht="11.25" customHeight="1" x14ac:dyDescent="0.2">
      <c r="A30" s="645" t="s">
        <v>163</v>
      </c>
      <c r="B30" s="651" t="s">
        <v>164</v>
      </c>
      <c r="C30" s="1080" t="s">
        <v>129</v>
      </c>
      <c r="D30" s="1080" t="s">
        <v>4435</v>
      </c>
      <c r="E30" s="835">
        <v>35</v>
      </c>
      <c r="F30" s="554">
        <v>79</v>
      </c>
      <c r="G30" s="554" t="s">
        <v>116</v>
      </c>
      <c r="H30" s="554" t="s">
        <v>116</v>
      </c>
      <c r="I30" s="959">
        <v>47.58</v>
      </c>
      <c r="J30" s="745">
        <f t="shared" si="0"/>
        <v>1.3955443463640187</v>
      </c>
      <c r="K30" s="968">
        <v>0.16600000000000001</v>
      </c>
      <c r="L30" s="679">
        <v>4</v>
      </c>
      <c r="M30" s="736">
        <f t="shared" si="1"/>
        <v>0.66400000000000003</v>
      </c>
      <c r="N30" s="644" t="s">
        <v>165</v>
      </c>
      <c r="O30" s="838">
        <v>0.158</v>
      </c>
      <c r="P30" s="958">
        <v>43439</v>
      </c>
      <c r="Q30" s="958">
        <v>43467</v>
      </c>
      <c r="R30" s="736">
        <f t="shared" si="2"/>
        <v>5.0632911392405111</v>
      </c>
      <c r="S30" s="802">
        <f>IF(INDEX(Historical!$D$7:$D$1452,MATCH(B30,Historical!$B$7:$B$1452,0))=0,"n/a",(INDEX(Historical!$C$7:$C$1452,MATCH(B30,Historical!$B$7:$B$1452,0))/INDEX(Historical!$D$7:$D$1452,MATCH(B30,Historical!$B$7:$B$1452,0))-1)*100)</f>
        <v>7.3529411764705843</v>
      </c>
      <c r="T30" s="802">
        <f>IF(INDEX(Historical!$F$7:$F$1452,MATCH(B30,Historical!$B$7:$B$1452,0))=0,"n/a",((INDEX(Historical!$C$7:$C$1452,MATCH(B30,Historical!$B$7:$B$1452,0))/INDEX(Historical!$F$7:$F$1452,MATCH(B30,Historical!$B$7:$B$1452,0)))^(1/3)-1)*100)</f>
        <v>7.3553312132639048</v>
      </c>
      <c r="U30" s="802">
        <f>IF(INDEX(Historical!$I$7:$I$1452,MATCH(B30,Historical!$B$7:$B$1452,0))=0,"n/a",((INDEX(Historical!$C$7:$C$1452,MATCH(B30,Historical!$B$7:$B$1452,0))/INDEX(Historical!$I$7:$I$1452,MATCH(B30,Historical!$B$7:$B$1452,0)))^(1/5)-1)*100)</f>
        <v>8.8603927486868841</v>
      </c>
      <c r="V30" s="802">
        <f>IF(INDEX(Historical!$O$7:$O$1452,MATCH(B30,Historical!$B$7:$B$1452,0))=0,"n/a",((INDEX(Historical!$C$7:$C$1452,MATCH(B30,Historical!$B$7:$B$1452,0))/INDEX(Historical!$O$7:$O$1452,MATCH(B30,Historical!$B$7:$B$1452,0)))^(1/10)-1)*100)</f>
        <v>8.5067800036930485</v>
      </c>
      <c r="W30" s="803">
        <f t="shared" si="3"/>
        <v>1.0415683425268223</v>
      </c>
      <c r="X30" s="804">
        <f t="shared" si="4"/>
        <v>1.302998933630424</v>
      </c>
      <c r="Y30" s="996"/>
      <c r="Z30" s="745">
        <f t="shared" si="5"/>
        <v>45.170068027210888</v>
      </c>
      <c r="AA30" s="678">
        <f t="shared" si="6"/>
        <v>32.367346938775512</v>
      </c>
      <c r="AB30" s="679">
        <v>4</v>
      </c>
      <c r="AC30" s="959">
        <v>1.47</v>
      </c>
      <c r="AD30" s="959">
        <v>3.58</v>
      </c>
      <c r="AE30" s="959">
        <v>6.91</v>
      </c>
      <c r="AF30" s="959">
        <v>15.25</v>
      </c>
      <c r="AG30" s="959">
        <v>55.7</v>
      </c>
      <c r="AH30" s="959">
        <v>11.600000000000001</v>
      </c>
      <c r="AI30" s="959">
        <v>8.32</v>
      </c>
      <c r="AJ30" s="959">
        <v>6.8000000000000007</v>
      </c>
      <c r="AK30" s="959">
        <v>9.07</v>
      </c>
      <c r="AL30" s="969">
        <v>22710</v>
      </c>
      <c r="AM30" s="964">
        <v>0.5</v>
      </c>
      <c r="AN30" s="959">
        <v>1.7</v>
      </c>
      <c r="AO30" s="845">
        <f t="shared" si="7"/>
        <v>-22.111409843724608</v>
      </c>
      <c r="AP30" s="846">
        <f t="shared" si="8"/>
        <v>10.255937095050903</v>
      </c>
      <c r="AQ30" s="680">
        <f t="shared" si="9"/>
        <v>368.37878347258231</v>
      </c>
      <c r="AR30" s="745">
        <f>INDEX(Historical!$C$7:$C$1452,MATCH(B30,Historical!$B$7:$B$1452,0))*IF(AH30="n/a",1.03,IF(AH30&lt;0,1.01,IF(AH30&gt;10,1.1,(1+AH30/100))))</f>
        <v>0.64239999999999997</v>
      </c>
      <c r="AS30" s="678">
        <f t="shared" si="10"/>
        <v>0.69584767999999997</v>
      </c>
      <c r="AT30" s="678">
        <f t="shared" si="15"/>
        <v>0.75896106457599999</v>
      </c>
      <c r="AU30" s="678">
        <f t="shared" si="15"/>
        <v>0.82779883313304314</v>
      </c>
      <c r="AV30" s="678">
        <f t="shared" si="15"/>
        <v>0.90288018729821018</v>
      </c>
      <c r="AW30" s="745">
        <f t="shared" si="12"/>
        <v>3.8278877650072527</v>
      </c>
      <c r="AX30" s="854">
        <f t="shared" si="13"/>
        <v>8.0451613388130578</v>
      </c>
      <c r="AY30" s="1090">
        <v>0.73</v>
      </c>
      <c r="AZ30" s="964">
        <v>5.3900000000000006</v>
      </c>
      <c r="BA30" s="964">
        <v>-20.14</v>
      </c>
      <c r="BB30" s="964">
        <v>0.82000000000000006</v>
      </c>
      <c r="BC30" s="964">
        <v>-7.6899999999999995</v>
      </c>
      <c r="BE30" s="701">
        <v>1985</v>
      </c>
      <c r="BF30" s="986" t="e">
        <f>#VALUE!</f>
        <v>#VALUE!</v>
      </c>
      <c r="BG30" s="972">
        <v>14.799999999999999</v>
      </c>
    </row>
    <row r="31" spans="1:59" ht="11.25" customHeight="1" x14ac:dyDescent="0.2">
      <c r="A31" s="566" t="s">
        <v>168</v>
      </c>
      <c r="B31" s="651" t="s">
        <v>169</v>
      </c>
      <c r="C31" s="1080" t="s">
        <v>132</v>
      </c>
      <c r="D31" s="1080" t="s">
        <v>4429</v>
      </c>
      <c r="E31" s="835">
        <v>51</v>
      </c>
      <c r="F31" s="554">
        <v>21</v>
      </c>
      <c r="G31" s="554" t="s">
        <v>38</v>
      </c>
      <c r="H31" s="554" t="s">
        <v>38</v>
      </c>
      <c r="I31" s="959">
        <v>47.66</v>
      </c>
      <c r="J31" s="745">
        <f t="shared" si="0"/>
        <v>1.5736466638690727</v>
      </c>
      <c r="K31" s="968">
        <v>0.1875</v>
      </c>
      <c r="L31" s="679">
        <v>4</v>
      </c>
      <c r="M31" s="736">
        <f t="shared" si="1"/>
        <v>0.75</v>
      </c>
      <c r="N31" s="644" t="s">
        <v>438</v>
      </c>
      <c r="O31" s="838">
        <v>0.18</v>
      </c>
      <c r="P31" s="695">
        <v>43140</v>
      </c>
      <c r="Q31" s="695">
        <v>43154</v>
      </c>
      <c r="R31" s="736">
        <f t="shared" si="2"/>
        <v>4.1666666666666705</v>
      </c>
      <c r="S31" s="802">
        <f>IF(INDEX(Historical!$D$7:$D$1452,MATCH(B31,Historical!$B$7:$B$1452,0))=0,"n/a",(INDEX(Historical!$C$7:$C$1452,MATCH(B31,Historical!$B$7:$B$1452,0))/INDEX(Historical!$D$7:$D$1452,MATCH(B31,Historical!$B$7:$B$1452,0))-1)*100)</f>
        <v>4.3478260869565188</v>
      </c>
      <c r="T31" s="802">
        <f>IF(INDEX(Historical!$F$7:$F$1452,MATCH(B31,Historical!$B$7:$B$1452,0))=0,"n/a",((INDEX(Historical!$C$7:$C$1452,MATCH(B31,Historical!$B$7:$B$1452,0))/INDEX(Historical!$F$7:$F$1452,MATCH(B31,Historical!$B$7:$B$1452,0)))^(1/3)-1)*100)</f>
        <v>3.4680775533341146</v>
      </c>
      <c r="U31" s="802">
        <f>IF(INDEX(Historical!$I$7:$I$1452,MATCH(B31,Historical!$B$7:$B$1452,0))=0,"n/a",((INDEX(Historical!$C$7:$C$1452,MATCH(B31,Historical!$B$7:$B$1452,0))/INDEX(Historical!$I$7:$I$1452,MATCH(B31,Historical!$B$7:$B$1452,0)))^(1/5)-1)*100)</f>
        <v>2.7066087089351765</v>
      </c>
      <c r="V31" s="802">
        <f>IF(INDEX(Historical!$O$7:$O$1452,MATCH(B31,Historical!$B$7:$B$1452,0))=0,"n/a",((INDEX(Historical!$C$7:$C$1452,MATCH(B31,Historical!$B$7:$B$1452,0))/INDEX(Historical!$O$7:$O$1452,MATCH(B31,Historical!$B$7:$B$1452,0)))^(1/10)-1)*100)</f>
        <v>2.1857766983182536</v>
      </c>
      <c r="W31" s="803">
        <f t="shared" si="3"/>
        <v>1.2382823510826395</v>
      </c>
      <c r="X31" s="804">
        <f t="shared" si="4"/>
        <v>0.10572690269278033</v>
      </c>
      <c r="Y31" s="759"/>
      <c r="Z31" s="745">
        <f t="shared" si="5"/>
        <v>21.613832853025936</v>
      </c>
      <c r="AA31" s="678">
        <f t="shared" si="6"/>
        <v>13.73487031700288</v>
      </c>
      <c r="AB31" s="679">
        <v>12</v>
      </c>
      <c r="AC31" s="959">
        <v>3.47</v>
      </c>
      <c r="AD31" s="959">
        <v>1.4</v>
      </c>
      <c r="AE31" s="959">
        <v>3.51</v>
      </c>
      <c r="AF31" s="959">
        <v>3.22</v>
      </c>
      <c r="AG31" s="959">
        <v>8.4</v>
      </c>
      <c r="AH31" s="959">
        <v>259.5</v>
      </c>
      <c r="AI31" s="959">
        <v>16.420000000000002</v>
      </c>
      <c r="AJ31" s="959">
        <v>25.6</v>
      </c>
      <c r="AK31" s="959">
        <v>9.8000000000000007</v>
      </c>
      <c r="AL31" s="969">
        <v>2410</v>
      </c>
      <c r="AM31" s="964">
        <v>0.5</v>
      </c>
      <c r="AN31" s="959">
        <v>1.26</v>
      </c>
      <c r="AO31" s="845">
        <f t="shared" si="7"/>
        <v>-9.4546149441986316</v>
      </c>
      <c r="AP31" s="846">
        <f t="shared" si="8"/>
        <v>4.2802553728042492</v>
      </c>
      <c r="AQ31" s="680">
        <f t="shared" si="9"/>
        <v>40.200304993723243</v>
      </c>
      <c r="AR31" s="745">
        <f>INDEX(Historical!$C$7:$C$1452,MATCH(B31,Historical!$B$7:$B$1452,0))*IF(AH31="n/a",1.03,IF(AH31&lt;0,1.01,IF(AH31&gt;10,1.1,(1+AH31/100))))</f>
        <v>0.79200000000000004</v>
      </c>
      <c r="AS31" s="678">
        <f t="shared" si="10"/>
        <v>0.87120000000000009</v>
      </c>
      <c r="AT31" s="678">
        <f t="shared" si="15"/>
        <v>0.95657760000000014</v>
      </c>
      <c r="AU31" s="678">
        <f t="shared" si="15"/>
        <v>1.0503222048000003</v>
      </c>
      <c r="AV31" s="678">
        <f t="shared" si="15"/>
        <v>1.1532537808704004</v>
      </c>
      <c r="AW31" s="745">
        <f t="shared" si="12"/>
        <v>4.8233535856704011</v>
      </c>
      <c r="AX31" s="854">
        <f t="shared" si="13"/>
        <v>10.120339038334874</v>
      </c>
      <c r="AY31" s="1090">
        <v>0.34</v>
      </c>
      <c r="AZ31" s="964">
        <v>35.21</v>
      </c>
      <c r="BA31" s="964">
        <v>-2.87</v>
      </c>
      <c r="BB31" s="964">
        <v>6.38</v>
      </c>
      <c r="BC31" s="964">
        <v>15.64</v>
      </c>
      <c r="BE31" s="701">
        <v>1968</v>
      </c>
      <c r="BF31" s="986" t="e">
        <f>#VALUE!</f>
        <v>#VALUE!</v>
      </c>
      <c r="BG31" s="972">
        <v>2.1</v>
      </c>
    </row>
    <row r="32" spans="1:59" ht="11.25" customHeight="1" x14ac:dyDescent="0.2">
      <c r="A32" s="566" t="s">
        <v>171</v>
      </c>
      <c r="B32" s="651" t="s">
        <v>172</v>
      </c>
      <c r="C32" s="1080" t="s">
        <v>109</v>
      </c>
      <c r="D32" s="1080" t="s">
        <v>4427</v>
      </c>
      <c r="E32" s="835">
        <v>28</v>
      </c>
      <c r="F32" s="554">
        <v>97</v>
      </c>
      <c r="G32" s="554" t="s">
        <v>107</v>
      </c>
      <c r="H32" s="554" t="s">
        <v>107</v>
      </c>
      <c r="I32" s="966">
        <v>33.619999999999997</v>
      </c>
      <c r="J32" s="745">
        <f t="shared" si="0"/>
        <v>2.9446757882212968</v>
      </c>
      <c r="K32" s="968">
        <v>0.99</v>
      </c>
      <c r="L32" s="679">
        <v>1</v>
      </c>
      <c r="M32" s="736">
        <f t="shared" si="1"/>
        <v>0.99</v>
      </c>
      <c r="N32" s="644" t="s">
        <v>173</v>
      </c>
      <c r="O32" s="838">
        <v>0.98</v>
      </c>
      <c r="P32" s="958">
        <v>43403</v>
      </c>
      <c r="Q32" s="958">
        <v>43465</v>
      </c>
      <c r="R32" s="736">
        <f t="shared" si="2"/>
        <v>1.020408163265307</v>
      </c>
      <c r="S32" s="802">
        <f>IF(INDEX(Historical!$D$7:$D$1452,MATCH(B32,Historical!$B$7:$B$1452,0))=0,"n/a",(INDEX(Historical!$C$7:$C$1452,MATCH(B32,Historical!$B$7:$B$1452,0))/INDEX(Historical!$D$7:$D$1452,MATCH(B32,Historical!$B$7:$B$1452,0))-1)*100)</f>
        <v>1.0309278350515427</v>
      </c>
      <c r="T32" s="802">
        <f>IF(INDEX(Historical!$F$7:$F$1452,MATCH(B32,Historical!$B$7:$B$1452,0))=0,"n/a",((INDEX(Historical!$C$7:$C$1452,MATCH(B32,Historical!$B$7:$B$1452,0))/INDEX(Historical!$F$7:$F$1452,MATCH(B32,Historical!$B$7:$B$1452,0)))^(1/3)-1)*100)</f>
        <v>1.0417416383781575</v>
      </c>
      <c r="U32" s="802">
        <f>IF(INDEX(Historical!$I$7:$I$1452,MATCH(B32,Historical!$B$7:$B$1452,0))=0,"n/a",((INDEX(Historical!$C$7:$C$1452,MATCH(B32,Historical!$B$7:$B$1452,0))/INDEX(Historical!$I$7:$I$1452,MATCH(B32,Historical!$B$7:$B$1452,0)))^(1/5)-1)*100)</f>
        <v>1.0528637209741287</v>
      </c>
      <c r="V32" s="802">
        <f>IF(INDEX(Historical!$O$7:$O$1452,MATCH(B32,Historical!$B$7:$B$1452,0))=0,"n/a",((INDEX(Historical!$C$7:$C$1452,MATCH(B32,Historical!$B$7:$B$1452,0))/INDEX(Historical!$O$7:$O$1452,MATCH(B32,Historical!$B$7:$B$1452,0)))^(1/10)-1)*100)</f>
        <v>2.0501409446084029</v>
      </c>
      <c r="W32" s="803">
        <f t="shared" si="3"/>
        <v>0.51355675020442848</v>
      </c>
      <c r="X32" s="804" t="str">
        <f t="shared" si="4"/>
        <v>n/a</v>
      </c>
      <c r="Y32" s="772"/>
      <c r="Z32" s="745" t="str">
        <f t="shared" si="5"/>
        <v>n/a</v>
      </c>
      <c r="AA32" s="678" t="str">
        <f t="shared" si="6"/>
        <v>n/a</v>
      </c>
      <c r="AB32" s="679">
        <v>12</v>
      </c>
      <c r="AC32" s="959" t="s">
        <v>138</v>
      </c>
      <c r="AD32" s="959" t="s">
        <v>138</v>
      </c>
      <c r="AE32" s="959" t="s">
        <v>138</v>
      </c>
      <c r="AF32" s="959" t="s">
        <v>138</v>
      </c>
      <c r="AG32" s="959" t="s">
        <v>138</v>
      </c>
      <c r="AH32" s="959" t="s">
        <v>138</v>
      </c>
      <c r="AI32" s="959" t="s">
        <v>138</v>
      </c>
      <c r="AJ32" s="959" t="s">
        <v>138</v>
      </c>
      <c r="AK32" s="959" t="s">
        <v>138</v>
      </c>
      <c r="AL32" s="969" t="s">
        <v>138</v>
      </c>
      <c r="AM32" s="964" t="s">
        <v>138</v>
      </c>
      <c r="AN32" s="959" t="s">
        <v>138</v>
      </c>
      <c r="AO32" s="845" t="str">
        <f t="shared" si="7"/>
        <v>n/a</v>
      </c>
      <c r="AP32" s="846">
        <f t="shared" si="8"/>
        <v>3.9975395091954256</v>
      </c>
      <c r="AQ32" s="680" t="str">
        <f t="shared" si="9"/>
        <v>n/a</v>
      </c>
      <c r="AR32" s="745">
        <f>INDEX(Historical!$C$7:$C$1452,MATCH(B32,Historical!$B$7:$B$1452,0))*IF(AH32="n/a",1.03,IF(AH32&lt;0,1.01,IF(AH32&gt;10,1.1,(1+AH32/100))))</f>
        <v>1.0094000000000001</v>
      </c>
      <c r="AS32" s="678">
        <f t="shared" si="10"/>
        <v>1.039682</v>
      </c>
      <c r="AT32" s="678">
        <f t="shared" si="15"/>
        <v>1.0708724599999999</v>
      </c>
      <c r="AU32" s="678">
        <f t="shared" si="15"/>
        <v>1.1029986338</v>
      </c>
      <c r="AV32" s="678">
        <f t="shared" si="15"/>
        <v>1.1360885928140001</v>
      </c>
      <c r="AW32" s="745">
        <f t="shared" si="12"/>
        <v>5.3590416866140007</v>
      </c>
      <c r="AX32" s="854">
        <f t="shared" si="13"/>
        <v>15.940040709738254</v>
      </c>
      <c r="AY32" s="1090" t="s">
        <v>138</v>
      </c>
      <c r="AZ32" s="964" t="s">
        <v>138</v>
      </c>
      <c r="BA32" s="964" t="s">
        <v>138</v>
      </c>
      <c r="BB32" s="964" t="s">
        <v>138</v>
      </c>
      <c r="BC32" s="964" t="s">
        <v>138</v>
      </c>
      <c r="BD32" s="1006" t="s">
        <v>4351</v>
      </c>
      <c r="BE32" s="701">
        <v>1992</v>
      </c>
      <c r="BF32" s="986" t="e">
        <f>#VALUE!</f>
        <v>#VALUE!</v>
      </c>
      <c r="BG32" s="972" t="s">
        <v>138</v>
      </c>
    </row>
    <row r="33" spans="1:59" ht="11.25" customHeight="1" x14ac:dyDescent="0.2">
      <c r="A33" s="566" t="s">
        <v>174</v>
      </c>
      <c r="B33" s="651" t="s">
        <v>175</v>
      </c>
      <c r="C33" s="1080" t="s">
        <v>113</v>
      </c>
      <c r="D33" s="1080" t="s">
        <v>4449</v>
      </c>
      <c r="E33" s="835">
        <v>42</v>
      </c>
      <c r="F33" s="554">
        <v>63</v>
      </c>
      <c r="G33" s="554" t="s">
        <v>38</v>
      </c>
      <c r="H33" s="554" t="s">
        <v>38</v>
      </c>
      <c r="I33" s="959">
        <v>100.52</v>
      </c>
      <c r="J33" s="745">
        <f t="shared" si="0"/>
        <v>1.591723040191007</v>
      </c>
      <c r="K33" s="968">
        <v>0.4</v>
      </c>
      <c r="L33" s="679">
        <v>4</v>
      </c>
      <c r="M33" s="736">
        <f t="shared" si="1"/>
        <v>1.6</v>
      </c>
      <c r="N33" s="644" t="s">
        <v>120</v>
      </c>
      <c r="O33" s="838">
        <v>0.37</v>
      </c>
      <c r="P33" s="958">
        <v>43329</v>
      </c>
      <c r="Q33" s="958">
        <v>43347</v>
      </c>
      <c r="R33" s="736">
        <f t="shared" si="2"/>
        <v>8.1081081081081159</v>
      </c>
      <c r="S33" s="802">
        <f>IF(INDEX(Historical!$D$7:$D$1452,MATCH(B33,Historical!$B$7:$B$1452,0))=0,"n/a",(INDEX(Historical!$C$7:$C$1452,MATCH(B33,Historical!$B$7:$B$1452,0))/INDEX(Historical!$D$7:$D$1452,MATCH(B33,Historical!$B$7:$B$1452,0))-1)*100)</f>
        <v>10.769230769230752</v>
      </c>
      <c r="T33" s="802">
        <f>IF(INDEX(Historical!$F$7:$F$1452,MATCH(B33,Historical!$B$7:$B$1452,0))=0,"n/a",((INDEX(Historical!$C$7:$C$1452,MATCH(B33,Historical!$B$7:$B$1452,0))/INDEX(Historical!$F$7:$F$1452,MATCH(B33,Historical!$B$7:$B$1452,0)))^(1/3)-1)*100)</f>
        <v>15.277587606658072</v>
      </c>
      <c r="U33" s="802">
        <f>IF(INDEX(Historical!$I$7:$I$1452,MATCH(B33,Historical!$B$7:$B$1452,0))=0,"n/a",((INDEX(Historical!$C$7:$C$1452,MATCH(B33,Historical!$B$7:$B$1452,0))/INDEX(Historical!$I$7:$I$1452,MATCH(B33,Historical!$B$7:$B$1452,0)))^(1/5)-1)*100)</f>
        <v>13.634388693076627</v>
      </c>
      <c r="V33" s="802">
        <f>IF(INDEX(Historical!$O$7:$O$1452,MATCH(B33,Historical!$B$7:$B$1452,0))=0,"n/a",((INDEX(Historical!$C$7:$C$1452,MATCH(B33,Historical!$B$7:$B$1452,0))/INDEX(Historical!$O$7:$O$1452,MATCH(B33,Historical!$B$7:$B$1452,0)))^(1/10)-1)*100)</f>
        <v>9.9049989660290993</v>
      </c>
      <c r="W33" s="803">
        <f t="shared" si="3"/>
        <v>1.3765159128070696</v>
      </c>
      <c r="X33" s="804">
        <f t="shared" si="4"/>
        <v>1.3109989127958295</v>
      </c>
      <c r="Y33" s="651"/>
      <c r="Z33" s="745">
        <f t="shared" si="5"/>
        <v>30.360531309297915</v>
      </c>
      <c r="AA33" s="678">
        <f t="shared" si="6"/>
        <v>19.074003795066414</v>
      </c>
      <c r="AB33" s="679">
        <v>12</v>
      </c>
      <c r="AC33" s="959">
        <v>5.27</v>
      </c>
      <c r="AD33" s="959">
        <v>1.27</v>
      </c>
      <c r="AE33" s="959">
        <v>1.36</v>
      </c>
      <c r="AF33" s="959">
        <v>2.2200000000000002</v>
      </c>
      <c r="AG33" s="959">
        <v>23.799999999999997</v>
      </c>
      <c r="AH33" s="959">
        <v>24.7</v>
      </c>
      <c r="AI33" s="959">
        <v>23.66</v>
      </c>
      <c r="AJ33" s="959">
        <v>10.4</v>
      </c>
      <c r="AK33" s="959">
        <v>15</v>
      </c>
      <c r="AL33" s="969">
        <v>6060</v>
      </c>
      <c r="AM33" s="964">
        <v>0.5</v>
      </c>
      <c r="AN33" s="959">
        <v>0.59</v>
      </c>
      <c r="AO33" s="845">
        <f t="shared" si="7"/>
        <v>-3.8478920617987811</v>
      </c>
      <c r="AP33" s="846">
        <f t="shared" si="8"/>
        <v>15.226111733267633</v>
      </c>
      <c r="AQ33" s="680">
        <f t="shared" si="9"/>
        <v>37.184852459976561</v>
      </c>
      <c r="AR33" s="745">
        <f>INDEX(Historical!$C$7:$C$1452,MATCH(B33,Historical!$B$7:$B$1452,0))*IF(AH33="n/a",1.03,IF(AH33&lt;0,1.01,IF(AH33&gt;10,1.1,(1+AH33/100))))</f>
        <v>1.5840000000000001</v>
      </c>
      <c r="AS33" s="678">
        <f t="shared" si="10"/>
        <v>1.7424000000000002</v>
      </c>
      <c r="AT33" s="678">
        <f t="shared" si="15"/>
        <v>1.9166400000000003</v>
      </c>
      <c r="AU33" s="678">
        <f t="shared" si="15"/>
        <v>2.1083040000000004</v>
      </c>
      <c r="AV33" s="678">
        <f t="shared" si="15"/>
        <v>2.3191344000000007</v>
      </c>
      <c r="AW33" s="745">
        <f t="shared" si="12"/>
        <v>9.6704784000000021</v>
      </c>
      <c r="AX33" s="854">
        <f t="shared" si="13"/>
        <v>9.6204520493434167</v>
      </c>
      <c r="AY33" s="1090">
        <v>1.03</v>
      </c>
      <c r="AZ33" s="964">
        <v>9.07</v>
      </c>
      <c r="BA33" s="964">
        <v>-22.36</v>
      </c>
      <c r="BB33" s="964">
        <v>0.11</v>
      </c>
      <c r="BC33" s="964">
        <v>-8.64</v>
      </c>
      <c r="BE33" s="701">
        <v>1977</v>
      </c>
      <c r="BF33" s="986" t="e">
        <f>#VALUE!</f>
        <v>#VALUE!</v>
      </c>
      <c r="BG33" s="972">
        <v>11.700000000000001</v>
      </c>
    </row>
    <row r="34" spans="1:59" s="882" customFormat="1" ht="11.25" customHeight="1" x14ac:dyDescent="0.2">
      <c r="A34" s="740" t="s">
        <v>501</v>
      </c>
      <c r="B34" s="890" t="s">
        <v>502</v>
      </c>
      <c r="C34" s="1080" t="s">
        <v>113</v>
      </c>
      <c r="D34" s="1080" t="s">
        <v>214</v>
      </c>
      <c r="E34" s="862">
        <v>25</v>
      </c>
      <c r="F34" s="554">
        <v>122</v>
      </c>
      <c r="G34" s="1179" t="s">
        <v>38</v>
      </c>
      <c r="H34" s="1179" t="s">
        <v>116</v>
      </c>
      <c r="I34" s="875">
        <v>127.07</v>
      </c>
      <c r="J34" s="864">
        <f t="shared" si="0"/>
        <v>2.7071692767765798</v>
      </c>
      <c r="K34" s="888">
        <v>0.86</v>
      </c>
      <c r="L34" s="866">
        <v>4</v>
      </c>
      <c r="M34" s="867">
        <f t="shared" si="1"/>
        <v>3.44</v>
      </c>
      <c r="N34" s="868" t="s">
        <v>423</v>
      </c>
      <c r="O34" s="889">
        <v>0.78</v>
      </c>
      <c r="P34" s="870">
        <v>43300</v>
      </c>
      <c r="Q34" s="870">
        <v>43332</v>
      </c>
      <c r="R34" s="867">
        <f t="shared" si="2"/>
        <v>10.25641025641025</v>
      </c>
      <c r="S34" s="802">
        <f>IF(INDEX(Historical!$D$7:$D$1452,MATCH(B34,Historical!$B$7:$B$1452,0))=0,"n/a",(INDEX(Historical!$C$7:$C$1452,MATCH(B34,Historical!$B$7:$B$1452,0))/INDEX(Historical!$D$7:$D$1452,MATCH(B34,Historical!$B$7:$B$1452,0))-1)*100)</f>
        <v>0.64935064935065512</v>
      </c>
      <c r="T34" s="802">
        <f>IF(INDEX(Historical!$F$7:$F$1452,MATCH(B34,Historical!$B$7:$B$1452,0))=0,"n/a",((INDEX(Historical!$C$7:$C$1452,MATCH(B34,Historical!$B$7:$B$1452,0))/INDEX(Historical!$F$7:$F$1452,MATCH(B34,Historical!$B$7:$B$1452,0)))^(1/3)-1)*100)</f>
        <v>6.0383062071096782</v>
      </c>
      <c r="U34" s="802">
        <f>IF(INDEX(Historical!$I$7:$I$1452,MATCH(B34,Historical!$B$7:$B$1452,0))=0,"n/a",((INDEX(Historical!$C$7:$C$1452,MATCH(B34,Historical!$B$7:$B$1452,0))/INDEX(Historical!$I$7:$I$1452,MATCH(B34,Historical!$B$7:$B$1452,0)))^(1/5)-1)*100)</f>
        <v>9.6026676004440592</v>
      </c>
      <c r="V34" s="802">
        <f>IF(INDEX(Historical!$O$7:$O$1452,MATCH(B34,Historical!$B$7:$B$1452,0))=0,"n/a",((INDEX(Historical!$C$7:$C$1452,MATCH(B34,Historical!$B$7:$B$1452,0))/INDEX(Historical!$O$7:$O$1452,MATCH(B34,Historical!$B$7:$B$1452,0)))^(1/10)-1)*100)</f>
        <v>8.912763124201394</v>
      </c>
      <c r="W34" s="871">
        <f t="shared" si="3"/>
        <v>1.0774063516138248</v>
      </c>
      <c r="X34" s="872" t="str">
        <f t="shared" si="4"/>
        <v>n/a</v>
      </c>
      <c r="Y34" s="887"/>
      <c r="Z34" s="864">
        <f t="shared" si="5"/>
        <v>33.59375</v>
      </c>
      <c r="AA34" s="874">
        <f t="shared" si="6"/>
        <v>12.409179687499998</v>
      </c>
      <c r="AB34" s="866">
        <v>12</v>
      </c>
      <c r="AC34" s="875">
        <v>10.24</v>
      </c>
      <c r="AD34" s="875">
        <v>0.48</v>
      </c>
      <c r="AE34" s="875">
        <v>1.45</v>
      </c>
      <c r="AF34" s="875">
        <v>4.75</v>
      </c>
      <c r="AG34" s="875">
        <v>25.5</v>
      </c>
      <c r="AH34" s="884" t="s">
        <v>138</v>
      </c>
      <c r="AI34" s="884">
        <v>9.77</v>
      </c>
      <c r="AJ34" s="875">
        <v>-9.3000000000000007</v>
      </c>
      <c r="AK34" s="875">
        <v>26.009999999999998</v>
      </c>
      <c r="AL34" s="876">
        <v>76990</v>
      </c>
      <c r="AM34" s="877">
        <v>0.19</v>
      </c>
      <c r="AN34" s="875">
        <v>2.2599999999999998</v>
      </c>
      <c r="AO34" s="878">
        <f t="shared" si="7"/>
        <v>-9.9342810279358318E-2</v>
      </c>
      <c r="AP34" s="879">
        <f t="shared" si="8"/>
        <v>12.30983687722064</v>
      </c>
      <c r="AQ34" s="880">
        <f t="shared" si="9"/>
        <v>61.855358632501137</v>
      </c>
      <c r="AR34" s="745">
        <f>INDEX(Historical!$C$7:$C$1452,MATCH(B34,Historical!$B$7:$B$1452,0))*IF(AH34="n/a",1.03,IF(AH34&lt;0,1.01,IF(AH34&gt;10,1.1,(1+AH34/100))))</f>
        <v>3.1930000000000001</v>
      </c>
      <c r="AS34" s="874">
        <f t="shared" si="10"/>
        <v>3.5049560999999998</v>
      </c>
      <c r="AT34" s="874">
        <f t="shared" si="15"/>
        <v>3.8554517100000001</v>
      </c>
      <c r="AU34" s="874">
        <f t="shared" si="15"/>
        <v>4.2409968810000001</v>
      </c>
      <c r="AV34" s="874">
        <f t="shared" si="15"/>
        <v>4.6650965691000001</v>
      </c>
      <c r="AW34" s="864">
        <f t="shared" si="12"/>
        <v>19.459501260100001</v>
      </c>
      <c r="AX34" s="881">
        <f t="shared" si="13"/>
        <v>15.314001149051707</v>
      </c>
      <c r="AY34" s="1091">
        <v>1.44</v>
      </c>
      <c r="AZ34" s="877">
        <v>13.389999999999999</v>
      </c>
      <c r="BA34" s="877">
        <v>-26.650000000000002</v>
      </c>
      <c r="BB34" s="877">
        <v>1.1900000000000002</v>
      </c>
      <c r="BC34" s="877">
        <v>-9.8699999999999992</v>
      </c>
      <c r="BD34" s="1007"/>
      <c r="BE34" s="701">
        <v>1994</v>
      </c>
      <c r="BF34" s="986" t="e">
        <f>#VALUE!</f>
        <v>#VALUE!</v>
      </c>
      <c r="BG34" s="938">
        <v>4.9000000000000004</v>
      </c>
    </row>
    <row r="35" spans="1:59" ht="11.25" customHeight="1" x14ac:dyDescent="0.2">
      <c r="A35" s="645" t="s">
        <v>176</v>
      </c>
      <c r="B35" s="651" t="s">
        <v>177</v>
      </c>
      <c r="C35" s="1080" t="s">
        <v>109</v>
      </c>
      <c r="D35" s="1080" t="s">
        <v>4427</v>
      </c>
      <c r="E35" s="835">
        <v>27</v>
      </c>
      <c r="F35" s="554">
        <v>102</v>
      </c>
      <c r="G35" s="554" t="s">
        <v>107</v>
      </c>
      <c r="H35" s="554" t="s">
        <v>107</v>
      </c>
      <c r="I35" s="966">
        <v>24.55</v>
      </c>
      <c r="J35" s="745">
        <f t="shared" si="0"/>
        <v>2.2810590631364565</v>
      </c>
      <c r="K35" s="968">
        <v>0.14000000000000001</v>
      </c>
      <c r="L35" s="679">
        <v>4</v>
      </c>
      <c r="M35" s="736">
        <f t="shared" si="1"/>
        <v>0.56000000000000005</v>
      </c>
      <c r="N35" s="644" t="s">
        <v>150</v>
      </c>
      <c r="O35" s="838">
        <v>0.13</v>
      </c>
      <c r="P35" s="958">
        <v>43251</v>
      </c>
      <c r="Q35" s="958">
        <v>43266</v>
      </c>
      <c r="R35" s="736">
        <f t="shared" si="2"/>
        <v>7.6923076923076987</v>
      </c>
      <c r="S35" s="802">
        <f>IF(INDEX(Historical!$D$7:$D$1452,MATCH(B35,Historical!$B$7:$B$1452,0))=0,"n/a",(INDEX(Historical!$C$7:$C$1452,MATCH(B35,Historical!$B$7:$B$1452,0))/INDEX(Historical!$D$7:$D$1452,MATCH(B35,Historical!$B$7:$B$1452,0))-1)*100)</f>
        <v>4.081632653061229</v>
      </c>
      <c r="T35" s="802">
        <f>IF(INDEX(Historical!$F$7:$F$1452,MATCH(B35,Historical!$B$7:$B$1452,0))=0,"n/a",((INDEX(Historical!$C$7:$C$1452,MATCH(B35,Historical!$B$7:$B$1452,0))/INDEX(Historical!$F$7:$F$1452,MATCH(B35,Historical!$B$7:$B$1452,0)))^(1/3)-1)*100)</f>
        <v>4.2603601458844453</v>
      </c>
      <c r="U35" s="802">
        <f>IF(INDEX(Historical!$I$7:$I$1452,MATCH(B35,Historical!$B$7:$B$1452,0))=0,"n/a",((INDEX(Historical!$C$7:$C$1452,MATCH(B35,Historical!$B$7:$B$1452,0))/INDEX(Historical!$I$7:$I$1452,MATCH(B35,Historical!$B$7:$B$1452,0)))^(1/5)-1)*100)</f>
        <v>6.342724238285391</v>
      </c>
      <c r="V35" s="802">
        <f>IF(INDEX(Historical!$O$7:$O$1452,MATCH(B35,Historical!$B$7:$B$1452,0))=0,"n/a",((INDEX(Historical!$C$7:$C$1452,MATCH(B35,Historical!$B$7:$B$1452,0))/INDEX(Historical!$O$7:$O$1452,MATCH(B35,Historical!$B$7:$B$1452,0)))^(1/10)-1)*100)</f>
        <v>7.698904642496851</v>
      </c>
      <c r="W35" s="803">
        <f t="shared" si="3"/>
        <v>0.82384761635758696</v>
      </c>
      <c r="X35" s="804" t="str">
        <f t="shared" si="4"/>
        <v>n/a</v>
      </c>
      <c r="Y35" s="759"/>
      <c r="Z35" s="745" t="str">
        <f t="shared" si="5"/>
        <v>n/a</v>
      </c>
      <c r="AA35" s="678" t="str">
        <f t="shared" si="6"/>
        <v>n/a</v>
      </c>
      <c r="AB35" s="679">
        <v>12</v>
      </c>
      <c r="AC35" s="959" t="s">
        <v>138</v>
      </c>
      <c r="AD35" s="959" t="s">
        <v>138</v>
      </c>
      <c r="AE35" s="959" t="s">
        <v>138</v>
      </c>
      <c r="AF35" s="959" t="s">
        <v>138</v>
      </c>
      <c r="AG35" s="959" t="s">
        <v>138</v>
      </c>
      <c r="AH35" s="959" t="s">
        <v>138</v>
      </c>
      <c r="AI35" s="959" t="s">
        <v>138</v>
      </c>
      <c r="AJ35" s="959" t="s">
        <v>138</v>
      </c>
      <c r="AK35" s="959" t="s">
        <v>138</v>
      </c>
      <c r="AL35" s="969" t="s">
        <v>138</v>
      </c>
      <c r="AM35" s="964" t="s">
        <v>138</v>
      </c>
      <c r="AN35" s="959" t="s">
        <v>138</v>
      </c>
      <c r="AO35" s="845" t="str">
        <f t="shared" si="7"/>
        <v>n/a</v>
      </c>
      <c r="AP35" s="846">
        <f t="shared" si="8"/>
        <v>8.623783301421847</v>
      </c>
      <c r="AQ35" s="680" t="str">
        <f t="shared" si="9"/>
        <v>n/a</v>
      </c>
      <c r="AR35" s="745">
        <f>INDEX(Historical!$C$7:$C$1452,MATCH(B35,Historical!$B$7:$B$1452,0))*IF(AH35="n/a",1.03,IF(AH35&lt;0,1.01,IF(AH35&gt;10,1.1,(1+AH35/100))))</f>
        <v>0.52529999999999999</v>
      </c>
      <c r="AS35" s="678">
        <f t="shared" si="10"/>
        <v>0.54105899999999996</v>
      </c>
      <c r="AT35" s="678">
        <f t="shared" si="15"/>
        <v>0.55729076999999994</v>
      </c>
      <c r="AU35" s="678">
        <f t="shared" si="15"/>
        <v>0.57400949309999993</v>
      </c>
      <c r="AV35" s="678">
        <f t="shared" si="15"/>
        <v>0.59122977789299991</v>
      </c>
      <c r="AW35" s="745">
        <f t="shared" si="12"/>
        <v>2.7888890409929994</v>
      </c>
      <c r="AX35" s="854">
        <f t="shared" si="13"/>
        <v>11.360036826855396</v>
      </c>
      <c r="AY35" s="1090" t="s">
        <v>138</v>
      </c>
      <c r="AZ35" s="964" t="s">
        <v>138</v>
      </c>
      <c r="BA35" s="964" t="s">
        <v>138</v>
      </c>
      <c r="BB35" s="964" t="s">
        <v>138</v>
      </c>
      <c r="BC35" s="964" t="s">
        <v>138</v>
      </c>
      <c r="BD35" s="1006" t="s">
        <v>4351</v>
      </c>
      <c r="BE35" s="701">
        <v>1992</v>
      </c>
      <c r="BF35" s="986" t="e">
        <f>#VALUE!</f>
        <v>#VALUE!</v>
      </c>
      <c r="BG35" s="972" t="s">
        <v>138</v>
      </c>
    </row>
    <row r="36" spans="1:59" ht="11.25" customHeight="1" x14ac:dyDescent="0.2">
      <c r="A36" s="645" t="s">
        <v>178</v>
      </c>
      <c r="B36" s="651" t="s">
        <v>179</v>
      </c>
      <c r="C36" s="1080" t="s">
        <v>180</v>
      </c>
      <c r="D36" s="1080" t="s">
        <v>4425</v>
      </c>
      <c r="E36" s="835">
        <v>31</v>
      </c>
      <c r="F36" s="554">
        <v>90</v>
      </c>
      <c r="G36" s="554" t="s">
        <v>116</v>
      </c>
      <c r="H36" s="554" t="s">
        <v>116</v>
      </c>
      <c r="I36" s="959">
        <v>108.79</v>
      </c>
      <c r="J36" s="745">
        <f t="shared" si="0"/>
        <v>4.1180255538192849</v>
      </c>
      <c r="K36" s="974">
        <v>1.1200000000000001</v>
      </c>
      <c r="L36" s="679">
        <v>4</v>
      </c>
      <c r="M36" s="736">
        <f t="shared" si="1"/>
        <v>4.4800000000000004</v>
      </c>
      <c r="N36" s="644" t="s">
        <v>112</v>
      </c>
      <c r="O36" s="839">
        <v>1.08</v>
      </c>
      <c r="P36" s="695">
        <v>43146</v>
      </c>
      <c r="Q36" s="695">
        <v>43171</v>
      </c>
      <c r="R36" s="736">
        <f t="shared" si="2"/>
        <v>3.7037037037037068</v>
      </c>
      <c r="S36" s="802">
        <f>IF(INDEX(Historical!$D$7:$D$1452,MATCH(B36,Historical!$B$7:$B$1452,0))=0,"n/a",(INDEX(Historical!$C$7:$C$1452,MATCH(B36,Historical!$B$7:$B$1452,0))/INDEX(Historical!$D$7:$D$1452,MATCH(B36,Historical!$B$7:$B$1452,0))-1)*100)</f>
        <v>0.69930069930070893</v>
      </c>
      <c r="T36" s="802">
        <f>IF(INDEX(Historical!$F$7:$F$1452,MATCH(B36,Historical!$B$7:$B$1452,0))=0,"n/a",((INDEX(Historical!$C$7:$C$1452,MATCH(B36,Historical!$B$7:$B$1452,0))/INDEX(Historical!$F$7:$F$1452,MATCH(B36,Historical!$B$7:$B$1452,0)))^(1/3)-1)*100)</f>
        <v>0.86346502346721365</v>
      </c>
      <c r="U36" s="802">
        <f>IF(INDEX(Historical!$I$7:$I$1452,MATCH(B36,Historical!$B$7:$B$1452,0))=0,"n/a",((INDEX(Historical!$C$7:$C$1452,MATCH(B36,Historical!$B$7:$B$1452,0))/INDEX(Historical!$I$7:$I$1452,MATCH(B36,Historical!$B$7:$B$1452,0)))^(1/5)-1)*100)</f>
        <v>4.2402216277297899</v>
      </c>
      <c r="V36" s="802">
        <f>IF(INDEX(Historical!$O$7:$O$1452,MATCH(B36,Historical!$B$7:$B$1452,0))=0,"n/a",((INDEX(Historical!$C$7:$C$1452,MATCH(B36,Historical!$B$7:$B$1452,0))/INDEX(Historical!$O$7:$O$1452,MATCH(B36,Historical!$B$7:$B$1452,0)))^(1/10)-1)*100)</f>
        <v>6.6933940423271387</v>
      </c>
      <c r="W36" s="803">
        <f t="shared" si="3"/>
        <v>0.63349350134114657</v>
      </c>
      <c r="X36" s="804" t="str">
        <f t="shared" si="4"/>
        <v>n/a</v>
      </c>
      <c r="Y36" s="759"/>
      <c r="Z36" s="745">
        <f t="shared" si="5"/>
        <v>70.440251572327057</v>
      </c>
      <c r="AA36" s="678">
        <f t="shared" si="6"/>
        <v>17.105345911949687</v>
      </c>
      <c r="AB36" s="679">
        <v>12</v>
      </c>
      <c r="AC36" s="959">
        <v>6.36</v>
      </c>
      <c r="AD36" s="959">
        <v>0.32</v>
      </c>
      <c r="AE36" s="959">
        <v>1.38</v>
      </c>
      <c r="AF36" s="959">
        <v>1.35</v>
      </c>
      <c r="AG36" s="959">
        <v>9.4</v>
      </c>
      <c r="AH36" s="961">
        <v>121.39999999999999</v>
      </c>
      <c r="AI36" s="961">
        <v>1.17</v>
      </c>
      <c r="AJ36" s="959">
        <v>-22.3</v>
      </c>
      <c r="AK36" s="959">
        <v>53.459999999999994</v>
      </c>
      <c r="AL36" s="969">
        <v>214500</v>
      </c>
      <c r="AM36" s="964">
        <v>0.05</v>
      </c>
      <c r="AN36" s="959">
        <v>0.24</v>
      </c>
      <c r="AO36" s="845">
        <f t="shared" si="7"/>
        <v>-8.7470987304006123</v>
      </c>
      <c r="AP36" s="846">
        <f t="shared" si="8"/>
        <v>8.3582471815490749</v>
      </c>
      <c r="AQ36" s="680">
        <f t="shared" si="9"/>
        <v>1.3074900842470427</v>
      </c>
      <c r="AR36" s="745">
        <f>INDEX(Historical!$C$7:$C$1452,MATCH(B36,Historical!$B$7:$B$1452,0))*IF(AH36="n/a",1.03,IF(AH36&lt;0,1.01,IF(AH36&gt;10,1.1,(1+AH36/100))))</f>
        <v>4.7520000000000007</v>
      </c>
      <c r="AS36" s="678">
        <f t="shared" si="10"/>
        <v>4.8075984000000007</v>
      </c>
      <c r="AT36" s="678">
        <f t="shared" si="15"/>
        <v>5.2883582400000009</v>
      </c>
      <c r="AU36" s="678">
        <f t="shared" si="15"/>
        <v>5.8171940640000015</v>
      </c>
      <c r="AV36" s="678">
        <f t="shared" si="15"/>
        <v>6.3989134704000019</v>
      </c>
      <c r="AW36" s="745">
        <f t="shared" si="12"/>
        <v>27.064064174400009</v>
      </c>
      <c r="AX36" s="854">
        <f t="shared" si="13"/>
        <v>24.877345504550057</v>
      </c>
      <c r="AY36" s="1090">
        <v>1.07</v>
      </c>
      <c r="AZ36" s="964">
        <v>8.5500000000000007</v>
      </c>
      <c r="BA36" s="964">
        <v>-18.740000000000002</v>
      </c>
      <c r="BB36" s="964">
        <v>-4.9000000000000004</v>
      </c>
      <c r="BC36" s="964">
        <v>-9.48</v>
      </c>
      <c r="BE36" s="701">
        <v>1988</v>
      </c>
      <c r="BF36" s="986" t="e">
        <f>#VALUE!</f>
        <v>#VALUE!</v>
      </c>
      <c r="BG36" s="972">
        <v>5.5</v>
      </c>
    </row>
    <row r="37" spans="1:59" ht="11.25" customHeight="1" x14ac:dyDescent="0.2">
      <c r="A37" s="645" t="s">
        <v>510</v>
      </c>
      <c r="B37" s="651" t="s">
        <v>511</v>
      </c>
      <c r="C37" s="1080" t="s">
        <v>109</v>
      </c>
      <c r="D37" s="1080" t="s">
        <v>119</v>
      </c>
      <c r="E37" s="835">
        <v>25</v>
      </c>
      <c r="F37" s="554">
        <v>120</v>
      </c>
      <c r="G37" s="554" t="s">
        <v>38</v>
      </c>
      <c r="H37" s="554" t="s">
        <v>38</v>
      </c>
      <c r="I37" s="959">
        <v>129.18</v>
      </c>
      <c r="J37" s="745">
        <f t="shared" si="0"/>
        <v>2.2604118284564172</v>
      </c>
      <c r="K37" s="974">
        <v>0.73</v>
      </c>
      <c r="L37" s="679">
        <v>4</v>
      </c>
      <c r="M37" s="736">
        <f t="shared" si="1"/>
        <v>2.92</v>
      </c>
      <c r="N37" s="644" t="s">
        <v>512</v>
      </c>
      <c r="O37" s="839">
        <v>0.71</v>
      </c>
      <c r="P37" s="958">
        <v>43272</v>
      </c>
      <c r="Q37" s="958">
        <v>43294</v>
      </c>
      <c r="R37" s="736">
        <f t="shared" si="2"/>
        <v>2.8169014084507067</v>
      </c>
      <c r="S37" s="802">
        <f>IF(INDEX(Historical!$D$7:$D$1452,MATCH(B37,Historical!$B$7:$B$1452,0))=0,"n/a",(INDEX(Historical!$C$7:$C$1452,MATCH(B37,Historical!$B$7:$B$1452,0))/INDEX(Historical!$D$7:$D$1452,MATCH(B37,Historical!$B$7:$B$1452,0))-1)*100)</f>
        <v>2.9411764705882248</v>
      </c>
      <c r="T37" s="802">
        <f>IF(INDEX(Historical!$F$7:$F$1452,MATCH(B37,Historical!$B$7:$B$1452,0))=0,"n/a",((INDEX(Historical!$C$7:$C$1452,MATCH(B37,Historical!$B$7:$B$1452,0))/INDEX(Historical!$F$7:$F$1452,MATCH(B37,Historical!$B$7:$B$1452,0)))^(1/3)-1)*100)</f>
        <v>3.0321324952139239</v>
      </c>
      <c r="U37" s="802">
        <f>IF(INDEX(Historical!$I$7:$I$1452,MATCH(B37,Historical!$B$7:$B$1452,0))=0,"n/a",((INDEX(Historical!$C$7:$C$1452,MATCH(B37,Historical!$B$7:$B$1452,0))/INDEX(Historical!$I$7:$I$1452,MATCH(B37,Historical!$B$7:$B$1452,0)))^(1/5)-1)*100)</f>
        <v>7.8378847447948985</v>
      </c>
      <c r="V37" s="802">
        <f>IF(INDEX(Historical!$O$7:$O$1452,MATCH(B37,Historical!$B$7:$B$1452,0))=0,"n/a",((INDEX(Historical!$C$7:$C$1452,MATCH(B37,Historical!$B$7:$B$1452,0))/INDEX(Historical!$O$7:$O$1452,MATCH(B37,Historical!$B$7:$B$1452,0)))^(1/10)-1)*100)</f>
        <v>10.411032000450016</v>
      </c>
      <c r="W37" s="803">
        <f t="shared" si="3"/>
        <v>0.75284416995895387</v>
      </c>
      <c r="X37" s="804" t="str">
        <f t="shared" si="4"/>
        <v>n/a</v>
      </c>
      <c r="Y37" s="967" t="s">
        <v>513</v>
      </c>
      <c r="Z37" s="745">
        <f t="shared" si="5"/>
        <v>29.170829170829172</v>
      </c>
      <c r="AA37" s="678">
        <f t="shared" si="6"/>
        <v>12.905094905094906</v>
      </c>
      <c r="AB37" s="679">
        <v>12</v>
      </c>
      <c r="AC37" s="959">
        <v>10.01</v>
      </c>
      <c r="AD37" s="959">
        <v>1.19</v>
      </c>
      <c r="AE37" s="959">
        <v>1.87</v>
      </c>
      <c r="AF37" s="959">
        <v>1.17</v>
      </c>
      <c r="AG37" s="959">
        <v>10.100000000000001</v>
      </c>
      <c r="AH37" s="959">
        <v>-18.399999999999999</v>
      </c>
      <c r="AI37" s="959">
        <v>15.35</v>
      </c>
      <c r="AJ37" s="959">
        <v>-1.7000000000000002</v>
      </c>
      <c r="AK37" s="959">
        <v>10.8</v>
      </c>
      <c r="AL37" s="969">
        <v>61860</v>
      </c>
      <c r="AM37" s="964">
        <v>0.5</v>
      </c>
      <c r="AN37" s="959">
        <v>0.25</v>
      </c>
      <c r="AO37" s="845">
        <f t="shared" si="7"/>
        <v>-2.8067983318435896</v>
      </c>
      <c r="AP37" s="846">
        <f t="shared" si="8"/>
        <v>10.098296573251316</v>
      </c>
      <c r="AQ37" s="680">
        <f t="shared" si="9"/>
        <v>-18.081446847192485</v>
      </c>
      <c r="AR37" s="745">
        <f>INDEX(Historical!$C$7:$C$1452,MATCH(B37,Historical!$B$7:$B$1452,0))*IF(AH37="n/a",1.03,IF(AH37&lt;0,1.01,IF(AH37&gt;10,1.1,(1+AH37/100))))</f>
        <v>2.8279999999999998</v>
      </c>
      <c r="AS37" s="678">
        <f t="shared" si="10"/>
        <v>3.1108000000000002</v>
      </c>
      <c r="AT37" s="678">
        <f t="shared" si="15"/>
        <v>3.4218800000000007</v>
      </c>
      <c r="AU37" s="678">
        <f t="shared" si="15"/>
        <v>3.7640680000000009</v>
      </c>
      <c r="AV37" s="678">
        <f t="shared" si="15"/>
        <v>4.1404748000000016</v>
      </c>
      <c r="AW37" s="745">
        <f t="shared" si="12"/>
        <v>17.265222800000004</v>
      </c>
      <c r="AX37" s="854">
        <f t="shared" si="13"/>
        <v>13.365244465087478</v>
      </c>
      <c r="AY37" s="1090">
        <v>0.91</v>
      </c>
      <c r="AZ37" s="964">
        <v>8.06</v>
      </c>
      <c r="BA37" s="964">
        <v>-17.98</v>
      </c>
      <c r="BB37" s="964">
        <v>0.37</v>
      </c>
      <c r="BC37" s="964">
        <v>-2.74</v>
      </c>
      <c r="BE37" s="701">
        <v>1994</v>
      </c>
      <c r="BF37" s="986" t="e">
        <f>#VALUE!</f>
        <v>#VALUE!</v>
      </c>
      <c r="BG37" s="972">
        <v>3.1</v>
      </c>
    </row>
    <row r="38" spans="1:59" ht="11.25" customHeight="1" x14ac:dyDescent="0.2">
      <c r="A38" s="566" t="s">
        <v>181</v>
      </c>
      <c r="B38" s="651" t="s">
        <v>182</v>
      </c>
      <c r="C38" s="1080" t="s">
        <v>109</v>
      </c>
      <c r="D38" s="1080" t="s">
        <v>119</v>
      </c>
      <c r="E38" s="835">
        <v>58</v>
      </c>
      <c r="F38" s="554">
        <v>10</v>
      </c>
      <c r="G38" s="554" t="s">
        <v>38</v>
      </c>
      <c r="H38" s="554" t="s">
        <v>38</v>
      </c>
      <c r="I38" s="959">
        <v>77.42</v>
      </c>
      <c r="J38" s="745">
        <f t="shared" si="0"/>
        <v>2.7383105140790494</v>
      </c>
      <c r="K38" s="968">
        <v>0.53</v>
      </c>
      <c r="L38" s="679">
        <v>4</v>
      </c>
      <c r="M38" s="736">
        <f t="shared" si="1"/>
        <v>2.12</v>
      </c>
      <c r="N38" s="644" t="s">
        <v>221</v>
      </c>
      <c r="O38" s="838">
        <v>0.5</v>
      </c>
      <c r="P38" s="958">
        <v>43179</v>
      </c>
      <c r="Q38" s="958">
        <v>43206</v>
      </c>
      <c r="R38" s="736">
        <f t="shared" si="2"/>
        <v>6.0000000000000053</v>
      </c>
      <c r="S38" s="802">
        <f>IF(INDEX(Historical!$D$7:$D$1452,MATCH(B38,Historical!$B$7:$B$1452,0))=0,"n/a",(INDEX(Historical!$C$7:$C$1452,MATCH(B38,Historical!$B$7:$B$1452,0))/INDEX(Historical!$D$7:$D$1452,MATCH(B38,Historical!$B$7:$B$1452,0))-1)*100)</f>
        <v>4.2105263157894868</v>
      </c>
      <c r="T38" s="802">
        <f>IF(INDEX(Historical!$F$7:$F$1452,MATCH(B38,Historical!$B$7:$B$1452,0))=0,"n/a",((INDEX(Historical!$C$7:$C$1452,MATCH(B38,Historical!$B$7:$B$1452,0))/INDEX(Historical!$F$7:$F$1452,MATCH(B38,Historical!$B$7:$B$1452,0)))^(1/3)-1)*100)</f>
        <v>4.4011575622509014</v>
      </c>
      <c r="U38" s="802">
        <f>IF(INDEX(Historical!$I$7:$I$1452,MATCH(B38,Historical!$B$7:$B$1452,0))=0,"n/a",((INDEX(Historical!$C$7:$C$1452,MATCH(B38,Historical!$B$7:$B$1452,0))/INDEX(Historical!$I$7:$I$1452,MATCH(B38,Historical!$B$7:$B$1452,0)))^(1/5)-1)*100)</f>
        <v>4.1594151572198701</v>
      </c>
      <c r="V38" s="802">
        <f>IF(INDEX(Historical!$O$7:$O$1452,MATCH(B38,Historical!$B$7:$B$1452,0))=0,"n/a",((INDEX(Historical!$C$7:$C$1452,MATCH(B38,Historical!$B$7:$B$1452,0))/INDEX(Historical!$O$7:$O$1452,MATCH(B38,Historical!$B$7:$B$1452,0)))^(1/10)-1)*100)</f>
        <v>3.5270205549278177</v>
      </c>
      <c r="W38" s="803">
        <f t="shared" si="3"/>
        <v>1.1792999480562978</v>
      </c>
      <c r="X38" s="804">
        <f t="shared" si="4"/>
        <v>0.79988753023459036</v>
      </c>
      <c r="Y38" s="760"/>
      <c r="Z38" s="745">
        <f t="shared" si="5"/>
        <v>39.332096474953623</v>
      </c>
      <c r="AA38" s="678">
        <f t="shared" si="6"/>
        <v>14.363636363636365</v>
      </c>
      <c r="AB38" s="679">
        <v>12</v>
      </c>
      <c r="AC38" s="959">
        <v>5.39</v>
      </c>
      <c r="AD38" s="959">
        <v>2.0699999999999998</v>
      </c>
      <c r="AE38" s="959">
        <v>2.16</v>
      </c>
      <c r="AF38" s="959">
        <v>1.51</v>
      </c>
      <c r="AG38" s="959">
        <v>17</v>
      </c>
      <c r="AH38" s="959">
        <v>-6.7</v>
      </c>
      <c r="AI38" s="959">
        <v>3.64</v>
      </c>
      <c r="AJ38" s="959">
        <v>5.2</v>
      </c>
      <c r="AK38" s="959">
        <v>6.94</v>
      </c>
      <c r="AL38" s="969">
        <v>13210</v>
      </c>
      <c r="AM38" s="964">
        <v>0.3</v>
      </c>
      <c r="AN38" s="959">
        <v>0.1</v>
      </c>
      <c r="AO38" s="845">
        <f t="shared" si="7"/>
        <v>-7.4659106923374452</v>
      </c>
      <c r="AP38" s="846">
        <f t="shared" si="8"/>
        <v>6.8977256712989199</v>
      </c>
      <c r="AQ38" s="680">
        <f t="shared" si="9"/>
        <v>-1.8185559303797949</v>
      </c>
      <c r="AR38" s="745">
        <f>INDEX(Historical!$C$7:$C$1452,MATCH(B38,Historical!$B$7:$B$1452,0))*IF(AH38="n/a",1.03,IF(AH38&lt;0,1.01,IF(AH38&gt;10,1.1,(1+AH38/100))))</f>
        <v>1.9998</v>
      </c>
      <c r="AS38" s="678">
        <f t="shared" si="10"/>
        <v>2.0725927199999998</v>
      </c>
      <c r="AT38" s="678">
        <f t="shared" si="15"/>
        <v>2.2164306547679997</v>
      </c>
      <c r="AU38" s="678">
        <f t="shared" si="15"/>
        <v>2.3702509422088989</v>
      </c>
      <c r="AV38" s="678">
        <f t="shared" si="15"/>
        <v>2.5347463575981961</v>
      </c>
      <c r="AW38" s="745">
        <f t="shared" si="12"/>
        <v>11.193820674575095</v>
      </c>
      <c r="AX38" s="854">
        <f t="shared" si="13"/>
        <v>14.458564549954914</v>
      </c>
      <c r="AY38" s="1090">
        <v>0.69</v>
      </c>
      <c r="AZ38" s="964">
        <v>16.72</v>
      </c>
      <c r="BA38" s="964">
        <v>-6.5699999999999994</v>
      </c>
      <c r="BB38" s="964">
        <v>-1.1900000000000002</v>
      </c>
      <c r="BC38" s="964">
        <v>4.08</v>
      </c>
      <c r="BE38" s="701">
        <v>1961</v>
      </c>
      <c r="BF38" s="986" t="e">
        <f>#VALUE!</f>
        <v>#VALUE!</v>
      </c>
      <c r="BG38" s="972">
        <v>6.3</v>
      </c>
    </row>
    <row r="39" spans="1:59" ht="11.25" customHeight="1" x14ac:dyDescent="0.2">
      <c r="A39" s="566" t="s">
        <v>184</v>
      </c>
      <c r="B39" s="651" t="s">
        <v>185</v>
      </c>
      <c r="C39" s="1080" t="s">
        <v>113</v>
      </c>
      <c r="D39" s="1080" t="s">
        <v>4410</v>
      </c>
      <c r="E39" s="835">
        <v>36</v>
      </c>
      <c r="F39" s="554">
        <v>76</v>
      </c>
      <c r="G39" s="554" t="s">
        <v>107</v>
      </c>
      <c r="H39" s="554" t="s">
        <v>107</v>
      </c>
      <c r="I39" s="959">
        <v>167.99</v>
      </c>
      <c r="J39" s="745">
        <f t="shared" ref="J39:J70" si="16">(M39/I39)*100</f>
        <v>1.2203107327817131</v>
      </c>
      <c r="K39" s="968">
        <v>2.0499999999999998</v>
      </c>
      <c r="L39" s="679">
        <v>1</v>
      </c>
      <c r="M39" s="736">
        <f t="shared" ref="M39:M70" si="17">K39*L39</f>
        <v>2.0499999999999998</v>
      </c>
      <c r="N39" s="644" t="s">
        <v>173</v>
      </c>
      <c r="O39" s="838">
        <v>1.62</v>
      </c>
      <c r="P39" s="958">
        <v>43412</v>
      </c>
      <c r="Q39" s="958">
        <v>43441</v>
      </c>
      <c r="R39" s="736">
        <f t="shared" ref="R39:R70" si="18">(K39-O39)/O39*100</f>
        <v>26.543209876543187</v>
      </c>
      <c r="S39" s="802">
        <f>IF(INDEX(Historical!$D$7:$D$1452,MATCH(B39,Historical!$B$7:$B$1452,0))=0,"n/a",(INDEX(Historical!$C$7:$C$1452,MATCH(B39,Historical!$B$7:$B$1452,0))/INDEX(Historical!$D$7:$D$1452,MATCH(B39,Historical!$B$7:$B$1452,0))-1)*100)</f>
        <v>21.804511278195491</v>
      </c>
      <c r="T39" s="802">
        <f>IF(INDEX(Historical!$F$7:$F$1452,MATCH(B39,Historical!$B$7:$B$1452,0))=0,"n/a",((INDEX(Historical!$C$7:$C$1452,MATCH(B39,Historical!$B$7:$B$1452,0))/INDEX(Historical!$F$7:$F$1452,MATCH(B39,Historical!$B$7:$B$1452,0)))^(1/3)-1)*100)</f>
        <v>23.983919891548222</v>
      </c>
      <c r="U39" s="802">
        <f>IF(INDEX(Historical!$I$7:$I$1452,MATCH(B39,Historical!$B$7:$B$1452,0))=0,"n/a",((INDEX(Historical!$C$7:$C$1452,MATCH(B39,Historical!$B$7:$B$1452,0))/INDEX(Historical!$I$7:$I$1452,MATCH(B39,Historical!$B$7:$B$1452,0)))^(1/5)-1)*100)</f>
        <v>20.411234264034594</v>
      </c>
      <c r="V39" s="802">
        <f>IF(INDEX(Historical!$O$7:$O$1452,MATCH(B39,Historical!$B$7:$B$1452,0))=0,"n/a",((INDEX(Historical!$C$7:$C$1452,MATCH(B39,Historical!$B$7:$B$1452,0))/INDEX(Historical!$O$7:$O$1452,MATCH(B39,Historical!$B$7:$B$1452,0)))^(1/10)-1)*100)</f>
        <v>15.304177120635586</v>
      </c>
      <c r="W39" s="803">
        <f t="shared" ref="W39:W70" si="19">IF(OR(U39&lt;=0,U39="n/a",V39&lt;=0,V39="n/a"),"n/a",U39/V39)</f>
        <v>1.3337034786739916</v>
      </c>
      <c r="X39" s="804">
        <f t="shared" ref="X39:X70" si="20">IF(OR(AJ39&lt;=0,AJ39="n/a",U39&lt;=0,U39="n/a"),"n/a",U39/AJ39)</f>
        <v>1.1866996665136391</v>
      </c>
      <c r="Y39" s="967"/>
      <c r="Z39" s="745">
        <f t="shared" ref="Z39:Z70" si="21">IF(OR(AC39&lt;0.01,AC39="n/a"),"n/a",M39/AC39*100)</f>
        <v>34.053156146179404</v>
      </c>
      <c r="AA39" s="678">
        <f t="shared" ref="AA39:AA70" si="22">IF(OR(AC39&lt;0.01,AC39="n/a"),"n/a",I39/AC39)</f>
        <v>27.905315614617944</v>
      </c>
      <c r="AB39" s="679">
        <v>5</v>
      </c>
      <c r="AC39" s="959">
        <v>6.02</v>
      </c>
      <c r="AD39" s="959">
        <v>1.74</v>
      </c>
      <c r="AE39" s="959">
        <v>2.81</v>
      </c>
      <c r="AF39" s="959">
        <v>5.36</v>
      </c>
      <c r="AG39" s="959">
        <v>28.000000000000004</v>
      </c>
      <c r="AH39" s="959">
        <v>33.5</v>
      </c>
      <c r="AI39" s="959">
        <v>12.770000000000001</v>
      </c>
      <c r="AJ39" s="959">
        <v>17.2</v>
      </c>
      <c r="AK39" s="959">
        <v>16</v>
      </c>
      <c r="AL39" s="969">
        <v>18410</v>
      </c>
      <c r="AM39" s="964">
        <v>1.5</v>
      </c>
      <c r="AN39" s="959">
        <v>0</v>
      </c>
      <c r="AO39" s="845">
        <f t="shared" ref="AO39:AO70" si="23">IF(U39="n/a","n/a",IF(AA39&lt;0,"n/a",IF(AA39="n/a","n/a",J39+U39-AA39)))</f>
        <v>-6.2737706178016381</v>
      </c>
      <c r="AP39" s="846">
        <f t="shared" ref="AP39:AP70" si="24">IF(U39="n/a","n/a",J39+U39)</f>
        <v>21.631544996816306</v>
      </c>
      <c r="AQ39" s="680">
        <f t="shared" ref="AQ39:AQ70" si="25">IF(OR(AC39&lt;0.01,AF39="n/a"),"n/a",(I39/SQRT(22.5*AC39*(I39/AF39))-1)*100)</f>
        <v>157.83068664390521</v>
      </c>
      <c r="AR39" s="745">
        <f>INDEX(Historical!$C$7:$C$1452,MATCH(B39,Historical!$B$7:$B$1452,0))*IF(AH39="n/a",1.03,IF(AH39&lt;0,1.01,IF(AH39&gt;10,1.1,(1+AH39/100))))</f>
        <v>1.7820000000000003</v>
      </c>
      <c r="AS39" s="678">
        <f t="shared" ref="AS39:AS70" si="26">IF($AI39="n/a",1.03*AR39,IF($AI39&lt;0,1.01*AR39,IF($AI39&gt;10,1.1*AR39,(1+$AI39/100)*AR39)))</f>
        <v>1.9602000000000004</v>
      </c>
      <c r="AT39" s="678">
        <f t="shared" si="15"/>
        <v>2.1562200000000007</v>
      </c>
      <c r="AU39" s="678">
        <f t="shared" si="15"/>
        <v>2.3718420000000009</v>
      </c>
      <c r="AV39" s="678">
        <f t="shared" si="15"/>
        <v>2.6090262000000011</v>
      </c>
      <c r="AW39" s="745">
        <f t="shared" ref="AW39:AW70" si="27">SUM(AR39:AV39)</f>
        <v>10.879288200000003</v>
      </c>
      <c r="AX39" s="854">
        <f t="shared" ref="AX39:AX70" si="28">AW39/I39*100</f>
        <v>6.4761522709685115</v>
      </c>
      <c r="AY39" s="1090">
        <v>1.07</v>
      </c>
      <c r="AZ39" s="964">
        <v>13.98</v>
      </c>
      <c r="BA39" s="964">
        <v>-22.71</v>
      </c>
      <c r="BB39" s="964">
        <v>-4.47</v>
      </c>
      <c r="BC39" s="964">
        <v>-10.440000000000001</v>
      </c>
      <c r="BE39" s="701">
        <v>1984</v>
      </c>
      <c r="BF39" s="986" t="e">
        <f t="shared" ref="BF39" si="29">#VALUE!</f>
        <v>#VALUE!</v>
      </c>
      <c r="BG39" s="972">
        <v>11.700000000000001</v>
      </c>
    </row>
    <row r="40" spans="1:59" ht="11.25" customHeight="1" x14ac:dyDescent="0.2">
      <c r="A40" s="566" t="s">
        <v>186</v>
      </c>
      <c r="B40" s="651" t="s">
        <v>187</v>
      </c>
      <c r="C40" s="1080" t="s">
        <v>129</v>
      </c>
      <c r="D40" s="1080" t="s">
        <v>4442</v>
      </c>
      <c r="E40" s="835">
        <v>41</v>
      </c>
      <c r="F40" s="554">
        <v>64</v>
      </c>
      <c r="G40" s="554" t="s">
        <v>38</v>
      </c>
      <c r="H40" s="554" t="s">
        <v>116</v>
      </c>
      <c r="I40" s="959">
        <v>154.13999999999999</v>
      </c>
      <c r="J40" s="745">
        <f t="shared" si="16"/>
        <v>2.4912417282989492</v>
      </c>
      <c r="K40" s="968">
        <v>0.96</v>
      </c>
      <c r="L40" s="679">
        <v>4</v>
      </c>
      <c r="M40" s="736">
        <f t="shared" si="17"/>
        <v>3.84</v>
      </c>
      <c r="N40" s="644" t="s">
        <v>462</v>
      </c>
      <c r="O40" s="838">
        <v>0.84</v>
      </c>
      <c r="P40" s="958">
        <v>43214</v>
      </c>
      <c r="Q40" s="958">
        <v>43231</v>
      </c>
      <c r="R40" s="736">
        <f t="shared" si="18"/>
        <v>14.285714285714285</v>
      </c>
      <c r="S40" s="802">
        <f>IF(INDEX(Historical!$D$7:$D$1452,MATCH(B40,Historical!$B$7:$B$1452,0))=0,"n/a",(INDEX(Historical!$C$7:$C$1452,MATCH(B40,Historical!$B$7:$B$1452,0))/INDEX(Historical!$D$7:$D$1452,MATCH(B40,Historical!$B$7:$B$1452,0))-1)*100)</f>
        <v>4.4585987261146487</v>
      </c>
      <c r="T40" s="802">
        <f>IF(INDEX(Historical!$F$7:$F$1452,MATCH(B40,Historical!$B$7:$B$1452,0))=0,"n/a",((INDEX(Historical!$C$7:$C$1452,MATCH(B40,Historical!$B$7:$B$1452,0))/INDEX(Historical!$F$7:$F$1452,MATCH(B40,Historical!$B$7:$B$1452,0)))^(1/3)-1)*100)</f>
        <v>4.1898186086888112</v>
      </c>
      <c r="U40" s="802">
        <f>IF(INDEX(Historical!$I$7:$I$1452,MATCH(B40,Historical!$B$7:$B$1452,0))=0,"n/a",((INDEX(Historical!$C$7:$C$1452,MATCH(B40,Historical!$B$7:$B$1452,0))/INDEX(Historical!$I$7:$I$1452,MATCH(B40,Historical!$B$7:$B$1452,0)))^(1/5)-1)*100)</f>
        <v>5.7509877630735673</v>
      </c>
      <c r="V40" s="802">
        <f>IF(INDEX(Historical!$O$7:$O$1452,MATCH(B40,Historical!$B$7:$B$1452,0))=0,"n/a",((INDEX(Historical!$C$7:$C$1452,MATCH(B40,Historical!$B$7:$B$1452,0))/INDEX(Historical!$O$7:$O$1452,MATCH(B40,Historical!$B$7:$B$1452,0)))^(1/10)-1)*100)</f>
        <v>7.9948450257376846</v>
      </c>
      <c r="W40" s="803">
        <f t="shared" si="19"/>
        <v>0.71933699084341207</v>
      </c>
      <c r="X40" s="804">
        <f t="shared" si="20"/>
        <v>1.0456341387406487</v>
      </c>
      <c r="Y40" s="759"/>
      <c r="Z40" s="745">
        <f t="shared" si="21"/>
        <v>66.206896551724142</v>
      </c>
      <c r="AA40" s="678">
        <f t="shared" si="22"/>
        <v>26.575862068965517</v>
      </c>
      <c r="AB40" s="679">
        <v>6</v>
      </c>
      <c r="AC40" s="959">
        <v>5.8</v>
      </c>
      <c r="AD40" s="959">
        <v>4.47</v>
      </c>
      <c r="AE40" s="959">
        <v>3.38</v>
      </c>
      <c r="AF40" s="961">
        <v>29.08</v>
      </c>
      <c r="AG40" s="961">
        <v>112.1</v>
      </c>
      <c r="AH40" s="959">
        <v>5.5</v>
      </c>
      <c r="AI40" s="959">
        <v>6.3299999999999992</v>
      </c>
      <c r="AJ40" s="959">
        <v>5.5</v>
      </c>
      <c r="AK40" s="959">
        <v>5.96</v>
      </c>
      <c r="AL40" s="969">
        <v>20910</v>
      </c>
      <c r="AM40" s="964">
        <v>0.2</v>
      </c>
      <c r="AN40" s="961">
        <v>3.79</v>
      </c>
      <c r="AO40" s="845">
        <f t="shared" si="23"/>
        <v>-18.333632577593001</v>
      </c>
      <c r="AP40" s="846">
        <f t="shared" si="24"/>
        <v>8.242229491372516</v>
      </c>
      <c r="AQ40" s="680">
        <f t="shared" si="25"/>
        <v>486.07017743062408</v>
      </c>
      <c r="AR40" s="745">
        <f>INDEX(Historical!$C$7:$C$1452,MATCH(B40,Historical!$B$7:$B$1452,0))*IF(AH40="n/a",1.03,IF(AH40&lt;0,1.01,IF(AH40&gt;10,1.1,(1+AH40/100))))</f>
        <v>3.4603999999999999</v>
      </c>
      <c r="AS40" s="678">
        <f t="shared" si="26"/>
        <v>3.6794433199999994</v>
      </c>
      <c r="AT40" s="678">
        <f t="shared" si="15"/>
        <v>3.8987381418719997</v>
      </c>
      <c r="AU40" s="678">
        <f t="shared" si="15"/>
        <v>4.1311029351275712</v>
      </c>
      <c r="AV40" s="678">
        <f t="shared" si="15"/>
        <v>4.377316670061175</v>
      </c>
      <c r="AW40" s="745">
        <f t="shared" si="27"/>
        <v>19.547001067060748</v>
      </c>
      <c r="AX40" s="854">
        <f t="shared" si="28"/>
        <v>12.681329354522349</v>
      </c>
      <c r="AY40" s="1090">
        <v>0.38</v>
      </c>
      <c r="AZ40" s="964">
        <v>35.72</v>
      </c>
      <c r="BA40" s="964">
        <v>-8.09</v>
      </c>
      <c r="BB40" s="964">
        <v>-2.25</v>
      </c>
      <c r="BC40" s="964">
        <v>10.45</v>
      </c>
      <c r="BE40" s="701">
        <v>1978</v>
      </c>
      <c r="BF40" s="986" t="e">
        <f>#VALUE!</f>
        <v>#VALUE!</v>
      </c>
      <c r="BG40" s="972">
        <v>16.600000000000001</v>
      </c>
    </row>
    <row r="41" spans="1:59" ht="11.25" customHeight="1" x14ac:dyDescent="0.2">
      <c r="A41" s="566" t="s">
        <v>189</v>
      </c>
      <c r="B41" s="651" t="s">
        <v>190</v>
      </c>
      <c r="C41" s="1080" t="s">
        <v>129</v>
      </c>
      <c r="D41" s="1080" t="s">
        <v>4435</v>
      </c>
      <c r="E41" s="835">
        <v>56</v>
      </c>
      <c r="F41" s="554">
        <v>11</v>
      </c>
      <c r="G41" s="554" t="s">
        <v>116</v>
      </c>
      <c r="H41" s="554" t="s">
        <v>116</v>
      </c>
      <c r="I41" s="959">
        <v>47.35</v>
      </c>
      <c r="J41" s="745">
        <f t="shared" si="16"/>
        <v>3.294614572333685</v>
      </c>
      <c r="K41" s="968">
        <v>0.39</v>
      </c>
      <c r="L41" s="679">
        <v>4</v>
      </c>
      <c r="M41" s="736">
        <f t="shared" si="17"/>
        <v>1.56</v>
      </c>
      <c r="N41" s="644" t="s">
        <v>165</v>
      </c>
      <c r="O41" s="838">
        <v>0.37</v>
      </c>
      <c r="P41" s="958">
        <v>43173</v>
      </c>
      <c r="Q41" s="958">
        <v>43192</v>
      </c>
      <c r="R41" s="736">
        <f t="shared" si="18"/>
        <v>5.4054054054054106</v>
      </c>
      <c r="S41" s="802">
        <f>IF(INDEX(Historical!$D$7:$D$1452,MATCH(B41,Historical!$B$7:$B$1452,0))=0,"n/a",(INDEX(Historical!$C$7:$C$1452,MATCH(B41,Historical!$B$7:$B$1452,0))/INDEX(Historical!$D$7:$D$1452,MATCH(B41,Historical!$B$7:$B$1452,0))-1)*100)</f>
        <v>4.2857142857142927</v>
      </c>
      <c r="T41" s="802">
        <f>IF(INDEX(Historical!$F$7:$F$1452,MATCH(B41,Historical!$B$7:$B$1452,0))=0,"n/a",((INDEX(Historical!$C$7:$C$1452,MATCH(B41,Historical!$B$7:$B$1452,0))/INDEX(Historical!$F$7:$F$1452,MATCH(B41,Historical!$B$7:$B$1452,0)))^(1/3)-1)*100)</f>
        <v>6.1689873505176962</v>
      </c>
      <c r="U41" s="802">
        <f>IF(INDEX(Historical!$I$7:$I$1452,MATCH(B41,Historical!$B$7:$B$1452,0))=0,"n/a",((INDEX(Historical!$C$7:$C$1452,MATCH(B41,Historical!$B$7:$B$1452,0))/INDEX(Historical!$I$7:$I$1452,MATCH(B41,Historical!$B$7:$B$1452,0)))^(1/5)-1)*100)</f>
        <v>7.4361747160983205</v>
      </c>
      <c r="V41" s="802">
        <f>IF(INDEX(Historical!$O$7:$O$1452,MATCH(B41,Historical!$B$7:$B$1452,0))=0,"n/a",((INDEX(Historical!$C$7:$C$1452,MATCH(B41,Historical!$B$7:$B$1452,0))/INDEX(Historical!$O$7:$O$1452,MATCH(B41,Historical!$B$7:$B$1452,0)))^(1/10)-1)*100)</f>
        <v>7.9404922561837177</v>
      </c>
      <c r="W41" s="803">
        <f t="shared" si="19"/>
        <v>0.93648787457822202</v>
      </c>
      <c r="X41" s="804" t="str">
        <f t="shared" si="20"/>
        <v>n/a</v>
      </c>
      <c r="Y41" s="759"/>
      <c r="Z41" s="745">
        <f t="shared" si="21"/>
        <v>99.363057324840767</v>
      </c>
      <c r="AA41" s="678">
        <f t="shared" si="22"/>
        <v>30.159235668789808</v>
      </c>
      <c r="AB41" s="679">
        <v>12</v>
      </c>
      <c r="AC41" s="959">
        <v>1.57</v>
      </c>
      <c r="AD41" s="959">
        <v>4.5</v>
      </c>
      <c r="AE41" s="959">
        <v>6.46</v>
      </c>
      <c r="AF41" s="959">
        <v>11.04</v>
      </c>
      <c r="AG41" s="959">
        <v>15.1</v>
      </c>
      <c r="AH41" s="959">
        <v>-26.400000000000002</v>
      </c>
      <c r="AI41" s="959">
        <v>6.38</v>
      </c>
      <c r="AJ41" s="959">
        <v>-11</v>
      </c>
      <c r="AK41" s="959">
        <v>6.72</v>
      </c>
      <c r="AL41" s="969">
        <v>208610</v>
      </c>
      <c r="AM41" s="964">
        <v>0.1</v>
      </c>
      <c r="AN41" s="959">
        <v>2.4500000000000002</v>
      </c>
      <c r="AO41" s="845">
        <f t="shared" si="23"/>
        <v>-19.428446380357805</v>
      </c>
      <c r="AP41" s="846">
        <f t="shared" si="24"/>
        <v>10.730789288432005</v>
      </c>
      <c r="AQ41" s="680">
        <f t="shared" si="25"/>
        <v>284.68339754685974</v>
      </c>
      <c r="AR41" s="745">
        <f>INDEX(Historical!$C$7:$C$1452,MATCH(B41,Historical!$B$7:$B$1452,0))*IF(AH41="n/a",1.03,IF(AH41&lt;0,1.01,IF(AH41&gt;10,1.1,(1+AH41/100))))</f>
        <v>1.4745999999999999</v>
      </c>
      <c r="AS41" s="678">
        <f t="shared" si="26"/>
        <v>1.5686794800000001</v>
      </c>
      <c r="AT41" s="678">
        <f t="shared" si="15"/>
        <v>1.6740947410560001</v>
      </c>
      <c r="AU41" s="678">
        <f t="shared" si="15"/>
        <v>1.7865939076549631</v>
      </c>
      <c r="AV41" s="678">
        <f t="shared" si="15"/>
        <v>1.9066530182493764</v>
      </c>
      <c r="AW41" s="745">
        <f t="shared" si="27"/>
        <v>8.410621146960338</v>
      </c>
      <c r="AX41" s="854">
        <f t="shared" si="28"/>
        <v>17.762663457149603</v>
      </c>
      <c r="AY41" s="1090">
        <v>0.56999999999999995</v>
      </c>
      <c r="AZ41" s="964">
        <v>14.23</v>
      </c>
      <c r="BA41" s="964">
        <v>-6.8599999999999994</v>
      </c>
      <c r="BB41" s="964">
        <v>-2.1399999999999997</v>
      </c>
      <c r="BC41" s="964">
        <v>4.24</v>
      </c>
      <c r="BE41" s="701">
        <v>1963</v>
      </c>
      <c r="BF41" s="986" t="e">
        <f>#VALUE!</f>
        <v>#VALUE!</v>
      </c>
      <c r="BG41" s="972">
        <v>3.1</v>
      </c>
    </row>
    <row r="42" spans="1:59" ht="11.25" customHeight="1" x14ac:dyDescent="0.2">
      <c r="A42" s="566" t="s">
        <v>192</v>
      </c>
      <c r="B42" s="651" t="s">
        <v>193</v>
      </c>
      <c r="C42" s="1080" t="s">
        <v>129</v>
      </c>
      <c r="D42" s="1080" t="s">
        <v>4442</v>
      </c>
      <c r="E42" s="835">
        <v>55</v>
      </c>
      <c r="F42" s="554">
        <v>16</v>
      </c>
      <c r="G42" s="554" t="s">
        <v>116</v>
      </c>
      <c r="H42" s="554" t="s">
        <v>116</v>
      </c>
      <c r="I42" s="959">
        <v>59.52</v>
      </c>
      <c r="J42" s="745">
        <f t="shared" si="16"/>
        <v>2.82258064516129</v>
      </c>
      <c r="K42" s="968">
        <v>0.42</v>
      </c>
      <c r="L42" s="679">
        <v>4</v>
      </c>
      <c r="M42" s="736">
        <f t="shared" si="17"/>
        <v>1.68</v>
      </c>
      <c r="N42" s="644" t="s">
        <v>108</v>
      </c>
      <c r="O42" s="838">
        <v>0.4</v>
      </c>
      <c r="P42" s="958">
        <v>43209</v>
      </c>
      <c r="Q42" s="958">
        <v>43235</v>
      </c>
      <c r="R42" s="736">
        <f t="shared" si="18"/>
        <v>4.9999999999999902</v>
      </c>
      <c r="S42" s="802">
        <f>IF(INDEX(Historical!$D$7:$D$1452,MATCH(B42,Historical!$B$7:$B$1452,0))=0,"n/a",(INDEX(Historical!$C$7:$C$1452,MATCH(B42,Historical!$B$7:$B$1452,0))/INDEX(Historical!$D$7:$D$1452,MATCH(B42,Historical!$B$7:$B$1452,0))-1)*100)</f>
        <v>2.5806451612903292</v>
      </c>
      <c r="T42" s="802">
        <f>IF(INDEX(Historical!$F$7:$F$1452,MATCH(B42,Historical!$B$7:$B$1452,0))=0,"n/a",((INDEX(Historical!$C$7:$C$1452,MATCH(B42,Historical!$B$7:$B$1452,0))/INDEX(Historical!$F$7:$F$1452,MATCH(B42,Historical!$B$7:$B$1452,0)))^(1/3)-1)*100)</f>
        <v>3.8411749118000049</v>
      </c>
      <c r="U42" s="802">
        <f>IF(INDEX(Historical!$I$7:$I$1452,MATCH(B42,Historical!$B$7:$B$1452,0))=0,"n/a",((INDEX(Historical!$C$7:$C$1452,MATCH(B42,Historical!$B$7:$B$1452,0))/INDEX(Historical!$I$7:$I$1452,MATCH(B42,Historical!$B$7:$B$1452,0)))^(1/5)-1)*100)</f>
        <v>5.4405004965350168</v>
      </c>
      <c r="V42" s="802">
        <f>IF(INDEX(Historical!$O$7:$O$1452,MATCH(B42,Historical!$B$7:$B$1452,0))=0,"n/a",((INDEX(Historical!$C$7:$C$1452,MATCH(B42,Historical!$B$7:$B$1452,0))/INDEX(Historical!$O$7:$O$1452,MATCH(B42,Historical!$B$7:$B$1452,0)))^(1/10)-1)*100)</f>
        <v>8.5500201556611533</v>
      </c>
      <c r="W42" s="803">
        <f t="shared" si="19"/>
        <v>0.63631434750861304</v>
      </c>
      <c r="X42" s="804">
        <f t="shared" si="20"/>
        <v>54.405004965350166</v>
      </c>
      <c r="Y42" s="759"/>
      <c r="Z42" s="745">
        <f t="shared" si="21"/>
        <v>61.53846153846154</v>
      </c>
      <c r="AA42" s="678">
        <f t="shared" si="22"/>
        <v>21.802197802197803</v>
      </c>
      <c r="AB42" s="679">
        <v>12</v>
      </c>
      <c r="AC42" s="959">
        <v>2.73</v>
      </c>
      <c r="AD42" s="959">
        <v>4.2</v>
      </c>
      <c r="AE42" s="959">
        <v>3.41</v>
      </c>
      <c r="AF42" s="961" t="s">
        <v>138</v>
      </c>
      <c r="AG42" s="962">
        <v>-671</v>
      </c>
      <c r="AH42" s="959">
        <v>-4.7</v>
      </c>
      <c r="AI42" s="959">
        <v>2.29</v>
      </c>
      <c r="AJ42" s="959">
        <v>0.1</v>
      </c>
      <c r="AK42" s="959">
        <v>5.2</v>
      </c>
      <c r="AL42" s="969">
        <v>53290</v>
      </c>
      <c r="AM42" s="964">
        <v>0.3</v>
      </c>
      <c r="AN42" s="961" t="s">
        <v>138</v>
      </c>
      <c r="AO42" s="845">
        <f t="shared" si="23"/>
        <v>-13.539116660501495</v>
      </c>
      <c r="AP42" s="846">
        <f t="shared" si="24"/>
        <v>8.2630811416963077</v>
      </c>
      <c r="AQ42" s="680" t="str">
        <f t="shared" si="25"/>
        <v>n/a</v>
      </c>
      <c r="AR42" s="745">
        <f>INDEX(Historical!$C$7:$C$1452,MATCH(B42,Historical!$B$7:$B$1452,0))*IF(AH42="n/a",1.03,IF(AH42&lt;0,1.01,IF(AH42&gt;10,1.1,(1+AH42/100))))</f>
        <v>1.6059000000000003</v>
      </c>
      <c r="AS42" s="678">
        <f t="shared" si="26"/>
        <v>1.6426751100000001</v>
      </c>
      <c r="AT42" s="678">
        <f t="shared" si="15"/>
        <v>1.7280942157200001</v>
      </c>
      <c r="AU42" s="678">
        <f t="shared" si="15"/>
        <v>1.8179551149374402</v>
      </c>
      <c r="AV42" s="678">
        <f t="shared" si="15"/>
        <v>1.9124887809141873</v>
      </c>
      <c r="AW42" s="745">
        <f t="shared" si="27"/>
        <v>8.7071132215716283</v>
      </c>
      <c r="AX42" s="854">
        <f t="shared" si="28"/>
        <v>14.628886460973836</v>
      </c>
      <c r="AY42" s="1090">
        <v>0.69</v>
      </c>
      <c r="AZ42" s="964">
        <v>3.6799999999999997</v>
      </c>
      <c r="BA42" s="964">
        <v>-23.599999999999998</v>
      </c>
      <c r="BB42" s="964">
        <v>-4.24</v>
      </c>
      <c r="BC42" s="964">
        <v>-8.64</v>
      </c>
      <c r="BE42" s="701">
        <v>1964</v>
      </c>
      <c r="BF42" s="986" t="e">
        <f>#VALUE!</f>
        <v>#VALUE!</v>
      </c>
      <c r="BG42" s="972">
        <v>16.600000000000001</v>
      </c>
    </row>
    <row r="43" spans="1:59" s="882" customFormat="1" ht="11.25" customHeight="1" x14ac:dyDescent="0.2">
      <c r="A43" s="740" t="s">
        <v>195</v>
      </c>
      <c r="B43" s="890" t="s">
        <v>196</v>
      </c>
      <c r="C43" s="1080" t="s">
        <v>109</v>
      </c>
      <c r="D43" s="1080" t="s">
        <v>4427</v>
      </c>
      <c r="E43" s="862">
        <v>50</v>
      </c>
      <c r="F43" s="554">
        <v>27</v>
      </c>
      <c r="G43" s="1179" t="s">
        <v>107</v>
      </c>
      <c r="H43" s="1179" t="s">
        <v>107</v>
      </c>
      <c r="I43" s="875">
        <v>56.37</v>
      </c>
      <c r="J43" s="864">
        <f t="shared" si="16"/>
        <v>1.6675536632960797</v>
      </c>
      <c r="K43" s="865">
        <v>0.23499999999999999</v>
      </c>
      <c r="L43" s="866">
        <v>4</v>
      </c>
      <c r="M43" s="867">
        <f t="shared" si="17"/>
        <v>0.94</v>
      </c>
      <c r="N43" s="868" t="s">
        <v>4007</v>
      </c>
      <c r="O43" s="1092">
        <v>0.21428571428571427</v>
      </c>
      <c r="P43" s="870">
        <v>43167</v>
      </c>
      <c r="Q43" s="870">
        <v>43185</v>
      </c>
      <c r="R43" s="867">
        <f t="shared" si="18"/>
        <v>9.6666666666666661</v>
      </c>
      <c r="S43" s="802">
        <f>IF(INDEX(Historical!$D$7:$D$1452,MATCH(B43,Historical!$B$7:$B$1452,0))=0,"n/a",(INDEX(Historical!$C$7:$C$1452,MATCH(B43,Historical!$B$7:$B$1452,0))/INDEX(Historical!$D$7:$D$1452,MATCH(B43,Historical!$B$7:$B$1452,0))-1)*100)</f>
        <v>5.0000000000000044</v>
      </c>
      <c r="T43" s="802">
        <f>IF(INDEX(Historical!$F$7:$F$1452,MATCH(B43,Historical!$B$7:$B$1452,0))=0,"n/a",((INDEX(Historical!$C$7:$C$1452,MATCH(B43,Historical!$B$7:$B$1452,0))/INDEX(Historical!$F$7:$F$1452,MATCH(B43,Historical!$B$7:$B$1452,0)))^(1/3)-1)*100)</f>
        <v>5.0000000000000044</v>
      </c>
      <c r="U43" s="802">
        <f>IF(INDEX(Historical!$I$7:$I$1452,MATCH(B43,Historical!$B$7:$B$1452,0))=0,"n/a",((INDEX(Historical!$C$7:$C$1452,MATCH(B43,Historical!$B$7:$B$1452,0))/INDEX(Historical!$I$7:$I$1452,MATCH(B43,Historical!$B$7:$B$1452,0)))^(1/5)-1)*100)</f>
        <v>5.3025986789594359</v>
      </c>
      <c r="V43" s="802">
        <f>IF(INDEX(Historical!$O$7:$O$1452,MATCH(B43,Historical!$B$7:$B$1452,0))=0,"n/a",((INDEX(Historical!$C$7:$C$1452,MATCH(B43,Historical!$B$7:$B$1452,0))/INDEX(Historical!$O$7:$O$1452,MATCH(B43,Historical!$B$7:$B$1452,0)))^(1/10)-1)*100)</f>
        <v>4.4067044457001492</v>
      </c>
      <c r="W43" s="871">
        <f t="shared" si="19"/>
        <v>1.203302545995218</v>
      </c>
      <c r="X43" s="872" t="str">
        <f t="shared" si="20"/>
        <v>n/a</v>
      </c>
      <c r="Y43" s="1093" t="s">
        <v>443</v>
      </c>
      <c r="Z43" s="864">
        <f t="shared" si="21"/>
        <v>26.256983240223462</v>
      </c>
      <c r="AA43" s="874">
        <f t="shared" si="22"/>
        <v>15.74581005586592</v>
      </c>
      <c r="AB43" s="866">
        <v>12</v>
      </c>
      <c r="AC43" s="875">
        <v>3.58</v>
      </c>
      <c r="AD43" s="875">
        <v>1.39</v>
      </c>
      <c r="AE43" s="875">
        <v>7.47</v>
      </c>
      <c r="AF43" s="875">
        <v>2.35</v>
      </c>
      <c r="AG43" s="875">
        <v>15.5</v>
      </c>
      <c r="AH43" s="875">
        <v>13.700000000000001</v>
      </c>
      <c r="AI43" s="875">
        <v>1.3299999999999998</v>
      </c>
      <c r="AJ43" s="875">
        <v>-34.699999999999996</v>
      </c>
      <c r="AK43" s="875">
        <v>11.3</v>
      </c>
      <c r="AL43" s="876">
        <v>6410</v>
      </c>
      <c r="AM43" s="877">
        <v>2.5</v>
      </c>
      <c r="AN43" s="875">
        <v>0</v>
      </c>
      <c r="AO43" s="878">
        <f t="shared" si="23"/>
        <v>-8.7756577136104053</v>
      </c>
      <c r="AP43" s="879">
        <f t="shared" si="24"/>
        <v>6.9701523422555152</v>
      </c>
      <c r="AQ43" s="880">
        <f t="shared" si="25"/>
        <v>28.240492186074473</v>
      </c>
      <c r="AR43" s="745">
        <f>INDEX(Historical!$C$7:$C$1452,MATCH(B43,Historical!$B$7:$B$1452,0))*IF(AH43="n/a",1.03,IF(AH43&lt;0,1.01,IF(AH43&gt;10,1.1,(1+AH43/100))))</f>
        <v>0.94285714285714284</v>
      </c>
      <c r="AS43" s="874">
        <f t="shared" si="26"/>
        <v>0.95539714285714294</v>
      </c>
      <c r="AT43" s="874">
        <f t="shared" si="15"/>
        <v>1.0509368571428572</v>
      </c>
      <c r="AU43" s="874">
        <f t="shared" si="15"/>
        <v>1.1560305428571431</v>
      </c>
      <c r="AV43" s="874">
        <f t="shared" si="15"/>
        <v>1.2716335971428576</v>
      </c>
      <c r="AW43" s="864">
        <f t="shared" si="27"/>
        <v>5.376855282857143</v>
      </c>
      <c r="AX43" s="881">
        <f t="shared" si="28"/>
        <v>9.5385050254694743</v>
      </c>
      <c r="AY43" s="1091">
        <v>0.78</v>
      </c>
      <c r="AZ43" s="877">
        <v>7.91</v>
      </c>
      <c r="BA43" s="877">
        <v>-18.420000000000002</v>
      </c>
      <c r="BB43" s="877">
        <v>-6.18</v>
      </c>
      <c r="BC43" s="877">
        <v>-9.26</v>
      </c>
      <c r="BD43" s="1007"/>
      <c r="BE43" s="701">
        <v>1969</v>
      </c>
      <c r="BF43" s="986" t="e">
        <f>#VALUE!</f>
        <v>#VALUE!</v>
      </c>
      <c r="BG43" s="938">
        <v>1.6</v>
      </c>
    </row>
    <row r="44" spans="1:59" ht="11.25" customHeight="1" x14ac:dyDescent="0.2">
      <c r="A44" s="566" t="s">
        <v>198</v>
      </c>
      <c r="B44" s="651" t="s">
        <v>199</v>
      </c>
      <c r="C44" s="1080" t="s">
        <v>109</v>
      </c>
      <c r="D44" s="1080" t="s">
        <v>4427</v>
      </c>
      <c r="E44" s="835">
        <v>26</v>
      </c>
      <c r="F44" s="554">
        <v>110</v>
      </c>
      <c r="G44" s="554" t="s">
        <v>38</v>
      </c>
      <c r="H44" s="554" t="s">
        <v>38</v>
      </c>
      <c r="I44" s="959">
        <v>58.3</v>
      </c>
      <c r="J44" s="745">
        <f t="shared" si="16"/>
        <v>2.6072041166380791</v>
      </c>
      <c r="K44" s="974">
        <v>0.38</v>
      </c>
      <c r="L44" s="679">
        <v>4</v>
      </c>
      <c r="M44" s="736">
        <f t="shared" si="17"/>
        <v>1.52</v>
      </c>
      <c r="N44" s="644" t="s">
        <v>120</v>
      </c>
      <c r="O44" s="839">
        <v>0.34</v>
      </c>
      <c r="P44" s="958">
        <v>43356</v>
      </c>
      <c r="Q44" s="958">
        <v>43383</v>
      </c>
      <c r="R44" s="736">
        <f t="shared" si="18"/>
        <v>11.764705882352935</v>
      </c>
      <c r="S44" s="802">
        <f>IF(INDEX(Historical!$D$7:$D$1452,MATCH(B44,Historical!$B$7:$B$1452,0))=0,"n/a",(INDEX(Historical!$C$7:$C$1452,MATCH(B44,Historical!$B$7:$B$1452,0))/INDEX(Historical!$D$7:$D$1452,MATCH(B44,Historical!$B$7:$B$1452,0))-1)*100)</f>
        <v>4.0000000000000036</v>
      </c>
      <c r="T44" s="802">
        <f>IF(INDEX(Historical!$F$7:$F$1452,MATCH(B44,Historical!$B$7:$B$1452,0))=0,"n/a",((INDEX(Historical!$C$7:$C$1452,MATCH(B44,Historical!$B$7:$B$1452,0))/INDEX(Historical!$F$7:$F$1452,MATCH(B44,Historical!$B$7:$B$1452,0)))^(1/3)-1)*100)</f>
        <v>4.4751091772477825</v>
      </c>
      <c r="U44" s="802">
        <f>IF(INDEX(Historical!$I$7:$I$1452,MATCH(B44,Historical!$B$7:$B$1452,0))=0,"n/a",((INDEX(Historical!$C$7:$C$1452,MATCH(B44,Historical!$B$7:$B$1452,0))/INDEX(Historical!$I$7:$I$1452,MATCH(B44,Historical!$B$7:$B$1452,0)))^(1/5)-1)*100)</f>
        <v>4.1663621617417324</v>
      </c>
      <c r="V44" s="802">
        <f>IF(INDEX(Historical!$O$7:$O$1452,MATCH(B44,Historical!$B$7:$B$1452,0))=0,"n/a",((INDEX(Historical!$C$7:$C$1452,MATCH(B44,Historical!$B$7:$B$1452,0))/INDEX(Historical!$O$7:$O$1452,MATCH(B44,Historical!$B$7:$B$1452,0)))^(1/10)-1)*100)</f>
        <v>4.844543561189929</v>
      </c>
      <c r="W44" s="803">
        <f t="shared" si="19"/>
        <v>0.86001129087141082</v>
      </c>
      <c r="X44" s="804">
        <f t="shared" si="20"/>
        <v>1.2625339884065854</v>
      </c>
      <c r="Y44" s="651"/>
      <c r="Z44" s="745">
        <f t="shared" si="21"/>
        <v>48.874598070739552</v>
      </c>
      <c r="AA44" s="678">
        <f t="shared" si="22"/>
        <v>18.7459807073955</v>
      </c>
      <c r="AB44" s="679">
        <v>12</v>
      </c>
      <c r="AC44" s="959">
        <v>3.11</v>
      </c>
      <c r="AD44" s="959">
        <v>1.87</v>
      </c>
      <c r="AE44" s="959">
        <v>8.4600000000000009</v>
      </c>
      <c r="AF44" s="959">
        <v>1.79</v>
      </c>
      <c r="AG44" s="959">
        <v>10.100000000000001</v>
      </c>
      <c r="AH44" s="959">
        <v>-2.4</v>
      </c>
      <c r="AI44" s="959">
        <v>-0.54999999999999993</v>
      </c>
      <c r="AJ44" s="959">
        <v>3.3000000000000003</v>
      </c>
      <c r="AK44" s="959">
        <v>10</v>
      </c>
      <c r="AL44" s="969">
        <v>3040</v>
      </c>
      <c r="AM44" s="964">
        <v>0.2</v>
      </c>
      <c r="AN44" s="959">
        <v>0.06</v>
      </c>
      <c r="AO44" s="845">
        <f t="shared" si="23"/>
        <v>-11.972414429015689</v>
      </c>
      <c r="AP44" s="846">
        <f t="shared" si="24"/>
        <v>6.7735662783798114</v>
      </c>
      <c r="AQ44" s="680">
        <f t="shared" si="25"/>
        <v>22.120715262013402</v>
      </c>
      <c r="AR44" s="745">
        <f>INDEX(Historical!$C$7:$C$1452,MATCH(B44,Historical!$B$7:$B$1452,0))*IF(AH44="n/a",1.03,IF(AH44&lt;0,1.01,IF(AH44&gt;10,1.1,(1+AH44/100))))</f>
        <v>1.3130000000000002</v>
      </c>
      <c r="AS44" s="678">
        <f t="shared" si="26"/>
        <v>1.3261300000000003</v>
      </c>
      <c r="AT44" s="678">
        <f t="shared" si="15"/>
        <v>1.4587430000000003</v>
      </c>
      <c r="AU44" s="678">
        <f t="shared" si="15"/>
        <v>1.6046173000000006</v>
      </c>
      <c r="AV44" s="678">
        <f t="shared" si="15"/>
        <v>1.7650790300000008</v>
      </c>
      <c r="AW44" s="745">
        <f t="shared" si="27"/>
        <v>7.4675693300000017</v>
      </c>
      <c r="AX44" s="854">
        <f t="shared" si="28"/>
        <v>12.808866775300176</v>
      </c>
      <c r="AY44" s="1090">
        <v>1.06</v>
      </c>
      <c r="AZ44" s="964">
        <v>14.940000000000001</v>
      </c>
      <c r="BA44" s="964">
        <v>-13.08</v>
      </c>
      <c r="BB44" s="964">
        <v>-3.5700000000000003</v>
      </c>
      <c r="BC44" s="964">
        <v>-3.62</v>
      </c>
      <c r="BE44" s="701">
        <v>1993</v>
      </c>
      <c r="BF44" s="986" t="e">
        <f>#VALUE!</f>
        <v>#VALUE!</v>
      </c>
      <c r="BG44" s="972">
        <v>1.6</v>
      </c>
    </row>
    <row r="45" spans="1:59" ht="11.25" customHeight="1" x14ac:dyDescent="0.2">
      <c r="A45" s="566" t="s">
        <v>200</v>
      </c>
      <c r="B45" s="651" t="s">
        <v>201</v>
      </c>
      <c r="C45" s="1080" t="s">
        <v>109</v>
      </c>
      <c r="D45" s="1080" t="s">
        <v>4427</v>
      </c>
      <c r="E45" s="835">
        <v>38</v>
      </c>
      <c r="F45" s="554">
        <v>68</v>
      </c>
      <c r="G45" s="554" t="s">
        <v>38</v>
      </c>
      <c r="H45" s="554" t="s">
        <v>107</v>
      </c>
      <c r="I45" s="959">
        <v>39.61</v>
      </c>
      <c r="J45" s="745">
        <f t="shared" si="16"/>
        <v>3.6354455945468316</v>
      </c>
      <c r="K45" s="968">
        <v>0.36</v>
      </c>
      <c r="L45" s="679">
        <v>4</v>
      </c>
      <c r="M45" s="736">
        <f t="shared" si="17"/>
        <v>1.44</v>
      </c>
      <c r="N45" s="644" t="s">
        <v>147</v>
      </c>
      <c r="O45" s="838">
        <v>0.33</v>
      </c>
      <c r="P45" s="958">
        <v>43356</v>
      </c>
      <c r="Q45" s="958">
        <v>43374</v>
      </c>
      <c r="R45" s="736">
        <f t="shared" si="18"/>
        <v>9.0909090909090811</v>
      </c>
      <c r="S45" s="802">
        <f>IF(INDEX(Historical!$D$7:$D$1452,MATCH(B45,Historical!$B$7:$B$1452,0))=0,"n/a",(INDEX(Historical!$C$7:$C$1452,MATCH(B45,Historical!$B$7:$B$1452,0))/INDEX(Historical!$D$7:$D$1452,MATCH(B45,Historical!$B$7:$B$1452,0))-1)*100)</f>
        <v>3.2000000000000028</v>
      </c>
      <c r="T45" s="802">
        <f>IF(INDEX(Historical!$F$7:$F$1452,MATCH(B45,Historical!$B$7:$B$1452,0))=0,"n/a",((INDEX(Historical!$C$7:$C$1452,MATCH(B45,Historical!$B$7:$B$1452,0))/INDEX(Historical!$F$7:$F$1452,MATCH(B45,Historical!$B$7:$B$1452,0)))^(1/3)-1)*100)</f>
        <v>3.2279315240464124</v>
      </c>
      <c r="U45" s="802">
        <f>IF(INDEX(Historical!$I$7:$I$1452,MATCH(B45,Historical!$B$7:$B$1452,0))=0,"n/a",((INDEX(Historical!$C$7:$C$1452,MATCH(B45,Historical!$B$7:$B$1452,0))/INDEX(Historical!$I$7:$I$1452,MATCH(B45,Historical!$B$7:$B$1452,0)))^(1/5)-1)*100)</f>
        <v>2.6508639240398368</v>
      </c>
      <c r="V45" s="802">
        <f>IF(INDEX(Historical!$O$7:$O$1452,MATCH(B45,Historical!$B$7:$B$1452,0))=0,"n/a",((INDEX(Historical!$C$7:$C$1452,MATCH(B45,Historical!$B$7:$B$1452,0))/INDEX(Historical!$O$7:$O$1452,MATCH(B45,Historical!$B$7:$B$1452,0)))^(1/10)-1)*100)</f>
        <v>2.7675171124752262</v>
      </c>
      <c r="W45" s="803">
        <f t="shared" si="19"/>
        <v>0.9578491537018694</v>
      </c>
      <c r="X45" s="804">
        <f t="shared" si="20"/>
        <v>2.6508639240398368</v>
      </c>
      <c r="Y45" s="754"/>
      <c r="Z45" s="745">
        <f t="shared" si="21"/>
        <v>45.859872611464965</v>
      </c>
      <c r="AA45" s="678">
        <f t="shared" si="22"/>
        <v>12.614649681528661</v>
      </c>
      <c r="AB45" s="679">
        <v>12</v>
      </c>
      <c r="AC45" s="959">
        <v>3.14</v>
      </c>
      <c r="AD45" s="959">
        <v>2.52</v>
      </c>
      <c r="AE45" s="959">
        <v>4.32</v>
      </c>
      <c r="AF45" s="959">
        <v>1.29</v>
      </c>
      <c r="AG45" s="959">
        <v>10.5</v>
      </c>
      <c r="AH45" s="959">
        <v>2.2999999999999998</v>
      </c>
      <c r="AI45" s="959">
        <v>5.01</v>
      </c>
      <c r="AJ45" s="959">
        <v>1</v>
      </c>
      <c r="AK45" s="959">
        <v>5</v>
      </c>
      <c r="AL45" s="972">
        <v>720.9</v>
      </c>
      <c r="AM45" s="964">
        <v>0.1</v>
      </c>
      <c r="AN45" s="959">
        <v>0.11</v>
      </c>
      <c r="AO45" s="845">
        <f t="shared" si="23"/>
        <v>-6.3283401629419931</v>
      </c>
      <c r="AP45" s="846">
        <f t="shared" si="24"/>
        <v>6.286309518586668</v>
      </c>
      <c r="AQ45" s="680">
        <f t="shared" si="25"/>
        <v>-14.95648672154295</v>
      </c>
      <c r="AR45" s="745">
        <f>INDEX(Historical!$C$7:$C$1452,MATCH(B45,Historical!$B$7:$B$1452,0))*IF(AH45="n/a",1.03,IF(AH45&lt;0,1.01,IF(AH45&gt;10,1.1,(1+AH45/100))))</f>
        <v>1.3196699999999999</v>
      </c>
      <c r="AS45" s="678">
        <f t="shared" si="26"/>
        <v>1.385785467</v>
      </c>
      <c r="AT45" s="678">
        <f t="shared" si="15"/>
        <v>1.4550747403500002</v>
      </c>
      <c r="AU45" s="678">
        <f t="shared" si="15"/>
        <v>1.5278284773675002</v>
      </c>
      <c r="AV45" s="678">
        <f t="shared" si="15"/>
        <v>1.6042199012358753</v>
      </c>
      <c r="AW45" s="745">
        <f t="shared" si="27"/>
        <v>7.2925785859533754</v>
      </c>
      <c r="AX45" s="854">
        <f t="shared" si="28"/>
        <v>18.410953259160252</v>
      </c>
      <c r="AY45" s="1090">
        <v>0.7</v>
      </c>
      <c r="AZ45" s="964">
        <v>10.95</v>
      </c>
      <c r="BA45" s="964">
        <v>-25.259999999999998</v>
      </c>
      <c r="BB45" s="964">
        <v>-9.27</v>
      </c>
      <c r="BC45" s="964">
        <v>-16.580000000000002</v>
      </c>
      <c r="BE45" s="701">
        <v>1981</v>
      </c>
      <c r="BF45" s="986" t="e">
        <f>#VALUE!</f>
        <v>#VALUE!</v>
      </c>
      <c r="BG45" s="972">
        <v>1.3</v>
      </c>
    </row>
    <row r="46" spans="1:59" ht="11.25" customHeight="1" x14ac:dyDescent="0.2">
      <c r="A46" s="645" t="s">
        <v>202</v>
      </c>
      <c r="B46" s="651" t="s">
        <v>203</v>
      </c>
      <c r="C46" s="1080" t="s">
        <v>4277</v>
      </c>
      <c r="D46" s="1080" t="s">
        <v>4413</v>
      </c>
      <c r="E46" s="835">
        <v>47</v>
      </c>
      <c r="F46" s="554">
        <v>39</v>
      </c>
      <c r="G46" s="554" t="s">
        <v>107</v>
      </c>
      <c r="H46" s="554" t="s">
        <v>107</v>
      </c>
      <c r="I46" s="966">
        <v>50.07</v>
      </c>
      <c r="J46" s="745">
        <f t="shared" si="16"/>
        <v>2.8759736369083284</v>
      </c>
      <c r="K46" s="968">
        <v>0.36</v>
      </c>
      <c r="L46" s="679">
        <v>4</v>
      </c>
      <c r="M46" s="736">
        <f t="shared" si="17"/>
        <v>1.44</v>
      </c>
      <c r="N46" s="644" t="s">
        <v>204</v>
      </c>
      <c r="O46" s="838">
        <v>0.31</v>
      </c>
      <c r="P46" s="958">
        <v>43343</v>
      </c>
      <c r="Q46" s="958">
        <v>43368</v>
      </c>
      <c r="R46" s="736">
        <f t="shared" si="18"/>
        <v>16.129032258064512</v>
      </c>
      <c r="S46" s="802">
        <f>IF(INDEX(Historical!$D$7:$D$1452,MATCH(B46,Historical!$B$7:$B$1452,0))=0,"n/a",(INDEX(Historical!$C$7:$C$1452,MATCH(B46,Historical!$B$7:$B$1452,0))/INDEX(Historical!$D$7:$D$1452,MATCH(B46,Historical!$B$7:$B$1452,0))-1)*100)</f>
        <v>11.320754716981153</v>
      </c>
      <c r="T46" s="802">
        <f>IF(INDEX(Historical!$F$7:$F$1452,MATCH(B46,Historical!$B$7:$B$1452,0))=0,"n/a",((INDEX(Historical!$C$7:$C$1452,MATCH(B46,Historical!$B$7:$B$1452,0))/INDEX(Historical!$F$7:$F$1452,MATCH(B46,Historical!$B$7:$B$1452,0)))^(1/3)-1)*100)</f>
        <v>15.794910575502929</v>
      </c>
      <c r="U46" s="802">
        <f>IF(INDEX(Historical!$I$7:$I$1452,MATCH(B46,Historical!$B$7:$B$1452,0))=0,"n/a",((INDEX(Historical!$C$7:$C$1452,MATCH(B46,Historical!$B$7:$B$1452,0))/INDEX(Historical!$I$7:$I$1452,MATCH(B46,Historical!$B$7:$B$1452,0)))^(1/5)-1)*100)</f>
        <v>17.360304471676557</v>
      </c>
      <c r="V46" s="802">
        <f>IF(INDEX(Historical!$O$7:$O$1452,MATCH(B46,Historical!$B$7:$B$1452,0))=0,"n/a",((INDEX(Historical!$C$7:$C$1452,MATCH(B46,Historical!$B$7:$B$1452,0))/INDEX(Historical!$O$7:$O$1452,MATCH(B46,Historical!$B$7:$B$1452,0)))^(1/10)-1)*100)</f>
        <v>15.066366906290884</v>
      </c>
      <c r="W46" s="803">
        <f t="shared" si="19"/>
        <v>1.1522555224928082</v>
      </c>
      <c r="X46" s="804" t="str">
        <f t="shared" si="20"/>
        <v>n/a</v>
      </c>
      <c r="Y46" s="767"/>
      <c r="Z46" s="745">
        <f t="shared" si="21"/>
        <v>45.425867507886437</v>
      </c>
      <c r="AA46" s="678">
        <f t="shared" si="22"/>
        <v>15.794952681388013</v>
      </c>
      <c r="AB46" s="679">
        <v>2</v>
      </c>
      <c r="AC46" s="959">
        <v>3.17</v>
      </c>
      <c r="AD46" s="959" t="s">
        <v>138</v>
      </c>
      <c r="AE46" s="959">
        <v>2.73</v>
      </c>
      <c r="AF46" s="959">
        <v>3.36</v>
      </c>
      <c r="AG46" s="959">
        <v>23.330000000000002</v>
      </c>
      <c r="AH46" s="959" t="s">
        <v>138</v>
      </c>
      <c r="AI46" s="959" t="s">
        <v>138</v>
      </c>
      <c r="AJ46" s="959" t="s">
        <v>138</v>
      </c>
      <c r="AK46" s="959" t="s">
        <v>138</v>
      </c>
      <c r="AL46" s="972">
        <v>700.02</v>
      </c>
      <c r="AM46" s="964">
        <v>11.81</v>
      </c>
      <c r="AN46" s="959" t="s">
        <v>138</v>
      </c>
      <c r="AO46" s="845">
        <f t="shared" si="23"/>
        <v>4.4413254271968707</v>
      </c>
      <c r="AP46" s="846">
        <f t="shared" si="24"/>
        <v>20.236278108584884</v>
      </c>
      <c r="AQ46" s="680">
        <f t="shared" si="25"/>
        <v>53.581018806164415</v>
      </c>
      <c r="AR46" s="745">
        <f>INDEX(Historical!$C$7:$C$1452,MATCH(B46,Historical!$B$7:$B$1452,0))*IF(AH46="n/a",1.03,IF(AH46&lt;0,1.01,IF(AH46&gt;10,1.1,(1+AH46/100))))</f>
        <v>1.2154000000000003</v>
      </c>
      <c r="AS46" s="678">
        <f t="shared" si="26"/>
        <v>1.2518620000000003</v>
      </c>
      <c r="AT46" s="678">
        <f t="shared" si="15"/>
        <v>1.2894178600000004</v>
      </c>
      <c r="AU46" s="678">
        <f t="shared" si="15"/>
        <v>1.3281003958000004</v>
      </c>
      <c r="AV46" s="678">
        <f t="shared" si="15"/>
        <v>1.3679434076740005</v>
      </c>
      <c r="AW46" s="745">
        <f t="shared" si="27"/>
        <v>6.4527236634740026</v>
      </c>
      <c r="AX46" s="854">
        <f t="shared" si="28"/>
        <v>12.887404960004002</v>
      </c>
      <c r="AY46" s="1090">
        <v>0.09</v>
      </c>
      <c r="AZ46" s="964">
        <v>13.51</v>
      </c>
      <c r="BA46" s="964">
        <v>-14.580000000000002</v>
      </c>
      <c r="BB46" s="964">
        <v>-4.16</v>
      </c>
      <c r="BC46" s="964">
        <v>-0.88</v>
      </c>
      <c r="BD46" s="1006" t="s">
        <v>4351</v>
      </c>
      <c r="BE46" s="701">
        <v>1972</v>
      </c>
      <c r="BF46" s="986" t="e">
        <f>#VALUE!</f>
        <v>#VALUE!</v>
      </c>
      <c r="BG46" s="972">
        <v>17.39</v>
      </c>
    </row>
    <row r="47" spans="1:59" ht="11.25" customHeight="1" x14ac:dyDescent="0.2">
      <c r="A47" s="645" t="s">
        <v>205</v>
      </c>
      <c r="B47" s="651" t="s">
        <v>206</v>
      </c>
      <c r="C47" s="1080" t="s">
        <v>132</v>
      </c>
      <c r="D47" s="1080" t="s">
        <v>4429</v>
      </c>
      <c r="E47" s="835">
        <v>49</v>
      </c>
      <c r="F47" s="554">
        <v>29</v>
      </c>
      <c r="G47" s="554" t="s">
        <v>38</v>
      </c>
      <c r="H47" s="554" t="s">
        <v>38</v>
      </c>
      <c r="I47" s="959">
        <v>66.87</v>
      </c>
      <c r="J47" s="745">
        <f t="shared" si="16"/>
        <v>1.8692986391505906</v>
      </c>
      <c r="K47" s="968">
        <v>0.3125</v>
      </c>
      <c r="L47" s="679">
        <v>4</v>
      </c>
      <c r="M47" s="736">
        <f t="shared" si="17"/>
        <v>1.25</v>
      </c>
      <c r="N47" s="644" t="s">
        <v>150</v>
      </c>
      <c r="O47" s="838">
        <v>0.29749999999999999</v>
      </c>
      <c r="P47" s="958">
        <v>43251</v>
      </c>
      <c r="Q47" s="958">
        <v>43266</v>
      </c>
      <c r="R47" s="736">
        <f t="shared" si="18"/>
        <v>5.0420168067226943</v>
      </c>
      <c r="S47" s="802">
        <f>IF(INDEX(Historical!$D$7:$D$1452,MATCH(B47,Historical!$B$7:$B$1452,0))=0,"n/a",(INDEX(Historical!$C$7:$C$1452,MATCH(B47,Historical!$B$7:$B$1452,0))/INDEX(Historical!$D$7:$D$1452,MATCH(B47,Historical!$B$7:$B$1452,0))-1)*100)</f>
        <v>5.3811659192825045</v>
      </c>
      <c r="T47" s="802">
        <f>IF(INDEX(Historical!$F$7:$F$1452,MATCH(B47,Historical!$B$7:$B$1452,0))=0,"n/a",((INDEX(Historical!$C$7:$C$1452,MATCH(B47,Historical!$B$7:$B$1452,0))/INDEX(Historical!$F$7:$F$1452,MATCH(B47,Historical!$B$7:$B$1452,0)))^(1/3)-1)*100)</f>
        <v>5.1732992034964953</v>
      </c>
      <c r="U47" s="802">
        <f>IF(INDEX(Historical!$I$7:$I$1452,MATCH(B47,Historical!$B$7:$B$1452,0))=0,"n/a",((INDEX(Historical!$C$7:$C$1452,MATCH(B47,Historical!$B$7:$B$1452,0))/INDEX(Historical!$I$7:$I$1452,MATCH(B47,Historical!$B$7:$B$1452,0)))^(1/5)-1)*100)</f>
        <v>4.1245953631602106</v>
      </c>
      <c r="V47" s="802">
        <f>IF(INDEX(Historical!$O$7:$O$1452,MATCH(B47,Historical!$B$7:$B$1452,0))=0,"n/a",((INDEX(Historical!$C$7:$C$1452,MATCH(B47,Historical!$B$7:$B$1452,0))/INDEX(Historical!$O$7:$O$1452,MATCH(B47,Historical!$B$7:$B$1452,0)))^(1/10)-1)*100)</f>
        <v>3.11032978991026</v>
      </c>
      <c r="W47" s="803">
        <f t="shared" si="19"/>
        <v>1.3260958296255827</v>
      </c>
      <c r="X47" s="804">
        <f t="shared" si="20"/>
        <v>0.50920930409385323</v>
      </c>
      <c r="Y47" s="768" t="s">
        <v>455</v>
      </c>
      <c r="Z47" s="745">
        <f t="shared" si="21"/>
        <v>30.78817733990148</v>
      </c>
      <c r="AA47" s="678">
        <f t="shared" si="22"/>
        <v>16.470443349753698</v>
      </c>
      <c r="AB47" s="679">
        <v>12</v>
      </c>
      <c r="AC47" s="959">
        <v>4.0599999999999996</v>
      </c>
      <c r="AD47" s="959">
        <v>2.74</v>
      </c>
      <c r="AE47" s="959">
        <v>7.07</v>
      </c>
      <c r="AF47" s="959">
        <v>2.68</v>
      </c>
      <c r="AG47" s="959">
        <v>6.5</v>
      </c>
      <c r="AH47" s="959">
        <v>8.6</v>
      </c>
      <c r="AI47" s="959">
        <v>6.1400000000000006</v>
      </c>
      <c r="AJ47" s="959">
        <v>8.1</v>
      </c>
      <c r="AK47" s="959">
        <v>6</v>
      </c>
      <c r="AL47" s="972">
        <v>819.83</v>
      </c>
      <c r="AM47" s="964">
        <v>2.04</v>
      </c>
      <c r="AN47" s="959">
        <v>1.05</v>
      </c>
      <c r="AO47" s="845">
        <f t="shared" si="23"/>
        <v>-10.476549347442896</v>
      </c>
      <c r="AP47" s="846">
        <f t="shared" si="24"/>
        <v>5.9938940023108014</v>
      </c>
      <c r="AQ47" s="680">
        <f t="shared" si="25"/>
        <v>40.064728175289474</v>
      </c>
      <c r="AR47" s="745">
        <f>INDEX(Historical!$C$7:$C$1452,MATCH(B47,Historical!$B$7:$B$1452,0))*IF(AH47="n/a",1.03,IF(AH47&lt;0,1.01,IF(AH47&gt;10,1.1,(1+AH47/100))))</f>
        <v>1.2760499999999999</v>
      </c>
      <c r="AS47" s="678">
        <f t="shared" si="26"/>
        <v>1.3543994699999997</v>
      </c>
      <c r="AT47" s="678">
        <f t="shared" ref="AT47:AV66" si="30">IF($AK47="n/a",1.03*AS47,IF($AK47&lt;0,1.01*AS47,IF($AK47&gt;10,1.1*AS47,(1+$AK47/100)*AS47)))</f>
        <v>1.4356634381999998</v>
      </c>
      <c r="AU47" s="678">
        <f t="shared" si="30"/>
        <v>1.5218032444919998</v>
      </c>
      <c r="AV47" s="678">
        <f t="shared" si="30"/>
        <v>1.6131114391615198</v>
      </c>
      <c r="AW47" s="745">
        <f t="shared" si="27"/>
        <v>7.2010275918535189</v>
      </c>
      <c r="AX47" s="854">
        <f t="shared" si="28"/>
        <v>10.76869686235011</v>
      </c>
      <c r="AY47" s="1090">
        <v>0.01</v>
      </c>
      <c r="AZ47" s="964">
        <v>36.86</v>
      </c>
      <c r="BA47" s="964">
        <v>-4.88</v>
      </c>
      <c r="BB47" s="964">
        <v>-3.02</v>
      </c>
      <c r="BC47" s="964">
        <v>0.15</v>
      </c>
      <c r="BE47" s="701">
        <v>1970</v>
      </c>
      <c r="BF47" s="986" t="e">
        <f>#VALUE!</f>
        <v>#VALUE!</v>
      </c>
      <c r="BG47" s="972">
        <v>2.1</v>
      </c>
    </row>
    <row r="48" spans="1:59" ht="11.25" customHeight="1" x14ac:dyDescent="0.2">
      <c r="A48" s="566" t="s">
        <v>207</v>
      </c>
      <c r="B48" s="651" t="s">
        <v>208</v>
      </c>
      <c r="C48" s="1080" t="s">
        <v>132</v>
      </c>
      <c r="D48" s="1080" t="s">
        <v>4416</v>
      </c>
      <c r="E48" s="835">
        <v>44</v>
      </c>
      <c r="F48" s="554">
        <v>53</v>
      </c>
      <c r="G48" s="554" t="s">
        <v>38</v>
      </c>
      <c r="H48" s="554" t="s">
        <v>116</v>
      </c>
      <c r="I48" s="959">
        <v>76.459999999999994</v>
      </c>
      <c r="J48" s="745">
        <f t="shared" si="16"/>
        <v>3.7405179178655512</v>
      </c>
      <c r="K48" s="968">
        <v>0.71499999999999997</v>
      </c>
      <c r="L48" s="679">
        <v>4</v>
      </c>
      <c r="M48" s="736">
        <f t="shared" si="17"/>
        <v>2.86</v>
      </c>
      <c r="N48" s="644" t="s">
        <v>150</v>
      </c>
      <c r="O48" s="838">
        <v>0.69</v>
      </c>
      <c r="P48" s="695">
        <v>43144</v>
      </c>
      <c r="Q48" s="695">
        <v>43174</v>
      </c>
      <c r="R48" s="736">
        <f t="shared" si="18"/>
        <v>3.6231884057971051</v>
      </c>
      <c r="S48" s="802">
        <f>IF(INDEX(Historical!$D$7:$D$1452,MATCH(B48,Historical!$B$7:$B$1452,0))=0,"n/a",(INDEX(Historical!$C$7:$C$1452,MATCH(B48,Historical!$B$7:$B$1452,0))/INDEX(Historical!$D$7:$D$1452,MATCH(B48,Historical!$B$7:$B$1452,0))-1)*100)</f>
        <v>2.9850746268656581</v>
      </c>
      <c r="T48" s="802">
        <f>IF(INDEX(Historical!$F$7:$F$1452,MATCH(B48,Historical!$B$7:$B$1452,0))=0,"n/a",((INDEX(Historical!$C$7:$C$1452,MATCH(B48,Historical!$B$7:$B$1452,0))/INDEX(Historical!$F$7:$F$1452,MATCH(B48,Historical!$B$7:$B$1452,0)))^(1/3)-1)*100)</f>
        <v>3.0788379107201225</v>
      </c>
      <c r="U48" s="802">
        <f>IF(INDEX(Historical!$I$7:$I$1452,MATCH(B48,Historical!$B$7:$B$1452,0))=0,"n/a",((INDEX(Historical!$C$7:$C$1452,MATCH(B48,Historical!$B$7:$B$1452,0))/INDEX(Historical!$I$7:$I$1452,MATCH(B48,Historical!$B$7:$B$1452,0)))^(1/5)-1)*100)</f>
        <v>2.6641328429925393</v>
      </c>
      <c r="V48" s="802">
        <f>IF(INDEX(Historical!$O$7:$O$1452,MATCH(B48,Historical!$B$7:$B$1452,0))=0,"n/a",((INDEX(Historical!$C$7:$C$1452,MATCH(B48,Historical!$B$7:$B$1452,0))/INDEX(Historical!$O$7:$O$1452,MATCH(B48,Historical!$B$7:$B$1452,0)))^(1/10)-1)*100)</f>
        <v>1.7518021173790865</v>
      </c>
      <c r="W48" s="803">
        <f t="shared" si="19"/>
        <v>1.5207955376708944</v>
      </c>
      <c r="X48" s="804">
        <f t="shared" si="20"/>
        <v>6.3735235478290422E-2</v>
      </c>
      <c r="Y48" s="651"/>
      <c r="Z48" s="745">
        <f t="shared" si="21"/>
        <v>12.994093593820988</v>
      </c>
      <c r="AA48" s="678">
        <f t="shared" si="22"/>
        <v>3.4738755111313036</v>
      </c>
      <c r="AB48" s="679">
        <v>12</v>
      </c>
      <c r="AC48" s="959">
        <v>22.01</v>
      </c>
      <c r="AD48" s="959">
        <v>1.21</v>
      </c>
      <c r="AE48" s="959">
        <v>2.0499999999999998</v>
      </c>
      <c r="AF48" s="959">
        <v>1.5</v>
      </c>
      <c r="AG48" s="959">
        <v>9.9</v>
      </c>
      <c r="AH48" s="959">
        <v>436.9</v>
      </c>
      <c r="AI48" s="959">
        <v>0.63</v>
      </c>
      <c r="AJ48" s="959">
        <v>41.8</v>
      </c>
      <c r="AK48" s="959">
        <v>2.87</v>
      </c>
      <c r="AL48" s="969">
        <v>25280</v>
      </c>
      <c r="AM48" s="964">
        <v>0.2</v>
      </c>
      <c r="AN48" s="959">
        <v>1.1299999999999999</v>
      </c>
      <c r="AO48" s="845">
        <f t="shared" si="23"/>
        <v>2.9307752497267869</v>
      </c>
      <c r="AP48" s="846">
        <f t="shared" si="24"/>
        <v>6.4046507608580905</v>
      </c>
      <c r="AQ48" s="680">
        <f t="shared" si="25"/>
        <v>-51.876024609131996</v>
      </c>
      <c r="AR48" s="745">
        <f>INDEX(Historical!$C$7:$C$1452,MATCH(B48,Historical!$B$7:$B$1452,0))*IF(AH48="n/a",1.03,IF(AH48&lt;0,1.01,IF(AH48&gt;10,1.1,(1+AH48/100))))</f>
        <v>3.036</v>
      </c>
      <c r="AS48" s="678">
        <f t="shared" si="26"/>
        <v>3.0551268</v>
      </c>
      <c r="AT48" s="678">
        <f t="shared" si="30"/>
        <v>3.14280893916</v>
      </c>
      <c r="AU48" s="678">
        <f t="shared" si="30"/>
        <v>3.233007555713892</v>
      </c>
      <c r="AV48" s="678">
        <f t="shared" si="30"/>
        <v>3.3257948725628803</v>
      </c>
      <c r="AW48" s="745">
        <f t="shared" si="27"/>
        <v>15.792738167436772</v>
      </c>
      <c r="AX48" s="854">
        <f t="shared" si="28"/>
        <v>20.654902128481261</v>
      </c>
      <c r="AY48" s="1090">
        <v>0.04</v>
      </c>
      <c r="AZ48" s="964">
        <v>7.51</v>
      </c>
      <c r="BA48" s="964">
        <v>-10.52</v>
      </c>
      <c r="BB48" s="964">
        <v>-2.75</v>
      </c>
      <c r="BC48" s="964">
        <v>-1.67</v>
      </c>
      <c r="BE48" s="701">
        <v>1975</v>
      </c>
      <c r="BF48" s="986" t="e">
        <f>#VALUE!</f>
        <v>#VALUE!</v>
      </c>
      <c r="BG48" s="972">
        <v>3.2</v>
      </c>
    </row>
    <row r="49" spans="1:59" ht="11.25" customHeight="1" x14ac:dyDescent="0.2">
      <c r="A49" s="566" t="s">
        <v>536</v>
      </c>
      <c r="B49" s="651" t="s">
        <v>537</v>
      </c>
      <c r="C49" s="1080" t="s">
        <v>109</v>
      </c>
      <c r="D49" s="1080" t="s">
        <v>4427</v>
      </c>
      <c r="E49" s="835">
        <v>25</v>
      </c>
      <c r="F49" s="554">
        <v>119</v>
      </c>
      <c r="G49" s="554" t="s">
        <v>107</v>
      </c>
      <c r="H49" s="554" t="s">
        <v>107</v>
      </c>
      <c r="I49" s="959">
        <v>87.94</v>
      </c>
      <c r="J49" s="745">
        <f t="shared" si="16"/>
        <v>3.0475324084603144</v>
      </c>
      <c r="K49" s="974">
        <v>0.67</v>
      </c>
      <c r="L49" s="679">
        <v>4</v>
      </c>
      <c r="M49" s="736">
        <f t="shared" si="17"/>
        <v>2.68</v>
      </c>
      <c r="N49" s="644" t="s">
        <v>150</v>
      </c>
      <c r="O49" s="839">
        <v>0.56999999999999995</v>
      </c>
      <c r="P49" s="958">
        <v>43250</v>
      </c>
      <c r="Q49" s="958">
        <v>43266</v>
      </c>
      <c r="R49" s="736">
        <f t="shared" si="18"/>
        <v>17.543859649122826</v>
      </c>
      <c r="S49" s="802">
        <f>IF(INDEX(Historical!$D$7:$D$1452,MATCH(B49,Historical!$B$7:$B$1452,0))=0,"n/a",(INDEX(Historical!$C$7:$C$1452,MATCH(B49,Historical!$B$7:$B$1452,0))/INDEX(Historical!$D$7:$D$1452,MATCH(B49,Historical!$B$7:$B$1452,0))-1)*100)</f>
        <v>4.6511627906976827</v>
      </c>
      <c r="T49" s="802">
        <f>IF(INDEX(Historical!$F$7:$F$1452,MATCH(B49,Historical!$B$7:$B$1452,0))=0,"n/a",((INDEX(Historical!$C$7:$C$1452,MATCH(B49,Historical!$B$7:$B$1452,0))/INDEX(Historical!$F$7:$F$1452,MATCH(B49,Historical!$B$7:$B$1452,0)))^(1/3)-1)*100)</f>
        <v>3.4893104859132107</v>
      </c>
      <c r="U49" s="802">
        <f>IF(INDEX(Historical!$I$7:$I$1452,MATCH(B49,Historical!$B$7:$B$1452,0))=0,"n/a",((INDEX(Historical!$C$7:$C$1452,MATCH(B49,Historical!$B$7:$B$1452,0))/INDEX(Historical!$I$7:$I$1452,MATCH(B49,Historical!$B$7:$B$1452,0)))^(1/5)-1)*100)</f>
        <v>3.4393501436834395</v>
      </c>
      <c r="V49" s="802">
        <f>IF(INDEX(Historical!$O$7:$O$1452,MATCH(B49,Historical!$B$7:$B$1452,0))=0,"n/a",((INDEX(Historical!$C$7:$C$1452,MATCH(B49,Historical!$B$7:$B$1452,0))/INDEX(Historical!$O$7:$O$1452,MATCH(B49,Historical!$B$7:$B$1452,0)))^(1/10)-1)*100)</f>
        <v>3.8642715952861284</v>
      </c>
      <c r="W49" s="803">
        <f t="shared" si="19"/>
        <v>0.89003840927717559</v>
      </c>
      <c r="X49" s="804">
        <f t="shared" si="20"/>
        <v>0.4525460715372947</v>
      </c>
      <c r="Y49" s="651"/>
      <c r="Z49" s="745">
        <f t="shared" si="21"/>
        <v>40.42232277526395</v>
      </c>
      <c r="AA49" s="678">
        <f t="shared" si="22"/>
        <v>13.263951734539969</v>
      </c>
      <c r="AB49" s="679">
        <v>12</v>
      </c>
      <c r="AC49" s="959">
        <v>6.63</v>
      </c>
      <c r="AD49" s="959">
        <v>0.97</v>
      </c>
      <c r="AE49" s="959">
        <v>5.78</v>
      </c>
      <c r="AF49" s="959">
        <v>1.78</v>
      </c>
      <c r="AG49" s="959">
        <v>13.5</v>
      </c>
      <c r="AH49" s="959">
        <v>18.2</v>
      </c>
      <c r="AI49" s="959">
        <v>4.96</v>
      </c>
      <c r="AJ49" s="959">
        <v>7.6</v>
      </c>
      <c r="AK49" s="959">
        <v>13.719999999999999</v>
      </c>
      <c r="AL49" s="969">
        <v>5810</v>
      </c>
      <c r="AM49" s="964">
        <v>1.2</v>
      </c>
      <c r="AN49" s="959">
        <v>7.0000000000000007E-2</v>
      </c>
      <c r="AO49" s="845">
        <f t="shared" si="23"/>
        <v>-6.7770691823962146</v>
      </c>
      <c r="AP49" s="846">
        <f t="shared" si="24"/>
        <v>6.4868825521437543</v>
      </c>
      <c r="AQ49" s="680">
        <f t="shared" si="25"/>
        <v>2.4366125681441364</v>
      </c>
      <c r="AR49" s="745">
        <f>INDEX(Historical!$C$7:$C$1452,MATCH(B49,Historical!$B$7:$B$1452,0))*IF(AH49="n/a",1.03,IF(AH49&lt;0,1.01,IF(AH49&gt;10,1.1,(1+AH49/100))))</f>
        <v>2.4750000000000001</v>
      </c>
      <c r="AS49" s="678">
        <f t="shared" si="26"/>
        <v>2.5977600000000005</v>
      </c>
      <c r="AT49" s="678">
        <f t="shared" si="30"/>
        <v>2.857536000000001</v>
      </c>
      <c r="AU49" s="678">
        <f t="shared" si="30"/>
        <v>3.1432896000000015</v>
      </c>
      <c r="AV49" s="678">
        <f t="shared" si="30"/>
        <v>3.457618560000002</v>
      </c>
      <c r="AW49" s="745">
        <f t="shared" si="27"/>
        <v>14.531204160000005</v>
      </c>
      <c r="AX49" s="854">
        <f t="shared" si="28"/>
        <v>16.523998362519908</v>
      </c>
      <c r="AY49" s="1090">
        <v>1.28</v>
      </c>
      <c r="AZ49" s="964">
        <v>7.41</v>
      </c>
      <c r="BA49" s="964">
        <v>-27.72</v>
      </c>
      <c r="BB49" s="964">
        <v>-8.3800000000000008</v>
      </c>
      <c r="BC49" s="964">
        <v>-17.95</v>
      </c>
      <c r="BE49" s="701">
        <v>1994</v>
      </c>
      <c r="BF49" s="986" t="e">
        <f>#VALUE!</f>
        <v>#VALUE!</v>
      </c>
      <c r="BG49" s="972">
        <v>1.4000000000000001</v>
      </c>
    </row>
    <row r="50" spans="1:59" ht="11.25" customHeight="1" x14ac:dyDescent="0.2">
      <c r="A50" s="566" t="s">
        <v>209</v>
      </c>
      <c r="B50" s="651" t="s">
        <v>210</v>
      </c>
      <c r="C50" s="1080" t="s">
        <v>113</v>
      </c>
      <c r="D50" s="1080" t="s">
        <v>214</v>
      </c>
      <c r="E50" s="835">
        <v>32</v>
      </c>
      <c r="F50" s="554">
        <v>86</v>
      </c>
      <c r="G50" s="554" t="s">
        <v>38</v>
      </c>
      <c r="H50" s="554" t="s">
        <v>38</v>
      </c>
      <c r="I50" s="959">
        <v>43.39</v>
      </c>
      <c r="J50" s="745">
        <f t="shared" si="16"/>
        <v>1.7515556579857108</v>
      </c>
      <c r="K50" s="974">
        <v>0.19</v>
      </c>
      <c r="L50" s="679">
        <v>4</v>
      </c>
      <c r="M50" s="736">
        <f t="shared" si="17"/>
        <v>0.76</v>
      </c>
      <c r="N50" s="644" t="s">
        <v>211</v>
      </c>
      <c r="O50" s="839">
        <v>0.18</v>
      </c>
      <c r="P50" s="958">
        <v>43259</v>
      </c>
      <c r="Q50" s="958">
        <v>43279</v>
      </c>
      <c r="R50" s="736">
        <f t="shared" si="18"/>
        <v>5.5555555555555607</v>
      </c>
      <c r="S50" s="802">
        <f>IF(INDEX(Historical!$D$7:$D$1452,MATCH(B50,Historical!$B$7:$B$1452,0))=0,"n/a",(INDEX(Historical!$C$7:$C$1452,MATCH(B50,Historical!$B$7:$B$1452,0))/INDEX(Historical!$D$7:$D$1452,MATCH(B50,Historical!$B$7:$B$1452,0))-1)*100)</f>
        <v>2.1582733812949728</v>
      </c>
      <c r="T50" s="802">
        <f>IF(INDEX(Historical!$F$7:$F$1452,MATCH(B50,Historical!$B$7:$B$1452,0))=0,"n/a",((INDEX(Historical!$C$7:$C$1452,MATCH(B50,Historical!$B$7:$B$1452,0))/INDEX(Historical!$F$7:$F$1452,MATCH(B50,Historical!$B$7:$B$1452,0)))^(1/3)-1)*100)</f>
        <v>3.7914408980416647</v>
      </c>
      <c r="U50" s="802">
        <f>IF(INDEX(Historical!$I$7:$I$1452,MATCH(B50,Historical!$B$7:$B$1452,0))=0,"n/a",((INDEX(Historical!$C$7:$C$1452,MATCH(B50,Historical!$B$7:$B$1452,0))/INDEX(Historical!$I$7:$I$1452,MATCH(B50,Historical!$B$7:$B$1452,0)))^(1/5)-1)*100)</f>
        <v>15.196175519870758</v>
      </c>
      <c r="V50" s="802">
        <f>IF(INDEX(Historical!$O$7:$O$1452,MATCH(B50,Historical!$B$7:$B$1452,0))=0,"n/a",((INDEX(Historical!$C$7:$C$1452,MATCH(B50,Historical!$B$7:$B$1452,0))/INDEX(Historical!$O$7:$O$1452,MATCH(B50,Historical!$B$7:$B$1452,0)))^(1/10)-1)*100)</f>
        <v>14.09076043147155</v>
      </c>
      <c r="W50" s="803">
        <f t="shared" si="19"/>
        <v>1.0784496403707409</v>
      </c>
      <c r="X50" s="804" t="str">
        <f t="shared" si="20"/>
        <v>n/a</v>
      </c>
      <c r="Y50" s="967"/>
      <c r="Z50" s="745">
        <f t="shared" si="21"/>
        <v>47.79874213836478</v>
      </c>
      <c r="AA50" s="678">
        <f t="shared" si="22"/>
        <v>27.289308176100629</v>
      </c>
      <c r="AB50" s="679">
        <v>7</v>
      </c>
      <c r="AC50" s="959">
        <v>1.59</v>
      </c>
      <c r="AD50" s="959">
        <v>2.72</v>
      </c>
      <c r="AE50" s="959">
        <v>2.06</v>
      </c>
      <c r="AF50" s="959">
        <v>6.57</v>
      </c>
      <c r="AG50" s="959">
        <v>23</v>
      </c>
      <c r="AH50" s="959">
        <v>-14.299999999999999</v>
      </c>
      <c r="AI50" s="959">
        <v>9.19</v>
      </c>
      <c r="AJ50" s="959">
        <v>-2</v>
      </c>
      <c r="AK50" s="959">
        <v>10</v>
      </c>
      <c r="AL50" s="969">
        <v>5760</v>
      </c>
      <c r="AM50" s="964">
        <v>0.2</v>
      </c>
      <c r="AN50" s="959">
        <v>0.83</v>
      </c>
      <c r="AO50" s="845">
        <f t="shared" si="23"/>
        <v>-10.341576998244161</v>
      </c>
      <c r="AP50" s="846">
        <f t="shared" si="24"/>
        <v>16.947731177856468</v>
      </c>
      <c r="AQ50" s="680">
        <f t="shared" si="25"/>
        <v>182.28492675701597</v>
      </c>
      <c r="AR50" s="745">
        <f>INDEX(Historical!$C$7:$C$1452,MATCH(B50,Historical!$B$7:$B$1452,0))*IF(AH50="n/a",1.03,IF(AH50&lt;0,1.01,IF(AH50&gt;10,1.1,(1+AH50/100))))</f>
        <v>0.71709999999999996</v>
      </c>
      <c r="AS50" s="678">
        <f t="shared" si="26"/>
        <v>0.78300149000000008</v>
      </c>
      <c r="AT50" s="678">
        <f t="shared" si="30"/>
        <v>0.86130163900000012</v>
      </c>
      <c r="AU50" s="678">
        <f t="shared" si="30"/>
        <v>0.94743180290000018</v>
      </c>
      <c r="AV50" s="678">
        <f t="shared" si="30"/>
        <v>1.0421749831900002</v>
      </c>
      <c r="AW50" s="745">
        <f t="shared" si="27"/>
        <v>4.3510099150900006</v>
      </c>
      <c r="AX50" s="854">
        <f t="shared" si="28"/>
        <v>10.027678993062919</v>
      </c>
      <c r="AY50" s="1090">
        <v>1.42</v>
      </c>
      <c r="AZ50" s="964">
        <v>7.75</v>
      </c>
      <c r="BA50" s="964">
        <v>-26.99</v>
      </c>
      <c r="BB50" s="964">
        <v>-14.71</v>
      </c>
      <c r="BC50" s="964">
        <v>-11.65</v>
      </c>
      <c r="BE50" s="701">
        <v>1987</v>
      </c>
      <c r="BF50" s="986" t="e">
        <f>#VALUE!</f>
        <v>#VALUE!</v>
      </c>
      <c r="BG50" s="972">
        <v>9.3000000000000007</v>
      </c>
    </row>
    <row r="51" spans="1:59" ht="11.25" customHeight="1" x14ac:dyDescent="0.2">
      <c r="A51" s="566" t="s">
        <v>212</v>
      </c>
      <c r="B51" s="651" t="s">
        <v>213</v>
      </c>
      <c r="C51" s="1080" t="s">
        <v>113</v>
      </c>
      <c r="D51" s="1080" t="s">
        <v>214</v>
      </c>
      <c r="E51" s="835">
        <v>63</v>
      </c>
      <c r="F51" s="554">
        <v>2</v>
      </c>
      <c r="G51" s="554" t="s">
        <v>116</v>
      </c>
      <c r="H51" s="554" t="s">
        <v>38</v>
      </c>
      <c r="I51" s="959">
        <v>70.95</v>
      </c>
      <c r="J51" s="745">
        <f t="shared" si="16"/>
        <v>2.7061310782241015</v>
      </c>
      <c r="K51" s="968">
        <v>0.48</v>
      </c>
      <c r="L51" s="679">
        <v>4</v>
      </c>
      <c r="M51" s="736">
        <f t="shared" si="17"/>
        <v>1.92</v>
      </c>
      <c r="N51" s="644" t="s">
        <v>150</v>
      </c>
      <c r="O51" s="838">
        <v>0.47</v>
      </c>
      <c r="P51" s="958">
        <v>43343</v>
      </c>
      <c r="Q51" s="958">
        <v>43360</v>
      </c>
      <c r="R51" s="736">
        <f t="shared" si="18"/>
        <v>2.1276595744680873</v>
      </c>
      <c r="S51" s="802">
        <f>IF(INDEX(Historical!$D$7:$D$1452,MATCH(B51,Historical!$B$7:$B$1452,0))=0,"n/a",(INDEX(Historical!$C$7:$C$1452,MATCH(B51,Historical!$B$7:$B$1452,0))/INDEX(Historical!$D$7:$D$1452,MATCH(B51,Historical!$B$7:$B$1452,0))-1)*100)</f>
        <v>5.8139534883720811</v>
      </c>
      <c r="T51" s="802">
        <f>IF(INDEX(Historical!$F$7:$F$1452,MATCH(B51,Historical!$B$7:$B$1452,0))=0,"n/a",((INDEX(Historical!$C$7:$C$1452,MATCH(B51,Historical!$B$7:$B$1452,0))/INDEX(Historical!$F$7:$F$1452,MATCH(B51,Historical!$B$7:$B$1452,0)))^(1/3)-1)*100)</f>
        <v>5.498567649356767</v>
      </c>
      <c r="U51" s="802">
        <f>IF(INDEX(Historical!$I$7:$I$1452,MATCH(B51,Historical!$B$7:$B$1452,0))=0,"n/a",((INDEX(Historical!$C$7:$C$1452,MATCH(B51,Historical!$B$7:$B$1452,0))/INDEX(Historical!$I$7:$I$1452,MATCH(B51,Historical!$B$7:$B$1452,0)))^(1/5)-1)*100)</f>
        <v>10.376203787112438</v>
      </c>
      <c r="V51" s="802">
        <f>IF(INDEX(Historical!$O$7:$O$1452,MATCH(B51,Historical!$B$7:$B$1452,0))=0,"n/a",((INDEX(Historical!$C$7:$C$1452,MATCH(B51,Historical!$B$7:$B$1452,0))/INDEX(Historical!$O$7:$O$1452,MATCH(B51,Historical!$B$7:$B$1452,0)))^(1/10)-1)*100)</f>
        <v>10.961883032238461</v>
      </c>
      <c r="W51" s="803">
        <f t="shared" si="19"/>
        <v>0.94657129223112813</v>
      </c>
      <c r="X51" s="804">
        <f t="shared" si="20"/>
        <v>1.6212818417363184</v>
      </c>
      <c r="Y51" s="967"/>
      <c r="Z51" s="745">
        <f t="shared" si="21"/>
        <v>43.835616438356162</v>
      </c>
      <c r="AA51" s="678">
        <f t="shared" si="22"/>
        <v>16.198630136986303</v>
      </c>
      <c r="AB51" s="679">
        <v>12</v>
      </c>
      <c r="AC51" s="959">
        <v>4.38</v>
      </c>
      <c r="AD51" s="959">
        <v>1.18</v>
      </c>
      <c r="AE51" s="959">
        <v>1.5</v>
      </c>
      <c r="AF51" s="959">
        <v>3.8</v>
      </c>
      <c r="AG51" s="959">
        <v>20.100000000000001</v>
      </c>
      <c r="AH51" s="959">
        <v>48.4</v>
      </c>
      <c r="AI51" s="959">
        <v>16.05</v>
      </c>
      <c r="AJ51" s="959">
        <v>6.4</v>
      </c>
      <c r="AK51" s="959">
        <v>13.76</v>
      </c>
      <c r="AL51" s="969">
        <v>10770</v>
      </c>
      <c r="AM51" s="964">
        <v>0.5</v>
      </c>
      <c r="AN51" s="959">
        <v>1.19</v>
      </c>
      <c r="AO51" s="845">
        <f t="shared" si="23"/>
        <v>-3.1162952716497632</v>
      </c>
      <c r="AP51" s="846">
        <f t="shared" si="24"/>
        <v>13.08233486533654</v>
      </c>
      <c r="AQ51" s="680">
        <f t="shared" si="25"/>
        <v>65.401591448138333</v>
      </c>
      <c r="AR51" s="745">
        <f>INDEX(Historical!$C$7:$C$1452,MATCH(B51,Historical!$B$7:$B$1452,0))*IF(AH51="n/a",1.03,IF(AH51&lt;0,1.01,IF(AH51&gt;10,1.1,(1+AH51/100))))</f>
        <v>2.0019999999999998</v>
      </c>
      <c r="AS51" s="678">
        <f t="shared" si="26"/>
        <v>2.2021999999999999</v>
      </c>
      <c r="AT51" s="678">
        <f t="shared" si="30"/>
        <v>2.4224200000000002</v>
      </c>
      <c r="AU51" s="678">
        <f t="shared" si="30"/>
        <v>2.6646620000000003</v>
      </c>
      <c r="AV51" s="678">
        <f t="shared" si="30"/>
        <v>2.9311282000000007</v>
      </c>
      <c r="AW51" s="745">
        <f t="shared" si="27"/>
        <v>12.222410200000002</v>
      </c>
      <c r="AX51" s="854">
        <f t="shared" si="28"/>
        <v>17.226793798449616</v>
      </c>
      <c r="AY51" s="1090">
        <v>1.36</v>
      </c>
      <c r="AZ51" s="964">
        <v>7.7799999999999994</v>
      </c>
      <c r="BA51" s="964">
        <v>-21.39</v>
      </c>
      <c r="BB51" s="964">
        <v>-12.389999999999999</v>
      </c>
      <c r="BC51" s="964">
        <v>-11.600000000000001</v>
      </c>
      <c r="BE51" s="701">
        <v>1956</v>
      </c>
      <c r="BF51" s="986" t="e">
        <f>#VALUE!</f>
        <v>#VALUE!</v>
      </c>
      <c r="BG51" s="972">
        <v>7.6</v>
      </c>
    </row>
    <row r="52" spans="1:59" ht="11.25" customHeight="1" x14ac:dyDescent="0.2">
      <c r="A52" s="645" t="s">
        <v>215</v>
      </c>
      <c r="B52" s="651" t="s">
        <v>216</v>
      </c>
      <c r="C52" s="1080" t="s">
        <v>109</v>
      </c>
      <c r="D52" s="1080" t="s">
        <v>4427</v>
      </c>
      <c r="E52" s="835">
        <v>32</v>
      </c>
      <c r="F52" s="554">
        <v>87</v>
      </c>
      <c r="G52" s="554" t="s">
        <v>107</v>
      </c>
      <c r="H52" s="554" t="s">
        <v>107</v>
      </c>
      <c r="I52" s="966">
        <v>30.99</v>
      </c>
      <c r="J52" s="745">
        <f t="shared" si="16"/>
        <v>3.0977734753146176</v>
      </c>
      <c r="K52" s="968">
        <v>0.24</v>
      </c>
      <c r="L52" s="679">
        <v>4</v>
      </c>
      <c r="M52" s="736">
        <f t="shared" si="17"/>
        <v>0.96</v>
      </c>
      <c r="N52" s="644" t="s">
        <v>978</v>
      </c>
      <c r="O52" s="838">
        <v>0.23</v>
      </c>
      <c r="P52" s="958">
        <v>43308</v>
      </c>
      <c r="Q52" s="958">
        <v>43325</v>
      </c>
      <c r="R52" s="736">
        <f t="shared" si="18"/>
        <v>4.3478260869565135</v>
      </c>
      <c r="S52" s="802">
        <f>IF(INDEX(Historical!$D$7:$D$1452,MATCH(B52,Historical!$B$7:$B$1452,0))=0,"n/a",(INDEX(Historical!$C$7:$C$1452,MATCH(B52,Historical!$B$7:$B$1452,0))/INDEX(Historical!$D$7:$D$1452,MATCH(B52,Historical!$B$7:$B$1452,0))-1)*100)</f>
        <v>7.3170731707317138</v>
      </c>
      <c r="T52" s="802">
        <f>IF(INDEX(Historical!$F$7:$F$1452,MATCH(B52,Historical!$B$7:$B$1452,0))=0,"n/a",((INDEX(Historical!$C$7:$C$1452,MATCH(B52,Historical!$B$7:$B$1452,0))/INDEX(Historical!$F$7:$F$1452,MATCH(B52,Historical!$B$7:$B$1452,0)))^(1/3)-1)*100)</f>
        <v>4.5515917149420382</v>
      </c>
      <c r="U52" s="802">
        <f>IF(INDEX(Historical!$I$7:$I$1452,MATCH(B52,Historical!$B$7:$B$1452,0))=0,"n/a",((INDEX(Historical!$C$7:$C$1452,MATCH(B52,Historical!$B$7:$B$1452,0))/INDEX(Historical!$I$7:$I$1452,MATCH(B52,Historical!$B$7:$B$1452,0)))^(1/5)-1)*100)</f>
        <v>3.8082721435300781</v>
      </c>
      <c r="V52" s="802">
        <f>IF(INDEX(Historical!$O$7:$O$1452,MATCH(B52,Historical!$B$7:$B$1452,0))=0,"n/a",((INDEX(Historical!$C$7:$C$1452,MATCH(B52,Historical!$B$7:$B$1452,0))/INDEX(Historical!$O$7:$O$1452,MATCH(B52,Historical!$B$7:$B$1452,0)))^(1/10)-1)*100)</f>
        <v>3.2357862679155636</v>
      </c>
      <c r="W52" s="803">
        <f t="shared" si="19"/>
        <v>1.1769232663142797</v>
      </c>
      <c r="X52" s="804" t="str">
        <f t="shared" si="20"/>
        <v>n/a</v>
      </c>
      <c r="Y52" s="759"/>
      <c r="Z52" s="745" t="str">
        <f t="shared" si="21"/>
        <v>n/a</v>
      </c>
      <c r="AA52" s="678" t="str">
        <f t="shared" si="22"/>
        <v>n/a</v>
      </c>
      <c r="AB52" s="679">
        <v>12</v>
      </c>
      <c r="AC52" s="959" t="s">
        <v>138</v>
      </c>
      <c r="AD52" s="959" t="s">
        <v>138</v>
      </c>
      <c r="AE52" s="959" t="s">
        <v>138</v>
      </c>
      <c r="AF52" s="959" t="s">
        <v>138</v>
      </c>
      <c r="AG52" s="959" t="s">
        <v>138</v>
      </c>
      <c r="AH52" s="959" t="s">
        <v>138</v>
      </c>
      <c r="AI52" s="959" t="s">
        <v>138</v>
      </c>
      <c r="AJ52" s="959" t="s">
        <v>138</v>
      </c>
      <c r="AK52" s="959" t="s">
        <v>138</v>
      </c>
      <c r="AL52" s="969" t="s">
        <v>138</v>
      </c>
      <c r="AM52" s="964" t="s">
        <v>138</v>
      </c>
      <c r="AN52" s="959" t="s">
        <v>138</v>
      </c>
      <c r="AO52" s="845" t="str">
        <f t="shared" si="23"/>
        <v>n/a</v>
      </c>
      <c r="AP52" s="846">
        <f t="shared" si="24"/>
        <v>6.9060456188446953</v>
      </c>
      <c r="AQ52" s="680" t="str">
        <f t="shared" si="25"/>
        <v>n/a</v>
      </c>
      <c r="AR52" s="745">
        <f>INDEX(Historical!$C$7:$C$1452,MATCH(B52,Historical!$B$7:$B$1452,0))*IF(AH52="n/a",1.03,IF(AH52&lt;0,1.01,IF(AH52&gt;10,1.1,(1+AH52/100))))</f>
        <v>0.90639999999999998</v>
      </c>
      <c r="AS52" s="678">
        <f t="shared" si="26"/>
        <v>0.93359199999999998</v>
      </c>
      <c r="AT52" s="678">
        <f t="shared" si="30"/>
        <v>0.96159976000000003</v>
      </c>
      <c r="AU52" s="678">
        <f t="shared" si="30"/>
        <v>0.99044775280000008</v>
      </c>
      <c r="AV52" s="678">
        <f t="shared" si="30"/>
        <v>1.020161185384</v>
      </c>
      <c r="AW52" s="745">
        <f t="shared" si="27"/>
        <v>4.8122006981840002</v>
      </c>
      <c r="AX52" s="854">
        <f t="shared" si="28"/>
        <v>15.528237167421752</v>
      </c>
      <c r="AY52" s="1090" t="s">
        <v>138</v>
      </c>
      <c r="AZ52" s="964" t="s">
        <v>138</v>
      </c>
      <c r="BA52" s="964" t="s">
        <v>138</v>
      </c>
      <c r="BB52" s="964" t="s">
        <v>138</v>
      </c>
      <c r="BC52" s="964" t="s">
        <v>138</v>
      </c>
      <c r="BD52" s="1006" t="s">
        <v>4351</v>
      </c>
      <c r="BE52" s="701">
        <v>1987</v>
      </c>
      <c r="BF52" s="986" t="e">
        <f>#VALUE!</f>
        <v>#VALUE!</v>
      </c>
      <c r="BG52" s="972" t="s">
        <v>138</v>
      </c>
    </row>
    <row r="53" spans="1:59" s="882" customFormat="1" ht="11.25" customHeight="1" x14ac:dyDescent="0.2">
      <c r="A53" s="740" t="s">
        <v>217</v>
      </c>
      <c r="B53" s="890" t="s">
        <v>218</v>
      </c>
      <c r="C53" s="1080" t="s">
        <v>109</v>
      </c>
      <c r="D53" s="1080" t="s">
        <v>4423</v>
      </c>
      <c r="E53" s="862">
        <v>38</v>
      </c>
      <c r="F53" s="554">
        <v>69</v>
      </c>
      <c r="G53" s="1179" t="s">
        <v>107</v>
      </c>
      <c r="H53" s="1179" t="s">
        <v>107</v>
      </c>
      <c r="I53" s="875">
        <v>35.18</v>
      </c>
      <c r="J53" s="864">
        <f t="shared" si="16"/>
        <v>3.9795338260375215</v>
      </c>
      <c r="K53" s="865">
        <v>0.35</v>
      </c>
      <c r="L53" s="866">
        <v>4</v>
      </c>
      <c r="M53" s="867">
        <f t="shared" si="17"/>
        <v>1.4</v>
      </c>
      <c r="N53" s="868" t="s">
        <v>108</v>
      </c>
      <c r="O53" s="869">
        <v>0.31</v>
      </c>
      <c r="P53" s="870">
        <v>43403</v>
      </c>
      <c r="Q53" s="870">
        <v>43419</v>
      </c>
      <c r="R53" s="867">
        <f t="shared" si="18"/>
        <v>12.903225806451607</v>
      </c>
      <c r="S53" s="802">
        <f>IF(INDEX(Historical!$D$7:$D$1452,MATCH(B53,Historical!$B$7:$B$1452,0))=0,"n/a",(INDEX(Historical!$C$7:$C$1452,MATCH(B53,Historical!$B$7:$B$1452,0))/INDEX(Historical!$D$7:$D$1452,MATCH(B53,Historical!$B$7:$B$1452,0))-1)*100)</f>
        <v>6.976744186046524</v>
      </c>
      <c r="T53" s="802">
        <f>IF(INDEX(Historical!$F$7:$F$1452,MATCH(B53,Historical!$B$7:$B$1452,0))=0,"n/a",((INDEX(Historical!$C$7:$C$1452,MATCH(B53,Historical!$B$7:$B$1452,0))/INDEX(Historical!$F$7:$F$1452,MATCH(B53,Historical!$B$7:$B$1452,0)))^(1/3)-1)*100)</f>
        <v>8.1148830028069838</v>
      </c>
      <c r="U53" s="802">
        <f>IF(INDEX(Historical!$I$7:$I$1452,MATCH(B53,Historical!$B$7:$B$1452,0))=0,"n/a",((INDEX(Historical!$C$7:$C$1452,MATCH(B53,Historical!$B$7:$B$1452,0))/INDEX(Historical!$I$7:$I$1452,MATCH(B53,Historical!$B$7:$B$1452,0)))^(1/5)-1)*100)</f>
        <v>8.0738561153020463</v>
      </c>
      <c r="V53" s="802">
        <f>IF(INDEX(Historical!$O$7:$O$1452,MATCH(B53,Historical!$B$7:$B$1452,0))=0,"n/a",((INDEX(Historical!$C$7:$C$1452,MATCH(B53,Historical!$B$7:$B$1452,0))/INDEX(Historical!$O$7:$O$1452,MATCH(B53,Historical!$B$7:$B$1452,0)))^(1/10)-1)*100)</f>
        <v>8.4707808240899407</v>
      </c>
      <c r="W53" s="871">
        <f t="shared" si="19"/>
        <v>0.95314189836442398</v>
      </c>
      <c r="X53" s="872">
        <f t="shared" si="20"/>
        <v>0.4834644380420387</v>
      </c>
      <c r="Y53" s="887"/>
      <c r="Z53" s="864">
        <f t="shared" si="21"/>
        <v>42.296072507552864</v>
      </c>
      <c r="AA53" s="874">
        <f t="shared" si="22"/>
        <v>10.628398791540786</v>
      </c>
      <c r="AB53" s="866">
        <v>10</v>
      </c>
      <c r="AC53" s="875">
        <v>3.31</v>
      </c>
      <c r="AD53" s="875">
        <v>0.7</v>
      </c>
      <c r="AE53" s="875">
        <v>2.4700000000000002</v>
      </c>
      <c r="AF53" s="875">
        <v>3.6</v>
      </c>
      <c r="AG53" s="875">
        <v>34.699999999999996</v>
      </c>
      <c r="AH53" s="875">
        <v>36.4</v>
      </c>
      <c r="AI53" s="875">
        <v>9.1</v>
      </c>
      <c r="AJ53" s="875">
        <v>16.7</v>
      </c>
      <c r="AK53" s="875">
        <v>15.120000000000001</v>
      </c>
      <c r="AL53" s="876">
        <v>4200</v>
      </c>
      <c r="AM53" s="877">
        <v>3.3000000000000003</v>
      </c>
      <c r="AN53" s="875">
        <v>1.35</v>
      </c>
      <c r="AO53" s="878">
        <f t="shared" si="23"/>
        <v>1.4249911497987817</v>
      </c>
      <c r="AP53" s="879">
        <f t="shared" si="24"/>
        <v>12.053389941339567</v>
      </c>
      <c r="AQ53" s="880">
        <f t="shared" si="25"/>
        <v>30.404900469519379</v>
      </c>
      <c r="AR53" s="745">
        <f>INDEX(Historical!$C$7:$C$1452,MATCH(B53,Historical!$B$7:$B$1452,0))*IF(AH53="n/a",1.03,IF(AH53&lt;0,1.01,IF(AH53&gt;10,1.1,(1+AH53/100))))</f>
        <v>1.2650000000000003</v>
      </c>
      <c r="AS53" s="874">
        <f t="shared" si="26"/>
        <v>1.3801150000000004</v>
      </c>
      <c r="AT53" s="874">
        <f t="shared" si="30"/>
        <v>1.5181265000000006</v>
      </c>
      <c r="AU53" s="874">
        <f t="shared" si="30"/>
        <v>1.6699391500000007</v>
      </c>
      <c r="AV53" s="874">
        <f t="shared" si="30"/>
        <v>1.8369330650000009</v>
      </c>
      <c r="AW53" s="864">
        <f t="shared" si="27"/>
        <v>7.6701137150000038</v>
      </c>
      <c r="AX53" s="881">
        <f t="shared" si="28"/>
        <v>21.802483555997735</v>
      </c>
      <c r="AY53" s="1091">
        <v>1.57</v>
      </c>
      <c r="AZ53" s="877">
        <v>8.98</v>
      </c>
      <c r="BA53" s="877">
        <v>-42.28</v>
      </c>
      <c r="BB53" s="877">
        <v>-13.370000000000001</v>
      </c>
      <c r="BC53" s="877">
        <v>-30.36</v>
      </c>
      <c r="BD53" s="1007"/>
      <c r="BE53" s="701">
        <v>1982</v>
      </c>
      <c r="BF53" s="986" t="e">
        <f>#VALUE!</f>
        <v>#VALUE!</v>
      </c>
      <c r="BG53" s="938">
        <v>13.200000000000001</v>
      </c>
    </row>
    <row r="54" spans="1:59" ht="11.25" customHeight="1" x14ac:dyDescent="0.2">
      <c r="A54" s="645" t="s">
        <v>219</v>
      </c>
      <c r="B54" s="651" t="s">
        <v>220</v>
      </c>
      <c r="C54" s="1080" t="s">
        <v>124</v>
      </c>
      <c r="D54" s="1080" t="s">
        <v>4256</v>
      </c>
      <c r="E54" s="835">
        <v>27</v>
      </c>
      <c r="F54" s="554">
        <v>104</v>
      </c>
      <c r="G54" s="554" t="s">
        <v>38</v>
      </c>
      <c r="H54" s="554" t="s">
        <v>38</v>
      </c>
      <c r="I54" s="959">
        <v>147.35</v>
      </c>
      <c r="J54" s="745">
        <f t="shared" si="16"/>
        <v>1.2487275195113676</v>
      </c>
      <c r="K54" s="974">
        <v>0.46</v>
      </c>
      <c r="L54" s="679">
        <v>4</v>
      </c>
      <c r="M54" s="736">
        <f t="shared" si="17"/>
        <v>1.84</v>
      </c>
      <c r="N54" s="644" t="s">
        <v>221</v>
      </c>
      <c r="O54" s="839">
        <v>0.41</v>
      </c>
      <c r="P54" s="958">
        <v>43451</v>
      </c>
      <c r="Q54" s="958">
        <v>43480</v>
      </c>
      <c r="R54" s="736">
        <f t="shared" si="18"/>
        <v>12.195121951219525</v>
      </c>
      <c r="S54" s="802">
        <f>IF(INDEX(Historical!$D$7:$D$1452,MATCH(B54,Historical!$B$7:$B$1452,0))=0,"n/a",(INDEX(Historical!$C$7:$C$1452,MATCH(B54,Historical!$B$7:$B$1452,0))/INDEX(Historical!$D$7:$D$1452,MATCH(B54,Historical!$B$7:$B$1452,0))-1)*100)</f>
        <v>5.7142857142857162</v>
      </c>
      <c r="T54" s="802">
        <f>IF(INDEX(Historical!$F$7:$F$1452,MATCH(B54,Historical!$B$7:$B$1452,0))=0,"n/a",((INDEX(Historical!$C$7:$C$1452,MATCH(B54,Historical!$B$7:$B$1452,0))/INDEX(Historical!$F$7:$F$1452,MATCH(B54,Historical!$B$7:$B$1452,0)))^(1/3)-1)*100)</f>
        <v>10.396764017603722</v>
      </c>
      <c r="U54" s="802">
        <f>IF(INDEX(Historical!$I$7:$I$1452,MATCH(B54,Historical!$B$7:$B$1452,0))=0,"n/a",((INDEX(Historical!$C$7:$C$1452,MATCH(B54,Historical!$B$7:$B$1452,0))/INDEX(Historical!$I$7:$I$1452,MATCH(B54,Historical!$B$7:$B$1452,0)))^(1/5)-1)*100)</f>
        <v>13.09264089979596</v>
      </c>
      <c r="V54" s="802">
        <f>IF(INDEX(Historical!$O$7:$O$1452,MATCH(B54,Historical!$B$7:$B$1452,0))=0,"n/a",((INDEX(Historical!$C$7:$C$1452,MATCH(B54,Historical!$B$7:$B$1452,0))/INDEX(Historical!$O$7:$O$1452,MATCH(B54,Historical!$B$7:$B$1452,0)))^(1/10)-1)*100)</f>
        <v>12.395879070719506</v>
      </c>
      <c r="W54" s="803">
        <f t="shared" si="19"/>
        <v>1.0562091502427033</v>
      </c>
      <c r="X54" s="804">
        <f t="shared" si="20"/>
        <v>0.91556929369202522</v>
      </c>
      <c r="Y54" s="753"/>
      <c r="Z54" s="745">
        <f t="shared" si="21"/>
        <v>36.65338645418327</v>
      </c>
      <c r="AA54" s="678">
        <f t="shared" si="22"/>
        <v>29.352589641434264</v>
      </c>
      <c r="AB54" s="679">
        <v>12</v>
      </c>
      <c r="AC54" s="959">
        <v>5.0199999999999996</v>
      </c>
      <c r="AD54" s="959">
        <v>2.1800000000000002</v>
      </c>
      <c r="AE54" s="959">
        <v>3.05</v>
      </c>
      <c r="AF54" s="959">
        <v>5.37</v>
      </c>
      <c r="AG54" s="959">
        <v>20.7</v>
      </c>
      <c r="AH54" s="959">
        <v>10.6</v>
      </c>
      <c r="AI54" s="959">
        <v>12.509999999999998</v>
      </c>
      <c r="AJ54" s="959">
        <v>14.299999999999999</v>
      </c>
      <c r="AK54" s="959">
        <v>13.469999999999999</v>
      </c>
      <c r="AL54" s="969">
        <v>44440</v>
      </c>
      <c r="AM54" s="964">
        <v>0.4</v>
      </c>
      <c r="AN54" s="959">
        <v>0.9</v>
      </c>
      <c r="AO54" s="845">
        <f t="shared" si="23"/>
        <v>-15.011221222126936</v>
      </c>
      <c r="AP54" s="846">
        <f t="shared" si="24"/>
        <v>14.341368419307328</v>
      </c>
      <c r="AQ54" s="680">
        <f t="shared" si="25"/>
        <v>164.6787624225949</v>
      </c>
      <c r="AR54" s="745">
        <f>INDEX(Historical!$C$7:$C$1452,MATCH(B54,Historical!$B$7:$B$1452,0))*IF(AH54="n/a",1.03,IF(AH54&lt;0,1.01,IF(AH54&gt;10,1.1,(1+AH54/100))))</f>
        <v>1.6280000000000001</v>
      </c>
      <c r="AS54" s="678">
        <f t="shared" si="26"/>
        <v>1.7908000000000002</v>
      </c>
      <c r="AT54" s="678">
        <f t="shared" si="30"/>
        <v>1.9698800000000003</v>
      </c>
      <c r="AU54" s="678">
        <f t="shared" si="30"/>
        <v>2.1668680000000005</v>
      </c>
      <c r="AV54" s="678">
        <f t="shared" si="30"/>
        <v>2.3835548000000006</v>
      </c>
      <c r="AW54" s="745">
        <f t="shared" si="27"/>
        <v>9.9391028000000023</v>
      </c>
      <c r="AX54" s="854">
        <f t="shared" si="28"/>
        <v>6.745234340006788</v>
      </c>
      <c r="AY54" s="1090">
        <v>0.89</v>
      </c>
      <c r="AZ54" s="964">
        <v>17.190000000000001</v>
      </c>
      <c r="BA54" s="964">
        <v>-9.5500000000000007</v>
      </c>
      <c r="BB54" s="964">
        <v>-3.56</v>
      </c>
      <c r="BC54" s="964">
        <v>-0.22999999999999998</v>
      </c>
      <c r="BE54" s="701">
        <v>1993</v>
      </c>
      <c r="BF54" s="986" t="e">
        <f>#VALUE!</f>
        <v>#VALUE!</v>
      </c>
      <c r="BG54" s="972">
        <v>8</v>
      </c>
    </row>
    <row r="55" spans="1:59" ht="11.25" customHeight="1" x14ac:dyDescent="0.2">
      <c r="A55" s="566" t="s">
        <v>222</v>
      </c>
      <c r="B55" s="651" t="s">
        <v>223</v>
      </c>
      <c r="C55" s="1080" t="s">
        <v>113</v>
      </c>
      <c r="D55" s="1080" t="s">
        <v>4451</v>
      </c>
      <c r="E55" s="835">
        <v>62</v>
      </c>
      <c r="F55" s="554">
        <v>7</v>
      </c>
      <c r="G55" s="554" t="s">
        <v>38</v>
      </c>
      <c r="H55" s="554" t="s">
        <v>38</v>
      </c>
      <c r="I55" s="959">
        <v>59.75</v>
      </c>
      <c r="J55" s="745">
        <f t="shared" si="16"/>
        <v>3.2803347280334725</v>
      </c>
      <c r="K55" s="968">
        <v>0.49</v>
      </c>
      <c r="L55" s="679">
        <v>4</v>
      </c>
      <c r="M55" s="736">
        <f t="shared" si="17"/>
        <v>1.96</v>
      </c>
      <c r="N55" s="644" t="s">
        <v>144</v>
      </c>
      <c r="O55" s="838">
        <v>0.48499999999999999</v>
      </c>
      <c r="P55" s="958">
        <v>43419</v>
      </c>
      <c r="Q55" s="958">
        <v>43444</v>
      </c>
      <c r="R55" s="736">
        <f t="shared" si="18"/>
        <v>1.0309278350515474</v>
      </c>
      <c r="S55" s="802">
        <f>IF(INDEX(Historical!$D$7:$D$1452,MATCH(B55,Historical!$B$7:$B$1452,0))=0,"n/a",(INDEX(Historical!$C$7:$C$1452,MATCH(B55,Historical!$B$7:$B$1452,0))/INDEX(Historical!$D$7:$D$1452,MATCH(B55,Historical!$B$7:$B$1452,0))-1)*100)</f>
        <v>1.0498687664041828</v>
      </c>
      <c r="T55" s="802">
        <f>IF(INDEX(Historical!$F$7:$F$1452,MATCH(B55,Historical!$B$7:$B$1452,0))=0,"n/a",((INDEX(Historical!$C$7:$C$1452,MATCH(B55,Historical!$B$7:$B$1452,0))/INDEX(Historical!$F$7:$F$1452,MATCH(B55,Historical!$B$7:$B$1452,0)))^(1/3)-1)*100)</f>
        <v>3.0321324952139239</v>
      </c>
      <c r="U55" s="802">
        <f>IF(INDEX(Historical!$I$7:$I$1452,MATCH(B55,Historical!$B$7:$B$1452,0))=0,"n/a",((INDEX(Historical!$C$7:$C$1452,MATCH(B55,Historical!$B$7:$B$1452,0))/INDEX(Historical!$I$7:$I$1452,MATCH(B55,Historical!$B$7:$B$1452,0)))^(1/5)-1)*100)</f>
        <v>3.6384649001306668</v>
      </c>
      <c r="V55" s="802">
        <f>IF(INDEX(Historical!$O$7:$O$1452,MATCH(B55,Historical!$B$7:$B$1452,0))=0,"n/a",((INDEX(Historical!$C$7:$C$1452,MATCH(B55,Historical!$B$7:$B$1452,0))/INDEX(Historical!$O$7:$O$1452,MATCH(B55,Historical!$B$7:$B$1452,0)))^(1/10)-1)*100)</f>
        <v>5.876639105042214</v>
      </c>
      <c r="W55" s="803">
        <f t="shared" si="19"/>
        <v>0.6191404364118307</v>
      </c>
      <c r="X55" s="804">
        <f t="shared" si="20"/>
        <v>1.3475795926409877</v>
      </c>
      <c r="Y55" s="764"/>
      <c r="Z55" s="745">
        <f t="shared" si="21"/>
        <v>61.829652996845432</v>
      </c>
      <c r="AA55" s="678">
        <f t="shared" si="22"/>
        <v>18.848580441640379</v>
      </c>
      <c r="AB55" s="679">
        <v>9</v>
      </c>
      <c r="AC55" s="959">
        <v>3.17</v>
      </c>
      <c r="AD55" s="959">
        <v>1.65</v>
      </c>
      <c r="AE55" s="959">
        <v>2.2000000000000002</v>
      </c>
      <c r="AF55" s="959">
        <v>4.1900000000000004</v>
      </c>
      <c r="AG55" s="959">
        <v>25.8</v>
      </c>
      <c r="AH55" s="959">
        <v>24.099999999999998</v>
      </c>
      <c r="AI55" s="959">
        <v>12.53</v>
      </c>
      <c r="AJ55" s="959">
        <v>2.7</v>
      </c>
      <c r="AK55" s="959">
        <v>11.44</v>
      </c>
      <c r="AL55" s="969">
        <v>38340</v>
      </c>
      <c r="AM55" s="964">
        <v>0.5</v>
      </c>
      <c r="AN55" s="959">
        <v>0.53</v>
      </c>
      <c r="AO55" s="845">
        <f t="shared" si="23"/>
        <v>-11.92978081347624</v>
      </c>
      <c r="AP55" s="846">
        <f t="shared" si="24"/>
        <v>6.9187996281641393</v>
      </c>
      <c r="AQ55" s="680">
        <f t="shared" si="25"/>
        <v>87.350594756904513</v>
      </c>
      <c r="AR55" s="745">
        <f>INDEX(Historical!$C$7:$C$1452,MATCH(B55,Historical!$B$7:$B$1452,0))*IF(AH55="n/a",1.03,IF(AH55&lt;0,1.01,IF(AH55&gt;10,1.1,(1+AH55/100))))</f>
        <v>2.1175000000000002</v>
      </c>
      <c r="AS55" s="678">
        <f t="shared" si="26"/>
        <v>2.3292500000000005</v>
      </c>
      <c r="AT55" s="678">
        <f t="shared" si="30"/>
        <v>2.5621750000000008</v>
      </c>
      <c r="AU55" s="678">
        <f t="shared" si="30"/>
        <v>2.8183925000000012</v>
      </c>
      <c r="AV55" s="678">
        <f t="shared" si="30"/>
        <v>3.1002317500000016</v>
      </c>
      <c r="AW55" s="745">
        <f t="shared" si="27"/>
        <v>12.927549250000006</v>
      </c>
      <c r="AX55" s="854">
        <f t="shared" si="28"/>
        <v>21.636065690376579</v>
      </c>
      <c r="AY55" s="1090">
        <v>1.19</v>
      </c>
      <c r="AZ55" s="964">
        <v>7.88</v>
      </c>
      <c r="BA55" s="964">
        <v>-25.03</v>
      </c>
      <c r="BB55" s="964">
        <v>-9</v>
      </c>
      <c r="BC55" s="964">
        <v>-15.24</v>
      </c>
      <c r="BE55" s="701">
        <v>1958</v>
      </c>
      <c r="BF55" s="986" t="e">
        <f>#VALUE!</f>
        <v>#VALUE!</v>
      </c>
      <c r="BG55" s="972">
        <v>10.9</v>
      </c>
    </row>
    <row r="56" spans="1:59" ht="11.25" customHeight="1" x14ac:dyDescent="0.2">
      <c r="A56" s="645" t="s">
        <v>224</v>
      </c>
      <c r="B56" s="651" t="s">
        <v>225</v>
      </c>
      <c r="C56" s="1080" t="s">
        <v>109</v>
      </c>
      <c r="D56" s="1080" t="s">
        <v>119</v>
      </c>
      <c r="E56" s="835">
        <v>29</v>
      </c>
      <c r="F56" s="554">
        <v>95</v>
      </c>
      <c r="G56" s="554" t="s">
        <v>107</v>
      </c>
      <c r="H56" s="554" t="s">
        <v>107</v>
      </c>
      <c r="I56" s="959">
        <v>133.31</v>
      </c>
      <c r="J56" s="745">
        <f t="shared" si="16"/>
        <v>2.7004725827019729</v>
      </c>
      <c r="K56" s="974">
        <v>0.9</v>
      </c>
      <c r="L56" s="679">
        <v>4</v>
      </c>
      <c r="M56" s="736">
        <f t="shared" si="17"/>
        <v>3.6</v>
      </c>
      <c r="N56" s="644" t="s">
        <v>226</v>
      </c>
      <c r="O56" s="839">
        <v>0.84</v>
      </c>
      <c r="P56" s="958">
        <v>43472</v>
      </c>
      <c r="Q56" s="958">
        <v>43488</v>
      </c>
      <c r="R56" s="736">
        <f t="shared" si="18"/>
        <v>7.1428571428571495</v>
      </c>
      <c r="S56" s="802">
        <f>IF(INDEX(Historical!$D$7:$D$1452,MATCH(B56,Historical!$B$7:$B$1452,0))=0,"n/a",(INDEX(Historical!$C$7:$C$1452,MATCH(B56,Historical!$B$7:$B$1452,0))/INDEX(Historical!$D$7:$D$1452,MATCH(B56,Historical!$B$7:$B$1452,0))-1)*100)</f>
        <v>7.1917808219178037</v>
      </c>
      <c r="T56" s="802">
        <f>IF(INDEX(Historical!$F$7:$F$1452,MATCH(B56,Historical!$B$7:$B$1452,0))=0,"n/a",((INDEX(Historical!$C$7:$C$1452,MATCH(B56,Historical!$B$7:$B$1452,0))/INDEX(Historical!$F$7:$F$1452,MATCH(B56,Historical!$B$7:$B$1452,0)))^(1/3)-1)*100)</f>
        <v>7.210389454663968</v>
      </c>
      <c r="U56" s="802">
        <f>IF(INDEX(Historical!$I$7:$I$1452,MATCH(B56,Historical!$B$7:$B$1452,0))=0,"n/a",((INDEX(Historical!$C$7:$C$1452,MATCH(B56,Historical!$B$7:$B$1452,0))/INDEX(Historical!$I$7:$I$1452,MATCH(B56,Historical!$B$7:$B$1452,0)))^(1/5)-1)*100)</f>
        <v>7.2087945294346145</v>
      </c>
      <c r="V56" s="802">
        <f>IF(INDEX(Historical!$O$7:$O$1452,MATCH(B56,Historical!$B$7:$B$1452,0))=0,"n/a",((INDEX(Historical!$C$7:$C$1452,MATCH(B56,Historical!$B$7:$B$1452,0))/INDEX(Historical!$O$7:$O$1452,MATCH(B56,Historical!$B$7:$B$1452,0)))^(1/10)-1)*100)</f>
        <v>6.9405554476034359</v>
      </c>
      <c r="W56" s="803">
        <f t="shared" si="19"/>
        <v>1.0386480713044086</v>
      </c>
      <c r="X56" s="804">
        <f t="shared" si="20"/>
        <v>2.059655579838461</v>
      </c>
      <c r="Y56" s="756"/>
      <c r="Z56" s="745">
        <f t="shared" si="21"/>
        <v>81.447963800904972</v>
      </c>
      <c r="AA56" s="678">
        <f t="shared" si="22"/>
        <v>30.160633484162897</v>
      </c>
      <c r="AB56" s="679">
        <v>12</v>
      </c>
      <c r="AC56" s="959">
        <v>4.42</v>
      </c>
      <c r="AD56" s="959">
        <v>3.02</v>
      </c>
      <c r="AE56" s="959">
        <v>3.3</v>
      </c>
      <c r="AF56" s="959">
        <v>7.57</v>
      </c>
      <c r="AG56" s="959">
        <v>29.5</v>
      </c>
      <c r="AH56" s="959">
        <v>-11.700000000000001</v>
      </c>
      <c r="AI56" s="959">
        <v>0.92999999999999994</v>
      </c>
      <c r="AJ56" s="959">
        <v>3.5000000000000004</v>
      </c>
      <c r="AK56" s="959">
        <v>10</v>
      </c>
      <c r="AL56" s="969">
        <v>7280</v>
      </c>
      <c r="AM56" s="964">
        <v>0.8</v>
      </c>
      <c r="AN56" s="959">
        <v>0.11</v>
      </c>
      <c r="AO56" s="845">
        <f t="shared" si="23"/>
        <v>-20.251366372026311</v>
      </c>
      <c r="AP56" s="846">
        <f t="shared" si="24"/>
        <v>9.9092671121365878</v>
      </c>
      <c r="AQ56" s="680">
        <f t="shared" si="25"/>
        <v>218.54948715500541</v>
      </c>
      <c r="AR56" s="745">
        <f>INDEX(Historical!$C$7:$C$1452,MATCH(B56,Historical!$B$7:$B$1452,0))*IF(AH56="n/a",1.03,IF(AH56&lt;0,1.01,IF(AH56&gt;10,1.1,(1+AH56/100))))</f>
        <v>3.1612999999999998</v>
      </c>
      <c r="AS56" s="678">
        <f t="shared" si="26"/>
        <v>3.19070009</v>
      </c>
      <c r="AT56" s="678">
        <f t="shared" si="30"/>
        <v>3.5097700990000003</v>
      </c>
      <c r="AU56" s="678">
        <f t="shared" si="30"/>
        <v>3.8607471089000005</v>
      </c>
      <c r="AV56" s="678">
        <f t="shared" si="30"/>
        <v>4.246821819790001</v>
      </c>
      <c r="AW56" s="745">
        <f t="shared" si="27"/>
        <v>17.969339117690001</v>
      </c>
      <c r="AX56" s="854">
        <f t="shared" si="28"/>
        <v>13.479363226832197</v>
      </c>
      <c r="AY56" s="1090">
        <v>0.4</v>
      </c>
      <c r="AZ56" s="964">
        <v>25.03</v>
      </c>
      <c r="BA56" s="964">
        <v>-9.42</v>
      </c>
      <c r="BB56" s="964">
        <v>1.87</v>
      </c>
      <c r="BC56" s="964">
        <v>8.5299999999999994</v>
      </c>
      <c r="BE56" s="701">
        <v>1991</v>
      </c>
      <c r="BF56" s="986" t="e">
        <f>#VALUE!</f>
        <v>#VALUE!</v>
      </c>
      <c r="BG56" s="972">
        <v>15.5</v>
      </c>
    </row>
    <row r="57" spans="1:59" ht="11.25" customHeight="1" x14ac:dyDescent="0.2">
      <c r="A57" s="566" t="s">
        <v>227</v>
      </c>
      <c r="B57" s="651" t="s">
        <v>228</v>
      </c>
      <c r="C57" s="1080" t="s">
        <v>180</v>
      </c>
      <c r="D57" s="1080" t="s">
        <v>4425</v>
      </c>
      <c r="E57" s="835">
        <v>36</v>
      </c>
      <c r="F57" s="554">
        <v>75</v>
      </c>
      <c r="G57" s="554" t="s">
        <v>38</v>
      </c>
      <c r="H57" s="554" t="s">
        <v>38</v>
      </c>
      <c r="I57" s="959">
        <v>68.19</v>
      </c>
      <c r="J57" s="745">
        <f t="shared" si="16"/>
        <v>4.8100894559319549</v>
      </c>
      <c r="K57" s="968">
        <v>0.82</v>
      </c>
      <c r="L57" s="679">
        <v>4</v>
      </c>
      <c r="M57" s="736">
        <f t="shared" si="17"/>
        <v>3.28</v>
      </c>
      <c r="N57" s="644" t="s">
        <v>144</v>
      </c>
      <c r="O57" s="838">
        <v>0.77</v>
      </c>
      <c r="P57" s="958">
        <v>43231</v>
      </c>
      <c r="Q57" s="958">
        <v>43262</v>
      </c>
      <c r="R57" s="736">
        <f t="shared" si="18"/>
        <v>6.4935064935064846</v>
      </c>
      <c r="S57" s="802">
        <f>IF(INDEX(Historical!$D$7:$D$1452,MATCH(B57,Historical!$B$7:$B$1452,0))=0,"n/a",(INDEX(Historical!$C$7:$C$1452,MATCH(B57,Historical!$B$7:$B$1452,0))/INDEX(Historical!$D$7:$D$1452,MATCH(B57,Historical!$B$7:$B$1452,0))-1)*100)</f>
        <v>2.6845637583892579</v>
      </c>
      <c r="T57" s="802">
        <f>IF(INDEX(Historical!$F$7:$F$1452,MATCH(B57,Historical!$B$7:$B$1452,0))=0,"n/a",((INDEX(Historical!$C$7:$C$1452,MATCH(B57,Historical!$B$7:$B$1452,0))/INDEX(Historical!$F$7:$F$1452,MATCH(B57,Historical!$B$7:$B$1452,0)))^(1/3)-1)*100)</f>
        <v>4.2603601458844453</v>
      </c>
      <c r="U57" s="802">
        <f>IF(INDEX(Historical!$I$7:$I$1452,MATCH(B57,Historical!$B$7:$B$1452,0))=0,"n/a",((INDEX(Historical!$C$7:$C$1452,MATCH(B57,Historical!$B$7:$B$1452,0))/INDEX(Historical!$I$7:$I$1452,MATCH(B57,Historical!$B$7:$B$1452,0)))^(1/5)-1)*100)</f>
        <v>7.0170528101226148</v>
      </c>
      <c r="V57" s="802">
        <f>IF(INDEX(Historical!$O$7:$O$1452,MATCH(B57,Historical!$B$7:$B$1452,0))=0,"n/a",((INDEX(Historical!$C$7:$C$1452,MATCH(B57,Historical!$B$7:$B$1452,0))/INDEX(Historical!$O$7:$O$1452,MATCH(B57,Historical!$B$7:$B$1452,0)))^(1/10)-1)*100)</f>
        <v>8.3677573781873562</v>
      </c>
      <c r="W57" s="803">
        <f t="shared" si="19"/>
        <v>0.83858225005594822</v>
      </c>
      <c r="X57" s="804" t="str">
        <f t="shared" si="20"/>
        <v>n/a</v>
      </c>
      <c r="Y57" s="651"/>
      <c r="Z57" s="745">
        <f t="shared" si="21"/>
        <v>80.987654320987659</v>
      </c>
      <c r="AA57" s="678">
        <f t="shared" si="22"/>
        <v>16.837037037037039</v>
      </c>
      <c r="AB57" s="679">
        <v>12</v>
      </c>
      <c r="AC57" s="959">
        <v>4.05</v>
      </c>
      <c r="AD57" s="959">
        <v>0.78</v>
      </c>
      <c r="AE57" s="959">
        <v>1.1499999999999999</v>
      </c>
      <c r="AF57" s="959">
        <v>1.53</v>
      </c>
      <c r="AG57" s="959">
        <v>12.3</v>
      </c>
      <c r="AH57" s="959">
        <v>72.399999999999991</v>
      </c>
      <c r="AI57" s="959">
        <v>10.86</v>
      </c>
      <c r="AJ57" s="959">
        <v>-19.7</v>
      </c>
      <c r="AK57" s="959">
        <v>21.6</v>
      </c>
      <c r="AL57" s="969">
        <v>300210</v>
      </c>
      <c r="AM57" s="964">
        <v>0.1</v>
      </c>
      <c r="AN57" s="959">
        <v>0.21</v>
      </c>
      <c r="AO57" s="845">
        <f t="shared" si="23"/>
        <v>-5.0098947709824699</v>
      </c>
      <c r="AP57" s="846">
        <f t="shared" si="24"/>
        <v>11.827142266054569</v>
      </c>
      <c r="AQ57" s="680">
        <f t="shared" si="25"/>
        <v>7.0008653478334626</v>
      </c>
      <c r="AR57" s="745">
        <f>INDEX(Historical!$C$7:$C$1452,MATCH(B57,Historical!$B$7:$B$1452,0))*IF(AH57="n/a",1.03,IF(AH57&lt;0,1.01,IF(AH57&gt;10,1.1,(1+AH57/100))))</f>
        <v>3.3660000000000005</v>
      </c>
      <c r="AS57" s="678">
        <f t="shared" si="26"/>
        <v>3.7026000000000008</v>
      </c>
      <c r="AT57" s="678">
        <f t="shared" si="30"/>
        <v>4.0728600000000013</v>
      </c>
      <c r="AU57" s="678">
        <f t="shared" si="30"/>
        <v>4.4801460000000022</v>
      </c>
      <c r="AV57" s="678">
        <f t="shared" si="30"/>
        <v>4.9281606000000027</v>
      </c>
      <c r="AW57" s="745">
        <f t="shared" si="27"/>
        <v>20.549766600000005</v>
      </c>
      <c r="AX57" s="854">
        <f t="shared" si="28"/>
        <v>30.136041355037403</v>
      </c>
      <c r="AY57" s="1090">
        <v>0.87</v>
      </c>
      <c r="AZ57" s="964">
        <v>5.48</v>
      </c>
      <c r="BA57" s="964">
        <v>-23.64</v>
      </c>
      <c r="BB57" s="964">
        <v>-11.74</v>
      </c>
      <c r="BC57" s="964">
        <v>-14.44</v>
      </c>
      <c r="BE57" s="701">
        <v>1983</v>
      </c>
      <c r="BF57" s="986" t="e">
        <f>#VALUE!</f>
        <v>#VALUE!</v>
      </c>
      <c r="BG57" s="972">
        <v>6.6000000000000005</v>
      </c>
    </row>
    <row r="58" spans="1:59" ht="11.25" customHeight="1" x14ac:dyDescent="0.2">
      <c r="A58" s="645" t="s">
        <v>230</v>
      </c>
      <c r="B58" s="651" t="s">
        <v>231</v>
      </c>
      <c r="C58" s="1080" t="s">
        <v>109</v>
      </c>
      <c r="D58" s="1080" t="s">
        <v>4427</v>
      </c>
      <c r="E58" s="835">
        <v>56</v>
      </c>
      <c r="F58" s="554">
        <v>15</v>
      </c>
      <c r="G58" s="554" t="s">
        <v>107</v>
      </c>
      <c r="H58" s="554" t="s">
        <v>107</v>
      </c>
      <c r="I58" s="959">
        <v>700</v>
      </c>
      <c r="J58" s="745">
        <f t="shared" si="16"/>
        <v>2</v>
      </c>
      <c r="K58" s="974">
        <v>7</v>
      </c>
      <c r="L58" s="679">
        <v>2</v>
      </c>
      <c r="M58" s="736">
        <f t="shared" si="17"/>
        <v>14</v>
      </c>
      <c r="N58" s="644" t="s">
        <v>232</v>
      </c>
      <c r="O58" s="839">
        <v>6.9</v>
      </c>
      <c r="P58" s="958">
        <v>43434</v>
      </c>
      <c r="Q58" s="958">
        <v>43467</v>
      </c>
      <c r="R58" s="736">
        <f t="shared" si="18"/>
        <v>1.4492753623188355</v>
      </c>
      <c r="S58" s="802">
        <f>IF(INDEX(Historical!$D$7:$D$1452,MATCH(B58,Historical!$B$7:$B$1452,0))=0,"n/a",(INDEX(Historical!$C$7:$C$1452,MATCH(B58,Historical!$B$7:$B$1452,0))/INDEX(Historical!$D$7:$D$1452,MATCH(B58,Historical!$B$7:$B$1452,0))-1)*100)</f>
        <v>3.8314176245210829</v>
      </c>
      <c r="T58" s="802">
        <f>IF(INDEX(Historical!$F$7:$F$1452,MATCH(B58,Historical!$B$7:$B$1452,0))=0,"n/a",((INDEX(Historical!$C$7:$C$1452,MATCH(B58,Historical!$B$7:$B$1452,0))/INDEX(Historical!$F$7:$F$1452,MATCH(B58,Historical!$B$7:$B$1452,0)))^(1/3)-1)*100)</f>
        <v>2.4525840701258739</v>
      </c>
      <c r="U58" s="802">
        <f>IF(INDEX(Historical!$I$7:$I$1452,MATCH(B58,Historical!$B$7:$B$1452,0))=0,"n/a",((INDEX(Historical!$C$7:$C$1452,MATCH(B58,Historical!$B$7:$B$1452,0))/INDEX(Historical!$I$7:$I$1452,MATCH(B58,Historical!$B$7:$B$1452,0)))^(1/5)-1)*100)</f>
        <v>2.459353170481493</v>
      </c>
      <c r="V58" s="802">
        <f>IF(INDEX(Historical!$O$7:$O$1452,MATCH(B58,Historical!$B$7:$B$1452,0))=0,"n/a",((INDEX(Historical!$C$7:$C$1452,MATCH(B58,Historical!$B$7:$B$1452,0))/INDEX(Historical!$O$7:$O$1452,MATCH(B58,Historical!$B$7:$B$1452,0)))^(1/10)-1)*100)</f>
        <v>4.0044256738204886</v>
      </c>
      <c r="W58" s="803">
        <f t="shared" si="19"/>
        <v>0.61415877601621371</v>
      </c>
      <c r="X58" s="804" t="str">
        <f t="shared" si="20"/>
        <v>n/a</v>
      </c>
      <c r="Y58" s="967"/>
      <c r="Z58" s="745" t="str">
        <f t="shared" si="21"/>
        <v>n/a</v>
      </c>
      <c r="AA58" s="678" t="str">
        <f t="shared" si="22"/>
        <v>n/a</v>
      </c>
      <c r="AB58" s="679">
        <v>12</v>
      </c>
      <c r="AC58" s="959" t="s">
        <v>138</v>
      </c>
      <c r="AD58" s="959" t="s">
        <v>138</v>
      </c>
      <c r="AE58" s="959" t="s">
        <v>138</v>
      </c>
      <c r="AF58" s="959" t="s">
        <v>138</v>
      </c>
      <c r="AG58" s="959" t="s">
        <v>138</v>
      </c>
      <c r="AH58" s="959" t="s">
        <v>138</v>
      </c>
      <c r="AI58" s="959" t="s">
        <v>138</v>
      </c>
      <c r="AJ58" s="959" t="s">
        <v>138</v>
      </c>
      <c r="AK58" s="959" t="s">
        <v>138</v>
      </c>
      <c r="AL58" s="969" t="s">
        <v>138</v>
      </c>
      <c r="AM58" s="964" t="s">
        <v>138</v>
      </c>
      <c r="AN58" s="959" t="s">
        <v>138</v>
      </c>
      <c r="AO58" s="845" t="str">
        <f t="shared" si="23"/>
        <v>n/a</v>
      </c>
      <c r="AP58" s="846">
        <f t="shared" si="24"/>
        <v>4.459353170481493</v>
      </c>
      <c r="AQ58" s="680" t="str">
        <f t="shared" si="25"/>
        <v>n/a</v>
      </c>
      <c r="AR58" s="745">
        <f>INDEX(Historical!$C$7:$C$1452,MATCH(B58,Historical!$B$7:$B$1452,0))*IF(AH58="n/a",1.03,IF(AH58&lt;0,1.01,IF(AH58&gt;10,1.1,(1+AH58/100))))</f>
        <v>13.956500000000002</v>
      </c>
      <c r="AS58" s="678">
        <f t="shared" si="26"/>
        <v>14.375195000000001</v>
      </c>
      <c r="AT58" s="678">
        <f t="shared" si="30"/>
        <v>14.806450850000003</v>
      </c>
      <c r="AU58" s="678">
        <f t="shared" si="30"/>
        <v>15.250644375500004</v>
      </c>
      <c r="AV58" s="678">
        <f t="shared" si="30"/>
        <v>15.708163706765005</v>
      </c>
      <c r="AW58" s="745">
        <f t="shared" si="27"/>
        <v>74.096953932265009</v>
      </c>
      <c r="AX58" s="854">
        <f t="shared" si="28"/>
        <v>10.585279133180716</v>
      </c>
      <c r="AY58" s="1090" t="s">
        <v>138</v>
      </c>
      <c r="AZ58" s="964" t="s">
        <v>138</v>
      </c>
      <c r="BA58" s="964" t="s">
        <v>138</v>
      </c>
      <c r="BB58" s="964" t="s">
        <v>138</v>
      </c>
      <c r="BC58" s="964" t="s">
        <v>138</v>
      </c>
      <c r="BD58" s="1006" t="s">
        <v>4351</v>
      </c>
      <c r="BE58" s="701">
        <v>1964</v>
      </c>
      <c r="BF58" s="986" t="e">
        <f>#VALUE!</f>
        <v>#VALUE!</v>
      </c>
      <c r="BG58" s="972" t="s">
        <v>138</v>
      </c>
    </row>
    <row r="59" spans="1:59" ht="11.25" customHeight="1" x14ac:dyDescent="0.2">
      <c r="A59" s="566" t="s">
        <v>233</v>
      </c>
      <c r="B59" s="651" t="s">
        <v>234</v>
      </c>
      <c r="C59" s="1080" t="s">
        <v>4407</v>
      </c>
      <c r="D59" s="1080" t="s">
        <v>4408</v>
      </c>
      <c r="E59" s="835">
        <v>51</v>
      </c>
      <c r="F59" s="554">
        <v>25</v>
      </c>
      <c r="G59" s="554" t="s">
        <v>38</v>
      </c>
      <c r="H59" s="554" t="s">
        <v>38</v>
      </c>
      <c r="I59" s="959">
        <v>118.04</v>
      </c>
      <c r="J59" s="745">
        <f t="shared" si="16"/>
        <v>3.456455438834293</v>
      </c>
      <c r="K59" s="968">
        <v>1.02</v>
      </c>
      <c r="L59" s="679">
        <v>4</v>
      </c>
      <c r="M59" s="736">
        <f t="shared" si="17"/>
        <v>4.08</v>
      </c>
      <c r="N59" s="644" t="s">
        <v>221</v>
      </c>
      <c r="O59" s="838">
        <v>1</v>
      </c>
      <c r="P59" s="958">
        <v>43363</v>
      </c>
      <c r="Q59" s="958">
        <v>43388</v>
      </c>
      <c r="R59" s="736">
        <f t="shared" si="18"/>
        <v>2.0000000000000018</v>
      </c>
      <c r="S59" s="802">
        <f>IF(INDEX(Historical!$D$7:$D$1452,MATCH(B59,Historical!$B$7:$B$1452,0))=0,"n/a",(INDEX(Historical!$C$7:$C$1452,MATCH(B59,Historical!$B$7:$B$1452,0))/INDEX(Historical!$D$7:$D$1452,MATCH(B59,Historical!$B$7:$B$1452,0))-1)*100)</f>
        <v>3.6842105263158009</v>
      </c>
      <c r="T59" s="802">
        <f>IF(INDEX(Historical!$F$7:$F$1452,MATCH(B59,Historical!$B$7:$B$1452,0))=0,"n/a",((INDEX(Historical!$C$7:$C$1452,MATCH(B59,Historical!$B$7:$B$1452,0))/INDEX(Historical!$F$7:$F$1452,MATCH(B59,Historical!$B$7:$B$1452,0)))^(1/3)-1)*100)</f>
        <v>7.0689958887452553</v>
      </c>
      <c r="U59" s="802">
        <f>IF(INDEX(Historical!$I$7:$I$1452,MATCH(B59,Historical!$B$7:$B$1452,0))=0,"n/a",((INDEX(Historical!$C$7:$C$1452,MATCH(B59,Historical!$B$7:$B$1452,0))/INDEX(Historical!$I$7:$I$1452,MATCH(B59,Historical!$B$7:$B$1452,0)))^(1/5)-1)*100)</f>
        <v>7.069959425151251</v>
      </c>
      <c r="V59" s="802">
        <f>IF(INDEX(Historical!$O$7:$O$1452,MATCH(B59,Historical!$B$7:$B$1452,0))=0,"n/a",((INDEX(Historical!$C$7:$C$1452,MATCH(B59,Historical!$B$7:$B$1452,0))/INDEX(Historical!$O$7:$O$1452,MATCH(B59,Historical!$B$7:$B$1452,0)))^(1/10)-1)*100)</f>
        <v>5.3709592502297676</v>
      </c>
      <c r="W59" s="803">
        <f t="shared" si="19"/>
        <v>1.3163308630295045</v>
      </c>
      <c r="X59" s="804">
        <f t="shared" si="20"/>
        <v>1.1403160363147178</v>
      </c>
      <c r="Y59" s="651"/>
      <c r="Z59" s="745">
        <f t="shared" si="21"/>
        <v>141.17647058823528</v>
      </c>
      <c r="AA59" s="678">
        <f t="shared" si="22"/>
        <v>40.844290657439444</v>
      </c>
      <c r="AB59" s="679">
        <v>12</v>
      </c>
      <c r="AC59" s="959">
        <v>2.89</v>
      </c>
      <c r="AD59" s="959">
        <v>6.1</v>
      </c>
      <c r="AE59" s="959">
        <v>10.01</v>
      </c>
      <c r="AF59" s="959">
        <v>4.03</v>
      </c>
      <c r="AG59" s="959">
        <v>10.8</v>
      </c>
      <c r="AH59" s="959">
        <v>-5.6000000000000005</v>
      </c>
      <c r="AI59" s="959">
        <v>2.1</v>
      </c>
      <c r="AJ59" s="959">
        <v>6.2</v>
      </c>
      <c r="AK59" s="959">
        <v>6.7</v>
      </c>
      <c r="AL59" s="969">
        <v>9050</v>
      </c>
      <c r="AM59" s="964">
        <v>0.5</v>
      </c>
      <c r="AN59" s="959">
        <v>1.51</v>
      </c>
      <c r="AO59" s="845">
        <f t="shared" si="23"/>
        <v>-30.317875793453901</v>
      </c>
      <c r="AP59" s="846">
        <f t="shared" si="24"/>
        <v>10.526414863985543</v>
      </c>
      <c r="AQ59" s="680">
        <f t="shared" si="25"/>
        <v>170.47488390235338</v>
      </c>
      <c r="AR59" s="745">
        <f>INDEX(Historical!$C$7:$C$1452,MATCH(B59,Historical!$B$7:$B$1452,0))*IF(AH59="n/a",1.03,IF(AH59&lt;0,1.01,IF(AH59&gt;10,1.1,(1+AH59/100))))</f>
        <v>3.9794</v>
      </c>
      <c r="AS59" s="678">
        <f t="shared" si="26"/>
        <v>4.0629673999999998</v>
      </c>
      <c r="AT59" s="678">
        <f t="shared" si="30"/>
        <v>4.3351862157999994</v>
      </c>
      <c r="AU59" s="678">
        <f t="shared" si="30"/>
        <v>4.6256436922585991</v>
      </c>
      <c r="AV59" s="678">
        <f t="shared" si="30"/>
        <v>4.9355618196399247</v>
      </c>
      <c r="AW59" s="745">
        <f t="shared" si="27"/>
        <v>21.938759127698525</v>
      </c>
      <c r="AX59" s="854">
        <f t="shared" si="28"/>
        <v>18.585868457894378</v>
      </c>
      <c r="AY59" s="1090">
        <v>0.37</v>
      </c>
      <c r="AZ59" s="964">
        <v>10.93</v>
      </c>
      <c r="BA59" s="964">
        <v>-13</v>
      </c>
      <c r="BB59" s="964">
        <v>-6.72</v>
      </c>
      <c r="BC59" s="964">
        <v>-4.1000000000000005</v>
      </c>
      <c r="BE59" s="701">
        <v>1968</v>
      </c>
      <c r="BF59" s="986" t="e">
        <f>#VALUE!</f>
        <v>#VALUE!</v>
      </c>
      <c r="BG59" s="972">
        <v>3.5999999999999996</v>
      </c>
    </row>
    <row r="60" spans="1:59" ht="11.25" customHeight="1" x14ac:dyDescent="0.2">
      <c r="A60" s="645" t="s">
        <v>235</v>
      </c>
      <c r="B60" s="651" t="s">
        <v>236</v>
      </c>
      <c r="C60" s="1080" t="s">
        <v>109</v>
      </c>
      <c r="D60" s="1080" t="s">
        <v>4427</v>
      </c>
      <c r="E60" s="835">
        <v>30</v>
      </c>
      <c r="F60" s="554">
        <v>93</v>
      </c>
      <c r="G60" s="554" t="s">
        <v>107</v>
      </c>
      <c r="H60" s="554" t="s">
        <v>107</v>
      </c>
      <c r="I60" s="959">
        <v>40.15</v>
      </c>
      <c r="J60" s="745">
        <f t="shared" si="16"/>
        <v>2.5404732254047326</v>
      </c>
      <c r="K60" s="974">
        <v>0.51</v>
      </c>
      <c r="L60" s="679">
        <v>2</v>
      </c>
      <c r="M60" s="736">
        <f t="shared" si="17"/>
        <v>1.02</v>
      </c>
      <c r="N60" s="644" t="s">
        <v>232</v>
      </c>
      <c r="O60" s="839">
        <v>0.5</v>
      </c>
      <c r="P60" s="695">
        <v>43105</v>
      </c>
      <c r="Q60" s="695">
        <v>43115</v>
      </c>
      <c r="R60" s="736">
        <f t="shared" si="18"/>
        <v>2.0000000000000018</v>
      </c>
      <c r="S60" s="802">
        <f>IF(INDEX(Historical!$D$7:$D$1452,MATCH(B60,Historical!$B$7:$B$1452,0))=0,"n/a",(INDEX(Historical!$C$7:$C$1452,MATCH(B60,Historical!$B$7:$B$1452,0))/INDEX(Historical!$D$7:$D$1452,MATCH(B60,Historical!$B$7:$B$1452,0))-1)*100)</f>
        <v>1.0101010101010166</v>
      </c>
      <c r="T60" s="802">
        <f>IF(INDEX(Historical!$F$7:$F$1452,MATCH(B60,Historical!$B$7:$B$1452,0))=0,"n/a",((INDEX(Historical!$C$7:$C$1452,MATCH(B60,Historical!$B$7:$B$1452,0))/INDEX(Historical!$F$7:$F$1452,MATCH(B60,Historical!$B$7:$B$1452,0)))^(1/3)-1)*100)</f>
        <v>1.0204786449813152</v>
      </c>
      <c r="U60" s="802">
        <f>IF(INDEX(Historical!$I$7:$I$1452,MATCH(B60,Historical!$B$7:$B$1452,0))=0,"n/a",((INDEX(Historical!$C$7:$C$1452,MATCH(B60,Historical!$B$7:$B$1452,0))/INDEX(Historical!$I$7:$I$1452,MATCH(B60,Historical!$B$7:$B$1452,0)))^(1/5)-1)*100)</f>
        <v>1.2451968893662624</v>
      </c>
      <c r="V60" s="802">
        <f>IF(INDEX(Historical!$O$7:$O$1452,MATCH(B60,Historical!$B$7:$B$1452,0))=0,"n/a",((INDEX(Historical!$C$7:$C$1452,MATCH(B60,Historical!$B$7:$B$1452,0))/INDEX(Historical!$O$7:$O$1452,MATCH(B60,Historical!$B$7:$B$1452,0)))^(1/10)-1)*100)</f>
        <v>1.5196600664751037</v>
      </c>
      <c r="W60" s="803">
        <f t="shared" si="19"/>
        <v>0.81939172900327195</v>
      </c>
      <c r="X60" s="804">
        <f t="shared" si="20"/>
        <v>0.38912402792695699</v>
      </c>
      <c r="Y60" s="967"/>
      <c r="Z60" s="745">
        <f t="shared" si="21"/>
        <v>28.099173553719009</v>
      </c>
      <c r="AA60" s="678">
        <f t="shared" si="22"/>
        <v>11.060606060606061</v>
      </c>
      <c r="AB60" s="679">
        <v>12</v>
      </c>
      <c r="AC60" s="959">
        <v>3.63</v>
      </c>
      <c r="AD60" s="959" t="s">
        <v>138</v>
      </c>
      <c r="AE60" s="959">
        <v>4.1399999999999997</v>
      </c>
      <c r="AF60" s="959">
        <v>1.1499999999999999</v>
      </c>
      <c r="AG60" s="959">
        <v>9.1</v>
      </c>
      <c r="AH60" s="959">
        <v>-7.1</v>
      </c>
      <c r="AI60" s="959">
        <v>-6.23</v>
      </c>
      <c r="AJ60" s="959">
        <v>3.2</v>
      </c>
      <c r="AK60" s="959" t="s">
        <v>138</v>
      </c>
      <c r="AL60" s="972">
        <v>509.5</v>
      </c>
      <c r="AM60" s="964">
        <v>13.100000000000001</v>
      </c>
      <c r="AN60" s="959">
        <v>0</v>
      </c>
      <c r="AO60" s="845">
        <f t="shared" si="23"/>
        <v>-7.2749359458350655</v>
      </c>
      <c r="AP60" s="846">
        <f t="shared" si="24"/>
        <v>3.785670114770995</v>
      </c>
      <c r="AQ60" s="680">
        <f t="shared" si="25"/>
        <v>-24.812243994127257</v>
      </c>
      <c r="AR60" s="745">
        <f>INDEX(Historical!$C$7:$C$1452,MATCH(B60,Historical!$B$7:$B$1452,0))*IF(AH60="n/a",1.03,IF(AH60&lt;0,1.01,IF(AH60&gt;10,1.1,(1+AH60/100))))</f>
        <v>1.01</v>
      </c>
      <c r="AS60" s="678">
        <f t="shared" si="26"/>
        <v>1.0201</v>
      </c>
      <c r="AT60" s="678">
        <f t="shared" si="30"/>
        <v>1.0507029999999999</v>
      </c>
      <c r="AU60" s="678">
        <f t="shared" si="30"/>
        <v>1.08222409</v>
      </c>
      <c r="AV60" s="678">
        <f t="shared" si="30"/>
        <v>1.1146908126999999</v>
      </c>
      <c r="AW60" s="745">
        <f t="shared" si="27"/>
        <v>5.2777179027000001</v>
      </c>
      <c r="AX60" s="854">
        <f t="shared" si="28"/>
        <v>13.145001002988794</v>
      </c>
      <c r="AY60" s="1090">
        <v>0.99</v>
      </c>
      <c r="AZ60" s="964">
        <v>5.59</v>
      </c>
      <c r="BA60" s="964">
        <v>-24.32</v>
      </c>
      <c r="BB60" s="964">
        <v>-10.83</v>
      </c>
      <c r="BC60" s="964">
        <v>-13.5</v>
      </c>
      <c r="BE60" s="701">
        <v>1989</v>
      </c>
      <c r="BF60" s="986" t="e">
        <f>#VALUE!</f>
        <v>#VALUE!</v>
      </c>
      <c r="BG60" s="972">
        <v>1.3</v>
      </c>
    </row>
    <row r="61" spans="1:59" ht="11.25" customHeight="1" x14ac:dyDescent="0.2">
      <c r="A61" s="645" t="s">
        <v>237</v>
      </c>
      <c r="B61" s="651" t="s">
        <v>238</v>
      </c>
      <c r="C61" s="1080" t="s">
        <v>113</v>
      </c>
      <c r="D61" s="1080" t="s">
        <v>214</v>
      </c>
      <c r="E61" s="835">
        <v>26</v>
      </c>
      <c r="F61" s="554">
        <v>107</v>
      </c>
      <c r="G61" s="554" t="s">
        <v>107</v>
      </c>
      <c r="H61" s="554" t="s">
        <v>107</v>
      </c>
      <c r="I61" s="959">
        <v>42.88</v>
      </c>
      <c r="J61" s="745">
        <f t="shared" si="16"/>
        <v>1.1194029850746268</v>
      </c>
      <c r="K61" s="974">
        <v>0.12</v>
      </c>
      <c r="L61" s="679">
        <v>4</v>
      </c>
      <c r="M61" s="736">
        <f t="shared" si="17"/>
        <v>0.48</v>
      </c>
      <c r="N61" s="644" t="s">
        <v>170</v>
      </c>
      <c r="O61" s="839">
        <v>0.1075</v>
      </c>
      <c r="P61" s="958">
        <v>43222</v>
      </c>
      <c r="Q61" s="958">
        <v>43237</v>
      </c>
      <c r="R61" s="736">
        <f t="shared" si="18"/>
        <v>11.627906976744184</v>
      </c>
      <c r="S61" s="802">
        <f>IF(INDEX(Historical!$D$7:$D$1452,MATCH(B61,Historical!$B$7:$B$1452,0))=0,"n/a",(INDEX(Historical!$C$7:$C$1452,MATCH(B61,Historical!$B$7:$B$1452,0))/INDEX(Historical!$D$7:$D$1452,MATCH(B61,Historical!$B$7:$B$1452,0))-1)*100)</f>
        <v>6.2893081761006275</v>
      </c>
      <c r="T61" s="802">
        <f>IF(INDEX(Historical!$F$7:$F$1452,MATCH(B61,Historical!$B$7:$B$1452,0))=0,"n/a",((INDEX(Historical!$C$7:$C$1452,MATCH(B61,Historical!$B$7:$B$1452,0))/INDEX(Historical!$F$7:$F$1452,MATCH(B61,Historical!$B$7:$B$1452,0)))^(1/3)-1)*100)</f>
        <v>6.7310138323393165</v>
      </c>
      <c r="U61" s="802">
        <f>IF(INDEX(Historical!$I$7:$I$1452,MATCH(B61,Historical!$B$7:$B$1452,0))=0,"n/a",((INDEX(Historical!$C$7:$C$1452,MATCH(B61,Historical!$B$7:$B$1452,0))/INDEX(Historical!$I$7:$I$1452,MATCH(B61,Historical!$B$7:$B$1452,0)))^(1/5)-1)*100)</f>
        <v>8.1923043194593212</v>
      </c>
      <c r="V61" s="802">
        <f>IF(INDEX(Historical!$O$7:$O$1452,MATCH(B61,Historical!$B$7:$B$1452,0))=0,"n/a",((INDEX(Historical!$C$7:$C$1452,MATCH(B61,Historical!$B$7:$B$1452,0))/INDEX(Historical!$O$7:$O$1452,MATCH(B61,Historical!$B$7:$B$1452,0)))^(1/10)-1)*100)</f>
        <v>6.0415055488538316</v>
      </c>
      <c r="W61" s="803">
        <f t="shared" si="19"/>
        <v>1.3560037731014796</v>
      </c>
      <c r="X61" s="804">
        <f t="shared" si="20"/>
        <v>5.1201901996620753</v>
      </c>
      <c r="Y61" s="756"/>
      <c r="Z61" s="745">
        <f t="shared" si="21"/>
        <v>22.42990654205607</v>
      </c>
      <c r="AA61" s="678">
        <f t="shared" si="22"/>
        <v>20.037383177570092</v>
      </c>
      <c r="AB61" s="679">
        <v>12</v>
      </c>
      <c r="AC61" s="959">
        <v>2.14</v>
      </c>
      <c r="AD61" s="959">
        <v>1.49</v>
      </c>
      <c r="AE61" s="959">
        <v>1.6</v>
      </c>
      <c r="AF61" s="959">
        <v>2.73</v>
      </c>
      <c r="AG61" s="959">
        <v>12.4</v>
      </c>
      <c r="AH61" s="959">
        <v>8.4</v>
      </c>
      <c r="AI61" s="959">
        <v>8.43</v>
      </c>
      <c r="AJ61" s="959">
        <v>1.6</v>
      </c>
      <c r="AK61" s="959">
        <v>13.4</v>
      </c>
      <c r="AL61" s="969">
        <v>2029.9999999999998</v>
      </c>
      <c r="AM61" s="964">
        <v>1.0999999999999999</v>
      </c>
      <c r="AN61" s="959">
        <v>0.3</v>
      </c>
      <c r="AO61" s="845">
        <f t="shared" si="23"/>
        <v>-10.725675873036144</v>
      </c>
      <c r="AP61" s="846">
        <f t="shared" si="24"/>
        <v>9.3117073045339485</v>
      </c>
      <c r="AQ61" s="680">
        <f t="shared" si="25"/>
        <v>55.923137866444875</v>
      </c>
      <c r="AR61" s="745">
        <f>INDEX(Historical!$C$7:$C$1452,MATCH(B61,Historical!$B$7:$B$1452,0))*IF(AH61="n/a",1.03,IF(AH61&lt;0,1.01,IF(AH61&gt;10,1.1,(1+AH61/100))))</f>
        <v>0.45799000000000001</v>
      </c>
      <c r="AS61" s="678">
        <f t="shared" si="26"/>
        <v>0.49659855700000005</v>
      </c>
      <c r="AT61" s="678">
        <f t="shared" si="30"/>
        <v>0.54625841270000008</v>
      </c>
      <c r="AU61" s="678">
        <f t="shared" si="30"/>
        <v>0.60088425397000012</v>
      </c>
      <c r="AV61" s="678">
        <f t="shared" si="30"/>
        <v>0.66097267936700022</v>
      </c>
      <c r="AW61" s="745">
        <f t="shared" si="27"/>
        <v>2.7627039030370004</v>
      </c>
      <c r="AX61" s="854">
        <f t="shared" si="28"/>
        <v>6.4428729082019593</v>
      </c>
      <c r="AY61" s="1090">
        <v>1.37</v>
      </c>
      <c r="AZ61" s="964">
        <v>11.52</v>
      </c>
      <c r="BA61" s="964">
        <v>-16.66</v>
      </c>
      <c r="BB61" s="964">
        <v>-0.03</v>
      </c>
      <c r="BC61" s="964">
        <v>-4.9399999999999995</v>
      </c>
      <c r="BE61" s="701">
        <v>1993</v>
      </c>
      <c r="BF61" s="986" t="e">
        <f>#VALUE!</f>
        <v>#VALUE!</v>
      </c>
      <c r="BG61" s="972">
        <v>7.3999999999999995</v>
      </c>
    </row>
    <row r="62" spans="1:59" ht="11.25" customHeight="1" x14ac:dyDescent="0.2">
      <c r="A62" s="566" t="s">
        <v>240</v>
      </c>
      <c r="B62" s="651" t="s">
        <v>241</v>
      </c>
      <c r="C62" s="1080" t="s">
        <v>109</v>
      </c>
      <c r="D62" s="1080" t="s">
        <v>4423</v>
      </c>
      <c r="E62" s="835">
        <v>39</v>
      </c>
      <c r="F62" s="554">
        <v>67</v>
      </c>
      <c r="G62" s="554" t="s">
        <v>38</v>
      </c>
      <c r="H62" s="554" t="s">
        <v>116</v>
      </c>
      <c r="I62" s="959">
        <v>29.66</v>
      </c>
      <c r="J62" s="745">
        <f t="shared" si="16"/>
        <v>3.5064059339177347</v>
      </c>
      <c r="K62" s="968">
        <v>0.26</v>
      </c>
      <c r="L62" s="679">
        <v>4</v>
      </c>
      <c r="M62" s="736">
        <f t="shared" si="17"/>
        <v>1.04</v>
      </c>
      <c r="N62" s="644" t="s">
        <v>128</v>
      </c>
      <c r="O62" s="838">
        <v>0.23</v>
      </c>
      <c r="P62" s="958">
        <v>43462</v>
      </c>
      <c r="Q62" s="958">
        <v>43476</v>
      </c>
      <c r="R62" s="736">
        <f t="shared" si="18"/>
        <v>13.043478260869565</v>
      </c>
      <c r="S62" s="802">
        <f>IF(INDEX(Historical!$D$7:$D$1452,MATCH(B62,Historical!$B$7:$B$1452,0))=0,"n/a",(INDEX(Historical!$C$7:$C$1452,MATCH(B62,Historical!$B$7:$B$1452,0))/INDEX(Historical!$D$7:$D$1452,MATCH(B62,Historical!$B$7:$B$1452,0))-1)*100)</f>
        <v>11.111111111111116</v>
      </c>
      <c r="T62" s="802">
        <f>IF(INDEX(Historical!$F$7:$F$1452,MATCH(B62,Historical!$B$7:$B$1452,0))=0,"n/a",((INDEX(Historical!$C$7:$C$1452,MATCH(B62,Historical!$B$7:$B$1452,0))/INDEX(Historical!$F$7:$F$1452,MATCH(B62,Historical!$B$7:$B$1452,0)))^(1/3)-1)*100)</f>
        <v>18.563110149668759</v>
      </c>
      <c r="U62" s="802">
        <f>IF(INDEX(Historical!$I$7:$I$1452,MATCH(B62,Historical!$B$7:$B$1452,0))=0,"n/a",((INDEX(Historical!$C$7:$C$1452,MATCH(B62,Historical!$B$7:$B$1452,0))/INDEX(Historical!$I$7:$I$1452,MATCH(B62,Historical!$B$7:$B$1452,0)))^(1/5)-1)*100)</f>
        <v>16.8863268921301</v>
      </c>
      <c r="V62" s="802">
        <f>IF(INDEX(Historical!$O$7:$O$1452,MATCH(B62,Historical!$B$7:$B$1452,0))=0,"n/a",((INDEX(Historical!$C$7:$C$1452,MATCH(B62,Historical!$B$7:$B$1452,0))/INDEX(Historical!$O$7:$O$1452,MATCH(B62,Historical!$B$7:$B$1452,0)))^(1/10)-1)*100)</f>
        <v>14.869835499703509</v>
      </c>
      <c r="W62" s="803">
        <f t="shared" si="19"/>
        <v>1.1356095292692914</v>
      </c>
      <c r="X62" s="804" t="str">
        <f t="shared" si="20"/>
        <v>n/a</v>
      </c>
      <c r="Y62" s="756"/>
      <c r="Z62" s="745">
        <f t="shared" si="21"/>
        <v>32.298136645962735</v>
      </c>
      <c r="AA62" s="678">
        <f t="shared" si="22"/>
        <v>9.2111801242236027</v>
      </c>
      <c r="AB62" s="679">
        <v>9</v>
      </c>
      <c r="AC62" s="959">
        <v>3.22</v>
      </c>
      <c r="AD62" s="959" t="s">
        <v>138</v>
      </c>
      <c r="AE62" s="959">
        <v>2.46</v>
      </c>
      <c r="AF62" s="959">
        <v>1.56</v>
      </c>
      <c r="AG62" s="959">
        <v>7.1999999999999993</v>
      </c>
      <c r="AH62" s="959">
        <v>5.8999999999999995</v>
      </c>
      <c r="AI62" s="959">
        <v>1.82</v>
      </c>
      <c r="AJ62" s="959">
        <v>-1.0999999999999999</v>
      </c>
      <c r="AK62" s="959">
        <v>-4.41</v>
      </c>
      <c r="AL62" s="969">
        <v>15570</v>
      </c>
      <c r="AM62" s="964">
        <v>39.800000000000004</v>
      </c>
      <c r="AN62" s="959">
        <v>7.0000000000000007E-2</v>
      </c>
      <c r="AO62" s="845">
        <f t="shared" si="23"/>
        <v>11.181552701824231</v>
      </c>
      <c r="AP62" s="846">
        <f t="shared" si="24"/>
        <v>20.392732826047833</v>
      </c>
      <c r="AQ62" s="680">
        <f t="shared" si="25"/>
        <v>-20.084931211556235</v>
      </c>
      <c r="AR62" s="745">
        <f>INDEX(Historical!$C$7:$C$1452,MATCH(B62,Historical!$B$7:$B$1452,0))*IF(AH62="n/a",1.03,IF(AH62&lt;0,1.01,IF(AH62&gt;10,1.1,(1+AH62/100))))</f>
        <v>0.84719999999999995</v>
      </c>
      <c r="AS62" s="678">
        <f t="shared" si="26"/>
        <v>0.86261903999999989</v>
      </c>
      <c r="AT62" s="678">
        <f t="shared" si="30"/>
        <v>0.8712452303999999</v>
      </c>
      <c r="AU62" s="678">
        <f t="shared" si="30"/>
        <v>0.87995768270399988</v>
      </c>
      <c r="AV62" s="678">
        <f t="shared" si="30"/>
        <v>0.8887572595310399</v>
      </c>
      <c r="AW62" s="745">
        <f t="shared" si="27"/>
        <v>4.3497792126350401</v>
      </c>
      <c r="AX62" s="854">
        <f t="shared" si="28"/>
        <v>14.665472733091841</v>
      </c>
      <c r="AY62" s="1090">
        <v>1.27</v>
      </c>
      <c r="AZ62" s="964">
        <v>8.49</v>
      </c>
      <c r="BA62" s="964">
        <v>-29.87</v>
      </c>
      <c r="BB62" s="964">
        <v>-4.22</v>
      </c>
      <c r="BC62" s="964">
        <v>-8.25</v>
      </c>
      <c r="BE62" s="701">
        <v>1981</v>
      </c>
      <c r="BF62" s="986" t="e">
        <f>#VALUE!</f>
        <v>#VALUE!</v>
      </c>
      <c r="BG62" s="972">
        <v>4.5</v>
      </c>
    </row>
    <row r="63" spans="1:59" s="882" customFormat="1" ht="11.25" customHeight="1" x14ac:dyDescent="0.2">
      <c r="A63" s="861" t="s">
        <v>243</v>
      </c>
      <c r="B63" s="890" t="s">
        <v>244</v>
      </c>
      <c r="C63" s="1080" t="s">
        <v>113</v>
      </c>
      <c r="D63" s="1080" t="s">
        <v>4433</v>
      </c>
      <c r="E63" s="862">
        <v>27</v>
      </c>
      <c r="F63" s="554">
        <v>101</v>
      </c>
      <c r="G63" s="1179" t="s">
        <v>107</v>
      </c>
      <c r="H63" s="1179" t="s">
        <v>107</v>
      </c>
      <c r="I63" s="875">
        <v>157.21</v>
      </c>
      <c r="J63" s="864">
        <f t="shared" si="16"/>
        <v>2.366261688187774</v>
      </c>
      <c r="K63" s="888">
        <v>0.93</v>
      </c>
      <c r="L63" s="866">
        <v>4</v>
      </c>
      <c r="M63" s="867">
        <f t="shared" si="17"/>
        <v>3.72</v>
      </c>
      <c r="N63" s="868" t="s">
        <v>462</v>
      </c>
      <c r="O63" s="889">
        <v>0.84</v>
      </c>
      <c r="P63" s="870">
        <v>43202</v>
      </c>
      <c r="Q63" s="870">
        <v>43231</v>
      </c>
      <c r="R63" s="867">
        <f t="shared" si="18"/>
        <v>10.714285714285724</v>
      </c>
      <c r="S63" s="802">
        <f>IF(INDEX(Historical!$D$7:$D$1452,MATCH(B63,Historical!$B$7:$B$1452,0))=0,"n/a",(INDEX(Historical!$C$7:$C$1452,MATCH(B63,Historical!$B$7:$B$1452,0))/INDEX(Historical!$D$7:$D$1452,MATCH(B63,Historical!$B$7:$B$1452,0))-1)*100)</f>
        <v>10.437710437710447</v>
      </c>
      <c r="T63" s="802">
        <f>IF(INDEX(Historical!$F$7:$F$1452,MATCH(B63,Historical!$B$7:$B$1452,0))=0,"n/a",((INDEX(Historical!$C$7:$C$1452,MATCH(B63,Historical!$B$7:$B$1452,0))/INDEX(Historical!$F$7:$F$1452,MATCH(B63,Historical!$B$7:$B$1452,0)))^(1/3)-1)*100)</f>
        <v>10.667345403889117</v>
      </c>
      <c r="U63" s="802">
        <f>IF(INDEX(Historical!$I$7:$I$1452,MATCH(B63,Historical!$B$7:$B$1452,0))=0,"n/a",((INDEX(Historical!$C$7:$C$1452,MATCH(B63,Historical!$B$7:$B$1452,0))/INDEX(Historical!$I$7:$I$1452,MATCH(B63,Historical!$B$7:$B$1452,0)))^(1/5)-1)*100)</f>
        <v>10.399922776586902</v>
      </c>
      <c r="V63" s="802">
        <f>IF(INDEX(Historical!$O$7:$O$1452,MATCH(B63,Historical!$B$7:$B$1452,0))=0,"n/a",((INDEX(Historical!$C$7:$C$1452,MATCH(B63,Historical!$B$7:$B$1452,0))/INDEX(Historical!$O$7:$O$1452,MATCH(B63,Historical!$B$7:$B$1452,0)))^(1/10)-1)*100)</f>
        <v>11.544488380248442</v>
      </c>
      <c r="W63" s="871">
        <f t="shared" si="19"/>
        <v>0.90085609981471448</v>
      </c>
      <c r="X63" s="872">
        <f t="shared" si="20"/>
        <v>0.16720133081329422</v>
      </c>
      <c r="Y63" s="895"/>
      <c r="Z63" s="864">
        <f t="shared" si="21"/>
        <v>34.766355140186924</v>
      </c>
      <c r="AA63" s="874">
        <f t="shared" si="22"/>
        <v>14.692523364485982</v>
      </c>
      <c r="AB63" s="866">
        <v>12</v>
      </c>
      <c r="AC63" s="875">
        <v>10.7</v>
      </c>
      <c r="AD63" s="875">
        <v>1.1399999999999999</v>
      </c>
      <c r="AE63" s="875">
        <v>1.39</v>
      </c>
      <c r="AF63" s="875">
        <v>3.64</v>
      </c>
      <c r="AG63" s="875">
        <v>25.6</v>
      </c>
      <c r="AH63" s="884">
        <v>15.299999999999999</v>
      </c>
      <c r="AI63" s="884">
        <v>8.25</v>
      </c>
      <c r="AJ63" s="875">
        <v>62.2</v>
      </c>
      <c r="AK63" s="875">
        <v>12.9</v>
      </c>
      <c r="AL63" s="876">
        <v>47270</v>
      </c>
      <c r="AM63" s="877">
        <v>0.1</v>
      </c>
      <c r="AN63" s="875">
        <v>1.03</v>
      </c>
      <c r="AO63" s="878">
        <f t="shared" si="23"/>
        <v>-1.9263388997113076</v>
      </c>
      <c r="AP63" s="879">
        <f t="shared" si="24"/>
        <v>12.766184464774675</v>
      </c>
      <c r="AQ63" s="880">
        <f t="shared" si="25"/>
        <v>54.172753100365355</v>
      </c>
      <c r="AR63" s="745">
        <f>INDEX(Historical!$C$7:$C$1452,MATCH(B63,Historical!$B$7:$B$1452,0))*IF(AH63="n/a",1.03,IF(AH63&lt;0,1.01,IF(AH63&gt;10,1.1,(1+AH63/100))))</f>
        <v>3.6080000000000005</v>
      </c>
      <c r="AS63" s="874">
        <f t="shared" si="26"/>
        <v>3.9056600000000006</v>
      </c>
      <c r="AT63" s="874">
        <f t="shared" si="30"/>
        <v>4.2962260000000008</v>
      </c>
      <c r="AU63" s="874">
        <f t="shared" si="30"/>
        <v>4.7258486000000008</v>
      </c>
      <c r="AV63" s="874">
        <f t="shared" si="30"/>
        <v>5.1984334600000013</v>
      </c>
      <c r="AW63" s="864">
        <f t="shared" si="27"/>
        <v>21.734168060000005</v>
      </c>
      <c r="AX63" s="881">
        <f t="shared" si="28"/>
        <v>13.8249272056485</v>
      </c>
      <c r="AY63" s="1091">
        <v>1.1200000000000001</v>
      </c>
      <c r="AZ63" s="877">
        <v>9.27</v>
      </c>
      <c r="BA63" s="877">
        <v>-31.65</v>
      </c>
      <c r="BB63" s="877">
        <v>-9.879999999999999</v>
      </c>
      <c r="BC63" s="877">
        <v>-19.38</v>
      </c>
      <c r="BD63" s="1007"/>
      <c r="BE63" s="701">
        <v>1992</v>
      </c>
      <c r="BF63" s="986" t="e">
        <f>#VALUE!</f>
        <v>#VALUE!</v>
      </c>
      <c r="BG63" s="938">
        <v>7.3999999999999995</v>
      </c>
    </row>
    <row r="64" spans="1:59" ht="11.25" customHeight="1" x14ac:dyDescent="0.2">
      <c r="A64" s="566" t="s">
        <v>246</v>
      </c>
      <c r="B64" s="651" t="s">
        <v>247</v>
      </c>
      <c r="C64" s="1080" t="s">
        <v>248</v>
      </c>
      <c r="D64" s="1080" t="s">
        <v>4447</v>
      </c>
      <c r="E64" s="835">
        <v>62</v>
      </c>
      <c r="F64" s="554">
        <v>4</v>
      </c>
      <c r="G64" s="554" t="s">
        <v>38</v>
      </c>
      <c r="H64" s="554" t="s">
        <v>38</v>
      </c>
      <c r="I64" s="959">
        <v>96.02</v>
      </c>
      <c r="J64" s="745">
        <f t="shared" si="16"/>
        <v>2.9993751301812122</v>
      </c>
      <c r="K64" s="968">
        <v>0.72</v>
      </c>
      <c r="L64" s="679">
        <v>4</v>
      </c>
      <c r="M64" s="736">
        <f t="shared" si="17"/>
        <v>2.88</v>
      </c>
      <c r="N64" s="644" t="s">
        <v>165</v>
      </c>
      <c r="O64" s="838">
        <v>0.67500000000000004</v>
      </c>
      <c r="P64" s="958">
        <v>43167</v>
      </c>
      <c r="Q64" s="958">
        <v>43192</v>
      </c>
      <c r="R64" s="736">
        <f t="shared" si="18"/>
        <v>6.6666666666666554</v>
      </c>
      <c r="S64" s="802">
        <f>IF(INDEX(Historical!$D$7:$D$1452,MATCH(B64,Historical!$B$7:$B$1452,0))=0,"n/a",(INDEX(Historical!$C$7:$C$1452,MATCH(B64,Historical!$B$7:$B$1452,0))/INDEX(Historical!$D$7:$D$1452,MATCH(B64,Historical!$B$7:$B$1452,0))-1)*100)</f>
        <v>3.6714975845410613</v>
      </c>
      <c r="T64" s="802">
        <f>IF(INDEX(Historical!$F$7:$F$1452,MATCH(B64,Historical!$B$7:$B$1452,0))=0,"n/a",((INDEX(Historical!$C$7:$C$1452,MATCH(B64,Historical!$B$7:$B$1452,0))/INDEX(Historical!$F$7:$F$1452,MATCH(B64,Historical!$B$7:$B$1452,0)))^(1/3)-1)*100)</f>
        <v>5.2617610417230454</v>
      </c>
      <c r="U64" s="802">
        <f>IF(INDEX(Historical!$I$7:$I$1452,MATCH(B64,Historical!$B$7:$B$1452,0))=0,"n/a",((INDEX(Historical!$C$7:$C$1452,MATCH(B64,Historical!$B$7:$B$1452,0))/INDEX(Historical!$I$7:$I$1452,MATCH(B64,Historical!$B$7:$B$1452,0)))^(1/5)-1)*100)</f>
        <v>6.7509508998812917</v>
      </c>
      <c r="V64" s="802">
        <f>IF(INDEX(Historical!$O$7:$O$1452,MATCH(B64,Historical!$B$7:$B$1452,0))=0,"n/a",((INDEX(Historical!$C$7:$C$1452,MATCH(B64,Historical!$B$7:$B$1452,0))/INDEX(Historical!$O$7:$O$1452,MATCH(B64,Historical!$B$7:$B$1452,0)))^(1/10)-1)*100)</f>
        <v>6.4742304835101461</v>
      </c>
      <c r="W64" s="803">
        <f t="shared" si="19"/>
        <v>1.0427418234608656</v>
      </c>
      <c r="X64" s="804">
        <f t="shared" si="20"/>
        <v>3.7505282777118292</v>
      </c>
      <c r="Y64" s="651"/>
      <c r="Z64" s="745">
        <f t="shared" si="21"/>
        <v>54.13533834586466</v>
      </c>
      <c r="AA64" s="678">
        <f t="shared" si="22"/>
        <v>18.048872180451127</v>
      </c>
      <c r="AB64" s="679">
        <v>12</v>
      </c>
      <c r="AC64" s="959">
        <v>5.32</v>
      </c>
      <c r="AD64" s="959">
        <v>1.43</v>
      </c>
      <c r="AE64" s="959">
        <v>0.78</v>
      </c>
      <c r="AF64" s="959">
        <v>3.9</v>
      </c>
      <c r="AG64" s="959">
        <v>20.8</v>
      </c>
      <c r="AH64" s="959">
        <v>-1.5</v>
      </c>
      <c r="AI64" s="959">
        <v>5.65</v>
      </c>
      <c r="AJ64" s="959">
        <v>1.7999999999999998</v>
      </c>
      <c r="AK64" s="959">
        <v>12.6</v>
      </c>
      <c r="AL64" s="969">
        <v>14300</v>
      </c>
      <c r="AM64" s="964">
        <v>0.5</v>
      </c>
      <c r="AN64" s="959">
        <v>0.81</v>
      </c>
      <c r="AO64" s="845">
        <f t="shared" si="23"/>
        <v>-8.2985461503886242</v>
      </c>
      <c r="AP64" s="846">
        <f t="shared" si="24"/>
        <v>9.750326030062503</v>
      </c>
      <c r="AQ64" s="680">
        <f t="shared" si="25"/>
        <v>76.874847786361713</v>
      </c>
      <c r="AR64" s="745">
        <f>INDEX(Historical!$C$7:$C$1452,MATCH(B64,Historical!$B$7:$B$1452,0))*IF(AH64="n/a",1.03,IF(AH64&lt;0,1.01,IF(AH64&gt;10,1.1,(1+AH64/100))))</f>
        <v>2.7093250000000002</v>
      </c>
      <c r="AS64" s="678">
        <f t="shared" si="26"/>
        <v>2.8624018625000001</v>
      </c>
      <c r="AT64" s="678">
        <f t="shared" si="30"/>
        <v>3.1486420487500002</v>
      </c>
      <c r="AU64" s="678">
        <f t="shared" si="30"/>
        <v>3.4635062536250003</v>
      </c>
      <c r="AV64" s="678">
        <f t="shared" si="30"/>
        <v>3.8098568789875005</v>
      </c>
      <c r="AW64" s="745">
        <f t="shared" si="27"/>
        <v>15.993732043862501</v>
      </c>
      <c r="AX64" s="854">
        <f t="shared" si="28"/>
        <v>16.656667406647056</v>
      </c>
      <c r="AY64" s="1090">
        <v>1.05</v>
      </c>
      <c r="AZ64" s="964">
        <v>11.91</v>
      </c>
      <c r="BA64" s="964">
        <v>-10.89</v>
      </c>
      <c r="BB64" s="964">
        <v>-3.34</v>
      </c>
      <c r="BC64" s="964">
        <v>0.36</v>
      </c>
      <c r="BE64" s="701">
        <v>1957</v>
      </c>
      <c r="BF64" s="986" t="e">
        <f>#VALUE!</f>
        <v>#VALUE!</v>
      </c>
      <c r="BG64" s="972">
        <v>5.8000000000000007</v>
      </c>
    </row>
    <row r="65" spans="1:59" ht="11.25" customHeight="1" x14ac:dyDescent="0.2">
      <c r="A65" s="566" t="s">
        <v>249</v>
      </c>
      <c r="B65" s="651" t="s">
        <v>250</v>
      </c>
      <c r="C65" s="1080" t="s">
        <v>113</v>
      </c>
      <c r="D65" s="1080" t="s">
        <v>214</v>
      </c>
      <c r="E65" s="835">
        <v>46</v>
      </c>
      <c r="F65" s="554">
        <v>46</v>
      </c>
      <c r="G65" s="554" t="s">
        <v>38</v>
      </c>
      <c r="H65" s="554" t="s">
        <v>38</v>
      </c>
      <c r="I65" s="959">
        <v>32.409999999999997</v>
      </c>
      <c r="J65" s="745">
        <f t="shared" si="16"/>
        <v>1.666152422091947</v>
      </c>
      <c r="K65" s="968">
        <v>0.13500000000000001</v>
      </c>
      <c r="L65" s="679">
        <v>4</v>
      </c>
      <c r="M65" s="736">
        <f t="shared" si="17"/>
        <v>0.54</v>
      </c>
      <c r="N65" s="644" t="s">
        <v>251</v>
      </c>
      <c r="O65" s="838">
        <v>0.125</v>
      </c>
      <c r="P65" s="958">
        <v>43418</v>
      </c>
      <c r="Q65" s="958">
        <v>43444</v>
      </c>
      <c r="R65" s="736">
        <f t="shared" si="18"/>
        <v>8.0000000000000071</v>
      </c>
      <c r="S65" s="802">
        <f>IF(INDEX(Historical!$D$7:$D$1452,MATCH(B65,Historical!$B$7:$B$1452,0))=0,"n/a",(INDEX(Historical!$C$7:$C$1452,MATCH(B65,Historical!$B$7:$B$1452,0))/INDEX(Historical!$D$7:$D$1452,MATCH(B65,Historical!$B$7:$B$1452,0))-1)*100)</f>
        <v>9.3023255813953654</v>
      </c>
      <c r="T65" s="802">
        <f>IF(INDEX(Historical!$F$7:$F$1452,MATCH(B65,Historical!$B$7:$B$1452,0))=0,"n/a",((INDEX(Historical!$C$7:$C$1452,MATCH(B65,Historical!$B$7:$B$1452,0))/INDEX(Historical!$F$7:$F$1452,MATCH(B65,Historical!$B$7:$B$1452,0)))^(1/3)-1)*100)</f>
        <v>8.3008947425307955</v>
      </c>
      <c r="U65" s="802">
        <f>IF(INDEX(Historical!$I$7:$I$1452,MATCH(B65,Historical!$B$7:$B$1452,0))=0,"n/a",((INDEX(Historical!$C$7:$C$1452,MATCH(B65,Historical!$B$7:$B$1452,0))/INDEX(Historical!$I$7:$I$1452,MATCH(B65,Historical!$B$7:$B$1452,0)))^(1/5)-1)*100)</f>
        <v>8.5397089755350652</v>
      </c>
      <c r="V65" s="802">
        <f>IF(INDEX(Historical!$O$7:$O$1452,MATCH(B65,Historical!$B$7:$B$1452,0))=0,"n/a",((INDEX(Historical!$C$7:$C$1452,MATCH(B65,Historical!$B$7:$B$1452,0))/INDEX(Historical!$O$7:$O$1452,MATCH(B65,Historical!$B$7:$B$1452,0)))^(1/10)-1)*100)</f>
        <v>8.9932536168680031</v>
      </c>
      <c r="W65" s="803">
        <f t="shared" si="19"/>
        <v>0.94956834749080621</v>
      </c>
      <c r="X65" s="804" t="str">
        <f t="shared" si="20"/>
        <v>n/a</v>
      </c>
      <c r="Y65" s="759"/>
      <c r="Z65" s="745">
        <f t="shared" si="21"/>
        <v>36.241610738255034</v>
      </c>
      <c r="AA65" s="678">
        <f t="shared" si="22"/>
        <v>21.75167785234899</v>
      </c>
      <c r="AB65" s="679">
        <v>12</v>
      </c>
      <c r="AC65" s="959">
        <v>1.49</v>
      </c>
      <c r="AD65" s="959">
        <v>1.45</v>
      </c>
      <c r="AE65" s="959">
        <v>2.15</v>
      </c>
      <c r="AF65" s="959">
        <v>2.44</v>
      </c>
      <c r="AG65" s="959">
        <v>11.4</v>
      </c>
      <c r="AH65" s="959">
        <v>8.1</v>
      </c>
      <c r="AI65" s="959">
        <v>4.29</v>
      </c>
      <c r="AJ65" s="959">
        <v>-0.8</v>
      </c>
      <c r="AK65" s="959">
        <v>15</v>
      </c>
      <c r="AL65" s="972">
        <v>871.83</v>
      </c>
      <c r="AM65" s="964">
        <v>0.4</v>
      </c>
      <c r="AN65" s="959">
        <v>0</v>
      </c>
      <c r="AO65" s="845">
        <f t="shared" si="23"/>
        <v>-11.545816454721978</v>
      </c>
      <c r="AP65" s="846">
        <f t="shared" si="24"/>
        <v>10.205861397627013</v>
      </c>
      <c r="AQ65" s="680">
        <f t="shared" si="25"/>
        <v>53.585436172591351</v>
      </c>
      <c r="AR65" s="745">
        <f>INDEX(Historical!$C$7:$C$1452,MATCH(B65,Historical!$B$7:$B$1452,0))*IF(AH65="n/a",1.03,IF(AH65&lt;0,1.01,IF(AH65&gt;10,1.1,(1+AH65/100))))</f>
        <v>0.50807000000000002</v>
      </c>
      <c r="AS65" s="678">
        <f t="shared" si="26"/>
        <v>0.52986620299999998</v>
      </c>
      <c r="AT65" s="678">
        <f t="shared" si="30"/>
        <v>0.58285282329999999</v>
      </c>
      <c r="AU65" s="678">
        <f t="shared" si="30"/>
        <v>0.64113810563000007</v>
      </c>
      <c r="AV65" s="678">
        <f t="shared" si="30"/>
        <v>0.70525191619300009</v>
      </c>
      <c r="AW65" s="745">
        <f t="shared" si="27"/>
        <v>2.9671790481230005</v>
      </c>
      <c r="AX65" s="854">
        <f t="shared" si="28"/>
        <v>9.1551343663159557</v>
      </c>
      <c r="AY65" s="1090">
        <v>0.93</v>
      </c>
      <c r="AZ65" s="964">
        <v>29.409999999999997</v>
      </c>
      <c r="BA65" s="964">
        <v>-10.27</v>
      </c>
      <c r="BB65" s="964">
        <v>-0.02</v>
      </c>
      <c r="BC65" s="964">
        <v>0.15</v>
      </c>
      <c r="BE65" s="701">
        <v>1974</v>
      </c>
      <c r="BF65" s="986" t="e">
        <f>#VALUE!</f>
        <v>#VALUE!</v>
      </c>
      <c r="BG65" s="972">
        <v>9.4</v>
      </c>
    </row>
    <row r="66" spans="1:59" ht="11.25" customHeight="1" x14ac:dyDescent="0.2">
      <c r="A66" s="566" t="s">
        <v>252</v>
      </c>
      <c r="B66" s="651" t="s">
        <v>253</v>
      </c>
      <c r="C66" s="1080" t="s">
        <v>124</v>
      </c>
      <c r="D66" s="1080" t="s">
        <v>4256</v>
      </c>
      <c r="E66" s="835">
        <v>49</v>
      </c>
      <c r="F66" s="554">
        <v>28</v>
      </c>
      <c r="G66" s="554" t="s">
        <v>116</v>
      </c>
      <c r="H66" s="554" t="s">
        <v>116</v>
      </c>
      <c r="I66" s="959">
        <v>42.67</v>
      </c>
      <c r="J66" s="745">
        <f t="shared" si="16"/>
        <v>1.4530114834778534</v>
      </c>
      <c r="K66" s="968">
        <v>0.155</v>
      </c>
      <c r="L66" s="679">
        <v>4</v>
      </c>
      <c r="M66" s="736">
        <f t="shared" si="17"/>
        <v>0.62</v>
      </c>
      <c r="N66" s="644" t="s">
        <v>701</v>
      </c>
      <c r="O66" s="838">
        <v>0.15</v>
      </c>
      <c r="P66" s="958">
        <v>43215</v>
      </c>
      <c r="Q66" s="958">
        <v>43230</v>
      </c>
      <c r="R66" s="736">
        <f t="shared" si="18"/>
        <v>3.3333333333333366</v>
      </c>
      <c r="S66" s="802">
        <f>IF(INDEX(Historical!$D$7:$D$1452,MATCH(B66,Historical!$B$7:$B$1452,0))=0,"n/a",(INDEX(Historical!$C$7:$C$1452,MATCH(B66,Historical!$B$7:$B$1452,0))/INDEX(Historical!$D$7:$D$1452,MATCH(B66,Historical!$B$7:$B$1452,0))-1)*100)</f>
        <v>7.2727272727272529</v>
      </c>
      <c r="T66" s="802">
        <f>IF(INDEX(Historical!$F$7:$F$1452,MATCH(B66,Historical!$B$7:$B$1452,0))=0,"n/a",((INDEX(Historical!$C$7:$C$1452,MATCH(B66,Historical!$B$7:$B$1452,0))/INDEX(Historical!$F$7:$F$1452,MATCH(B66,Historical!$B$7:$B$1452,0)))^(1/3)-1)*100)</f>
        <v>8.6504159591211494</v>
      </c>
      <c r="U66" s="802">
        <f>IF(INDEX(Historical!$I$7:$I$1452,MATCH(B66,Historical!$B$7:$B$1452,0))=0,"n/a",((INDEX(Historical!$C$7:$C$1452,MATCH(B66,Historical!$B$7:$B$1452,0))/INDEX(Historical!$I$7:$I$1452,MATCH(B66,Historical!$B$7:$B$1452,0)))^(1/5)-1)*100)</f>
        <v>12.322720670278752</v>
      </c>
      <c r="V66" s="802">
        <f>IF(INDEX(Historical!$O$7:$O$1452,MATCH(B66,Historical!$B$7:$B$1452,0))=0,"n/a",((INDEX(Historical!$C$7:$C$1452,MATCH(B66,Historical!$B$7:$B$1452,0))/INDEX(Historical!$O$7:$O$1452,MATCH(B66,Historical!$B$7:$B$1452,0)))^(1/10)-1)*100)</f>
        <v>8.7079246387443696</v>
      </c>
      <c r="W66" s="803">
        <f t="shared" si="19"/>
        <v>1.415115676983582</v>
      </c>
      <c r="X66" s="804" t="str">
        <f t="shared" si="20"/>
        <v>n/a</v>
      </c>
      <c r="Y66" s="651"/>
      <c r="Z66" s="745">
        <f t="shared" si="21"/>
        <v>37.349397590361448</v>
      </c>
      <c r="AA66" s="678">
        <f t="shared" si="22"/>
        <v>25.704819277108435</v>
      </c>
      <c r="AB66" s="679">
        <v>11</v>
      </c>
      <c r="AC66" s="959">
        <v>1.66</v>
      </c>
      <c r="AD66" s="959">
        <v>1.17</v>
      </c>
      <c r="AE66" s="959">
        <v>0.73</v>
      </c>
      <c r="AF66" s="959">
        <v>1.92</v>
      </c>
      <c r="AG66" s="959" t="s">
        <v>138</v>
      </c>
      <c r="AH66" s="959">
        <v>-53.400000000000006</v>
      </c>
      <c r="AI66" s="959">
        <v>23.849999999999998</v>
      </c>
      <c r="AJ66" s="959">
        <v>-3.4000000000000004</v>
      </c>
      <c r="AK66" s="959">
        <v>22.009999999999998</v>
      </c>
      <c r="AL66" s="969">
        <v>2160</v>
      </c>
      <c r="AM66" s="964">
        <v>0.4</v>
      </c>
      <c r="AN66" s="959">
        <v>2.1</v>
      </c>
      <c r="AO66" s="845">
        <f t="shared" si="23"/>
        <v>-11.929087123351829</v>
      </c>
      <c r="AP66" s="846">
        <f t="shared" si="24"/>
        <v>13.775732153756605</v>
      </c>
      <c r="AQ66" s="680">
        <f t="shared" si="25"/>
        <v>48.103946998268299</v>
      </c>
      <c r="AR66" s="745">
        <f>INDEX(Historical!$C$7:$C$1452,MATCH(B66,Historical!$B$7:$B$1452,0))*IF(AH66="n/a",1.03,IF(AH66&lt;0,1.01,IF(AH66&gt;10,1.1,(1+AH66/100))))</f>
        <v>0.59589999999999999</v>
      </c>
      <c r="AS66" s="678">
        <f t="shared" si="26"/>
        <v>0.65549000000000002</v>
      </c>
      <c r="AT66" s="678">
        <f t="shared" si="30"/>
        <v>0.7210390000000001</v>
      </c>
      <c r="AU66" s="678">
        <f t="shared" si="30"/>
        <v>0.79314290000000021</v>
      </c>
      <c r="AV66" s="678">
        <f t="shared" si="30"/>
        <v>0.87245719000000033</v>
      </c>
      <c r="AW66" s="745">
        <f t="shared" si="27"/>
        <v>3.6380290900000007</v>
      </c>
      <c r="AX66" s="854">
        <f t="shared" si="28"/>
        <v>8.5259645887040083</v>
      </c>
      <c r="AY66" s="1090">
        <v>1.4</v>
      </c>
      <c r="AZ66" s="964">
        <v>7.7299999999999995</v>
      </c>
      <c r="BA66" s="964">
        <v>-28.38</v>
      </c>
      <c r="BB66" s="964">
        <v>-3.91</v>
      </c>
      <c r="BC66" s="964">
        <v>-16.650000000000002</v>
      </c>
      <c r="BE66" s="701">
        <v>1970</v>
      </c>
      <c r="BF66" s="986" t="e">
        <f>#VALUE!</f>
        <v>#VALUE!</v>
      </c>
      <c r="BG66" s="972" t="s">
        <v>138</v>
      </c>
    </row>
    <row r="67" spans="1:59" ht="11.25" customHeight="1" x14ac:dyDescent="0.2">
      <c r="A67" s="566" t="s">
        <v>254</v>
      </c>
      <c r="B67" s="651" t="s">
        <v>255</v>
      </c>
      <c r="C67" s="1080" t="s">
        <v>180</v>
      </c>
      <c r="D67" s="1080" t="s">
        <v>4456</v>
      </c>
      <c r="E67" s="835">
        <v>46</v>
      </c>
      <c r="F67" s="554">
        <v>44</v>
      </c>
      <c r="G67" s="554" t="s">
        <v>107</v>
      </c>
      <c r="H67" s="554" t="s">
        <v>107</v>
      </c>
      <c r="I67" s="959">
        <v>47.94</v>
      </c>
      <c r="J67" s="745">
        <f t="shared" si="16"/>
        <v>5.9240717563621192</v>
      </c>
      <c r="K67" s="968">
        <v>0.71</v>
      </c>
      <c r="L67" s="679">
        <v>4</v>
      </c>
      <c r="M67" s="736">
        <f t="shared" si="17"/>
        <v>2.84</v>
      </c>
      <c r="N67" s="644" t="s">
        <v>120</v>
      </c>
      <c r="O67" s="838">
        <v>0.7</v>
      </c>
      <c r="P67" s="958">
        <v>43328</v>
      </c>
      <c r="Q67" s="958">
        <v>43343</v>
      </c>
      <c r="R67" s="736">
        <f t="shared" si="18"/>
        <v>1.4285714285714299</v>
      </c>
      <c r="S67" s="802">
        <f>IF(INDEX(Historical!$D$7:$D$1452,MATCH(B67,Historical!$B$7:$B$1452,0))=0,"n/a",(INDEX(Historical!$C$7:$C$1452,MATCH(B67,Historical!$B$7:$B$1452,0))/INDEX(Historical!$D$7:$D$1452,MATCH(B67,Historical!$B$7:$B$1452,0))-1)*100)</f>
        <v>0.9009009009008917</v>
      </c>
      <c r="T67" s="802">
        <f>IF(INDEX(Historical!$F$7:$F$1452,MATCH(B67,Historical!$B$7:$B$1452,0))=0,"n/a",((INDEX(Historical!$C$7:$C$1452,MATCH(B67,Historical!$B$7:$B$1452,0))/INDEX(Historical!$F$7:$F$1452,MATCH(B67,Historical!$B$7:$B$1452,0)))^(1/3)-1)*100)</f>
        <v>2.1745909858070789</v>
      </c>
      <c r="U67" s="802">
        <f>IF(INDEX(Historical!$I$7:$I$1452,MATCH(B67,Historical!$B$7:$B$1452,0))=0,"n/a",((INDEX(Historical!$C$7:$C$1452,MATCH(B67,Historical!$B$7:$B$1452,0))/INDEX(Historical!$I$7:$I$1452,MATCH(B67,Historical!$B$7:$B$1452,0)))^(1/5)-1)*100)</f>
        <v>58.489319246111336</v>
      </c>
      <c r="V67" s="802">
        <f>IF(INDEX(Historical!$O$7:$O$1452,MATCH(B67,Historical!$B$7:$B$1452,0))=0,"n/a",((INDEX(Historical!$C$7:$C$1452,MATCH(B67,Historical!$B$7:$B$1452,0))/INDEX(Historical!$O$7:$O$1452,MATCH(B67,Historical!$B$7:$B$1452,0)))^(1/10)-1)*100)</f>
        <v>31.579597215492662</v>
      </c>
      <c r="W67" s="803">
        <f t="shared" si="19"/>
        <v>1.8521236622174841</v>
      </c>
      <c r="X67" s="804" t="str">
        <f t="shared" si="20"/>
        <v>n/a</v>
      </c>
      <c r="Y67" s="759" t="s">
        <v>256</v>
      </c>
      <c r="Z67" s="745" t="str">
        <f t="shared" si="21"/>
        <v>n/a</v>
      </c>
      <c r="AA67" s="678" t="str">
        <f t="shared" si="22"/>
        <v>n/a</v>
      </c>
      <c r="AB67" s="679">
        <v>9</v>
      </c>
      <c r="AC67" s="959">
        <v>-0.12</v>
      </c>
      <c r="AD67" s="959" t="s">
        <v>138</v>
      </c>
      <c r="AE67" s="959">
        <v>2.16</v>
      </c>
      <c r="AF67" s="959">
        <v>1.19</v>
      </c>
      <c r="AG67" s="959">
        <v>10.7</v>
      </c>
      <c r="AH67" s="961">
        <v>89.7</v>
      </c>
      <c r="AI67" s="961">
        <v>70.850000000000009</v>
      </c>
      <c r="AJ67" s="959">
        <v>-15.1</v>
      </c>
      <c r="AK67" s="959" t="s">
        <v>138</v>
      </c>
      <c r="AL67" s="969">
        <v>5370</v>
      </c>
      <c r="AM67" s="964">
        <v>1.2</v>
      </c>
      <c r="AN67" s="959">
        <v>0.11</v>
      </c>
      <c r="AO67" s="845" t="str">
        <f t="shared" si="23"/>
        <v>n/a</v>
      </c>
      <c r="AP67" s="846">
        <f t="shared" si="24"/>
        <v>64.41339100247346</v>
      </c>
      <c r="AQ67" s="680" t="str">
        <f t="shared" si="25"/>
        <v>n/a</v>
      </c>
      <c r="AR67" s="745">
        <f>INDEX(Historical!$C$7:$C$1452,MATCH(B67,Historical!$B$7:$B$1452,0))*IF(AH67="n/a",1.03,IF(AH67&lt;0,1.01,IF(AH67&gt;10,1.1,(1+AH67/100))))</f>
        <v>3.08</v>
      </c>
      <c r="AS67" s="678">
        <f t="shared" si="26"/>
        <v>3.3880000000000003</v>
      </c>
      <c r="AT67" s="678">
        <f t="shared" ref="AT67:AV86" si="31">IF($AK67="n/a",1.03*AS67,IF($AK67&lt;0,1.01*AS67,IF($AK67&gt;10,1.1*AS67,(1+$AK67/100)*AS67)))</f>
        <v>3.4896400000000005</v>
      </c>
      <c r="AU67" s="678">
        <f t="shared" si="31"/>
        <v>3.5943292000000007</v>
      </c>
      <c r="AV67" s="678">
        <f t="shared" si="31"/>
        <v>3.7021590760000009</v>
      </c>
      <c r="AW67" s="745">
        <f t="shared" si="27"/>
        <v>17.254128276000003</v>
      </c>
      <c r="AX67" s="854">
        <f t="shared" si="28"/>
        <v>35.991089436796003</v>
      </c>
      <c r="AY67" s="1090">
        <v>1.41</v>
      </c>
      <c r="AZ67" s="964">
        <v>7.59</v>
      </c>
      <c r="BA67" s="964">
        <v>-36.1</v>
      </c>
      <c r="BB67" s="964">
        <v>-19.43</v>
      </c>
      <c r="BC67" s="964">
        <v>-25.790000000000003</v>
      </c>
      <c r="BE67" s="701">
        <v>1973</v>
      </c>
      <c r="BF67" s="986" t="e">
        <f>#VALUE!</f>
        <v>#VALUE!</v>
      </c>
      <c r="BG67" s="972">
        <v>7.6</v>
      </c>
    </row>
    <row r="68" spans="1:59" ht="11.25" customHeight="1" x14ac:dyDescent="0.2">
      <c r="A68" s="566" t="s">
        <v>257</v>
      </c>
      <c r="B68" s="651" t="s">
        <v>258</v>
      </c>
      <c r="C68" s="1080" t="s">
        <v>129</v>
      </c>
      <c r="D68" s="1080" t="s">
        <v>4415</v>
      </c>
      <c r="E68" s="835">
        <v>53</v>
      </c>
      <c r="F68" s="554">
        <v>18</v>
      </c>
      <c r="G68" s="554" t="s">
        <v>38</v>
      </c>
      <c r="H68" s="554" t="s">
        <v>38</v>
      </c>
      <c r="I68" s="959">
        <v>42.68</v>
      </c>
      <c r="J68" s="745">
        <f t="shared" si="16"/>
        <v>1.9681349578256795</v>
      </c>
      <c r="K68" s="968">
        <v>0.21</v>
      </c>
      <c r="L68" s="679">
        <v>4</v>
      </c>
      <c r="M68" s="736">
        <f t="shared" si="17"/>
        <v>0.84</v>
      </c>
      <c r="N68" s="644" t="s">
        <v>108</v>
      </c>
      <c r="O68" s="838">
        <v>0.1875</v>
      </c>
      <c r="P68" s="958">
        <v>43476</v>
      </c>
      <c r="Q68" s="958">
        <v>43511</v>
      </c>
      <c r="R68" s="736">
        <f t="shared" si="18"/>
        <v>11.999999999999995</v>
      </c>
      <c r="S68" s="802">
        <f>IF(INDEX(Historical!$D$7:$D$1452,MATCH(B68,Historical!$B$7:$B$1452,0))=0,"n/a",(INDEX(Historical!$C$7:$C$1452,MATCH(B68,Historical!$B$7:$B$1452,0))/INDEX(Historical!$D$7:$D$1452,MATCH(B68,Historical!$B$7:$B$1452,0))-1)*100)</f>
        <v>17.24137931034484</v>
      </c>
      <c r="T68" s="802">
        <f>IF(INDEX(Historical!$F$7:$F$1452,MATCH(B68,Historical!$B$7:$B$1452,0))=0,"n/a",((INDEX(Historical!$C$7:$C$1452,MATCH(B68,Historical!$B$7:$B$1452,0))/INDEX(Historical!$F$7:$F$1452,MATCH(B68,Historical!$B$7:$B$1452,0)))^(1/3)-1)*100)</f>
        <v>19.348319192733697</v>
      </c>
      <c r="U68" s="802">
        <f>IF(INDEX(Historical!$I$7:$I$1452,MATCH(B68,Historical!$B$7:$B$1452,0))=0,"n/a",((INDEX(Historical!$C$7:$C$1452,MATCH(B68,Historical!$B$7:$B$1452,0))/INDEX(Historical!$I$7:$I$1452,MATCH(B68,Historical!$B$7:$B$1452,0)))^(1/5)-1)*100)</f>
        <v>17.781622215659041</v>
      </c>
      <c r="V68" s="802">
        <f>IF(INDEX(Historical!$O$7:$O$1452,MATCH(B68,Historical!$B$7:$B$1452,0))=0,"n/a",((INDEX(Historical!$C$7:$C$1452,MATCH(B68,Historical!$B$7:$B$1452,0))/INDEX(Historical!$O$7:$O$1452,MATCH(B68,Historical!$B$7:$B$1452,0)))^(1/10)-1)*100)</f>
        <v>16.316617767200302</v>
      </c>
      <c r="W68" s="803">
        <f t="shared" si="19"/>
        <v>1.0897860371163253</v>
      </c>
      <c r="X68" s="804">
        <f t="shared" si="20"/>
        <v>1.4695555550131441</v>
      </c>
      <c r="Y68" s="756"/>
      <c r="Z68" s="745">
        <f t="shared" si="21"/>
        <v>48.554913294797686</v>
      </c>
      <c r="AA68" s="678">
        <f t="shared" si="22"/>
        <v>24.670520231213874</v>
      </c>
      <c r="AB68" s="679">
        <v>10</v>
      </c>
      <c r="AC68" s="959">
        <v>1.73</v>
      </c>
      <c r="AD68" s="959">
        <v>2.35</v>
      </c>
      <c r="AE68" s="959">
        <v>2.4900000000000002</v>
      </c>
      <c r="AF68" s="959">
        <v>4.0599999999999996</v>
      </c>
      <c r="AG68" s="959">
        <v>18.899999999999999</v>
      </c>
      <c r="AH68" s="959">
        <v>10</v>
      </c>
      <c r="AI68" s="959">
        <v>6.9599999999999991</v>
      </c>
      <c r="AJ68" s="959">
        <v>12.1</v>
      </c>
      <c r="AK68" s="959">
        <v>10.5</v>
      </c>
      <c r="AL68" s="969">
        <v>23730</v>
      </c>
      <c r="AM68" s="964">
        <v>0.2</v>
      </c>
      <c r="AN68" s="959">
        <v>0</v>
      </c>
      <c r="AO68" s="845">
        <f t="shared" si="23"/>
        <v>-4.9207630577291539</v>
      </c>
      <c r="AP68" s="846">
        <f t="shared" si="24"/>
        <v>19.749757173484721</v>
      </c>
      <c r="AQ68" s="680">
        <f t="shared" si="25"/>
        <v>110.98953332515845</v>
      </c>
      <c r="AR68" s="745">
        <f>INDEX(Historical!$C$7:$C$1452,MATCH(B68,Historical!$B$7:$B$1452,0))*IF(AH68="n/a",1.03,IF(AH68&lt;0,1.01,IF(AH68&gt;10,1.1,(1+AH68/100))))</f>
        <v>0.74800000000000011</v>
      </c>
      <c r="AS68" s="678">
        <f t="shared" si="26"/>
        <v>0.80006080000000002</v>
      </c>
      <c r="AT68" s="678">
        <f t="shared" si="31"/>
        <v>0.88006688000000011</v>
      </c>
      <c r="AU68" s="678">
        <f t="shared" si="31"/>
        <v>0.96807356800000022</v>
      </c>
      <c r="AV68" s="678">
        <f t="shared" si="31"/>
        <v>1.0648809248000004</v>
      </c>
      <c r="AW68" s="745">
        <f t="shared" si="27"/>
        <v>4.4610821728000012</v>
      </c>
      <c r="AX68" s="854">
        <f t="shared" si="28"/>
        <v>10.452394969072168</v>
      </c>
      <c r="AY68" s="1090">
        <v>0.24</v>
      </c>
      <c r="AZ68" s="964">
        <v>34.589999999999996</v>
      </c>
      <c r="BA68" s="964">
        <v>-7.7399999999999993</v>
      </c>
      <c r="BB68" s="964">
        <v>-2.64</v>
      </c>
      <c r="BC68" s="964">
        <v>10.16</v>
      </c>
      <c r="BE68" s="701">
        <v>1967</v>
      </c>
      <c r="BF68" s="986" t="e">
        <f>#VALUE!</f>
        <v>#VALUE!</v>
      </c>
      <c r="BG68" s="972">
        <v>12.8</v>
      </c>
    </row>
    <row r="69" spans="1:59" ht="11.25" customHeight="1" x14ac:dyDescent="0.2">
      <c r="A69" s="566" t="s">
        <v>259</v>
      </c>
      <c r="B69" s="651" t="s">
        <v>260</v>
      </c>
      <c r="C69" s="1080" t="s">
        <v>113</v>
      </c>
      <c r="D69" s="1080" t="s">
        <v>214</v>
      </c>
      <c r="E69" s="835">
        <v>44</v>
      </c>
      <c r="F69" s="554">
        <v>55</v>
      </c>
      <c r="G69" s="554" t="s">
        <v>38</v>
      </c>
      <c r="H69" s="554" t="s">
        <v>38</v>
      </c>
      <c r="I69" s="959">
        <v>126.69</v>
      </c>
      <c r="J69" s="745">
        <f t="shared" si="16"/>
        <v>3.1573131265293237</v>
      </c>
      <c r="K69" s="968">
        <v>1</v>
      </c>
      <c r="L69" s="679">
        <v>4</v>
      </c>
      <c r="M69" s="736">
        <f t="shared" si="17"/>
        <v>4</v>
      </c>
      <c r="N69" s="644" t="s">
        <v>128</v>
      </c>
      <c r="O69" s="838">
        <v>0.78</v>
      </c>
      <c r="P69" s="958">
        <v>43370</v>
      </c>
      <c r="Q69" s="958">
        <v>43382</v>
      </c>
      <c r="R69" s="736">
        <f t="shared" si="18"/>
        <v>28.205128205128201</v>
      </c>
      <c r="S69" s="802">
        <f>IF(INDEX(Historical!$D$7:$D$1452,MATCH(B69,Historical!$B$7:$B$1452,0))=0,"n/a",(INDEX(Historical!$C$7:$C$1452,MATCH(B69,Historical!$B$7:$B$1452,0))/INDEX(Historical!$D$7:$D$1452,MATCH(B69,Historical!$B$7:$B$1452,0))-1)*100)</f>
        <v>18.695652173913068</v>
      </c>
      <c r="T69" s="802">
        <f>IF(INDEX(Historical!$F$7:$F$1452,MATCH(B69,Historical!$B$7:$B$1452,0))=0,"n/a",((INDEX(Historical!$C$7:$C$1452,MATCH(B69,Historical!$B$7:$B$1452,0))/INDEX(Historical!$F$7:$F$1452,MATCH(B69,Historical!$B$7:$B$1452,0)))^(1/3)-1)*100)</f>
        <v>16.088465859771574</v>
      </c>
      <c r="U69" s="802">
        <f>IF(INDEX(Historical!$I$7:$I$1452,MATCH(B69,Historical!$B$7:$B$1452,0))=0,"n/a",((INDEX(Historical!$C$7:$C$1452,MATCH(B69,Historical!$B$7:$B$1452,0))/INDEX(Historical!$I$7:$I$1452,MATCH(B69,Historical!$B$7:$B$1452,0)))^(1/5)-1)*100)</f>
        <v>13.334454402894114</v>
      </c>
      <c r="V69" s="802">
        <f>IF(INDEX(Historical!$O$7:$O$1452,MATCH(B69,Historical!$B$7:$B$1452,0))=0,"n/a",((INDEX(Historical!$C$7:$C$1452,MATCH(B69,Historical!$B$7:$B$1452,0))/INDEX(Historical!$O$7:$O$1452,MATCH(B69,Historical!$B$7:$B$1452,0)))^(1/10)-1)*100)</f>
        <v>11.612317403390438</v>
      </c>
      <c r="W69" s="803">
        <f t="shared" si="19"/>
        <v>1.1483026117595498</v>
      </c>
      <c r="X69" s="804">
        <f t="shared" si="20"/>
        <v>1.7779272537192152</v>
      </c>
      <c r="Y69" s="753"/>
      <c r="Z69" s="745">
        <f t="shared" si="21"/>
        <v>53.547523427041497</v>
      </c>
      <c r="AA69" s="678">
        <f t="shared" si="22"/>
        <v>16.959839357429718</v>
      </c>
      <c r="AB69" s="679">
        <v>12</v>
      </c>
      <c r="AC69" s="959">
        <v>7.47</v>
      </c>
      <c r="AD69" s="959">
        <v>1.45</v>
      </c>
      <c r="AE69" s="959">
        <v>2.96</v>
      </c>
      <c r="AF69" s="959">
        <v>11.92</v>
      </c>
      <c r="AG69" s="959">
        <v>46.800000000000004</v>
      </c>
      <c r="AH69" s="959">
        <v>18.7</v>
      </c>
      <c r="AI69" s="959">
        <v>6.47</v>
      </c>
      <c r="AJ69" s="959">
        <v>7.5</v>
      </c>
      <c r="AK69" s="959">
        <v>11.700000000000001</v>
      </c>
      <c r="AL69" s="969">
        <v>43830</v>
      </c>
      <c r="AM69" s="964">
        <v>0.1</v>
      </c>
      <c r="AN69" s="959">
        <v>2.09</v>
      </c>
      <c r="AO69" s="845">
        <f t="shared" si="23"/>
        <v>-0.46807182800628055</v>
      </c>
      <c r="AP69" s="846">
        <f t="shared" si="24"/>
        <v>16.491767529423438</v>
      </c>
      <c r="AQ69" s="680">
        <f t="shared" si="25"/>
        <v>199.74899509835245</v>
      </c>
      <c r="AR69" s="745">
        <f>INDEX(Historical!$C$7:$C$1452,MATCH(B69,Historical!$B$7:$B$1452,0))*IF(AH69="n/a",1.03,IF(AH69&lt;0,1.01,IF(AH69&gt;10,1.1,(1+AH69/100))))</f>
        <v>3.0030000000000006</v>
      </c>
      <c r="AS69" s="678">
        <f t="shared" si="26"/>
        <v>3.1972941000000006</v>
      </c>
      <c r="AT69" s="678">
        <f t="shared" si="31"/>
        <v>3.5170235100000009</v>
      </c>
      <c r="AU69" s="678">
        <f t="shared" si="31"/>
        <v>3.8687258610000015</v>
      </c>
      <c r="AV69" s="678">
        <f t="shared" si="31"/>
        <v>4.2555984471000023</v>
      </c>
      <c r="AW69" s="745">
        <f t="shared" si="27"/>
        <v>17.841641918100006</v>
      </c>
      <c r="AX69" s="854">
        <f t="shared" si="28"/>
        <v>14.082912556713243</v>
      </c>
      <c r="AY69" s="1090">
        <v>1.18</v>
      </c>
      <c r="AZ69" s="964">
        <v>7.59</v>
      </c>
      <c r="BA69" s="964">
        <v>-29.25</v>
      </c>
      <c r="BB69" s="964">
        <v>-2.8400000000000003</v>
      </c>
      <c r="BC69" s="964">
        <v>-10.51</v>
      </c>
      <c r="BE69" s="701">
        <v>1975</v>
      </c>
      <c r="BF69" s="986" t="e">
        <f>#VALUE!</f>
        <v>#VALUE!</v>
      </c>
      <c r="BG69" s="972">
        <v>11.799999999999999</v>
      </c>
    </row>
    <row r="70" spans="1:59" ht="11.25" customHeight="1" x14ac:dyDescent="0.2">
      <c r="A70" s="645" t="s">
        <v>261</v>
      </c>
      <c r="B70" s="651" t="s">
        <v>262</v>
      </c>
      <c r="C70" s="1080" t="s">
        <v>4277</v>
      </c>
      <c r="D70" s="1080" t="s">
        <v>4413</v>
      </c>
      <c r="E70" s="835">
        <v>28</v>
      </c>
      <c r="F70" s="554">
        <v>96</v>
      </c>
      <c r="G70" s="554" t="s">
        <v>38</v>
      </c>
      <c r="H70" s="554" t="s">
        <v>107</v>
      </c>
      <c r="I70" s="959">
        <v>126.52</v>
      </c>
      <c r="J70" s="745">
        <f t="shared" si="16"/>
        <v>1.1697755295605439</v>
      </c>
      <c r="K70" s="974">
        <v>0.37</v>
      </c>
      <c r="L70" s="679">
        <v>4</v>
      </c>
      <c r="M70" s="736">
        <f t="shared" si="17"/>
        <v>1.48</v>
      </c>
      <c r="N70" s="644" t="s">
        <v>598</v>
      </c>
      <c r="O70" s="839">
        <v>0.31</v>
      </c>
      <c r="P70" s="695">
        <v>43159</v>
      </c>
      <c r="Q70" s="695">
        <v>43175</v>
      </c>
      <c r="R70" s="736">
        <f t="shared" si="18"/>
        <v>19.35483870967742</v>
      </c>
      <c r="S70" s="802">
        <f>IF(INDEX(Historical!$D$7:$D$1452,MATCH(B70,Historical!$B$7:$B$1452,0))=0,"n/a",(INDEX(Historical!$C$7:$C$1452,MATCH(B70,Historical!$B$7:$B$1452,0))/INDEX(Historical!$D$7:$D$1452,MATCH(B70,Historical!$B$7:$B$1452,0))-1)*100)</f>
        <v>10.714285714285698</v>
      </c>
      <c r="T70" s="802">
        <f>IF(INDEX(Historical!$F$7:$F$1452,MATCH(B70,Historical!$B$7:$B$1452,0))=0,"n/a",((INDEX(Historical!$C$7:$C$1452,MATCH(B70,Historical!$B$7:$B$1452,0))/INDEX(Historical!$F$7:$F$1452,MATCH(B70,Historical!$B$7:$B$1452,0)))^(1/3)-1)*100)</f>
        <v>12.110512440831279</v>
      </c>
      <c r="U70" s="802">
        <f>IF(INDEX(Historical!$I$7:$I$1452,MATCH(B70,Historical!$B$7:$B$1452,0))=0,"n/a",((INDEX(Historical!$C$7:$C$1452,MATCH(B70,Historical!$B$7:$B$1452,0))/INDEX(Historical!$I$7:$I$1452,MATCH(B70,Historical!$B$7:$B$1452,0)))^(1/5)-1)*100)</f>
        <v>21.936232030713178</v>
      </c>
      <c r="V70" s="802">
        <f>IF(INDEX(Historical!$O$7:$O$1452,MATCH(B70,Historical!$B$7:$B$1452,0))=0,"n/a",((INDEX(Historical!$C$7:$C$1452,MATCH(B70,Historical!$B$7:$B$1452,0))/INDEX(Historical!$O$7:$O$1452,MATCH(B70,Historical!$B$7:$B$1452,0)))^(1/10)-1)*100)</f>
        <v>16.908162274321548</v>
      </c>
      <c r="W70" s="803">
        <f t="shared" si="19"/>
        <v>1.297375295719025</v>
      </c>
      <c r="X70" s="804">
        <f t="shared" si="20"/>
        <v>1.9074984374533199</v>
      </c>
      <c r="Y70" s="967" t="s">
        <v>154</v>
      </c>
      <c r="Z70" s="745">
        <f t="shared" si="21"/>
        <v>41.225626740947078</v>
      </c>
      <c r="AA70" s="678">
        <f t="shared" si="22"/>
        <v>35.242339832869078</v>
      </c>
      <c r="AB70" s="679">
        <v>6</v>
      </c>
      <c r="AC70" s="959">
        <v>3.59</v>
      </c>
      <c r="AD70" s="959">
        <v>3.2</v>
      </c>
      <c r="AE70" s="959">
        <v>6.36</v>
      </c>
      <c r="AF70" s="959">
        <v>7.14</v>
      </c>
      <c r="AG70" s="959">
        <v>31.2</v>
      </c>
      <c r="AH70" s="959">
        <v>6</v>
      </c>
      <c r="AI70" s="959">
        <v>12.02</v>
      </c>
      <c r="AJ70" s="959">
        <v>11.5</v>
      </c>
      <c r="AK70" s="959">
        <v>11</v>
      </c>
      <c r="AL70" s="969">
        <v>9980</v>
      </c>
      <c r="AM70" s="964">
        <v>0.70000000000000007</v>
      </c>
      <c r="AN70" s="959">
        <v>0</v>
      </c>
      <c r="AO70" s="845">
        <f t="shared" si="23"/>
        <v>-12.136332272595357</v>
      </c>
      <c r="AP70" s="846">
        <f t="shared" si="24"/>
        <v>23.106007560273721</v>
      </c>
      <c r="AQ70" s="680">
        <f t="shared" si="25"/>
        <v>234.41843809261553</v>
      </c>
      <c r="AR70" s="745">
        <f>INDEX(Historical!$C$7:$C$1452,MATCH(B70,Historical!$B$7:$B$1452,0))*IF(AH70="n/a",1.03,IF(AH70&lt;0,1.01,IF(AH70&gt;10,1.1,(1+AH70/100))))</f>
        <v>1.3144</v>
      </c>
      <c r="AS70" s="678">
        <f t="shared" si="26"/>
        <v>1.4458400000000002</v>
      </c>
      <c r="AT70" s="678">
        <f t="shared" si="31"/>
        <v>1.5904240000000003</v>
      </c>
      <c r="AU70" s="678">
        <f t="shared" si="31"/>
        <v>1.7494664000000004</v>
      </c>
      <c r="AV70" s="678">
        <f t="shared" si="31"/>
        <v>1.9244130400000006</v>
      </c>
      <c r="AW70" s="745">
        <f t="shared" si="27"/>
        <v>8.0245434400000022</v>
      </c>
      <c r="AX70" s="854">
        <f t="shared" si="28"/>
        <v>6.3425098324375613</v>
      </c>
      <c r="AY70" s="1090">
        <v>0.92</v>
      </c>
      <c r="AZ70" s="964">
        <v>12.18</v>
      </c>
      <c r="BA70" s="964">
        <v>-22.7</v>
      </c>
      <c r="BB70" s="964">
        <v>-9.19</v>
      </c>
      <c r="BC70" s="964">
        <v>-7.55</v>
      </c>
      <c r="BE70" s="701">
        <v>1991</v>
      </c>
      <c r="BF70" s="986" t="e">
        <f>#VALUE!</f>
        <v>#VALUE!</v>
      </c>
      <c r="BG70" s="972">
        <v>20.100000000000001</v>
      </c>
    </row>
    <row r="71" spans="1:59" ht="11.25" customHeight="1" x14ac:dyDescent="0.2">
      <c r="A71" s="566" t="s">
        <v>653</v>
      </c>
      <c r="B71" s="651" t="s">
        <v>654</v>
      </c>
      <c r="C71" s="1080" t="s">
        <v>4431</v>
      </c>
      <c r="D71" s="1080" t="s">
        <v>526</v>
      </c>
      <c r="E71" s="835">
        <v>25</v>
      </c>
      <c r="F71" s="554">
        <v>121</v>
      </c>
      <c r="G71" s="554" t="s">
        <v>107</v>
      </c>
      <c r="H71" s="554" t="s">
        <v>107</v>
      </c>
      <c r="I71" s="959">
        <v>46.97</v>
      </c>
      <c r="J71" s="745">
        <f t="shared" ref="J71:J102" si="32">(M71/I71)*100</f>
        <v>2.8103044496487124</v>
      </c>
      <c r="K71" s="974">
        <v>0.33</v>
      </c>
      <c r="L71" s="679">
        <v>4</v>
      </c>
      <c r="M71" s="736">
        <f t="shared" ref="M71:M102" si="33">K71*L71</f>
        <v>1.32</v>
      </c>
      <c r="N71" s="644" t="s">
        <v>429</v>
      </c>
      <c r="O71" s="839">
        <v>0.32</v>
      </c>
      <c r="P71" s="958">
        <v>43283</v>
      </c>
      <c r="Q71" s="958">
        <v>43299</v>
      </c>
      <c r="R71" s="736">
        <f t="shared" ref="R71:R102" si="34">(K71-O71)/O71*100</f>
        <v>3.1250000000000027</v>
      </c>
      <c r="S71" s="802">
        <f>IF(INDEX(Historical!$D$7:$D$1452,MATCH(B71,Historical!$B$7:$B$1452,0))=0,"n/a",(INDEX(Historical!$C$7:$C$1452,MATCH(B71,Historical!$B$7:$B$1452,0))/INDEX(Historical!$D$7:$D$1452,MATCH(B71,Historical!$B$7:$B$1452,0))-1)*100)</f>
        <v>3.2786885245901676</v>
      </c>
      <c r="T71" s="802">
        <f>IF(INDEX(Historical!$F$7:$F$1452,MATCH(B71,Historical!$B$7:$B$1452,0))=0,"n/a",((INDEX(Historical!$C$7:$C$1452,MATCH(B71,Historical!$B$7:$B$1452,0))/INDEX(Historical!$F$7:$F$1452,MATCH(B71,Historical!$B$7:$B$1452,0)))^(1/3)-1)*100)</f>
        <v>5.2726599609396407</v>
      </c>
      <c r="U71" s="802">
        <f>IF(INDEX(Historical!$I$7:$I$1452,MATCH(B71,Historical!$B$7:$B$1452,0))=0,"n/a",((INDEX(Historical!$C$7:$C$1452,MATCH(B71,Historical!$B$7:$B$1452,0))/INDEX(Historical!$I$7:$I$1452,MATCH(B71,Historical!$B$7:$B$1452,0)))^(1/5)-1)*100)</f>
        <v>7.442863557808499</v>
      </c>
      <c r="V71" s="802">
        <f>IF(INDEX(Historical!$O$7:$O$1452,MATCH(B71,Historical!$B$7:$B$1452,0))=0,"n/a",((INDEX(Historical!$C$7:$C$1452,MATCH(B71,Historical!$B$7:$B$1452,0))/INDEX(Historical!$O$7:$O$1452,MATCH(B71,Historical!$B$7:$B$1452,0)))^(1/10)-1)*100)</f>
        <v>11.612317403390438</v>
      </c>
      <c r="W71" s="803">
        <f t="shared" ref="W71:W102" si="35">IF(OR(U71&lt;=0,U71="n/a",V71&lt;=0,V71="n/a"),"n/a",U71/V71)</f>
        <v>0.64094558383629885</v>
      </c>
      <c r="X71" s="804">
        <f t="shared" ref="X71:X102" si="36">IF(OR(AJ71&lt;=0,AJ71="n/a",U71&lt;=0,U71="n/a"),"n/a",U71/AJ71)</f>
        <v>1.0945387585012498</v>
      </c>
      <c r="Y71" s="967" t="s">
        <v>655</v>
      </c>
      <c r="Z71" s="745">
        <f t="shared" ref="Z71:Z102" si="37">IF(OR(AC71&lt;0.01,AC71="n/a"),"n/a",M71/AC71*100)</f>
        <v>39.63963963963964</v>
      </c>
      <c r="AA71" s="678">
        <f t="shared" ref="AA71:AA102" si="38">IF(OR(AC71&lt;0.01,AC71="n/a"),"n/a",I71/AC71)</f>
        <v>14.105105105105105</v>
      </c>
      <c r="AB71" s="679">
        <v>4</v>
      </c>
      <c r="AC71" s="959">
        <v>3.33</v>
      </c>
      <c r="AD71" s="959">
        <v>0.94</v>
      </c>
      <c r="AE71" s="959">
        <v>1.54</v>
      </c>
      <c r="AF71" s="959">
        <v>2.2999999999999998</v>
      </c>
      <c r="AG71" s="959">
        <v>16.400000000000002</v>
      </c>
      <c r="AH71" s="959">
        <v>70</v>
      </c>
      <c r="AI71" s="959">
        <v>7.0000000000000009</v>
      </c>
      <c r="AJ71" s="959">
        <v>6.8000000000000007</v>
      </c>
      <c r="AK71" s="959">
        <v>15</v>
      </c>
      <c r="AL71" s="969">
        <v>2760</v>
      </c>
      <c r="AM71" s="964">
        <v>0.4</v>
      </c>
      <c r="AN71" s="959">
        <v>0.46</v>
      </c>
      <c r="AO71" s="845">
        <f t="shared" ref="AO71:AO102" si="39">IF(U71="n/a","n/a",IF(AA71&lt;0,"n/a",IF(AA71="n/a","n/a",J71+U71-AA71)))</f>
        <v>-3.8519370976478928</v>
      </c>
      <c r="AP71" s="846">
        <f t="shared" ref="AP71:AP102" si="40">IF(U71="n/a","n/a",J71+U71)</f>
        <v>10.253168007457212</v>
      </c>
      <c r="AQ71" s="680">
        <f t="shared" ref="AQ71:AQ102" si="41">IF(OR(AC71&lt;0.01,AF71="n/a"),"n/a",(I71/SQRT(22.5*AC71*(I71/AF71))-1)*100)</f>
        <v>20.077274641035014</v>
      </c>
      <c r="AR71" s="745">
        <f>INDEX(Historical!$C$7:$C$1452,MATCH(B71,Historical!$B$7:$B$1452,0))*IF(AH71="n/a",1.03,IF(AH71&lt;0,1.01,IF(AH71&gt;10,1.1,(1+AH71/100))))</f>
        <v>1.3860000000000001</v>
      </c>
      <c r="AS71" s="678">
        <f t="shared" ref="AS71:AS102" si="42">IF($AI71="n/a",1.03*AR71,IF($AI71&lt;0,1.01*AR71,IF($AI71&gt;10,1.1*AR71,(1+$AI71/100)*AR71)))</f>
        <v>1.4830200000000002</v>
      </c>
      <c r="AT71" s="678">
        <f t="shared" si="31"/>
        <v>1.6313220000000004</v>
      </c>
      <c r="AU71" s="678">
        <f t="shared" si="31"/>
        <v>1.7944542000000006</v>
      </c>
      <c r="AV71" s="678">
        <f t="shared" si="31"/>
        <v>1.9738996200000007</v>
      </c>
      <c r="AW71" s="745">
        <f t="shared" ref="AW71:AW102" si="43">SUM(AR71:AV71)</f>
        <v>8.2686958200000014</v>
      </c>
      <c r="AX71" s="854">
        <f t="shared" ref="AX71:AX102" si="44">AW71/I71*100</f>
        <v>17.604206557377054</v>
      </c>
      <c r="AY71" s="1090">
        <v>1.01</v>
      </c>
      <c r="AZ71" s="964">
        <v>5.1499999999999995</v>
      </c>
      <c r="BA71" s="964">
        <v>-34.54</v>
      </c>
      <c r="BB71" s="964">
        <v>-11.39</v>
      </c>
      <c r="BC71" s="964">
        <v>-23.13</v>
      </c>
      <c r="BE71" s="701">
        <v>1994</v>
      </c>
      <c r="BF71" s="986" t="e">
        <f t="shared" ref="BF71" si="45">#VALUE!</f>
        <v>#VALUE!</v>
      </c>
      <c r="BG71" s="972">
        <v>6.9</v>
      </c>
    </row>
    <row r="72" spans="1:59" ht="11.25" customHeight="1" x14ac:dyDescent="0.2">
      <c r="A72" s="566" t="s">
        <v>263</v>
      </c>
      <c r="B72" s="651" t="s">
        <v>264</v>
      </c>
      <c r="C72" s="1080" t="s">
        <v>155</v>
      </c>
      <c r="D72" s="1080" t="s">
        <v>4437</v>
      </c>
      <c r="E72" s="835">
        <v>56</v>
      </c>
      <c r="F72" s="554">
        <v>12</v>
      </c>
      <c r="G72" s="554" t="s">
        <v>38</v>
      </c>
      <c r="H72" s="554" t="s">
        <v>38</v>
      </c>
      <c r="I72" s="959">
        <v>129.05000000000001</v>
      </c>
      <c r="J72" s="745">
        <f t="shared" si="32"/>
        <v>2.7896164277411857</v>
      </c>
      <c r="K72" s="968">
        <v>0.9</v>
      </c>
      <c r="L72" s="679">
        <v>4</v>
      </c>
      <c r="M72" s="736">
        <f t="shared" si="33"/>
        <v>3.6</v>
      </c>
      <c r="N72" s="644" t="s">
        <v>112</v>
      </c>
      <c r="O72" s="838">
        <v>0.84</v>
      </c>
      <c r="P72" s="958">
        <v>43248</v>
      </c>
      <c r="Q72" s="958">
        <v>43263</v>
      </c>
      <c r="R72" s="736">
        <f t="shared" si="34"/>
        <v>7.1428571428571495</v>
      </c>
      <c r="S72" s="802">
        <f>IF(INDEX(Historical!$D$7:$D$1452,MATCH(B72,Historical!$B$7:$B$1452,0))=0,"n/a",(INDEX(Historical!$C$7:$C$1452,MATCH(B72,Historical!$B$7:$B$1452,0))/INDEX(Historical!$D$7:$D$1452,MATCH(B72,Historical!$B$7:$B$1452,0))-1)*100)</f>
        <v>5.3968253968253999</v>
      </c>
      <c r="T72" s="802">
        <f>IF(INDEX(Historical!$F$7:$F$1452,MATCH(B72,Historical!$B$7:$B$1452,0))=0,"n/a",((INDEX(Historical!$C$7:$C$1452,MATCH(B72,Historical!$B$7:$B$1452,0))/INDEX(Historical!$F$7:$F$1452,MATCH(B72,Historical!$B$7:$B$1452,0)))^(1/3)-1)*100)</f>
        <v>6.3513483927197356</v>
      </c>
      <c r="U72" s="802">
        <f>IF(INDEX(Historical!$I$7:$I$1452,MATCH(B72,Historical!$B$7:$B$1452,0))=0,"n/a",((INDEX(Historical!$C$7:$C$1452,MATCH(B72,Historical!$B$7:$B$1452,0))/INDEX(Historical!$I$7:$I$1452,MATCH(B72,Historical!$B$7:$B$1452,0)))^(1/5)-1)*100)</f>
        <v>6.7051469901928673</v>
      </c>
      <c r="V72" s="802">
        <f>IF(INDEX(Historical!$O$7:$O$1452,MATCH(B72,Historical!$B$7:$B$1452,0))=0,"n/a",((INDEX(Historical!$C$7:$C$1452,MATCH(B72,Historical!$B$7:$B$1452,0))/INDEX(Historical!$O$7:$O$1452,MATCH(B72,Historical!$B$7:$B$1452,0)))^(1/10)-1)*100)</f>
        <v>7.4390864567687398</v>
      </c>
      <c r="W72" s="803">
        <f t="shared" si="35"/>
        <v>0.90134010797682429</v>
      </c>
      <c r="X72" s="804">
        <f t="shared" si="36"/>
        <v>1.0814753209988495</v>
      </c>
      <c r="Y72" s="651"/>
      <c r="Z72" s="745">
        <f t="shared" si="37"/>
        <v>67.542213883677306</v>
      </c>
      <c r="AA72" s="678">
        <f t="shared" si="38"/>
        <v>24.212007504690433</v>
      </c>
      <c r="AB72" s="679">
        <v>12</v>
      </c>
      <c r="AC72" s="959">
        <v>5.33</v>
      </c>
      <c r="AD72" s="959">
        <v>3.12</v>
      </c>
      <c r="AE72" s="959">
        <v>4.43</v>
      </c>
      <c r="AF72" s="959">
        <v>5.36</v>
      </c>
      <c r="AG72" s="959">
        <v>2.5</v>
      </c>
      <c r="AH72" s="959">
        <v>-12.2</v>
      </c>
      <c r="AI72" s="959">
        <v>5.55</v>
      </c>
      <c r="AJ72" s="959">
        <v>6.2</v>
      </c>
      <c r="AK72" s="959">
        <v>7.76</v>
      </c>
      <c r="AL72" s="969">
        <v>360900</v>
      </c>
      <c r="AM72" s="964">
        <v>6.9999999999999993E-2</v>
      </c>
      <c r="AN72" s="959">
        <v>0.48</v>
      </c>
      <c r="AO72" s="845">
        <f t="shared" si="39"/>
        <v>-14.717244086756381</v>
      </c>
      <c r="AP72" s="846">
        <f t="shared" si="40"/>
        <v>9.4947634179340525</v>
      </c>
      <c r="AQ72" s="680">
        <f t="shared" si="41"/>
        <v>140.16324098888398</v>
      </c>
      <c r="AR72" s="745">
        <f>INDEX(Historical!$C$7:$C$1452,MATCH(B72,Historical!$B$7:$B$1452,0))*IF(AH72="n/a",1.03,IF(AH72&lt;0,1.01,IF(AH72&gt;10,1.1,(1+AH72/100))))</f>
        <v>3.3532000000000002</v>
      </c>
      <c r="AS72" s="678">
        <f t="shared" si="42"/>
        <v>3.5393026000000005</v>
      </c>
      <c r="AT72" s="678">
        <f t="shared" si="31"/>
        <v>3.8139524817600003</v>
      </c>
      <c r="AU72" s="678">
        <f t="shared" si="31"/>
        <v>4.109915194344576</v>
      </c>
      <c r="AV72" s="678">
        <f t="shared" si="31"/>
        <v>4.4288446134257144</v>
      </c>
      <c r="AW72" s="745">
        <f t="shared" si="43"/>
        <v>19.245214889530292</v>
      </c>
      <c r="AX72" s="854">
        <f t="shared" si="44"/>
        <v>14.912991003123047</v>
      </c>
      <c r="AY72" s="1090">
        <v>0.71</v>
      </c>
      <c r="AZ72" s="964">
        <v>8.7900000000000009</v>
      </c>
      <c r="BA72" s="964">
        <v>-13.38</v>
      </c>
      <c r="BB72" s="964">
        <v>-7.91</v>
      </c>
      <c r="BC72" s="964">
        <v>-2.37</v>
      </c>
      <c r="BE72" s="701">
        <v>1963</v>
      </c>
      <c r="BF72" s="986" t="e">
        <f>#VALUE!</f>
        <v>#VALUE!</v>
      </c>
      <c r="BG72" s="972">
        <v>1</v>
      </c>
    </row>
    <row r="73" spans="1:59" s="882" customFormat="1" ht="11.25" customHeight="1" x14ac:dyDescent="0.2">
      <c r="A73" s="740" t="s">
        <v>266</v>
      </c>
      <c r="B73" s="890" t="s">
        <v>267</v>
      </c>
      <c r="C73" s="1080" t="s">
        <v>129</v>
      </c>
      <c r="D73" s="1080" t="s">
        <v>4442</v>
      </c>
      <c r="E73" s="862">
        <v>46</v>
      </c>
      <c r="F73" s="554">
        <v>42</v>
      </c>
      <c r="G73" s="1179" t="s">
        <v>116</v>
      </c>
      <c r="H73" s="1179" t="s">
        <v>38</v>
      </c>
      <c r="I73" s="875">
        <v>113.94</v>
      </c>
      <c r="J73" s="864">
        <f t="shared" si="32"/>
        <v>3.5106196243637005</v>
      </c>
      <c r="K73" s="865">
        <v>1</v>
      </c>
      <c r="L73" s="866">
        <v>4</v>
      </c>
      <c r="M73" s="867">
        <f t="shared" si="33"/>
        <v>4</v>
      </c>
      <c r="N73" s="868" t="s">
        <v>191</v>
      </c>
      <c r="O73" s="869">
        <v>0.97</v>
      </c>
      <c r="P73" s="870">
        <v>43167</v>
      </c>
      <c r="Q73" s="870">
        <v>43193</v>
      </c>
      <c r="R73" s="867">
        <f t="shared" si="34"/>
        <v>3.092783505154642</v>
      </c>
      <c r="S73" s="802">
        <f>IF(INDEX(Historical!$D$7:$D$1452,MATCH(B73,Historical!$B$7:$B$1452,0))=0,"n/a",(INDEX(Historical!$C$7:$C$1452,MATCH(B73,Historical!$B$7:$B$1452,0))/INDEX(Historical!$D$7:$D$1452,MATCH(B73,Historical!$B$7:$B$1452,0))-1)*100)</f>
        <v>5.2197802197802234</v>
      </c>
      <c r="T73" s="802">
        <f>IF(INDEX(Historical!$F$7:$F$1452,MATCH(B73,Historical!$B$7:$B$1452,0))=0,"n/a",((INDEX(Historical!$C$7:$C$1452,MATCH(B73,Historical!$B$7:$B$1452,0))/INDEX(Historical!$F$7:$F$1452,MATCH(B73,Historical!$B$7:$B$1452,0)))^(1/3)-1)*100)</f>
        <v>5.5601264925548399</v>
      </c>
      <c r="U73" s="802">
        <f>IF(INDEX(Historical!$I$7:$I$1452,MATCH(B73,Historical!$B$7:$B$1452,0))=0,"n/a",((INDEX(Historical!$C$7:$C$1452,MATCH(B73,Historical!$B$7:$B$1452,0))/INDEX(Historical!$I$7:$I$1452,MATCH(B73,Historical!$B$7:$B$1452,0)))^(1/5)-1)*100)</f>
        <v>6.474780812840919</v>
      </c>
      <c r="V73" s="802">
        <f>IF(INDEX(Historical!$O$7:$O$1452,MATCH(B73,Historical!$B$7:$B$1452,0))=0,"n/a",((INDEX(Historical!$C$7:$C$1452,MATCH(B73,Historical!$B$7:$B$1452,0))/INDEX(Historical!$O$7:$O$1452,MATCH(B73,Historical!$B$7:$B$1452,0)))^(1/10)-1)*100)</f>
        <v>6.7469140895866753</v>
      </c>
      <c r="W73" s="871">
        <f t="shared" si="35"/>
        <v>0.9596655192088821</v>
      </c>
      <c r="X73" s="872">
        <f t="shared" si="36"/>
        <v>0.67445633467092914</v>
      </c>
      <c r="Y73" s="883"/>
      <c r="Z73" s="864">
        <f t="shared" si="37"/>
        <v>85.287846481876329</v>
      </c>
      <c r="AA73" s="874">
        <f t="shared" si="38"/>
        <v>24.294243070362469</v>
      </c>
      <c r="AB73" s="866">
        <v>12</v>
      </c>
      <c r="AC73" s="875">
        <v>4.6900000000000004</v>
      </c>
      <c r="AD73" s="875">
        <v>5.07</v>
      </c>
      <c r="AE73" s="875">
        <v>2.31</v>
      </c>
      <c r="AF73" s="884" t="s">
        <v>138</v>
      </c>
      <c r="AG73" s="884">
        <v>855.00000000000011</v>
      </c>
      <c r="AH73" s="875">
        <v>3.3000000000000003</v>
      </c>
      <c r="AI73" s="875">
        <v>1.59</v>
      </c>
      <c r="AJ73" s="875">
        <v>9.6</v>
      </c>
      <c r="AK73" s="875">
        <v>4.79</v>
      </c>
      <c r="AL73" s="876">
        <v>42820</v>
      </c>
      <c r="AM73" s="877">
        <v>0.37</v>
      </c>
      <c r="AN73" s="893" t="s">
        <v>138</v>
      </c>
      <c r="AO73" s="878">
        <f t="shared" si="39"/>
        <v>-14.30884263315785</v>
      </c>
      <c r="AP73" s="879">
        <f t="shared" si="40"/>
        <v>9.9854004372046195</v>
      </c>
      <c r="AQ73" s="880" t="str">
        <f t="shared" si="41"/>
        <v>n/a</v>
      </c>
      <c r="AR73" s="745">
        <f>INDEX(Historical!$C$7:$C$1452,MATCH(B73,Historical!$B$7:$B$1452,0))*IF(AH73="n/a",1.03,IF(AH73&lt;0,1.01,IF(AH73&gt;10,1.1,(1+AH73/100))))</f>
        <v>3.9563899999999999</v>
      </c>
      <c r="AS73" s="874">
        <f t="shared" si="42"/>
        <v>4.0192966009999997</v>
      </c>
      <c r="AT73" s="874">
        <f t="shared" si="31"/>
        <v>4.2118209081879003</v>
      </c>
      <c r="AU73" s="874">
        <f t="shared" si="31"/>
        <v>4.4135671296901009</v>
      </c>
      <c r="AV73" s="874">
        <f t="shared" si="31"/>
        <v>4.6249769952022568</v>
      </c>
      <c r="AW73" s="864">
        <f t="shared" si="43"/>
        <v>21.226051634080257</v>
      </c>
      <c r="AX73" s="881">
        <f t="shared" si="44"/>
        <v>18.629148353589834</v>
      </c>
      <c r="AY73" s="1091">
        <v>0.54</v>
      </c>
      <c r="AZ73" s="877">
        <v>17.34</v>
      </c>
      <c r="BA73" s="877">
        <v>-7.7399999999999993</v>
      </c>
      <c r="BB73" s="877">
        <v>2.9899999999999998</v>
      </c>
      <c r="BC73" s="877">
        <v>4.5900000000000007</v>
      </c>
      <c r="BD73" s="1007"/>
      <c r="BE73" s="701">
        <v>1973</v>
      </c>
      <c r="BF73" s="986" t="e">
        <f>#VALUE!</f>
        <v>#VALUE!</v>
      </c>
      <c r="BG73" s="938">
        <v>10.8</v>
      </c>
    </row>
    <row r="74" spans="1:59" ht="11.25" customHeight="1" x14ac:dyDescent="0.2">
      <c r="A74" s="566" t="s">
        <v>269</v>
      </c>
      <c r="B74" s="651" t="s">
        <v>270</v>
      </c>
      <c r="C74" s="1080" t="s">
        <v>129</v>
      </c>
      <c r="D74" s="1080" t="s">
        <v>4415</v>
      </c>
      <c r="E74" s="835">
        <v>56</v>
      </c>
      <c r="F74" s="554">
        <v>14</v>
      </c>
      <c r="G74" s="554" t="s">
        <v>38</v>
      </c>
      <c r="H74" s="554" t="s">
        <v>38</v>
      </c>
      <c r="I74" s="959">
        <v>176.86</v>
      </c>
      <c r="J74" s="745">
        <f t="shared" si="32"/>
        <v>1.4700893361981227</v>
      </c>
      <c r="K74" s="968">
        <v>0.65</v>
      </c>
      <c r="L74" s="679">
        <v>4</v>
      </c>
      <c r="M74" s="736">
        <f t="shared" si="33"/>
        <v>2.6</v>
      </c>
      <c r="N74" s="644" t="s">
        <v>153</v>
      </c>
      <c r="O74" s="838">
        <v>0.6</v>
      </c>
      <c r="P74" s="958">
        <v>43440</v>
      </c>
      <c r="Q74" s="958">
        <v>43462</v>
      </c>
      <c r="R74" s="736">
        <f t="shared" si="34"/>
        <v>8.333333333333341</v>
      </c>
      <c r="S74" s="802">
        <f>IF(INDEX(Historical!$D$7:$D$1452,MATCH(B74,Historical!$B$7:$B$1452,0))=0,"n/a",(INDEX(Historical!$C$7:$C$1452,MATCH(B74,Historical!$B$7:$B$1452,0))/INDEX(Historical!$D$7:$D$1452,MATCH(B74,Historical!$B$7:$B$1452,0))-1)*100)</f>
        <v>9.7560975609756184</v>
      </c>
      <c r="T74" s="802">
        <f>IF(INDEX(Historical!$F$7:$F$1452,MATCH(B74,Historical!$B$7:$B$1452,0))=0,"n/a",((INDEX(Historical!$C$7:$C$1452,MATCH(B74,Historical!$B$7:$B$1452,0))/INDEX(Historical!$F$7:$F$1452,MATCH(B74,Historical!$B$7:$B$1452,0)))^(1/3)-1)*100)</f>
        <v>8.123684996088798</v>
      </c>
      <c r="U74" s="802">
        <f>IF(INDEX(Historical!$I$7:$I$1452,MATCH(B74,Historical!$B$7:$B$1452,0))=0,"n/a",((INDEX(Historical!$C$7:$C$1452,MATCH(B74,Historical!$B$7:$B$1452,0))/INDEX(Historical!$I$7:$I$1452,MATCH(B74,Historical!$B$7:$B$1452,0)))^(1/5)-1)*100)</f>
        <v>9.0350011429702661</v>
      </c>
      <c r="V74" s="802">
        <f>IF(INDEX(Historical!$O$7:$O$1452,MATCH(B74,Historical!$B$7:$B$1452,0))=0,"n/a",((INDEX(Historical!$C$7:$C$1452,MATCH(B74,Historical!$B$7:$B$1452,0))/INDEX(Historical!$O$7:$O$1452,MATCH(B74,Historical!$B$7:$B$1452,0)))^(1/10)-1)*100)</f>
        <v>7.5166197545187163</v>
      </c>
      <c r="W74" s="803">
        <f t="shared" si="35"/>
        <v>1.2020032192713692</v>
      </c>
      <c r="X74" s="804">
        <f t="shared" si="36"/>
        <v>2.3776318797290177</v>
      </c>
      <c r="Y74" s="760"/>
      <c r="Z74" s="745">
        <f t="shared" si="37"/>
        <v>52.845528455284551</v>
      </c>
      <c r="AA74" s="678">
        <f t="shared" si="38"/>
        <v>35.947154471544721</v>
      </c>
      <c r="AB74" s="679">
        <v>6</v>
      </c>
      <c r="AC74" s="959">
        <v>4.92</v>
      </c>
      <c r="AD74" s="959">
        <v>11.99</v>
      </c>
      <c r="AE74" s="959">
        <v>4.1500000000000004</v>
      </c>
      <c r="AF74" s="959">
        <v>7.2</v>
      </c>
      <c r="AG74" s="959" t="s">
        <v>138</v>
      </c>
      <c r="AH74" s="959">
        <v>8.9</v>
      </c>
      <c r="AI74" s="959">
        <v>6.8500000000000005</v>
      </c>
      <c r="AJ74" s="959">
        <v>3.8</v>
      </c>
      <c r="AK74" s="959">
        <v>3</v>
      </c>
      <c r="AL74" s="969">
        <v>5150</v>
      </c>
      <c r="AM74" s="964">
        <v>2.1</v>
      </c>
      <c r="AN74" s="959">
        <v>0</v>
      </c>
      <c r="AO74" s="845">
        <f t="shared" si="39"/>
        <v>-25.442063992376333</v>
      </c>
      <c r="AP74" s="846">
        <f t="shared" si="40"/>
        <v>10.505090479168389</v>
      </c>
      <c r="AQ74" s="680">
        <f t="shared" si="41"/>
        <v>239.16204727083348</v>
      </c>
      <c r="AR74" s="745">
        <f>INDEX(Historical!$C$7:$C$1452,MATCH(B74,Historical!$B$7:$B$1452,0))*IF(AH74="n/a",1.03,IF(AH74&lt;0,1.01,IF(AH74&gt;10,1.1,(1+AH74/100))))</f>
        <v>2.45025</v>
      </c>
      <c r="AS74" s="678">
        <f t="shared" si="42"/>
        <v>2.618092125</v>
      </c>
      <c r="AT74" s="678">
        <f t="shared" si="31"/>
        <v>2.6966348887500002</v>
      </c>
      <c r="AU74" s="678">
        <f t="shared" si="31"/>
        <v>2.7775339354125004</v>
      </c>
      <c r="AV74" s="678">
        <f t="shared" si="31"/>
        <v>2.8608599534748755</v>
      </c>
      <c r="AW74" s="745">
        <f t="shared" si="43"/>
        <v>13.403370902637377</v>
      </c>
      <c r="AX74" s="854">
        <f t="shared" si="44"/>
        <v>7.5785202434905443</v>
      </c>
      <c r="AY74" s="1090">
        <v>0.43</v>
      </c>
      <c r="AZ74" s="964">
        <v>52.72</v>
      </c>
      <c r="BA74" s="964">
        <v>-9.01</v>
      </c>
      <c r="BB74" s="964">
        <v>0.71000000000000008</v>
      </c>
      <c r="BC74" s="964">
        <v>20.059999999999999</v>
      </c>
      <c r="BE74" s="701">
        <v>1964</v>
      </c>
      <c r="BF74" s="986" t="e">
        <f>#VALUE!</f>
        <v>#VALUE!</v>
      </c>
      <c r="BG74" s="972" t="s">
        <v>138</v>
      </c>
    </row>
    <row r="75" spans="1:59" ht="11.25" customHeight="1" x14ac:dyDescent="0.2">
      <c r="A75" s="566" t="s">
        <v>271</v>
      </c>
      <c r="B75" s="651" t="s">
        <v>272</v>
      </c>
      <c r="C75" s="1080" t="s">
        <v>248</v>
      </c>
      <c r="D75" s="1080" t="s">
        <v>4439</v>
      </c>
      <c r="E75" s="835">
        <v>47</v>
      </c>
      <c r="F75" s="554">
        <v>36</v>
      </c>
      <c r="G75" s="554" t="s">
        <v>107</v>
      </c>
      <c r="H75" s="554" t="s">
        <v>107</v>
      </c>
      <c r="I75" s="959">
        <v>35.840000000000003</v>
      </c>
      <c r="J75" s="745">
        <f t="shared" si="32"/>
        <v>4.2410714285714279</v>
      </c>
      <c r="K75" s="968">
        <v>0.38</v>
      </c>
      <c r="L75" s="679">
        <v>4</v>
      </c>
      <c r="M75" s="736">
        <f t="shared" si="33"/>
        <v>1.52</v>
      </c>
      <c r="N75" s="644" t="s">
        <v>183</v>
      </c>
      <c r="O75" s="838">
        <v>0.36</v>
      </c>
      <c r="P75" s="958">
        <v>43265</v>
      </c>
      <c r="Q75" s="958">
        <v>43294</v>
      </c>
      <c r="R75" s="736">
        <f t="shared" si="34"/>
        <v>5.5555555555555607</v>
      </c>
      <c r="S75" s="802">
        <f>IF(INDEX(Historical!$D$7:$D$1452,MATCH(B75,Historical!$B$7:$B$1452,0))=0,"n/a",(INDEX(Historical!$C$7:$C$1452,MATCH(B75,Historical!$B$7:$B$1452,0))/INDEX(Historical!$D$7:$D$1452,MATCH(B75,Historical!$B$7:$B$1452,0))-1)*100)</f>
        <v>6.0606060606060552</v>
      </c>
      <c r="T75" s="802">
        <f>IF(INDEX(Historical!$F$7:$F$1452,MATCH(B75,Historical!$B$7:$B$1452,0))=0,"n/a",((INDEX(Historical!$C$7:$C$1452,MATCH(B75,Historical!$B$7:$B$1452,0))/INDEX(Historical!$F$7:$F$1452,MATCH(B75,Historical!$B$7:$B$1452,0)))^(1/3)-1)*100)</f>
        <v>4.981850026504131</v>
      </c>
      <c r="U75" s="802">
        <f>IF(INDEX(Historical!$I$7:$I$1452,MATCH(B75,Historical!$B$7:$B$1452,0))=0,"n/a",((INDEX(Historical!$C$7:$C$1452,MATCH(B75,Historical!$B$7:$B$1452,0))/INDEX(Historical!$I$7:$I$1452,MATCH(B75,Historical!$B$7:$B$1452,0)))^(1/5)-1)*100)</f>
        <v>4.3782277002867742</v>
      </c>
      <c r="V75" s="802">
        <f>IF(INDEX(Historical!$O$7:$O$1452,MATCH(B75,Historical!$B$7:$B$1452,0))=0,"n/a",((INDEX(Historical!$C$7:$C$1452,MATCH(B75,Historical!$B$7:$B$1452,0))/INDEX(Historical!$O$7:$O$1452,MATCH(B75,Historical!$B$7:$B$1452,0)))^(1/10)-1)*100)</f>
        <v>7.1773462536293131</v>
      </c>
      <c r="W75" s="803">
        <f t="shared" si="35"/>
        <v>0.61000647670758112</v>
      </c>
      <c r="X75" s="804">
        <f t="shared" si="36"/>
        <v>0.44675792860069119</v>
      </c>
      <c r="Y75" s="651"/>
      <c r="Z75" s="745">
        <f t="shared" si="37"/>
        <v>60.8</v>
      </c>
      <c r="AA75" s="678">
        <f t="shared" si="38"/>
        <v>14.336000000000002</v>
      </c>
      <c r="AB75" s="679">
        <v>12</v>
      </c>
      <c r="AC75" s="959">
        <v>2.5</v>
      </c>
      <c r="AD75" s="959">
        <v>2.31</v>
      </c>
      <c r="AE75" s="959">
        <v>1.1399999999999999</v>
      </c>
      <c r="AF75" s="959">
        <v>4.1100000000000003</v>
      </c>
      <c r="AG75" s="959">
        <v>24.7</v>
      </c>
      <c r="AH75" s="959">
        <v>-4.3999999999999995</v>
      </c>
      <c r="AI75" s="959">
        <v>9.7799999999999994</v>
      </c>
      <c r="AJ75" s="959">
        <v>9.8000000000000007</v>
      </c>
      <c r="AK75" s="959">
        <v>6.2</v>
      </c>
      <c r="AL75" s="969">
        <v>4800</v>
      </c>
      <c r="AM75" s="964">
        <v>0.89999999999999991</v>
      </c>
      <c r="AN75" s="959">
        <v>1.1599999999999999</v>
      </c>
      <c r="AO75" s="845">
        <f t="shared" si="39"/>
        <v>-5.7167008711417999</v>
      </c>
      <c r="AP75" s="846">
        <f t="shared" si="40"/>
        <v>8.6192991288582022</v>
      </c>
      <c r="AQ75" s="680">
        <f t="shared" si="41"/>
        <v>61.82426682464326</v>
      </c>
      <c r="AR75" s="745">
        <f>INDEX(Historical!$C$7:$C$1452,MATCH(B75,Historical!$B$7:$B$1452,0))*IF(AH75="n/a",1.03,IF(AH75&lt;0,1.01,IF(AH75&gt;10,1.1,(1+AH75/100))))</f>
        <v>1.4139999999999999</v>
      </c>
      <c r="AS75" s="678">
        <f t="shared" si="42"/>
        <v>1.5522891999999997</v>
      </c>
      <c r="AT75" s="678">
        <f t="shared" si="31"/>
        <v>1.6485311303999999</v>
      </c>
      <c r="AU75" s="678">
        <f t="shared" si="31"/>
        <v>1.7507400604848</v>
      </c>
      <c r="AV75" s="678">
        <f t="shared" si="31"/>
        <v>1.8592859442348577</v>
      </c>
      <c r="AW75" s="745">
        <f t="shared" si="43"/>
        <v>8.2248463351196559</v>
      </c>
      <c r="AX75" s="854">
        <f t="shared" si="44"/>
        <v>22.948789997543681</v>
      </c>
      <c r="AY75" s="1090">
        <v>1.01</v>
      </c>
      <c r="AZ75" s="964">
        <v>7.0499999999999989</v>
      </c>
      <c r="BA75" s="964">
        <v>-28.15</v>
      </c>
      <c r="BB75" s="964">
        <v>-4.0199999999999996</v>
      </c>
      <c r="BC75" s="964">
        <v>-15.010000000000002</v>
      </c>
      <c r="BE75" s="701">
        <v>1972</v>
      </c>
      <c r="BF75" s="986" t="e">
        <f>#VALUE!</f>
        <v>#VALUE!</v>
      </c>
      <c r="BG75" s="972">
        <v>8</v>
      </c>
    </row>
    <row r="76" spans="1:59" ht="11.25" customHeight="1" x14ac:dyDescent="0.2">
      <c r="A76" s="566" t="s">
        <v>4466</v>
      </c>
      <c r="B76" s="651" t="s">
        <v>4467</v>
      </c>
      <c r="C76" s="1080" t="s">
        <v>113</v>
      </c>
      <c r="D76" s="1080" t="s">
        <v>4256</v>
      </c>
      <c r="E76" s="835">
        <v>25</v>
      </c>
      <c r="F76" s="554">
        <v>117</v>
      </c>
      <c r="G76" s="554" t="s">
        <v>38</v>
      </c>
      <c r="H76" s="554" t="s">
        <v>38</v>
      </c>
      <c r="I76" s="959">
        <v>156.04</v>
      </c>
      <c r="J76" s="745">
        <f t="shared" si="32"/>
        <v>2.114842348115868</v>
      </c>
      <c r="K76" s="974">
        <v>0.82499999999999996</v>
      </c>
      <c r="L76" s="679">
        <v>4</v>
      </c>
      <c r="M76" s="736">
        <f t="shared" si="33"/>
        <v>3.3</v>
      </c>
      <c r="N76" s="644" t="s">
        <v>150</v>
      </c>
      <c r="O76" s="839">
        <v>0.78749999999999998</v>
      </c>
      <c r="P76" s="958">
        <v>43165</v>
      </c>
      <c r="Q76" s="958">
        <v>43174</v>
      </c>
      <c r="R76" s="736">
        <f t="shared" si="34"/>
        <v>4.7619047619047592</v>
      </c>
      <c r="S76" s="802">
        <f>IF(INDEX(Historical!$D$7:$D$1452,MATCH(B76,Historical!$B$7:$B$1452,0))=0,"n/a",(INDEX(Historical!$C$7:$C$1452,MATCH(B76,Historical!$B$7:$B$1452,0))/INDEX(Historical!$D$7:$D$1452,MATCH(B76,Historical!$B$7:$B$1452,0))-1)*100)</f>
        <v>5.0000000000000044</v>
      </c>
      <c r="T76" s="802">
        <f>IF(INDEX(Historical!$F$7:$F$1452,MATCH(B76,Historical!$B$7:$B$1452,0))=0,"n/a",((INDEX(Historical!$C$7:$C$1452,MATCH(B76,Historical!$B$7:$B$1452,0))/INDEX(Historical!$F$7:$F$1452,MATCH(B76,Historical!$B$7:$B$1452,0)))^(1/3)-1)*100)</f>
        <v>6.6053667550018957</v>
      </c>
      <c r="U76" s="802">
        <f>IF(INDEX(Historical!$I$7:$I$1452,MATCH(B76,Historical!$B$7:$B$1452,0))=0,"n/a",((INDEX(Historical!$C$7:$C$1452,MATCH(B76,Historical!$B$7:$B$1452,0))/INDEX(Historical!$I$7:$I$1452,MATCH(B76,Historical!$B$7:$B$1452,0)))^(1/5)-1)*100)</f>
        <v>7.442863557808499</v>
      </c>
      <c r="V76" s="802">
        <f>IF(INDEX(Historical!$O$7:$O$1452,MATCH(B76,Historical!$B$7:$B$1452,0))=0,"n/a",((INDEX(Historical!$C$7:$C$1452,MATCH(B76,Historical!$B$7:$B$1452,0))/INDEX(Historical!$O$7:$O$1452,MATCH(B76,Historical!$B$7:$B$1452,0)))^(1/10)-1)*100)</f>
        <v>10.131849033861794</v>
      </c>
      <c r="W76" s="803">
        <f t="shared" si="35"/>
        <v>0.73460071630889889</v>
      </c>
      <c r="X76" s="804">
        <f t="shared" si="36"/>
        <v>37.214317789042489</v>
      </c>
      <c r="Y76" s="766"/>
      <c r="Z76" s="745">
        <f t="shared" si="37"/>
        <v>52.464228934817172</v>
      </c>
      <c r="AA76" s="678">
        <f t="shared" si="38"/>
        <v>24.807631160572335</v>
      </c>
      <c r="AB76" s="679">
        <v>12</v>
      </c>
      <c r="AC76" s="959">
        <v>6.29</v>
      </c>
      <c r="AD76" s="959">
        <v>2.2599999999999998</v>
      </c>
      <c r="AE76" s="959">
        <v>7.38</v>
      </c>
      <c r="AF76" s="959">
        <v>7.21</v>
      </c>
      <c r="AG76" s="959">
        <v>23.3</v>
      </c>
      <c r="AH76" s="959">
        <v>8.9</v>
      </c>
      <c r="AI76" s="959">
        <v>13.11</v>
      </c>
      <c r="AJ76" s="959">
        <v>0.2</v>
      </c>
      <c r="AK76" s="959">
        <v>11</v>
      </c>
      <c r="AL76" s="969">
        <v>88880</v>
      </c>
      <c r="AM76" s="964">
        <v>0.1</v>
      </c>
      <c r="AN76" s="959">
        <v>1.33</v>
      </c>
      <c r="AO76" s="845">
        <f t="shared" si="39"/>
        <v>-15.249925254647968</v>
      </c>
      <c r="AP76" s="846">
        <f t="shared" si="40"/>
        <v>9.557705905924367</v>
      </c>
      <c r="AQ76" s="680">
        <f t="shared" si="41"/>
        <v>181.94800203640901</v>
      </c>
      <c r="AR76" s="745">
        <f>INDEX(Historical!$C$7:$C$1452,MATCH(B76,Historical!$B$7:$B$1452,0))*IF(AH76="n/a",1.03,IF(AH76&lt;0,1.01,IF(AH76&gt;10,1.1,(1+AH76/100))))</f>
        <v>3.4303499999999998</v>
      </c>
      <c r="AS76" s="678">
        <f t="shared" si="42"/>
        <v>3.7733850000000002</v>
      </c>
      <c r="AT76" s="678">
        <f t="shared" si="31"/>
        <v>4.1507235000000007</v>
      </c>
      <c r="AU76" s="678">
        <f t="shared" si="31"/>
        <v>4.5657958500000015</v>
      </c>
      <c r="AV76" s="678">
        <f t="shared" si="31"/>
        <v>5.0223754350000025</v>
      </c>
      <c r="AW76" s="745">
        <f t="shared" si="43"/>
        <v>20.942629785000001</v>
      </c>
      <c r="AX76" s="854">
        <f t="shared" si="44"/>
        <v>13.42132131825173</v>
      </c>
      <c r="AY76" s="1090" t="s">
        <v>138</v>
      </c>
      <c r="AZ76" s="964">
        <v>6.9099999999999993</v>
      </c>
      <c r="BA76" s="964">
        <v>-6.4799999999999995</v>
      </c>
      <c r="BB76" s="964">
        <v>-1.3</v>
      </c>
      <c r="BC76" s="964">
        <v>-1.3</v>
      </c>
      <c r="BE76" s="701">
        <v>1994</v>
      </c>
      <c r="BF76" s="986" t="e">
        <f>#VALUE!</f>
        <v>#VALUE!</v>
      </c>
      <c r="BG76" s="972">
        <v>7.1</v>
      </c>
    </row>
    <row r="77" spans="1:59" ht="11.25" customHeight="1" x14ac:dyDescent="0.2">
      <c r="A77" s="566" t="s">
        <v>273</v>
      </c>
      <c r="B77" s="651" t="s">
        <v>274</v>
      </c>
      <c r="C77" s="1080" t="s">
        <v>248</v>
      </c>
      <c r="D77" s="1080" t="s">
        <v>4405</v>
      </c>
      <c r="E77" s="835">
        <v>56</v>
      </c>
      <c r="F77" s="554">
        <v>13</v>
      </c>
      <c r="G77" s="554" t="s">
        <v>38</v>
      </c>
      <c r="H77" s="554" t="s">
        <v>116</v>
      </c>
      <c r="I77" s="959">
        <v>92.36</v>
      </c>
      <c r="J77" s="745">
        <f t="shared" si="32"/>
        <v>2.0788220008661757</v>
      </c>
      <c r="K77" s="968">
        <v>0.48</v>
      </c>
      <c r="L77" s="679">
        <v>4</v>
      </c>
      <c r="M77" s="736">
        <f t="shared" si="33"/>
        <v>1.92</v>
      </c>
      <c r="N77" s="644" t="s">
        <v>275</v>
      </c>
      <c r="O77" s="838">
        <v>0.41</v>
      </c>
      <c r="P77" s="958">
        <v>43305</v>
      </c>
      <c r="Q77" s="958">
        <v>43320</v>
      </c>
      <c r="R77" s="736">
        <f t="shared" si="34"/>
        <v>17.073170731707318</v>
      </c>
      <c r="S77" s="802">
        <f>IF(INDEX(Historical!$D$7:$D$1452,MATCH(B77,Historical!$B$7:$B$1452,0))=0,"n/a",(INDEX(Historical!$C$7:$C$1452,MATCH(B77,Historical!$B$7:$B$1452,0))/INDEX(Historical!$D$7:$D$1452,MATCH(B77,Historical!$B$7:$B$1452,0))-1)*100)</f>
        <v>20.634920634920629</v>
      </c>
      <c r="T77" s="802">
        <f>IF(INDEX(Historical!$F$7:$F$1452,MATCH(B77,Historical!$B$7:$B$1452,0))=0,"n/a",((INDEX(Historical!$C$7:$C$1452,MATCH(B77,Historical!$B$7:$B$1452,0))/INDEX(Historical!$F$7:$F$1452,MATCH(B77,Historical!$B$7:$B$1452,0)))^(1/3)-1)*100)</f>
        <v>22.840972275422633</v>
      </c>
      <c r="U77" s="802">
        <f>IF(INDEX(Historical!$I$7:$I$1452,MATCH(B77,Historical!$B$7:$B$1452,0))=0,"n/a",((INDEX(Historical!$C$7:$C$1452,MATCH(B77,Historical!$B$7:$B$1452,0))/INDEX(Historical!$I$7:$I$1452,MATCH(B77,Historical!$B$7:$B$1452,0)))^(1/5)-1)*100)</f>
        <v>20.431048521198434</v>
      </c>
      <c r="V77" s="802">
        <f>IF(INDEX(Historical!$O$7:$O$1452,MATCH(B77,Historical!$B$7:$B$1452,0))=0,"n/a",((INDEX(Historical!$C$7:$C$1452,MATCH(B77,Historical!$B$7:$B$1452,0))/INDEX(Historical!$O$7:$O$1452,MATCH(B77,Historical!$B$7:$B$1452,0)))^(1/10)-1)*100)</f>
        <v>19.312796227605844</v>
      </c>
      <c r="W77" s="803">
        <f t="shared" si="35"/>
        <v>1.0579021432429423</v>
      </c>
      <c r="X77" s="804">
        <f t="shared" si="36"/>
        <v>1.0477460780101762</v>
      </c>
      <c r="Y77" s="651"/>
      <c r="Z77" s="745">
        <f t="shared" si="37"/>
        <v>42.477876106194692</v>
      </c>
      <c r="AA77" s="678">
        <f t="shared" si="38"/>
        <v>20.433628318584073</v>
      </c>
      <c r="AB77" s="679">
        <v>1</v>
      </c>
      <c r="AC77" s="959">
        <v>4.5199999999999996</v>
      </c>
      <c r="AD77" s="959">
        <v>1.34</v>
      </c>
      <c r="AE77" s="959">
        <v>1.06</v>
      </c>
      <c r="AF77" s="959">
        <v>13.81</v>
      </c>
      <c r="AG77" s="959">
        <v>64.600000000000009</v>
      </c>
      <c r="AH77" s="959">
        <v>18.399999999999999</v>
      </c>
      <c r="AI77" s="959">
        <v>18.04</v>
      </c>
      <c r="AJ77" s="959">
        <v>19.5</v>
      </c>
      <c r="AK77" s="959">
        <v>15.260000000000002</v>
      </c>
      <c r="AL77" s="969">
        <v>75610</v>
      </c>
      <c r="AM77" s="964">
        <v>0.16</v>
      </c>
      <c r="AN77" s="959">
        <v>2.89</v>
      </c>
      <c r="AO77" s="845">
        <f t="shared" si="39"/>
        <v>2.0762422034805361</v>
      </c>
      <c r="AP77" s="846">
        <f t="shared" si="40"/>
        <v>22.50987052206461</v>
      </c>
      <c r="AQ77" s="680">
        <f t="shared" si="41"/>
        <v>254.14272520154361</v>
      </c>
      <c r="AR77" s="745">
        <f>INDEX(Historical!$C$7:$C$1452,MATCH(B77,Historical!$B$7:$B$1452,0))*IF(AH77="n/a",1.03,IF(AH77&lt;0,1.01,IF(AH77&gt;10,1.1,(1+AH77/100))))</f>
        <v>1.6720000000000002</v>
      </c>
      <c r="AS77" s="678">
        <f t="shared" si="42"/>
        <v>1.8392000000000004</v>
      </c>
      <c r="AT77" s="678">
        <f t="shared" si="31"/>
        <v>2.0231200000000005</v>
      </c>
      <c r="AU77" s="678">
        <f t="shared" si="31"/>
        <v>2.2254320000000005</v>
      </c>
      <c r="AV77" s="678">
        <f t="shared" si="31"/>
        <v>2.4479752000000006</v>
      </c>
      <c r="AW77" s="745">
        <f t="shared" si="43"/>
        <v>10.207727200000003</v>
      </c>
      <c r="AX77" s="854">
        <f t="shared" si="44"/>
        <v>11.052108271979215</v>
      </c>
      <c r="AY77" s="1090">
        <v>1.32</v>
      </c>
      <c r="AZ77" s="964">
        <v>13.8</v>
      </c>
      <c r="BA77" s="964">
        <v>-21.529999999999998</v>
      </c>
      <c r="BB77" s="964">
        <v>-1.27</v>
      </c>
      <c r="BC77" s="964">
        <v>-4.2299999999999995</v>
      </c>
      <c r="BE77" s="701">
        <v>1963</v>
      </c>
      <c r="BF77" s="986" t="e">
        <f>#VALUE!</f>
        <v>#VALUE!</v>
      </c>
      <c r="BG77" s="972">
        <v>10</v>
      </c>
    </row>
    <row r="78" spans="1:59" ht="11.25" customHeight="1" x14ac:dyDescent="0.2">
      <c r="A78" s="566" t="s">
        <v>276</v>
      </c>
      <c r="B78" s="651" t="s">
        <v>277</v>
      </c>
      <c r="C78" s="1080" t="s">
        <v>129</v>
      </c>
      <c r="D78" s="1080" t="s">
        <v>4415</v>
      </c>
      <c r="E78" s="835">
        <v>33</v>
      </c>
      <c r="F78" s="554">
        <v>84</v>
      </c>
      <c r="G78" s="554" t="s">
        <v>38</v>
      </c>
      <c r="H78" s="554" t="s">
        <v>38</v>
      </c>
      <c r="I78" s="959">
        <v>139.24</v>
      </c>
      <c r="J78" s="745">
        <f t="shared" si="32"/>
        <v>1.6374604998563629</v>
      </c>
      <c r="K78" s="974">
        <v>0.56999999999999995</v>
      </c>
      <c r="L78" s="679">
        <v>4</v>
      </c>
      <c r="M78" s="736">
        <f t="shared" si="33"/>
        <v>2.2799999999999998</v>
      </c>
      <c r="N78" s="644" t="s">
        <v>221</v>
      </c>
      <c r="O78" s="839">
        <v>0.52</v>
      </c>
      <c r="P78" s="958">
        <v>43462</v>
      </c>
      <c r="Q78" s="958">
        <v>43479</v>
      </c>
      <c r="R78" s="736">
        <f t="shared" si="34"/>
        <v>9.6153846153846025</v>
      </c>
      <c r="S78" s="802">
        <f>IF(INDEX(Historical!$D$7:$D$1452,MATCH(B78,Historical!$B$7:$B$1452,0))=0,"n/a",(INDEX(Historical!$C$7:$C$1452,MATCH(B78,Historical!$B$7:$B$1452,0))/INDEX(Historical!$D$7:$D$1452,MATCH(B78,Historical!$B$7:$B$1452,0))-1)*100)</f>
        <v>9.302325581395344</v>
      </c>
      <c r="T78" s="802">
        <f>IF(INDEX(Historical!$F$7:$F$1452,MATCH(B78,Historical!$B$7:$B$1452,0))=0,"n/a",((INDEX(Historical!$C$7:$C$1452,MATCH(B78,Historical!$B$7:$B$1452,0))/INDEX(Historical!$F$7:$F$1452,MATCH(B78,Historical!$B$7:$B$1452,0)))^(1/3)-1)*100)</f>
        <v>8.3008947425307955</v>
      </c>
      <c r="U78" s="802">
        <f>IF(INDEX(Historical!$I$7:$I$1452,MATCH(B78,Historical!$B$7:$B$1452,0))=0,"n/a",((INDEX(Historical!$C$7:$C$1452,MATCH(B78,Historical!$B$7:$B$1452,0))/INDEX(Historical!$I$7:$I$1452,MATCH(B78,Historical!$B$7:$B$1452,0)))^(1/5)-1)*100)</f>
        <v>8.6794001831422829</v>
      </c>
      <c r="V78" s="802">
        <f>IF(INDEX(Historical!$O$7:$O$1452,MATCH(B78,Historical!$B$7:$B$1452,0))=0,"n/a",((INDEX(Historical!$C$7:$C$1452,MATCH(B78,Historical!$B$7:$B$1452,0))/INDEX(Historical!$O$7:$O$1452,MATCH(B78,Historical!$B$7:$B$1452,0)))^(1/10)-1)*100)</f>
        <v>8.91978771492421</v>
      </c>
      <c r="W78" s="803">
        <f t="shared" si="35"/>
        <v>0.973050083761554</v>
      </c>
      <c r="X78" s="804">
        <f t="shared" si="36"/>
        <v>2.1169268739371421</v>
      </c>
      <c r="Y78" s="651" t="s">
        <v>4038</v>
      </c>
      <c r="Z78" s="745">
        <f t="shared" si="37"/>
        <v>51.700680272108833</v>
      </c>
      <c r="AA78" s="678">
        <f t="shared" si="38"/>
        <v>31.573696145124718</v>
      </c>
      <c r="AB78" s="679">
        <v>11</v>
      </c>
      <c r="AC78" s="963">
        <v>4.41</v>
      </c>
      <c r="AD78" s="963">
        <v>2.99</v>
      </c>
      <c r="AE78" s="963">
        <v>3.5</v>
      </c>
      <c r="AF78" s="963">
        <v>5.91</v>
      </c>
      <c r="AG78" s="959">
        <v>30.5</v>
      </c>
      <c r="AH78" s="963">
        <v>0.8</v>
      </c>
      <c r="AI78" s="963">
        <v>7.8</v>
      </c>
      <c r="AJ78" s="959">
        <v>4.1000000000000005</v>
      </c>
      <c r="AK78" s="959">
        <v>10.549999999999999</v>
      </c>
      <c r="AL78" s="807">
        <v>18890</v>
      </c>
      <c r="AM78" s="964">
        <v>0.1</v>
      </c>
      <c r="AN78" s="959">
        <v>1.61</v>
      </c>
      <c r="AO78" s="845">
        <f t="shared" si="39"/>
        <v>-21.25683546212607</v>
      </c>
      <c r="AP78" s="846">
        <f t="shared" si="40"/>
        <v>10.316860682998646</v>
      </c>
      <c r="AQ78" s="680">
        <f t="shared" si="41"/>
        <v>187.98190083382136</v>
      </c>
      <c r="AR78" s="745">
        <f>INDEX(Historical!$C$7:$C$1452,MATCH(B78,Historical!$B$7:$B$1452,0))*IF(AH78="n/a",1.03,IF(AH78&lt;0,1.01,IF(AH78&gt;10,1.1,(1+AH78/100))))</f>
        <v>1.8950399999999998</v>
      </c>
      <c r="AS78" s="678">
        <f t="shared" si="42"/>
        <v>2.0428531199999997</v>
      </c>
      <c r="AT78" s="678">
        <f t="shared" si="31"/>
        <v>2.2471384319999999</v>
      </c>
      <c r="AU78" s="678">
        <f t="shared" si="31"/>
        <v>2.4718522751999998</v>
      </c>
      <c r="AV78" s="678">
        <f t="shared" si="31"/>
        <v>2.71903750272</v>
      </c>
      <c r="AW78" s="745">
        <f t="shared" si="43"/>
        <v>11.375921329920001</v>
      </c>
      <c r="AX78" s="854">
        <f t="shared" si="44"/>
        <v>8.1700095733409945</v>
      </c>
      <c r="AY78" s="1090">
        <v>0.45</v>
      </c>
      <c r="AZ78" s="964">
        <v>41.589999999999996</v>
      </c>
      <c r="BA78" s="964">
        <v>-10.74</v>
      </c>
      <c r="BB78" s="964">
        <v>-4.43</v>
      </c>
      <c r="BC78" s="964">
        <v>13.34</v>
      </c>
      <c r="BE78" s="701">
        <v>1987</v>
      </c>
      <c r="BF78" s="986" t="e">
        <f>#VALUE!</f>
        <v>#VALUE!</v>
      </c>
      <c r="BG78" s="972">
        <v>8.6</v>
      </c>
    </row>
    <row r="79" spans="1:59" ht="11.25" customHeight="1" x14ac:dyDescent="0.2">
      <c r="A79" s="566" t="s">
        <v>278</v>
      </c>
      <c r="B79" s="651" t="s">
        <v>279</v>
      </c>
      <c r="C79" s="1080" t="s">
        <v>248</v>
      </c>
      <c r="D79" s="1080" t="s">
        <v>4441</v>
      </c>
      <c r="E79" s="835">
        <v>43</v>
      </c>
      <c r="F79" s="554">
        <v>61</v>
      </c>
      <c r="G79" s="554" t="s">
        <v>38</v>
      </c>
      <c r="H79" s="554" t="s">
        <v>116</v>
      </c>
      <c r="I79" s="959">
        <v>177.57</v>
      </c>
      <c r="J79" s="745">
        <f t="shared" si="32"/>
        <v>2.6130540068705299</v>
      </c>
      <c r="K79" s="968">
        <v>1.1599999999999999</v>
      </c>
      <c r="L79" s="679">
        <v>4</v>
      </c>
      <c r="M79" s="736">
        <f t="shared" si="33"/>
        <v>4.6399999999999997</v>
      </c>
      <c r="N79" s="644" t="s">
        <v>150</v>
      </c>
      <c r="O79" s="838">
        <v>1.01</v>
      </c>
      <c r="P79" s="958">
        <v>43434</v>
      </c>
      <c r="Q79" s="958">
        <v>43451</v>
      </c>
      <c r="R79" s="736">
        <f t="shared" si="34"/>
        <v>14.851485148514843</v>
      </c>
      <c r="S79" s="802">
        <f>IF(INDEX(Historical!$D$7:$D$1452,MATCH(B79,Historical!$B$7:$B$1452,0))=0,"n/a",(INDEX(Historical!$C$7:$C$1452,MATCH(B79,Historical!$B$7:$B$1452,0))/INDEX(Historical!$D$7:$D$1452,MATCH(B79,Historical!$B$7:$B$1452,0))-1)*100)</f>
        <v>6.094182825484773</v>
      </c>
      <c r="T79" s="802">
        <f>IF(INDEX(Historical!$F$7:$F$1452,MATCH(B79,Historical!$B$7:$B$1452,0))=0,"n/a",((INDEX(Historical!$C$7:$C$1452,MATCH(B79,Historical!$B$7:$B$1452,0))/INDEX(Historical!$F$7:$F$1452,MATCH(B79,Historical!$B$7:$B$1452,0)))^(1/3)-1)*100)</f>
        <v>5.303218064241122</v>
      </c>
      <c r="U79" s="802">
        <f>IF(INDEX(Historical!$I$7:$I$1452,MATCH(B79,Historical!$B$7:$B$1452,0))=0,"n/a",((INDEX(Historical!$C$7:$C$1452,MATCH(B79,Historical!$B$7:$B$1452,0))/INDEX(Historical!$I$7:$I$1452,MATCH(B79,Historical!$B$7:$B$1452,0)))^(1/5)-1)*100)</f>
        <v>5.9408310555133292</v>
      </c>
      <c r="V79" s="802">
        <f>IF(INDEX(Historical!$O$7:$O$1452,MATCH(B79,Historical!$B$7:$B$1452,0))=0,"n/a",((INDEX(Historical!$C$7:$C$1452,MATCH(B79,Historical!$B$7:$B$1452,0))/INDEX(Historical!$O$7:$O$1452,MATCH(B79,Historical!$B$7:$B$1452,0)))^(1/10)-1)*100)</f>
        <v>9.8274124023243878</v>
      </c>
      <c r="W79" s="803">
        <f t="shared" si="35"/>
        <v>0.60451630727415073</v>
      </c>
      <c r="X79" s="804">
        <f t="shared" si="36"/>
        <v>0.95819855734085957</v>
      </c>
      <c r="Y79" s="927"/>
      <c r="Z79" s="745">
        <f t="shared" si="37"/>
        <v>61.620185922974755</v>
      </c>
      <c r="AA79" s="678">
        <f t="shared" si="38"/>
        <v>23.581673306772906</v>
      </c>
      <c r="AB79" s="679">
        <v>12</v>
      </c>
      <c r="AC79" s="959">
        <v>7.53</v>
      </c>
      <c r="AD79" s="959">
        <v>2.54</v>
      </c>
      <c r="AE79" s="959">
        <v>6.6</v>
      </c>
      <c r="AF79" s="959" t="s">
        <v>138</v>
      </c>
      <c r="AG79" s="962">
        <v>-101</v>
      </c>
      <c r="AH79" s="959">
        <v>32.800000000000004</v>
      </c>
      <c r="AI79" s="959">
        <v>6.17</v>
      </c>
      <c r="AJ79" s="959">
        <v>6.2</v>
      </c>
      <c r="AK79" s="959">
        <v>9.3000000000000007</v>
      </c>
      <c r="AL79" s="969">
        <v>140000</v>
      </c>
      <c r="AM79" s="964">
        <v>0.06</v>
      </c>
      <c r="AN79" s="959" t="s">
        <v>138</v>
      </c>
      <c r="AO79" s="845">
        <f t="shared" si="39"/>
        <v>-15.027788244389047</v>
      </c>
      <c r="AP79" s="846">
        <f t="shared" si="40"/>
        <v>8.5538850623838592</v>
      </c>
      <c r="AQ79" s="680" t="str">
        <f t="shared" si="41"/>
        <v>n/a</v>
      </c>
      <c r="AR79" s="745">
        <f>INDEX(Historical!$C$7:$C$1452,MATCH(B79,Historical!$B$7:$B$1452,0))*IF(AH79="n/a",1.03,IF(AH79&lt;0,1.01,IF(AH79&gt;10,1.1,(1+AH79/100))))</f>
        <v>4.2130000000000001</v>
      </c>
      <c r="AS79" s="678">
        <f t="shared" si="42"/>
        <v>4.4729421</v>
      </c>
      <c r="AT79" s="678">
        <f t="shared" si="31"/>
        <v>4.8889257153000001</v>
      </c>
      <c r="AU79" s="678">
        <f t="shared" si="31"/>
        <v>5.3435958068228997</v>
      </c>
      <c r="AV79" s="678">
        <f t="shared" si="31"/>
        <v>5.8405502168574293</v>
      </c>
      <c r="AW79" s="745">
        <f t="shared" si="43"/>
        <v>24.75901383898033</v>
      </c>
      <c r="AX79" s="854">
        <f t="shared" si="44"/>
        <v>13.943241447868632</v>
      </c>
      <c r="AY79" s="1090">
        <v>0.57999999999999996</v>
      </c>
      <c r="AZ79" s="964">
        <v>20.93</v>
      </c>
      <c r="BA79" s="964">
        <v>-6.97</v>
      </c>
      <c r="BB79" s="964">
        <v>-1.41</v>
      </c>
      <c r="BC79" s="964">
        <v>6.93</v>
      </c>
      <c r="BE79" s="701">
        <v>1976</v>
      </c>
      <c r="BF79" s="986" t="e">
        <f>#VALUE!</f>
        <v>#VALUE!</v>
      </c>
      <c r="BG79" s="972">
        <v>15.5</v>
      </c>
    </row>
    <row r="80" spans="1:59" ht="11.25" customHeight="1" x14ac:dyDescent="0.2">
      <c r="A80" s="645" t="s">
        <v>280</v>
      </c>
      <c r="B80" s="651" t="s">
        <v>281</v>
      </c>
      <c r="C80" s="1080" t="s">
        <v>113</v>
      </c>
      <c r="D80" s="1080" t="s">
        <v>4410</v>
      </c>
      <c r="E80" s="835">
        <v>26</v>
      </c>
      <c r="F80" s="554">
        <v>105</v>
      </c>
      <c r="G80" s="554" t="s">
        <v>107</v>
      </c>
      <c r="H80" s="554" t="s">
        <v>107</v>
      </c>
      <c r="I80" s="959">
        <v>51.48</v>
      </c>
      <c r="J80" s="745">
        <f t="shared" si="32"/>
        <v>2.6418026418026423</v>
      </c>
      <c r="K80" s="974">
        <v>0.34</v>
      </c>
      <c r="L80" s="679">
        <v>4</v>
      </c>
      <c r="M80" s="736">
        <f t="shared" si="33"/>
        <v>1.36</v>
      </c>
      <c r="N80" s="644" t="s">
        <v>728</v>
      </c>
      <c r="O80" s="839">
        <v>0.26</v>
      </c>
      <c r="P80" s="958">
        <v>43203</v>
      </c>
      <c r="Q80" s="958">
        <v>43220</v>
      </c>
      <c r="R80" s="736">
        <f t="shared" si="34"/>
        <v>30.769230769230777</v>
      </c>
      <c r="S80" s="802">
        <f>IF(INDEX(Historical!$D$7:$D$1452,MATCH(B80,Historical!$B$7:$B$1452,0))=0,"n/a",(INDEX(Historical!$C$7:$C$1452,MATCH(B80,Historical!$B$7:$B$1452,0))/INDEX(Historical!$D$7:$D$1452,MATCH(B80,Historical!$B$7:$B$1452,0))-1)*100)</f>
        <v>1.9704433497537144</v>
      </c>
      <c r="T80" s="802">
        <f>IF(INDEX(Historical!$F$7:$F$1452,MATCH(B80,Historical!$B$7:$B$1452,0))=0,"n/a",((INDEX(Historical!$C$7:$C$1452,MATCH(B80,Historical!$B$7:$B$1452,0))/INDEX(Historical!$F$7:$F$1452,MATCH(B80,Historical!$B$7:$B$1452,0)))^(1/3)-1)*100)</f>
        <v>2.0105865449937532</v>
      </c>
      <c r="U80" s="802">
        <f>IF(INDEX(Historical!$I$7:$I$1452,MATCH(B80,Historical!$B$7:$B$1452,0))=0,"n/a",((INDEX(Historical!$C$7:$C$1452,MATCH(B80,Historical!$B$7:$B$1452,0))/INDEX(Historical!$I$7:$I$1452,MATCH(B80,Historical!$B$7:$B$1452,0)))^(1/5)-1)*100)</f>
        <v>2.0529933759695806</v>
      </c>
      <c r="V80" s="802">
        <f>IF(INDEX(Historical!$O$7:$O$1452,MATCH(B80,Historical!$B$7:$B$1452,0))=0,"n/a",((INDEX(Historical!$C$7:$C$1452,MATCH(B80,Historical!$B$7:$B$1452,0))/INDEX(Historical!$O$7:$O$1452,MATCH(B80,Historical!$B$7:$B$1452,0)))^(1/10)-1)*100)</f>
        <v>3.9882407517392471</v>
      </c>
      <c r="W80" s="803">
        <f t="shared" si="35"/>
        <v>0.51476164649144684</v>
      </c>
      <c r="X80" s="804">
        <f t="shared" si="36"/>
        <v>0.58656953599130868</v>
      </c>
      <c r="Y80" s="651"/>
      <c r="Z80" s="745">
        <f t="shared" si="37"/>
        <v>47.386759581881535</v>
      </c>
      <c r="AA80" s="678">
        <f t="shared" si="38"/>
        <v>17.937282229965156</v>
      </c>
      <c r="AB80" s="679">
        <v>12</v>
      </c>
      <c r="AC80" s="959">
        <v>2.87</v>
      </c>
      <c r="AD80" s="959">
        <v>1.79</v>
      </c>
      <c r="AE80" s="959">
        <v>2.6</v>
      </c>
      <c r="AF80" s="959">
        <v>2.2400000000000002</v>
      </c>
      <c r="AG80" s="959">
        <v>32.200000000000003</v>
      </c>
      <c r="AH80" s="959">
        <v>32.800000000000004</v>
      </c>
      <c r="AI80" s="959">
        <v>7.61</v>
      </c>
      <c r="AJ80" s="959">
        <v>3.5000000000000004</v>
      </c>
      <c r="AK80" s="959">
        <v>10</v>
      </c>
      <c r="AL80" s="969">
        <v>1270</v>
      </c>
      <c r="AM80" s="964">
        <v>0.1</v>
      </c>
      <c r="AN80" s="959">
        <v>0.56000000000000005</v>
      </c>
      <c r="AO80" s="845">
        <f t="shared" si="39"/>
        <v>-13.242486212192933</v>
      </c>
      <c r="AP80" s="846">
        <f t="shared" si="40"/>
        <v>4.694796017772223</v>
      </c>
      <c r="AQ80" s="680">
        <f t="shared" si="41"/>
        <v>33.632185403104728</v>
      </c>
      <c r="AR80" s="745">
        <f>INDEX(Historical!$C$7:$C$1452,MATCH(B80,Historical!$B$7:$B$1452,0))*IF(AH80="n/a",1.03,IF(AH80&lt;0,1.01,IF(AH80&gt;10,1.1,(1+AH80/100))))</f>
        <v>1.1385000000000003</v>
      </c>
      <c r="AS80" s="678">
        <f t="shared" si="42"/>
        <v>1.2251398500000004</v>
      </c>
      <c r="AT80" s="678">
        <f t="shared" si="31"/>
        <v>1.3476538350000005</v>
      </c>
      <c r="AU80" s="678">
        <f t="shared" si="31"/>
        <v>1.4824192185000007</v>
      </c>
      <c r="AV80" s="678">
        <f t="shared" si="31"/>
        <v>1.6306611403500009</v>
      </c>
      <c r="AW80" s="745">
        <f t="shared" si="43"/>
        <v>6.8243740438500025</v>
      </c>
      <c r="AX80" s="854">
        <f t="shared" si="44"/>
        <v>13.256359836538467</v>
      </c>
      <c r="AY80" s="1090">
        <v>0.66</v>
      </c>
      <c r="AZ80" s="964">
        <v>15.010000000000002</v>
      </c>
      <c r="BA80" s="964">
        <v>-25.16</v>
      </c>
      <c r="BB80" s="964">
        <v>0.12</v>
      </c>
      <c r="BC80" s="964">
        <v>-9.66</v>
      </c>
      <c r="BE80" s="701">
        <v>1993</v>
      </c>
      <c r="BF80" s="986" t="e">
        <f>#VALUE!</f>
        <v>#VALUE!</v>
      </c>
      <c r="BG80" s="972">
        <v>14.799999999999999</v>
      </c>
    </row>
    <row r="81" spans="1:59" ht="11.25" customHeight="1" x14ac:dyDescent="0.2">
      <c r="A81" s="645" t="s">
        <v>283</v>
      </c>
      <c r="B81" s="651" t="s">
        <v>284</v>
      </c>
      <c r="C81" s="1080" t="s">
        <v>132</v>
      </c>
      <c r="D81" s="1080" t="s">
        <v>4416</v>
      </c>
      <c r="E81" s="835">
        <v>28</v>
      </c>
      <c r="F81" s="554">
        <v>98</v>
      </c>
      <c r="G81" s="554" t="s">
        <v>38</v>
      </c>
      <c r="H81" s="554" t="s">
        <v>38</v>
      </c>
      <c r="I81" s="959">
        <v>23.84</v>
      </c>
      <c r="J81" s="745">
        <f t="shared" si="32"/>
        <v>3.4060402684563762</v>
      </c>
      <c r="K81" s="974">
        <v>0.20300000000000001</v>
      </c>
      <c r="L81" s="679">
        <v>4</v>
      </c>
      <c r="M81" s="736">
        <f t="shared" si="33"/>
        <v>0.81200000000000006</v>
      </c>
      <c r="N81" s="644" t="s">
        <v>147</v>
      </c>
      <c r="O81" s="839">
        <v>0.19750000000000001</v>
      </c>
      <c r="P81" s="958">
        <v>43446</v>
      </c>
      <c r="Q81" s="958">
        <v>43466</v>
      </c>
      <c r="R81" s="736">
        <f t="shared" si="34"/>
        <v>2.7848101265822809</v>
      </c>
      <c r="S81" s="802">
        <f>IF(INDEX(Historical!$D$7:$D$1452,MATCH(B81,Historical!$B$7:$B$1452,0))=0,"n/a",(INDEX(Historical!$C$7:$C$1452,MATCH(B81,Historical!$B$7:$B$1452,0))/INDEX(Historical!$D$7:$D$1452,MATCH(B81,Historical!$B$7:$B$1452,0))-1)*100)</f>
        <v>2.6666666666666616</v>
      </c>
      <c r="T81" s="802">
        <f>IF(INDEX(Historical!$F$7:$F$1452,MATCH(B81,Historical!$B$7:$B$1452,0))=0,"n/a",((INDEX(Historical!$C$7:$C$1452,MATCH(B81,Historical!$B$7:$B$1452,0))/INDEX(Historical!$F$7:$F$1452,MATCH(B81,Historical!$B$7:$B$1452,0)))^(1/3)-1)*100)</f>
        <v>2.7410797229115547</v>
      </c>
      <c r="U81" s="802">
        <f>IF(INDEX(Historical!$I$7:$I$1452,MATCH(B81,Historical!$B$7:$B$1452,0))=0,"n/a",((INDEX(Historical!$C$7:$C$1452,MATCH(B81,Historical!$B$7:$B$1452,0))/INDEX(Historical!$I$7:$I$1452,MATCH(B81,Historical!$B$7:$B$1452,0)))^(1/5)-1)*100)</f>
        <v>2.8213222586158881</v>
      </c>
      <c r="V81" s="802">
        <f>IF(INDEX(Historical!$O$7:$O$1452,MATCH(B81,Historical!$B$7:$B$1452,0))=0,"n/a",((INDEX(Historical!$C$7:$C$1452,MATCH(B81,Historical!$B$7:$B$1452,0))/INDEX(Historical!$O$7:$O$1452,MATCH(B81,Historical!$B$7:$B$1452,0)))^(1/10)-1)*100)</f>
        <v>3.4219694129380196</v>
      </c>
      <c r="W81" s="803">
        <f t="shared" si="35"/>
        <v>0.82447325447996034</v>
      </c>
      <c r="X81" s="804">
        <f t="shared" si="36"/>
        <v>3.6310453778840256E-2</v>
      </c>
      <c r="Y81" s="753"/>
      <c r="Z81" s="745">
        <f t="shared" si="37"/>
        <v>59.270072992700726</v>
      </c>
      <c r="AA81" s="678">
        <f t="shared" si="38"/>
        <v>17.401459854014597</v>
      </c>
      <c r="AB81" s="679">
        <v>12</v>
      </c>
      <c r="AC81" s="959">
        <v>1.37</v>
      </c>
      <c r="AD81" s="959">
        <v>2.48</v>
      </c>
      <c r="AE81" s="959">
        <v>1.1000000000000001</v>
      </c>
      <c r="AF81" s="959">
        <v>1.85</v>
      </c>
      <c r="AG81" s="959">
        <v>12.6</v>
      </c>
      <c r="AH81" s="961">
        <v>5.3</v>
      </c>
      <c r="AI81" s="961">
        <v>10.14</v>
      </c>
      <c r="AJ81" s="959">
        <v>77.7</v>
      </c>
      <c r="AK81" s="959">
        <v>7.0000000000000009</v>
      </c>
      <c r="AL81" s="969">
        <v>4960</v>
      </c>
      <c r="AM81" s="964">
        <v>0.4</v>
      </c>
      <c r="AN81" s="959">
        <v>0.76</v>
      </c>
      <c r="AO81" s="845">
        <f t="shared" si="39"/>
        <v>-11.174097326942332</v>
      </c>
      <c r="AP81" s="846">
        <f t="shared" si="40"/>
        <v>6.2273625270722643</v>
      </c>
      <c r="AQ81" s="680">
        <f t="shared" si="41"/>
        <v>19.615496450412586</v>
      </c>
      <c r="AR81" s="745">
        <f>INDEX(Historical!$C$7:$C$1452,MATCH(B81,Historical!$B$7:$B$1452,0))*IF(AH81="n/a",1.03,IF(AH81&lt;0,1.01,IF(AH81&gt;10,1.1,(1+AH81/100))))</f>
        <v>0.81080999999999992</v>
      </c>
      <c r="AS81" s="678">
        <f t="shared" si="42"/>
        <v>0.89189099999999999</v>
      </c>
      <c r="AT81" s="678">
        <f t="shared" si="31"/>
        <v>0.95432337</v>
      </c>
      <c r="AU81" s="678">
        <f t="shared" si="31"/>
        <v>1.0211260059</v>
      </c>
      <c r="AV81" s="678">
        <f t="shared" si="31"/>
        <v>1.0926048263130002</v>
      </c>
      <c r="AW81" s="745">
        <f t="shared" si="43"/>
        <v>4.7707552022129995</v>
      </c>
      <c r="AX81" s="854">
        <f t="shared" si="44"/>
        <v>20.011557056262582</v>
      </c>
      <c r="AY81" s="1090">
        <v>0.56000000000000005</v>
      </c>
      <c r="AZ81" s="964">
        <v>4.88</v>
      </c>
      <c r="BA81" s="964">
        <v>-19.509999999999998</v>
      </c>
      <c r="BB81" s="964">
        <v>-7.19</v>
      </c>
      <c r="BC81" s="964">
        <v>-12.76</v>
      </c>
      <c r="BE81" s="701">
        <v>1992</v>
      </c>
      <c r="BF81" s="986" t="e">
        <f>#VALUE!</f>
        <v>#VALUE!</v>
      </c>
      <c r="BG81" s="972">
        <v>4.8</v>
      </c>
    </row>
    <row r="82" spans="1:59" ht="11.25" customHeight="1" x14ac:dyDescent="0.2">
      <c r="A82" s="645" t="s">
        <v>285</v>
      </c>
      <c r="B82" s="651" t="s">
        <v>286</v>
      </c>
      <c r="C82" s="1080" t="s">
        <v>155</v>
      </c>
      <c r="D82" s="1080" t="s">
        <v>4412</v>
      </c>
      <c r="E82" s="835">
        <v>41</v>
      </c>
      <c r="F82" s="554">
        <v>65</v>
      </c>
      <c r="G82" s="554" t="s">
        <v>116</v>
      </c>
      <c r="H82" s="554" t="s">
        <v>116</v>
      </c>
      <c r="I82" s="959">
        <v>90.96</v>
      </c>
      <c r="J82" s="745">
        <f t="shared" si="32"/>
        <v>2.198768689533861</v>
      </c>
      <c r="K82" s="968">
        <v>0.5</v>
      </c>
      <c r="L82" s="679">
        <v>4</v>
      </c>
      <c r="M82" s="736">
        <f t="shared" si="33"/>
        <v>2</v>
      </c>
      <c r="N82" s="644" t="s">
        <v>287</v>
      </c>
      <c r="O82" s="838">
        <v>0.46</v>
      </c>
      <c r="P82" s="958">
        <v>43286</v>
      </c>
      <c r="Q82" s="958">
        <v>43306</v>
      </c>
      <c r="R82" s="736">
        <f t="shared" si="34"/>
        <v>8.6956521739130395</v>
      </c>
      <c r="S82" s="802">
        <f>IF(INDEX(Historical!$D$7:$D$1452,MATCH(B82,Historical!$B$7:$B$1452,0))=0,"n/a",(INDEX(Historical!$C$7:$C$1452,MATCH(B82,Historical!$B$7:$B$1452,0))/INDEX(Historical!$D$7:$D$1452,MATCH(B82,Historical!$B$7:$B$1452,0))-1)*100)</f>
        <v>9.8765432098765427</v>
      </c>
      <c r="T82" s="802">
        <f>IF(INDEX(Historical!$F$7:$F$1452,MATCH(B82,Historical!$B$7:$B$1452,0))=0,"n/a",((INDEX(Historical!$C$7:$C$1452,MATCH(B82,Historical!$B$7:$B$1452,0))/INDEX(Historical!$F$7:$F$1452,MATCH(B82,Historical!$B$7:$B$1452,0)))^(1/3)-1)*100)</f>
        <v>15.012412557300925</v>
      </c>
      <c r="U82" s="802">
        <f>IF(INDEX(Historical!$I$7:$I$1452,MATCH(B82,Historical!$B$7:$B$1452,0))=0,"n/a",((INDEX(Historical!$C$7:$C$1452,MATCH(B82,Historical!$B$7:$B$1452,0))/INDEX(Historical!$I$7:$I$1452,MATCH(B82,Historical!$B$7:$B$1452,0)))^(1/5)-1)*100)</f>
        <v>12.00043919577527</v>
      </c>
      <c r="V82" s="802">
        <f>IF(INDEX(Historical!$O$7:$O$1452,MATCH(B82,Historical!$B$7:$B$1452,0))=0,"n/a",((INDEX(Historical!$C$7:$C$1452,MATCH(B82,Historical!$B$7:$B$1452,0))/INDEX(Historical!$O$7:$O$1452,MATCH(B82,Historical!$B$7:$B$1452,0)))^(1/10)-1)*100)</f>
        <v>14.243687984341369</v>
      </c>
      <c r="W82" s="803">
        <f t="shared" si="35"/>
        <v>0.84250927210479565</v>
      </c>
      <c r="X82" s="804">
        <f t="shared" si="36"/>
        <v>3.1580103146777025</v>
      </c>
      <c r="Y82" s="758" t="s">
        <v>288</v>
      </c>
      <c r="Z82" s="745">
        <f t="shared" si="37"/>
        <v>57.971014492753625</v>
      </c>
      <c r="AA82" s="678">
        <f t="shared" si="38"/>
        <v>26.365217391304345</v>
      </c>
      <c r="AB82" s="679">
        <v>4</v>
      </c>
      <c r="AC82" s="959">
        <v>3.45</v>
      </c>
      <c r="AD82" s="959">
        <v>3.13</v>
      </c>
      <c r="AE82" s="959">
        <v>4.1500000000000004</v>
      </c>
      <c r="AF82" s="959">
        <v>2.4700000000000002</v>
      </c>
      <c r="AG82" s="959" t="s">
        <v>138</v>
      </c>
      <c r="AH82" s="959">
        <v>40.400000000000006</v>
      </c>
      <c r="AI82" s="959">
        <v>8.0299999999999994</v>
      </c>
      <c r="AJ82" s="959">
        <v>3.8</v>
      </c>
      <c r="AK82" s="959">
        <v>8.43</v>
      </c>
      <c r="AL82" s="969">
        <v>126150</v>
      </c>
      <c r="AM82" s="964">
        <v>0.1</v>
      </c>
      <c r="AN82" s="959">
        <v>0.5</v>
      </c>
      <c r="AO82" s="845">
        <f t="shared" si="39"/>
        <v>-12.166009505995214</v>
      </c>
      <c r="AP82" s="846">
        <f t="shared" si="40"/>
        <v>14.19920788530913</v>
      </c>
      <c r="AQ82" s="680">
        <f t="shared" si="41"/>
        <v>70.126863717797676</v>
      </c>
      <c r="AR82" s="745">
        <f>INDEX(Historical!$C$7:$C$1452,MATCH(B82,Historical!$B$7:$B$1452,0))*IF(AH82="n/a",1.03,IF(AH82&lt;0,1.01,IF(AH82&gt;10,1.1,(1+AH82/100))))</f>
        <v>1.9580000000000002</v>
      </c>
      <c r="AS82" s="678">
        <f t="shared" si="42"/>
        <v>2.1152274000000002</v>
      </c>
      <c r="AT82" s="678">
        <f t="shared" si="31"/>
        <v>2.2935410698200003</v>
      </c>
      <c r="AU82" s="678">
        <f t="shared" si="31"/>
        <v>2.4868865820058264</v>
      </c>
      <c r="AV82" s="678">
        <f t="shared" si="31"/>
        <v>2.6965311208689178</v>
      </c>
      <c r="AW82" s="745">
        <f t="shared" si="43"/>
        <v>11.550186172694744</v>
      </c>
      <c r="AX82" s="854">
        <f t="shared" si="44"/>
        <v>12.698093857404071</v>
      </c>
      <c r="AY82" s="1090">
        <v>0.93</v>
      </c>
      <c r="AZ82" s="964">
        <v>19.040000000000003</v>
      </c>
      <c r="BA82" s="964">
        <v>-9.1800000000000015</v>
      </c>
      <c r="BB82" s="964">
        <v>-2</v>
      </c>
      <c r="BC82" s="964">
        <v>1.97</v>
      </c>
      <c r="BE82" s="701">
        <v>1978</v>
      </c>
      <c r="BF82" s="986" t="e">
        <f>#VALUE!</f>
        <v>#VALUE!</v>
      </c>
      <c r="BG82" s="972" t="s">
        <v>138</v>
      </c>
    </row>
    <row r="83" spans="1:59" ht="11.25" customHeight="1" x14ac:dyDescent="0.2">
      <c r="A83" s="645" t="s">
        <v>289</v>
      </c>
      <c r="B83" s="651" t="s">
        <v>290</v>
      </c>
      <c r="C83" s="1080" t="s">
        <v>109</v>
      </c>
      <c r="D83" s="1080" t="s">
        <v>119</v>
      </c>
      <c r="E83" s="835">
        <v>32</v>
      </c>
      <c r="F83" s="554">
        <v>89</v>
      </c>
      <c r="G83" s="554" t="s">
        <v>107</v>
      </c>
      <c r="H83" s="554" t="s">
        <v>107</v>
      </c>
      <c r="I83" s="959">
        <v>51.71</v>
      </c>
      <c r="J83" s="745">
        <f t="shared" si="32"/>
        <v>4.8539934248694641</v>
      </c>
      <c r="K83" s="974">
        <v>0.62749999999999995</v>
      </c>
      <c r="L83" s="679">
        <v>4</v>
      </c>
      <c r="M83" s="736">
        <f t="shared" si="33"/>
        <v>2.5099999999999998</v>
      </c>
      <c r="N83" s="644" t="s">
        <v>291</v>
      </c>
      <c r="O83" s="839">
        <v>0.625</v>
      </c>
      <c r="P83" s="958">
        <v>43446</v>
      </c>
      <c r="Q83" s="958">
        <v>43461</v>
      </c>
      <c r="R83" s="736">
        <f t="shared" si="34"/>
        <v>0.39999999999999153</v>
      </c>
      <c r="S83" s="802">
        <f>IF(INDEX(Historical!$D$7:$D$1452,MATCH(B83,Historical!$B$7:$B$1452,0))=0,"n/a",(INDEX(Historical!$C$7:$C$1452,MATCH(B83,Historical!$B$7:$B$1452,0))/INDEX(Historical!$D$7:$D$1452,MATCH(B83,Historical!$B$7:$B$1452,0))-1)*100)</f>
        <v>0.40281973816718164</v>
      </c>
      <c r="T83" s="802">
        <f>IF(INDEX(Historical!$F$7:$F$1452,MATCH(B83,Historical!$B$7:$B$1452,0))=0,"n/a",((INDEX(Historical!$C$7:$C$1452,MATCH(B83,Historical!$B$7:$B$1452,0))/INDEX(Historical!$F$7:$F$1452,MATCH(B83,Historical!$B$7:$B$1452,0)))^(1/3)-1)*100)</f>
        <v>0.40445334013192724</v>
      </c>
      <c r="U83" s="802">
        <f>IF(INDEX(Historical!$I$7:$I$1452,MATCH(B83,Historical!$B$7:$B$1452,0))=0,"n/a",((INDEX(Historical!$C$7:$C$1452,MATCH(B83,Historical!$B$7:$B$1452,0))/INDEX(Historical!$I$7:$I$1452,MATCH(B83,Historical!$B$7:$B$1452,0)))^(1/5)-1)*100)</f>
        <v>0.40610473794229218</v>
      </c>
      <c r="V83" s="802">
        <f>IF(INDEX(Historical!$O$7:$O$1452,MATCH(B83,Historical!$B$7:$B$1452,0))=0,"n/a",((INDEX(Historical!$C$7:$C$1452,MATCH(B83,Historical!$B$7:$B$1452,0))/INDEX(Historical!$O$7:$O$1452,MATCH(B83,Historical!$B$7:$B$1452,0)))^(1/10)-1)*100)</f>
        <v>1.8256481556266912</v>
      </c>
      <c r="W83" s="803">
        <f t="shared" si="35"/>
        <v>0.22244414220268438</v>
      </c>
      <c r="X83" s="804">
        <f t="shared" si="36"/>
        <v>0.16244189517691687</v>
      </c>
      <c r="Y83" s="651"/>
      <c r="Z83" s="745">
        <f t="shared" si="37"/>
        <v>164.05228758169932</v>
      </c>
      <c r="AA83" s="678">
        <f t="shared" si="38"/>
        <v>33.79738562091503</v>
      </c>
      <c r="AB83" s="679">
        <v>12</v>
      </c>
      <c r="AC83" s="959">
        <v>1.53</v>
      </c>
      <c r="AD83" s="959">
        <v>0.89</v>
      </c>
      <c r="AE83" s="959">
        <v>0.87</v>
      </c>
      <c r="AF83" s="959">
        <v>1.65</v>
      </c>
      <c r="AG83" s="959">
        <v>5.6000000000000005</v>
      </c>
      <c r="AH83" s="959">
        <v>82.6</v>
      </c>
      <c r="AI83" s="959">
        <v>64.12</v>
      </c>
      <c r="AJ83" s="959">
        <v>2.5</v>
      </c>
      <c r="AK83" s="959">
        <v>37.9</v>
      </c>
      <c r="AL83" s="969">
        <v>2990</v>
      </c>
      <c r="AM83" s="964">
        <v>0.1</v>
      </c>
      <c r="AN83" s="959">
        <v>0.21</v>
      </c>
      <c r="AO83" s="845">
        <f t="shared" si="39"/>
        <v>-28.537287458103272</v>
      </c>
      <c r="AP83" s="846">
        <f t="shared" si="40"/>
        <v>5.2600981628117562</v>
      </c>
      <c r="AQ83" s="680">
        <f t="shared" si="41"/>
        <v>57.431729506277392</v>
      </c>
      <c r="AR83" s="745">
        <f>INDEX(Historical!$C$7:$C$1452,MATCH(B83,Historical!$B$7:$B$1452,0))*IF(AH83="n/a",1.03,IF(AH83&lt;0,1.01,IF(AH83&gt;10,1.1,(1+AH83/100))))</f>
        <v>2.7417500000000006</v>
      </c>
      <c r="AS83" s="678">
        <f t="shared" si="42"/>
        <v>3.0159250000000011</v>
      </c>
      <c r="AT83" s="678">
        <f t="shared" si="31"/>
        <v>3.3175175000000015</v>
      </c>
      <c r="AU83" s="678">
        <f t="shared" si="31"/>
        <v>3.6492692500000019</v>
      </c>
      <c r="AV83" s="678">
        <f t="shared" si="31"/>
        <v>4.0141961750000021</v>
      </c>
      <c r="AW83" s="745">
        <f t="shared" si="43"/>
        <v>16.738657925000005</v>
      </c>
      <c r="AX83" s="854">
        <f t="shared" si="44"/>
        <v>32.370253190872184</v>
      </c>
      <c r="AY83" s="1090">
        <v>0.38</v>
      </c>
      <c r="AZ83" s="964">
        <v>24.89</v>
      </c>
      <c r="BA83" s="964">
        <v>-16.37</v>
      </c>
      <c r="BB83" s="964">
        <v>-6.8900000000000006</v>
      </c>
      <c r="BC83" s="964">
        <v>3.04</v>
      </c>
      <c r="BE83" s="701">
        <v>1988</v>
      </c>
      <c r="BF83" s="986" t="e">
        <f>#VALUE!</f>
        <v>#VALUE!</v>
      </c>
      <c r="BG83" s="972">
        <v>1.7999999999999998</v>
      </c>
    </row>
    <row r="84" spans="1:59" ht="11.25" customHeight="1" x14ac:dyDescent="0.2">
      <c r="A84" s="566" t="s">
        <v>684</v>
      </c>
      <c r="B84" s="651" t="s">
        <v>685</v>
      </c>
      <c r="C84" s="1080" t="s">
        <v>4431</v>
      </c>
      <c r="D84" s="1080" t="s">
        <v>526</v>
      </c>
      <c r="E84" s="835">
        <v>25</v>
      </c>
      <c r="F84" s="554">
        <v>116</v>
      </c>
      <c r="G84" s="554" t="s">
        <v>107</v>
      </c>
      <c r="H84" s="554" t="s">
        <v>107</v>
      </c>
      <c r="I84" s="959">
        <v>51.94</v>
      </c>
      <c r="J84" s="745">
        <f t="shared" si="32"/>
        <v>4.197150558336542</v>
      </c>
      <c r="K84" s="974">
        <v>0.54500000000000004</v>
      </c>
      <c r="L84" s="679">
        <v>4</v>
      </c>
      <c r="M84" s="736">
        <f t="shared" si="33"/>
        <v>2.1800000000000002</v>
      </c>
      <c r="N84" s="644" t="s">
        <v>150</v>
      </c>
      <c r="O84" s="839">
        <v>0.52</v>
      </c>
      <c r="P84" s="695">
        <v>43158</v>
      </c>
      <c r="Q84" s="695">
        <v>43174</v>
      </c>
      <c r="R84" s="736">
        <f t="shared" si="34"/>
        <v>4.8076923076923119</v>
      </c>
      <c r="S84" s="802">
        <f>IF(INDEX(Historical!$D$7:$D$1452,MATCH(B84,Historical!$B$7:$B$1452,0))=0,"n/a",(INDEX(Historical!$C$7:$C$1452,MATCH(B84,Historical!$B$7:$B$1452,0))/INDEX(Historical!$D$7:$D$1452,MATCH(B84,Historical!$B$7:$B$1452,0))-1)*100)</f>
        <v>5.0505050505050608</v>
      </c>
      <c r="T84" s="802">
        <f>IF(INDEX(Historical!$F$7:$F$1452,MATCH(B84,Historical!$B$7:$B$1452,0))=0,"n/a",((INDEX(Historical!$C$7:$C$1452,MATCH(B84,Historical!$B$7:$B$1452,0))/INDEX(Historical!$F$7:$F$1452,MATCH(B84,Historical!$B$7:$B$1452,0)))^(1/3)-1)*100)</f>
        <v>6.3340635203756435</v>
      </c>
      <c r="U84" s="802">
        <f>IF(INDEX(Historical!$I$7:$I$1452,MATCH(B84,Historical!$B$7:$B$1452,0))=0,"n/a",((INDEX(Historical!$C$7:$C$1452,MATCH(B84,Historical!$B$7:$B$1452,0))/INDEX(Historical!$I$7:$I$1452,MATCH(B84,Historical!$B$7:$B$1452,0)))^(1/5)-1)*100)</f>
        <v>6.3345459159369844</v>
      </c>
      <c r="V84" s="802">
        <f>IF(INDEX(Historical!$O$7:$O$1452,MATCH(B84,Historical!$B$7:$B$1452,0))=0,"n/a",((INDEX(Historical!$C$7:$C$1452,MATCH(B84,Historical!$B$7:$B$1452,0))/INDEX(Historical!$O$7:$O$1452,MATCH(B84,Historical!$B$7:$B$1452,0)))^(1/10)-1)*100)</f>
        <v>10.887645350443464</v>
      </c>
      <c r="W84" s="803">
        <f t="shared" si="35"/>
        <v>0.5818104569027841</v>
      </c>
      <c r="X84" s="804" t="str">
        <f t="shared" si="36"/>
        <v>n/a</v>
      </c>
      <c r="Y84" s="967"/>
      <c r="Z84" s="745" t="str">
        <f t="shared" si="37"/>
        <v>n/a</v>
      </c>
      <c r="AA84" s="678" t="str">
        <f t="shared" si="38"/>
        <v>n/a</v>
      </c>
      <c r="AB84" s="679">
        <v>6</v>
      </c>
      <c r="AC84" s="959">
        <v>-1.97</v>
      </c>
      <c r="AD84" s="959" t="s">
        <v>138</v>
      </c>
      <c r="AE84" s="959">
        <v>0.92</v>
      </c>
      <c r="AF84" s="959">
        <v>2.17</v>
      </c>
      <c r="AG84" s="959">
        <v>2.8000000000000003</v>
      </c>
      <c r="AH84" s="959">
        <v>-127.89999999999999</v>
      </c>
      <c r="AI84" s="959">
        <v>124.16</v>
      </c>
      <c r="AJ84" s="959">
        <v>-19.400000000000002</v>
      </c>
      <c r="AK84" s="959">
        <v>27.200000000000003</v>
      </c>
      <c r="AL84" s="969">
        <v>2410</v>
      </c>
      <c r="AM84" s="964">
        <v>0.4</v>
      </c>
      <c r="AN84" s="959">
        <v>3.21</v>
      </c>
      <c r="AO84" s="845" t="str">
        <f t="shared" si="39"/>
        <v>n/a</v>
      </c>
      <c r="AP84" s="846">
        <f t="shared" si="40"/>
        <v>10.531696474273527</v>
      </c>
      <c r="AQ84" s="680" t="str">
        <f t="shared" si="41"/>
        <v>n/a</v>
      </c>
      <c r="AR84" s="745">
        <f>INDEX(Historical!$C$7:$C$1452,MATCH(B84,Historical!$B$7:$B$1452,0))*IF(AH84="n/a",1.03,IF(AH84&lt;0,1.01,IF(AH84&gt;10,1.1,(1+AH84/100))))</f>
        <v>2.1008</v>
      </c>
      <c r="AS84" s="678">
        <f t="shared" si="42"/>
        <v>2.31088</v>
      </c>
      <c r="AT84" s="678">
        <f t="shared" si="31"/>
        <v>2.5419680000000002</v>
      </c>
      <c r="AU84" s="678">
        <f t="shared" si="31"/>
        <v>2.7961648000000006</v>
      </c>
      <c r="AV84" s="678">
        <f t="shared" si="31"/>
        <v>3.0757812800000011</v>
      </c>
      <c r="AW84" s="745">
        <f t="shared" si="43"/>
        <v>12.825594080000002</v>
      </c>
      <c r="AX84" s="854">
        <f t="shared" si="44"/>
        <v>24.693096033885258</v>
      </c>
      <c r="AY84" s="1090">
        <v>1.26</v>
      </c>
      <c r="AZ84" s="964">
        <v>9.81</v>
      </c>
      <c r="BA84" s="964">
        <v>-25.1</v>
      </c>
      <c r="BB84" s="964">
        <v>-5.01</v>
      </c>
      <c r="BC84" s="964">
        <v>-1.32</v>
      </c>
      <c r="BE84" s="701">
        <v>1994</v>
      </c>
      <c r="BF84" s="986" t="e">
        <f>#VALUE!</f>
        <v>#VALUE!</v>
      </c>
      <c r="BG84" s="972">
        <v>0.5</v>
      </c>
    </row>
    <row r="85" spans="1:59" ht="11.25" customHeight="1" x14ac:dyDescent="0.2">
      <c r="A85" s="566" t="s">
        <v>292</v>
      </c>
      <c r="B85" s="651" t="s">
        <v>293</v>
      </c>
      <c r="C85" s="1080" t="s">
        <v>132</v>
      </c>
      <c r="D85" s="1080" t="s">
        <v>4417</v>
      </c>
      <c r="E85" s="835">
        <v>43</v>
      </c>
      <c r="F85" s="554">
        <v>60</v>
      </c>
      <c r="G85" s="554" t="s">
        <v>38</v>
      </c>
      <c r="H85" s="554" t="s">
        <v>38</v>
      </c>
      <c r="I85" s="959">
        <v>59.96</v>
      </c>
      <c r="J85" s="745">
        <f t="shared" si="32"/>
        <v>2.2515010006671115</v>
      </c>
      <c r="K85" s="968">
        <v>0.33750000000000002</v>
      </c>
      <c r="L85" s="679">
        <v>4</v>
      </c>
      <c r="M85" s="736">
        <f t="shared" si="33"/>
        <v>1.35</v>
      </c>
      <c r="N85" s="644" t="s">
        <v>150</v>
      </c>
      <c r="O85" s="838">
        <v>0.32250000000000001</v>
      </c>
      <c r="P85" s="958">
        <v>43342</v>
      </c>
      <c r="Q85" s="958">
        <v>43358</v>
      </c>
      <c r="R85" s="736">
        <f t="shared" si="34"/>
        <v>4.6511627906976782</v>
      </c>
      <c r="S85" s="802">
        <f>IF(INDEX(Historical!$D$7:$D$1452,MATCH(B85,Historical!$B$7:$B$1452,0))=0,"n/a",(INDEX(Historical!$C$7:$C$1452,MATCH(B85,Historical!$B$7:$B$1452,0))/INDEX(Historical!$D$7:$D$1452,MATCH(B85,Historical!$B$7:$B$1452,0))-1)*100)</f>
        <v>4.5643153526970792</v>
      </c>
      <c r="T85" s="802">
        <f>IF(INDEX(Historical!$F$7:$F$1452,MATCH(B85,Historical!$B$7:$B$1452,0))=0,"n/a",((INDEX(Historical!$C$7:$C$1452,MATCH(B85,Historical!$B$7:$B$1452,0))/INDEX(Historical!$F$7:$F$1452,MATCH(B85,Historical!$B$7:$B$1452,0)))^(1/3)-1)*100)</f>
        <v>4.3636602882445308</v>
      </c>
      <c r="U85" s="802">
        <f>IF(INDEX(Historical!$I$7:$I$1452,MATCH(B85,Historical!$B$7:$B$1452,0))=0,"n/a",((INDEX(Historical!$C$7:$C$1452,MATCH(B85,Historical!$B$7:$B$1452,0))/INDEX(Historical!$I$7:$I$1452,MATCH(B85,Historical!$B$7:$B$1452,0)))^(1/5)-1)*100)</f>
        <v>3.9738060325766433</v>
      </c>
      <c r="V85" s="802">
        <f>IF(INDEX(Historical!$O$7:$O$1452,MATCH(B85,Historical!$B$7:$B$1452,0))=0,"n/a",((INDEX(Historical!$C$7:$C$1452,MATCH(B85,Historical!$B$7:$B$1452,0))/INDEX(Historical!$O$7:$O$1452,MATCH(B85,Historical!$B$7:$B$1452,0)))^(1/10)-1)*100)</f>
        <v>2.9980776441118628</v>
      </c>
      <c r="W85" s="803">
        <f t="shared" si="35"/>
        <v>1.3254513405885544</v>
      </c>
      <c r="X85" s="804">
        <f t="shared" si="36"/>
        <v>1.2041836462353463</v>
      </c>
      <c r="Y85" s="759"/>
      <c r="Z85" s="745">
        <f t="shared" si="37"/>
        <v>56.962025316455701</v>
      </c>
      <c r="AA85" s="678">
        <f t="shared" si="38"/>
        <v>25.299578059071727</v>
      </c>
      <c r="AB85" s="679">
        <v>12</v>
      </c>
      <c r="AC85" s="959">
        <v>2.37</v>
      </c>
      <c r="AD85" s="959">
        <v>6.31</v>
      </c>
      <c r="AE85" s="959">
        <v>3.97</v>
      </c>
      <c r="AF85" s="959">
        <v>2.56</v>
      </c>
      <c r="AG85" s="959">
        <v>13.100000000000001</v>
      </c>
      <c r="AH85" s="959">
        <v>0.5</v>
      </c>
      <c r="AI85" s="959" t="s">
        <v>138</v>
      </c>
      <c r="AJ85" s="959">
        <v>3.3000000000000003</v>
      </c>
      <c r="AK85" s="959">
        <v>4</v>
      </c>
      <c r="AL85" s="969">
        <v>2220</v>
      </c>
      <c r="AM85" s="964">
        <v>0.2</v>
      </c>
      <c r="AN85" s="959">
        <v>0.61</v>
      </c>
      <c r="AO85" s="845">
        <f t="shared" si="39"/>
        <v>-19.074271025827972</v>
      </c>
      <c r="AP85" s="846">
        <f t="shared" si="40"/>
        <v>6.2253070332437552</v>
      </c>
      <c r="AQ85" s="680">
        <f t="shared" si="41"/>
        <v>69.662304896420807</v>
      </c>
      <c r="AR85" s="745">
        <f>INDEX(Historical!$C$7:$C$1452,MATCH(B85,Historical!$B$7:$B$1452,0))*IF(AH85="n/a",1.03,IF(AH85&lt;0,1.01,IF(AH85&gt;10,1.1,(1+AH85/100))))</f>
        <v>1.2663</v>
      </c>
      <c r="AS85" s="678">
        <f t="shared" si="42"/>
        <v>1.304289</v>
      </c>
      <c r="AT85" s="678">
        <f t="shared" si="31"/>
        <v>1.3564605600000001</v>
      </c>
      <c r="AU85" s="678">
        <f t="shared" si="31"/>
        <v>1.4107189824000002</v>
      </c>
      <c r="AV85" s="678">
        <f t="shared" si="31"/>
        <v>1.4671477416960002</v>
      </c>
      <c r="AW85" s="745">
        <f t="shared" si="43"/>
        <v>6.8049162840960014</v>
      </c>
      <c r="AX85" s="854">
        <f t="shared" si="44"/>
        <v>11.349093202294865</v>
      </c>
      <c r="AY85" s="1090">
        <v>0.16</v>
      </c>
      <c r="AZ85" s="964">
        <v>17.45</v>
      </c>
      <c r="BA85" s="964">
        <v>-13.04</v>
      </c>
      <c r="BB85" s="964">
        <v>-6.15</v>
      </c>
      <c r="BC85" s="964">
        <v>-3.2</v>
      </c>
      <c r="BE85" s="701">
        <v>1976</v>
      </c>
      <c r="BF85" s="986" t="e">
        <f>#VALUE!</f>
        <v>#VALUE!</v>
      </c>
      <c r="BG85" s="972">
        <v>5.5</v>
      </c>
    </row>
    <row r="86" spans="1:59" ht="11.25" customHeight="1" x14ac:dyDescent="0.2">
      <c r="A86" s="566" t="s">
        <v>294</v>
      </c>
      <c r="B86" s="651" t="s">
        <v>295</v>
      </c>
      <c r="C86" s="1080" t="s">
        <v>132</v>
      </c>
      <c r="D86" s="1080" t="s">
        <v>4429</v>
      </c>
      <c r="E86" s="835">
        <v>46</v>
      </c>
      <c r="F86" s="554">
        <v>45</v>
      </c>
      <c r="G86" s="554" t="s">
        <v>38</v>
      </c>
      <c r="H86" s="554" t="s">
        <v>38</v>
      </c>
      <c r="I86" s="959">
        <v>53.35</v>
      </c>
      <c r="J86" s="745">
        <f t="shared" si="32"/>
        <v>1.7994376757263355</v>
      </c>
      <c r="K86" s="968">
        <v>0.24</v>
      </c>
      <c r="L86" s="679">
        <v>4</v>
      </c>
      <c r="M86" s="736">
        <f t="shared" si="33"/>
        <v>0.96</v>
      </c>
      <c r="N86" s="644" t="s">
        <v>120</v>
      </c>
      <c r="O86" s="838">
        <v>0.22375</v>
      </c>
      <c r="P86" s="958">
        <v>43418</v>
      </c>
      <c r="Q86" s="958">
        <v>43437</v>
      </c>
      <c r="R86" s="736">
        <f t="shared" si="34"/>
        <v>7.2625698324022281</v>
      </c>
      <c r="S86" s="802">
        <f>IF(INDEX(Historical!$D$7:$D$1452,MATCH(B86,Historical!$B$7:$B$1452,0))=0,"n/a",(INDEX(Historical!$C$7:$C$1452,MATCH(B86,Historical!$B$7:$B$1452,0))/INDEX(Historical!$D$7:$D$1452,MATCH(B86,Historical!$B$7:$B$1452,0))-1)*100)</f>
        <v>6.1919504643962897</v>
      </c>
      <c r="T86" s="802">
        <f>IF(INDEX(Historical!$F$7:$F$1452,MATCH(B86,Historical!$B$7:$B$1452,0))=0,"n/a",((INDEX(Historical!$C$7:$C$1452,MATCH(B86,Historical!$B$7:$B$1452,0))/INDEX(Historical!$F$7:$F$1452,MATCH(B86,Historical!$B$7:$B$1452,0)))^(1/3)-1)*100)</f>
        <v>3.9915600872350909</v>
      </c>
      <c r="U86" s="802">
        <f>IF(INDEX(Historical!$I$7:$I$1452,MATCH(B86,Historical!$B$7:$B$1452,0))=0,"n/a",((INDEX(Historical!$C$7:$C$1452,MATCH(B86,Historical!$B$7:$B$1452,0))/INDEX(Historical!$I$7:$I$1452,MATCH(B86,Historical!$B$7:$B$1452,0)))^(1/5)-1)*100)</f>
        <v>2.9218381930566473</v>
      </c>
      <c r="V86" s="802">
        <f>IF(INDEX(Historical!$O$7:$O$1452,MATCH(B86,Historical!$B$7:$B$1452,0))=0,"n/a",((INDEX(Historical!$C$7:$C$1452,MATCH(B86,Historical!$B$7:$B$1452,0))/INDEX(Historical!$O$7:$O$1452,MATCH(B86,Historical!$B$7:$B$1452,0)))^(1/10)-1)*100)</f>
        <v>2.1601295759101413</v>
      </c>
      <c r="W86" s="803">
        <f t="shared" si="35"/>
        <v>1.3526217249377599</v>
      </c>
      <c r="X86" s="804">
        <f t="shared" si="36"/>
        <v>0.33584347046628132</v>
      </c>
      <c r="Y86" s="651"/>
      <c r="Z86" s="745">
        <f t="shared" si="37"/>
        <v>52.747252747252752</v>
      </c>
      <c r="AA86" s="678">
        <f t="shared" si="38"/>
        <v>29.313186813186814</v>
      </c>
      <c r="AB86" s="679">
        <v>12</v>
      </c>
      <c r="AC86" s="959">
        <v>1.82</v>
      </c>
      <c r="AD86" s="959">
        <v>10.84</v>
      </c>
      <c r="AE86" s="959">
        <v>6.79</v>
      </c>
      <c r="AF86" s="959">
        <v>3.57</v>
      </c>
      <c r="AG86" s="959">
        <v>13</v>
      </c>
      <c r="AH86" s="959">
        <v>-2.7</v>
      </c>
      <c r="AI86" s="959">
        <v>4.5900000000000007</v>
      </c>
      <c r="AJ86" s="959">
        <v>8.6999999999999993</v>
      </c>
      <c r="AK86" s="959">
        <v>2.7</v>
      </c>
      <c r="AL86" s="972">
        <v>925.09</v>
      </c>
      <c r="AM86" s="964">
        <v>1.2</v>
      </c>
      <c r="AN86" s="959">
        <v>0.8</v>
      </c>
      <c r="AO86" s="845">
        <f t="shared" si="39"/>
        <v>-24.591910944403832</v>
      </c>
      <c r="AP86" s="846">
        <f t="shared" si="40"/>
        <v>4.7212758687829828</v>
      </c>
      <c r="AQ86" s="680">
        <f t="shared" si="41"/>
        <v>115.66236669909848</v>
      </c>
      <c r="AR86" s="745">
        <f>INDEX(Historical!$C$7:$C$1452,MATCH(B86,Historical!$B$7:$B$1452,0))*IF(AH86="n/a",1.03,IF(AH86&lt;0,1.01,IF(AH86&gt;10,1.1,(1+AH86/100))))</f>
        <v>0.86607500000000004</v>
      </c>
      <c r="AS86" s="678">
        <f t="shared" si="42"/>
        <v>0.90582784250000004</v>
      </c>
      <c r="AT86" s="678">
        <f t="shared" si="31"/>
        <v>0.9302851942475</v>
      </c>
      <c r="AU86" s="678">
        <f t="shared" si="31"/>
        <v>0.95540289449218241</v>
      </c>
      <c r="AV86" s="678">
        <f t="shared" si="31"/>
        <v>0.98119877264347122</v>
      </c>
      <c r="AW86" s="745">
        <f t="shared" si="43"/>
        <v>4.6387897038831536</v>
      </c>
      <c r="AX86" s="854">
        <f t="shared" si="44"/>
        <v>8.6950135030612064</v>
      </c>
      <c r="AY86" s="1090">
        <v>0.44</v>
      </c>
      <c r="AZ86" s="964">
        <v>57.099999999999994</v>
      </c>
      <c r="BA86" s="964">
        <v>-11.540000000000001</v>
      </c>
      <c r="BB86" s="964">
        <v>6.88</v>
      </c>
      <c r="BC86" s="964">
        <v>18.850000000000001</v>
      </c>
      <c r="BE86" s="701">
        <v>1974</v>
      </c>
      <c r="BF86" s="986" t="e">
        <f>#VALUE!</f>
        <v>#VALUE!</v>
      </c>
      <c r="BG86" s="972">
        <v>4.3</v>
      </c>
    </row>
    <row r="87" spans="1:59" ht="11.25" customHeight="1" x14ac:dyDescent="0.2">
      <c r="A87" s="566" t="s">
        <v>296</v>
      </c>
      <c r="B87" s="651" t="s">
        <v>297</v>
      </c>
      <c r="C87" s="1080" t="s">
        <v>113</v>
      </c>
      <c r="D87" s="1080" t="s">
        <v>4410</v>
      </c>
      <c r="E87" s="835">
        <v>47</v>
      </c>
      <c r="F87" s="554">
        <v>35</v>
      </c>
      <c r="G87" s="554" t="s">
        <v>107</v>
      </c>
      <c r="H87" s="554" t="s">
        <v>107</v>
      </c>
      <c r="I87" s="959">
        <v>94.27</v>
      </c>
      <c r="J87" s="745">
        <f t="shared" si="32"/>
        <v>1.6123899437785087</v>
      </c>
      <c r="K87" s="968">
        <v>0.38</v>
      </c>
      <c r="L87" s="679">
        <v>4</v>
      </c>
      <c r="M87" s="736">
        <f t="shared" si="33"/>
        <v>1.52</v>
      </c>
      <c r="N87" s="644" t="s">
        <v>298</v>
      </c>
      <c r="O87" s="838">
        <v>0.35</v>
      </c>
      <c r="P87" s="958">
        <v>43238</v>
      </c>
      <c r="Q87" s="958">
        <v>43261</v>
      </c>
      <c r="R87" s="736">
        <f t="shared" si="34"/>
        <v>8.5714285714285801</v>
      </c>
      <c r="S87" s="802">
        <f>IF(INDEX(Historical!$D$7:$D$1452,MATCH(B87,Historical!$B$7:$B$1452,0))=0,"n/a",(INDEX(Historical!$C$7:$C$1452,MATCH(B87,Historical!$B$7:$B$1452,0))/INDEX(Historical!$D$7:$D$1452,MATCH(B87,Historical!$B$7:$B$1452,0))-1)*100)</f>
        <v>5.3435114503816772</v>
      </c>
      <c r="T87" s="802">
        <f>IF(INDEX(Historical!$F$7:$F$1452,MATCH(B87,Historical!$B$7:$B$1452,0))=0,"n/a",((INDEX(Historical!$C$7:$C$1452,MATCH(B87,Historical!$B$7:$B$1452,0))/INDEX(Historical!$F$7:$F$1452,MATCH(B87,Historical!$B$7:$B$1452,0)))^(1/3)-1)*100)</f>
        <v>3.9101547621242849</v>
      </c>
      <c r="U87" s="802">
        <f>IF(INDEX(Historical!$I$7:$I$1452,MATCH(B87,Historical!$B$7:$B$1452,0))=0,"n/a",((INDEX(Historical!$C$7:$C$1452,MATCH(B87,Historical!$B$7:$B$1452,0))/INDEX(Historical!$I$7:$I$1452,MATCH(B87,Historical!$B$7:$B$1452,0)))^(1/5)-1)*100)</f>
        <v>4.6398913996584357</v>
      </c>
      <c r="V87" s="802">
        <f>IF(INDEX(Historical!$O$7:$O$1452,MATCH(B87,Historical!$B$7:$B$1452,0))=0,"n/a",((INDEX(Historical!$C$7:$C$1452,MATCH(B87,Historical!$B$7:$B$1452,0))/INDEX(Historical!$O$7:$O$1452,MATCH(B87,Historical!$B$7:$B$1452,0)))^(1/10)-1)*100)</f>
        <v>5.089658325849622</v>
      </c>
      <c r="W87" s="803">
        <f t="shared" si="35"/>
        <v>0.91163121423949289</v>
      </c>
      <c r="X87" s="804" t="str">
        <f t="shared" si="36"/>
        <v>n/a</v>
      </c>
      <c r="Y87" s="759"/>
      <c r="Z87" s="745">
        <f t="shared" si="37"/>
        <v>70.697674418604649</v>
      </c>
      <c r="AA87" s="678">
        <f t="shared" si="38"/>
        <v>43.846511627906978</v>
      </c>
      <c r="AB87" s="679">
        <v>12</v>
      </c>
      <c r="AC87" s="959">
        <v>2.15</v>
      </c>
      <c r="AD87" s="959">
        <v>2.44</v>
      </c>
      <c r="AE87" s="959">
        <v>2.75</v>
      </c>
      <c r="AF87" s="959">
        <v>5.56</v>
      </c>
      <c r="AG87" s="959">
        <v>10.6</v>
      </c>
      <c r="AH87" s="959">
        <v>-51.2</v>
      </c>
      <c r="AI87" s="959">
        <v>9.17</v>
      </c>
      <c r="AJ87" s="959">
        <v>-12.6</v>
      </c>
      <c r="AK87" s="959">
        <v>18</v>
      </c>
      <c r="AL87" s="969">
        <v>3690</v>
      </c>
      <c r="AM87" s="964">
        <v>1.5</v>
      </c>
      <c r="AN87" s="959">
        <v>0.6</v>
      </c>
      <c r="AO87" s="845">
        <f t="shared" si="39"/>
        <v>-37.594230284470029</v>
      </c>
      <c r="AP87" s="846">
        <f t="shared" si="40"/>
        <v>6.2522813434369446</v>
      </c>
      <c r="AQ87" s="680">
        <f t="shared" si="41"/>
        <v>229.16500735525253</v>
      </c>
      <c r="AR87" s="745">
        <f>INDEX(Historical!$C$7:$C$1452,MATCH(B87,Historical!$B$7:$B$1452,0))*IF(AH87="n/a",1.03,IF(AH87&lt;0,1.01,IF(AH87&gt;10,1.1,(1+AH87/100))))</f>
        <v>1.3937999999999999</v>
      </c>
      <c r="AS87" s="678">
        <f t="shared" si="42"/>
        <v>1.5216114599999997</v>
      </c>
      <c r="AT87" s="678">
        <f t="shared" ref="AT87:AV106" si="46">IF($AK87="n/a",1.03*AS87,IF($AK87&lt;0,1.01*AS87,IF($AK87&gt;10,1.1*AS87,(1+$AK87/100)*AS87)))</f>
        <v>1.6737726059999998</v>
      </c>
      <c r="AU87" s="678">
        <f t="shared" si="46"/>
        <v>1.8411498665999999</v>
      </c>
      <c r="AV87" s="678">
        <f t="shared" si="46"/>
        <v>2.0252648532599999</v>
      </c>
      <c r="AW87" s="745">
        <f t="shared" si="43"/>
        <v>8.4555987858599995</v>
      </c>
      <c r="AX87" s="854">
        <f t="shared" si="44"/>
        <v>8.9695542440437031</v>
      </c>
      <c r="AY87" s="1090">
        <v>1.32</v>
      </c>
      <c r="AZ87" s="964">
        <v>31.900000000000002</v>
      </c>
      <c r="BA87" s="964">
        <v>-14.940000000000001</v>
      </c>
      <c r="BB87" s="964">
        <v>-8.24</v>
      </c>
      <c r="BC87" s="964">
        <v>-2.77</v>
      </c>
      <c r="BE87" s="701">
        <v>1972</v>
      </c>
      <c r="BF87" s="986" t="e">
        <f>#VALUE!</f>
        <v>#VALUE!</v>
      </c>
      <c r="BG87" s="972">
        <v>4</v>
      </c>
    </row>
    <row r="88" spans="1:59" ht="11.25" customHeight="1" x14ac:dyDescent="0.2">
      <c r="A88" s="645" t="s">
        <v>299</v>
      </c>
      <c r="B88" s="898" t="s">
        <v>300</v>
      </c>
      <c r="C88" s="1080" t="s">
        <v>180</v>
      </c>
      <c r="D88" s="1080" t="s">
        <v>4425</v>
      </c>
      <c r="E88" s="836">
        <v>33</v>
      </c>
      <c r="F88" s="554">
        <v>81</v>
      </c>
      <c r="G88" s="554" t="s">
        <v>107</v>
      </c>
      <c r="H88" s="554" t="s">
        <v>107</v>
      </c>
      <c r="I88" s="959">
        <v>33.9</v>
      </c>
      <c r="J88" s="745">
        <f t="shared" si="32"/>
        <v>1.946902654867257</v>
      </c>
      <c r="K88" s="968">
        <v>0.16500000000000001</v>
      </c>
      <c r="L88" s="679">
        <v>4</v>
      </c>
      <c r="M88" s="736">
        <f t="shared" si="33"/>
        <v>0.66</v>
      </c>
      <c r="N88" s="644" t="s">
        <v>150</v>
      </c>
      <c r="O88" s="843">
        <v>8.5933965000000015E-2</v>
      </c>
      <c r="P88" s="960">
        <v>43069</v>
      </c>
      <c r="Q88" s="960">
        <v>43084</v>
      </c>
      <c r="R88" s="736">
        <f t="shared" si="34"/>
        <v>92.007898157614378</v>
      </c>
      <c r="S88" s="802">
        <f>IF(INDEX(Historical!$D$7:$D$1452,MATCH(B88,Historical!$B$7:$B$1452,0))=0,"n/a",(INDEX(Historical!$C$7:$C$1452,MATCH(B88,Historical!$B$7:$B$1452,0))/INDEX(Historical!$D$7:$D$1452,MATCH(B88,Historical!$B$7:$B$1452,0))-1)*100)</f>
        <v>25.419861265680677</v>
      </c>
      <c r="T88" s="802">
        <f>IF(INDEX(Historical!$F$7:$F$1452,MATCH(B88,Historical!$B$7:$B$1452,0))=0,"n/a",((INDEX(Historical!$C$7:$C$1452,MATCH(B88,Historical!$B$7:$B$1452,0))/INDEX(Historical!$F$7:$F$1452,MATCH(B88,Historical!$B$7:$B$1452,0)))^(1/3)-1)*100)</f>
        <v>9.3161184064876945</v>
      </c>
      <c r="U88" s="802">
        <f>IF(INDEX(Historical!$I$7:$I$1452,MATCH(B88,Historical!$B$7:$B$1452,0))=0,"n/a",((INDEX(Historical!$C$7:$C$1452,MATCH(B88,Historical!$B$7:$B$1452,0))/INDEX(Historical!$I$7:$I$1452,MATCH(B88,Historical!$B$7:$B$1452,0)))^(1/5)-1)*100)</f>
        <v>11.553140984562326</v>
      </c>
      <c r="V88" s="802">
        <f>IF(INDEX(Historical!$O$7:$O$1452,MATCH(B88,Historical!$B$7:$B$1452,0))=0,"n/a",((INDEX(Historical!$C$7:$C$1452,MATCH(B88,Historical!$B$7:$B$1452,0))/INDEX(Historical!$O$7:$O$1452,MATCH(B88,Historical!$B$7:$B$1452,0)))^(1/10)-1)*100)</f>
        <v>7.792020265506272</v>
      </c>
      <c r="W88" s="803">
        <f t="shared" si="35"/>
        <v>1.4826887752982099</v>
      </c>
      <c r="X88" s="804" t="str">
        <f t="shared" si="36"/>
        <v>n/a</v>
      </c>
      <c r="Y88" s="770" t="s">
        <v>4494</v>
      </c>
      <c r="Z88" s="745">
        <f t="shared" si="37"/>
        <v>15.102974828375288</v>
      </c>
      <c r="AA88" s="678">
        <f t="shared" si="38"/>
        <v>7.7574370709382148</v>
      </c>
      <c r="AB88" s="679">
        <v>12</v>
      </c>
      <c r="AC88" s="959">
        <v>4.37</v>
      </c>
      <c r="AD88" s="959" t="s">
        <v>138</v>
      </c>
      <c r="AE88" s="959">
        <v>1.87</v>
      </c>
      <c r="AF88" s="959">
        <v>0.98</v>
      </c>
      <c r="AG88" s="959">
        <v>14.799999999999999</v>
      </c>
      <c r="AH88" s="959">
        <v>754.6</v>
      </c>
      <c r="AI88" s="959" t="s">
        <v>138</v>
      </c>
      <c r="AJ88" s="959">
        <v>-6</v>
      </c>
      <c r="AK88" s="959" t="s">
        <v>138</v>
      </c>
      <c r="AL88" s="969">
        <v>229.84</v>
      </c>
      <c r="AM88" s="964">
        <v>2.5</v>
      </c>
      <c r="AN88" s="959">
        <v>7.0000000000000007E-2</v>
      </c>
      <c r="AO88" s="845">
        <f t="shared" si="39"/>
        <v>5.7426065684913681</v>
      </c>
      <c r="AP88" s="846">
        <f t="shared" si="40"/>
        <v>13.500043639429583</v>
      </c>
      <c r="AQ88" s="680">
        <f t="shared" si="41"/>
        <v>-41.872598431378727</v>
      </c>
      <c r="AR88" s="745">
        <f>INDEX(Historical!$C$7:$C$1452,MATCH(B88,Historical!$B$7:$B$1452,0))*IF(AH88="n/a",1.03,IF(AH88&lt;0,1.01,IF(AH88&gt;10,1.1,(1+AH88/100))))</f>
        <v>0.46334763750000008</v>
      </c>
      <c r="AS88" s="678">
        <f t="shared" si="42"/>
        <v>0.47724806662500008</v>
      </c>
      <c r="AT88" s="678">
        <f t="shared" si="46"/>
        <v>0.49156550862375009</v>
      </c>
      <c r="AU88" s="678">
        <f t="shared" si="46"/>
        <v>0.50631247388246259</v>
      </c>
      <c r="AV88" s="678">
        <f t="shared" si="46"/>
        <v>0.52150184809893652</v>
      </c>
      <c r="AW88" s="745">
        <f t="shared" si="43"/>
        <v>2.4599755347301495</v>
      </c>
      <c r="AX88" s="854">
        <f t="shared" si="44"/>
        <v>7.2565649992039809</v>
      </c>
      <c r="AY88" s="1090">
        <v>0.81</v>
      </c>
      <c r="AZ88" s="964">
        <v>17.829999999999998</v>
      </c>
      <c r="BA88" s="964">
        <v>-26.14</v>
      </c>
      <c r="BB88" s="964">
        <v>2.1</v>
      </c>
      <c r="BC88" s="964">
        <v>-2.0699999999999998</v>
      </c>
      <c r="BE88" s="701">
        <v>1987</v>
      </c>
      <c r="BF88" s="986" t="e">
        <f>#VALUE!</f>
        <v>#VALUE!</v>
      </c>
      <c r="BG88" s="972">
        <v>9.1</v>
      </c>
    </row>
    <row r="89" spans="1:59" ht="11.25" customHeight="1" x14ac:dyDescent="0.2">
      <c r="A89" s="566" t="s">
        <v>301</v>
      </c>
      <c r="B89" s="651" t="s">
        <v>302</v>
      </c>
      <c r="C89" s="1080" t="s">
        <v>132</v>
      </c>
      <c r="D89" s="1080" t="s">
        <v>4428</v>
      </c>
      <c r="E89" s="835">
        <v>48</v>
      </c>
      <c r="F89" s="554">
        <v>32</v>
      </c>
      <c r="G89" s="554" t="s">
        <v>38</v>
      </c>
      <c r="H89" s="554" t="s">
        <v>38</v>
      </c>
      <c r="I89" s="959">
        <v>51.18</v>
      </c>
      <c r="J89" s="745">
        <f t="shared" si="32"/>
        <v>3.3216100039077769</v>
      </c>
      <c r="K89" s="968">
        <v>0.42499999999999999</v>
      </c>
      <c r="L89" s="679">
        <v>4</v>
      </c>
      <c r="M89" s="736">
        <f t="shared" si="33"/>
        <v>1.7</v>
      </c>
      <c r="N89" s="644" t="s">
        <v>183</v>
      </c>
      <c r="O89" s="838">
        <v>0.41499999999999998</v>
      </c>
      <c r="P89" s="958">
        <v>43279</v>
      </c>
      <c r="Q89" s="958">
        <v>43294</v>
      </c>
      <c r="R89" s="736">
        <f t="shared" si="34"/>
        <v>2.4096385542168699</v>
      </c>
      <c r="S89" s="802">
        <f>IF(INDEX(Historical!$D$7:$D$1452,MATCH(B89,Historical!$B$7:$B$1452,0))=0,"n/a",(INDEX(Historical!$C$7:$C$1452,MATCH(B89,Historical!$B$7:$B$1452,0))/INDEX(Historical!$D$7:$D$1452,MATCH(B89,Historical!$B$7:$B$1452,0))-1)*100)</f>
        <v>2.4999999999999911</v>
      </c>
      <c r="T89" s="802">
        <f>IF(INDEX(Historical!$F$7:$F$1452,MATCH(B89,Historical!$B$7:$B$1452,0))=0,"n/a",((INDEX(Historical!$C$7:$C$1452,MATCH(B89,Historical!$B$7:$B$1452,0))/INDEX(Historical!$F$7:$F$1452,MATCH(B89,Historical!$B$7:$B$1452,0)))^(1/3)-1)*100)</f>
        <v>2.5652131008858436</v>
      </c>
      <c r="U89" s="802">
        <f>IF(INDEX(Historical!$I$7:$I$1452,MATCH(B89,Historical!$B$7:$B$1452,0))=0,"n/a",((INDEX(Historical!$C$7:$C$1452,MATCH(B89,Historical!$B$7:$B$1452,0))/INDEX(Historical!$I$7:$I$1452,MATCH(B89,Historical!$B$7:$B$1452,0)))^(1/5)-1)*100)</f>
        <v>2.6351854070710834</v>
      </c>
      <c r="V89" s="802">
        <f>IF(INDEX(Historical!$O$7:$O$1452,MATCH(B89,Historical!$B$7:$B$1452,0))=0,"n/a",((INDEX(Historical!$C$7:$C$1452,MATCH(B89,Historical!$B$7:$B$1452,0))/INDEX(Historical!$O$7:$O$1452,MATCH(B89,Historical!$B$7:$B$1452,0)))^(1/10)-1)*100)</f>
        <v>3.0026508490686998</v>
      </c>
      <c r="W89" s="803">
        <f t="shared" si="35"/>
        <v>0.87761965660723118</v>
      </c>
      <c r="X89" s="804">
        <f t="shared" si="36"/>
        <v>1.646990879419427</v>
      </c>
      <c r="Y89" s="651"/>
      <c r="Z89" s="745">
        <f t="shared" si="37"/>
        <v>51.051051051051047</v>
      </c>
      <c r="AA89" s="678">
        <f t="shared" si="38"/>
        <v>15.36936936936937</v>
      </c>
      <c r="AB89" s="679">
        <v>9</v>
      </c>
      <c r="AC89" s="959">
        <v>3.33</v>
      </c>
      <c r="AD89" s="959">
        <v>1.81</v>
      </c>
      <c r="AE89" s="959">
        <v>2.9</v>
      </c>
      <c r="AF89" s="959">
        <v>2.27</v>
      </c>
      <c r="AG89" s="959">
        <v>20.5</v>
      </c>
      <c r="AH89" s="959">
        <v>1.0999999999999999</v>
      </c>
      <c r="AI89" s="959">
        <v>3.01</v>
      </c>
      <c r="AJ89" s="959">
        <v>1.6</v>
      </c>
      <c r="AK89" s="959">
        <v>8.5</v>
      </c>
      <c r="AL89" s="969">
        <v>4620</v>
      </c>
      <c r="AM89" s="964">
        <v>1.6</v>
      </c>
      <c r="AN89" s="959">
        <v>1.1000000000000001</v>
      </c>
      <c r="AO89" s="845">
        <f t="shared" si="39"/>
        <v>-9.4125739583905101</v>
      </c>
      <c r="AP89" s="846">
        <f t="shared" si="40"/>
        <v>5.9567954109788603</v>
      </c>
      <c r="AQ89" s="680">
        <f t="shared" si="41"/>
        <v>24.523033957521246</v>
      </c>
      <c r="AR89" s="745">
        <f>INDEX(Historical!$C$7:$C$1452,MATCH(B89,Historical!$B$7:$B$1452,0))*IF(AH89="n/a",1.03,IF(AH89&lt;0,1.01,IF(AH89&gt;10,1.1,(1+AH89/100))))</f>
        <v>1.65804</v>
      </c>
      <c r="AS89" s="678">
        <f t="shared" si="42"/>
        <v>1.707947004</v>
      </c>
      <c r="AT89" s="678">
        <f t="shared" si="46"/>
        <v>1.85312249934</v>
      </c>
      <c r="AU89" s="678">
        <f t="shared" si="46"/>
        <v>2.0106379117838999</v>
      </c>
      <c r="AV89" s="678">
        <f t="shared" si="46"/>
        <v>2.1815421342855315</v>
      </c>
      <c r="AW89" s="745">
        <f t="shared" si="43"/>
        <v>9.4112895494094317</v>
      </c>
      <c r="AX89" s="854">
        <f t="shared" si="44"/>
        <v>18.388607951171224</v>
      </c>
      <c r="AY89" s="1090">
        <v>0.6</v>
      </c>
      <c r="AZ89" s="964">
        <v>5.94</v>
      </c>
      <c r="BA89" s="964">
        <v>-13.469999999999999</v>
      </c>
      <c r="BB89" s="964">
        <v>-5.7700000000000005</v>
      </c>
      <c r="BC89" s="964">
        <v>-4.78</v>
      </c>
      <c r="BE89" s="701">
        <v>1971</v>
      </c>
      <c r="BF89" s="986" t="e">
        <f>#VALUE!</f>
        <v>#VALUE!</v>
      </c>
      <c r="BG89" s="972">
        <v>6.6000000000000005</v>
      </c>
    </row>
    <row r="90" spans="1:59" ht="11.25" customHeight="1" x14ac:dyDescent="0.2">
      <c r="A90" s="645" t="s">
        <v>303</v>
      </c>
      <c r="B90" s="651" t="s">
        <v>304</v>
      </c>
      <c r="C90" s="1080" t="s">
        <v>4407</v>
      </c>
      <c r="D90" s="1080" t="s">
        <v>4408</v>
      </c>
      <c r="E90" s="835">
        <v>29</v>
      </c>
      <c r="F90" s="554">
        <v>94</v>
      </c>
      <c r="G90" s="554" t="s">
        <v>38</v>
      </c>
      <c r="H90" s="554" t="s">
        <v>38</v>
      </c>
      <c r="I90" s="959">
        <v>48.51</v>
      </c>
      <c r="J90" s="745">
        <f t="shared" si="32"/>
        <v>4.1228612657184094</v>
      </c>
      <c r="K90" s="974">
        <v>0.5</v>
      </c>
      <c r="L90" s="679">
        <v>4</v>
      </c>
      <c r="M90" s="736">
        <f t="shared" si="33"/>
        <v>2</v>
      </c>
      <c r="N90" s="644" t="s">
        <v>108</v>
      </c>
      <c r="O90" s="839">
        <v>0.47499999999999998</v>
      </c>
      <c r="P90" s="958">
        <v>43311</v>
      </c>
      <c r="Q90" s="958">
        <v>43327</v>
      </c>
      <c r="R90" s="736">
        <f t="shared" si="34"/>
        <v>5.2631578947368478</v>
      </c>
      <c r="S90" s="802">
        <f>IF(INDEX(Historical!$D$7:$D$1452,MATCH(B90,Historical!$B$7:$B$1452,0))=0,"n/a",(INDEX(Historical!$C$7:$C$1452,MATCH(B90,Historical!$B$7:$B$1452,0))/INDEX(Historical!$D$7:$D$1452,MATCH(B90,Historical!$B$7:$B$1452,0))-1)*100)</f>
        <v>4.4943820224718989</v>
      </c>
      <c r="T90" s="802">
        <f>IF(INDEX(Historical!$F$7:$F$1452,MATCH(B90,Historical!$B$7:$B$1452,0))=0,"n/a",((INDEX(Historical!$C$7:$C$1452,MATCH(B90,Historical!$B$7:$B$1452,0))/INDEX(Historical!$F$7:$F$1452,MATCH(B90,Historical!$B$7:$B$1452,0)))^(1/3)-1)*100)</f>
        <v>4.0741805351937943</v>
      </c>
      <c r="U90" s="802">
        <f>IF(INDEX(Historical!$I$7:$I$1452,MATCH(B90,Historical!$B$7:$B$1452,0))=0,"n/a",((INDEX(Historical!$C$7:$C$1452,MATCH(B90,Historical!$B$7:$B$1452,0))/INDEX(Historical!$I$7:$I$1452,MATCH(B90,Historical!$B$7:$B$1452,0)))^(1/5)-1)*100)</f>
        <v>3.5804203580214189</v>
      </c>
      <c r="V90" s="802">
        <f>IF(INDEX(Historical!$O$7:$O$1452,MATCH(B90,Historical!$B$7:$B$1452,0))=0,"n/a",((INDEX(Historical!$C$7:$C$1452,MATCH(B90,Historical!$B$7:$B$1452,0))/INDEX(Historical!$O$7:$O$1452,MATCH(B90,Historical!$B$7:$B$1452,0)))^(1/10)-1)*100)</f>
        <v>2.8817850461573702</v>
      </c>
      <c r="W90" s="803">
        <f t="shared" si="35"/>
        <v>1.2424314446338123</v>
      </c>
      <c r="X90" s="804">
        <f t="shared" si="36"/>
        <v>1.0530648111827701</v>
      </c>
      <c r="Y90" s="651"/>
      <c r="Z90" s="745">
        <f t="shared" si="37"/>
        <v>140.84507042253523</v>
      </c>
      <c r="AA90" s="678">
        <f t="shared" si="38"/>
        <v>34.161971830985912</v>
      </c>
      <c r="AB90" s="679">
        <v>12</v>
      </c>
      <c r="AC90" s="959">
        <v>1.42</v>
      </c>
      <c r="AD90" s="959">
        <v>3.43</v>
      </c>
      <c r="AE90" s="959">
        <v>13.36</v>
      </c>
      <c r="AF90" s="959">
        <v>2.21</v>
      </c>
      <c r="AG90" s="959">
        <v>9.8000000000000007</v>
      </c>
      <c r="AH90" s="959">
        <v>0.70000000000000007</v>
      </c>
      <c r="AI90" s="959">
        <v>-9.35</v>
      </c>
      <c r="AJ90" s="959">
        <v>3.4000000000000004</v>
      </c>
      <c r="AK90" s="959">
        <v>10</v>
      </c>
      <c r="AL90" s="969">
        <v>8200</v>
      </c>
      <c r="AM90" s="964">
        <v>0.70000000000000007</v>
      </c>
      <c r="AN90" s="959">
        <v>0.91</v>
      </c>
      <c r="AO90" s="845">
        <f t="shared" si="39"/>
        <v>-26.458690207246086</v>
      </c>
      <c r="AP90" s="846">
        <f t="shared" si="40"/>
        <v>7.7032816237398283</v>
      </c>
      <c r="AQ90" s="680">
        <f t="shared" si="41"/>
        <v>83.179277996513406</v>
      </c>
      <c r="AR90" s="745">
        <f>INDEX(Historical!$C$7:$C$1452,MATCH(B90,Historical!$B$7:$B$1452,0))*IF(AH90="n/a",1.03,IF(AH90&lt;0,1.01,IF(AH90&gt;10,1.1,(1+AH90/100))))</f>
        <v>1.8730199999999997</v>
      </c>
      <c r="AS90" s="678">
        <f t="shared" si="42"/>
        <v>1.8917501999999997</v>
      </c>
      <c r="AT90" s="678">
        <f t="shared" si="46"/>
        <v>2.0809252199999997</v>
      </c>
      <c r="AU90" s="678">
        <f t="shared" si="46"/>
        <v>2.289017742</v>
      </c>
      <c r="AV90" s="678">
        <f t="shared" si="46"/>
        <v>2.5179195162000001</v>
      </c>
      <c r="AW90" s="745">
        <f t="shared" si="43"/>
        <v>10.6526326782</v>
      </c>
      <c r="AX90" s="854">
        <f t="shared" si="44"/>
        <v>21.959663323438466</v>
      </c>
      <c r="AY90" s="1090">
        <v>0.17</v>
      </c>
      <c r="AZ90" s="964">
        <v>33.82</v>
      </c>
      <c r="BA90" s="964">
        <v>-5.7700000000000005</v>
      </c>
      <c r="BB90" s="964">
        <v>-0.03</v>
      </c>
      <c r="BC90" s="964">
        <v>10.36</v>
      </c>
      <c r="BD90" s="739"/>
      <c r="BE90" s="701">
        <v>1990</v>
      </c>
      <c r="BF90" s="986" t="e">
        <f>#VALUE!</f>
        <v>#VALUE!</v>
      </c>
      <c r="BG90" s="972">
        <v>4.7</v>
      </c>
    </row>
    <row r="91" spans="1:59" ht="11.25" customHeight="1" x14ac:dyDescent="0.2">
      <c r="A91" s="566" t="s">
        <v>305</v>
      </c>
      <c r="B91" s="651" t="s">
        <v>306</v>
      </c>
      <c r="C91" s="1080" t="s">
        <v>113</v>
      </c>
      <c r="D91" s="1080" t="s">
        <v>214</v>
      </c>
      <c r="E91" s="835">
        <v>55</v>
      </c>
      <c r="F91" s="554">
        <v>17</v>
      </c>
      <c r="G91" s="554" t="s">
        <v>38</v>
      </c>
      <c r="H91" s="554" t="s">
        <v>38</v>
      </c>
      <c r="I91" s="959">
        <v>119.35</v>
      </c>
      <c r="J91" s="745">
        <f t="shared" si="32"/>
        <v>1.1730205278592376</v>
      </c>
      <c r="K91" s="968">
        <v>0.35</v>
      </c>
      <c r="L91" s="679">
        <v>4</v>
      </c>
      <c r="M91" s="736">
        <f t="shared" si="33"/>
        <v>1.4</v>
      </c>
      <c r="N91" s="644" t="s">
        <v>307</v>
      </c>
      <c r="O91" s="838">
        <v>0.3</v>
      </c>
      <c r="P91" s="958">
        <v>43332</v>
      </c>
      <c r="Q91" s="958">
        <v>43347</v>
      </c>
      <c r="R91" s="736">
        <f t="shared" si="34"/>
        <v>16.666666666666664</v>
      </c>
      <c r="S91" s="802">
        <f>IF(INDEX(Historical!$D$7:$D$1452,MATCH(B91,Historical!$B$7:$B$1452,0))=0,"n/a",(INDEX(Historical!$C$7:$C$1452,MATCH(B91,Historical!$B$7:$B$1452,0))/INDEX(Historical!$D$7:$D$1452,MATCH(B91,Historical!$B$7:$B$1452,0))-1)*100)</f>
        <v>11.764705882352944</v>
      </c>
      <c r="T91" s="802">
        <f>IF(INDEX(Historical!$F$7:$F$1452,MATCH(B91,Historical!$B$7:$B$1452,0))=0,"n/a",((INDEX(Historical!$C$7:$C$1452,MATCH(B91,Historical!$B$7:$B$1452,0))/INDEX(Historical!$F$7:$F$1452,MATCH(B91,Historical!$B$7:$B$1452,0)))^(1/3)-1)*100)</f>
        <v>14.471424255333186</v>
      </c>
      <c r="U91" s="802">
        <f>IF(INDEX(Historical!$I$7:$I$1452,MATCH(B91,Historical!$B$7:$B$1452,0))=0,"n/a",((INDEX(Historical!$C$7:$C$1452,MATCH(B91,Historical!$B$7:$B$1452,0))/INDEX(Historical!$I$7:$I$1452,MATCH(B91,Historical!$B$7:$B$1452,0)))^(1/5)-1)*100)</f>
        <v>16.774793934264444</v>
      </c>
      <c r="V91" s="802">
        <f>IF(INDEX(Historical!$O$7:$O$1452,MATCH(B91,Historical!$B$7:$B$1452,0))=0,"n/a",((INDEX(Historical!$C$7:$C$1452,MATCH(B91,Historical!$B$7:$B$1452,0))/INDEX(Historical!$O$7:$O$1452,MATCH(B91,Historical!$B$7:$B$1452,0)))^(1/10)-1)*100)</f>
        <v>12.533980472183615</v>
      </c>
      <c r="W91" s="803">
        <f t="shared" si="35"/>
        <v>1.3383453063049182</v>
      </c>
      <c r="X91" s="804">
        <f t="shared" si="36"/>
        <v>1.3863466061375573</v>
      </c>
      <c r="Y91" s="759"/>
      <c r="Z91" s="745">
        <f t="shared" si="37"/>
        <v>23.178807947019866</v>
      </c>
      <c r="AA91" s="678">
        <f t="shared" si="38"/>
        <v>19.759933774834437</v>
      </c>
      <c r="AB91" s="679">
        <v>10</v>
      </c>
      <c r="AC91" s="959">
        <v>6.04</v>
      </c>
      <c r="AD91" s="959">
        <v>1.59</v>
      </c>
      <c r="AE91" s="959">
        <v>3.11</v>
      </c>
      <c r="AF91" s="959">
        <v>4.78</v>
      </c>
      <c r="AG91" s="959">
        <v>27.3</v>
      </c>
      <c r="AH91" s="959">
        <v>18.8</v>
      </c>
      <c r="AI91" s="959">
        <v>9.85</v>
      </c>
      <c r="AJ91" s="959">
        <v>12.1</v>
      </c>
      <c r="AK91" s="959">
        <v>12.4</v>
      </c>
      <c r="AL91" s="969">
        <v>7010</v>
      </c>
      <c r="AM91" s="964">
        <v>1.0999999999999999</v>
      </c>
      <c r="AN91" s="959">
        <v>0.92</v>
      </c>
      <c r="AO91" s="845">
        <f t="shared" si="39"/>
        <v>-1.812119312710756</v>
      </c>
      <c r="AP91" s="846">
        <f t="shared" si="40"/>
        <v>17.947814462123681</v>
      </c>
      <c r="AQ91" s="680">
        <f t="shared" si="41"/>
        <v>104.88748505103271</v>
      </c>
      <c r="AR91" s="745">
        <f>INDEX(Historical!$C$7:$C$1452,MATCH(B91,Historical!$B$7:$B$1452,0))*IF(AH91="n/a",1.03,IF(AH91&lt;0,1.01,IF(AH91&gt;10,1.1,(1+AH91/100))))</f>
        <v>1.2540000000000002</v>
      </c>
      <c r="AS91" s="678">
        <f t="shared" si="42"/>
        <v>1.3775190000000004</v>
      </c>
      <c r="AT91" s="678">
        <f t="shared" si="46"/>
        <v>1.5152709000000006</v>
      </c>
      <c r="AU91" s="678">
        <f t="shared" si="46"/>
        <v>1.666797990000001</v>
      </c>
      <c r="AV91" s="678">
        <f t="shared" si="46"/>
        <v>1.8334777890000011</v>
      </c>
      <c r="AW91" s="745">
        <f t="shared" si="43"/>
        <v>7.6470656790000042</v>
      </c>
      <c r="AX91" s="854">
        <f t="shared" si="44"/>
        <v>6.4072607281106029</v>
      </c>
      <c r="AY91" s="1090">
        <v>1.1299999999999999</v>
      </c>
      <c r="AZ91" s="964">
        <v>8.34</v>
      </c>
      <c r="BA91" s="964">
        <v>-21.4</v>
      </c>
      <c r="BB91" s="964">
        <v>-0.92999999999999994</v>
      </c>
      <c r="BC91" s="964">
        <v>-8.68</v>
      </c>
      <c r="BE91" s="701">
        <v>1964</v>
      </c>
      <c r="BF91" s="986" t="e">
        <f>#VALUE!</f>
        <v>#VALUE!</v>
      </c>
      <c r="BG91" s="972">
        <v>10.7</v>
      </c>
    </row>
    <row r="92" spans="1:59" s="882" customFormat="1" ht="11.25" customHeight="1" x14ac:dyDescent="0.2">
      <c r="A92" s="740" t="s">
        <v>308</v>
      </c>
      <c r="B92" s="890" t="s">
        <v>309</v>
      </c>
      <c r="C92" s="1080" t="s">
        <v>132</v>
      </c>
      <c r="D92" s="1080" t="s">
        <v>4428</v>
      </c>
      <c r="E92" s="862">
        <v>63</v>
      </c>
      <c r="F92" s="554">
        <v>3</v>
      </c>
      <c r="G92" s="1179" t="s">
        <v>38</v>
      </c>
      <c r="H92" s="1179" t="s">
        <v>38</v>
      </c>
      <c r="I92" s="875">
        <v>60.46</v>
      </c>
      <c r="J92" s="864">
        <f t="shared" si="32"/>
        <v>3.1425736023817397</v>
      </c>
      <c r="K92" s="865">
        <v>0.47499999999999998</v>
      </c>
      <c r="L92" s="866">
        <v>4</v>
      </c>
      <c r="M92" s="867">
        <f t="shared" si="33"/>
        <v>1.9</v>
      </c>
      <c r="N92" s="868" t="s">
        <v>108</v>
      </c>
      <c r="O92" s="869">
        <v>0.47249999999999998</v>
      </c>
      <c r="P92" s="870">
        <v>43403</v>
      </c>
      <c r="Q92" s="870">
        <v>43419</v>
      </c>
      <c r="R92" s="867">
        <f t="shared" si="34"/>
        <v>0.52910052910052963</v>
      </c>
      <c r="S92" s="802">
        <f>IF(INDEX(Historical!$D$7:$D$1452,MATCH(B92,Historical!$B$7:$B$1452,0))=0,"n/a",(INDEX(Historical!$C$7:$C$1452,MATCH(B92,Historical!$B$7:$B$1452,0))/INDEX(Historical!$D$7:$D$1452,MATCH(B92,Historical!$B$7:$B$1452,0))-1)*100)</f>
        <v>0.53404539385846217</v>
      </c>
      <c r="T92" s="802">
        <f>IF(INDEX(Historical!$F$7:$F$1452,MATCH(B92,Historical!$B$7:$B$1452,0))=0,"n/a",((INDEX(Historical!$C$7:$C$1452,MATCH(B92,Historical!$B$7:$B$1452,0))/INDEX(Historical!$F$7:$F$1452,MATCH(B92,Historical!$B$7:$B$1452,0)))^(1/3)-1)*100)</f>
        <v>0.67296775976388723</v>
      </c>
      <c r="U92" s="802">
        <f>IF(INDEX(Historical!$I$7:$I$1452,MATCH(B92,Historical!$B$7:$B$1452,0))=0,"n/a",((INDEX(Historical!$C$7:$C$1452,MATCH(B92,Historical!$B$7:$B$1452,0))/INDEX(Historical!$I$7:$I$1452,MATCH(B92,Historical!$B$7:$B$1452,0)))^(1/5)-1)*100)</f>
        <v>1.0127956232488966</v>
      </c>
      <c r="V92" s="802">
        <f>IF(INDEX(Historical!$O$7:$O$1452,MATCH(B92,Historical!$B$7:$B$1452,0))=0,"n/a",((INDEX(Historical!$C$7:$C$1452,MATCH(B92,Historical!$B$7:$B$1452,0))/INDEX(Historical!$O$7:$O$1452,MATCH(B92,Historical!$B$7:$B$1452,0)))^(1/10)-1)*100)</f>
        <v>2.7157991210854382</v>
      </c>
      <c r="W92" s="871">
        <f t="shared" si="35"/>
        <v>0.37292729620006176</v>
      </c>
      <c r="X92" s="872" t="str">
        <f t="shared" si="36"/>
        <v>n/a</v>
      </c>
      <c r="Y92" s="890"/>
      <c r="Z92" s="864" t="str">
        <f t="shared" si="37"/>
        <v>n/a</v>
      </c>
      <c r="AA92" s="874" t="str">
        <f t="shared" si="38"/>
        <v>n/a</v>
      </c>
      <c r="AB92" s="866">
        <v>12</v>
      </c>
      <c r="AC92" s="875">
        <v>-1.33</v>
      </c>
      <c r="AD92" s="875" t="s">
        <v>138</v>
      </c>
      <c r="AE92" s="875">
        <v>2.58</v>
      </c>
      <c r="AF92" s="875">
        <v>2.36</v>
      </c>
      <c r="AG92" s="875">
        <v>-8.2000000000000011</v>
      </c>
      <c r="AH92" s="884">
        <v>-156.29999999999998</v>
      </c>
      <c r="AI92" s="884">
        <v>11</v>
      </c>
      <c r="AJ92" s="875">
        <v>-20.599999999999998</v>
      </c>
      <c r="AK92" s="875">
        <v>4</v>
      </c>
      <c r="AL92" s="876">
        <v>1860</v>
      </c>
      <c r="AM92" s="877">
        <v>0.3</v>
      </c>
      <c r="AN92" s="875">
        <v>1.23</v>
      </c>
      <c r="AO92" s="878" t="str">
        <f t="shared" si="39"/>
        <v>n/a</v>
      </c>
      <c r="AP92" s="879">
        <f t="shared" si="40"/>
        <v>4.1553692256306363</v>
      </c>
      <c r="AQ92" s="880" t="str">
        <f t="shared" si="41"/>
        <v>n/a</v>
      </c>
      <c r="AR92" s="745">
        <f>INDEX(Historical!$C$7:$C$1452,MATCH(B92,Historical!$B$7:$B$1452,0))*IF(AH92="n/a",1.03,IF(AH92&lt;0,1.01,IF(AH92&gt;10,1.1,(1+AH92/100))))</f>
        <v>1.9013249999999999</v>
      </c>
      <c r="AS92" s="874">
        <f t="shared" si="42"/>
        <v>2.0914575000000002</v>
      </c>
      <c r="AT92" s="874">
        <f t="shared" si="46"/>
        <v>2.1751158000000004</v>
      </c>
      <c r="AU92" s="874">
        <f t="shared" si="46"/>
        <v>2.2621204320000006</v>
      </c>
      <c r="AV92" s="874">
        <f t="shared" si="46"/>
        <v>2.3526052492800007</v>
      </c>
      <c r="AW92" s="864">
        <f t="shared" si="43"/>
        <v>10.78262398128</v>
      </c>
      <c r="AX92" s="881">
        <f t="shared" si="44"/>
        <v>17.834310256830964</v>
      </c>
      <c r="AY92" s="1091">
        <v>0.33</v>
      </c>
      <c r="AZ92" s="877">
        <v>17.399999999999999</v>
      </c>
      <c r="BA92" s="877">
        <v>-15.809999999999999</v>
      </c>
      <c r="BB92" s="877">
        <v>-9.16</v>
      </c>
      <c r="BC92" s="877">
        <v>-5.0500000000000007</v>
      </c>
      <c r="BD92" s="1007"/>
      <c r="BE92" s="701">
        <v>1957</v>
      </c>
      <c r="BF92" s="986" t="e">
        <f>#VALUE!</f>
        <v>#VALUE!</v>
      </c>
      <c r="BG92" s="938">
        <v>-2</v>
      </c>
    </row>
    <row r="93" spans="1:59" ht="11.25" customHeight="1" x14ac:dyDescent="0.2">
      <c r="A93" s="566" t="s">
        <v>310</v>
      </c>
      <c r="B93" s="651" t="s">
        <v>311</v>
      </c>
      <c r="C93" s="1080" t="s">
        <v>124</v>
      </c>
      <c r="D93" s="1080" t="s">
        <v>4444</v>
      </c>
      <c r="E93" s="835">
        <v>46</v>
      </c>
      <c r="F93" s="554">
        <v>48</v>
      </c>
      <c r="G93" s="554" t="s">
        <v>38</v>
      </c>
      <c r="H93" s="554" t="s">
        <v>38</v>
      </c>
      <c r="I93" s="959">
        <v>51.81</v>
      </c>
      <c r="J93" s="745">
        <f t="shared" si="32"/>
        <v>3.088206909862961</v>
      </c>
      <c r="K93" s="968">
        <v>0.4</v>
      </c>
      <c r="L93" s="679">
        <v>4</v>
      </c>
      <c r="M93" s="736">
        <f t="shared" si="33"/>
        <v>1.6</v>
      </c>
      <c r="N93" s="644" t="s">
        <v>275</v>
      </c>
      <c r="O93" s="838">
        <v>0.38</v>
      </c>
      <c r="P93" s="958">
        <v>43462</v>
      </c>
      <c r="Q93" s="958">
        <v>43507</v>
      </c>
      <c r="R93" s="736">
        <f t="shared" si="34"/>
        <v>5.2631578947368469</v>
      </c>
      <c r="S93" s="802">
        <f>IF(INDEX(Historical!$D$7:$D$1452,MATCH(B93,Historical!$B$7:$B$1452,0))=0,"n/a",(INDEX(Historical!$C$7:$C$1452,MATCH(B93,Historical!$B$7:$B$1452,0))/INDEX(Historical!$D$7:$D$1452,MATCH(B93,Historical!$B$7:$B$1452,0))-1)*100)</f>
        <v>0.66666666666665986</v>
      </c>
      <c r="T93" s="802">
        <f>IF(INDEX(Historical!$F$7:$F$1452,MATCH(B93,Historical!$B$7:$B$1452,0))=0,"n/a",((INDEX(Historical!$C$7:$C$1452,MATCH(B93,Historical!$B$7:$B$1452,0))/INDEX(Historical!$F$7:$F$1452,MATCH(B93,Historical!$B$7:$B$1452,0)))^(1/3)-1)*100)</f>
        <v>0.67116102679460887</v>
      </c>
      <c r="U93" s="802">
        <f>IF(INDEX(Historical!$I$7:$I$1452,MATCH(B93,Historical!$B$7:$B$1452,0))=0,"n/a",((INDEX(Historical!$C$7:$C$1452,MATCH(B93,Historical!$B$7:$B$1452,0))/INDEX(Historical!$I$7:$I$1452,MATCH(B93,Historical!$B$7:$B$1452,0)))^(1/5)-1)*100)</f>
        <v>0.67573717242153108</v>
      </c>
      <c r="V93" s="802">
        <f>IF(INDEX(Historical!$O$7:$O$1452,MATCH(B93,Historical!$B$7:$B$1452,0))=0,"n/a",((INDEX(Historical!$C$7:$C$1452,MATCH(B93,Historical!$B$7:$B$1452,0))/INDEX(Historical!$O$7:$O$1452,MATCH(B93,Historical!$B$7:$B$1452,0)))^(1/10)-1)*100)</f>
        <v>9.1348962169631278</v>
      </c>
      <c r="W93" s="803">
        <f t="shared" si="35"/>
        <v>7.3973163610410245E-2</v>
      </c>
      <c r="X93" s="804">
        <f t="shared" si="36"/>
        <v>3.8394157523950631E-2</v>
      </c>
      <c r="Y93" s="775"/>
      <c r="Z93" s="745">
        <f t="shared" si="37"/>
        <v>26.533996683250415</v>
      </c>
      <c r="AA93" s="678">
        <f t="shared" si="38"/>
        <v>8.5920398009950247</v>
      </c>
      <c r="AB93" s="679">
        <v>12</v>
      </c>
      <c r="AC93" s="959">
        <v>6.03</v>
      </c>
      <c r="AD93" s="959">
        <v>0.71</v>
      </c>
      <c r="AE93" s="959">
        <v>0.71</v>
      </c>
      <c r="AF93" s="959">
        <v>1.67</v>
      </c>
      <c r="AG93" s="959">
        <v>22.3</v>
      </c>
      <c r="AH93" s="959">
        <v>43.1</v>
      </c>
      <c r="AI93" s="959">
        <v>-15.83</v>
      </c>
      <c r="AJ93" s="959">
        <v>17.599999999999998</v>
      </c>
      <c r="AK93" s="959">
        <v>12.18</v>
      </c>
      <c r="AL93" s="969">
        <v>16880</v>
      </c>
      <c r="AM93" s="964">
        <v>0.4</v>
      </c>
      <c r="AN93" s="959">
        <v>0.44</v>
      </c>
      <c r="AO93" s="845">
        <f t="shared" si="39"/>
        <v>-4.8280957187105322</v>
      </c>
      <c r="AP93" s="846">
        <f t="shared" si="40"/>
        <v>3.7639440822844921</v>
      </c>
      <c r="AQ93" s="680">
        <f t="shared" si="41"/>
        <v>-20.142609142820689</v>
      </c>
      <c r="AR93" s="745">
        <f>INDEX(Historical!$C$7:$C$1452,MATCH(B93,Historical!$B$7:$B$1452,0))*IF(AH93="n/a",1.03,IF(AH93&lt;0,1.01,IF(AH93&gt;10,1.1,(1+AH93/100))))</f>
        <v>1.6610000000000003</v>
      </c>
      <c r="AS93" s="678">
        <f t="shared" si="42"/>
        <v>1.6776100000000003</v>
      </c>
      <c r="AT93" s="678">
        <f t="shared" si="46"/>
        <v>1.8453710000000005</v>
      </c>
      <c r="AU93" s="678">
        <f t="shared" si="46"/>
        <v>2.0299081000000005</v>
      </c>
      <c r="AV93" s="678">
        <f t="shared" si="46"/>
        <v>2.2328989100000007</v>
      </c>
      <c r="AW93" s="745">
        <f t="shared" si="43"/>
        <v>9.4467880100000023</v>
      </c>
      <c r="AX93" s="854">
        <f t="shared" si="44"/>
        <v>18.23352250530786</v>
      </c>
      <c r="AY93" s="1090">
        <v>1.39</v>
      </c>
      <c r="AZ93" s="964">
        <v>4.0599999999999996</v>
      </c>
      <c r="BA93" s="964">
        <v>-26.490000000000002</v>
      </c>
      <c r="BB93" s="964">
        <v>-11.27</v>
      </c>
      <c r="BC93" s="964">
        <v>-16.97</v>
      </c>
      <c r="BE93" s="701">
        <v>1974</v>
      </c>
      <c r="BF93" s="986" t="e">
        <f>#VALUE!</f>
        <v>#VALUE!</v>
      </c>
      <c r="BG93" s="972">
        <v>12.2</v>
      </c>
    </row>
    <row r="94" spans="1:59" ht="11.25" customHeight="1" x14ac:dyDescent="0.2">
      <c r="A94" s="645" t="s">
        <v>312</v>
      </c>
      <c r="B94" s="651" t="s">
        <v>313</v>
      </c>
      <c r="C94" s="1080" t="s">
        <v>109</v>
      </c>
      <c r="D94" s="1080" t="s">
        <v>119</v>
      </c>
      <c r="E94" s="835">
        <v>37</v>
      </c>
      <c r="F94" s="554">
        <v>70</v>
      </c>
      <c r="G94" s="554" t="s">
        <v>38</v>
      </c>
      <c r="H94" s="554" t="s">
        <v>116</v>
      </c>
      <c r="I94" s="959">
        <v>20.57</v>
      </c>
      <c r="J94" s="745">
        <f t="shared" si="32"/>
        <v>3.7919299951385517</v>
      </c>
      <c r="K94" s="968">
        <v>0.19500000000000001</v>
      </c>
      <c r="L94" s="679">
        <v>4</v>
      </c>
      <c r="M94" s="736">
        <f t="shared" si="33"/>
        <v>0.78</v>
      </c>
      <c r="N94" s="644" t="s">
        <v>150</v>
      </c>
      <c r="O94" s="838">
        <v>0.19</v>
      </c>
      <c r="P94" s="958">
        <v>43161</v>
      </c>
      <c r="Q94" s="958">
        <v>43174</v>
      </c>
      <c r="R94" s="736">
        <f t="shared" si="34"/>
        <v>2.6315789473684235</v>
      </c>
      <c r="S94" s="802">
        <f>IF(INDEX(Historical!$D$7:$D$1452,MATCH(B94,Historical!$B$7:$B$1452,0))=0,"n/a",(INDEX(Historical!$C$7:$C$1452,MATCH(B94,Historical!$B$7:$B$1452,0))/INDEX(Historical!$D$7:$D$1452,MATCH(B94,Historical!$B$7:$B$1452,0))-1)*100)</f>
        <v>1.3333333333333419</v>
      </c>
      <c r="T94" s="802">
        <f>IF(INDEX(Historical!$F$7:$F$1452,MATCH(B94,Historical!$B$7:$B$1452,0))=0,"n/a",((INDEX(Historical!$C$7:$C$1452,MATCH(B94,Historical!$B$7:$B$1452,0))/INDEX(Historical!$F$7:$F$1452,MATCH(B94,Historical!$B$7:$B$1452,0)))^(1/3)-1)*100)</f>
        <v>1.3515148022100965</v>
      </c>
      <c r="U94" s="802">
        <f>IF(INDEX(Historical!$I$7:$I$1452,MATCH(B94,Historical!$B$7:$B$1452,0))=0,"n/a",((INDEX(Historical!$C$7:$C$1452,MATCH(B94,Historical!$B$7:$B$1452,0))/INDEX(Historical!$I$7:$I$1452,MATCH(B94,Historical!$B$7:$B$1452,0)))^(1/5)-1)*100)</f>
        <v>1.3703739792310987</v>
      </c>
      <c r="V94" s="802">
        <f>IF(INDEX(Historical!$O$7:$O$1452,MATCH(B94,Historical!$B$7:$B$1452,0))=0,"n/a",((INDEX(Historical!$C$7:$C$1452,MATCH(B94,Historical!$B$7:$B$1452,0))/INDEX(Historical!$O$7:$O$1452,MATCH(B94,Historical!$B$7:$B$1452,0)))^(1/10)-1)*100)</f>
        <v>1.8936933136435075</v>
      </c>
      <c r="W94" s="803">
        <f t="shared" si="35"/>
        <v>0.72365148535824375</v>
      </c>
      <c r="X94" s="804">
        <f t="shared" si="36"/>
        <v>2.3749982309031175E-2</v>
      </c>
      <c r="Y94" s="763"/>
      <c r="Z94" s="745">
        <f t="shared" si="37"/>
        <v>27.956989247311832</v>
      </c>
      <c r="AA94" s="678">
        <f t="shared" si="38"/>
        <v>7.3727598566308243</v>
      </c>
      <c r="AB94" s="679">
        <v>12</v>
      </c>
      <c r="AC94" s="959">
        <v>2.79</v>
      </c>
      <c r="AD94" s="959">
        <v>0.74</v>
      </c>
      <c r="AE94" s="959">
        <v>1.01</v>
      </c>
      <c r="AF94" s="959">
        <v>1.1599999999999999</v>
      </c>
      <c r="AG94" s="959">
        <v>15.4</v>
      </c>
      <c r="AH94" s="959">
        <v>32.200000000000003</v>
      </c>
      <c r="AI94" s="959">
        <v>2.9000000000000004</v>
      </c>
      <c r="AJ94" s="959">
        <v>57.699999999999996</v>
      </c>
      <c r="AK94" s="959">
        <v>10</v>
      </c>
      <c r="AL94" s="969">
        <v>6530</v>
      </c>
      <c r="AM94" s="964">
        <v>5.3900000000000006</v>
      </c>
      <c r="AN94" s="959">
        <v>0.18</v>
      </c>
      <c r="AO94" s="845">
        <f t="shared" si="39"/>
        <v>-2.210455882261174</v>
      </c>
      <c r="AP94" s="846">
        <f t="shared" si="40"/>
        <v>5.1623039743696504</v>
      </c>
      <c r="AQ94" s="680">
        <f t="shared" si="41"/>
        <v>-38.34720360062326</v>
      </c>
      <c r="AR94" s="745">
        <f>INDEX(Historical!$C$7:$C$1452,MATCH(B94,Historical!$B$7:$B$1452,0))*IF(AH94="n/a",1.03,IF(AH94&lt;0,1.01,IF(AH94&gt;10,1.1,(1+AH94/100))))</f>
        <v>0.83600000000000008</v>
      </c>
      <c r="AS94" s="678">
        <f t="shared" si="42"/>
        <v>0.86024400000000001</v>
      </c>
      <c r="AT94" s="678">
        <f t="shared" si="46"/>
        <v>0.94626840000000012</v>
      </c>
      <c r="AU94" s="678">
        <f t="shared" si="46"/>
        <v>1.0408952400000002</v>
      </c>
      <c r="AV94" s="678">
        <f t="shared" si="46"/>
        <v>1.1449847640000004</v>
      </c>
      <c r="AW94" s="745">
        <f t="shared" si="43"/>
        <v>4.8283924040000006</v>
      </c>
      <c r="AX94" s="854">
        <f t="shared" si="44"/>
        <v>23.472982032085564</v>
      </c>
      <c r="AY94" s="1090">
        <v>1</v>
      </c>
      <c r="AZ94" s="964">
        <v>5.6000000000000005</v>
      </c>
      <c r="BA94" s="964">
        <v>-10.76</v>
      </c>
      <c r="BB94" s="964">
        <v>-4.16</v>
      </c>
      <c r="BC94" s="964">
        <v>-3.47</v>
      </c>
      <c r="BE94" s="701">
        <v>1982</v>
      </c>
      <c r="BF94" s="986" t="e">
        <f>#VALUE!</f>
        <v>#VALUE!</v>
      </c>
      <c r="BG94" s="972">
        <v>4</v>
      </c>
    </row>
    <row r="95" spans="1:59" ht="11.25" customHeight="1" x14ac:dyDescent="0.2">
      <c r="A95" s="566" t="s">
        <v>314</v>
      </c>
      <c r="B95" s="651" t="s">
        <v>315</v>
      </c>
      <c r="C95" s="1080" t="s">
        <v>113</v>
      </c>
      <c r="D95" s="1080" t="s">
        <v>214</v>
      </c>
      <c r="E95" s="835">
        <v>62</v>
      </c>
      <c r="F95" s="554">
        <v>6</v>
      </c>
      <c r="G95" s="554" t="s">
        <v>38</v>
      </c>
      <c r="H95" s="554" t="s">
        <v>38</v>
      </c>
      <c r="I95" s="959">
        <v>149.13999999999999</v>
      </c>
      <c r="J95" s="745">
        <f t="shared" si="32"/>
        <v>2.0383532251575702</v>
      </c>
      <c r="K95" s="968">
        <v>0.76</v>
      </c>
      <c r="L95" s="679">
        <v>4</v>
      </c>
      <c r="M95" s="736">
        <f t="shared" si="33"/>
        <v>3.04</v>
      </c>
      <c r="N95" s="644" t="s">
        <v>298</v>
      </c>
      <c r="O95" s="838">
        <v>0.66</v>
      </c>
      <c r="P95" s="958">
        <v>43229</v>
      </c>
      <c r="Q95" s="958">
        <v>43261</v>
      </c>
      <c r="R95" s="736">
        <f t="shared" si="34"/>
        <v>15.151515151515147</v>
      </c>
      <c r="S95" s="802">
        <f>IF(INDEX(Historical!$D$7:$D$1452,MATCH(B95,Historical!$B$7:$B$1452,0))=0,"n/a",(INDEX(Historical!$C$7:$C$1452,MATCH(B95,Historical!$B$7:$B$1452,0))/INDEX(Historical!$D$7:$D$1452,MATCH(B95,Historical!$B$7:$B$1452,0))-1)*100)</f>
        <v>4.7619047619047672</v>
      </c>
      <c r="T95" s="802">
        <f>IF(INDEX(Historical!$F$7:$F$1452,MATCH(B95,Historical!$B$7:$B$1452,0))=0,"n/a",((INDEX(Historical!$C$7:$C$1452,MATCH(B95,Historical!$B$7:$B$1452,0))/INDEX(Historical!$F$7:$F$1452,MATCH(B95,Historical!$B$7:$B$1452,0)))^(1/3)-1)*100)</f>
        <v>8.4454146872977809</v>
      </c>
      <c r="U95" s="802">
        <f>IF(INDEX(Historical!$I$7:$I$1452,MATCH(B95,Historical!$B$7:$B$1452,0))=0,"n/a",((INDEX(Historical!$C$7:$C$1452,MATCH(B95,Historical!$B$7:$B$1452,0))/INDEX(Historical!$I$7:$I$1452,MATCH(B95,Historical!$B$7:$B$1452,0)))^(1/5)-1)*100)</f>
        <v>10.25994778190622</v>
      </c>
      <c r="V95" s="802">
        <f>IF(INDEX(Historical!$O$7:$O$1452,MATCH(B95,Historical!$B$7:$B$1452,0))=0,"n/a",((INDEX(Historical!$C$7:$C$1452,MATCH(B95,Historical!$B$7:$B$1452,0))/INDEX(Historical!$O$7:$O$1452,MATCH(B95,Historical!$B$7:$B$1452,0)))^(1/10)-1)*100)</f>
        <v>13.21113894432273</v>
      </c>
      <c r="W95" s="803">
        <f t="shared" si="35"/>
        <v>0.77661341880862311</v>
      </c>
      <c r="X95" s="804">
        <f t="shared" si="36"/>
        <v>0.91606676624162675</v>
      </c>
      <c r="Y95" s="967" t="s">
        <v>154</v>
      </c>
      <c r="Z95" s="745">
        <f t="shared" si="37"/>
        <v>26.926483613817542</v>
      </c>
      <c r="AA95" s="678">
        <f t="shared" si="38"/>
        <v>13.20992028343667</v>
      </c>
      <c r="AB95" s="679">
        <v>6</v>
      </c>
      <c r="AC95" s="959">
        <v>11.29</v>
      </c>
      <c r="AD95" s="959">
        <v>1.53</v>
      </c>
      <c r="AE95" s="959">
        <v>1.41</v>
      </c>
      <c r="AF95" s="959">
        <v>3.24</v>
      </c>
      <c r="AG95" s="959">
        <v>19.7</v>
      </c>
      <c r="AH95" s="959">
        <v>46.300000000000004</v>
      </c>
      <c r="AI95" s="959">
        <v>7.41</v>
      </c>
      <c r="AJ95" s="959">
        <v>11.200000000000001</v>
      </c>
      <c r="AK95" s="959">
        <v>8.6199999999999992</v>
      </c>
      <c r="AL95" s="969">
        <v>20360</v>
      </c>
      <c r="AM95" s="964">
        <v>0.3</v>
      </c>
      <c r="AN95" s="959">
        <v>0.84</v>
      </c>
      <c r="AO95" s="845">
        <f t="shared" si="39"/>
        <v>-0.91161927637288009</v>
      </c>
      <c r="AP95" s="846">
        <f t="shared" si="40"/>
        <v>12.29830100706379</v>
      </c>
      <c r="AQ95" s="680">
        <f t="shared" si="41"/>
        <v>37.921300777468026</v>
      </c>
      <c r="AR95" s="745">
        <f>INDEX(Historical!$C$7:$C$1452,MATCH(B95,Historical!$B$7:$B$1452,0))*IF(AH95="n/a",1.03,IF(AH95&lt;0,1.01,IF(AH95&gt;10,1.1,(1+AH95/100))))</f>
        <v>2.9040000000000004</v>
      </c>
      <c r="AS95" s="678">
        <f t="shared" si="42"/>
        <v>3.1191864000000007</v>
      </c>
      <c r="AT95" s="678">
        <f t="shared" si="46"/>
        <v>3.3880602676800011</v>
      </c>
      <c r="AU95" s="678">
        <f t="shared" si="46"/>
        <v>3.6801110627540172</v>
      </c>
      <c r="AV95" s="678">
        <f t="shared" si="46"/>
        <v>3.9973366363634137</v>
      </c>
      <c r="AW95" s="745">
        <f t="shared" si="43"/>
        <v>17.088694366797434</v>
      </c>
      <c r="AX95" s="854">
        <f t="shared" si="44"/>
        <v>11.458156340886037</v>
      </c>
      <c r="AY95" s="1090">
        <v>1.45</v>
      </c>
      <c r="AZ95" s="964">
        <v>5.91</v>
      </c>
      <c r="BA95" s="964">
        <v>-29.92</v>
      </c>
      <c r="BB95" s="964">
        <v>-5.9700000000000006</v>
      </c>
      <c r="BC95" s="964">
        <v>-11.540000000000001</v>
      </c>
      <c r="BE95" s="701">
        <v>1957</v>
      </c>
      <c r="BF95" s="986" t="e">
        <f>#VALUE!</f>
        <v>#VALUE!</v>
      </c>
      <c r="BG95" s="972">
        <v>7.3</v>
      </c>
    </row>
    <row r="96" spans="1:59" ht="11.25" customHeight="1" x14ac:dyDescent="0.2">
      <c r="A96" s="645" t="s">
        <v>316</v>
      </c>
      <c r="B96" s="651" t="s">
        <v>317</v>
      </c>
      <c r="C96" s="1080" t="s">
        <v>113</v>
      </c>
      <c r="D96" s="1080" t="s">
        <v>214</v>
      </c>
      <c r="E96" s="835">
        <v>43</v>
      </c>
      <c r="F96" s="554">
        <v>62</v>
      </c>
      <c r="G96" s="554" t="s">
        <v>38</v>
      </c>
      <c r="H96" s="554" t="s">
        <v>38</v>
      </c>
      <c r="I96" s="959">
        <v>37.78</v>
      </c>
      <c r="J96" s="745">
        <f t="shared" si="32"/>
        <v>1.9057702488088932</v>
      </c>
      <c r="K96" s="975">
        <v>0.18</v>
      </c>
      <c r="L96" s="679">
        <v>4</v>
      </c>
      <c r="M96" s="736">
        <f t="shared" si="33"/>
        <v>0.72</v>
      </c>
      <c r="N96" s="644" t="s">
        <v>275</v>
      </c>
      <c r="O96" s="838">
        <v>0.17499999999999999</v>
      </c>
      <c r="P96" s="958">
        <v>43489</v>
      </c>
      <c r="Q96" s="958">
        <v>43504</v>
      </c>
      <c r="R96" s="736">
        <f t="shared" si="34"/>
        <v>2.8571428571428599</v>
      </c>
      <c r="S96" s="802">
        <f>IF(INDEX(Historical!$D$7:$D$1452,MATCH(B96,Historical!$B$7:$B$1452,0))=0,"n/a",(INDEX(Historical!$C$7:$C$1452,MATCH(B96,Historical!$B$7:$B$1452,0))/INDEX(Historical!$D$7:$D$1452,MATCH(B96,Historical!$B$7:$B$1452,0))-1)*100)</f>
        <v>1.4705882352941124</v>
      </c>
      <c r="T96" s="802">
        <f>IF(INDEX(Historical!$F$7:$F$1452,MATCH(B96,Historical!$B$7:$B$1452,0))=0,"n/a",((INDEX(Historical!$C$7:$C$1452,MATCH(B96,Historical!$B$7:$B$1452,0))/INDEX(Historical!$F$7:$F$1452,MATCH(B96,Historical!$B$7:$B$1452,0)))^(1/3)-1)*100)</f>
        <v>7.8521483511043044</v>
      </c>
      <c r="U96" s="802">
        <f>IF(INDEX(Historical!$I$7:$I$1452,MATCH(B96,Historical!$B$7:$B$1452,0))=0,"n/a",((INDEX(Historical!$C$7:$C$1452,MATCH(B96,Historical!$B$7:$B$1452,0))/INDEX(Historical!$I$7:$I$1452,MATCH(B96,Historical!$B$7:$B$1452,0)))^(1/5)-1)*100)</f>
        <v>9.4156092263382618</v>
      </c>
      <c r="V96" s="802">
        <f>IF(INDEX(Historical!$O$7:$O$1452,MATCH(B96,Historical!$B$7:$B$1452,0))=0,"n/a",((INDEX(Historical!$C$7:$C$1452,MATCH(B96,Historical!$B$7:$B$1452,0))/INDEX(Historical!$O$7:$O$1452,MATCH(B96,Historical!$B$7:$B$1452,0)))^(1/10)-1)*100)</f>
        <v>8.6857942899212901</v>
      </c>
      <c r="W96" s="803">
        <f t="shared" si="35"/>
        <v>1.084023972023356</v>
      </c>
      <c r="X96" s="804">
        <f t="shared" si="36"/>
        <v>0.20513309861303403</v>
      </c>
      <c r="Y96" s="771"/>
      <c r="Z96" s="745">
        <f t="shared" si="37"/>
        <v>26.373626373626376</v>
      </c>
      <c r="AA96" s="678">
        <f t="shared" si="38"/>
        <v>13.838827838827839</v>
      </c>
      <c r="AB96" s="679">
        <v>12</v>
      </c>
      <c r="AC96" s="959">
        <v>2.73</v>
      </c>
      <c r="AD96" s="959" t="s">
        <v>138</v>
      </c>
      <c r="AE96" s="959">
        <v>1.93</v>
      </c>
      <c r="AF96" s="959">
        <v>3.5</v>
      </c>
      <c r="AG96" s="959">
        <v>13.100000000000001</v>
      </c>
      <c r="AH96" s="961">
        <v>19.8</v>
      </c>
      <c r="AI96" s="961">
        <v>9.17</v>
      </c>
      <c r="AJ96" s="959">
        <v>45.9</v>
      </c>
      <c r="AK96" s="959" t="s">
        <v>138</v>
      </c>
      <c r="AL96" s="969">
        <v>6730</v>
      </c>
      <c r="AM96" s="964">
        <v>0.61</v>
      </c>
      <c r="AN96" s="959">
        <v>0</v>
      </c>
      <c r="AO96" s="845">
        <f t="shared" si="39"/>
        <v>-2.5174483636806837</v>
      </c>
      <c r="AP96" s="846">
        <f t="shared" si="40"/>
        <v>11.321379475147156</v>
      </c>
      <c r="AQ96" s="680">
        <f t="shared" si="41"/>
        <v>46.721046639756246</v>
      </c>
      <c r="AR96" s="745">
        <f>INDEX(Historical!$C$7:$C$1452,MATCH(B96,Historical!$B$7:$B$1452,0))*IF(AH96="n/a",1.03,IF(AH96&lt;0,1.01,IF(AH96&gt;10,1.1,(1+AH96/100))))</f>
        <v>1.5180000000000002</v>
      </c>
      <c r="AS96" s="678">
        <f t="shared" si="42"/>
        <v>1.6572006000000001</v>
      </c>
      <c r="AT96" s="678">
        <f t="shared" si="46"/>
        <v>1.7069166180000002</v>
      </c>
      <c r="AU96" s="678">
        <f t="shared" si="46"/>
        <v>1.7581241165400001</v>
      </c>
      <c r="AV96" s="678">
        <f t="shared" si="46"/>
        <v>1.8108678400362002</v>
      </c>
      <c r="AW96" s="745">
        <f t="shared" si="43"/>
        <v>8.4511091745762013</v>
      </c>
      <c r="AX96" s="854">
        <f t="shared" si="44"/>
        <v>22.369267269921124</v>
      </c>
      <c r="AY96" s="1090">
        <v>1.21</v>
      </c>
      <c r="AZ96" s="964">
        <v>7.03</v>
      </c>
      <c r="BA96" s="964">
        <v>-24.83</v>
      </c>
      <c r="BB96" s="964">
        <v>-6.05</v>
      </c>
      <c r="BC96" s="964">
        <v>-12.5</v>
      </c>
      <c r="BE96" s="701">
        <v>1977</v>
      </c>
      <c r="BF96" s="986" t="e">
        <f>#VALUE!</f>
        <v>#VALUE!</v>
      </c>
      <c r="BG96" s="972">
        <v>6.9</v>
      </c>
    </row>
    <row r="97" spans="1:59" ht="11.25" customHeight="1" x14ac:dyDescent="0.2">
      <c r="A97" s="645" t="s">
        <v>318</v>
      </c>
      <c r="B97" s="651" t="s">
        <v>319</v>
      </c>
      <c r="C97" s="1080" t="s">
        <v>109</v>
      </c>
      <c r="D97" s="1080" t="s">
        <v>4427</v>
      </c>
      <c r="E97" s="835">
        <v>26</v>
      </c>
      <c r="F97" s="554">
        <v>106</v>
      </c>
      <c r="G97" s="554" t="s">
        <v>38</v>
      </c>
      <c r="H97" s="554" t="s">
        <v>116</v>
      </c>
      <c r="I97" s="959">
        <v>14.43</v>
      </c>
      <c r="J97" s="745">
        <f t="shared" si="32"/>
        <v>4.8510048510048511</v>
      </c>
      <c r="K97" s="974">
        <v>0.17499999999999999</v>
      </c>
      <c r="L97" s="679">
        <v>4</v>
      </c>
      <c r="M97" s="736">
        <f t="shared" si="33"/>
        <v>0.7</v>
      </c>
      <c r="N97" s="644" t="s">
        <v>108</v>
      </c>
      <c r="O97" s="839">
        <v>0.17249999999999999</v>
      </c>
      <c r="P97" s="958">
        <v>43220</v>
      </c>
      <c r="Q97" s="958">
        <v>43235</v>
      </c>
      <c r="R97" s="736">
        <f t="shared" si="34"/>
        <v>1.4492753623188419</v>
      </c>
      <c r="S97" s="802">
        <f>IF(INDEX(Historical!$D$7:$D$1452,MATCH(B97,Historical!$B$7:$B$1452,0))=0,"n/a",(INDEX(Historical!$C$7:$C$1452,MATCH(B97,Historical!$B$7:$B$1452,0))/INDEX(Historical!$D$7:$D$1452,MATCH(B97,Historical!$B$7:$B$1452,0))-1)*100)</f>
        <v>1.4760147601476037</v>
      </c>
      <c r="T97" s="802">
        <f>IF(INDEX(Historical!$F$7:$F$1452,MATCH(B97,Historical!$B$7:$B$1452,0))=0,"n/a",((INDEX(Historical!$C$7:$C$1452,MATCH(B97,Historical!$B$7:$B$1452,0))/INDEX(Historical!$F$7:$F$1452,MATCH(B97,Historical!$B$7:$B$1452,0)))^(1/3)-1)*100)</f>
        <v>1.4983498943354601</v>
      </c>
      <c r="U97" s="802">
        <f>IF(INDEX(Historical!$I$7:$I$1452,MATCH(B97,Historical!$B$7:$B$1452,0))=0,"n/a",((INDEX(Historical!$C$7:$C$1452,MATCH(B97,Historical!$B$7:$B$1452,0))/INDEX(Historical!$I$7:$I$1452,MATCH(B97,Historical!$B$7:$B$1452,0)))^(1/5)-1)*100)</f>
        <v>1.5216114482351717</v>
      </c>
      <c r="V97" s="802">
        <f>IF(INDEX(Historical!$O$7:$O$1452,MATCH(B97,Historical!$B$7:$B$1452,0))=0,"n/a",((INDEX(Historical!$C$7:$C$1452,MATCH(B97,Historical!$B$7:$B$1452,0))/INDEX(Historical!$O$7:$O$1452,MATCH(B97,Historical!$B$7:$B$1452,0)))^(1/10)-1)*100)</f>
        <v>2.8534593362451455</v>
      </c>
      <c r="W97" s="803">
        <f t="shared" si="35"/>
        <v>0.53325149193731058</v>
      </c>
      <c r="X97" s="804">
        <f t="shared" si="36"/>
        <v>0.26694937688336345</v>
      </c>
      <c r="Y97" s="651"/>
      <c r="Z97" s="745">
        <f t="shared" si="37"/>
        <v>57.377049180327866</v>
      </c>
      <c r="AA97" s="678">
        <f t="shared" si="38"/>
        <v>11.827868852459016</v>
      </c>
      <c r="AB97" s="679">
        <v>12</v>
      </c>
      <c r="AC97" s="959">
        <v>1.22</v>
      </c>
      <c r="AD97" s="959">
        <v>5.9</v>
      </c>
      <c r="AE97" s="959">
        <v>3.77</v>
      </c>
      <c r="AF97" s="959">
        <v>0.86</v>
      </c>
      <c r="AG97" s="959">
        <v>7.6</v>
      </c>
      <c r="AH97" s="959">
        <v>3.4000000000000004</v>
      </c>
      <c r="AI97" s="959">
        <v>11.66</v>
      </c>
      <c r="AJ97" s="959">
        <v>5.7</v>
      </c>
      <c r="AK97" s="959">
        <v>2</v>
      </c>
      <c r="AL97" s="969">
        <v>5560</v>
      </c>
      <c r="AM97" s="964">
        <v>0.1</v>
      </c>
      <c r="AN97" s="959">
        <v>0.16</v>
      </c>
      <c r="AO97" s="845">
        <f t="shared" si="39"/>
        <v>-5.4552525532189931</v>
      </c>
      <c r="AP97" s="846">
        <f t="shared" si="40"/>
        <v>6.3726162992400228</v>
      </c>
      <c r="AQ97" s="680">
        <f t="shared" si="41"/>
        <v>-32.762552718444979</v>
      </c>
      <c r="AR97" s="745">
        <f>INDEX(Historical!$C$7:$C$1452,MATCH(B97,Historical!$B$7:$B$1452,0))*IF(AH97="n/a",1.03,IF(AH97&lt;0,1.01,IF(AH97&gt;10,1.1,(1+AH97/100))))</f>
        <v>0.71087500000000003</v>
      </c>
      <c r="AS97" s="678">
        <f t="shared" si="42"/>
        <v>0.78196250000000012</v>
      </c>
      <c r="AT97" s="678">
        <f t="shared" si="46"/>
        <v>0.79760175000000011</v>
      </c>
      <c r="AU97" s="678">
        <f t="shared" si="46"/>
        <v>0.81355378500000008</v>
      </c>
      <c r="AV97" s="678">
        <f t="shared" si="46"/>
        <v>0.82982486070000006</v>
      </c>
      <c r="AW97" s="745">
        <f t="shared" si="43"/>
        <v>3.9338178957000003</v>
      </c>
      <c r="AX97" s="854">
        <f t="shared" si="44"/>
        <v>27.261385278586282</v>
      </c>
      <c r="AY97" s="1090">
        <v>1.05</v>
      </c>
      <c r="AZ97" s="964">
        <v>5.64</v>
      </c>
      <c r="BA97" s="964">
        <v>-28.78</v>
      </c>
      <c r="BB97" s="964">
        <v>-7.62</v>
      </c>
      <c r="BC97" s="964">
        <v>-18.37</v>
      </c>
      <c r="BE97" s="701">
        <v>1993</v>
      </c>
      <c r="BF97" s="986" t="e">
        <f>#VALUE!</f>
        <v>#VALUE!</v>
      </c>
      <c r="BG97" s="972">
        <v>1</v>
      </c>
    </row>
    <row r="98" spans="1:59" ht="11.25" customHeight="1" x14ac:dyDescent="0.2">
      <c r="A98" s="566" t="s">
        <v>320</v>
      </c>
      <c r="B98" s="651" t="s">
        <v>321</v>
      </c>
      <c r="C98" s="1080" t="s">
        <v>129</v>
      </c>
      <c r="D98" s="1080" t="s">
        <v>4435</v>
      </c>
      <c r="E98" s="835">
        <v>46</v>
      </c>
      <c r="F98" s="554">
        <v>43</v>
      </c>
      <c r="G98" s="554" t="s">
        <v>116</v>
      </c>
      <c r="H98" s="554" t="s">
        <v>116</v>
      </c>
      <c r="I98" s="959">
        <v>110.48</v>
      </c>
      <c r="J98" s="745">
        <f t="shared" si="32"/>
        <v>3.3580738595220851</v>
      </c>
      <c r="K98" s="968">
        <v>0.92749999999999999</v>
      </c>
      <c r="L98" s="679">
        <v>4</v>
      </c>
      <c r="M98" s="736">
        <f t="shared" si="33"/>
        <v>3.71</v>
      </c>
      <c r="N98" s="644" t="s">
        <v>322</v>
      </c>
      <c r="O98" s="838">
        <v>0.80500000000000005</v>
      </c>
      <c r="P98" s="958">
        <v>43252</v>
      </c>
      <c r="Q98" s="958">
        <v>43281</v>
      </c>
      <c r="R98" s="736">
        <f t="shared" si="34"/>
        <v>15.217391304347819</v>
      </c>
      <c r="S98" s="802">
        <f>IF(INDEX(Historical!$D$7:$D$1452,MATCH(B98,Historical!$B$7:$B$1452,0))=0,"n/a",(INDEX(Historical!$C$7:$C$1452,MATCH(B98,Historical!$B$7:$B$1452,0))/INDEX(Historical!$D$7:$D$1452,MATCH(B98,Historical!$B$7:$B$1452,0))-1)*100)</f>
        <v>8.8487972508590964</v>
      </c>
      <c r="T98" s="802">
        <f>IF(INDEX(Historical!$F$7:$F$1452,MATCH(B98,Historical!$B$7:$B$1452,0))=0,"n/a",((INDEX(Historical!$C$7:$C$1452,MATCH(B98,Historical!$B$7:$B$1452,0))/INDEX(Historical!$F$7:$F$1452,MATCH(B98,Historical!$B$7:$B$1452,0)))^(1/3)-1)*100)</f>
        <v>7.7429981686489624</v>
      </c>
      <c r="U98" s="802">
        <f>IF(INDEX(Historical!$I$7:$I$1452,MATCH(B98,Historical!$B$7:$B$1452,0))=0,"n/a",((INDEX(Historical!$C$7:$C$1452,MATCH(B98,Historical!$B$7:$B$1452,0))/INDEX(Historical!$I$7:$I$1452,MATCH(B98,Historical!$B$7:$B$1452,0)))^(1/5)-1)*100)</f>
        <v>8.515782062925247</v>
      </c>
      <c r="V98" s="802">
        <f>IF(INDEX(Historical!$O$7:$O$1452,MATCH(B98,Historical!$B$7:$B$1452,0))=0,"n/a",((INDEX(Historical!$C$7:$C$1452,MATCH(B98,Historical!$B$7:$B$1452,0))/INDEX(Historical!$O$7:$O$1452,MATCH(B98,Historical!$B$7:$B$1452,0)))^(1/10)-1)*100)</f>
        <v>8.9026092889217487</v>
      </c>
      <c r="W98" s="803">
        <f t="shared" si="35"/>
        <v>0.9565490056406426</v>
      </c>
      <c r="X98" s="804">
        <f t="shared" si="36"/>
        <v>1.6067513326274052</v>
      </c>
      <c r="Y98" s="764" t="s">
        <v>4042</v>
      </c>
      <c r="Z98" s="745">
        <f t="shared" si="37"/>
        <v>63.96551724137931</v>
      </c>
      <c r="AA98" s="678">
        <f t="shared" si="38"/>
        <v>19.048275862068966</v>
      </c>
      <c r="AB98" s="679">
        <v>12</v>
      </c>
      <c r="AC98" s="959">
        <v>5.8</v>
      </c>
      <c r="AD98" s="959">
        <v>2.74</v>
      </c>
      <c r="AE98" s="959">
        <v>2.4900000000000002</v>
      </c>
      <c r="AF98" s="959">
        <v>15.2</v>
      </c>
      <c r="AG98" s="959">
        <v>46.800000000000004</v>
      </c>
      <c r="AH98" s="959">
        <v>16.600000000000001</v>
      </c>
      <c r="AI98" s="959">
        <v>5.42</v>
      </c>
      <c r="AJ98" s="959">
        <v>5.3</v>
      </c>
      <c r="AK98" s="959">
        <v>6.9500000000000011</v>
      </c>
      <c r="AL98" s="969">
        <v>160940</v>
      </c>
      <c r="AM98" s="964">
        <v>0.1</v>
      </c>
      <c r="AN98" s="959">
        <v>3.41</v>
      </c>
      <c r="AO98" s="845">
        <f t="shared" si="39"/>
        <v>-7.1744199396216342</v>
      </c>
      <c r="AP98" s="846">
        <f t="shared" si="40"/>
        <v>11.873855922447332</v>
      </c>
      <c r="AQ98" s="680">
        <f t="shared" si="41"/>
        <v>258.72229624565409</v>
      </c>
      <c r="AR98" s="745">
        <f>INDEX(Historical!$C$7:$C$1452,MATCH(B98,Historical!$B$7:$B$1452,0))*IF(AH98="n/a",1.03,IF(AH98&lt;0,1.01,IF(AH98&gt;10,1.1,(1+AH98/100))))</f>
        <v>3.4842500000000003</v>
      </c>
      <c r="AS98" s="678">
        <f t="shared" si="42"/>
        <v>3.6730963500000002</v>
      </c>
      <c r="AT98" s="678">
        <f t="shared" si="46"/>
        <v>3.9283765463250009</v>
      </c>
      <c r="AU98" s="678">
        <f t="shared" si="46"/>
        <v>4.2013987162945892</v>
      </c>
      <c r="AV98" s="678">
        <f t="shared" si="46"/>
        <v>4.4933959270770636</v>
      </c>
      <c r="AW98" s="745">
        <f t="shared" si="43"/>
        <v>19.780517539696653</v>
      </c>
      <c r="AX98" s="854">
        <f t="shared" si="44"/>
        <v>17.904161422607398</v>
      </c>
      <c r="AY98" s="1090">
        <v>0.68</v>
      </c>
      <c r="AZ98" s="964">
        <v>15.160000000000002</v>
      </c>
      <c r="BA98" s="964">
        <v>-9.82</v>
      </c>
      <c r="BB98" s="964">
        <v>-3.19</v>
      </c>
      <c r="BC98" s="964">
        <v>0.72</v>
      </c>
      <c r="BE98" s="701">
        <v>1973</v>
      </c>
      <c r="BF98" s="986" t="e">
        <f>#VALUE!</f>
        <v>#VALUE!</v>
      </c>
      <c r="BG98" s="972">
        <v>6.3</v>
      </c>
    </row>
    <row r="99" spans="1:59" ht="11.25" customHeight="1" x14ac:dyDescent="0.2">
      <c r="A99" s="566" t="s">
        <v>323</v>
      </c>
      <c r="B99" s="651" t="s">
        <v>324</v>
      </c>
      <c r="C99" s="1080" t="s">
        <v>124</v>
      </c>
      <c r="D99" s="1080" t="s">
        <v>4256</v>
      </c>
      <c r="E99" s="835">
        <v>47</v>
      </c>
      <c r="F99" s="554">
        <v>38</v>
      </c>
      <c r="G99" s="554" t="s">
        <v>38</v>
      </c>
      <c r="H99" s="554" t="s">
        <v>116</v>
      </c>
      <c r="I99" s="959">
        <v>102.23</v>
      </c>
      <c r="J99" s="745">
        <f t="shared" si="32"/>
        <v>1.8781179692849457</v>
      </c>
      <c r="K99" s="968">
        <v>0.48</v>
      </c>
      <c r="L99" s="679">
        <v>4</v>
      </c>
      <c r="M99" s="736">
        <f t="shared" si="33"/>
        <v>1.92</v>
      </c>
      <c r="N99" s="644" t="s">
        <v>112</v>
      </c>
      <c r="O99" s="838">
        <v>0.45</v>
      </c>
      <c r="P99" s="958">
        <v>43321</v>
      </c>
      <c r="Q99" s="958">
        <v>43355</v>
      </c>
      <c r="R99" s="736">
        <f t="shared" si="34"/>
        <v>6.6666666666666599</v>
      </c>
      <c r="S99" s="802">
        <f>IF(INDEX(Historical!$D$7:$D$1452,MATCH(B99,Historical!$B$7:$B$1452,0))=0,"n/a",(INDEX(Historical!$C$7:$C$1452,MATCH(B99,Historical!$B$7:$B$1452,0))/INDEX(Historical!$D$7:$D$1452,MATCH(B99,Historical!$B$7:$B$1452,0))-1)*100)</f>
        <v>8.9743589743589869</v>
      </c>
      <c r="T99" s="802">
        <f>IF(INDEX(Historical!$F$7:$F$1452,MATCH(B99,Historical!$B$7:$B$1452,0))=0,"n/a",((INDEX(Historical!$C$7:$C$1452,MATCH(B99,Historical!$B$7:$B$1452,0))/INDEX(Historical!$F$7:$F$1452,MATCH(B99,Historical!$B$7:$B$1452,0)))^(1/3)-1)*100)</f>
        <v>9.0751641501583649</v>
      </c>
      <c r="U99" s="802">
        <f>IF(INDEX(Historical!$I$7:$I$1452,MATCH(B99,Historical!$B$7:$B$1452,0))=0,"n/a",((INDEX(Historical!$C$7:$C$1452,MATCH(B99,Historical!$B$7:$B$1452,0))/INDEX(Historical!$I$7:$I$1452,MATCH(B99,Historical!$B$7:$B$1452,0)))^(1/5)-1)*100)</f>
        <v>7.7587666223579488</v>
      </c>
      <c r="V99" s="802">
        <f>IF(INDEX(Historical!$O$7:$O$1452,MATCH(B99,Historical!$B$7:$B$1452,0))=0,"n/a",((INDEX(Historical!$C$7:$C$1452,MATCH(B99,Historical!$B$7:$B$1452,0))/INDEX(Historical!$O$7:$O$1452,MATCH(B99,Historical!$B$7:$B$1452,0)))^(1/10)-1)*100)</f>
        <v>5.2409779148925528</v>
      </c>
      <c r="W99" s="803">
        <f t="shared" si="35"/>
        <v>1.4804043726860494</v>
      </c>
      <c r="X99" s="804">
        <f t="shared" si="36"/>
        <v>0.3246345867095376</v>
      </c>
      <c r="Y99" s="759"/>
      <c r="Z99" s="745">
        <f t="shared" si="37"/>
        <v>39.344262295081968</v>
      </c>
      <c r="AA99" s="678">
        <f t="shared" si="38"/>
        <v>20.94877049180328</v>
      </c>
      <c r="AB99" s="679">
        <v>12</v>
      </c>
      <c r="AC99" s="959">
        <v>4.88</v>
      </c>
      <c r="AD99" s="959">
        <v>3.29</v>
      </c>
      <c r="AE99" s="959">
        <v>1.6</v>
      </c>
      <c r="AF99" s="959">
        <v>4.97</v>
      </c>
      <c r="AG99" s="959">
        <v>23.7</v>
      </c>
      <c r="AH99" s="959">
        <v>158.4</v>
      </c>
      <c r="AI99" s="959">
        <v>10.79</v>
      </c>
      <c r="AJ99" s="959">
        <v>23.9</v>
      </c>
      <c r="AK99" s="959">
        <v>6.36</v>
      </c>
      <c r="AL99" s="969">
        <v>24710</v>
      </c>
      <c r="AM99" s="964">
        <v>0.15</v>
      </c>
      <c r="AN99" s="959">
        <v>1.01</v>
      </c>
      <c r="AO99" s="845">
        <f t="shared" si="39"/>
        <v>-11.311885900160386</v>
      </c>
      <c r="AP99" s="846">
        <f t="shared" si="40"/>
        <v>9.6368845916428949</v>
      </c>
      <c r="AQ99" s="680">
        <f t="shared" si="41"/>
        <v>115.1127759460783</v>
      </c>
      <c r="AR99" s="745">
        <f>INDEX(Historical!$C$7:$C$1452,MATCH(B99,Historical!$B$7:$B$1452,0))*IF(AH99="n/a",1.03,IF(AH99&lt;0,1.01,IF(AH99&gt;10,1.1,(1+AH99/100))))</f>
        <v>1.8700000000000003</v>
      </c>
      <c r="AS99" s="678">
        <f t="shared" si="42"/>
        <v>2.0570000000000004</v>
      </c>
      <c r="AT99" s="678">
        <f t="shared" si="46"/>
        <v>2.1878252000000007</v>
      </c>
      <c r="AU99" s="678">
        <f t="shared" si="46"/>
        <v>2.3269708827200009</v>
      </c>
      <c r="AV99" s="678">
        <f t="shared" si="46"/>
        <v>2.4749662308609932</v>
      </c>
      <c r="AW99" s="745">
        <f t="shared" si="43"/>
        <v>10.916762313580994</v>
      </c>
      <c r="AX99" s="854">
        <f t="shared" si="44"/>
        <v>10.678628889348522</v>
      </c>
      <c r="AY99" s="1090">
        <v>1.26</v>
      </c>
      <c r="AZ99" s="964">
        <v>8.33</v>
      </c>
      <c r="BA99" s="964">
        <v>-16.25</v>
      </c>
      <c r="BB99" s="964">
        <v>-1.41</v>
      </c>
      <c r="BC99" s="964">
        <v>-4.03</v>
      </c>
      <c r="BE99" s="701">
        <v>1972</v>
      </c>
      <c r="BF99" s="986" t="e">
        <f>#VALUE!</f>
        <v>#VALUE!</v>
      </c>
      <c r="BG99" s="972">
        <v>7.3</v>
      </c>
    </row>
    <row r="100" spans="1:59" ht="11.25" customHeight="1" x14ac:dyDescent="0.2">
      <c r="A100" s="566" t="s">
        <v>325</v>
      </c>
      <c r="B100" s="651" t="s">
        <v>326</v>
      </c>
      <c r="C100" s="1080" t="s">
        <v>129</v>
      </c>
      <c r="D100" s="1080" t="s">
        <v>4442</v>
      </c>
      <c r="E100" s="835">
        <v>62</v>
      </c>
      <c r="F100" s="554">
        <v>5</v>
      </c>
      <c r="G100" s="554" t="s">
        <v>38</v>
      </c>
      <c r="H100" s="554" t="s">
        <v>116</v>
      </c>
      <c r="I100" s="959">
        <v>91.92</v>
      </c>
      <c r="J100" s="745">
        <f t="shared" si="32"/>
        <v>3.1209747606614444</v>
      </c>
      <c r="K100" s="968">
        <v>0.71719999999999995</v>
      </c>
      <c r="L100" s="679">
        <v>4</v>
      </c>
      <c r="M100" s="736">
        <f t="shared" si="33"/>
        <v>2.8687999999999998</v>
      </c>
      <c r="N100" s="644" t="s">
        <v>108</v>
      </c>
      <c r="O100" s="838">
        <v>0.68959999999999999</v>
      </c>
      <c r="P100" s="958">
        <v>43209</v>
      </c>
      <c r="Q100" s="958">
        <v>43235</v>
      </c>
      <c r="R100" s="736">
        <f t="shared" si="34"/>
        <v>4.0023201856148427</v>
      </c>
      <c r="S100" s="802">
        <f>IF(INDEX(Historical!$D$7:$D$1452,MATCH(B100,Historical!$B$7:$B$1452,0))=0,"n/a",(INDEX(Historical!$C$7:$C$1452,MATCH(B100,Historical!$B$7:$B$1452,0))/INDEX(Historical!$D$7:$D$1452,MATCH(B100,Historical!$B$7:$B$1452,0))-1)*100)</f>
        <v>2.5043048588754946</v>
      </c>
      <c r="T100" s="802">
        <f>IF(INDEX(Historical!$F$7:$F$1452,MATCH(B100,Historical!$B$7:$B$1452,0))=0,"n/a",((INDEX(Historical!$C$7:$C$1452,MATCH(B100,Historical!$B$7:$B$1452,0))/INDEX(Historical!$F$7:$F$1452,MATCH(B100,Historical!$B$7:$B$1452,0)))^(1/3)-1)*100)</f>
        <v>2.6412558511568873</v>
      </c>
      <c r="U100" s="802">
        <f>IF(INDEX(Historical!$I$7:$I$1452,MATCH(B100,Historical!$B$7:$B$1452,0))=0,"n/a",((INDEX(Historical!$C$7:$C$1452,MATCH(B100,Historical!$B$7:$B$1452,0))/INDEX(Historical!$I$7:$I$1452,MATCH(B100,Historical!$B$7:$B$1452,0)))^(1/5)-1)*100)</f>
        <v>4.3706664838541798</v>
      </c>
      <c r="V100" s="802">
        <f>IF(INDEX(Historical!$O$7:$O$1452,MATCH(B100,Historical!$B$7:$B$1452,0))=0,"n/a",((INDEX(Historical!$C$7:$C$1452,MATCH(B100,Historical!$B$7:$B$1452,0))/INDEX(Historical!$O$7:$O$1452,MATCH(B100,Historical!$B$7:$B$1452,0)))^(1/10)-1)*100)</f>
        <v>7.249237154314403</v>
      </c>
      <c r="W100" s="803">
        <f t="shared" si="35"/>
        <v>0.60291398816397745</v>
      </c>
      <c r="X100" s="804">
        <f t="shared" si="36"/>
        <v>2.9137776559027864</v>
      </c>
      <c r="Y100" s="651"/>
      <c r="Z100" s="745">
        <f t="shared" si="37"/>
        <v>70.834567901234564</v>
      </c>
      <c r="AA100" s="678">
        <f t="shared" si="38"/>
        <v>22.696296296296296</v>
      </c>
      <c r="AB100" s="679">
        <v>6</v>
      </c>
      <c r="AC100" s="959">
        <v>4.05</v>
      </c>
      <c r="AD100" s="959">
        <v>3.45</v>
      </c>
      <c r="AE100" s="959">
        <v>3.57</v>
      </c>
      <c r="AF100" s="959">
        <v>4.47</v>
      </c>
      <c r="AG100" s="959">
        <v>18.8</v>
      </c>
      <c r="AH100" s="959">
        <v>5.6000000000000005</v>
      </c>
      <c r="AI100" s="959">
        <v>6.98</v>
      </c>
      <c r="AJ100" s="959">
        <v>1.5</v>
      </c>
      <c r="AK100" s="959">
        <v>6.5699999999999994</v>
      </c>
      <c r="AL100" s="969">
        <v>238470</v>
      </c>
      <c r="AM100" s="964">
        <v>0.1</v>
      </c>
      <c r="AN100" s="959">
        <v>0.61</v>
      </c>
      <c r="AO100" s="845">
        <f t="shared" si="39"/>
        <v>-15.204655051780673</v>
      </c>
      <c r="AP100" s="846">
        <f t="shared" si="40"/>
        <v>7.4916412445156242</v>
      </c>
      <c r="AQ100" s="680">
        <f t="shared" si="41"/>
        <v>112.34400229025066</v>
      </c>
      <c r="AR100" s="745">
        <f>INDEX(Historical!$C$7:$C$1452,MATCH(B100,Historical!$B$7:$B$1452,0))*IF(AH100="n/a",1.03,IF(AH100&lt;0,1.01,IF(AH100&gt;10,1.1,(1+AH100/100))))</f>
        <v>2.8916447999999999</v>
      </c>
      <c r="AS100" s="678">
        <f t="shared" si="42"/>
        <v>3.0934816070400002</v>
      </c>
      <c r="AT100" s="678">
        <f t="shared" si="46"/>
        <v>3.2967233486225287</v>
      </c>
      <c r="AU100" s="678">
        <f t="shared" si="46"/>
        <v>3.5133180726270292</v>
      </c>
      <c r="AV100" s="678">
        <f t="shared" si="46"/>
        <v>3.7441430699986253</v>
      </c>
      <c r="AW100" s="745">
        <f t="shared" si="43"/>
        <v>16.539310898288186</v>
      </c>
      <c r="AX100" s="854">
        <f t="shared" si="44"/>
        <v>17.993158070374442</v>
      </c>
      <c r="AY100" s="1090">
        <v>0.37</v>
      </c>
      <c r="AZ100" s="964">
        <v>29.959999999999997</v>
      </c>
      <c r="BA100" s="964">
        <v>-5.13</v>
      </c>
      <c r="BB100" s="964">
        <v>0.79</v>
      </c>
      <c r="BC100" s="964">
        <v>12.34</v>
      </c>
      <c r="BE100" s="701">
        <v>1957</v>
      </c>
      <c r="BF100" s="986" t="e">
        <f>#VALUE!</f>
        <v>#VALUE!</v>
      </c>
      <c r="BG100" s="972">
        <v>8.1</v>
      </c>
    </row>
    <row r="101" spans="1:59" ht="11.25" customHeight="1" x14ac:dyDescent="0.2">
      <c r="A101" s="645" t="s">
        <v>750</v>
      </c>
      <c r="B101" s="651" t="s">
        <v>751</v>
      </c>
      <c r="C101" s="1080" t="s">
        <v>109</v>
      </c>
      <c r="D101" s="1080" t="s">
        <v>4427</v>
      </c>
      <c r="E101" s="835">
        <v>26</v>
      </c>
      <c r="F101" s="554">
        <v>115</v>
      </c>
      <c r="G101" s="554" t="s">
        <v>107</v>
      </c>
      <c r="H101" s="554" t="s">
        <v>107</v>
      </c>
      <c r="I101" s="966">
        <v>22.5</v>
      </c>
      <c r="J101" s="745">
        <f t="shared" si="32"/>
        <v>1.6</v>
      </c>
      <c r="K101" s="968">
        <v>0.18</v>
      </c>
      <c r="L101" s="679">
        <v>2</v>
      </c>
      <c r="M101" s="736">
        <f t="shared" si="33"/>
        <v>0.36</v>
      </c>
      <c r="N101" s="644" t="s">
        <v>232</v>
      </c>
      <c r="O101" s="842">
        <v>0.1767</v>
      </c>
      <c r="P101" s="958">
        <v>43475</v>
      </c>
      <c r="Q101" s="958">
        <v>43496</v>
      </c>
      <c r="R101" s="736">
        <f t="shared" si="34"/>
        <v>1.8675721561969425</v>
      </c>
      <c r="S101" s="802">
        <f>IF(INDEX(Historical!$D$7:$D$1452,MATCH(B101,Historical!$B$7:$B$1452,0))=0,"n/a",(INDEX(Historical!$C$7:$C$1452,MATCH(B101,Historical!$B$7:$B$1452,0))/INDEX(Historical!$D$7:$D$1452,MATCH(B101,Historical!$B$7:$B$1452,0))-1)*100)</f>
        <v>14.285714285714302</v>
      </c>
      <c r="T101" s="802">
        <f>IF(INDEX(Historical!$F$7:$F$1452,MATCH(B101,Historical!$B$7:$B$1452,0))=0,"n/a",((INDEX(Historical!$C$7:$C$1452,MATCH(B101,Historical!$B$7:$B$1452,0))/INDEX(Historical!$F$7:$F$1452,MATCH(B101,Historical!$B$7:$B$1452,0)))^(1/3)-1)*100)</f>
        <v>6.7123573594819463</v>
      </c>
      <c r="U101" s="802">
        <f>IF(INDEX(Historical!$I$7:$I$1452,MATCH(B101,Historical!$B$7:$B$1452,0))=0,"n/a",((INDEX(Historical!$C$7:$C$1452,MATCH(B101,Historical!$B$7:$B$1452,0))/INDEX(Historical!$I$7:$I$1452,MATCH(B101,Historical!$B$7:$B$1452,0)))^(1/5)-1)*100)</f>
        <v>7.1288021550935943</v>
      </c>
      <c r="V101" s="802">
        <f>IF(INDEX(Historical!$O$7:$O$1452,MATCH(B101,Historical!$B$7:$B$1452,0))=0,"n/a",((INDEX(Historical!$C$7:$C$1452,MATCH(B101,Historical!$B$7:$B$1452,0))/INDEX(Historical!$O$7:$O$1452,MATCH(B101,Historical!$B$7:$B$1452,0)))^(1/10)-1)*100)</f>
        <v>4.9953275662872443</v>
      </c>
      <c r="W101" s="803">
        <f t="shared" si="35"/>
        <v>1.4270940314715028</v>
      </c>
      <c r="X101" s="804" t="str">
        <f t="shared" si="36"/>
        <v>n/a</v>
      </c>
      <c r="Y101" s="771" t="s">
        <v>4481</v>
      </c>
      <c r="Z101" s="745" t="str">
        <f t="shared" si="37"/>
        <v>n/a</v>
      </c>
      <c r="AA101" s="678" t="str">
        <f t="shared" si="38"/>
        <v>n/a</v>
      </c>
      <c r="AB101" s="679">
        <v>12</v>
      </c>
      <c r="AC101" s="959" t="s">
        <v>138</v>
      </c>
      <c r="AD101" s="959" t="s">
        <v>138</v>
      </c>
      <c r="AE101" s="959" t="s">
        <v>138</v>
      </c>
      <c r="AF101" s="959" t="s">
        <v>138</v>
      </c>
      <c r="AG101" s="959" t="s">
        <v>138</v>
      </c>
      <c r="AH101" s="959" t="s">
        <v>138</v>
      </c>
      <c r="AI101" s="959" t="s">
        <v>138</v>
      </c>
      <c r="AJ101" s="959" t="s">
        <v>138</v>
      </c>
      <c r="AK101" s="959" t="s">
        <v>138</v>
      </c>
      <c r="AL101" s="969" t="s">
        <v>138</v>
      </c>
      <c r="AM101" s="964" t="s">
        <v>138</v>
      </c>
      <c r="AN101" s="959" t="s">
        <v>138</v>
      </c>
      <c r="AO101" s="845" t="str">
        <f t="shared" si="39"/>
        <v>n/a</v>
      </c>
      <c r="AP101" s="846">
        <f t="shared" si="40"/>
        <v>8.7288021550935948</v>
      </c>
      <c r="AQ101" s="680" t="str">
        <f t="shared" si="41"/>
        <v>n/a</v>
      </c>
      <c r="AR101" s="745">
        <f>INDEX(Historical!$C$7:$C$1452,MATCH(B101,Historical!$B$7:$B$1452,0))*IF(AH101="n/a",1.03,IF(AH101&lt;0,1.01,IF(AH101&gt;10,1.1,(1+AH101/100))))</f>
        <v>0.3296</v>
      </c>
      <c r="AS101" s="678">
        <f t="shared" si="42"/>
        <v>0.33948800000000001</v>
      </c>
      <c r="AT101" s="678">
        <f t="shared" si="46"/>
        <v>0.34967264000000003</v>
      </c>
      <c r="AU101" s="678">
        <f t="shared" si="46"/>
        <v>0.36016281920000004</v>
      </c>
      <c r="AV101" s="678">
        <f t="shared" si="46"/>
        <v>0.37096770377600002</v>
      </c>
      <c r="AW101" s="745">
        <f t="shared" si="43"/>
        <v>1.7498911629760001</v>
      </c>
      <c r="AX101" s="854">
        <f t="shared" si="44"/>
        <v>7.7772940576711118</v>
      </c>
      <c r="AY101" s="1090" t="s">
        <v>138</v>
      </c>
      <c r="AZ101" s="964" t="s">
        <v>138</v>
      </c>
      <c r="BA101" s="964" t="s">
        <v>138</v>
      </c>
      <c r="BB101" s="964" t="s">
        <v>138</v>
      </c>
      <c r="BC101" s="964" t="s">
        <v>138</v>
      </c>
      <c r="BD101" s="1006" t="s">
        <v>4351</v>
      </c>
      <c r="BE101" s="701">
        <v>1994</v>
      </c>
      <c r="BF101" s="986" t="e">
        <f>#VALUE!</f>
        <v>#VALUE!</v>
      </c>
      <c r="BG101" s="972" t="s">
        <v>138</v>
      </c>
    </row>
    <row r="102" spans="1:59" s="882" customFormat="1" ht="11.25" customHeight="1" x14ac:dyDescent="0.2">
      <c r="A102" s="740" t="s">
        <v>760</v>
      </c>
      <c r="B102" s="890" t="s">
        <v>761</v>
      </c>
      <c r="C102" s="1080" t="s">
        <v>4407</v>
      </c>
      <c r="D102" s="1080" t="s">
        <v>4408</v>
      </c>
      <c r="E102" s="862">
        <v>26</v>
      </c>
      <c r="F102" s="554">
        <v>112</v>
      </c>
      <c r="G102" s="1179" t="s">
        <v>116</v>
      </c>
      <c r="H102" s="1179" t="s">
        <v>116</v>
      </c>
      <c r="I102" s="875">
        <v>63.04</v>
      </c>
      <c r="J102" s="864">
        <f t="shared" si="32"/>
        <v>4.2068527918781724</v>
      </c>
      <c r="K102" s="888">
        <v>0.221</v>
      </c>
      <c r="L102" s="866">
        <v>12</v>
      </c>
      <c r="M102" s="867">
        <f t="shared" si="33"/>
        <v>2.6520000000000001</v>
      </c>
      <c r="N102" s="868" t="s">
        <v>762</v>
      </c>
      <c r="O102" s="889">
        <v>0.2205</v>
      </c>
      <c r="P102" s="870">
        <v>43465</v>
      </c>
      <c r="Q102" s="870">
        <v>43480</v>
      </c>
      <c r="R102" s="867">
        <f t="shared" si="34"/>
        <v>0.22675736961451265</v>
      </c>
      <c r="S102" s="802">
        <f>IF(INDEX(Historical!$D$7:$D$1452,MATCH(B102,Historical!$B$7:$B$1452,0))=0,"n/a",(INDEX(Historical!$C$7:$C$1452,MATCH(B102,Historical!$B$7:$B$1452,0))/INDEX(Historical!$D$7:$D$1452,MATCH(B102,Historical!$B$7:$B$1452,0))-1)*100)</f>
        <v>6.0004181476061236</v>
      </c>
      <c r="T102" s="802">
        <f>IF(INDEX(Historical!$F$7:$F$1452,MATCH(B102,Historical!$B$7:$B$1452,0))=0,"n/a",((INDEX(Historical!$C$7:$C$1452,MATCH(B102,Historical!$B$7:$B$1452,0))/INDEX(Historical!$F$7:$F$1452,MATCH(B102,Historical!$B$7:$B$1452,0)))^(1/3)-1)*100)</f>
        <v>4.9712928724779504</v>
      </c>
      <c r="U102" s="802">
        <f>IF(INDEX(Historical!$I$7:$I$1452,MATCH(B102,Historical!$B$7:$B$1452,0))=0,"n/a",((INDEX(Historical!$C$7:$C$1452,MATCH(B102,Historical!$B$7:$B$1452,0))/INDEX(Historical!$I$7:$I$1452,MATCH(B102,Historical!$B$7:$B$1452,0)))^(1/5)-1)*100)</f>
        <v>7.4289256857424046</v>
      </c>
      <c r="V102" s="802">
        <f>IF(INDEX(Historical!$O$7:$O$1452,MATCH(B102,Historical!$B$7:$B$1452,0))=0,"n/a",((INDEX(Historical!$C$7:$C$1452,MATCH(B102,Historical!$B$7:$B$1452,0))/INDEX(Historical!$O$7:$O$1452,MATCH(B102,Historical!$B$7:$B$1452,0)))^(1/10)-1)*100)</f>
        <v>4.4448278140984288</v>
      </c>
      <c r="W102" s="871">
        <f t="shared" si="35"/>
        <v>1.6713641104788799</v>
      </c>
      <c r="X102" s="872">
        <f t="shared" si="36"/>
        <v>0.87399125714616521</v>
      </c>
      <c r="Y102" s="883" t="s">
        <v>4072</v>
      </c>
      <c r="Z102" s="864">
        <f t="shared" si="37"/>
        <v>222.85714285714286</v>
      </c>
      <c r="AA102" s="874">
        <f t="shared" si="38"/>
        <v>52.97478991596639</v>
      </c>
      <c r="AB102" s="866">
        <v>12</v>
      </c>
      <c r="AC102" s="875">
        <v>1.19</v>
      </c>
      <c r="AD102" s="875">
        <v>6.81</v>
      </c>
      <c r="AE102" s="875">
        <v>15.19</v>
      </c>
      <c r="AF102" s="875">
        <v>2.39</v>
      </c>
      <c r="AG102" s="875">
        <v>4.5999999999999996</v>
      </c>
      <c r="AH102" s="875">
        <v>-2.5</v>
      </c>
      <c r="AI102" s="875">
        <v>8.0399999999999991</v>
      </c>
      <c r="AJ102" s="875">
        <v>8.5</v>
      </c>
      <c r="AK102" s="875">
        <v>7.8</v>
      </c>
      <c r="AL102" s="876">
        <v>19690</v>
      </c>
      <c r="AM102" s="877">
        <v>0.1</v>
      </c>
      <c r="AN102" s="875">
        <v>0.88</v>
      </c>
      <c r="AO102" s="878">
        <f t="shared" si="39"/>
        <v>-41.339011438345814</v>
      </c>
      <c r="AP102" s="879">
        <f t="shared" si="40"/>
        <v>11.635778477620576</v>
      </c>
      <c r="AQ102" s="880">
        <f t="shared" si="41"/>
        <v>137.21509030053966</v>
      </c>
      <c r="AR102" s="745">
        <f>INDEX(Historical!$C$7:$C$1452,MATCH(B102,Historical!$B$7:$B$1452,0))*IF(AH102="n/a",1.03,IF(AH102&lt;0,1.01,IF(AH102&gt;10,1.1,(1+AH102/100))))</f>
        <v>2.5603500000000001</v>
      </c>
      <c r="AS102" s="874">
        <f t="shared" si="42"/>
        <v>2.7662021400000003</v>
      </c>
      <c r="AT102" s="874">
        <f t="shared" si="46"/>
        <v>2.9819659069200006</v>
      </c>
      <c r="AU102" s="874">
        <f t="shared" si="46"/>
        <v>3.2145592476597611</v>
      </c>
      <c r="AV102" s="874">
        <f t="shared" si="46"/>
        <v>3.4652948689772227</v>
      </c>
      <c r="AW102" s="864">
        <f t="shared" si="43"/>
        <v>14.988372163556985</v>
      </c>
      <c r="AX102" s="881">
        <f t="shared" si="44"/>
        <v>23.775971071632274</v>
      </c>
      <c r="AY102" s="1091">
        <v>7.0000000000000007E-2</v>
      </c>
      <c r="AZ102" s="877">
        <v>33.42</v>
      </c>
      <c r="BA102" s="877">
        <v>-5.7799999999999994</v>
      </c>
      <c r="BB102" s="877">
        <v>0.51</v>
      </c>
      <c r="BC102" s="877">
        <v>11.540000000000001</v>
      </c>
      <c r="BD102" s="1007"/>
      <c r="BE102" s="701">
        <v>1994</v>
      </c>
      <c r="BF102" s="986" t="e">
        <f>#VALUE!</f>
        <v>#VALUE!</v>
      </c>
      <c r="BG102" s="938">
        <v>2.2999999999999998</v>
      </c>
    </row>
    <row r="103" spans="1:59" ht="11.25" customHeight="1" x14ac:dyDescent="0.2">
      <c r="A103" s="566" t="s">
        <v>327</v>
      </c>
      <c r="B103" s="651" t="s">
        <v>328</v>
      </c>
      <c r="C103" s="1080" t="s">
        <v>109</v>
      </c>
      <c r="D103" s="1080" t="s">
        <v>119</v>
      </c>
      <c r="E103" s="835">
        <v>43</v>
      </c>
      <c r="F103" s="554">
        <v>58</v>
      </c>
      <c r="G103" s="554" t="s">
        <v>38</v>
      </c>
      <c r="H103" s="554" t="s">
        <v>38</v>
      </c>
      <c r="I103" s="959">
        <v>68.989999999999995</v>
      </c>
      <c r="J103" s="745">
        <f t="shared" ref="J103:J134" si="47">(M103/I103)*100</f>
        <v>1.2755471807508336</v>
      </c>
      <c r="K103" s="968">
        <v>0.22</v>
      </c>
      <c r="L103" s="679">
        <v>4</v>
      </c>
      <c r="M103" s="736">
        <f t="shared" ref="M103:M134" si="48">K103*L103</f>
        <v>0.88</v>
      </c>
      <c r="N103" s="644" t="s">
        <v>329</v>
      </c>
      <c r="O103" s="838">
        <v>0.21</v>
      </c>
      <c r="P103" s="958">
        <v>43250</v>
      </c>
      <c r="Q103" s="958">
        <v>43271</v>
      </c>
      <c r="R103" s="736">
        <f t="shared" ref="R103:R137" si="49">(K103-O103)/O103*100</f>
        <v>4.7619047619047663</v>
      </c>
      <c r="S103" s="802">
        <f>IF(INDEX(Historical!$D$7:$D$1452,MATCH(B103,Historical!$B$7:$B$1452,0))=0,"n/a",(INDEX(Historical!$C$7:$C$1452,MATCH(B103,Historical!$B$7:$B$1452,0))/INDEX(Historical!$D$7:$D$1452,MATCH(B103,Historical!$B$7:$B$1452,0))-1)*100)</f>
        <v>5.0632911392405111</v>
      </c>
      <c r="T103" s="802">
        <f>IF(INDEX(Historical!$F$7:$F$1452,MATCH(B103,Historical!$B$7:$B$1452,0))=0,"n/a",((INDEX(Historical!$C$7:$C$1452,MATCH(B103,Historical!$B$7:$B$1452,0))/INDEX(Historical!$F$7:$F$1452,MATCH(B103,Historical!$B$7:$B$1452,0)))^(1/3)-1)*100)</f>
        <v>5.343218065147215</v>
      </c>
      <c r="U103" s="802">
        <f>IF(INDEX(Historical!$I$7:$I$1452,MATCH(B103,Historical!$B$7:$B$1452,0))=0,"n/a",((INDEX(Historical!$C$7:$C$1452,MATCH(B103,Historical!$B$7:$B$1452,0))/INDEX(Historical!$I$7:$I$1452,MATCH(B103,Historical!$B$7:$B$1452,0)))^(1/5)-1)*100)</f>
        <v>5.6689783679528372</v>
      </c>
      <c r="V103" s="802">
        <f>IF(INDEX(Historical!$O$7:$O$1452,MATCH(B103,Historical!$B$7:$B$1452,0))=0,"n/a",((INDEX(Historical!$C$7:$C$1452,MATCH(B103,Historical!$B$7:$B$1452,0))/INDEX(Historical!$O$7:$O$1452,MATCH(B103,Historical!$B$7:$B$1452,0)))^(1/10)-1)*100)</f>
        <v>7.049065447272862</v>
      </c>
      <c r="W103" s="803">
        <f t="shared" ref="W103:W134" si="50">IF(OR(U103&lt;=0,U103="n/a",V103&lt;=0,V103="n/a"),"n/a",U103/V103)</f>
        <v>0.80421701434848336</v>
      </c>
      <c r="X103" s="804" t="str">
        <f t="shared" ref="X103:X137" si="51">IF(OR(AJ103&lt;=0,AJ103="n/a",U103&lt;=0,U103="n/a"),"n/a",U103/AJ103)</f>
        <v>n/a</v>
      </c>
      <c r="Y103" s="760"/>
      <c r="Z103" s="745">
        <f t="shared" ref="Z103:Z137" si="52">IF(OR(AC103&lt;0.01,AC103="n/a"),"n/a",M103/AC103*100)</f>
        <v>36.065573770491802</v>
      </c>
      <c r="AA103" s="678">
        <f t="shared" ref="AA103:AA137" si="53">IF(OR(AC103&lt;0.01,AC103="n/a"),"n/a",I103/AC103)</f>
        <v>28.274590163934423</v>
      </c>
      <c r="AB103" s="679">
        <v>12</v>
      </c>
      <c r="AC103" s="959">
        <v>2.44</v>
      </c>
      <c r="AD103" s="959">
        <v>2.88</v>
      </c>
      <c r="AE103" s="959">
        <v>3.7</v>
      </c>
      <c r="AF103" s="959">
        <v>3.51</v>
      </c>
      <c r="AG103" s="959">
        <v>16.7</v>
      </c>
      <c r="AH103" s="959">
        <v>-37.299999999999997</v>
      </c>
      <c r="AI103" s="959">
        <v>27.76</v>
      </c>
      <c r="AJ103" s="959">
        <v>-7.5</v>
      </c>
      <c r="AK103" s="959">
        <v>9.8000000000000007</v>
      </c>
      <c r="AL103" s="969">
        <v>3160</v>
      </c>
      <c r="AM103" s="964">
        <v>3</v>
      </c>
      <c r="AN103" s="959">
        <v>0.17</v>
      </c>
      <c r="AO103" s="845">
        <f t="shared" ref="AO103:AO137" si="54">IF(U103="n/a","n/a",IF(AA103&lt;0,"n/a",IF(AA103="n/a","n/a",J103+U103-AA103)))</f>
        <v>-21.330064615230754</v>
      </c>
      <c r="AP103" s="846">
        <f t="shared" ref="AP103:AP137" si="55">IF(U103="n/a","n/a",J103+U103)</f>
        <v>6.9445255487036706</v>
      </c>
      <c r="AQ103" s="680">
        <f t="shared" ref="AQ103:AQ137" si="56">IF(OR(AC103&lt;0.01,AF103="n/a"),"n/a",(I103/SQRT(22.5*AC103*(I103/AF103))-1)*100)</f>
        <v>110.01990537979415</v>
      </c>
      <c r="AR103" s="745">
        <f>INDEX(Historical!$C$7:$C$1452,MATCH(B103,Historical!$B$7:$B$1452,0))*IF(AH103="n/a",1.03,IF(AH103&lt;0,1.01,IF(AH103&gt;10,1.1,(1+AH103/100))))</f>
        <v>0.83830000000000005</v>
      </c>
      <c r="AS103" s="678">
        <f t="shared" ref="AS103:AS134" si="57">IF($AI103="n/a",1.03*AR103,IF($AI103&lt;0,1.01*AR103,IF($AI103&gt;10,1.1*AR103,(1+$AI103/100)*AR103)))</f>
        <v>0.92213000000000012</v>
      </c>
      <c r="AT103" s="678">
        <f t="shared" si="46"/>
        <v>1.0124987400000003</v>
      </c>
      <c r="AU103" s="678">
        <f t="shared" si="46"/>
        <v>1.1117236165200004</v>
      </c>
      <c r="AV103" s="678">
        <f t="shared" si="46"/>
        <v>1.2206725309389606</v>
      </c>
      <c r="AW103" s="745">
        <f t="shared" ref="AW103:AW134" si="58">SUM(AR103:AV103)</f>
        <v>5.105324887458961</v>
      </c>
      <c r="AX103" s="854">
        <f t="shared" ref="AX103:AX134" si="59">AW103/I103*100</f>
        <v>7.4000940534265274</v>
      </c>
      <c r="AY103" s="1090">
        <v>1.1200000000000001</v>
      </c>
      <c r="AZ103" s="964">
        <v>19.5</v>
      </c>
      <c r="BA103" s="964">
        <v>-12.6</v>
      </c>
      <c r="BB103" s="964">
        <v>-3.8</v>
      </c>
      <c r="BC103" s="964">
        <v>-1.22</v>
      </c>
      <c r="BE103" s="701">
        <v>1976</v>
      </c>
      <c r="BF103" s="986" t="e">
        <f t="shared" ref="BF103" si="60">#VALUE!</f>
        <v>#VALUE!</v>
      </c>
      <c r="BG103" s="972">
        <v>4.8</v>
      </c>
    </row>
    <row r="104" spans="1:59" ht="11.25" customHeight="1" x14ac:dyDescent="0.2">
      <c r="A104" s="645" t="s">
        <v>781</v>
      </c>
      <c r="B104" s="651" t="s">
        <v>782</v>
      </c>
      <c r="C104" s="1080" t="s">
        <v>113</v>
      </c>
      <c r="D104" s="1080" t="s">
        <v>4449</v>
      </c>
      <c r="E104" s="835">
        <v>26</v>
      </c>
      <c r="F104" s="554">
        <v>113</v>
      </c>
      <c r="G104" s="554" t="s">
        <v>107</v>
      </c>
      <c r="H104" s="554" t="s">
        <v>107</v>
      </c>
      <c r="I104" s="959">
        <v>266.52</v>
      </c>
      <c r="J104" s="745">
        <f t="shared" si="47"/>
        <v>0.69413177247486124</v>
      </c>
      <c r="K104" s="974">
        <v>0.46250000000000002</v>
      </c>
      <c r="L104" s="679">
        <v>4</v>
      </c>
      <c r="M104" s="736">
        <f t="shared" si="48"/>
        <v>1.85</v>
      </c>
      <c r="N104" s="644" t="s">
        <v>226</v>
      </c>
      <c r="O104" s="839">
        <v>0.41249999999999998</v>
      </c>
      <c r="P104" s="958">
        <v>43473</v>
      </c>
      <c r="Q104" s="958">
        <v>43488</v>
      </c>
      <c r="R104" s="736">
        <f t="shared" si="49"/>
        <v>12.121212121212132</v>
      </c>
      <c r="S104" s="802">
        <f>IF(INDEX(Historical!$D$7:$D$1452,MATCH(B104,Historical!$B$7:$B$1452,0))=0,"n/a",(INDEX(Historical!$C$7:$C$1452,MATCH(B104,Historical!$B$7:$B$1452,0))/INDEX(Historical!$D$7:$D$1452,MATCH(B104,Historical!$B$7:$B$1452,0))-1)*100)</f>
        <v>16.666666666666675</v>
      </c>
      <c r="T104" s="802">
        <f>IF(INDEX(Historical!$F$7:$F$1452,MATCH(B104,Historical!$B$7:$B$1452,0))=0,"n/a",((INDEX(Historical!$C$7:$C$1452,MATCH(B104,Historical!$B$7:$B$1452,0))/INDEX(Historical!$F$7:$F$1452,MATCH(B104,Historical!$B$7:$B$1452,0)))^(1/3)-1)*100)</f>
        <v>20.507113208761485</v>
      </c>
      <c r="U104" s="802">
        <f>IF(INDEX(Historical!$I$7:$I$1452,MATCH(B104,Historical!$B$7:$B$1452,0))=0,"n/a",((INDEX(Historical!$C$7:$C$1452,MATCH(B104,Historical!$B$7:$B$1452,0))/INDEX(Historical!$I$7:$I$1452,MATCH(B104,Historical!$B$7:$B$1452,0)))^(1/5)-1)*100)</f>
        <v>20.54607361015719</v>
      </c>
      <c r="V104" s="802">
        <f>IF(INDEX(Historical!$O$7:$O$1452,MATCH(B104,Historical!$B$7:$B$1452,0))=0,"n/a",((INDEX(Historical!$C$7:$C$1452,MATCH(B104,Historical!$B$7:$B$1452,0))/INDEX(Historical!$O$7:$O$1452,MATCH(B104,Historical!$B$7:$B$1452,0)))^(1/10)-1)*100)</f>
        <v>18.3356140693278</v>
      </c>
      <c r="W104" s="803">
        <f t="shared" si="50"/>
        <v>1.1205555228459512</v>
      </c>
      <c r="X104" s="804">
        <f t="shared" si="51"/>
        <v>2.4171851306067285</v>
      </c>
      <c r="Y104" s="763"/>
      <c r="Z104" s="745">
        <f t="shared" si="52"/>
        <v>21.070615034168569</v>
      </c>
      <c r="AA104" s="678">
        <f t="shared" si="53"/>
        <v>30.355353075170843</v>
      </c>
      <c r="AB104" s="679">
        <v>12</v>
      </c>
      <c r="AC104" s="959">
        <v>8.7799999999999994</v>
      </c>
      <c r="AD104" s="959">
        <v>2.4700000000000002</v>
      </c>
      <c r="AE104" s="959">
        <v>5.71</v>
      </c>
      <c r="AF104" s="959">
        <v>3.65</v>
      </c>
      <c r="AG104" s="959">
        <v>15.7</v>
      </c>
      <c r="AH104" s="959">
        <v>13.700000000000001</v>
      </c>
      <c r="AI104" s="959">
        <v>4.5699999999999994</v>
      </c>
      <c r="AJ104" s="959">
        <v>8.5</v>
      </c>
      <c r="AK104" s="959">
        <v>12.3</v>
      </c>
      <c r="AL104" s="969">
        <v>28800</v>
      </c>
      <c r="AM104" s="964">
        <v>1.7999999999999998</v>
      </c>
      <c r="AN104" s="959">
        <v>0.69</v>
      </c>
      <c r="AO104" s="845">
        <f t="shared" si="54"/>
        <v>-9.1151476925387911</v>
      </c>
      <c r="AP104" s="846">
        <f t="shared" si="55"/>
        <v>21.240205382632052</v>
      </c>
      <c r="AQ104" s="680">
        <f t="shared" si="56"/>
        <v>121.90792757795701</v>
      </c>
      <c r="AR104" s="745">
        <f>INDEX(Historical!$C$7:$C$1452,MATCH(B104,Historical!$B$7:$B$1452,0))*IF(AH104="n/a",1.03,IF(AH104&lt;0,1.01,IF(AH104&gt;10,1.1,(1+AH104/100))))</f>
        <v>1.54</v>
      </c>
      <c r="AS104" s="678">
        <f t="shared" si="57"/>
        <v>1.6103780000000001</v>
      </c>
      <c r="AT104" s="678">
        <f t="shared" si="46"/>
        <v>1.7714158000000002</v>
      </c>
      <c r="AU104" s="678">
        <f t="shared" si="46"/>
        <v>1.9485573800000004</v>
      </c>
      <c r="AV104" s="678">
        <f t="shared" si="46"/>
        <v>2.1434131180000007</v>
      </c>
      <c r="AW104" s="745">
        <f t="shared" si="58"/>
        <v>9.0137642980000017</v>
      </c>
      <c r="AX104" s="854">
        <f t="shared" si="59"/>
        <v>3.3820217236980343</v>
      </c>
      <c r="AY104" s="1090">
        <v>1.1399999999999999</v>
      </c>
      <c r="AZ104" s="964">
        <v>8.52</v>
      </c>
      <c r="BA104" s="964">
        <v>-14.75</v>
      </c>
      <c r="BB104" s="964">
        <v>-5.38</v>
      </c>
      <c r="BC104" s="964">
        <v>-6.3</v>
      </c>
      <c r="BE104" s="701">
        <v>1994</v>
      </c>
      <c r="BF104" s="986" t="e">
        <f>#VALUE!</f>
        <v>#VALUE!</v>
      </c>
      <c r="BG104" s="972">
        <v>7.7</v>
      </c>
    </row>
    <row r="105" spans="1:59" ht="11.25" customHeight="1" x14ac:dyDescent="0.2">
      <c r="A105" s="566" t="s">
        <v>330</v>
      </c>
      <c r="B105" s="651" t="s">
        <v>331</v>
      </c>
      <c r="C105" s="1080" t="s">
        <v>124</v>
      </c>
      <c r="D105" s="1080" t="s">
        <v>4256</v>
      </c>
      <c r="E105" s="835">
        <v>45</v>
      </c>
      <c r="F105" s="554">
        <v>51</v>
      </c>
      <c r="G105" s="554" t="s">
        <v>38</v>
      </c>
      <c r="H105" s="554" t="s">
        <v>38</v>
      </c>
      <c r="I105" s="959">
        <v>58.78</v>
      </c>
      <c r="J105" s="745">
        <f t="shared" si="47"/>
        <v>2.381762504253147</v>
      </c>
      <c r="K105" s="968">
        <v>0.35</v>
      </c>
      <c r="L105" s="679">
        <v>4</v>
      </c>
      <c r="M105" s="736">
        <f t="shared" si="48"/>
        <v>1.4</v>
      </c>
      <c r="N105" s="644" t="s">
        <v>162</v>
      </c>
      <c r="O105" s="838">
        <v>0.32</v>
      </c>
      <c r="P105" s="958">
        <v>43388</v>
      </c>
      <c r="Q105" s="958">
        <v>43404</v>
      </c>
      <c r="R105" s="736">
        <f t="shared" si="49"/>
        <v>9.3749999999999911</v>
      </c>
      <c r="S105" s="802">
        <f>IF(INDEX(Historical!$D$7:$D$1452,MATCH(B105,Historical!$B$7:$B$1452,0))=0,"n/a",(INDEX(Historical!$C$7:$C$1452,MATCH(B105,Historical!$B$7:$B$1452,0))/INDEX(Historical!$D$7:$D$1452,MATCH(B105,Historical!$B$7:$B$1452,0))-1)*100)</f>
        <v>8.4444444444444322</v>
      </c>
      <c r="T105" s="802">
        <f>IF(INDEX(Historical!$F$7:$F$1452,MATCH(B105,Historical!$B$7:$B$1452,0))=0,"n/a",((INDEX(Historical!$C$7:$C$1452,MATCH(B105,Historical!$B$7:$B$1452,0))/INDEX(Historical!$F$7:$F$1452,MATCH(B105,Historical!$B$7:$B$1452,0)))^(1/3)-1)*100)</f>
        <v>7.5749744635974059</v>
      </c>
      <c r="U105" s="802">
        <f>IF(INDEX(Historical!$I$7:$I$1452,MATCH(B105,Historical!$B$7:$B$1452,0))=0,"n/a",((INDEX(Historical!$C$7:$C$1452,MATCH(B105,Historical!$B$7:$B$1452,0))/INDEX(Historical!$I$7:$I$1452,MATCH(B105,Historical!$B$7:$B$1452,0)))^(1/5)-1)*100)</f>
        <v>6.9961413009644646</v>
      </c>
      <c r="V105" s="802">
        <f>IF(INDEX(Historical!$O$7:$O$1452,MATCH(B105,Historical!$B$7:$B$1452,0))=0,"n/a",((INDEX(Historical!$C$7:$C$1452,MATCH(B105,Historical!$B$7:$B$1452,0))/INDEX(Historical!$O$7:$O$1452,MATCH(B105,Historical!$B$7:$B$1452,0)))^(1/10)-1)*100)</f>
        <v>5.4885636365986645</v>
      </c>
      <c r="W105" s="803">
        <f t="shared" si="50"/>
        <v>1.2746761747122723</v>
      </c>
      <c r="X105" s="804">
        <f t="shared" si="51"/>
        <v>0.24986218932015941</v>
      </c>
      <c r="Y105" s="753"/>
      <c r="Z105" s="745">
        <f t="shared" si="52"/>
        <v>60.869565217391312</v>
      </c>
      <c r="AA105" s="678">
        <f t="shared" si="53"/>
        <v>25.556521739130439</v>
      </c>
      <c r="AB105" s="679">
        <v>5</v>
      </c>
      <c r="AC105" s="959">
        <v>2.2999999999999998</v>
      </c>
      <c r="AD105" s="959">
        <v>2.2999999999999998</v>
      </c>
      <c r="AE105" s="959">
        <v>1.5</v>
      </c>
      <c r="AF105" s="959">
        <v>4.8099999999999996</v>
      </c>
      <c r="AG105" s="959" t="s">
        <v>138</v>
      </c>
      <c r="AH105" s="959">
        <v>87.3</v>
      </c>
      <c r="AI105" s="959">
        <v>23.22</v>
      </c>
      <c r="AJ105" s="959">
        <v>28.000000000000004</v>
      </c>
      <c r="AK105" s="959">
        <v>11.129999999999999</v>
      </c>
      <c r="AL105" s="969">
        <v>8170</v>
      </c>
      <c r="AM105" s="964">
        <v>1.2</v>
      </c>
      <c r="AN105" s="959">
        <v>1.41</v>
      </c>
      <c r="AO105" s="845">
        <f t="shared" si="54"/>
        <v>-16.178617933912825</v>
      </c>
      <c r="AP105" s="846">
        <f t="shared" si="55"/>
        <v>9.3779038052176116</v>
      </c>
      <c r="AQ105" s="680">
        <f t="shared" si="56"/>
        <v>133.73952222764495</v>
      </c>
      <c r="AR105" s="745">
        <f>INDEX(Historical!$C$7:$C$1452,MATCH(B105,Historical!$B$7:$B$1452,0))*IF(AH105="n/a",1.03,IF(AH105&lt;0,1.01,IF(AH105&gt;10,1.1,(1+AH105/100))))</f>
        <v>1.3420000000000001</v>
      </c>
      <c r="AS105" s="678">
        <f t="shared" si="57"/>
        <v>1.4762000000000002</v>
      </c>
      <c r="AT105" s="678">
        <f t="shared" si="46"/>
        <v>1.6238200000000003</v>
      </c>
      <c r="AU105" s="678">
        <f t="shared" si="46"/>
        <v>1.7862020000000005</v>
      </c>
      <c r="AV105" s="678">
        <f t="shared" si="46"/>
        <v>1.9648222000000006</v>
      </c>
      <c r="AW105" s="745">
        <f t="shared" si="58"/>
        <v>8.193044200000001</v>
      </c>
      <c r="AX105" s="854">
        <f t="shared" si="59"/>
        <v>13.938489622320519</v>
      </c>
      <c r="AY105" s="1090">
        <v>1.25</v>
      </c>
      <c r="AZ105" s="964">
        <v>26.790000000000003</v>
      </c>
      <c r="BA105" s="964">
        <v>-13.719999999999999</v>
      </c>
      <c r="BB105" s="964">
        <v>-4.3999999999999995</v>
      </c>
      <c r="BC105" s="964">
        <v>1.3599999999999999</v>
      </c>
      <c r="BE105" s="701">
        <v>1975</v>
      </c>
      <c r="BF105" s="986" t="e">
        <f>#VALUE!</f>
        <v>#VALUE!</v>
      </c>
      <c r="BG105" s="972" t="s">
        <v>138</v>
      </c>
    </row>
    <row r="106" spans="1:59" ht="11.25" customHeight="1" x14ac:dyDescent="0.2">
      <c r="A106" s="645" t="s">
        <v>332</v>
      </c>
      <c r="B106" s="967" t="s">
        <v>333</v>
      </c>
      <c r="C106" s="1080" t="s">
        <v>109</v>
      </c>
      <c r="D106" s="1080" t="s">
        <v>4423</v>
      </c>
      <c r="E106" s="835">
        <v>45</v>
      </c>
      <c r="F106" s="554">
        <v>49</v>
      </c>
      <c r="G106" s="554" t="s">
        <v>38</v>
      </c>
      <c r="H106" s="554" t="s">
        <v>38</v>
      </c>
      <c r="I106" s="959">
        <v>169.94</v>
      </c>
      <c r="J106" s="745">
        <f t="shared" si="47"/>
        <v>1.1768859597505001</v>
      </c>
      <c r="K106" s="968">
        <v>0.5</v>
      </c>
      <c r="L106" s="679">
        <v>4</v>
      </c>
      <c r="M106" s="736">
        <f t="shared" si="48"/>
        <v>2</v>
      </c>
      <c r="N106" s="644" t="s">
        <v>112</v>
      </c>
      <c r="O106" s="838">
        <v>0.41</v>
      </c>
      <c r="P106" s="695">
        <v>43154</v>
      </c>
      <c r="Q106" s="695">
        <v>43171</v>
      </c>
      <c r="R106" s="736">
        <f t="shared" si="49"/>
        <v>21.951219512195131</v>
      </c>
      <c r="S106" s="802">
        <f>IF(INDEX(Historical!$D$7:$D$1452,MATCH(B106,Historical!$B$7:$B$1452,0))=0,"n/a",(INDEX(Historical!$C$7:$C$1452,MATCH(B106,Historical!$B$7:$B$1452,0))/INDEX(Historical!$D$7:$D$1452,MATCH(B106,Historical!$B$7:$B$1452,0))-1)*100)</f>
        <v>13.888888888888884</v>
      </c>
      <c r="T106" s="802">
        <f>IF(INDEX(Historical!$F$7:$F$1452,MATCH(B106,Historical!$B$7:$B$1452,0))=0,"n/a",((INDEX(Historical!$C$7:$C$1452,MATCH(B106,Historical!$B$7:$B$1452,0))/INDEX(Historical!$F$7:$F$1452,MATCH(B106,Historical!$B$7:$B$1452,0)))^(1/3)-1)*100)</f>
        <v>10.973904713454852</v>
      </c>
      <c r="U106" s="802">
        <f>IF(INDEX(Historical!$I$7:$I$1452,MATCH(B106,Historical!$B$7:$B$1452,0))=0,"n/a",((INDEX(Historical!$C$7:$C$1452,MATCH(B106,Historical!$B$7:$B$1452,0))/INDEX(Historical!$I$7:$I$1452,MATCH(B106,Historical!$B$7:$B$1452,0)))^(1/5)-1)*100)</f>
        <v>9.9635457832371941</v>
      </c>
      <c r="V106" s="802">
        <f>IF(INDEX(Historical!$O$7:$O$1452,MATCH(B106,Historical!$B$7:$B$1452,0))=0,"n/a",((INDEX(Historical!$C$7:$C$1452,MATCH(B106,Historical!$B$7:$B$1452,0))/INDEX(Historical!$O$7:$O$1452,MATCH(B106,Historical!$B$7:$B$1452,0)))^(1/10)-1)*100)</f>
        <v>7.1773462536293131</v>
      </c>
      <c r="W106" s="803">
        <f t="shared" si="50"/>
        <v>1.3881935510912553</v>
      </c>
      <c r="X106" s="804">
        <f t="shared" si="51"/>
        <v>0.43892272172851077</v>
      </c>
      <c r="Y106" s="766"/>
      <c r="Z106" s="745">
        <f t="shared" si="52"/>
        <v>27.397260273972602</v>
      </c>
      <c r="AA106" s="678">
        <f t="shared" si="53"/>
        <v>23.279452054794522</v>
      </c>
      <c r="AB106" s="679">
        <v>12</v>
      </c>
      <c r="AC106" s="959">
        <v>7.3</v>
      </c>
      <c r="AD106" s="959">
        <v>1.39</v>
      </c>
      <c r="AE106" s="959">
        <v>6.87</v>
      </c>
      <c r="AF106" s="962">
        <v>47.21</v>
      </c>
      <c r="AG106" s="961">
        <v>309.90000000000003</v>
      </c>
      <c r="AH106" s="959">
        <v>-20</v>
      </c>
      <c r="AI106" s="959">
        <v>9.25</v>
      </c>
      <c r="AJ106" s="959">
        <v>22.7</v>
      </c>
      <c r="AK106" s="959">
        <v>16.8</v>
      </c>
      <c r="AL106" s="969">
        <v>43330</v>
      </c>
      <c r="AM106" s="964">
        <v>0.1</v>
      </c>
      <c r="AN106" s="962">
        <v>4.05</v>
      </c>
      <c r="AO106" s="845">
        <f t="shared" si="54"/>
        <v>-12.139020311806828</v>
      </c>
      <c r="AP106" s="846">
        <f t="shared" si="55"/>
        <v>11.140431742987694</v>
      </c>
      <c r="AQ106" s="680">
        <f t="shared" si="56"/>
        <v>598.89529704045549</v>
      </c>
      <c r="AR106" s="745">
        <f>INDEX(Historical!$C$7:$C$1452,MATCH(B106,Historical!$B$7:$B$1452,0))*IF(AH106="n/a",1.03,IF(AH106&lt;0,1.01,IF(AH106&gt;10,1.1,(1+AH106/100))))</f>
        <v>1.6563999999999999</v>
      </c>
      <c r="AS106" s="678">
        <f t="shared" si="57"/>
        <v>1.8096169999999998</v>
      </c>
      <c r="AT106" s="678">
        <f t="shared" si="46"/>
        <v>1.9905786999999999</v>
      </c>
      <c r="AU106" s="678">
        <f t="shared" si="46"/>
        <v>2.1896365700000002</v>
      </c>
      <c r="AV106" s="678">
        <f t="shared" si="46"/>
        <v>2.4086002270000004</v>
      </c>
      <c r="AW106" s="745">
        <f t="shared" si="58"/>
        <v>10.054832497</v>
      </c>
      <c r="AX106" s="854">
        <f t="shared" si="59"/>
        <v>5.9166955966811807</v>
      </c>
      <c r="AY106" s="1090">
        <v>1.1100000000000001</v>
      </c>
      <c r="AZ106" s="964">
        <v>8.4599999999999991</v>
      </c>
      <c r="BA106" s="964">
        <v>-21.8</v>
      </c>
      <c r="BB106" s="964">
        <v>-3.84</v>
      </c>
      <c r="BC106" s="964">
        <v>-12.540000000000001</v>
      </c>
      <c r="BE106" s="701">
        <v>1974</v>
      </c>
      <c r="BF106" s="986" t="e">
        <f>#VALUE!</f>
        <v>#VALUE!</v>
      </c>
      <c r="BG106" s="972">
        <v>18.7</v>
      </c>
    </row>
    <row r="107" spans="1:59" ht="11.25" customHeight="1" x14ac:dyDescent="0.2">
      <c r="A107" s="645" t="s">
        <v>334</v>
      </c>
      <c r="B107" s="651" t="s">
        <v>335</v>
      </c>
      <c r="C107" s="1080" t="s">
        <v>109</v>
      </c>
      <c r="D107" s="1080" t="s">
        <v>4423</v>
      </c>
      <c r="E107" s="835">
        <v>28</v>
      </c>
      <c r="F107" s="554">
        <v>99</v>
      </c>
      <c r="G107" s="554" t="s">
        <v>107</v>
      </c>
      <c r="H107" s="554" t="s">
        <v>107</v>
      </c>
      <c r="I107" s="959">
        <v>46.2</v>
      </c>
      <c r="J107" s="745">
        <f t="shared" si="47"/>
        <v>1.4285714285714286</v>
      </c>
      <c r="K107" s="974">
        <v>0.33</v>
      </c>
      <c r="L107" s="679">
        <v>2</v>
      </c>
      <c r="M107" s="736">
        <f t="shared" si="48"/>
        <v>0.66</v>
      </c>
      <c r="N107" s="644" t="s">
        <v>336</v>
      </c>
      <c r="O107" s="839">
        <v>0.3</v>
      </c>
      <c r="P107" s="958">
        <v>43460</v>
      </c>
      <c r="Q107" s="958">
        <v>43473</v>
      </c>
      <c r="R107" s="736">
        <f t="shared" si="49"/>
        <v>10.000000000000009</v>
      </c>
      <c r="S107" s="802">
        <f>IF(INDEX(Historical!$D$7:$D$1452,MATCH(B107,Historical!$B$7:$B$1452,0))=0,"n/a",(INDEX(Historical!$C$7:$C$1452,MATCH(B107,Historical!$B$7:$B$1452,0))/INDEX(Historical!$D$7:$D$1452,MATCH(B107,Historical!$B$7:$B$1452,0))-1)*100)</f>
        <v>11.538461538461519</v>
      </c>
      <c r="T107" s="802">
        <f>IF(INDEX(Historical!$F$7:$F$1452,MATCH(B107,Historical!$B$7:$B$1452,0))=0,"n/a",((INDEX(Historical!$C$7:$C$1452,MATCH(B107,Historical!$B$7:$B$1452,0))/INDEX(Historical!$F$7:$F$1452,MATCH(B107,Historical!$B$7:$B$1452,0)))^(1/3)-1)*100)</f>
        <v>9.6457423731894245</v>
      </c>
      <c r="U107" s="802">
        <f>IF(INDEX(Historical!$I$7:$I$1452,MATCH(B107,Historical!$B$7:$B$1452,0))=0,"n/a",((INDEX(Historical!$C$7:$C$1452,MATCH(B107,Historical!$B$7:$B$1452,0))/INDEX(Historical!$I$7:$I$1452,MATCH(B107,Historical!$B$7:$B$1452,0)))^(1/5)-1)*100)</f>
        <v>14.093616842292779</v>
      </c>
      <c r="V107" s="802">
        <f>IF(INDEX(Historical!$O$7:$O$1452,MATCH(B107,Historical!$B$7:$B$1452,0))=0,"n/a",((INDEX(Historical!$C$7:$C$1452,MATCH(B107,Historical!$B$7:$B$1452,0))/INDEX(Historical!$O$7:$O$1452,MATCH(B107,Historical!$B$7:$B$1452,0)))^(1/10)-1)*100)</f>
        <v>16.131079786278924</v>
      </c>
      <c r="W107" s="803">
        <f t="shared" si="50"/>
        <v>0.87369333169381447</v>
      </c>
      <c r="X107" s="804">
        <f t="shared" si="51"/>
        <v>0.90926560272856638</v>
      </c>
      <c r="Y107" s="967"/>
      <c r="Z107" s="745">
        <f t="shared" si="52"/>
        <v>20.952380952380953</v>
      </c>
      <c r="AA107" s="678">
        <f t="shared" si="53"/>
        <v>14.666666666666668</v>
      </c>
      <c r="AB107" s="679">
        <v>12</v>
      </c>
      <c r="AC107" s="959">
        <v>3.15</v>
      </c>
      <c r="AD107" s="959">
        <v>1.22</v>
      </c>
      <c r="AE107" s="959">
        <v>4.5</v>
      </c>
      <c r="AF107" s="959">
        <v>4.43</v>
      </c>
      <c r="AG107" s="959">
        <v>32.4</v>
      </c>
      <c r="AH107" s="959">
        <v>19</v>
      </c>
      <c r="AI107" s="959">
        <v>3.66</v>
      </c>
      <c r="AJ107" s="959">
        <v>15.5</v>
      </c>
      <c r="AK107" s="959">
        <v>12</v>
      </c>
      <c r="AL107" s="969">
        <v>7330</v>
      </c>
      <c r="AM107" s="964">
        <v>7.0000000000000009</v>
      </c>
      <c r="AN107" s="959">
        <v>0</v>
      </c>
      <c r="AO107" s="845">
        <f t="shared" si="54"/>
        <v>0.85552160419753953</v>
      </c>
      <c r="AP107" s="846">
        <f t="shared" si="55"/>
        <v>15.522188270864207</v>
      </c>
      <c r="AQ107" s="680">
        <f t="shared" si="56"/>
        <v>69.932448452427806</v>
      </c>
      <c r="AR107" s="745">
        <f>INDEX(Historical!$C$7:$C$1452,MATCH(B107,Historical!$B$7:$B$1452,0))*IF(AH107="n/a",1.03,IF(AH107&lt;0,1.01,IF(AH107&gt;10,1.1,(1+AH107/100))))</f>
        <v>0.63800000000000001</v>
      </c>
      <c r="AS107" s="678">
        <f t="shared" si="57"/>
        <v>0.66135080000000002</v>
      </c>
      <c r="AT107" s="678">
        <f t="shared" ref="AT107:AV126" si="61">IF($AK107="n/a",1.03*AS107,IF($AK107&lt;0,1.01*AS107,IF($AK107&gt;10,1.1*AS107,(1+$AK107/100)*AS107)))</f>
        <v>0.72748588000000003</v>
      </c>
      <c r="AU107" s="678">
        <f t="shared" si="61"/>
        <v>0.80023446800000009</v>
      </c>
      <c r="AV107" s="678">
        <f t="shared" si="61"/>
        <v>0.88025791480000015</v>
      </c>
      <c r="AW107" s="745">
        <f t="shared" si="58"/>
        <v>3.7073290628000004</v>
      </c>
      <c r="AX107" s="854">
        <f t="shared" si="59"/>
        <v>8.0245217809523819</v>
      </c>
      <c r="AY107" s="1090">
        <v>1.28</v>
      </c>
      <c r="AZ107" s="964">
        <v>9.3000000000000007</v>
      </c>
      <c r="BA107" s="964">
        <v>-41.03</v>
      </c>
      <c r="BB107" s="964">
        <v>-10.41</v>
      </c>
      <c r="BC107" s="964">
        <v>-24.65</v>
      </c>
      <c r="BE107" s="701">
        <v>1992</v>
      </c>
      <c r="BF107" s="986" t="e">
        <f>#VALUE!</f>
        <v>#VALUE!</v>
      </c>
      <c r="BG107" s="972">
        <v>27</v>
      </c>
    </row>
    <row r="108" spans="1:59" ht="11.25" customHeight="1" x14ac:dyDescent="0.2">
      <c r="A108" s="566" t="s">
        <v>338</v>
      </c>
      <c r="B108" s="651" t="s">
        <v>339</v>
      </c>
      <c r="C108" s="1080" t="s">
        <v>124</v>
      </c>
      <c r="D108" s="1080" t="s">
        <v>4256</v>
      </c>
      <c r="E108" s="835">
        <v>40</v>
      </c>
      <c r="F108" s="554">
        <v>66</v>
      </c>
      <c r="G108" s="554" t="s">
        <v>38</v>
      </c>
      <c r="H108" s="554" t="s">
        <v>38</v>
      </c>
      <c r="I108" s="959">
        <v>393.46</v>
      </c>
      <c r="J108" s="745">
        <f t="shared" si="47"/>
        <v>0.87429471864992636</v>
      </c>
      <c r="K108" s="968">
        <v>0.86</v>
      </c>
      <c r="L108" s="679">
        <v>4</v>
      </c>
      <c r="M108" s="736">
        <f t="shared" si="48"/>
        <v>3.44</v>
      </c>
      <c r="N108" s="644" t="s">
        <v>229</v>
      </c>
      <c r="O108" s="838">
        <v>0.85</v>
      </c>
      <c r="P108" s="695">
        <v>43154</v>
      </c>
      <c r="Q108" s="695">
        <v>43168</v>
      </c>
      <c r="R108" s="736">
        <f t="shared" si="49"/>
        <v>1.176470588235295</v>
      </c>
      <c r="S108" s="802">
        <f>IF(INDEX(Historical!$D$7:$D$1452,MATCH(B108,Historical!$B$7:$B$1452,0))=0,"n/a",(INDEX(Historical!$C$7:$C$1452,MATCH(B108,Historical!$B$7:$B$1452,0))/INDEX(Historical!$D$7:$D$1452,MATCH(B108,Historical!$B$7:$B$1452,0))-1)*100)</f>
        <v>1.1904761904761862</v>
      </c>
      <c r="T108" s="802">
        <f>IF(INDEX(Historical!$F$7:$F$1452,MATCH(B108,Historical!$B$7:$B$1452,0))=0,"n/a",((INDEX(Historical!$C$7:$C$1452,MATCH(B108,Historical!$B$7:$B$1452,0))/INDEX(Historical!$F$7:$F$1452,MATCH(B108,Historical!$B$7:$B$1452,0)))^(1/3)-1)*100)</f>
        <v>15.616214441920384</v>
      </c>
      <c r="U108" s="802">
        <f>IF(INDEX(Historical!$I$7:$I$1452,MATCH(B108,Historical!$B$7:$B$1452,0))=0,"n/a",((INDEX(Historical!$C$7:$C$1452,MATCH(B108,Historical!$B$7:$B$1452,0))/INDEX(Historical!$I$7:$I$1452,MATCH(B108,Historical!$B$7:$B$1452,0)))^(1/5)-1)*100)</f>
        <v>16.861340501027968</v>
      </c>
      <c r="V108" s="802">
        <f>IF(INDEX(Historical!$O$7:$O$1452,MATCH(B108,Historical!$B$7:$B$1452,0))=0,"n/a",((INDEX(Historical!$C$7:$C$1452,MATCH(B108,Historical!$B$7:$B$1452,0))/INDEX(Historical!$O$7:$O$1452,MATCH(B108,Historical!$B$7:$B$1452,0)))^(1/10)-1)*100)</f>
        <v>10.436043004807649</v>
      </c>
      <c r="W108" s="803">
        <f t="shared" si="50"/>
        <v>1.6156833095896912</v>
      </c>
      <c r="X108" s="804">
        <f t="shared" si="51"/>
        <v>1.0472882298775135</v>
      </c>
      <c r="Y108" s="651"/>
      <c r="Z108" s="745">
        <f t="shared" si="52"/>
        <v>25.576208178438662</v>
      </c>
      <c r="AA108" s="678">
        <f t="shared" si="53"/>
        <v>29.25353159851301</v>
      </c>
      <c r="AB108" s="679">
        <v>12</v>
      </c>
      <c r="AC108" s="959">
        <v>13.45</v>
      </c>
      <c r="AD108" s="959">
        <v>1.65</v>
      </c>
      <c r="AE108" s="959">
        <v>2.1800000000000002</v>
      </c>
      <c r="AF108" s="959">
        <v>9.2200000000000006</v>
      </c>
      <c r="AG108" s="961">
        <v>50.5</v>
      </c>
      <c r="AH108" s="959">
        <v>6</v>
      </c>
      <c r="AI108" s="959">
        <v>15.24</v>
      </c>
      <c r="AJ108" s="959">
        <v>16.100000000000001</v>
      </c>
      <c r="AK108" s="959">
        <v>17.71</v>
      </c>
      <c r="AL108" s="969">
        <v>37980</v>
      </c>
      <c r="AM108" s="964">
        <v>0.2</v>
      </c>
      <c r="AN108" s="959">
        <v>2.4300000000000002</v>
      </c>
      <c r="AO108" s="845">
        <f t="shared" si="54"/>
        <v>-11.517896378835115</v>
      </c>
      <c r="AP108" s="846">
        <f t="shared" si="55"/>
        <v>17.735635219677896</v>
      </c>
      <c r="AQ108" s="680">
        <f t="shared" si="56"/>
        <v>246.22892962013827</v>
      </c>
      <c r="AR108" s="745">
        <f>INDEX(Historical!$C$7:$C$1452,MATCH(B108,Historical!$B$7:$B$1452,0))*IF(AH108="n/a",1.03,IF(AH108&lt;0,1.01,IF(AH108&gt;10,1.1,(1+AH108/100))))</f>
        <v>3.6040000000000001</v>
      </c>
      <c r="AS108" s="678">
        <f t="shared" si="57"/>
        <v>3.9644000000000004</v>
      </c>
      <c r="AT108" s="678">
        <f t="shared" si="61"/>
        <v>4.3608400000000005</v>
      </c>
      <c r="AU108" s="678">
        <f t="shared" si="61"/>
        <v>4.7969240000000006</v>
      </c>
      <c r="AV108" s="678">
        <f t="shared" si="61"/>
        <v>5.2766164000000009</v>
      </c>
      <c r="AW108" s="745">
        <f t="shared" si="58"/>
        <v>22.002780400000002</v>
      </c>
      <c r="AX108" s="854">
        <f t="shared" si="59"/>
        <v>5.5921263660854992</v>
      </c>
      <c r="AY108" s="1090">
        <v>1.28</v>
      </c>
      <c r="AZ108" s="964">
        <v>10.75</v>
      </c>
      <c r="BA108" s="964">
        <v>-17.97</v>
      </c>
      <c r="BB108" s="964">
        <v>-1.4200000000000002</v>
      </c>
      <c r="BC108" s="964">
        <v>-4.3900000000000006</v>
      </c>
      <c r="BE108" s="701">
        <v>1979</v>
      </c>
      <c r="BF108" s="986" t="e">
        <f>#VALUE!</f>
        <v>#VALUE!</v>
      </c>
      <c r="BG108" s="972">
        <v>9.5</v>
      </c>
    </row>
    <row r="109" spans="1:59" ht="11.25" customHeight="1" x14ac:dyDescent="0.2">
      <c r="A109" s="566" t="s">
        <v>340</v>
      </c>
      <c r="B109" s="651" t="s">
        <v>341</v>
      </c>
      <c r="C109" s="1080" t="s">
        <v>132</v>
      </c>
      <c r="D109" s="1080" t="s">
        <v>4429</v>
      </c>
      <c r="E109" s="835">
        <v>51</v>
      </c>
      <c r="F109" s="554">
        <v>22</v>
      </c>
      <c r="G109" s="554" t="s">
        <v>38</v>
      </c>
      <c r="H109" s="554" t="s">
        <v>38</v>
      </c>
      <c r="I109" s="959">
        <v>55.62</v>
      </c>
      <c r="J109" s="745">
        <f t="shared" si="47"/>
        <v>2.01366414958648</v>
      </c>
      <c r="K109" s="968">
        <v>0.28000000000000003</v>
      </c>
      <c r="L109" s="679">
        <v>4</v>
      </c>
      <c r="M109" s="736">
        <f t="shared" si="48"/>
        <v>1.1200000000000001</v>
      </c>
      <c r="N109" s="644" t="s">
        <v>120</v>
      </c>
      <c r="O109" s="838">
        <v>0.2175</v>
      </c>
      <c r="P109" s="695">
        <v>43140</v>
      </c>
      <c r="Q109" s="695">
        <v>43160</v>
      </c>
      <c r="R109" s="736">
        <f t="shared" si="49"/>
        <v>28.735632183908059</v>
      </c>
      <c r="S109" s="802">
        <f>IF(INDEX(Historical!$D$7:$D$1452,MATCH(B109,Historical!$B$7:$B$1452,0))=0,"n/a",(INDEX(Historical!$C$7:$C$1452,MATCH(B109,Historical!$B$7:$B$1452,0))/INDEX(Historical!$D$7:$D$1452,MATCH(B109,Historical!$B$7:$B$1452,0))-1)*100)</f>
        <v>7.4074074074073959</v>
      </c>
      <c r="T109" s="802">
        <f>IF(INDEX(Historical!$F$7:$F$1452,MATCH(B109,Historical!$B$7:$B$1452,0))=0,"n/a",((INDEX(Historical!$C$7:$C$1452,MATCH(B109,Historical!$B$7:$B$1452,0))/INDEX(Historical!$F$7:$F$1452,MATCH(B109,Historical!$B$7:$B$1452,0)))^(1/3)-1)*100)</f>
        <v>5.0717574498580165</v>
      </c>
      <c r="U109" s="802">
        <f>IF(INDEX(Historical!$I$7:$I$1452,MATCH(B109,Historical!$B$7:$B$1452,0))=0,"n/a",((INDEX(Historical!$C$7:$C$1452,MATCH(B109,Historical!$B$7:$B$1452,0))/INDEX(Historical!$I$7:$I$1452,MATCH(B109,Historical!$B$7:$B$1452,0)))^(1/5)-1)*100)</f>
        <v>4.1482988906745177</v>
      </c>
      <c r="V109" s="802">
        <f>IF(INDEX(Historical!$O$7:$O$1452,MATCH(B109,Historical!$B$7:$B$1452,0))=0,"n/a",((INDEX(Historical!$C$7:$C$1452,MATCH(B109,Historical!$B$7:$B$1452,0))/INDEX(Historical!$O$7:$O$1452,MATCH(B109,Historical!$B$7:$B$1452,0)))^(1/10)-1)*100)</f>
        <v>3.7165904362261637</v>
      </c>
      <c r="W109" s="803">
        <f t="shared" si="50"/>
        <v>1.1161571235400132</v>
      </c>
      <c r="X109" s="804">
        <f t="shared" si="51"/>
        <v>0.22668299949041079</v>
      </c>
      <c r="Y109" s="769"/>
      <c r="Z109" s="745">
        <f t="shared" si="52"/>
        <v>45.714285714285715</v>
      </c>
      <c r="AA109" s="678">
        <f t="shared" si="53"/>
        <v>22.702040816326527</v>
      </c>
      <c r="AB109" s="679">
        <v>12</v>
      </c>
      <c r="AC109" s="959">
        <v>2.4500000000000002</v>
      </c>
      <c r="AD109" s="959">
        <v>1.62</v>
      </c>
      <c r="AE109" s="959">
        <v>3.99</v>
      </c>
      <c r="AF109" s="959">
        <v>2.42</v>
      </c>
      <c r="AG109" s="959">
        <v>10.199999999999999</v>
      </c>
      <c r="AH109" s="959">
        <v>7.1</v>
      </c>
      <c r="AI109" s="959">
        <v>13.969999999999999</v>
      </c>
      <c r="AJ109" s="959">
        <v>18.3</v>
      </c>
      <c r="AK109" s="959">
        <v>14.000000000000002</v>
      </c>
      <c r="AL109" s="969">
        <v>1570</v>
      </c>
      <c r="AM109" s="964">
        <v>0.3</v>
      </c>
      <c r="AN109" s="959">
        <v>1.07</v>
      </c>
      <c r="AO109" s="845">
        <f t="shared" si="54"/>
        <v>-16.54007777606553</v>
      </c>
      <c r="AP109" s="846">
        <f t="shared" si="55"/>
        <v>6.1619630402609982</v>
      </c>
      <c r="AQ109" s="680">
        <f t="shared" si="56"/>
        <v>56.260379247104652</v>
      </c>
      <c r="AR109" s="745">
        <f>INDEX(Historical!$C$7:$C$1452,MATCH(B109,Historical!$B$7:$B$1452,0))*IF(AH109="n/a",1.03,IF(AH109&lt;0,1.01,IF(AH109&gt;10,1.1,(1+AH109/100))))</f>
        <v>0.93176999999999999</v>
      </c>
      <c r="AS109" s="678">
        <f t="shared" si="57"/>
        <v>1.0249470000000001</v>
      </c>
      <c r="AT109" s="678">
        <f t="shared" si="61"/>
        <v>1.1274417000000001</v>
      </c>
      <c r="AU109" s="678">
        <f t="shared" si="61"/>
        <v>1.2401858700000001</v>
      </c>
      <c r="AV109" s="678">
        <f t="shared" si="61"/>
        <v>1.3642044570000003</v>
      </c>
      <c r="AW109" s="745">
        <f t="shared" si="58"/>
        <v>5.6885490270000005</v>
      </c>
      <c r="AX109" s="854">
        <f t="shared" si="59"/>
        <v>10.227524320388351</v>
      </c>
      <c r="AY109" s="1090">
        <v>0.1</v>
      </c>
      <c r="AZ109" s="964">
        <v>8.51</v>
      </c>
      <c r="BA109" s="964">
        <v>-18.709999999999997</v>
      </c>
      <c r="BB109" s="964">
        <v>-6.21</v>
      </c>
      <c r="BC109" s="964">
        <v>-7.7799999999999994</v>
      </c>
      <c r="BE109" s="701">
        <v>1968</v>
      </c>
      <c r="BF109" s="986" t="e">
        <f>#VALUE!</f>
        <v>#VALUE!</v>
      </c>
      <c r="BG109" s="972">
        <v>3.2</v>
      </c>
    </row>
    <row r="110" spans="1:59" ht="11.25" customHeight="1" x14ac:dyDescent="0.2">
      <c r="A110" s="566" t="s">
        <v>342</v>
      </c>
      <c r="B110" s="651" t="s">
        <v>343</v>
      </c>
      <c r="C110" s="1080" t="s">
        <v>124</v>
      </c>
      <c r="D110" s="1080" t="s">
        <v>4430</v>
      </c>
      <c r="E110" s="835">
        <v>36</v>
      </c>
      <c r="F110" s="554">
        <v>74</v>
      </c>
      <c r="G110" s="554" t="s">
        <v>38</v>
      </c>
      <c r="H110" s="554" t="s">
        <v>38</v>
      </c>
      <c r="I110" s="959">
        <v>53.13</v>
      </c>
      <c r="J110" s="745">
        <f t="shared" si="47"/>
        <v>3.0867683041596079</v>
      </c>
      <c r="K110" s="968">
        <v>0.41</v>
      </c>
      <c r="L110" s="679">
        <v>4</v>
      </c>
      <c r="M110" s="736">
        <f t="shared" si="48"/>
        <v>1.64</v>
      </c>
      <c r="N110" s="644" t="s">
        <v>251</v>
      </c>
      <c r="O110" s="838">
        <v>0.39</v>
      </c>
      <c r="P110" s="958">
        <v>43230</v>
      </c>
      <c r="Q110" s="958">
        <v>43259</v>
      </c>
      <c r="R110" s="736">
        <f t="shared" si="49"/>
        <v>5.128205128205118</v>
      </c>
      <c r="S110" s="802">
        <f>IF(INDEX(Historical!$D$7:$D$1452,MATCH(B110,Historical!$B$7:$B$1452,0))=0,"n/a",(INDEX(Historical!$C$7:$C$1452,MATCH(B110,Historical!$B$7:$B$1452,0))/INDEX(Historical!$D$7:$D$1452,MATCH(B110,Historical!$B$7:$B$1452,0))-1)*100)</f>
        <v>5.4794520547945202</v>
      </c>
      <c r="T110" s="802">
        <f>IF(INDEX(Historical!$F$7:$F$1452,MATCH(B110,Historical!$B$7:$B$1452,0))=0,"n/a",((INDEX(Historical!$C$7:$C$1452,MATCH(B110,Historical!$B$7:$B$1452,0))/INDEX(Historical!$F$7:$F$1452,MATCH(B110,Historical!$B$7:$B$1452,0)))^(1/3)-1)*100)</f>
        <v>6.6364470386156116</v>
      </c>
      <c r="U110" s="802">
        <f>IF(INDEX(Historical!$I$7:$I$1452,MATCH(B110,Historical!$B$7:$B$1452,0))=0,"n/a",((INDEX(Historical!$C$7:$C$1452,MATCH(B110,Historical!$B$7:$B$1452,0))/INDEX(Historical!$I$7:$I$1452,MATCH(B110,Historical!$B$7:$B$1452,0)))^(1/5)-1)*100)</f>
        <v>5.291848906511043</v>
      </c>
      <c r="V110" s="802">
        <f>IF(INDEX(Historical!$O$7:$O$1452,MATCH(B110,Historical!$B$7:$B$1452,0))=0,"n/a",((INDEX(Historical!$C$7:$C$1452,MATCH(B110,Historical!$B$7:$B$1452,0))/INDEX(Historical!$O$7:$O$1452,MATCH(B110,Historical!$B$7:$B$1452,0)))^(1/10)-1)*100)</f>
        <v>4.2058390712158111</v>
      </c>
      <c r="W110" s="803">
        <f t="shared" si="50"/>
        <v>1.258214785897952</v>
      </c>
      <c r="X110" s="804" t="str">
        <f t="shared" si="51"/>
        <v>n/a</v>
      </c>
      <c r="Y110" s="651"/>
      <c r="Z110" s="745">
        <f t="shared" si="52"/>
        <v>87.2340425531915</v>
      </c>
      <c r="AA110" s="678">
        <f t="shared" si="53"/>
        <v>28.260638297872344</v>
      </c>
      <c r="AB110" s="679">
        <v>12</v>
      </c>
      <c r="AC110" s="959">
        <v>1.88</v>
      </c>
      <c r="AD110" s="959">
        <v>3.65</v>
      </c>
      <c r="AE110" s="959">
        <v>1.02</v>
      </c>
      <c r="AF110" s="959">
        <v>2.95</v>
      </c>
      <c r="AG110" s="959">
        <v>13.700000000000001</v>
      </c>
      <c r="AH110" s="959">
        <v>-56.3</v>
      </c>
      <c r="AI110" s="959">
        <v>5.45</v>
      </c>
      <c r="AJ110" s="959">
        <v>-8.4</v>
      </c>
      <c r="AK110" s="959">
        <v>7.7299999999999995</v>
      </c>
      <c r="AL110" s="969">
        <v>5460</v>
      </c>
      <c r="AM110" s="964">
        <v>0.5</v>
      </c>
      <c r="AN110" s="959">
        <v>0.77</v>
      </c>
      <c r="AO110" s="845">
        <f t="shared" si="54"/>
        <v>-19.882021087201693</v>
      </c>
      <c r="AP110" s="846">
        <f t="shared" si="55"/>
        <v>8.3786172106706509</v>
      </c>
      <c r="AQ110" s="680">
        <f t="shared" si="56"/>
        <v>92.491134547626984</v>
      </c>
      <c r="AR110" s="745">
        <f>INDEX(Historical!$C$7:$C$1452,MATCH(B110,Historical!$B$7:$B$1452,0))*IF(AH110="n/a",1.03,IF(AH110&lt;0,1.01,IF(AH110&gt;10,1.1,(1+AH110/100))))</f>
        <v>1.5554000000000001</v>
      </c>
      <c r="AS110" s="678">
        <f t="shared" si="57"/>
        <v>1.6401693000000002</v>
      </c>
      <c r="AT110" s="678">
        <f t="shared" si="61"/>
        <v>1.76695438689</v>
      </c>
      <c r="AU110" s="678">
        <f t="shared" si="61"/>
        <v>1.9035399609965968</v>
      </c>
      <c r="AV110" s="678">
        <f t="shared" si="61"/>
        <v>2.0506835999816335</v>
      </c>
      <c r="AW110" s="745">
        <f t="shared" si="58"/>
        <v>8.9167472478682299</v>
      </c>
      <c r="AX110" s="854">
        <f t="shared" si="59"/>
        <v>16.782885842025653</v>
      </c>
      <c r="AY110" s="1090">
        <v>0.93</v>
      </c>
      <c r="AZ110" s="964">
        <v>14.14</v>
      </c>
      <c r="BA110" s="964">
        <v>-9.4700000000000006</v>
      </c>
      <c r="BB110" s="964">
        <v>-3.73</v>
      </c>
      <c r="BC110" s="964">
        <v>-0.91999999999999993</v>
      </c>
      <c r="BE110" s="701">
        <v>1983</v>
      </c>
      <c r="BF110" s="986" t="e">
        <f>#VALUE!</f>
        <v>#VALUE!</v>
      </c>
      <c r="BG110" s="972">
        <v>5.2</v>
      </c>
    </row>
    <row r="111" spans="1:59" s="882" customFormat="1" ht="11.25" customHeight="1" x14ac:dyDescent="0.2">
      <c r="A111" s="861" t="s">
        <v>344</v>
      </c>
      <c r="B111" s="890" t="s">
        <v>345</v>
      </c>
      <c r="C111" s="1080" t="s">
        <v>113</v>
      </c>
      <c r="D111" s="1080" t="s">
        <v>214</v>
      </c>
      <c r="E111" s="862">
        <v>51</v>
      </c>
      <c r="F111" s="554">
        <v>24</v>
      </c>
      <c r="G111" s="1179" t="s">
        <v>116</v>
      </c>
      <c r="H111" s="1179" t="s">
        <v>116</v>
      </c>
      <c r="I111" s="875">
        <v>119.74</v>
      </c>
      <c r="J111" s="864">
        <f t="shared" si="47"/>
        <v>2.2047770168698846</v>
      </c>
      <c r="K111" s="865">
        <v>0.66</v>
      </c>
      <c r="L111" s="866">
        <v>4</v>
      </c>
      <c r="M111" s="867">
        <f t="shared" si="48"/>
        <v>2.64</v>
      </c>
      <c r="N111" s="868" t="s">
        <v>346</v>
      </c>
      <c r="O111" s="869">
        <v>0.63</v>
      </c>
      <c r="P111" s="870">
        <v>43349</v>
      </c>
      <c r="Q111" s="870">
        <v>43361</v>
      </c>
      <c r="R111" s="867">
        <f t="shared" si="49"/>
        <v>4.7619047619047654</v>
      </c>
      <c r="S111" s="802">
        <f>IF(INDEX(Historical!$D$7:$D$1452,MATCH(B111,Historical!$B$7:$B$1452,0))=0,"n/a",(INDEX(Historical!$C$7:$C$1452,MATCH(B111,Historical!$B$7:$B$1452,0))/INDEX(Historical!$D$7:$D$1452,MATCH(B111,Historical!$B$7:$B$1452,0))-1)*100)</f>
        <v>7.079646017699126</v>
      </c>
      <c r="T111" s="802">
        <f>IF(INDEX(Historical!$F$7:$F$1452,MATCH(B111,Historical!$B$7:$B$1452,0))=0,"n/a",((INDEX(Historical!$C$7:$C$1452,MATCH(B111,Historical!$B$7:$B$1452,0))/INDEX(Historical!$F$7:$F$1452,MATCH(B111,Historical!$B$7:$B$1452,0)))^(1/3)-1)*100)</f>
        <v>5.8591492767207098</v>
      </c>
      <c r="U111" s="802">
        <f>IF(INDEX(Historical!$I$7:$I$1452,MATCH(B111,Historical!$B$7:$B$1452,0))=0,"n/a",((INDEX(Historical!$C$7:$C$1452,MATCH(B111,Historical!$B$7:$B$1452,0))/INDEX(Historical!$I$7:$I$1452,MATCH(B111,Historical!$B$7:$B$1452,0)))^(1/5)-1)*100)</f>
        <v>6.0983358792662923</v>
      </c>
      <c r="V111" s="802">
        <f>IF(INDEX(Historical!$O$7:$O$1452,MATCH(B111,Historical!$B$7:$B$1452,0))=0,"n/a",((INDEX(Historical!$C$7:$C$1452,MATCH(B111,Historical!$B$7:$B$1452,0))/INDEX(Historical!$O$7:$O$1452,MATCH(B111,Historical!$B$7:$B$1452,0)))^(1/10)-1)*100)</f>
        <v>7.0891702396578271</v>
      </c>
      <c r="W111" s="871">
        <f t="shared" si="50"/>
        <v>0.86023267506701051</v>
      </c>
      <c r="X111" s="872">
        <f t="shared" si="51"/>
        <v>0.24993179833058576</v>
      </c>
      <c r="Y111" s="890"/>
      <c r="Z111" s="864">
        <f t="shared" si="52"/>
        <v>38.70967741935484</v>
      </c>
      <c r="AA111" s="874">
        <f t="shared" si="53"/>
        <v>17.557184750733136</v>
      </c>
      <c r="AB111" s="866">
        <v>12</v>
      </c>
      <c r="AC111" s="875">
        <v>6.82</v>
      </c>
      <c r="AD111" s="875">
        <v>1.63</v>
      </c>
      <c r="AE111" s="875">
        <v>1.34</v>
      </c>
      <c r="AF111" s="875">
        <v>2.42</v>
      </c>
      <c r="AG111" s="875">
        <v>13.200000000000001</v>
      </c>
      <c r="AH111" s="875">
        <v>25.8</v>
      </c>
      <c r="AI111" s="875">
        <v>7.9600000000000009</v>
      </c>
      <c r="AJ111" s="875">
        <v>24.4</v>
      </c>
      <c r="AK111" s="875">
        <v>10.77</v>
      </c>
      <c r="AL111" s="876">
        <v>18480</v>
      </c>
      <c r="AM111" s="877">
        <v>0.3</v>
      </c>
      <c r="AN111" s="875">
        <v>0.57999999999999996</v>
      </c>
      <c r="AO111" s="878">
        <f t="shared" si="54"/>
        <v>-9.2540718545969582</v>
      </c>
      <c r="AP111" s="879">
        <f t="shared" si="55"/>
        <v>8.3031128961361773</v>
      </c>
      <c r="AQ111" s="880">
        <f t="shared" si="56"/>
        <v>37.418075952788342</v>
      </c>
      <c r="AR111" s="745">
        <f>INDEX(Historical!$C$7:$C$1452,MATCH(B111,Historical!$B$7:$B$1452,0))*IF(AH111="n/a",1.03,IF(AH111&lt;0,1.01,IF(AH111&gt;10,1.1,(1+AH111/100))))</f>
        <v>2.6619999999999999</v>
      </c>
      <c r="AS111" s="874">
        <f t="shared" si="57"/>
        <v>2.8738952000000002</v>
      </c>
      <c r="AT111" s="874">
        <f t="shared" si="61"/>
        <v>3.1612847200000003</v>
      </c>
      <c r="AU111" s="874">
        <f t="shared" si="61"/>
        <v>3.4774131920000007</v>
      </c>
      <c r="AV111" s="874">
        <f t="shared" si="61"/>
        <v>3.8251545112000009</v>
      </c>
      <c r="AW111" s="864">
        <f t="shared" si="58"/>
        <v>15.999747623200001</v>
      </c>
      <c r="AX111" s="881">
        <f t="shared" si="59"/>
        <v>13.362074180056791</v>
      </c>
      <c r="AY111" s="1091">
        <v>1.3</v>
      </c>
      <c r="AZ111" s="877">
        <v>12.53</v>
      </c>
      <c r="BA111" s="877">
        <v>-32.200000000000003</v>
      </c>
      <c r="BB111" s="877">
        <v>-1.71</v>
      </c>
      <c r="BC111" s="877">
        <v>-13.320000000000002</v>
      </c>
      <c r="BD111" s="1007"/>
      <c r="BE111" s="701">
        <v>1968</v>
      </c>
      <c r="BF111" s="986" t="e">
        <f>#VALUE!</f>
        <v>#VALUE!</v>
      </c>
      <c r="BG111" s="938">
        <v>5</v>
      </c>
    </row>
    <row r="112" spans="1:59" ht="11.25" customHeight="1" x14ac:dyDescent="0.2">
      <c r="A112" s="566" t="s">
        <v>347</v>
      </c>
      <c r="B112" s="651" t="s">
        <v>348</v>
      </c>
      <c r="C112" s="1080" t="s">
        <v>124</v>
      </c>
      <c r="D112" s="1080" t="s">
        <v>4256</v>
      </c>
      <c r="E112" s="835">
        <v>51</v>
      </c>
      <c r="F112" s="554">
        <v>26</v>
      </c>
      <c r="G112" s="554" t="s">
        <v>107</v>
      </c>
      <c r="H112" s="554" t="s">
        <v>107</v>
      </c>
      <c r="I112" s="959">
        <v>74</v>
      </c>
      <c r="J112" s="745">
        <f t="shared" si="47"/>
        <v>1.3513513513513513</v>
      </c>
      <c r="K112" s="968">
        <v>0.25</v>
      </c>
      <c r="L112" s="679">
        <v>4</v>
      </c>
      <c r="M112" s="736">
        <f t="shared" si="48"/>
        <v>1</v>
      </c>
      <c r="N112" s="644" t="s">
        <v>150</v>
      </c>
      <c r="O112" s="838">
        <v>0.22500000000000001</v>
      </c>
      <c r="P112" s="958">
        <v>43433</v>
      </c>
      <c r="Q112" s="958">
        <v>43448</v>
      </c>
      <c r="R112" s="736">
        <f t="shared" si="49"/>
        <v>11.111111111111107</v>
      </c>
      <c r="S112" s="802">
        <f>IF(INDEX(Historical!$D$7:$D$1452,MATCH(B112,Historical!$B$7:$B$1452,0))=0,"n/a",(INDEX(Historical!$C$7:$C$1452,MATCH(B112,Historical!$B$7:$B$1452,0))/INDEX(Historical!$D$7:$D$1452,MATCH(B112,Historical!$B$7:$B$1452,0))-1)*100)</f>
        <v>7.0063694267515908</v>
      </c>
      <c r="T112" s="802">
        <f>IF(INDEX(Historical!$F$7:$F$1452,MATCH(B112,Historical!$B$7:$B$1452,0))=0,"n/a",((INDEX(Historical!$C$7:$C$1452,MATCH(B112,Historical!$B$7:$B$1452,0))/INDEX(Historical!$F$7:$F$1452,MATCH(B112,Historical!$B$7:$B$1452,0)))^(1/3)-1)*100)</f>
        <v>6.7767583149812571</v>
      </c>
      <c r="U112" s="802">
        <f>IF(INDEX(Historical!$I$7:$I$1452,MATCH(B112,Historical!$B$7:$B$1452,0))=0,"n/a",((INDEX(Historical!$C$7:$C$1452,MATCH(B112,Historical!$B$7:$B$1452,0))/INDEX(Historical!$I$7:$I$1452,MATCH(B112,Historical!$B$7:$B$1452,0)))^(1/5)-1)*100)</f>
        <v>7.6887308061656112</v>
      </c>
      <c r="V112" s="802">
        <f>IF(INDEX(Historical!$O$7:$O$1452,MATCH(B112,Historical!$B$7:$B$1452,0))=0,"n/a",((INDEX(Historical!$C$7:$C$1452,MATCH(B112,Historical!$B$7:$B$1452,0))/INDEX(Historical!$O$7:$O$1452,MATCH(B112,Historical!$B$7:$B$1452,0)))^(1/10)-1)*100)</f>
        <v>7.3706379029889302</v>
      </c>
      <c r="W112" s="803">
        <f t="shared" si="50"/>
        <v>1.0431567670754371</v>
      </c>
      <c r="X112" s="804">
        <f t="shared" si="51"/>
        <v>1.3979510556664747</v>
      </c>
      <c r="Y112" s="759"/>
      <c r="Z112" s="745">
        <f t="shared" si="52"/>
        <v>21.276595744680851</v>
      </c>
      <c r="AA112" s="678">
        <f t="shared" si="53"/>
        <v>15.74468085106383</v>
      </c>
      <c r="AB112" s="679">
        <v>12</v>
      </c>
      <c r="AC112" s="959">
        <v>4.7</v>
      </c>
      <c r="AD112" s="959">
        <v>3.58</v>
      </c>
      <c r="AE112" s="959">
        <v>0.85</v>
      </c>
      <c r="AF112" s="959">
        <v>2.19</v>
      </c>
      <c r="AG112" s="959">
        <v>12.5</v>
      </c>
      <c r="AH112" s="959">
        <v>22</v>
      </c>
      <c r="AI112" s="959">
        <v>14.39</v>
      </c>
      <c r="AJ112" s="959">
        <v>5.5</v>
      </c>
      <c r="AK112" s="959">
        <v>4.3999999999999995</v>
      </c>
      <c r="AL112" s="969">
        <v>1710</v>
      </c>
      <c r="AM112" s="964">
        <v>2.1999999999999997</v>
      </c>
      <c r="AN112" s="959">
        <v>0.37</v>
      </c>
      <c r="AO112" s="845">
        <f t="shared" si="54"/>
        <v>-6.7045986935468669</v>
      </c>
      <c r="AP112" s="846">
        <f t="shared" si="55"/>
        <v>9.040082157516963</v>
      </c>
      <c r="AQ112" s="680">
        <f t="shared" si="56"/>
        <v>23.793467901321286</v>
      </c>
      <c r="AR112" s="745">
        <f>INDEX(Historical!$C$7:$C$1452,MATCH(B112,Historical!$B$7:$B$1452,0))*IF(AH112="n/a",1.03,IF(AH112&lt;0,1.01,IF(AH112&gt;10,1.1,(1+AH112/100))))</f>
        <v>0.92400000000000004</v>
      </c>
      <c r="AS112" s="678">
        <f t="shared" si="57"/>
        <v>1.0164000000000002</v>
      </c>
      <c r="AT112" s="678">
        <f t="shared" si="61"/>
        <v>1.0611216000000003</v>
      </c>
      <c r="AU112" s="678">
        <f t="shared" si="61"/>
        <v>1.1078109504000004</v>
      </c>
      <c r="AV112" s="678">
        <f t="shared" si="61"/>
        <v>1.1565546322176006</v>
      </c>
      <c r="AW112" s="745">
        <f t="shared" si="58"/>
        <v>5.2658871826176021</v>
      </c>
      <c r="AX112" s="854">
        <f t="shared" si="59"/>
        <v>7.1160637602940575</v>
      </c>
      <c r="AY112" s="1090">
        <v>1.07</v>
      </c>
      <c r="AZ112" s="964">
        <v>8.68</v>
      </c>
      <c r="BA112" s="964">
        <v>-18.649999999999999</v>
      </c>
      <c r="BB112" s="964">
        <v>-8.2000000000000011</v>
      </c>
      <c r="BC112" s="964">
        <v>-9.1</v>
      </c>
      <c r="BE112" s="701">
        <v>1969</v>
      </c>
      <c r="BF112" s="986" t="e">
        <f>#VALUE!</f>
        <v>#VALUE!</v>
      </c>
      <c r="BG112" s="972">
        <v>6.5</v>
      </c>
    </row>
    <row r="113" spans="1:59" ht="11.25" customHeight="1" x14ac:dyDescent="0.2">
      <c r="A113" s="566" t="s">
        <v>349</v>
      </c>
      <c r="B113" s="651" t="s">
        <v>350</v>
      </c>
      <c r="C113" s="1080" t="s">
        <v>155</v>
      </c>
      <c r="D113" s="1080" t="s">
        <v>4412</v>
      </c>
      <c r="E113" s="835">
        <v>26</v>
      </c>
      <c r="F113" s="554">
        <v>114</v>
      </c>
      <c r="G113" s="554" t="s">
        <v>107</v>
      </c>
      <c r="H113" s="554" t="s">
        <v>107</v>
      </c>
      <c r="I113" s="959">
        <v>156.75</v>
      </c>
      <c r="J113" s="745">
        <f t="shared" si="47"/>
        <v>1.3269537480063796</v>
      </c>
      <c r="K113" s="974">
        <v>0.52</v>
      </c>
      <c r="L113" s="679">
        <v>4</v>
      </c>
      <c r="M113" s="736">
        <f t="shared" si="48"/>
        <v>2.08</v>
      </c>
      <c r="N113" s="644" t="s">
        <v>162</v>
      </c>
      <c r="O113" s="839">
        <v>0.47</v>
      </c>
      <c r="P113" s="958">
        <v>43462</v>
      </c>
      <c r="Q113" s="958">
        <v>43496</v>
      </c>
      <c r="R113" s="736">
        <f t="shared" si="49"/>
        <v>10.638297872340436</v>
      </c>
      <c r="S113" s="802">
        <f>IF(INDEX(Historical!$D$7:$D$1452,MATCH(B113,Historical!$B$7:$B$1452,0))=0,"n/a",(INDEX(Historical!$C$7:$C$1452,MATCH(B113,Historical!$B$7:$B$1452,0))/INDEX(Historical!$D$7:$D$1452,MATCH(B113,Historical!$B$7:$B$1452,0))-1)*100)</f>
        <v>11.842105263157897</v>
      </c>
      <c r="T113" s="802">
        <f>IF(INDEX(Historical!$F$7:$F$1452,MATCH(B113,Historical!$B$7:$B$1452,0))=0,"n/a",((INDEX(Historical!$C$7:$C$1452,MATCH(B113,Historical!$B$7:$B$1452,0))/INDEX(Historical!$F$7:$F$1452,MATCH(B113,Historical!$B$7:$B$1452,0)))^(1/3)-1)*100)</f>
        <v>11.693962110071654</v>
      </c>
      <c r="U113" s="802">
        <f>IF(INDEX(Historical!$I$7:$I$1452,MATCH(B113,Historical!$B$7:$B$1452,0))=0,"n/a",((INDEX(Historical!$C$7:$C$1452,MATCH(B113,Historical!$B$7:$B$1452,0))/INDEX(Historical!$I$7:$I$1452,MATCH(B113,Historical!$B$7:$B$1452,0)))^(1/5)-1)*100)</f>
        <v>14.869835499703509</v>
      </c>
      <c r="V113" s="802">
        <f>IF(INDEX(Historical!$O$7:$O$1452,MATCH(B113,Historical!$B$7:$B$1452,0))=0,"n/a",((INDEX(Historical!$C$7:$C$1452,MATCH(B113,Historical!$B$7:$B$1452,0))/INDEX(Historical!$O$7:$O$1452,MATCH(B113,Historical!$B$7:$B$1452,0)))^(1/10)-1)*100)</f>
        <v>22.688151757065533</v>
      </c>
      <c r="W113" s="803">
        <f t="shared" si="50"/>
        <v>0.65540091845836457</v>
      </c>
      <c r="X113" s="804">
        <f t="shared" si="51"/>
        <v>1.9826447332938011</v>
      </c>
      <c r="Y113" s="753"/>
      <c r="Z113" s="745">
        <f t="shared" si="52"/>
        <v>38.095238095238102</v>
      </c>
      <c r="AA113" s="678">
        <f t="shared" si="53"/>
        <v>28.708791208791208</v>
      </c>
      <c r="AB113" s="679">
        <v>12</v>
      </c>
      <c r="AC113" s="959">
        <v>5.46</v>
      </c>
      <c r="AD113" s="959">
        <v>2.77</v>
      </c>
      <c r="AE113" s="959">
        <v>4.59</v>
      </c>
      <c r="AF113" s="959">
        <v>5.95</v>
      </c>
      <c r="AG113" s="959">
        <v>12.8</v>
      </c>
      <c r="AH113" s="959">
        <v>12</v>
      </c>
      <c r="AI113" s="959">
        <v>9.91</v>
      </c>
      <c r="AJ113" s="959">
        <v>7.5</v>
      </c>
      <c r="AK113" s="959">
        <v>10.34</v>
      </c>
      <c r="AL113" s="969">
        <v>60970</v>
      </c>
      <c r="AM113" s="964">
        <v>0.1</v>
      </c>
      <c r="AN113" s="959">
        <v>0.73</v>
      </c>
      <c r="AO113" s="845">
        <f t="shared" si="54"/>
        <v>-12.512001961081321</v>
      </c>
      <c r="AP113" s="846">
        <f t="shared" si="55"/>
        <v>16.196789247709887</v>
      </c>
      <c r="AQ113" s="680">
        <f t="shared" si="56"/>
        <v>175.53367020893006</v>
      </c>
      <c r="AR113" s="745">
        <f>INDEX(Historical!$C$7:$C$1452,MATCH(B113,Historical!$B$7:$B$1452,0))*IF(AH113="n/a",1.03,IF(AH113&lt;0,1.01,IF(AH113&gt;10,1.1,(1+AH113/100))))</f>
        <v>1.87</v>
      </c>
      <c r="AS113" s="678">
        <f t="shared" si="57"/>
        <v>2.0553170000000001</v>
      </c>
      <c r="AT113" s="678">
        <f t="shared" si="61"/>
        <v>2.2608487000000004</v>
      </c>
      <c r="AU113" s="678">
        <f t="shared" si="61"/>
        <v>2.4869335700000006</v>
      </c>
      <c r="AV113" s="678">
        <f t="shared" si="61"/>
        <v>2.7356269270000007</v>
      </c>
      <c r="AW113" s="745">
        <f t="shared" si="58"/>
        <v>11.408726197000002</v>
      </c>
      <c r="AX113" s="854">
        <f t="shared" si="59"/>
        <v>7.2782942245614048</v>
      </c>
      <c r="AY113" s="1090">
        <v>0.81</v>
      </c>
      <c r="AZ113" s="964">
        <v>8.2900000000000009</v>
      </c>
      <c r="BA113" s="964">
        <v>-12.839999999999998</v>
      </c>
      <c r="BB113" s="964">
        <v>-5.52</v>
      </c>
      <c r="BC113" s="964">
        <v>-6.94</v>
      </c>
      <c r="BE113" s="701">
        <v>1994</v>
      </c>
      <c r="BF113" s="986" t="e">
        <f>#VALUE!</f>
        <v>#VALUE!</v>
      </c>
      <c r="BG113" s="972">
        <v>5.6000000000000005</v>
      </c>
    </row>
    <row r="114" spans="1:59" ht="11.25" customHeight="1" x14ac:dyDescent="0.2">
      <c r="A114" s="566" t="s">
        <v>351</v>
      </c>
      <c r="B114" s="651" t="s">
        <v>352</v>
      </c>
      <c r="C114" s="1080" t="s">
        <v>129</v>
      </c>
      <c r="D114" s="1080" t="s">
        <v>4424</v>
      </c>
      <c r="E114" s="835">
        <v>49</v>
      </c>
      <c r="F114" s="554">
        <v>31</v>
      </c>
      <c r="G114" s="554" t="s">
        <v>38</v>
      </c>
      <c r="H114" s="554" t="s">
        <v>116</v>
      </c>
      <c r="I114" s="959">
        <v>62.66</v>
      </c>
      <c r="J114" s="745">
        <f t="shared" si="47"/>
        <v>2.4896265560165975</v>
      </c>
      <c r="K114" s="968">
        <v>0.39</v>
      </c>
      <c r="L114" s="679">
        <v>4</v>
      </c>
      <c r="M114" s="736">
        <f t="shared" si="48"/>
        <v>1.56</v>
      </c>
      <c r="N114" s="644" t="s">
        <v>287</v>
      </c>
      <c r="O114" s="838">
        <v>0.36</v>
      </c>
      <c r="P114" s="958">
        <v>43468</v>
      </c>
      <c r="Q114" s="958">
        <v>43490</v>
      </c>
      <c r="R114" s="736">
        <f t="shared" si="49"/>
        <v>8.333333333333341</v>
      </c>
      <c r="S114" s="802">
        <f>IF(INDEX(Historical!$D$7:$D$1452,MATCH(B114,Historical!$B$7:$B$1452,0))=0,"n/a",(INDEX(Historical!$C$7:$C$1452,MATCH(B114,Historical!$B$7:$B$1452,0))/INDEX(Historical!$D$7:$D$1452,MATCH(B114,Historical!$B$7:$B$1452,0))-1)*100)</f>
        <v>6.4516129032258229</v>
      </c>
      <c r="T114" s="802">
        <f>IF(INDEX(Historical!$F$7:$F$1452,MATCH(B114,Historical!$B$7:$B$1452,0))=0,"n/a",((INDEX(Historical!$C$7:$C$1452,MATCH(B114,Historical!$B$7:$B$1452,0))/INDEX(Historical!$F$7:$F$1452,MATCH(B114,Historical!$B$7:$B$1452,0)))^(1/3)-1)*100)</f>
        <v>4.4011575622509014</v>
      </c>
      <c r="U114" s="802">
        <f>IF(INDEX(Historical!$I$7:$I$1452,MATCH(B114,Historical!$B$7:$B$1452,0))=0,"n/a",((INDEX(Historical!$C$7:$C$1452,MATCH(B114,Historical!$B$7:$B$1452,0))/INDEX(Historical!$I$7:$I$1452,MATCH(B114,Historical!$B$7:$B$1452,0)))^(1/5)-1)*100)</f>
        <v>4.0950396969256841</v>
      </c>
      <c r="V114" s="802">
        <f>IF(INDEX(Historical!$O$7:$O$1452,MATCH(B114,Historical!$B$7:$B$1452,0))=0,"n/a",((INDEX(Historical!$C$7:$C$1452,MATCH(B114,Historical!$B$7:$B$1452,0))/INDEX(Historical!$O$7:$O$1452,MATCH(B114,Historical!$B$7:$B$1452,0)))^(1/10)-1)*100)</f>
        <v>5.6759191403391585</v>
      </c>
      <c r="W114" s="803">
        <f t="shared" si="50"/>
        <v>0.72147604567195955</v>
      </c>
      <c r="X114" s="804">
        <f t="shared" si="51"/>
        <v>0.45500441076952047</v>
      </c>
      <c r="Y114" s="753"/>
      <c r="Z114" s="745">
        <f t="shared" si="52"/>
        <v>57.777777777777771</v>
      </c>
      <c r="AA114" s="678">
        <f t="shared" si="53"/>
        <v>23.207407407407405</v>
      </c>
      <c r="AB114" s="679">
        <v>6</v>
      </c>
      <c r="AC114" s="959">
        <v>2.7</v>
      </c>
      <c r="AD114" s="959">
        <v>2.04</v>
      </c>
      <c r="AE114" s="959">
        <v>0.56000000000000005</v>
      </c>
      <c r="AF114" s="959">
        <v>12.36</v>
      </c>
      <c r="AG114" s="959">
        <v>61.199999999999996</v>
      </c>
      <c r="AH114" s="959">
        <v>23.7</v>
      </c>
      <c r="AI114" s="959">
        <v>10.56</v>
      </c>
      <c r="AJ114" s="959">
        <v>9</v>
      </c>
      <c r="AK114" s="959">
        <v>11.4</v>
      </c>
      <c r="AL114" s="969">
        <v>33080</v>
      </c>
      <c r="AM114" s="964">
        <v>0.2</v>
      </c>
      <c r="AN114" s="959">
        <v>3.3</v>
      </c>
      <c r="AO114" s="845">
        <f t="shared" si="54"/>
        <v>-16.622741154465125</v>
      </c>
      <c r="AP114" s="846">
        <f t="shared" si="55"/>
        <v>6.5846662529422817</v>
      </c>
      <c r="AQ114" s="680">
        <f t="shared" si="56"/>
        <v>257.05185154450322</v>
      </c>
      <c r="AR114" s="745">
        <f>INDEX(Historical!$C$7:$C$1452,MATCH(B114,Historical!$B$7:$B$1452,0))*IF(AH114="n/a",1.03,IF(AH114&lt;0,1.01,IF(AH114&gt;10,1.1,(1+AH114/100))))</f>
        <v>1.4520000000000002</v>
      </c>
      <c r="AS114" s="678">
        <f t="shared" si="57"/>
        <v>1.5972000000000004</v>
      </c>
      <c r="AT114" s="678">
        <f t="shared" si="61"/>
        <v>1.7569200000000005</v>
      </c>
      <c r="AU114" s="678">
        <f t="shared" si="61"/>
        <v>1.9326120000000007</v>
      </c>
      <c r="AV114" s="678">
        <f t="shared" si="61"/>
        <v>2.1258732000000009</v>
      </c>
      <c r="AW114" s="745">
        <f t="shared" si="58"/>
        <v>8.8646052000000033</v>
      </c>
      <c r="AX114" s="854">
        <f t="shared" si="59"/>
        <v>14.14715161187361</v>
      </c>
      <c r="AY114" s="1090">
        <v>0.61</v>
      </c>
      <c r="AZ114" s="964">
        <v>11.87</v>
      </c>
      <c r="BA114" s="964">
        <v>-17.53</v>
      </c>
      <c r="BB114" s="964">
        <v>-5.93</v>
      </c>
      <c r="BC114" s="964">
        <v>-6.9599999999999991</v>
      </c>
      <c r="BE114" s="701">
        <v>1971</v>
      </c>
      <c r="BF114" s="986" t="e">
        <f>#VALUE!</f>
        <v>#VALUE!</v>
      </c>
      <c r="BG114" s="972">
        <v>8.1</v>
      </c>
    </row>
    <row r="115" spans="1:59" ht="11.25" customHeight="1" x14ac:dyDescent="0.2">
      <c r="A115" s="645" t="s">
        <v>353</v>
      </c>
      <c r="B115" s="651" t="s">
        <v>354</v>
      </c>
      <c r="C115" s="1080" t="s">
        <v>109</v>
      </c>
      <c r="D115" s="1080" t="s">
        <v>4423</v>
      </c>
      <c r="E115" s="835">
        <v>32</v>
      </c>
      <c r="F115" s="554">
        <v>85</v>
      </c>
      <c r="G115" s="554" t="s">
        <v>107</v>
      </c>
      <c r="H115" s="554" t="s">
        <v>107</v>
      </c>
      <c r="I115" s="959">
        <v>92.32</v>
      </c>
      <c r="J115" s="745">
        <f t="shared" si="47"/>
        <v>3.0329289428076258</v>
      </c>
      <c r="K115" s="974">
        <v>0.7</v>
      </c>
      <c r="L115" s="679">
        <v>4</v>
      </c>
      <c r="M115" s="736">
        <f t="shared" si="48"/>
        <v>2.8</v>
      </c>
      <c r="N115" s="644" t="s">
        <v>322</v>
      </c>
      <c r="O115" s="839">
        <v>0.56999999999999995</v>
      </c>
      <c r="P115" s="958">
        <v>43173</v>
      </c>
      <c r="Q115" s="958">
        <v>43188</v>
      </c>
      <c r="R115" s="736">
        <f t="shared" si="49"/>
        <v>22.807017543859651</v>
      </c>
      <c r="S115" s="802">
        <f>IF(INDEX(Historical!$D$7:$D$1452,MATCH(B115,Historical!$B$7:$B$1452,0))=0,"n/a",(INDEX(Historical!$C$7:$C$1452,MATCH(B115,Historical!$B$7:$B$1452,0))/INDEX(Historical!$D$7:$D$1452,MATCH(B115,Historical!$B$7:$B$1452,0))-1)*100)</f>
        <v>5.5555555555555358</v>
      </c>
      <c r="T115" s="802">
        <f>IF(INDEX(Historical!$F$7:$F$1452,MATCH(B115,Historical!$B$7:$B$1452,0))=0,"n/a",((INDEX(Historical!$C$7:$C$1452,MATCH(B115,Historical!$B$7:$B$1452,0))/INDEX(Historical!$F$7:$F$1452,MATCH(B115,Historical!$B$7:$B$1452,0)))^(1/3)-1)*100)</f>
        <v>9.0119377956894287</v>
      </c>
      <c r="U115" s="802">
        <f>IF(INDEX(Historical!$I$7:$I$1452,MATCH(B115,Historical!$B$7:$B$1452,0))=0,"n/a",((INDEX(Historical!$C$7:$C$1452,MATCH(B115,Historical!$B$7:$B$1452,0))/INDEX(Historical!$I$7:$I$1452,MATCH(B115,Historical!$B$7:$B$1452,0)))^(1/5)-1)*100)</f>
        <v>10.886630732460944</v>
      </c>
      <c r="V115" s="802">
        <f>IF(INDEX(Historical!$O$7:$O$1452,MATCH(B115,Historical!$B$7:$B$1452,0))=0,"n/a",((INDEX(Historical!$C$7:$C$1452,MATCH(B115,Historical!$B$7:$B$1452,0))/INDEX(Historical!$O$7:$O$1452,MATCH(B115,Historical!$B$7:$B$1452,0)))^(1/10)-1)*100)</f>
        <v>12.860662018943337</v>
      </c>
      <c r="W115" s="803">
        <f t="shared" si="50"/>
        <v>0.84650624644557881</v>
      </c>
      <c r="X115" s="804">
        <f t="shared" si="51"/>
        <v>0.82474475245916234</v>
      </c>
      <c r="Y115" s="756"/>
      <c r="Z115" s="745">
        <f t="shared" si="52"/>
        <v>37.333333333333329</v>
      </c>
      <c r="AA115" s="678">
        <f t="shared" si="53"/>
        <v>12.309333333333333</v>
      </c>
      <c r="AB115" s="679">
        <v>12</v>
      </c>
      <c r="AC115" s="959">
        <v>7.5</v>
      </c>
      <c r="AD115" s="959">
        <v>1.03</v>
      </c>
      <c r="AE115" s="959">
        <v>4.24</v>
      </c>
      <c r="AF115" s="959">
        <v>3.47</v>
      </c>
      <c r="AG115" s="959">
        <v>29.5</v>
      </c>
      <c r="AH115" s="959">
        <v>31.8</v>
      </c>
      <c r="AI115" s="959">
        <v>-3.4299999999999997</v>
      </c>
      <c r="AJ115" s="959">
        <v>13.200000000000001</v>
      </c>
      <c r="AK115" s="959">
        <v>11.91</v>
      </c>
      <c r="AL115" s="969">
        <v>22700</v>
      </c>
      <c r="AM115" s="964">
        <v>1.7999999999999998</v>
      </c>
      <c r="AN115" s="959">
        <v>0</v>
      </c>
      <c r="AO115" s="845">
        <f t="shared" si="54"/>
        <v>1.6102263419352365</v>
      </c>
      <c r="AP115" s="846">
        <f t="shared" si="55"/>
        <v>13.91955967526857</v>
      </c>
      <c r="AQ115" s="680">
        <f t="shared" si="56"/>
        <v>37.781447979789377</v>
      </c>
      <c r="AR115" s="745">
        <f>INDEX(Historical!$C$7:$C$1452,MATCH(B115,Historical!$B$7:$B$1452,0))*IF(AH115="n/a",1.03,IF(AH115&lt;0,1.01,IF(AH115&gt;10,1.1,(1+AH115/100))))</f>
        <v>2.508</v>
      </c>
      <c r="AS115" s="678">
        <f t="shared" si="57"/>
        <v>2.53308</v>
      </c>
      <c r="AT115" s="678">
        <f t="shared" si="61"/>
        <v>2.7863880000000001</v>
      </c>
      <c r="AU115" s="678">
        <f t="shared" si="61"/>
        <v>3.0650268000000005</v>
      </c>
      <c r="AV115" s="678">
        <f t="shared" si="61"/>
        <v>3.3715294800000009</v>
      </c>
      <c r="AW115" s="745">
        <f t="shared" si="58"/>
        <v>14.264024280000001</v>
      </c>
      <c r="AX115" s="854">
        <f t="shared" si="59"/>
        <v>15.450632885615253</v>
      </c>
      <c r="AY115" s="1090">
        <v>1.1599999999999999</v>
      </c>
      <c r="AZ115" s="964">
        <v>9.1399999999999988</v>
      </c>
      <c r="BA115" s="964">
        <v>-27.55</v>
      </c>
      <c r="BB115" s="964">
        <v>-2.82</v>
      </c>
      <c r="BC115" s="964">
        <v>-15.950000000000001</v>
      </c>
      <c r="BE115" s="701">
        <v>1987</v>
      </c>
      <c r="BF115" s="986" t="e">
        <f>#VALUE!</f>
        <v>#VALUE!</v>
      </c>
      <c r="BG115" s="972">
        <v>22.900000000000002</v>
      </c>
    </row>
    <row r="116" spans="1:59" ht="11.25" customHeight="1" x14ac:dyDescent="0.2">
      <c r="A116" s="566" t="s">
        <v>814</v>
      </c>
      <c r="B116" s="651" t="s">
        <v>815</v>
      </c>
      <c r="C116" s="1080" t="s">
        <v>4407</v>
      </c>
      <c r="D116" s="1080" t="s">
        <v>4408</v>
      </c>
      <c r="E116" s="835">
        <v>25</v>
      </c>
      <c r="F116" s="554">
        <v>118</v>
      </c>
      <c r="G116" s="554" t="s">
        <v>38</v>
      </c>
      <c r="H116" s="554" t="s">
        <v>38</v>
      </c>
      <c r="I116" s="959">
        <v>20.22</v>
      </c>
      <c r="J116" s="745">
        <f t="shared" si="47"/>
        <v>6.9238377843719086</v>
      </c>
      <c r="K116" s="974">
        <v>0.35</v>
      </c>
      <c r="L116" s="679">
        <v>4</v>
      </c>
      <c r="M116" s="736">
        <f t="shared" si="48"/>
        <v>1.4</v>
      </c>
      <c r="N116" s="644" t="s">
        <v>108</v>
      </c>
      <c r="O116" s="839">
        <v>0.34250000000000003</v>
      </c>
      <c r="P116" s="958">
        <v>43217</v>
      </c>
      <c r="Q116" s="958">
        <v>43235</v>
      </c>
      <c r="R116" s="736">
        <f t="shared" si="49"/>
        <v>2.1897810218977956</v>
      </c>
      <c r="S116" s="802">
        <f>IF(INDEX(Historical!$D$7:$D$1452,MATCH(B116,Historical!$B$7:$B$1452,0))=0,"n/a",(INDEX(Historical!$C$7:$C$1452,MATCH(B116,Historical!$B$7:$B$1452,0))/INDEX(Historical!$D$7:$D$1452,MATCH(B116,Historical!$B$7:$B$1452,0))-1)*100)</f>
        <v>7.3412698412698374</v>
      </c>
      <c r="T116" s="802">
        <f>IF(INDEX(Historical!$F$7:$F$1452,MATCH(B116,Historical!$B$7:$B$1452,0))=0,"n/a",((INDEX(Historical!$C$7:$C$1452,MATCH(B116,Historical!$B$7:$B$1452,0))/INDEX(Historical!$F$7:$F$1452,MATCH(B116,Historical!$B$7:$B$1452,0)))^(1/3)-1)*100)</f>
        <v>12.694266648068165</v>
      </c>
      <c r="U116" s="802">
        <f>IF(INDEX(Historical!$I$7:$I$1452,MATCH(B116,Historical!$B$7:$B$1452,0))=0,"n/a",((INDEX(Historical!$C$7:$C$1452,MATCH(B116,Historical!$B$7:$B$1452,0))/INDEX(Historical!$I$7:$I$1452,MATCH(B116,Historical!$B$7:$B$1452,0)))^(1/5)-1)*100)</f>
        <v>10.258438157493943</v>
      </c>
      <c r="V116" s="802">
        <f>IF(INDEX(Historical!$O$7:$O$1452,MATCH(B116,Historical!$B$7:$B$1452,0))=0,"n/a",((INDEX(Historical!$C$7:$C$1452,MATCH(B116,Historical!$B$7:$B$1452,0))/INDEX(Historical!$O$7:$O$1452,MATCH(B116,Historical!$B$7:$B$1452,0)))^(1/10)-1)*100)</f>
        <v>6.6566386507117326</v>
      </c>
      <c r="W116" s="803">
        <f t="shared" si="50"/>
        <v>1.5410838256027468</v>
      </c>
      <c r="X116" s="804">
        <f t="shared" si="51"/>
        <v>2.2796529238875429</v>
      </c>
      <c r="Y116" s="760"/>
      <c r="Z116" s="745">
        <f t="shared" si="52"/>
        <v>241.37931034482759</v>
      </c>
      <c r="AA116" s="678">
        <f t="shared" si="53"/>
        <v>34.862068965517238</v>
      </c>
      <c r="AB116" s="679">
        <v>12</v>
      </c>
      <c r="AC116" s="959">
        <v>0.57999999999999996</v>
      </c>
      <c r="AD116" s="959">
        <v>5.21</v>
      </c>
      <c r="AE116" s="959">
        <v>3.97</v>
      </c>
      <c r="AF116" s="959">
        <v>3.78</v>
      </c>
      <c r="AG116" s="959">
        <v>9.9</v>
      </c>
      <c r="AH116" s="959">
        <v>-66.7</v>
      </c>
      <c r="AI116" s="959">
        <v>33.900000000000006</v>
      </c>
      <c r="AJ116" s="959">
        <v>4.5</v>
      </c>
      <c r="AK116" s="959">
        <v>6.7</v>
      </c>
      <c r="AL116" s="969">
        <v>1960</v>
      </c>
      <c r="AM116" s="964">
        <v>0.3</v>
      </c>
      <c r="AN116" s="959">
        <v>3.51</v>
      </c>
      <c r="AO116" s="845">
        <f t="shared" si="54"/>
        <v>-17.679793023651385</v>
      </c>
      <c r="AP116" s="846">
        <f t="shared" si="55"/>
        <v>17.182275941865853</v>
      </c>
      <c r="AQ116" s="680">
        <f t="shared" si="56"/>
        <v>142.00883426451392</v>
      </c>
      <c r="AR116" s="745">
        <f>INDEX(Historical!$C$7:$C$1452,MATCH(B116,Historical!$B$7:$B$1452,0))*IF(AH116="n/a",1.03,IF(AH116&lt;0,1.01,IF(AH116&gt;10,1.1,(1+AH116/100))))</f>
        <v>1.366025</v>
      </c>
      <c r="AS116" s="678">
        <f t="shared" si="57"/>
        <v>1.5026275000000002</v>
      </c>
      <c r="AT116" s="678">
        <f t="shared" si="61"/>
        <v>1.6033035425000002</v>
      </c>
      <c r="AU116" s="678">
        <f t="shared" si="61"/>
        <v>1.7107248798475001</v>
      </c>
      <c r="AV116" s="678">
        <f t="shared" si="61"/>
        <v>1.8253434467972824</v>
      </c>
      <c r="AW116" s="745">
        <f t="shared" si="58"/>
        <v>8.008024369144783</v>
      </c>
      <c r="AX116" s="854">
        <f t="shared" si="59"/>
        <v>39.604472646611192</v>
      </c>
      <c r="AY116" s="1090">
        <v>0.62</v>
      </c>
      <c r="AZ116" s="964">
        <v>1.92</v>
      </c>
      <c r="BA116" s="964">
        <v>-24.349999999999998</v>
      </c>
      <c r="BB116" s="964">
        <v>-10.979999999999999</v>
      </c>
      <c r="BC116" s="964">
        <v>-10.81</v>
      </c>
      <c r="BE116" s="701">
        <v>1994</v>
      </c>
      <c r="BF116" s="986" t="e">
        <f>#VALUE!</f>
        <v>#VALUE!</v>
      </c>
      <c r="BG116" s="972">
        <v>2.1999999999999997</v>
      </c>
    </row>
    <row r="117" spans="1:59" ht="11.25" customHeight="1" x14ac:dyDescent="0.2">
      <c r="A117" s="566" t="s">
        <v>355</v>
      </c>
      <c r="B117" s="651" t="s">
        <v>356</v>
      </c>
      <c r="C117" s="1080" t="s">
        <v>248</v>
      </c>
      <c r="D117" s="1080" t="s">
        <v>4436</v>
      </c>
      <c r="E117" s="835">
        <v>51</v>
      </c>
      <c r="F117" s="554">
        <v>23</v>
      </c>
      <c r="G117" s="554" t="s">
        <v>116</v>
      </c>
      <c r="H117" s="554" t="s">
        <v>116</v>
      </c>
      <c r="I117" s="959">
        <v>66.09</v>
      </c>
      <c r="J117" s="745">
        <f t="shared" si="47"/>
        <v>3.87350582538962</v>
      </c>
      <c r="K117" s="968">
        <v>0.64</v>
      </c>
      <c r="L117" s="679">
        <v>4</v>
      </c>
      <c r="M117" s="736">
        <f t="shared" si="48"/>
        <v>2.56</v>
      </c>
      <c r="N117" s="644" t="s">
        <v>298</v>
      </c>
      <c r="O117" s="838">
        <v>0.62</v>
      </c>
      <c r="P117" s="958">
        <v>43326</v>
      </c>
      <c r="Q117" s="958">
        <v>43353</v>
      </c>
      <c r="R117" s="736">
        <f t="shared" si="49"/>
        <v>3.2258064516129057</v>
      </c>
      <c r="S117" s="802">
        <f>IF(INDEX(Historical!$D$7:$D$1452,MATCH(B117,Historical!$B$7:$B$1452,0))=0,"n/a",(INDEX(Historical!$C$7:$C$1452,MATCH(B117,Historical!$B$7:$B$1452,0))/INDEX(Historical!$D$7:$D$1452,MATCH(B117,Historical!$B$7:$B$1452,0))-1)*100)</f>
        <v>5.1724137931034475</v>
      </c>
      <c r="T117" s="802">
        <f>IF(INDEX(Historical!$F$7:$F$1452,MATCH(B117,Historical!$B$7:$B$1452,0))=0,"n/a",((INDEX(Historical!$C$7:$C$1452,MATCH(B117,Historical!$B$7:$B$1452,0))/INDEX(Historical!$F$7:$F$1452,MATCH(B117,Historical!$B$7:$B$1452,0)))^(1/3)-1)*100)</f>
        <v>8.6956277650593439</v>
      </c>
      <c r="U117" s="802">
        <f>IF(INDEX(Historical!$I$7:$I$1452,MATCH(B117,Historical!$B$7:$B$1452,0))=0,"n/a",((INDEX(Historical!$C$7:$C$1452,MATCH(B117,Historical!$B$7:$B$1452,0))/INDEX(Historical!$I$7:$I$1452,MATCH(B117,Historical!$B$7:$B$1452,0)))^(1/5)-1)*100)</f>
        <v>13.074110235045367</v>
      </c>
      <c r="V117" s="802">
        <f>IF(INDEX(Historical!$O$7:$O$1452,MATCH(B117,Historical!$B$7:$B$1452,0))=0,"n/a",((INDEX(Historical!$C$7:$C$1452,MATCH(B117,Historical!$B$7:$B$1452,0))/INDEX(Historical!$O$7:$O$1452,MATCH(B117,Historical!$B$7:$B$1452,0)))^(1/10)-1)*100)</f>
        <v>16.718217984553441</v>
      </c>
      <c r="W117" s="803">
        <f t="shared" si="50"/>
        <v>0.78202774046402579</v>
      </c>
      <c r="X117" s="804" t="str">
        <f t="shared" si="51"/>
        <v>n/a</v>
      </c>
      <c r="Y117" s="651"/>
      <c r="Z117" s="745">
        <f t="shared" si="52"/>
        <v>49.136276391554709</v>
      </c>
      <c r="AA117" s="678">
        <f t="shared" si="53"/>
        <v>12.685220729366604</v>
      </c>
      <c r="AB117" s="679">
        <v>1</v>
      </c>
      <c r="AC117" s="959">
        <v>5.21</v>
      </c>
      <c r="AD117" s="959">
        <v>1.59</v>
      </c>
      <c r="AE117" s="959">
        <v>0.46</v>
      </c>
      <c r="AF117" s="959">
        <v>3.14</v>
      </c>
      <c r="AG117" s="959">
        <v>28.799999999999997</v>
      </c>
      <c r="AH117" s="959">
        <v>0.70000000000000007</v>
      </c>
      <c r="AI117" s="959">
        <v>4.0599999999999996</v>
      </c>
      <c r="AJ117" s="959">
        <v>-1.6</v>
      </c>
      <c r="AK117" s="959">
        <v>8</v>
      </c>
      <c r="AL117" s="969">
        <v>34760</v>
      </c>
      <c r="AM117" s="964">
        <v>0.13999999999999999</v>
      </c>
      <c r="AN117" s="959">
        <v>1.05</v>
      </c>
      <c r="AO117" s="845">
        <f t="shared" si="54"/>
        <v>4.2623953310683849</v>
      </c>
      <c r="AP117" s="846">
        <f t="shared" si="55"/>
        <v>16.947616060434989</v>
      </c>
      <c r="AQ117" s="680">
        <f t="shared" si="56"/>
        <v>33.05235910090456</v>
      </c>
      <c r="AR117" s="745">
        <f>INDEX(Historical!$C$7:$C$1452,MATCH(B117,Historical!$B$7:$B$1452,0))*IF(AH117="n/a",1.03,IF(AH117&lt;0,1.01,IF(AH117&gt;10,1.1,(1+AH117/100))))</f>
        <v>2.4570799999999995</v>
      </c>
      <c r="AS117" s="678">
        <f t="shared" si="57"/>
        <v>2.5568374479999996</v>
      </c>
      <c r="AT117" s="678">
        <f t="shared" si="61"/>
        <v>2.7613844438399999</v>
      </c>
      <c r="AU117" s="678">
        <f t="shared" si="61"/>
        <v>2.9822951993472002</v>
      </c>
      <c r="AV117" s="678">
        <f t="shared" si="61"/>
        <v>3.2208788152949763</v>
      </c>
      <c r="AW117" s="745">
        <f t="shared" si="58"/>
        <v>13.978475906482174</v>
      </c>
      <c r="AX117" s="854">
        <f t="shared" si="59"/>
        <v>21.150667130401228</v>
      </c>
      <c r="AY117" s="1090">
        <v>0.79</v>
      </c>
      <c r="AZ117" s="964">
        <v>9.879999999999999</v>
      </c>
      <c r="BA117" s="964">
        <v>-26.88</v>
      </c>
      <c r="BB117" s="964">
        <v>-12.04</v>
      </c>
      <c r="BC117" s="964">
        <v>-14.719999999999999</v>
      </c>
      <c r="BE117" s="701">
        <v>1968</v>
      </c>
      <c r="BF117" s="986" t="e">
        <f>#VALUE!</f>
        <v>#VALUE!</v>
      </c>
      <c r="BG117" s="972">
        <v>8</v>
      </c>
    </row>
    <row r="118" spans="1:59" ht="11.25" customHeight="1" x14ac:dyDescent="0.2">
      <c r="A118" s="566" t="s">
        <v>357</v>
      </c>
      <c r="B118" s="651" t="s">
        <v>358</v>
      </c>
      <c r="C118" s="1080" t="s">
        <v>4431</v>
      </c>
      <c r="D118" s="1080" t="s">
        <v>4460</v>
      </c>
      <c r="E118" s="835">
        <v>44</v>
      </c>
      <c r="F118" s="554">
        <v>54</v>
      </c>
      <c r="G118" s="554" t="s">
        <v>38</v>
      </c>
      <c r="H118" s="554" t="s">
        <v>38</v>
      </c>
      <c r="I118" s="959">
        <v>32.54</v>
      </c>
      <c r="J118" s="745">
        <f t="shared" si="47"/>
        <v>1.9668100799016597</v>
      </c>
      <c r="K118" s="968">
        <v>0.16</v>
      </c>
      <c r="L118" s="679">
        <v>4</v>
      </c>
      <c r="M118" s="736">
        <f t="shared" si="48"/>
        <v>0.64</v>
      </c>
      <c r="N118" s="644" t="s">
        <v>153</v>
      </c>
      <c r="O118" s="838">
        <v>0.155</v>
      </c>
      <c r="P118" s="958">
        <v>43174</v>
      </c>
      <c r="Q118" s="958">
        <v>43188</v>
      </c>
      <c r="R118" s="736">
        <f t="shared" si="49"/>
        <v>3.2258064516129057</v>
      </c>
      <c r="S118" s="802">
        <f>IF(INDEX(Historical!$D$7:$D$1452,MATCH(B118,Historical!$B$7:$B$1452,0))=0,"n/a",(INDEX(Historical!$C$7:$C$1452,MATCH(B118,Historical!$B$7:$B$1452,0))/INDEX(Historical!$D$7:$D$1452,MATCH(B118,Historical!$B$7:$B$1452,0))-1)*100)</f>
        <v>4.7297297297297369</v>
      </c>
      <c r="T118" s="802">
        <f>IF(INDEX(Historical!$F$7:$F$1452,MATCH(B118,Historical!$B$7:$B$1452,0))=0,"n/a",((INDEX(Historical!$C$7:$C$1452,MATCH(B118,Historical!$B$7:$B$1452,0))/INDEX(Historical!$F$7:$F$1452,MATCH(B118,Historical!$B$7:$B$1452,0)))^(1/3)-1)*100)</f>
        <v>4.9725224520413169</v>
      </c>
      <c r="U118" s="802">
        <f>IF(INDEX(Historical!$I$7:$I$1452,MATCH(B118,Historical!$B$7:$B$1452,0))=0,"n/a",((INDEX(Historical!$C$7:$C$1452,MATCH(B118,Historical!$B$7:$B$1452,0))/INDEX(Historical!$I$7:$I$1452,MATCH(B118,Historical!$B$7:$B$1452,0)))^(1/5)-1)*100)</f>
        <v>4.8187851433411755</v>
      </c>
      <c r="V118" s="802">
        <f>IF(INDEX(Historical!$O$7:$O$1452,MATCH(B118,Historical!$B$7:$B$1452,0))=0,"n/a",((INDEX(Historical!$C$7:$C$1452,MATCH(B118,Historical!$B$7:$B$1452,0))/INDEX(Historical!$O$7:$O$1452,MATCH(B118,Historical!$B$7:$B$1452,0)))^(1/10)-1)*100)</f>
        <v>4.7448570141150448</v>
      </c>
      <c r="W118" s="803">
        <f t="shared" si="50"/>
        <v>1.0155806864160941</v>
      </c>
      <c r="X118" s="804" t="str">
        <f t="shared" si="51"/>
        <v>n/a</v>
      </c>
      <c r="Y118" s="651"/>
      <c r="Z118" s="745">
        <f t="shared" si="52"/>
        <v>92.753623188405811</v>
      </c>
      <c r="AA118" s="678">
        <f t="shared" si="53"/>
        <v>47.159420289855078</v>
      </c>
      <c r="AB118" s="679">
        <v>12</v>
      </c>
      <c r="AC118" s="959">
        <v>0.69</v>
      </c>
      <c r="AD118" s="959" t="s">
        <v>138</v>
      </c>
      <c r="AE118" s="959">
        <v>0.69</v>
      </c>
      <c r="AF118" s="959">
        <v>0.8</v>
      </c>
      <c r="AG118" s="959">
        <v>9.1</v>
      </c>
      <c r="AH118" s="961">
        <v>-501</v>
      </c>
      <c r="AI118" s="961">
        <v>24.51</v>
      </c>
      <c r="AJ118" s="959">
        <v>-32.4</v>
      </c>
      <c r="AK118" s="959" t="s">
        <v>138</v>
      </c>
      <c r="AL118" s="969">
        <v>3500</v>
      </c>
      <c r="AM118" s="964">
        <v>0.2</v>
      </c>
      <c r="AN118" s="959">
        <v>0.54</v>
      </c>
      <c r="AO118" s="845">
        <f t="shared" si="54"/>
        <v>-40.373825066612241</v>
      </c>
      <c r="AP118" s="846">
        <f t="shared" si="55"/>
        <v>6.7855952232428347</v>
      </c>
      <c r="AQ118" s="680">
        <f t="shared" si="56"/>
        <v>29.490516567188664</v>
      </c>
      <c r="AR118" s="745">
        <f>INDEX(Historical!$C$7:$C$1452,MATCH(B118,Historical!$B$7:$B$1452,0))*IF(AH118="n/a",1.03,IF(AH118&lt;0,1.01,IF(AH118&gt;10,1.1,(1+AH118/100))))</f>
        <v>0.62619999999999998</v>
      </c>
      <c r="AS118" s="678">
        <f t="shared" si="57"/>
        <v>0.68881999999999999</v>
      </c>
      <c r="AT118" s="678">
        <f t="shared" si="61"/>
        <v>0.70948460000000002</v>
      </c>
      <c r="AU118" s="678">
        <f t="shared" si="61"/>
        <v>0.7307691380000001</v>
      </c>
      <c r="AV118" s="678">
        <f t="shared" si="61"/>
        <v>0.75269221214000015</v>
      </c>
      <c r="AW118" s="745">
        <f t="shared" si="58"/>
        <v>3.5079659501400009</v>
      </c>
      <c r="AX118" s="854">
        <f t="shared" si="59"/>
        <v>10.780473110448682</v>
      </c>
      <c r="AY118" s="1090">
        <v>0.86</v>
      </c>
      <c r="AZ118" s="964">
        <v>38.229999999999997</v>
      </c>
      <c r="BA118" s="964">
        <v>-10.9</v>
      </c>
      <c r="BB118" s="964">
        <v>-3.11</v>
      </c>
      <c r="BC118" s="964">
        <v>10.34</v>
      </c>
      <c r="BE118" s="701">
        <v>1975</v>
      </c>
      <c r="BF118" s="986" t="e">
        <f>#VALUE!</f>
        <v>#VALUE!</v>
      </c>
      <c r="BG118" s="972">
        <v>4.3</v>
      </c>
    </row>
    <row r="119" spans="1:59" ht="11.25" customHeight="1" x14ac:dyDescent="0.2">
      <c r="A119" s="566" t="s">
        <v>360</v>
      </c>
      <c r="B119" s="651" t="s">
        <v>361</v>
      </c>
      <c r="C119" s="1080" t="s">
        <v>113</v>
      </c>
      <c r="D119" s="1080" t="s">
        <v>214</v>
      </c>
      <c r="E119" s="835">
        <v>47</v>
      </c>
      <c r="F119" s="554">
        <v>40</v>
      </c>
      <c r="G119" s="554" t="s">
        <v>38</v>
      </c>
      <c r="H119" s="554" t="s">
        <v>38</v>
      </c>
      <c r="I119" s="959">
        <v>52.11</v>
      </c>
      <c r="J119" s="745">
        <f t="shared" si="47"/>
        <v>1.6887353674918442</v>
      </c>
      <c r="K119" s="968">
        <v>0.22</v>
      </c>
      <c r="L119" s="679">
        <v>4</v>
      </c>
      <c r="M119" s="736">
        <f t="shared" si="48"/>
        <v>0.88</v>
      </c>
      <c r="N119" s="644" t="s">
        <v>150</v>
      </c>
      <c r="O119" s="838">
        <v>0.21</v>
      </c>
      <c r="P119" s="958">
        <v>43433</v>
      </c>
      <c r="Q119" s="958">
        <v>43448</v>
      </c>
      <c r="R119" s="736">
        <f t="shared" si="49"/>
        <v>4.7619047619047663</v>
      </c>
      <c r="S119" s="802">
        <f>IF(INDEX(Historical!$D$7:$D$1452,MATCH(B119,Historical!$B$7:$B$1452,0))=0,"n/a",(INDEX(Historical!$C$7:$C$1452,MATCH(B119,Historical!$B$7:$B$1452,0))/INDEX(Historical!$D$7:$D$1452,MATCH(B119,Historical!$B$7:$B$1452,0))-1)*100)</f>
        <v>3.7037037037036979</v>
      </c>
      <c r="T119" s="802">
        <f>IF(INDEX(Historical!$F$7:$F$1452,MATCH(B119,Historical!$B$7:$B$1452,0))=0,"n/a",((INDEX(Historical!$C$7:$C$1452,MATCH(B119,Historical!$B$7:$B$1452,0))/INDEX(Historical!$F$7:$F$1452,MATCH(B119,Historical!$B$7:$B$1452,0)))^(1/3)-1)*100)</f>
        <v>2.501029596576787</v>
      </c>
      <c r="U119" s="802">
        <f>IF(INDEX(Historical!$I$7:$I$1452,MATCH(B119,Historical!$B$7:$B$1452,0))=0,"n/a",((INDEX(Historical!$C$7:$C$1452,MATCH(B119,Historical!$B$7:$B$1452,0))/INDEX(Historical!$I$7:$I$1452,MATCH(B119,Historical!$B$7:$B$1452,0)))^(1/5)-1)*100)</f>
        <v>4.0126207180960938</v>
      </c>
      <c r="V119" s="802">
        <f>IF(INDEX(Historical!$O$7:$O$1452,MATCH(B119,Historical!$B$7:$B$1452,0))=0,"n/a",((INDEX(Historical!$C$7:$C$1452,MATCH(B119,Historical!$B$7:$B$1452,0))/INDEX(Historical!$O$7:$O$1452,MATCH(B119,Historical!$B$7:$B$1452,0)))^(1/10)-1)*100)</f>
        <v>5.7557050338252314</v>
      </c>
      <c r="W119" s="803">
        <f t="shared" si="50"/>
        <v>0.69715537792757831</v>
      </c>
      <c r="X119" s="804" t="str">
        <f t="shared" si="51"/>
        <v>n/a</v>
      </c>
      <c r="Y119" s="759" t="s">
        <v>362</v>
      </c>
      <c r="Z119" s="745">
        <f t="shared" si="52"/>
        <v>65.185185185185176</v>
      </c>
      <c r="AA119" s="678">
        <f t="shared" si="53"/>
        <v>38.599999999999994</v>
      </c>
      <c r="AB119" s="679">
        <v>12</v>
      </c>
      <c r="AC119" s="959">
        <v>1.35</v>
      </c>
      <c r="AD119" s="959">
        <v>2.57</v>
      </c>
      <c r="AE119" s="959">
        <v>0.86</v>
      </c>
      <c r="AF119" s="959">
        <v>3.05</v>
      </c>
      <c r="AG119" s="959">
        <v>7.3999999999999995</v>
      </c>
      <c r="AH119" s="961">
        <v>-108.3</v>
      </c>
      <c r="AI119" s="961">
        <v>18.010000000000002</v>
      </c>
      <c r="AJ119" s="959">
        <v>-16</v>
      </c>
      <c r="AK119" s="959">
        <v>15</v>
      </c>
      <c r="AL119" s="969">
        <v>955.7</v>
      </c>
      <c r="AM119" s="964">
        <v>0.4</v>
      </c>
      <c r="AN119" s="959">
        <v>1.1299999999999999</v>
      </c>
      <c r="AO119" s="845">
        <f t="shared" si="54"/>
        <v>-32.898643914412055</v>
      </c>
      <c r="AP119" s="846">
        <f t="shared" si="55"/>
        <v>5.7013560855879382</v>
      </c>
      <c r="AQ119" s="680">
        <f t="shared" si="56"/>
        <v>128.74537032352026</v>
      </c>
      <c r="AR119" s="745">
        <f>INDEX(Historical!$C$7:$C$1452,MATCH(B119,Historical!$B$7:$B$1452,0))*IF(AH119="n/a",1.03,IF(AH119&lt;0,1.01,IF(AH119&gt;10,1.1,(1+AH119/100))))</f>
        <v>0.84839999999999993</v>
      </c>
      <c r="AS119" s="678">
        <f t="shared" si="57"/>
        <v>0.93323999999999996</v>
      </c>
      <c r="AT119" s="678">
        <f t="shared" si="61"/>
        <v>1.026564</v>
      </c>
      <c r="AU119" s="678">
        <f t="shared" si="61"/>
        <v>1.1292204000000001</v>
      </c>
      <c r="AV119" s="678">
        <f t="shared" si="61"/>
        <v>1.2421424400000003</v>
      </c>
      <c r="AW119" s="745">
        <f t="shared" si="58"/>
        <v>5.1795668400000006</v>
      </c>
      <c r="AX119" s="854">
        <f t="shared" si="59"/>
        <v>9.9396792170408776</v>
      </c>
      <c r="AY119" s="1090">
        <v>1.04</v>
      </c>
      <c r="AZ119" s="964">
        <v>6.41</v>
      </c>
      <c r="BA119" s="964">
        <v>-39.42</v>
      </c>
      <c r="BB119" s="964">
        <v>-11.49</v>
      </c>
      <c r="BC119" s="964">
        <v>-26.71</v>
      </c>
      <c r="BE119" s="701">
        <v>1973</v>
      </c>
      <c r="BF119" s="986" t="e">
        <f>#VALUE!</f>
        <v>#VALUE!</v>
      </c>
      <c r="BG119" s="972">
        <v>2.2999999999999998</v>
      </c>
    </row>
    <row r="120" spans="1:59" s="882" customFormat="1" ht="11.25" customHeight="1" x14ac:dyDescent="0.2">
      <c r="A120" s="740" t="s">
        <v>827</v>
      </c>
      <c r="B120" s="890" t="s">
        <v>828</v>
      </c>
      <c r="C120" s="1080" t="s">
        <v>109</v>
      </c>
      <c r="D120" s="1080" t="s">
        <v>4423</v>
      </c>
      <c r="E120" s="862">
        <v>25</v>
      </c>
      <c r="F120" s="554">
        <v>130</v>
      </c>
      <c r="G120" s="1179" t="s">
        <v>107</v>
      </c>
      <c r="H120" s="1179" t="s">
        <v>107</v>
      </c>
      <c r="I120" s="863">
        <v>48.31</v>
      </c>
      <c r="J120" s="864">
        <f t="shared" si="47"/>
        <v>2.8979507348375075</v>
      </c>
      <c r="K120" s="865">
        <v>0.35</v>
      </c>
      <c r="L120" s="866">
        <v>4</v>
      </c>
      <c r="M120" s="867">
        <f t="shared" si="48"/>
        <v>1.4</v>
      </c>
      <c r="N120" s="868" t="s">
        <v>150</v>
      </c>
      <c r="O120" s="869">
        <v>0.34499999999999997</v>
      </c>
      <c r="P120" s="870">
        <v>43418</v>
      </c>
      <c r="Q120" s="870">
        <v>43451</v>
      </c>
      <c r="R120" s="867">
        <f t="shared" si="49"/>
        <v>1.4492753623188419</v>
      </c>
      <c r="S120" s="802">
        <f>IF(INDEX(Historical!$D$7:$D$1452,MATCH(B120,Historical!$B$7:$B$1452,0))=0,"n/a",(INDEX(Historical!$C$7:$C$1452,MATCH(B120,Historical!$B$7:$B$1452,0))/INDEX(Historical!$D$7:$D$1452,MATCH(B120,Historical!$B$7:$B$1452,0))-1)*100)</f>
        <v>1.4705882352941124</v>
      </c>
      <c r="T120" s="802">
        <f>IF(INDEX(Historical!$F$7:$F$1452,MATCH(B120,Historical!$B$7:$B$1452,0))=0,"n/a",((INDEX(Historical!$C$7:$C$1452,MATCH(B120,Historical!$B$7:$B$1452,0))/INDEX(Historical!$F$7:$F$1452,MATCH(B120,Historical!$B$7:$B$1452,0)))^(1/3)-1)*100)</f>
        <v>1.4927573906107439</v>
      </c>
      <c r="U120" s="802">
        <f>IF(INDEX(Historical!$I$7:$I$1452,MATCH(B120,Historical!$B$7:$B$1452,0))=0,"n/a",((INDEX(Historical!$C$7:$C$1452,MATCH(B120,Historical!$B$7:$B$1452,0))/INDEX(Historical!$I$7:$I$1452,MATCH(B120,Historical!$B$7:$B$1452,0)))^(1/5)-1)*100)</f>
        <v>1.5158425192600689</v>
      </c>
      <c r="V120" s="802">
        <f>IF(INDEX(Historical!$O$7:$O$1452,MATCH(B120,Historical!$B$7:$B$1452,0))=0,"n/a",((INDEX(Historical!$C$7:$C$1452,MATCH(B120,Historical!$B$7:$B$1452,0))/INDEX(Historical!$O$7:$O$1452,MATCH(B120,Historical!$B$7:$B$1452,0)))^(1/10)-1)*100)</f>
        <v>3.4821161171589843</v>
      </c>
      <c r="W120" s="871">
        <f t="shared" si="50"/>
        <v>0.43532222024141631</v>
      </c>
      <c r="X120" s="872" t="str">
        <f t="shared" si="51"/>
        <v>n/a</v>
      </c>
      <c r="Y120" s="883" t="s">
        <v>829</v>
      </c>
      <c r="Z120" s="864">
        <f t="shared" si="52"/>
        <v>172.83950617283946</v>
      </c>
      <c r="AA120" s="874">
        <f t="shared" si="53"/>
        <v>59.641975308641975</v>
      </c>
      <c r="AB120" s="866">
        <v>12</v>
      </c>
      <c r="AC120" s="875">
        <v>0.81</v>
      </c>
      <c r="AD120" s="875">
        <v>1.82</v>
      </c>
      <c r="AE120" s="875">
        <v>3.57</v>
      </c>
      <c r="AF120" s="875">
        <v>2.58</v>
      </c>
      <c r="AG120" s="875">
        <v>9.1</v>
      </c>
      <c r="AH120" s="875">
        <v>13.200000000000001</v>
      </c>
      <c r="AI120" s="875">
        <v>96.63000000000001</v>
      </c>
      <c r="AJ120" s="875">
        <v>-8.6999999999999993</v>
      </c>
      <c r="AK120" s="875">
        <v>32.67</v>
      </c>
      <c r="AL120" s="876">
        <v>24720</v>
      </c>
      <c r="AM120" s="877">
        <v>55.000000000000007</v>
      </c>
      <c r="AN120" s="875">
        <v>0.59</v>
      </c>
      <c r="AO120" s="878">
        <f t="shared" si="54"/>
        <v>-55.228182054544398</v>
      </c>
      <c r="AP120" s="879">
        <f t="shared" si="55"/>
        <v>4.4137932540975768</v>
      </c>
      <c r="AQ120" s="880">
        <f t="shared" si="56"/>
        <v>161.51379508656163</v>
      </c>
      <c r="AR120" s="745">
        <f>INDEX(Historical!$C$7:$C$1452,MATCH(B120,Historical!$B$7:$B$1452,0))*IF(AH120="n/a",1.03,IF(AH120&lt;0,1.01,IF(AH120&gt;10,1.1,(1+AH120/100))))</f>
        <v>1.518</v>
      </c>
      <c r="AS120" s="874">
        <f t="shared" si="57"/>
        <v>1.6698000000000002</v>
      </c>
      <c r="AT120" s="874">
        <f t="shared" si="61"/>
        <v>1.8367800000000003</v>
      </c>
      <c r="AU120" s="874">
        <f t="shared" si="61"/>
        <v>2.0204580000000005</v>
      </c>
      <c r="AV120" s="874">
        <f t="shared" si="61"/>
        <v>2.2225038000000006</v>
      </c>
      <c r="AW120" s="864">
        <f t="shared" si="58"/>
        <v>9.2675418000000018</v>
      </c>
      <c r="AX120" s="881">
        <f t="shared" si="59"/>
        <v>19.183485406748087</v>
      </c>
      <c r="AY120" s="1091">
        <v>0.52</v>
      </c>
      <c r="AZ120" s="877">
        <v>32.96</v>
      </c>
      <c r="BA120" s="877">
        <v>-6.64</v>
      </c>
      <c r="BB120" s="877">
        <v>0.27</v>
      </c>
      <c r="BC120" s="877">
        <v>12.22</v>
      </c>
      <c r="BD120" s="1007"/>
      <c r="BE120" s="701">
        <v>1995</v>
      </c>
      <c r="BF120" s="986" t="e">
        <f>#VALUE!</f>
        <v>#VALUE!</v>
      </c>
      <c r="BG120" s="938">
        <v>4.2</v>
      </c>
    </row>
    <row r="121" spans="1:59" ht="11.25" customHeight="1" x14ac:dyDescent="0.2">
      <c r="A121" s="566" t="s">
        <v>363</v>
      </c>
      <c r="B121" s="651" t="s">
        <v>364</v>
      </c>
      <c r="C121" s="1080" t="s">
        <v>109</v>
      </c>
      <c r="D121" s="1080" t="s">
        <v>4427</v>
      </c>
      <c r="E121" s="835">
        <v>32</v>
      </c>
      <c r="F121" s="554">
        <v>88</v>
      </c>
      <c r="G121" s="554" t="s">
        <v>38</v>
      </c>
      <c r="H121" s="554" t="s">
        <v>38</v>
      </c>
      <c r="I121" s="959">
        <v>75.010000000000005</v>
      </c>
      <c r="J121" s="745">
        <f t="shared" si="47"/>
        <v>2.6663111585121984</v>
      </c>
      <c r="K121" s="974">
        <v>0.5</v>
      </c>
      <c r="L121" s="679">
        <v>4</v>
      </c>
      <c r="M121" s="736">
        <f t="shared" si="48"/>
        <v>2</v>
      </c>
      <c r="N121" s="644" t="s">
        <v>108</v>
      </c>
      <c r="O121" s="839">
        <v>0.48</v>
      </c>
      <c r="P121" s="958">
        <v>43409</v>
      </c>
      <c r="Q121" s="958">
        <v>43419</v>
      </c>
      <c r="R121" s="736">
        <f t="shared" si="49"/>
        <v>4.1666666666666705</v>
      </c>
      <c r="S121" s="802">
        <f>IF(INDEX(Historical!$D$7:$D$1452,MATCH(B121,Historical!$B$7:$B$1452,0))=0,"n/a",(INDEX(Historical!$C$7:$C$1452,MATCH(B121,Historical!$B$7:$B$1452,0))/INDEX(Historical!$D$7:$D$1452,MATCH(B121,Historical!$B$7:$B$1452,0))-1)*100)</f>
        <v>2.8248587570621542</v>
      </c>
      <c r="T121" s="802">
        <f>IF(INDEX(Historical!$F$7:$F$1452,MATCH(B121,Historical!$B$7:$B$1452,0))=0,"n/a",((INDEX(Historical!$C$7:$C$1452,MATCH(B121,Historical!$B$7:$B$1452,0))/INDEX(Historical!$F$7:$F$1452,MATCH(B121,Historical!$B$7:$B$1452,0)))^(1/3)-1)*100)</f>
        <v>3.9566137483565633</v>
      </c>
      <c r="U121" s="802">
        <f>IF(INDEX(Historical!$I$7:$I$1452,MATCH(B121,Historical!$B$7:$B$1452,0))=0,"n/a",((INDEX(Historical!$C$7:$C$1452,MATCH(B121,Historical!$B$7:$B$1452,0))/INDEX(Historical!$I$7:$I$1452,MATCH(B121,Historical!$B$7:$B$1452,0)))^(1/5)-1)*100)</f>
        <v>4.5065970483737949</v>
      </c>
      <c r="V121" s="802">
        <f>IF(INDEX(Historical!$O$7:$O$1452,MATCH(B121,Historical!$B$7:$B$1452,0))=0,"n/a",((INDEX(Historical!$C$7:$C$1452,MATCH(B121,Historical!$B$7:$B$1452,0))/INDEX(Historical!$O$7:$O$1452,MATCH(B121,Historical!$B$7:$B$1452,0)))^(1/10)-1)*100)</f>
        <v>4.9076215277249258</v>
      </c>
      <c r="W121" s="803">
        <f t="shared" si="50"/>
        <v>0.91828536958573537</v>
      </c>
      <c r="X121" s="804">
        <f t="shared" si="51"/>
        <v>0.35485016128927521</v>
      </c>
      <c r="Y121" s="780" t="s">
        <v>4072</v>
      </c>
      <c r="Z121" s="745">
        <f t="shared" si="52"/>
        <v>37.950664136622393</v>
      </c>
      <c r="AA121" s="678">
        <f t="shared" si="53"/>
        <v>14.23339658444023</v>
      </c>
      <c r="AB121" s="679">
        <v>12</v>
      </c>
      <c r="AC121" s="959">
        <v>5.27</v>
      </c>
      <c r="AD121" s="959">
        <v>1.78</v>
      </c>
      <c r="AE121" s="959">
        <v>4.76</v>
      </c>
      <c r="AF121" s="959">
        <v>1.89</v>
      </c>
      <c r="AG121" s="959">
        <v>11.1</v>
      </c>
      <c r="AH121" s="959">
        <v>12.9</v>
      </c>
      <c r="AI121" s="959">
        <v>3.0300000000000002</v>
      </c>
      <c r="AJ121" s="959">
        <v>12.7</v>
      </c>
      <c r="AK121" s="959">
        <v>8</v>
      </c>
      <c r="AL121" s="969">
        <v>1170</v>
      </c>
      <c r="AM121" s="964">
        <v>1.5</v>
      </c>
      <c r="AN121" s="959">
        <v>1.68</v>
      </c>
      <c r="AO121" s="845">
        <f t="shared" si="54"/>
        <v>-7.0604883775542371</v>
      </c>
      <c r="AP121" s="846">
        <f t="shared" si="55"/>
        <v>7.1729082068859933</v>
      </c>
      <c r="AQ121" s="680">
        <f t="shared" si="56"/>
        <v>9.3437384166546344</v>
      </c>
      <c r="AR121" s="745">
        <f>INDEX(Historical!$C$7:$C$1452,MATCH(B121,Historical!$B$7:$B$1452,0))*IF(AH121="n/a",1.03,IF(AH121&lt;0,1.01,IF(AH121&gt;10,1.1,(1+AH121/100))))</f>
        <v>2.0020000000000002</v>
      </c>
      <c r="AS121" s="678">
        <f t="shared" si="57"/>
        <v>2.0626606000000001</v>
      </c>
      <c r="AT121" s="678">
        <f t="shared" si="61"/>
        <v>2.227673448</v>
      </c>
      <c r="AU121" s="678">
        <f t="shared" si="61"/>
        <v>2.40588732384</v>
      </c>
      <c r="AV121" s="678">
        <f t="shared" si="61"/>
        <v>2.5983583097472001</v>
      </c>
      <c r="AW121" s="745">
        <f t="shared" si="58"/>
        <v>11.296579681587199</v>
      </c>
      <c r="AX121" s="854">
        <f t="shared" si="59"/>
        <v>15.060098229019061</v>
      </c>
      <c r="AY121" s="1090">
        <v>0.95</v>
      </c>
      <c r="AZ121" s="964">
        <v>8.67</v>
      </c>
      <c r="BA121" s="964">
        <v>-18.459999999999997</v>
      </c>
      <c r="BB121" s="964">
        <v>-0.98</v>
      </c>
      <c r="BC121" s="964">
        <v>-7.99</v>
      </c>
      <c r="BE121" s="701">
        <v>1987</v>
      </c>
      <c r="BF121" s="986" t="e">
        <f>#VALUE!</f>
        <v>#VALUE!</v>
      </c>
      <c r="BG121" s="972">
        <v>1</v>
      </c>
    </row>
    <row r="122" spans="1:59" ht="11.25" customHeight="1" x14ac:dyDescent="0.2">
      <c r="A122" s="566" t="s">
        <v>365</v>
      </c>
      <c r="B122" s="651" t="s">
        <v>366</v>
      </c>
      <c r="C122" s="1080" t="s">
        <v>129</v>
      </c>
      <c r="D122" s="1080" t="s">
        <v>4415</v>
      </c>
      <c r="E122" s="835">
        <v>52</v>
      </c>
      <c r="F122" s="554">
        <v>19</v>
      </c>
      <c r="G122" s="554" t="s">
        <v>107</v>
      </c>
      <c r="H122" s="554" t="s">
        <v>107</v>
      </c>
      <c r="I122" s="959">
        <v>33.4</v>
      </c>
      <c r="J122" s="745">
        <f t="shared" si="47"/>
        <v>1.0778443113772456</v>
      </c>
      <c r="K122" s="968">
        <v>0.09</v>
      </c>
      <c r="L122" s="679">
        <v>4</v>
      </c>
      <c r="M122" s="736">
        <f t="shared" si="48"/>
        <v>0.36</v>
      </c>
      <c r="N122" s="644" t="s">
        <v>197</v>
      </c>
      <c r="O122" s="843">
        <v>8.7378640776699018E-2</v>
      </c>
      <c r="P122" s="958">
        <v>43164</v>
      </c>
      <c r="Q122" s="958">
        <v>43186</v>
      </c>
      <c r="R122" s="736">
        <f t="shared" si="49"/>
        <v>3.0000000000000093</v>
      </c>
      <c r="S122" s="802">
        <f>IF(INDEX(Historical!$D$7:$D$1452,MATCH(B122,Historical!$B$7:$B$1452,0))=0,"n/a",(INDEX(Historical!$C$7:$C$1452,MATCH(B122,Historical!$B$7:$B$1452,0))/INDEX(Historical!$D$7:$D$1452,MATCH(B122,Historical!$B$7:$B$1452,0))-1)*100)</f>
        <v>4.5221674876847473</v>
      </c>
      <c r="T122" s="802">
        <f>IF(INDEX(Historical!$F$7:$F$1452,MATCH(B122,Historical!$B$7:$B$1452,0))=0,"n/a",((INDEX(Historical!$C$7:$C$1452,MATCH(B122,Historical!$B$7:$B$1452,0))/INDEX(Historical!$F$7:$F$1452,MATCH(B122,Historical!$B$7:$B$1452,0)))^(1/3)-1)*100)</f>
        <v>8.4488785768192187</v>
      </c>
      <c r="U122" s="802">
        <f>IF(INDEX(Historical!$I$7:$I$1452,MATCH(B122,Historical!$B$7:$B$1452,0))=0,"n/a",((INDEX(Historical!$C$7:$C$1452,MATCH(B122,Historical!$B$7:$B$1452,0))/INDEX(Historical!$I$7:$I$1452,MATCH(B122,Historical!$B$7:$B$1452,0)))^(1/5)-1)*100)</f>
        <v>6.2355643195113108</v>
      </c>
      <c r="V122" s="802">
        <f>IF(INDEX(Historical!$O$7:$O$1452,MATCH(B122,Historical!$B$7:$B$1452,0))=0,"n/a",((INDEX(Historical!$C$7:$C$1452,MATCH(B122,Historical!$B$7:$B$1452,0))/INDEX(Historical!$O$7:$O$1452,MATCH(B122,Historical!$B$7:$B$1452,0)))^(1/10)-1)*100)</f>
        <v>4.5288564976868839</v>
      </c>
      <c r="W122" s="803">
        <f t="shared" si="50"/>
        <v>1.3768518218000789</v>
      </c>
      <c r="X122" s="804">
        <f t="shared" si="51"/>
        <v>1.3555574607633285</v>
      </c>
      <c r="Y122" s="754" t="s">
        <v>367</v>
      </c>
      <c r="Z122" s="745">
        <f t="shared" si="52"/>
        <v>40.909090909090907</v>
      </c>
      <c r="AA122" s="678">
        <f t="shared" si="53"/>
        <v>37.954545454545453</v>
      </c>
      <c r="AB122" s="679">
        <v>12</v>
      </c>
      <c r="AC122" s="959">
        <v>0.88</v>
      </c>
      <c r="AD122" s="959">
        <v>4.2300000000000004</v>
      </c>
      <c r="AE122" s="959">
        <v>4.32</v>
      </c>
      <c r="AF122" s="959">
        <v>2.87</v>
      </c>
      <c r="AG122" s="959">
        <v>10.5</v>
      </c>
      <c r="AH122" s="959">
        <v>-9</v>
      </c>
      <c r="AI122" s="959" t="s">
        <v>138</v>
      </c>
      <c r="AJ122" s="959">
        <v>4.5999999999999996</v>
      </c>
      <c r="AK122" s="959">
        <v>9</v>
      </c>
      <c r="AL122" s="969">
        <v>2240</v>
      </c>
      <c r="AM122" s="964">
        <v>56.68</v>
      </c>
      <c r="AN122" s="959">
        <v>0.01</v>
      </c>
      <c r="AO122" s="845">
        <f t="shared" si="54"/>
        <v>-30.641136823656897</v>
      </c>
      <c r="AP122" s="846">
        <f t="shared" si="55"/>
        <v>7.3134086308885564</v>
      </c>
      <c r="AQ122" s="680">
        <f t="shared" si="56"/>
        <v>120.02984186953212</v>
      </c>
      <c r="AR122" s="745">
        <f>INDEX(Historical!$C$7:$C$1452,MATCH(B122,Historical!$B$7:$B$1452,0))*IF(AH122="n/a",1.03,IF(AH122&lt;0,1.01,IF(AH122&gt;10,1.1,(1+AH122/100))))</f>
        <v>0.35300970873786403</v>
      </c>
      <c r="AS122" s="678">
        <f t="shared" si="57"/>
        <v>0.36359999999999998</v>
      </c>
      <c r="AT122" s="678">
        <f t="shared" si="61"/>
        <v>0.39632400000000001</v>
      </c>
      <c r="AU122" s="678">
        <f t="shared" si="61"/>
        <v>0.43199316000000004</v>
      </c>
      <c r="AV122" s="678">
        <f t="shared" si="61"/>
        <v>0.47087254440000009</v>
      </c>
      <c r="AW122" s="745">
        <f t="shared" si="58"/>
        <v>2.0157994131378638</v>
      </c>
      <c r="AX122" s="854">
        <f t="shared" si="59"/>
        <v>6.0353275842451017</v>
      </c>
      <c r="AY122" s="1090">
        <v>0.31</v>
      </c>
      <c r="AZ122" s="964">
        <v>21.68</v>
      </c>
      <c r="BA122" s="964">
        <v>-6.99</v>
      </c>
      <c r="BB122" s="964">
        <v>0.73</v>
      </c>
      <c r="BC122" s="964">
        <v>10.100000000000001</v>
      </c>
      <c r="BE122" s="701">
        <v>1967</v>
      </c>
      <c r="BF122" s="986" t="e">
        <f>#VALUE!</f>
        <v>#VALUE!</v>
      </c>
      <c r="BG122" s="972">
        <v>8.2000000000000011</v>
      </c>
    </row>
    <row r="123" spans="1:59" ht="11.25" customHeight="1" x14ac:dyDescent="0.2">
      <c r="A123" s="645" t="s">
        <v>368</v>
      </c>
      <c r="B123" s="651" t="s">
        <v>369</v>
      </c>
      <c r="C123" s="1080" t="s">
        <v>132</v>
      </c>
      <c r="D123" s="1080" t="s">
        <v>4428</v>
      </c>
      <c r="E123" s="835">
        <v>31</v>
      </c>
      <c r="F123" s="554">
        <v>91</v>
      </c>
      <c r="G123" s="554" t="s">
        <v>38</v>
      </c>
      <c r="H123" s="554" t="s">
        <v>38</v>
      </c>
      <c r="I123" s="959">
        <v>53.35</v>
      </c>
      <c r="J123" s="745">
        <f t="shared" si="47"/>
        <v>1.9493908153701969</v>
      </c>
      <c r="K123" s="974">
        <v>0.26</v>
      </c>
      <c r="L123" s="679">
        <v>4</v>
      </c>
      <c r="M123" s="736">
        <f t="shared" si="48"/>
        <v>1.04</v>
      </c>
      <c r="N123" s="644" t="s">
        <v>147</v>
      </c>
      <c r="O123" s="839">
        <v>0.25</v>
      </c>
      <c r="P123" s="958">
        <v>43265</v>
      </c>
      <c r="Q123" s="958">
        <v>43282</v>
      </c>
      <c r="R123" s="736">
        <f t="shared" si="49"/>
        <v>4.0000000000000036</v>
      </c>
      <c r="S123" s="802">
        <f>IF(INDEX(Historical!$D$7:$D$1452,MATCH(B123,Historical!$B$7:$B$1452,0))=0,"n/a",(INDEX(Historical!$C$7:$C$1452,MATCH(B123,Historical!$B$7:$B$1452,0))/INDEX(Historical!$D$7:$D$1452,MATCH(B123,Historical!$B$7:$B$1452,0))-1)*100)</f>
        <v>4.8387096774193505</v>
      </c>
      <c r="T123" s="802">
        <f>IF(INDEX(Historical!$F$7:$F$1452,MATCH(B123,Historical!$B$7:$B$1452,0))=0,"n/a",((INDEX(Historical!$C$7:$C$1452,MATCH(B123,Historical!$B$7:$B$1452,0))/INDEX(Historical!$F$7:$F$1452,MATCH(B123,Historical!$B$7:$B$1452,0)))^(1/3)-1)*100)</f>
        <v>6.5213924258402223</v>
      </c>
      <c r="U123" s="802">
        <f>IF(INDEX(Historical!$I$7:$I$1452,MATCH(B123,Historical!$B$7:$B$1452,0))=0,"n/a",((INDEX(Historical!$C$7:$C$1452,MATCH(B123,Historical!$B$7:$B$1452,0))/INDEX(Historical!$I$7:$I$1452,MATCH(B123,Historical!$B$7:$B$1452,0)))^(1/5)-1)*100)</f>
        <v>6.6492981888605307</v>
      </c>
      <c r="V123" s="802">
        <f>IF(INDEX(Historical!$O$7:$O$1452,MATCH(B123,Historical!$B$7:$B$1452,0))=0,"n/a",((INDEX(Historical!$C$7:$C$1452,MATCH(B123,Historical!$B$7:$B$1452,0))/INDEX(Historical!$O$7:$O$1452,MATCH(B123,Historical!$B$7:$B$1452,0)))^(1/10)-1)*100)</f>
        <v>7.3064438013412669</v>
      </c>
      <c r="W123" s="803">
        <f t="shared" si="50"/>
        <v>0.91005944473834155</v>
      </c>
      <c r="X123" s="804">
        <f t="shared" si="51"/>
        <v>0.46826043583524868</v>
      </c>
      <c r="Y123" s="967"/>
      <c r="Z123" s="745">
        <f t="shared" si="52"/>
        <v>33.226837060702877</v>
      </c>
      <c r="AA123" s="678">
        <f t="shared" si="53"/>
        <v>17.044728434504794</v>
      </c>
      <c r="AB123" s="679">
        <v>9</v>
      </c>
      <c r="AC123" s="959">
        <v>3.13</v>
      </c>
      <c r="AD123" s="959">
        <v>2.17</v>
      </c>
      <c r="AE123" s="959">
        <v>1.3</v>
      </c>
      <c r="AF123" s="959">
        <v>2.5299999999999998</v>
      </c>
      <c r="AG123" s="959">
        <v>19.600000000000001</v>
      </c>
      <c r="AH123" s="959">
        <v>26.700000000000003</v>
      </c>
      <c r="AI123" s="959">
        <v>6.41</v>
      </c>
      <c r="AJ123" s="959">
        <v>14.2</v>
      </c>
      <c r="AK123" s="959">
        <v>7.85</v>
      </c>
      <c r="AL123" s="969">
        <v>9970</v>
      </c>
      <c r="AM123" s="964">
        <v>0.3</v>
      </c>
      <c r="AN123" s="959">
        <v>1.25</v>
      </c>
      <c r="AO123" s="845">
        <f t="shared" si="54"/>
        <v>-8.446039430274066</v>
      </c>
      <c r="AP123" s="846">
        <f t="shared" si="55"/>
        <v>8.598689004230728</v>
      </c>
      <c r="AQ123" s="680">
        <f t="shared" si="56"/>
        <v>38.440782268965698</v>
      </c>
      <c r="AR123" s="745">
        <f>INDEX(Historical!$C$7:$C$1452,MATCH(B123,Historical!$B$7:$B$1452,0))*IF(AH123="n/a",1.03,IF(AH123&lt;0,1.01,IF(AH123&gt;10,1.1,(1+AH123/100))))</f>
        <v>1.0725</v>
      </c>
      <c r="AS123" s="678">
        <f t="shared" si="57"/>
        <v>1.1412472500000002</v>
      </c>
      <c r="AT123" s="678">
        <f t="shared" si="61"/>
        <v>1.2308351591250002</v>
      </c>
      <c r="AU123" s="678">
        <f t="shared" si="61"/>
        <v>1.3274557191163128</v>
      </c>
      <c r="AV123" s="678">
        <f t="shared" si="61"/>
        <v>1.4316609930669433</v>
      </c>
      <c r="AW123" s="745">
        <f t="shared" si="58"/>
        <v>6.2036991213082562</v>
      </c>
      <c r="AX123" s="854">
        <f t="shared" si="59"/>
        <v>11.628302008075456</v>
      </c>
      <c r="AY123" s="1090">
        <v>0.5</v>
      </c>
      <c r="AZ123" s="964">
        <v>25.5</v>
      </c>
      <c r="BA123" s="964">
        <v>-10.050000000000001</v>
      </c>
      <c r="BB123" s="964">
        <v>-4.42</v>
      </c>
      <c r="BC123" s="964">
        <v>2.35</v>
      </c>
      <c r="BE123" s="701">
        <v>1988</v>
      </c>
      <c r="BF123" s="986" t="e">
        <f>#VALUE!</f>
        <v>#VALUE!</v>
      </c>
      <c r="BG123" s="972">
        <v>5.8999999999999995</v>
      </c>
    </row>
    <row r="124" spans="1:59" ht="11.25" customHeight="1" x14ac:dyDescent="0.2">
      <c r="A124" s="645" t="s">
        <v>370</v>
      </c>
      <c r="B124" s="651" t="s">
        <v>371</v>
      </c>
      <c r="C124" s="1080" t="s">
        <v>109</v>
      </c>
      <c r="D124" s="1080" t="s">
        <v>4427</v>
      </c>
      <c r="E124" s="835">
        <v>27</v>
      </c>
      <c r="F124" s="554">
        <v>103</v>
      </c>
      <c r="G124" s="554" t="s">
        <v>38</v>
      </c>
      <c r="H124" s="554" t="s">
        <v>38</v>
      </c>
      <c r="I124" s="959">
        <v>60.97</v>
      </c>
      <c r="J124" s="745">
        <f t="shared" si="47"/>
        <v>1.9681810726586848</v>
      </c>
      <c r="K124" s="974">
        <v>0.3</v>
      </c>
      <c r="L124" s="679">
        <v>4</v>
      </c>
      <c r="M124" s="736">
        <f t="shared" si="48"/>
        <v>1.2</v>
      </c>
      <c r="N124" s="644" t="s">
        <v>165</v>
      </c>
      <c r="O124" s="839">
        <v>0.28999999999999998</v>
      </c>
      <c r="P124" s="958">
        <v>43441</v>
      </c>
      <c r="Q124" s="958">
        <v>43467</v>
      </c>
      <c r="R124" s="736">
        <f t="shared" si="49"/>
        <v>3.4482758620689689</v>
      </c>
      <c r="S124" s="802">
        <f>IF(INDEX(Historical!$D$7:$D$1452,MATCH(B124,Historical!$B$7:$B$1452,0))=0,"n/a",(INDEX(Historical!$C$7:$C$1452,MATCH(B124,Historical!$B$7:$B$1452,0))/INDEX(Historical!$D$7:$D$1452,MATCH(B124,Historical!$B$7:$B$1452,0))-1)*100)</f>
        <v>4.081632653061229</v>
      </c>
      <c r="T124" s="802">
        <f>IF(INDEX(Historical!$F$7:$F$1452,MATCH(B124,Historical!$B$7:$B$1452,0))=0,"n/a",((INDEX(Historical!$C$7:$C$1452,MATCH(B124,Historical!$B$7:$B$1452,0))/INDEX(Historical!$F$7:$F$1452,MATCH(B124,Historical!$B$7:$B$1452,0)))^(1/3)-1)*100)</f>
        <v>4.2603601458844453</v>
      </c>
      <c r="U124" s="802">
        <f>IF(INDEX(Historical!$I$7:$I$1452,MATCH(B124,Historical!$B$7:$B$1452,0))=0,"n/a",((INDEX(Historical!$C$7:$C$1452,MATCH(B124,Historical!$B$7:$B$1452,0))/INDEX(Historical!$I$7:$I$1452,MATCH(B124,Historical!$B$7:$B$1452,0)))^(1/5)-1)*100)</f>
        <v>4.4617420086995985</v>
      </c>
      <c r="V124" s="802">
        <f>IF(INDEX(Historical!$O$7:$O$1452,MATCH(B124,Historical!$B$7:$B$1452,0))=0,"n/a",((INDEX(Historical!$C$7:$C$1452,MATCH(B124,Historical!$B$7:$B$1452,0))/INDEX(Historical!$O$7:$O$1452,MATCH(B124,Historical!$B$7:$B$1452,0)))^(1/10)-1)*100)</f>
        <v>6.3711239677021636</v>
      </c>
      <c r="W124" s="803">
        <f t="shared" si="50"/>
        <v>0.70030688954068321</v>
      </c>
      <c r="X124" s="804">
        <f t="shared" si="51"/>
        <v>1.1154355021748996</v>
      </c>
      <c r="Y124" s="967" t="s">
        <v>4072</v>
      </c>
      <c r="Z124" s="745">
        <f t="shared" si="52"/>
        <v>27.088036117381492</v>
      </c>
      <c r="AA124" s="678">
        <f t="shared" si="53"/>
        <v>13.762979683972912</v>
      </c>
      <c r="AB124" s="679">
        <v>12</v>
      </c>
      <c r="AC124" s="959">
        <v>4.43</v>
      </c>
      <c r="AD124" s="959">
        <v>1.34</v>
      </c>
      <c r="AE124" s="959">
        <v>4.47</v>
      </c>
      <c r="AF124" s="959">
        <v>1.37</v>
      </c>
      <c r="AG124" s="959">
        <v>12.9</v>
      </c>
      <c r="AH124" s="959">
        <v>19.7</v>
      </c>
      <c r="AI124" s="959">
        <v>3.29</v>
      </c>
      <c r="AJ124" s="959">
        <v>4</v>
      </c>
      <c r="AK124" s="959">
        <v>10.299999999999999</v>
      </c>
      <c r="AL124" s="969">
        <v>3100</v>
      </c>
      <c r="AM124" s="964">
        <v>0.8</v>
      </c>
      <c r="AN124" s="959">
        <v>0.04</v>
      </c>
      <c r="AO124" s="845">
        <f t="shared" si="54"/>
        <v>-7.3330566026146284</v>
      </c>
      <c r="AP124" s="846">
        <f t="shared" si="55"/>
        <v>6.4299230813582833</v>
      </c>
      <c r="AQ124" s="680">
        <f t="shared" si="56"/>
        <v>-8.4569751014605075</v>
      </c>
      <c r="AR124" s="745">
        <f>INDEX(Historical!$C$7:$C$1452,MATCH(B124,Historical!$B$7:$B$1452,0))*IF(AH124="n/a",1.03,IF(AH124&lt;0,1.01,IF(AH124&gt;10,1.1,(1+AH124/100))))</f>
        <v>1.1220000000000001</v>
      </c>
      <c r="AS124" s="678">
        <f t="shared" si="57"/>
        <v>1.1589138000000001</v>
      </c>
      <c r="AT124" s="678">
        <f t="shared" si="61"/>
        <v>1.2748051800000002</v>
      </c>
      <c r="AU124" s="678">
        <f t="shared" si="61"/>
        <v>1.4022856980000002</v>
      </c>
      <c r="AV124" s="678">
        <f t="shared" si="61"/>
        <v>1.5425142678000003</v>
      </c>
      <c r="AW124" s="745">
        <f t="shared" si="58"/>
        <v>6.5005189458000014</v>
      </c>
      <c r="AX124" s="854">
        <f t="shared" si="59"/>
        <v>10.661831959652289</v>
      </c>
      <c r="AY124" s="1090">
        <v>0.9</v>
      </c>
      <c r="AZ124" s="964">
        <v>6.9599999999999991</v>
      </c>
      <c r="BA124" s="964">
        <v>-25.77</v>
      </c>
      <c r="BB124" s="964">
        <v>-4.1900000000000004</v>
      </c>
      <c r="BC124" s="964">
        <v>-15.85</v>
      </c>
      <c r="BE124" s="701">
        <v>1993</v>
      </c>
      <c r="BF124" s="986" t="e">
        <f>#VALUE!</f>
        <v>#VALUE!</v>
      </c>
      <c r="BG124" s="972">
        <v>1.3</v>
      </c>
    </row>
    <row r="125" spans="1:59" ht="11.25" customHeight="1" x14ac:dyDescent="0.2">
      <c r="A125" s="566" t="s">
        <v>372</v>
      </c>
      <c r="B125" s="651" t="s">
        <v>373</v>
      </c>
      <c r="C125" s="1080" t="s">
        <v>109</v>
      </c>
      <c r="D125" s="1080" t="s">
        <v>4427</v>
      </c>
      <c r="E125" s="835">
        <v>44</v>
      </c>
      <c r="F125" s="554">
        <v>52</v>
      </c>
      <c r="G125" s="554" t="s">
        <v>38</v>
      </c>
      <c r="H125" s="554" t="s">
        <v>38</v>
      </c>
      <c r="I125" s="959">
        <v>31.11</v>
      </c>
      <c r="J125" s="745">
        <f t="shared" si="47"/>
        <v>4.3715846994535523</v>
      </c>
      <c r="K125" s="968">
        <v>0.34</v>
      </c>
      <c r="L125" s="679">
        <v>4</v>
      </c>
      <c r="M125" s="736">
        <f t="shared" si="48"/>
        <v>1.36</v>
      </c>
      <c r="N125" s="644" t="s">
        <v>165</v>
      </c>
      <c r="O125" s="838">
        <v>0.33</v>
      </c>
      <c r="P125" s="960">
        <v>43076</v>
      </c>
      <c r="Q125" s="960">
        <v>43102</v>
      </c>
      <c r="R125" s="736">
        <f t="shared" si="49"/>
        <v>3.0303030303030329</v>
      </c>
      <c r="S125" s="802">
        <f>IF(INDEX(Historical!$D$7:$D$1452,MATCH(B125,Historical!$B$7:$B$1452,0))=0,"n/a",(INDEX(Historical!$C$7:$C$1452,MATCH(B125,Historical!$B$7:$B$1452,0))/INDEX(Historical!$D$7:$D$1452,MATCH(B125,Historical!$B$7:$B$1452,0))-1)*100)</f>
        <v>0</v>
      </c>
      <c r="T125" s="802">
        <f>IF(INDEX(Historical!$F$7:$F$1452,MATCH(B125,Historical!$B$7:$B$1452,0))=0,"n/a",((INDEX(Historical!$C$7:$C$1452,MATCH(B125,Historical!$B$7:$B$1452,0))/INDEX(Historical!$F$7:$F$1452,MATCH(B125,Historical!$B$7:$B$1452,0)))^(1/3)-1)*100)</f>
        <v>1.0310005155547586</v>
      </c>
      <c r="U125" s="802">
        <f>IF(INDEX(Historical!$I$7:$I$1452,MATCH(B125,Historical!$B$7:$B$1452,0))=0,"n/a",((INDEX(Historical!$C$7:$C$1452,MATCH(B125,Historical!$B$7:$B$1452,0))/INDEX(Historical!$I$7:$I$1452,MATCH(B125,Historical!$B$7:$B$1452,0)))^(1/5)-1)*100)</f>
        <v>1.2582574157154358</v>
      </c>
      <c r="V125" s="802">
        <f>IF(INDEX(Historical!$O$7:$O$1452,MATCH(B125,Historical!$B$7:$B$1452,0))=0,"n/a",((INDEX(Historical!$C$7:$C$1452,MATCH(B125,Historical!$B$7:$B$1452,0))/INDEX(Historical!$O$7:$O$1452,MATCH(B125,Historical!$B$7:$B$1452,0)))^(1/10)-1)*100)</f>
        <v>1.656602487923986</v>
      </c>
      <c r="W125" s="803">
        <f t="shared" si="50"/>
        <v>0.7595409429163984</v>
      </c>
      <c r="X125" s="804">
        <f t="shared" si="51"/>
        <v>0.39320544241107369</v>
      </c>
      <c r="Y125" s="758" t="s">
        <v>374</v>
      </c>
      <c r="Z125" s="745">
        <f t="shared" si="52"/>
        <v>57.383966244725734</v>
      </c>
      <c r="AA125" s="678">
        <f t="shared" si="53"/>
        <v>13.126582278481012</v>
      </c>
      <c r="AB125" s="679">
        <v>12</v>
      </c>
      <c r="AC125" s="959">
        <v>2.37</v>
      </c>
      <c r="AD125" s="959">
        <v>1.64</v>
      </c>
      <c r="AE125" s="959">
        <v>4.5999999999999996</v>
      </c>
      <c r="AF125" s="959">
        <v>0.99</v>
      </c>
      <c r="AG125" s="959">
        <v>6.5</v>
      </c>
      <c r="AH125" s="959">
        <v>-3.4000000000000004</v>
      </c>
      <c r="AI125" s="959">
        <v>3.35</v>
      </c>
      <c r="AJ125" s="959">
        <v>3.2</v>
      </c>
      <c r="AK125" s="959">
        <v>8</v>
      </c>
      <c r="AL125" s="969">
        <v>3250</v>
      </c>
      <c r="AM125" s="964">
        <v>0.89999999999999991</v>
      </c>
      <c r="AN125" s="959">
        <v>7.0000000000000007E-2</v>
      </c>
      <c r="AO125" s="845">
        <f t="shared" si="54"/>
        <v>-7.4967401633120234</v>
      </c>
      <c r="AP125" s="846">
        <f t="shared" si="55"/>
        <v>5.6298421151689881</v>
      </c>
      <c r="AQ125" s="680">
        <f t="shared" si="56"/>
        <v>-24.001998693836391</v>
      </c>
      <c r="AR125" s="745">
        <f>INDEX(Historical!$C$7:$C$1452,MATCH(B125,Historical!$B$7:$B$1452,0))*IF(AH125="n/a",1.03,IF(AH125&lt;0,1.01,IF(AH125&gt;10,1.1,(1+AH125/100))))</f>
        <v>1.3332000000000002</v>
      </c>
      <c r="AS125" s="678">
        <f t="shared" si="57"/>
        <v>1.3778622000000003</v>
      </c>
      <c r="AT125" s="678">
        <f t="shared" si="61"/>
        <v>1.4880911760000004</v>
      </c>
      <c r="AU125" s="678">
        <f t="shared" si="61"/>
        <v>1.6071384700800004</v>
      </c>
      <c r="AV125" s="678">
        <f t="shared" si="61"/>
        <v>1.7357095476864006</v>
      </c>
      <c r="AW125" s="745">
        <f t="shared" si="58"/>
        <v>7.5420013937664017</v>
      </c>
      <c r="AX125" s="854">
        <f t="shared" si="59"/>
        <v>24.243013159004828</v>
      </c>
      <c r="AY125" s="1090">
        <v>1.2</v>
      </c>
      <c r="AZ125" s="964">
        <v>6.8000000000000007</v>
      </c>
      <c r="BA125" s="964">
        <v>-22.13</v>
      </c>
      <c r="BB125" s="964">
        <v>-6.9500000000000011</v>
      </c>
      <c r="BC125" s="964">
        <v>-13.25</v>
      </c>
      <c r="BE125" s="701">
        <v>1975</v>
      </c>
      <c r="BF125" s="986" t="e">
        <f>#VALUE!</f>
        <v>#VALUE!</v>
      </c>
      <c r="BG125" s="972">
        <v>1.0999999999999999</v>
      </c>
    </row>
    <row r="126" spans="1:59" ht="11.25" customHeight="1" x14ac:dyDescent="0.2">
      <c r="A126" s="566" t="s">
        <v>842</v>
      </c>
      <c r="B126" s="651" t="s">
        <v>843</v>
      </c>
      <c r="C126" s="1080" t="s">
        <v>113</v>
      </c>
      <c r="D126" s="1080" t="s">
        <v>4433</v>
      </c>
      <c r="E126" s="835">
        <v>25</v>
      </c>
      <c r="F126" s="554">
        <v>129</v>
      </c>
      <c r="G126" s="554" t="s">
        <v>116</v>
      </c>
      <c r="H126" s="554" t="s">
        <v>116</v>
      </c>
      <c r="I126" s="959">
        <v>106.48</v>
      </c>
      <c r="J126" s="745">
        <f t="shared" si="47"/>
        <v>2.7610818933132983</v>
      </c>
      <c r="K126" s="974">
        <v>0.73499999999999999</v>
      </c>
      <c r="L126" s="679">
        <v>4</v>
      </c>
      <c r="M126" s="736">
        <f t="shared" si="48"/>
        <v>2.94</v>
      </c>
      <c r="N126" s="644" t="s">
        <v>298</v>
      </c>
      <c r="O126" s="839">
        <v>0.7</v>
      </c>
      <c r="P126" s="958">
        <v>43419</v>
      </c>
      <c r="Q126" s="958">
        <v>43444</v>
      </c>
      <c r="R126" s="736">
        <f t="shared" si="49"/>
        <v>5.0000000000000044</v>
      </c>
      <c r="S126" s="802">
        <f>IF(INDEX(Historical!$D$7:$D$1452,MATCH(B126,Historical!$B$7:$B$1452,0))=0,"n/a",(INDEX(Historical!$C$7:$C$1452,MATCH(B126,Historical!$B$7:$B$1452,0))/INDEX(Historical!$D$7:$D$1452,MATCH(B126,Historical!$B$7:$B$1452,0))-1)*100)</f>
        <v>3.8167938931297662</v>
      </c>
      <c r="T126" s="802">
        <f>IF(INDEX(Historical!$F$7:$F$1452,MATCH(B126,Historical!$B$7:$B$1452,0))=0,"n/a",((INDEX(Historical!$C$7:$C$1452,MATCH(B126,Historical!$B$7:$B$1452,0))/INDEX(Historical!$F$7:$F$1452,MATCH(B126,Historical!$B$7:$B$1452,0)))^(1/3)-1)*100)</f>
        <v>4.8461047966767312</v>
      </c>
      <c r="U126" s="802">
        <f>IF(INDEX(Historical!$I$7:$I$1452,MATCH(B126,Historical!$B$7:$B$1452,0))=0,"n/a",((INDEX(Historical!$C$7:$C$1452,MATCH(B126,Historical!$B$7:$B$1452,0))/INDEX(Historical!$I$7:$I$1452,MATCH(B126,Historical!$B$7:$B$1452,0)))^(1/5)-1)*100)</f>
        <v>6.0265361096271342</v>
      </c>
      <c r="V126" s="802">
        <f>IF(INDEX(Historical!$O$7:$O$1452,MATCH(B126,Historical!$B$7:$B$1452,0))=0,"n/a",((INDEX(Historical!$C$7:$C$1452,MATCH(B126,Historical!$B$7:$B$1452,0))/INDEX(Historical!$O$7:$O$1452,MATCH(B126,Historical!$B$7:$B$1452,0)))^(1/10)-1)*100)</f>
        <v>8.990113881546602</v>
      </c>
      <c r="W126" s="803">
        <f t="shared" si="50"/>
        <v>0.67035147596933076</v>
      </c>
      <c r="X126" s="804">
        <f t="shared" si="51"/>
        <v>1.4348895499112224</v>
      </c>
      <c r="Y126" s="759"/>
      <c r="Z126" s="745">
        <f t="shared" si="52"/>
        <v>41.11888111888112</v>
      </c>
      <c r="AA126" s="678">
        <f t="shared" si="53"/>
        <v>14.892307692307693</v>
      </c>
      <c r="AB126" s="679">
        <v>12</v>
      </c>
      <c r="AC126" s="959">
        <v>7.15</v>
      </c>
      <c r="AD126" s="959">
        <v>1.73</v>
      </c>
      <c r="AE126" s="959">
        <v>1.49</v>
      </c>
      <c r="AF126" s="959">
        <v>2.62</v>
      </c>
      <c r="AG126" s="959">
        <v>16.100000000000001</v>
      </c>
      <c r="AH126" s="959">
        <v>7.0000000000000009</v>
      </c>
      <c r="AI126" s="959">
        <v>8.1100000000000012</v>
      </c>
      <c r="AJ126" s="959">
        <v>4.2</v>
      </c>
      <c r="AK126" s="959">
        <v>8.6</v>
      </c>
      <c r="AL126" s="969">
        <v>95640</v>
      </c>
      <c r="AM126" s="964">
        <v>0.09</v>
      </c>
      <c r="AN126" s="959">
        <v>1.24</v>
      </c>
      <c r="AO126" s="845">
        <f t="shared" si="54"/>
        <v>-6.1046896893672606</v>
      </c>
      <c r="AP126" s="846">
        <f t="shared" si="55"/>
        <v>8.787618002940432</v>
      </c>
      <c r="AQ126" s="680">
        <f t="shared" si="56"/>
        <v>31.686236779949617</v>
      </c>
      <c r="AR126" s="745">
        <f>INDEX(Historical!$C$7:$C$1452,MATCH(B126,Historical!$B$7:$B$1452,0))*IF(AH126="n/a",1.03,IF(AH126&lt;0,1.01,IF(AH126&gt;10,1.1,(1+AH126/100))))</f>
        <v>2.9104000000000001</v>
      </c>
      <c r="AS126" s="678">
        <f t="shared" si="57"/>
        <v>3.14643344</v>
      </c>
      <c r="AT126" s="678">
        <f t="shared" si="61"/>
        <v>3.4170267158400001</v>
      </c>
      <c r="AU126" s="678">
        <f t="shared" si="61"/>
        <v>3.7108910134022404</v>
      </c>
      <c r="AV126" s="678">
        <f t="shared" si="61"/>
        <v>4.0300276405548336</v>
      </c>
      <c r="AW126" s="745">
        <f t="shared" si="58"/>
        <v>17.214778809797075</v>
      </c>
      <c r="AX126" s="854">
        <f t="shared" si="59"/>
        <v>16.167147642559236</v>
      </c>
      <c r="AY126" s="1090">
        <v>1.04</v>
      </c>
      <c r="AZ126" s="964">
        <v>5.9700000000000006</v>
      </c>
      <c r="BA126" s="964">
        <v>-26.13</v>
      </c>
      <c r="BB126" s="964">
        <v>-12.959999999999999</v>
      </c>
      <c r="BC126" s="964">
        <v>-16.5</v>
      </c>
      <c r="BE126" s="701">
        <v>1995</v>
      </c>
      <c r="BF126" s="986" t="e">
        <f>#VALUE!</f>
        <v>#VALUE!</v>
      </c>
      <c r="BG126" s="972">
        <v>4.8</v>
      </c>
    </row>
    <row r="127" spans="1:59" ht="11.25" customHeight="1" x14ac:dyDescent="0.2">
      <c r="A127" s="566" t="s">
        <v>375</v>
      </c>
      <c r="B127" s="651" t="s">
        <v>376</v>
      </c>
      <c r="C127" s="1080" t="s">
        <v>129</v>
      </c>
      <c r="D127" s="1080" t="s">
        <v>127</v>
      </c>
      <c r="E127" s="835">
        <v>47</v>
      </c>
      <c r="F127" s="554">
        <v>37</v>
      </c>
      <c r="G127" s="554" t="s">
        <v>38</v>
      </c>
      <c r="H127" s="554" t="s">
        <v>38</v>
      </c>
      <c r="I127" s="959">
        <v>54.15</v>
      </c>
      <c r="J127" s="745">
        <f t="shared" si="47"/>
        <v>5.5401662049861491</v>
      </c>
      <c r="K127" s="968">
        <v>0.75</v>
      </c>
      <c r="L127" s="679">
        <v>4</v>
      </c>
      <c r="M127" s="736">
        <f t="shared" si="48"/>
        <v>3</v>
      </c>
      <c r="N127" s="644" t="s">
        <v>245</v>
      </c>
      <c r="O127" s="838">
        <v>0.55000000000000004</v>
      </c>
      <c r="P127" s="958">
        <v>43287</v>
      </c>
      <c r="Q127" s="958">
        <v>43318</v>
      </c>
      <c r="R127" s="736">
        <f t="shared" si="49"/>
        <v>36.363636363636353</v>
      </c>
      <c r="S127" s="802">
        <f>IF(INDEX(Historical!$D$7:$D$1452,MATCH(B127,Historical!$B$7:$B$1452,0))=0,"n/a",(INDEX(Historical!$C$7:$C$1452,MATCH(B127,Historical!$B$7:$B$1452,0))/INDEX(Historical!$D$7:$D$1452,MATCH(B127,Historical!$B$7:$B$1452,0))-1)*100)</f>
        <v>1.8867924528301883</v>
      </c>
      <c r="T127" s="802">
        <f>IF(INDEX(Historical!$F$7:$F$1452,MATCH(B127,Historical!$B$7:$B$1452,0))=0,"n/a",((INDEX(Historical!$C$7:$C$1452,MATCH(B127,Historical!$B$7:$B$1452,0))/INDEX(Historical!$F$7:$F$1452,MATCH(B127,Historical!$B$7:$B$1452,0)))^(1/3)-1)*100)</f>
        <v>1.9235467531193207</v>
      </c>
      <c r="U127" s="802">
        <f>IF(INDEX(Historical!$I$7:$I$1452,MATCH(B127,Historical!$B$7:$B$1452,0))=0,"n/a",((INDEX(Historical!$C$7:$C$1452,MATCH(B127,Historical!$B$7:$B$1452,0))/INDEX(Historical!$I$7:$I$1452,MATCH(B127,Historical!$B$7:$B$1452,0)))^(1/5)-1)*100)</f>
        <v>1.962279460665517</v>
      </c>
      <c r="V127" s="802">
        <f>IF(INDEX(Historical!$O$7:$O$1452,MATCH(B127,Historical!$B$7:$B$1452,0))=0,"n/a",((INDEX(Historical!$C$7:$C$1452,MATCH(B127,Historical!$B$7:$B$1452,0))/INDEX(Historical!$O$7:$O$1452,MATCH(B127,Historical!$B$7:$B$1452,0)))^(1/10)-1)*100)</f>
        <v>2.0690583919849903</v>
      </c>
      <c r="W127" s="803">
        <f t="shared" si="50"/>
        <v>0.94839249982837215</v>
      </c>
      <c r="X127" s="804" t="str">
        <f t="shared" si="51"/>
        <v>n/a</v>
      </c>
      <c r="Y127" s="967" t="s">
        <v>4072</v>
      </c>
      <c r="Z127" s="745">
        <f t="shared" si="52"/>
        <v>72.115384615384613</v>
      </c>
      <c r="AA127" s="678">
        <f t="shared" si="53"/>
        <v>13.016826923076922</v>
      </c>
      <c r="AB127" s="679">
        <v>3</v>
      </c>
      <c r="AC127" s="959">
        <v>4.16</v>
      </c>
      <c r="AD127" s="959" t="s">
        <v>138</v>
      </c>
      <c r="AE127" s="959">
        <v>0.64</v>
      </c>
      <c r="AF127" s="959">
        <v>1.02</v>
      </c>
      <c r="AG127" s="959">
        <v>9.1</v>
      </c>
      <c r="AH127" s="959">
        <v>304.39999999999998</v>
      </c>
      <c r="AI127" s="959" t="s">
        <v>138</v>
      </c>
      <c r="AJ127" s="959">
        <v>-5.3</v>
      </c>
      <c r="AK127" s="959" t="s">
        <v>138</v>
      </c>
      <c r="AL127" s="969">
        <v>1390</v>
      </c>
      <c r="AM127" s="964">
        <v>1.5</v>
      </c>
      <c r="AN127" s="959">
        <v>0.39</v>
      </c>
      <c r="AO127" s="845">
        <f t="shared" si="54"/>
        <v>-5.5143812574252555</v>
      </c>
      <c r="AP127" s="846">
        <f t="shared" si="55"/>
        <v>7.502445665651666</v>
      </c>
      <c r="AQ127" s="680">
        <f t="shared" si="56"/>
        <v>-23.1822836940492</v>
      </c>
      <c r="AR127" s="745">
        <f>INDEX(Historical!$C$7:$C$1452,MATCH(B127,Historical!$B$7:$B$1452,0))*IF(AH127="n/a",1.03,IF(AH127&lt;0,1.01,IF(AH127&gt;10,1.1,(1+AH127/100))))</f>
        <v>2.3760000000000003</v>
      </c>
      <c r="AS127" s="678">
        <f t="shared" si="57"/>
        <v>2.4472800000000006</v>
      </c>
      <c r="AT127" s="678">
        <f t="shared" ref="AT127:AV137" si="62">IF($AK127="n/a",1.03*AS127,IF($AK127&lt;0,1.01*AS127,IF($AK127&gt;10,1.1*AS127,(1+$AK127/100)*AS127)))</f>
        <v>2.5206984000000006</v>
      </c>
      <c r="AU127" s="678">
        <f t="shared" si="62"/>
        <v>2.5963193520000005</v>
      </c>
      <c r="AV127" s="678">
        <f t="shared" si="62"/>
        <v>2.6742089325600005</v>
      </c>
      <c r="AW127" s="745">
        <f t="shared" si="58"/>
        <v>12.614506684560002</v>
      </c>
      <c r="AX127" s="854">
        <f t="shared" si="59"/>
        <v>23.29548787545707</v>
      </c>
      <c r="AY127" s="1090">
        <v>0.81</v>
      </c>
      <c r="AZ127" s="964">
        <v>17.849999999999998</v>
      </c>
      <c r="BA127" s="964">
        <v>-29.659999999999997</v>
      </c>
      <c r="BB127" s="964">
        <v>-15.920000000000002</v>
      </c>
      <c r="BC127" s="964">
        <v>-10.38</v>
      </c>
      <c r="BE127" s="701">
        <v>1972</v>
      </c>
      <c r="BF127" s="986" t="e">
        <f>#VALUE!</f>
        <v>#VALUE!</v>
      </c>
      <c r="BG127" s="972">
        <v>5.5</v>
      </c>
    </row>
    <row r="128" spans="1:59" ht="11.25" customHeight="1" x14ac:dyDescent="0.2">
      <c r="A128" s="645" t="s">
        <v>377</v>
      </c>
      <c r="B128" s="651" t="s">
        <v>378</v>
      </c>
      <c r="C128" s="1080" t="s">
        <v>4407</v>
      </c>
      <c r="D128" s="1080" t="s">
        <v>4408</v>
      </c>
      <c r="E128" s="835">
        <v>33</v>
      </c>
      <c r="F128" s="554">
        <v>83</v>
      </c>
      <c r="G128" s="554" t="s">
        <v>38</v>
      </c>
      <c r="H128" s="554" t="s">
        <v>38</v>
      </c>
      <c r="I128" s="959">
        <v>61.37</v>
      </c>
      <c r="J128" s="745">
        <f t="shared" si="47"/>
        <v>4.3995437510184132</v>
      </c>
      <c r="K128" s="974">
        <v>0.67500000000000004</v>
      </c>
      <c r="L128" s="679">
        <v>4</v>
      </c>
      <c r="M128" s="736">
        <f t="shared" si="48"/>
        <v>2.7</v>
      </c>
      <c r="N128" s="644" t="s">
        <v>153</v>
      </c>
      <c r="O128" s="839">
        <v>0.67</v>
      </c>
      <c r="P128" s="958">
        <v>43452</v>
      </c>
      <c r="Q128" s="958">
        <v>43465</v>
      </c>
      <c r="R128" s="736">
        <f t="shared" si="49"/>
        <v>0.74626865671641851</v>
      </c>
      <c r="S128" s="802">
        <f>IF(INDEX(Historical!$D$7:$D$1452,MATCH(B128,Historical!$B$7:$B$1452,0))=0,"n/a",(INDEX(Historical!$C$7:$C$1452,MATCH(B128,Historical!$B$7:$B$1452,0))/INDEX(Historical!$D$7:$D$1452,MATCH(B128,Historical!$B$7:$B$1452,0))-1)*100)</f>
        <v>1.2440191387559807</v>
      </c>
      <c r="T128" s="802">
        <f>IF(INDEX(Historical!$F$7:$F$1452,MATCH(B128,Historical!$B$7:$B$1452,0))=0,"n/a",((INDEX(Historical!$C$7:$C$1452,MATCH(B128,Historical!$B$7:$B$1452,0))/INDEX(Historical!$F$7:$F$1452,MATCH(B128,Historical!$B$7:$B$1452,0)))^(1/3)-1)*100)</f>
        <v>1.6268298812135651</v>
      </c>
      <c r="U128" s="802">
        <f>IF(INDEX(Historical!$I$7:$I$1452,MATCH(B128,Historical!$B$7:$B$1452,0))=0,"n/a",((INDEX(Historical!$C$7:$C$1452,MATCH(B128,Historical!$B$7:$B$1452,0))/INDEX(Historical!$I$7:$I$1452,MATCH(B128,Historical!$B$7:$B$1452,0)))^(1/5)-1)*100)</f>
        <v>1.5434508569086791</v>
      </c>
      <c r="V128" s="802">
        <f>IF(INDEX(Historical!$O$7:$O$1452,MATCH(B128,Historical!$B$7:$B$1452,0))=0,"n/a",((INDEX(Historical!$C$7:$C$1452,MATCH(B128,Historical!$B$7:$B$1452,0))/INDEX(Historical!$O$7:$O$1452,MATCH(B128,Historical!$B$7:$B$1452,0)))^(1/10)-1)*100)</f>
        <v>1.4074317838793204</v>
      </c>
      <c r="W128" s="803">
        <f t="shared" si="50"/>
        <v>1.0966434569599159</v>
      </c>
      <c r="X128" s="804">
        <f t="shared" si="51"/>
        <v>9.1872074815992799E-2</v>
      </c>
      <c r="Y128" s="967"/>
      <c r="Z128" s="745">
        <f t="shared" si="52"/>
        <v>143.61702127659578</v>
      </c>
      <c r="AA128" s="678">
        <f t="shared" si="53"/>
        <v>32.643617021276597</v>
      </c>
      <c r="AB128" s="679">
        <v>12</v>
      </c>
      <c r="AC128" s="959">
        <v>1.88</v>
      </c>
      <c r="AD128" s="959" t="s">
        <v>138</v>
      </c>
      <c r="AE128" s="959">
        <v>11.53</v>
      </c>
      <c r="AF128" s="959">
        <v>4.1399999999999997</v>
      </c>
      <c r="AG128" s="959">
        <v>12.4</v>
      </c>
      <c r="AH128" s="959">
        <v>161.9</v>
      </c>
      <c r="AI128" s="959" t="s">
        <v>138</v>
      </c>
      <c r="AJ128" s="959">
        <v>16.8</v>
      </c>
      <c r="AK128" s="959" t="s">
        <v>138</v>
      </c>
      <c r="AL128" s="969">
        <v>872.68</v>
      </c>
      <c r="AM128" s="964">
        <v>7.5</v>
      </c>
      <c r="AN128" s="959">
        <v>1.28</v>
      </c>
      <c r="AO128" s="845">
        <f t="shared" si="54"/>
        <v>-26.700622413349507</v>
      </c>
      <c r="AP128" s="846">
        <f t="shared" si="55"/>
        <v>5.9429946079270923</v>
      </c>
      <c r="AQ128" s="680">
        <f t="shared" si="56"/>
        <v>145.08009980238899</v>
      </c>
      <c r="AR128" s="745">
        <f>INDEX(Historical!$C$7:$C$1452,MATCH(B128,Historical!$B$7:$B$1452,0))*IF(AH128="n/a",1.03,IF(AH128&lt;0,1.01,IF(AH128&gt;10,1.1,(1+AH128/100))))</f>
        <v>2.9095000000000004</v>
      </c>
      <c r="AS128" s="678">
        <f t="shared" si="57"/>
        <v>2.9967850000000005</v>
      </c>
      <c r="AT128" s="678">
        <f t="shared" si="62"/>
        <v>3.0866885500000008</v>
      </c>
      <c r="AU128" s="678">
        <f t="shared" si="62"/>
        <v>3.1792892065000009</v>
      </c>
      <c r="AV128" s="678">
        <f t="shared" si="62"/>
        <v>3.2746678826950011</v>
      </c>
      <c r="AW128" s="745">
        <f t="shared" si="58"/>
        <v>15.446930639195005</v>
      </c>
      <c r="AX128" s="854">
        <f t="shared" si="59"/>
        <v>25.170165617068609</v>
      </c>
      <c r="AY128" s="1090">
        <v>0.73</v>
      </c>
      <c r="AZ128" s="964">
        <v>15.790000000000001</v>
      </c>
      <c r="BA128" s="964">
        <v>-20.27</v>
      </c>
      <c r="BB128" s="964">
        <v>-8.6</v>
      </c>
      <c r="BC128" s="964">
        <v>-7.32</v>
      </c>
      <c r="BE128" s="701">
        <v>1986</v>
      </c>
      <c r="BF128" s="986" t="e">
        <f>#VALUE!</f>
        <v>#VALUE!</v>
      </c>
      <c r="BG128" s="972">
        <v>5.3</v>
      </c>
    </row>
    <row r="129" spans="1:59" ht="11.25" customHeight="1" x14ac:dyDescent="0.2">
      <c r="A129" s="645" t="s">
        <v>844</v>
      </c>
      <c r="B129" s="651" t="s">
        <v>845</v>
      </c>
      <c r="C129" s="1080" t="s">
        <v>4407</v>
      </c>
      <c r="D129" s="1080" t="s">
        <v>4408</v>
      </c>
      <c r="E129" s="835">
        <v>25</v>
      </c>
      <c r="F129" s="554">
        <v>131</v>
      </c>
      <c r="G129" s="554" t="s">
        <v>38</v>
      </c>
      <c r="H129" s="554" t="s">
        <v>107</v>
      </c>
      <c r="I129" s="959">
        <v>19.22</v>
      </c>
      <c r="J129" s="745">
        <f t="shared" si="47"/>
        <v>5.7232049947970864</v>
      </c>
      <c r="K129" s="974">
        <v>0.27500000000000002</v>
      </c>
      <c r="L129" s="679">
        <v>4</v>
      </c>
      <c r="M129" s="736">
        <f t="shared" si="48"/>
        <v>1.1000000000000001</v>
      </c>
      <c r="N129" s="644" t="s">
        <v>429</v>
      </c>
      <c r="O129" s="839">
        <v>0.27</v>
      </c>
      <c r="P129" s="958">
        <v>43468</v>
      </c>
      <c r="Q129" s="958">
        <v>43483</v>
      </c>
      <c r="R129" s="736">
        <f t="shared" si="49"/>
        <v>1.8518518518518534</v>
      </c>
      <c r="S129" s="802">
        <f>IF(INDEX(Historical!$D$7:$D$1452,MATCH(B129,Historical!$B$7:$B$1452,0))=0,"n/a",(INDEX(Historical!$C$7:$C$1452,MATCH(B129,Historical!$B$7:$B$1452,0))/INDEX(Historical!$D$7:$D$1452,MATCH(B129,Historical!$B$7:$B$1452,0))-1)*100)</f>
        <v>1.9230769230769162</v>
      </c>
      <c r="T129" s="802">
        <f>IF(INDEX(Historical!$F$7:$F$1452,MATCH(B129,Historical!$B$7:$B$1452,0))=0,"n/a",((INDEX(Historical!$C$7:$C$1452,MATCH(B129,Historical!$B$7:$B$1452,0))/INDEX(Historical!$F$7:$F$1452,MATCH(B129,Historical!$B$7:$B$1452,0)))^(1/3)-1)*100)</f>
        <v>1.6236596303448758</v>
      </c>
      <c r="U129" s="802">
        <f>IF(INDEX(Historical!$I$7:$I$1452,MATCH(B129,Historical!$B$7:$B$1452,0))=0,"n/a",((INDEX(Historical!$C$7:$C$1452,MATCH(B129,Historical!$B$7:$B$1452,0))/INDEX(Historical!$I$7:$I$1452,MATCH(B129,Historical!$B$7:$B$1452,0)))^(1/5)-1)*100)</f>
        <v>1.3757625808976881</v>
      </c>
      <c r="V129" s="802">
        <f>IF(INDEX(Historical!$O$7:$O$1452,MATCH(B129,Historical!$B$7:$B$1452,0))=0,"n/a",((INDEX(Historical!$C$7:$C$1452,MATCH(B129,Historical!$B$7:$B$1452,0))/INDEX(Historical!$O$7:$O$1452,MATCH(B129,Historical!$B$7:$B$1452,0)))^(1/10)-1)*100)</f>
        <v>1.4265851433327592</v>
      </c>
      <c r="W129" s="803">
        <f t="shared" si="50"/>
        <v>0.96437467285244505</v>
      </c>
      <c r="X129" s="804">
        <f t="shared" si="51"/>
        <v>7.9066814994120008E-2</v>
      </c>
      <c r="Y129" s="778" t="s">
        <v>4041</v>
      </c>
      <c r="Z129" s="745">
        <f t="shared" si="52"/>
        <v>169.23076923076923</v>
      </c>
      <c r="AA129" s="678">
        <f t="shared" si="53"/>
        <v>29.569230769230767</v>
      </c>
      <c r="AB129" s="679">
        <v>10</v>
      </c>
      <c r="AC129" s="959">
        <v>0.65</v>
      </c>
      <c r="AD129" s="959">
        <v>3.69</v>
      </c>
      <c r="AE129" s="959">
        <v>5.61</v>
      </c>
      <c r="AF129" s="959">
        <v>1.85</v>
      </c>
      <c r="AG129" s="959">
        <v>5.3</v>
      </c>
      <c r="AH129" s="959">
        <v>63.1</v>
      </c>
      <c r="AI129" s="959" t="s">
        <v>138</v>
      </c>
      <c r="AJ129" s="959">
        <v>17.399999999999999</v>
      </c>
      <c r="AK129" s="959">
        <v>8</v>
      </c>
      <c r="AL129" s="969">
        <v>759</v>
      </c>
      <c r="AM129" s="964">
        <v>0.3</v>
      </c>
      <c r="AN129" s="959">
        <v>0.82</v>
      </c>
      <c r="AO129" s="845">
        <f t="shared" si="54"/>
        <v>-22.470263193535992</v>
      </c>
      <c r="AP129" s="846">
        <f t="shared" si="55"/>
        <v>7.0989675756947745</v>
      </c>
      <c r="AQ129" s="680">
        <f t="shared" si="56"/>
        <v>55.924592776375803</v>
      </c>
      <c r="AR129" s="745">
        <f>INDEX(Historical!$C$7:$C$1452,MATCH(B129,Historical!$B$7:$B$1452,0))*IF(AH129="n/a",1.03,IF(AH129&lt;0,1.01,IF(AH129&gt;10,1.1,(1+AH129/100))))</f>
        <v>1.1660000000000001</v>
      </c>
      <c r="AS129" s="678">
        <f t="shared" si="57"/>
        <v>1.2009800000000002</v>
      </c>
      <c r="AT129" s="678">
        <f t="shared" si="62"/>
        <v>1.2970584000000003</v>
      </c>
      <c r="AU129" s="678">
        <f t="shared" si="62"/>
        <v>1.4008230720000003</v>
      </c>
      <c r="AV129" s="678">
        <f t="shared" si="62"/>
        <v>1.5128889177600005</v>
      </c>
      <c r="AW129" s="745">
        <f t="shared" si="58"/>
        <v>6.577750389760002</v>
      </c>
      <c r="AX129" s="854">
        <f t="shared" si="59"/>
        <v>34.223467168366298</v>
      </c>
      <c r="AY129" s="1090">
        <v>0.41</v>
      </c>
      <c r="AZ129" s="964">
        <v>11.74</v>
      </c>
      <c r="BA129" s="964">
        <v>-17.010000000000002</v>
      </c>
      <c r="BB129" s="964">
        <v>-4.6100000000000003</v>
      </c>
      <c r="BC129" s="964">
        <v>-8.39</v>
      </c>
      <c r="BE129" s="701">
        <v>1995</v>
      </c>
      <c r="BF129" s="986" t="e">
        <f>#VALUE!</f>
        <v>#VALUE!</v>
      </c>
      <c r="BG129" s="972">
        <v>2.1</v>
      </c>
    </row>
    <row r="130" spans="1:59" s="882" customFormat="1" ht="11.25" customHeight="1" x14ac:dyDescent="0.2">
      <c r="A130" s="740" t="s">
        <v>379</v>
      </c>
      <c r="B130" s="890" t="s">
        <v>380</v>
      </c>
      <c r="C130" s="1080" t="s">
        <v>132</v>
      </c>
      <c r="D130" s="1080" t="s">
        <v>4416</v>
      </c>
      <c r="E130" s="862">
        <v>59</v>
      </c>
      <c r="F130" s="554">
        <v>9</v>
      </c>
      <c r="G130" s="1179" t="s">
        <v>38</v>
      </c>
      <c r="H130" s="1179" t="s">
        <v>38</v>
      </c>
      <c r="I130" s="875">
        <v>71.98</v>
      </c>
      <c r="J130" s="864">
        <f t="shared" si="47"/>
        <v>2.6674076132258957</v>
      </c>
      <c r="K130" s="865">
        <v>0.48</v>
      </c>
      <c r="L130" s="866">
        <v>4</v>
      </c>
      <c r="M130" s="867">
        <f t="shared" si="48"/>
        <v>1.92</v>
      </c>
      <c r="N130" s="868" t="s">
        <v>120</v>
      </c>
      <c r="O130" s="869">
        <v>0.45</v>
      </c>
      <c r="P130" s="870">
        <v>43418</v>
      </c>
      <c r="Q130" s="870">
        <v>43437</v>
      </c>
      <c r="R130" s="867">
        <f t="shared" si="49"/>
        <v>6.6666666666666599</v>
      </c>
      <c r="S130" s="802">
        <f>IF(INDEX(Historical!$D$7:$D$1452,MATCH(B130,Historical!$B$7:$B$1452,0))=0,"n/a",(INDEX(Historical!$C$7:$C$1452,MATCH(B130,Historical!$B$7:$B$1452,0))/INDEX(Historical!$D$7:$D$1452,MATCH(B130,Historical!$B$7:$B$1452,0))-1)*100)</f>
        <v>5.5555555555555358</v>
      </c>
      <c r="T130" s="802">
        <f>IF(INDEX(Historical!$F$7:$F$1452,MATCH(B130,Historical!$B$7:$B$1452,0))=0,"n/a",((INDEX(Historical!$C$7:$C$1452,MATCH(B130,Historical!$B$7:$B$1452,0))/INDEX(Historical!$F$7:$F$1452,MATCH(B130,Historical!$B$7:$B$1452,0)))^(1/3)-1)*100)</f>
        <v>5.4098231909414318</v>
      </c>
      <c r="U130" s="802">
        <f>IF(INDEX(Historical!$I$7:$I$1452,MATCH(B130,Historical!$B$7:$B$1452,0))=0,"n/a",((INDEX(Historical!$C$7:$C$1452,MATCH(B130,Historical!$B$7:$B$1452,0))/INDEX(Historical!$I$7:$I$1452,MATCH(B130,Historical!$B$7:$B$1452,0)))^(1/5)-1)*100)</f>
        <v>4.0073322992809635</v>
      </c>
      <c r="V130" s="802">
        <f>IF(INDEX(Historical!$O$7:$O$1452,MATCH(B130,Historical!$B$7:$B$1452,0))=0,"n/a",((INDEX(Historical!$C$7:$C$1452,MATCH(B130,Historical!$B$7:$B$1452,0))/INDEX(Historical!$O$7:$O$1452,MATCH(B130,Historical!$B$7:$B$1452,0)))^(1/10)-1)*100)</f>
        <v>3.019452847301185</v>
      </c>
      <c r="W130" s="871">
        <f t="shared" si="50"/>
        <v>1.3271716771012849</v>
      </c>
      <c r="X130" s="872">
        <f t="shared" si="51"/>
        <v>3.3394435827341362</v>
      </c>
      <c r="Y130" s="1115" t="s">
        <v>455</v>
      </c>
      <c r="Z130" s="864">
        <f t="shared" si="52"/>
        <v>104.91803278688523</v>
      </c>
      <c r="AA130" s="874">
        <f t="shared" si="53"/>
        <v>39.333333333333336</v>
      </c>
      <c r="AB130" s="866">
        <v>12</v>
      </c>
      <c r="AC130" s="875">
        <v>1.83</v>
      </c>
      <c r="AD130" s="875">
        <v>4.92</v>
      </c>
      <c r="AE130" s="875">
        <v>2.23</v>
      </c>
      <c r="AF130" s="875">
        <v>3.19</v>
      </c>
      <c r="AG130" s="875">
        <v>10.6</v>
      </c>
      <c r="AH130" s="875">
        <v>-19.5</v>
      </c>
      <c r="AI130" s="875">
        <v>5.9799999999999995</v>
      </c>
      <c r="AJ130" s="875">
        <v>1.2</v>
      </c>
      <c r="AK130" s="875">
        <v>8</v>
      </c>
      <c r="AL130" s="876">
        <v>5980</v>
      </c>
      <c r="AM130" s="877">
        <v>0.15</v>
      </c>
      <c r="AN130" s="875">
        <v>1.26</v>
      </c>
      <c r="AO130" s="878">
        <f t="shared" si="54"/>
        <v>-32.658593420826477</v>
      </c>
      <c r="AP130" s="879">
        <f t="shared" si="55"/>
        <v>6.6747399125068592</v>
      </c>
      <c r="AQ130" s="880">
        <f t="shared" si="56"/>
        <v>136.1481016775827</v>
      </c>
      <c r="AR130" s="745">
        <f>INDEX(Historical!$C$7:$C$1452,MATCH(B130,Historical!$B$7:$B$1452,0))*IF(AH130="n/a",1.03,IF(AH130&lt;0,1.01,IF(AH130&gt;10,1.1,(1+AH130/100))))</f>
        <v>1.7271000000000001</v>
      </c>
      <c r="AS130" s="874">
        <f t="shared" si="57"/>
        <v>1.8303805800000001</v>
      </c>
      <c r="AT130" s="874">
        <f t="shared" si="62"/>
        <v>1.9768110264000003</v>
      </c>
      <c r="AU130" s="874">
        <f t="shared" si="62"/>
        <v>2.1349559085120005</v>
      </c>
      <c r="AV130" s="874">
        <f t="shared" si="62"/>
        <v>2.3057523811929608</v>
      </c>
      <c r="AW130" s="864">
        <f t="shared" si="58"/>
        <v>9.9749998961049613</v>
      </c>
      <c r="AX130" s="881">
        <f t="shared" si="59"/>
        <v>13.858015971248905</v>
      </c>
      <c r="AY130" s="1091">
        <v>0.3</v>
      </c>
      <c r="AZ130" s="877">
        <v>24.099999999999998</v>
      </c>
      <c r="BA130" s="877">
        <v>-0.27999999999999997</v>
      </c>
      <c r="BB130" s="877">
        <v>0.42</v>
      </c>
      <c r="BC130" s="877">
        <v>2.4</v>
      </c>
      <c r="BD130" s="1007"/>
      <c r="BE130" s="701">
        <v>1961</v>
      </c>
      <c r="BF130" s="986" t="e">
        <f>#VALUE!</f>
        <v>#VALUE!</v>
      </c>
      <c r="BG130" s="938">
        <v>3.1</v>
      </c>
    </row>
    <row r="131" spans="1:59" ht="11.25" customHeight="1" x14ac:dyDescent="0.2">
      <c r="A131" s="566" t="s">
        <v>381</v>
      </c>
      <c r="B131" s="651" t="s">
        <v>382</v>
      </c>
      <c r="C131" s="1080" t="s">
        <v>248</v>
      </c>
      <c r="D131" s="1080" t="s">
        <v>4446</v>
      </c>
      <c r="E131" s="835">
        <v>46</v>
      </c>
      <c r="F131" s="554">
        <v>47</v>
      </c>
      <c r="G131" s="554" t="s">
        <v>116</v>
      </c>
      <c r="H131" s="554" t="s">
        <v>116</v>
      </c>
      <c r="I131" s="959">
        <v>71.34</v>
      </c>
      <c r="J131" s="745">
        <f t="shared" si="47"/>
        <v>2.8595458368376785</v>
      </c>
      <c r="K131" s="968">
        <v>0.51</v>
      </c>
      <c r="L131" s="679">
        <v>4</v>
      </c>
      <c r="M131" s="736">
        <f t="shared" si="48"/>
        <v>2.04</v>
      </c>
      <c r="N131" s="644" t="s">
        <v>383</v>
      </c>
      <c r="O131" s="838">
        <v>0.46</v>
      </c>
      <c r="P131" s="958">
        <v>43441</v>
      </c>
      <c r="Q131" s="958">
        <v>43454</v>
      </c>
      <c r="R131" s="736">
        <f t="shared" si="49"/>
        <v>10.869565217391301</v>
      </c>
      <c r="S131" s="802">
        <f>IF(INDEX(Historical!$D$7:$D$1452,MATCH(B131,Historical!$B$7:$B$1452,0))=0,"n/a",(INDEX(Historical!$C$7:$C$1452,MATCH(B131,Historical!$B$7:$B$1452,0))/INDEX(Historical!$D$7:$D$1452,MATCH(B131,Historical!$B$7:$B$1452,0))-1)*100)</f>
        <v>12.418300653594772</v>
      </c>
      <c r="T131" s="802">
        <f>IF(INDEX(Historical!$F$7:$F$1452,MATCH(B131,Historical!$B$7:$B$1452,0))=0,"n/a",((INDEX(Historical!$C$7:$C$1452,MATCH(B131,Historical!$B$7:$B$1452,0))/INDEX(Historical!$F$7:$F$1452,MATCH(B131,Historical!$B$7:$B$1452,0)))^(1/3)-1)*100)</f>
        <v>15.805247033692815</v>
      </c>
      <c r="U131" s="802">
        <f>IF(INDEX(Historical!$I$7:$I$1452,MATCH(B131,Historical!$B$7:$B$1452,0))=0,"n/a",((INDEX(Historical!$C$7:$C$1452,MATCH(B131,Historical!$B$7:$B$1452,0))/INDEX(Historical!$I$7:$I$1452,MATCH(B131,Historical!$B$7:$B$1452,0)))^(1/5)-1)*100)</f>
        <v>17.822751880751287</v>
      </c>
      <c r="V131" s="802">
        <f>IF(INDEX(Historical!$O$7:$O$1452,MATCH(B131,Historical!$B$7:$B$1452,0))=0,"n/a",((INDEX(Historical!$C$7:$C$1452,MATCH(B131,Historical!$B$7:$B$1452,0))/INDEX(Historical!$O$7:$O$1452,MATCH(B131,Historical!$B$7:$B$1452,0)))^(1/10)-1)*100)</f>
        <v>11.925323296767875</v>
      </c>
      <c r="W131" s="803">
        <f t="shared" si="50"/>
        <v>1.4945298703626588</v>
      </c>
      <c r="X131" s="804" t="str">
        <f t="shared" si="51"/>
        <v>n/a</v>
      </c>
      <c r="Y131" s="759"/>
      <c r="Z131" s="745">
        <f t="shared" si="52"/>
        <v>57.95454545454546</v>
      </c>
      <c r="AA131" s="678">
        <f t="shared" si="53"/>
        <v>20.267045454545457</v>
      </c>
      <c r="AB131" s="679">
        <v>12</v>
      </c>
      <c r="AC131" s="959">
        <v>3.52</v>
      </c>
      <c r="AD131" s="959">
        <v>1.51</v>
      </c>
      <c r="AE131" s="959">
        <v>2.2400000000000002</v>
      </c>
      <c r="AF131" s="959">
        <v>6.76</v>
      </c>
      <c r="AG131" s="959">
        <v>21.7</v>
      </c>
      <c r="AH131" s="959">
        <v>-78.3</v>
      </c>
      <c r="AI131" s="959">
        <v>12.27</v>
      </c>
      <c r="AJ131" s="959">
        <v>-25.1</v>
      </c>
      <c r="AK131" s="959">
        <v>13.450000000000001</v>
      </c>
      <c r="AL131" s="969">
        <v>29380</v>
      </c>
      <c r="AM131" s="964">
        <v>0.1</v>
      </c>
      <c r="AN131" s="959">
        <v>0.89</v>
      </c>
      <c r="AO131" s="845">
        <f t="shared" si="54"/>
        <v>0.41525226304350937</v>
      </c>
      <c r="AP131" s="846">
        <f t="shared" si="55"/>
        <v>20.682297717588966</v>
      </c>
      <c r="AQ131" s="680">
        <f t="shared" si="56"/>
        <v>146.76144780174258</v>
      </c>
      <c r="AR131" s="745">
        <f>INDEX(Historical!$C$7:$C$1452,MATCH(B131,Historical!$B$7:$B$1452,0))*IF(AH131="n/a",1.03,IF(AH131&lt;0,1.01,IF(AH131&gt;10,1.1,(1+AH131/100))))</f>
        <v>1.7372000000000001</v>
      </c>
      <c r="AS131" s="678">
        <f t="shared" si="57"/>
        <v>1.9109200000000002</v>
      </c>
      <c r="AT131" s="678">
        <f t="shared" si="62"/>
        <v>2.1020120000000002</v>
      </c>
      <c r="AU131" s="678">
        <f t="shared" si="62"/>
        <v>2.3122132000000004</v>
      </c>
      <c r="AV131" s="678">
        <f t="shared" si="62"/>
        <v>2.5434345200000008</v>
      </c>
      <c r="AW131" s="745">
        <f t="shared" si="58"/>
        <v>10.605779720000001</v>
      </c>
      <c r="AX131" s="854">
        <f t="shared" si="59"/>
        <v>14.866526100364453</v>
      </c>
      <c r="AY131" s="1090">
        <v>1.02</v>
      </c>
      <c r="AZ131" s="964">
        <v>6.2</v>
      </c>
      <c r="BA131" s="964">
        <v>-26.450000000000003</v>
      </c>
      <c r="BB131" s="964">
        <v>-9.98</v>
      </c>
      <c r="BC131" s="964">
        <v>-14.510000000000002</v>
      </c>
      <c r="BE131" s="701">
        <v>1974</v>
      </c>
      <c r="BF131" s="986" t="e">
        <f>#VALUE!</f>
        <v>#VALUE!</v>
      </c>
      <c r="BG131" s="972">
        <v>8</v>
      </c>
    </row>
    <row r="132" spans="1:59" ht="11.25" customHeight="1" x14ac:dyDescent="0.2">
      <c r="A132" s="566" t="s">
        <v>384</v>
      </c>
      <c r="B132" s="651" t="s">
        <v>385</v>
      </c>
      <c r="C132" s="1080" t="s">
        <v>113</v>
      </c>
      <c r="D132" s="1080" t="s">
        <v>4420</v>
      </c>
      <c r="E132" s="835">
        <v>47</v>
      </c>
      <c r="F132" s="554">
        <v>34</v>
      </c>
      <c r="G132" s="554" t="s">
        <v>107</v>
      </c>
      <c r="H132" s="554" t="s">
        <v>107</v>
      </c>
      <c r="I132" s="959">
        <v>282.36</v>
      </c>
      <c r="J132" s="745">
        <f t="shared" si="47"/>
        <v>1.9266185012041366</v>
      </c>
      <c r="K132" s="968">
        <v>1.36</v>
      </c>
      <c r="L132" s="679">
        <v>4</v>
      </c>
      <c r="M132" s="736">
        <f t="shared" si="48"/>
        <v>5.44</v>
      </c>
      <c r="N132" s="644" t="s">
        <v>120</v>
      </c>
      <c r="O132" s="838">
        <v>1.28</v>
      </c>
      <c r="P132" s="958">
        <v>43231</v>
      </c>
      <c r="Q132" s="958">
        <v>43252</v>
      </c>
      <c r="R132" s="736">
        <f t="shared" si="49"/>
        <v>6.2500000000000053</v>
      </c>
      <c r="S132" s="802">
        <f>IF(INDEX(Historical!$D$7:$D$1452,MATCH(B132,Historical!$B$7:$B$1452,0))=0,"n/a",(INDEX(Historical!$C$7:$C$1452,MATCH(B132,Historical!$B$7:$B$1452,0))/INDEX(Historical!$D$7:$D$1452,MATCH(B132,Historical!$B$7:$B$1452,0))-1)*100)</f>
        <v>4.761904761904745</v>
      </c>
      <c r="T132" s="802">
        <f>IF(INDEX(Historical!$F$7:$F$1452,MATCH(B132,Historical!$B$7:$B$1452,0))=0,"n/a",((INDEX(Historical!$C$7:$C$1452,MATCH(B132,Historical!$B$7:$B$1452,0))/INDEX(Historical!$F$7:$F$1452,MATCH(B132,Historical!$B$7:$B$1452,0)))^(1/3)-1)*100)</f>
        <v>6.6607960398131549</v>
      </c>
      <c r="U132" s="802">
        <f>IF(INDEX(Historical!$I$7:$I$1452,MATCH(B132,Historical!$B$7:$B$1452,0))=0,"n/a",((INDEX(Historical!$C$7:$C$1452,MATCH(B132,Historical!$B$7:$B$1452,0))/INDEX(Historical!$I$7:$I$1452,MATCH(B132,Historical!$B$7:$B$1452,0)))^(1/5)-1)*100)</f>
        <v>10.582350794928796</v>
      </c>
      <c r="V132" s="802">
        <f>IF(INDEX(Historical!$O$7:$O$1452,MATCH(B132,Historical!$B$7:$B$1452,0))=0,"n/a",((INDEX(Historical!$C$7:$C$1452,MATCH(B132,Historical!$B$7:$B$1452,0))/INDEX(Historical!$O$7:$O$1452,MATCH(B132,Historical!$B$7:$B$1452,0)))^(1/10)-1)*100)</f>
        <v>14.210115792921485</v>
      </c>
      <c r="W132" s="803">
        <f t="shared" si="50"/>
        <v>0.74470545836088153</v>
      </c>
      <c r="X132" s="804">
        <f t="shared" si="51"/>
        <v>11.758167549920886</v>
      </c>
      <c r="Y132" s="651"/>
      <c r="Z132" s="745">
        <f t="shared" si="52"/>
        <v>43.174603174603178</v>
      </c>
      <c r="AA132" s="678">
        <f t="shared" si="53"/>
        <v>22.409523809523812</v>
      </c>
      <c r="AB132" s="679">
        <v>12</v>
      </c>
      <c r="AC132" s="959">
        <v>12.6</v>
      </c>
      <c r="AD132" s="959">
        <v>1.65</v>
      </c>
      <c r="AE132" s="959">
        <v>1.46</v>
      </c>
      <c r="AF132" s="959">
        <v>8.2100000000000009</v>
      </c>
      <c r="AG132" s="959">
        <v>43.8</v>
      </c>
      <c r="AH132" s="959">
        <v>1</v>
      </c>
      <c r="AI132" s="959">
        <v>10.86</v>
      </c>
      <c r="AJ132" s="959">
        <v>0.89999999999999991</v>
      </c>
      <c r="AK132" s="959">
        <v>13.600000000000001</v>
      </c>
      <c r="AL132" s="969">
        <v>16250</v>
      </c>
      <c r="AM132" s="964">
        <v>1.7000000000000002</v>
      </c>
      <c r="AN132" s="959">
        <v>1.1499999999999999</v>
      </c>
      <c r="AO132" s="845">
        <f t="shared" si="54"/>
        <v>-9.9005545133908779</v>
      </c>
      <c r="AP132" s="846">
        <f t="shared" si="55"/>
        <v>12.508969296132934</v>
      </c>
      <c r="AQ132" s="680">
        <f t="shared" si="56"/>
        <v>185.95430130330692</v>
      </c>
      <c r="AR132" s="745">
        <f>INDEX(Historical!$C$7:$C$1452,MATCH(B132,Historical!$B$7:$B$1452,0))*IF(AH132="n/a",1.03,IF(AH132&lt;0,1.01,IF(AH132&gt;10,1.1,(1+AH132/100))))</f>
        <v>5.1105999999999998</v>
      </c>
      <c r="AS132" s="678">
        <f t="shared" si="57"/>
        <v>5.6216600000000003</v>
      </c>
      <c r="AT132" s="678">
        <f t="shared" si="62"/>
        <v>6.1838260000000007</v>
      </c>
      <c r="AU132" s="678">
        <f t="shared" si="62"/>
        <v>6.802208600000001</v>
      </c>
      <c r="AV132" s="678">
        <f t="shared" si="62"/>
        <v>7.4824294600000014</v>
      </c>
      <c r="AW132" s="745">
        <f t="shared" si="58"/>
        <v>31.200724060000002</v>
      </c>
      <c r="AX132" s="854">
        <f t="shared" si="59"/>
        <v>11.049980188411956</v>
      </c>
      <c r="AY132" s="1090">
        <v>1.0900000000000001</v>
      </c>
      <c r="AZ132" s="964">
        <v>26.479999999999997</v>
      </c>
      <c r="BA132" s="964">
        <v>-24.11</v>
      </c>
      <c r="BB132" s="964">
        <v>-2.42</v>
      </c>
      <c r="BC132" s="964">
        <v>-9.43</v>
      </c>
      <c r="BE132" s="701">
        <v>1972</v>
      </c>
      <c r="BF132" s="986" t="e">
        <f>#VALUE!</f>
        <v>#VALUE!</v>
      </c>
      <c r="BG132" s="972">
        <v>13.600000000000001</v>
      </c>
    </row>
    <row r="133" spans="1:59" ht="11.25" customHeight="1" x14ac:dyDescent="0.2">
      <c r="A133" s="645" t="s">
        <v>388</v>
      </c>
      <c r="B133" s="651" t="s">
        <v>389</v>
      </c>
      <c r="C133" s="1080" t="s">
        <v>129</v>
      </c>
      <c r="D133" s="1080" t="s">
        <v>4424</v>
      </c>
      <c r="E133" s="835">
        <v>43</v>
      </c>
      <c r="F133" s="554">
        <v>59</v>
      </c>
      <c r="G133" s="554" t="s">
        <v>38</v>
      </c>
      <c r="H133" s="554" t="s">
        <v>116</v>
      </c>
      <c r="I133" s="959">
        <v>68.33</v>
      </c>
      <c r="J133" s="745">
        <f t="shared" si="47"/>
        <v>2.5757354017269138</v>
      </c>
      <c r="K133" s="968">
        <v>0.44</v>
      </c>
      <c r="L133" s="679">
        <v>4</v>
      </c>
      <c r="M133" s="736">
        <f t="shared" si="48"/>
        <v>1.76</v>
      </c>
      <c r="N133" s="644" t="s">
        <v>112</v>
      </c>
      <c r="O133" s="838">
        <v>0.4</v>
      </c>
      <c r="P133" s="958">
        <v>43329</v>
      </c>
      <c r="Q133" s="958">
        <v>43355</v>
      </c>
      <c r="R133" s="736">
        <f t="shared" si="49"/>
        <v>9.9999999999999947</v>
      </c>
      <c r="S133" s="802">
        <f>IF(INDEX(Historical!$D$7:$D$1452,MATCH(B133,Historical!$B$7:$B$1452,0))=0,"n/a",(INDEX(Historical!$C$7:$C$1452,MATCH(B133,Historical!$B$7:$B$1452,0))/INDEX(Historical!$D$7:$D$1452,MATCH(B133,Historical!$B$7:$B$1452,0))-1)*100)</f>
        <v>5.4421768707483054</v>
      </c>
      <c r="T133" s="802">
        <f>IF(INDEX(Historical!$F$7:$F$1452,MATCH(B133,Historical!$B$7:$B$1452,0))=0,"n/a",((INDEX(Historical!$C$7:$C$1452,MATCH(B133,Historical!$B$7:$B$1452,0))/INDEX(Historical!$F$7:$F$1452,MATCH(B133,Historical!$B$7:$B$1452,0)))^(1/3)-1)*100)</f>
        <v>5.9027072021463178</v>
      </c>
      <c r="U133" s="802">
        <f>IF(INDEX(Historical!$I$7:$I$1452,MATCH(B133,Historical!$B$7:$B$1452,0))=0,"n/a",((INDEX(Historical!$C$7:$C$1452,MATCH(B133,Historical!$B$7:$B$1452,0))/INDEX(Historical!$I$7:$I$1452,MATCH(B133,Historical!$B$7:$B$1452,0)))^(1/5)-1)*100)</f>
        <v>9.1607069589288557</v>
      </c>
      <c r="V133" s="802">
        <f>IF(INDEX(Historical!$O$7:$O$1452,MATCH(B133,Historical!$B$7:$B$1452,0))=0,"n/a",((INDEX(Historical!$C$7:$C$1452,MATCH(B133,Historical!$B$7:$B$1452,0))/INDEX(Historical!$O$7:$O$1452,MATCH(B133,Historical!$B$7:$B$1452,0)))^(1/10)-1)*100)</f>
        <v>16.212076231229954</v>
      </c>
      <c r="W133" s="803">
        <f t="shared" si="50"/>
        <v>0.56505452036317405</v>
      </c>
      <c r="X133" s="804">
        <f t="shared" si="51"/>
        <v>0.70466976607145049</v>
      </c>
      <c r="Y133" s="651"/>
      <c r="Z133" s="745">
        <f t="shared" si="52"/>
        <v>33.207547169811328</v>
      </c>
      <c r="AA133" s="678">
        <f t="shared" si="53"/>
        <v>12.892452830188679</v>
      </c>
      <c r="AB133" s="679">
        <v>8</v>
      </c>
      <c r="AC133" s="959">
        <v>5.3</v>
      </c>
      <c r="AD133" s="959">
        <v>1.28</v>
      </c>
      <c r="AE133" s="959">
        <v>0.49</v>
      </c>
      <c r="AF133" s="959">
        <v>2.5299999999999998</v>
      </c>
      <c r="AG133" s="959">
        <v>20</v>
      </c>
      <c r="AH133" s="959">
        <v>30.2</v>
      </c>
      <c r="AI133" s="959">
        <v>8.14</v>
      </c>
      <c r="AJ133" s="959">
        <v>13</v>
      </c>
      <c r="AK133" s="959">
        <v>10.100000000000001</v>
      </c>
      <c r="AL133" s="969">
        <v>66610</v>
      </c>
      <c r="AM133" s="964">
        <v>0.2</v>
      </c>
      <c r="AN133" s="959">
        <v>0.62</v>
      </c>
      <c r="AO133" s="845">
        <f t="shared" si="54"/>
        <v>-1.1560104695329105</v>
      </c>
      <c r="AP133" s="846">
        <f t="shared" si="55"/>
        <v>11.736442360655769</v>
      </c>
      <c r="AQ133" s="680">
        <f t="shared" si="56"/>
        <v>20.402852790819349</v>
      </c>
      <c r="AR133" s="745">
        <f>INDEX(Historical!$C$7:$C$1452,MATCH(B133,Historical!$B$7:$B$1452,0))*IF(AH133="n/a",1.03,IF(AH133&lt;0,1.01,IF(AH133&gt;10,1.1,(1+AH133/100))))</f>
        <v>1.7050000000000003</v>
      </c>
      <c r="AS133" s="678">
        <f t="shared" si="57"/>
        <v>1.8437870000000001</v>
      </c>
      <c r="AT133" s="678">
        <f t="shared" si="62"/>
        <v>2.0281657000000002</v>
      </c>
      <c r="AU133" s="678">
        <f t="shared" si="62"/>
        <v>2.2309822700000006</v>
      </c>
      <c r="AV133" s="678">
        <f t="shared" si="62"/>
        <v>2.454080497000001</v>
      </c>
      <c r="AW133" s="745">
        <f t="shared" si="58"/>
        <v>10.262015467000003</v>
      </c>
      <c r="AX133" s="854">
        <f t="shared" si="59"/>
        <v>15.018316211034691</v>
      </c>
      <c r="AY133" s="1090">
        <v>0.98</v>
      </c>
      <c r="AZ133" s="964">
        <v>15.68</v>
      </c>
      <c r="BA133" s="964">
        <v>-20.830000000000002</v>
      </c>
      <c r="BB133" s="964">
        <v>-13.200000000000001</v>
      </c>
      <c r="BC133" s="964">
        <v>-2.0099999999999998</v>
      </c>
      <c r="BE133" s="701">
        <v>1976</v>
      </c>
      <c r="BF133" s="986" t="e">
        <f>#VALUE!</f>
        <v>#VALUE!</v>
      </c>
      <c r="BG133" s="972">
        <v>7.6</v>
      </c>
    </row>
    <row r="134" spans="1:59" ht="11.25" customHeight="1" x14ac:dyDescent="0.2">
      <c r="A134" s="566" t="s">
        <v>4113</v>
      </c>
      <c r="B134" s="651" t="s">
        <v>387</v>
      </c>
      <c r="C134" s="1080" t="s">
        <v>129</v>
      </c>
      <c r="D134" s="1080" t="s">
        <v>4424</v>
      </c>
      <c r="E134" s="835">
        <v>45</v>
      </c>
      <c r="F134" s="554">
        <v>50</v>
      </c>
      <c r="G134" s="554" t="s">
        <v>38</v>
      </c>
      <c r="H134" s="554" t="s">
        <v>116</v>
      </c>
      <c r="I134" s="959">
        <v>93.15</v>
      </c>
      <c r="J134" s="745">
        <f t="shared" si="47"/>
        <v>2.232957595276436</v>
      </c>
      <c r="K134" s="968">
        <v>0.52</v>
      </c>
      <c r="L134" s="679">
        <v>4</v>
      </c>
      <c r="M134" s="736">
        <f t="shared" si="48"/>
        <v>2.08</v>
      </c>
      <c r="N134" s="644" t="s">
        <v>165</v>
      </c>
      <c r="O134" s="838">
        <v>0.51</v>
      </c>
      <c r="P134" s="958">
        <v>43167</v>
      </c>
      <c r="Q134" s="958">
        <v>43192</v>
      </c>
      <c r="R134" s="736">
        <f t="shared" si="49"/>
        <v>1.9607843137254919</v>
      </c>
      <c r="S134" s="802">
        <f>IF(INDEX(Historical!$D$7:$D$1452,MATCH(B134,Historical!$B$7:$B$1452,0))=0,"n/a",(INDEX(Historical!$C$7:$C$1452,MATCH(B134,Historical!$B$7:$B$1452,0))/INDEX(Historical!$D$7:$D$1452,MATCH(B134,Historical!$B$7:$B$1452,0))-1)*100)</f>
        <v>2.0100502512562901</v>
      </c>
      <c r="T134" s="802">
        <f>IF(INDEX(Historical!$F$7:$F$1452,MATCH(B134,Historical!$B$7:$B$1452,0))=0,"n/a",((INDEX(Historical!$C$7:$C$1452,MATCH(B134,Historical!$B$7:$B$1452,0))/INDEX(Historical!$F$7:$F$1452,MATCH(B134,Historical!$B$7:$B$1452,0)))^(1/3)-1)*100)</f>
        <v>2.0518519246802258</v>
      </c>
      <c r="U134" s="802">
        <f>IF(INDEX(Historical!$I$7:$I$1452,MATCH(B134,Historical!$B$7:$B$1452,0))=0,"n/a",((INDEX(Historical!$C$7:$C$1452,MATCH(B134,Historical!$B$7:$B$1452,0))/INDEX(Historical!$I$7:$I$1452,MATCH(B134,Historical!$B$7:$B$1452,0)))^(1/5)-1)*100)</f>
        <v>5.441990674192887</v>
      </c>
      <c r="V134" s="802">
        <f>IF(INDEX(Historical!$O$7:$O$1452,MATCH(B134,Historical!$B$7:$B$1452,0))=0,"n/a",((INDEX(Historical!$C$7:$C$1452,MATCH(B134,Historical!$B$7:$B$1452,0))/INDEX(Historical!$O$7:$O$1452,MATCH(B134,Historical!$B$7:$B$1452,0)))^(1/10)-1)*100)</f>
        <v>9.3887862519232979</v>
      </c>
      <c r="W134" s="803">
        <f t="shared" si="50"/>
        <v>0.57962664482622472</v>
      </c>
      <c r="X134" s="804" t="str">
        <f t="shared" si="51"/>
        <v>n/a</v>
      </c>
      <c r="Y134" s="651"/>
      <c r="Z134" s="745">
        <f t="shared" si="52"/>
        <v>126.06060606060608</v>
      </c>
      <c r="AA134" s="678">
        <f t="shared" si="53"/>
        <v>56.45454545454546</v>
      </c>
      <c r="AB134" s="679">
        <v>1</v>
      </c>
      <c r="AC134" s="959">
        <v>1.65</v>
      </c>
      <c r="AD134" s="959">
        <v>13.54</v>
      </c>
      <c r="AE134" s="959">
        <v>0.54</v>
      </c>
      <c r="AF134" s="959">
        <v>3.78</v>
      </c>
      <c r="AG134" s="959">
        <v>7.0000000000000009</v>
      </c>
      <c r="AH134" s="959">
        <v>-26.8</v>
      </c>
      <c r="AI134" s="959">
        <v>-2.5</v>
      </c>
      <c r="AJ134" s="959">
        <v>-8.5</v>
      </c>
      <c r="AK134" s="959">
        <v>4.17</v>
      </c>
      <c r="AL134" s="969">
        <v>274760</v>
      </c>
      <c r="AM134" s="964">
        <v>0.89999999999999991</v>
      </c>
      <c r="AN134" s="959">
        <v>0.8</v>
      </c>
      <c r="AO134" s="845">
        <f t="shared" si="54"/>
        <v>-48.779597185076135</v>
      </c>
      <c r="AP134" s="846">
        <f t="shared" si="55"/>
        <v>7.674948269469323</v>
      </c>
      <c r="AQ134" s="680">
        <f t="shared" si="56"/>
        <v>207.96694037450897</v>
      </c>
      <c r="AR134" s="745">
        <f>INDEX(Historical!$C$7:$C$1452,MATCH(B134,Historical!$B$7:$B$1452,0))*IF(AH134="n/a",1.03,IF(AH134&lt;0,1.01,IF(AH134&gt;10,1.1,(1+AH134/100))))</f>
        <v>2.0503000000000005</v>
      </c>
      <c r="AS134" s="678">
        <f t="shared" si="57"/>
        <v>2.0708030000000006</v>
      </c>
      <c r="AT134" s="678">
        <f t="shared" si="62"/>
        <v>2.157155485100001</v>
      </c>
      <c r="AU134" s="678">
        <f t="shared" si="62"/>
        <v>2.2471088688286711</v>
      </c>
      <c r="AV134" s="678">
        <f t="shared" si="62"/>
        <v>2.3408133086588268</v>
      </c>
      <c r="AW134" s="745">
        <f t="shared" si="58"/>
        <v>10.866180662587499</v>
      </c>
      <c r="AX134" s="854">
        <f t="shared" si="59"/>
        <v>11.665250308735908</v>
      </c>
      <c r="AY134" s="1090">
        <v>0.47</v>
      </c>
      <c r="AZ134" s="964">
        <v>13.900000000000002</v>
      </c>
      <c r="BA134" s="964">
        <v>-15.299999999999999</v>
      </c>
      <c r="BB134" s="964">
        <v>-3.56</v>
      </c>
      <c r="BC134" s="964">
        <v>2.54</v>
      </c>
      <c r="BE134" s="701">
        <v>1974</v>
      </c>
      <c r="BF134" s="986" t="e">
        <f>#VALUE!</f>
        <v>#VALUE!</v>
      </c>
      <c r="BG134" s="972">
        <v>2.5</v>
      </c>
    </row>
    <row r="135" spans="1:59" ht="11.25" customHeight="1" x14ac:dyDescent="0.2">
      <c r="A135" s="645" t="s">
        <v>390</v>
      </c>
      <c r="B135" s="651" t="s">
        <v>391</v>
      </c>
      <c r="C135" s="1080" t="s">
        <v>155</v>
      </c>
      <c r="D135" s="1080" t="s">
        <v>4412</v>
      </c>
      <c r="E135" s="835">
        <v>25</v>
      </c>
      <c r="F135" s="554">
        <v>126</v>
      </c>
      <c r="G135" s="554" t="s">
        <v>38</v>
      </c>
      <c r="H135" s="554" t="s">
        <v>38</v>
      </c>
      <c r="I135" s="959">
        <v>98.03</v>
      </c>
      <c r="J135" s="745">
        <f>(M135/I135)*100</f>
        <v>0.6120575334081404</v>
      </c>
      <c r="K135" s="974">
        <v>0.15</v>
      </c>
      <c r="L135" s="679">
        <v>4</v>
      </c>
      <c r="M135" s="736">
        <f>K135*L135</f>
        <v>0.6</v>
      </c>
      <c r="N135" s="644" t="s">
        <v>141</v>
      </c>
      <c r="O135" s="839">
        <v>0.14000000000000001</v>
      </c>
      <c r="P135" s="958">
        <v>43396</v>
      </c>
      <c r="Q135" s="958">
        <v>43411</v>
      </c>
      <c r="R135" s="736">
        <f t="shared" si="49"/>
        <v>7.1428571428571281</v>
      </c>
      <c r="S135" s="802">
        <f>IF(INDEX(Historical!$D$7:$D$1452,MATCH(B135,Historical!$B$7:$B$1452,0))=0,"n/a",(INDEX(Historical!$C$7:$C$1452,MATCH(B135,Historical!$B$7:$B$1452,0))/INDEX(Historical!$D$7:$D$1452,MATCH(B135,Historical!$B$7:$B$1452,0))-1)*100)</f>
        <v>8.163265306122458</v>
      </c>
      <c r="T135" s="802">
        <f>IF(INDEX(Historical!$F$7:$F$1452,MATCH(B135,Historical!$B$7:$B$1452,0))=0,"n/a",((INDEX(Historical!$C$7:$C$1452,MATCH(B135,Historical!$B$7:$B$1452,0))/INDEX(Historical!$F$7:$F$1452,MATCH(B135,Historical!$B$7:$B$1452,0)))^(1/3)-1)*100)</f>
        <v>8.9341387842532871</v>
      </c>
      <c r="U135" s="802">
        <f>IF(INDEX(Historical!$I$7:$I$1452,MATCH(B135,Historical!$B$7:$B$1452,0))=0,"n/a",((INDEX(Historical!$C$7:$C$1452,MATCH(B135,Historical!$B$7:$B$1452,0))/INDEX(Historical!$I$7:$I$1452,MATCH(B135,Historical!$B$7:$B$1452,0)))^(1/5)-1)*100)</f>
        <v>7.7448698857029541</v>
      </c>
      <c r="V135" s="802">
        <f>IF(INDEX(Historical!$O$7:$O$1452,MATCH(B135,Historical!$B$7:$B$1452,0))=0,"n/a",((INDEX(Historical!$C$7:$C$1452,MATCH(B135,Historical!$B$7:$B$1452,0))/INDEX(Historical!$O$7:$O$1452,MATCH(B135,Historical!$B$7:$B$1452,0)))^(1/10)-1)*100)</f>
        <v>7.1773462536293131</v>
      </c>
      <c r="W135" s="803">
        <f>IF(OR(U135&lt;=0,U135="n/a",V135&lt;=0,V135="n/a"),"n/a",U135/V135)</f>
        <v>1.0790715136233906</v>
      </c>
      <c r="X135" s="804">
        <f t="shared" si="51"/>
        <v>0.3585587910047664</v>
      </c>
      <c r="Y135" s="759"/>
      <c r="Z135" s="745">
        <f t="shared" si="52"/>
        <v>19.108280254777068</v>
      </c>
      <c r="AA135" s="678">
        <f t="shared" si="53"/>
        <v>31.219745222929934</v>
      </c>
      <c r="AB135" s="679">
        <v>12</v>
      </c>
      <c r="AC135" s="959">
        <v>3.14</v>
      </c>
      <c r="AD135" s="959">
        <v>5.29</v>
      </c>
      <c r="AE135" s="959">
        <v>4.34</v>
      </c>
      <c r="AF135" s="959">
        <v>5.36</v>
      </c>
      <c r="AG135" s="959">
        <v>11.899999999999999</v>
      </c>
      <c r="AH135" s="959">
        <v>60.3</v>
      </c>
      <c r="AI135" s="959">
        <v>10.58</v>
      </c>
      <c r="AJ135" s="959">
        <v>21.6</v>
      </c>
      <c r="AK135" s="959">
        <v>5.8999999999999995</v>
      </c>
      <c r="AL135" s="969">
        <v>7430</v>
      </c>
      <c r="AM135" s="964">
        <v>0.2</v>
      </c>
      <c r="AN135" s="959">
        <v>0</v>
      </c>
      <c r="AO135" s="845">
        <f t="shared" si="54"/>
        <v>-22.862817803818839</v>
      </c>
      <c r="AP135" s="846">
        <f t="shared" si="55"/>
        <v>8.3569274191110949</v>
      </c>
      <c r="AQ135" s="680">
        <f t="shared" si="56"/>
        <v>172.71298253324824</v>
      </c>
      <c r="AR135" s="745">
        <f>INDEX(Historical!$C$7:$C$1452,MATCH(B135,Historical!$B$7:$B$1452,0))*IF(AH135="n/a",1.03,IF(AH135&lt;0,1.01,IF(AH135&gt;10,1.1,(1+AH135/100))))</f>
        <v>0.58300000000000007</v>
      </c>
      <c r="AS135" s="678">
        <f>IF($AI135="n/a",1.03*AR135,IF($AI135&lt;0,1.01*AR135,IF($AI135&gt;10,1.1*AR135,(1+$AI135/100)*AR135)))</f>
        <v>0.64130000000000009</v>
      </c>
      <c r="AT135" s="678">
        <f t="shared" si="62"/>
        <v>0.67913670000000004</v>
      </c>
      <c r="AU135" s="678">
        <f t="shared" si="62"/>
        <v>0.71920576530000002</v>
      </c>
      <c r="AV135" s="678">
        <f t="shared" si="62"/>
        <v>0.76163890545269997</v>
      </c>
      <c r="AW135" s="745">
        <f>SUM(AR135:AV135)</f>
        <v>3.3842813707527002</v>
      </c>
      <c r="AX135" s="854">
        <f>AW135/I135*100</f>
        <v>3.4522915135700298</v>
      </c>
      <c r="AY135" s="1090">
        <v>1.19</v>
      </c>
      <c r="AZ135" s="964">
        <v>18.48</v>
      </c>
      <c r="BA135" s="964">
        <v>-21.63</v>
      </c>
      <c r="BB135" s="964">
        <v>-7.71</v>
      </c>
      <c r="BC135" s="964">
        <v>-5.1499999999999995</v>
      </c>
      <c r="BE135" s="701">
        <v>1994</v>
      </c>
      <c r="BF135" s="986" t="e">
        <f>#VALUE!</f>
        <v>#VALUE!</v>
      </c>
      <c r="BG135" s="972">
        <v>8.2000000000000011</v>
      </c>
    </row>
    <row r="136" spans="1:59" ht="11.25" customHeight="1" x14ac:dyDescent="0.2">
      <c r="A136" s="566" t="s">
        <v>392</v>
      </c>
      <c r="B136" s="651" t="s">
        <v>393</v>
      </c>
      <c r="C136" s="1080" t="s">
        <v>109</v>
      </c>
      <c r="D136" s="1080" t="s">
        <v>4427</v>
      </c>
      <c r="E136" s="836">
        <v>27</v>
      </c>
      <c r="F136" s="554">
        <v>100</v>
      </c>
      <c r="G136" s="554" t="s">
        <v>38</v>
      </c>
      <c r="H136" s="554" t="s">
        <v>116</v>
      </c>
      <c r="I136" s="959">
        <v>55.68</v>
      </c>
      <c r="J136" s="745">
        <f>(M136/I136)*100</f>
        <v>2.8735632183908049</v>
      </c>
      <c r="K136" s="974">
        <v>0.4</v>
      </c>
      <c r="L136" s="679">
        <v>4</v>
      </c>
      <c r="M136" s="736">
        <f>K136*L136</f>
        <v>1.6</v>
      </c>
      <c r="N136" s="644" t="s">
        <v>170</v>
      </c>
      <c r="O136" s="839">
        <v>0.39</v>
      </c>
      <c r="P136" s="960">
        <v>43042</v>
      </c>
      <c r="Q136" s="960">
        <v>43056</v>
      </c>
      <c r="R136" s="736">
        <f t="shared" si="49"/>
        <v>2.5641025641025665</v>
      </c>
      <c r="S136" s="802">
        <f>IF(INDEX(Historical!$D$7:$D$1452,MATCH(B136,Historical!$B$7:$B$1452,0))=0,"n/a",(INDEX(Historical!$C$7:$C$1452,MATCH(B136,Historical!$B$7:$B$1452,0))/INDEX(Historical!$D$7:$D$1452,MATCH(B136,Historical!$B$7:$B$1452,0))-1)*100)</f>
        <v>0.64102564102561654</v>
      </c>
      <c r="T136" s="802">
        <f>IF(INDEX(Historical!$F$7:$F$1452,MATCH(B136,Historical!$B$7:$B$1452,0))=0,"n/a",((INDEX(Historical!$C$7:$C$1452,MATCH(B136,Historical!$B$7:$B$1452,0))/INDEX(Historical!$F$7:$F$1452,MATCH(B136,Historical!$B$7:$B$1452,0)))^(1/3)-1)*100)</f>
        <v>1.0846833102023279</v>
      </c>
      <c r="U136" s="802">
        <f>IF(INDEX(Historical!$I$7:$I$1452,MATCH(B136,Historical!$B$7:$B$1452,0))=0,"n/a",((INDEX(Historical!$C$7:$C$1452,MATCH(B136,Historical!$B$7:$B$1452,0))/INDEX(Historical!$I$7:$I$1452,MATCH(B136,Historical!$B$7:$B$1452,0)))^(1/5)-1)*100)</f>
        <v>1.1876680591268229</v>
      </c>
      <c r="V136" s="802">
        <f>IF(INDEX(Historical!$O$7:$O$1452,MATCH(B136,Historical!$B$7:$B$1452,0))=0,"n/a",((INDEX(Historical!$C$7:$C$1452,MATCH(B136,Historical!$B$7:$B$1452,0))/INDEX(Historical!$O$7:$O$1452,MATCH(B136,Historical!$B$7:$B$1452,0)))^(1/10)-1)*100)</f>
        <v>1.446267893331088</v>
      </c>
      <c r="W136" s="803">
        <f>IF(OR(U136&lt;=0,U136="n/a",V136&lt;=0,V136="n/a"),"n/a",U136/V136)</f>
        <v>0.82119506669774012</v>
      </c>
      <c r="X136" s="804" t="str">
        <f t="shared" si="51"/>
        <v>n/a</v>
      </c>
      <c r="Y136" s="770" t="s">
        <v>4495</v>
      </c>
      <c r="Z136" s="745">
        <f t="shared" si="52"/>
        <v>61.776061776061788</v>
      </c>
      <c r="AA136" s="678">
        <f t="shared" si="53"/>
        <v>21.498069498069498</v>
      </c>
      <c r="AB136" s="679">
        <v>12</v>
      </c>
      <c r="AC136" s="959">
        <v>2.59</v>
      </c>
      <c r="AD136" s="959">
        <v>7.18</v>
      </c>
      <c r="AE136" s="959">
        <v>10.63</v>
      </c>
      <c r="AF136" s="959">
        <v>2.5099999999999998</v>
      </c>
      <c r="AG136" s="959">
        <v>9.6</v>
      </c>
      <c r="AH136" s="959">
        <v>3</v>
      </c>
      <c r="AI136" s="959">
        <v>8.77</v>
      </c>
      <c r="AJ136" s="959">
        <v>-4.2</v>
      </c>
      <c r="AK136" s="959">
        <v>3</v>
      </c>
      <c r="AL136" s="969">
        <v>1490</v>
      </c>
      <c r="AM136" s="964">
        <v>4.08</v>
      </c>
      <c r="AN136" s="959">
        <v>0</v>
      </c>
      <c r="AO136" s="845">
        <f t="shared" si="54"/>
        <v>-17.43683822055187</v>
      </c>
      <c r="AP136" s="846">
        <f t="shared" si="55"/>
        <v>4.0612312775176278</v>
      </c>
      <c r="AQ136" s="680">
        <f t="shared" si="56"/>
        <v>54.862167304641751</v>
      </c>
      <c r="AR136" s="745">
        <f>INDEX(Historical!$C$7:$C$1452,MATCH(B136,Historical!$B$7:$B$1452,0))*IF(AH136="n/a",1.03,IF(AH136&lt;0,1.01,IF(AH136&gt;10,1.1,(1+AH136/100))))</f>
        <v>1.6171</v>
      </c>
      <c r="AS136" s="678">
        <f>IF($AI136="n/a",1.03*AR136,IF($AI136&lt;0,1.01*AR136,IF($AI136&gt;10,1.1*AR136,(1+$AI136/100)*AR136)))</f>
        <v>1.7589196699999998</v>
      </c>
      <c r="AT136" s="678">
        <f t="shared" si="62"/>
        <v>1.8116872600999998</v>
      </c>
      <c r="AU136" s="678">
        <f t="shared" si="62"/>
        <v>1.8660378779029998</v>
      </c>
      <c r="AV136" s="678">
        <f t="shared" si="62"/>
        <v>1.9220190142400899</v>
      </c>
      <c r="AW136" s="745">
        <f>SUM(AR136:AV136)</f>
        <v>8.9757638222430884</v>
      </c>
      <c r="AX136" s="854">
        <f>AW136/I136*100</f>
        <v>16.120265485350373</v>
      </c>
      <c r="AY136" s="1090">
        <v>1.03</v>
      </c>
      <c r="AZ136" s="964">
        <v>6.97</v>
      </c>
      <c r="BA136" s="964">
        <v>-14.02</v>
      </c>
      <c r="BB136" s="964">
        <v>-5.3100000000000005</v>
      </c>
      <c r="BC136" s="964">
        <v>-6.22</v>
      </c>
      <c r="BE136" s="701">
        <v>1993</v>
      </c>
      <c r="BF136" s="986" t="e">
        <f>#VALUE!</f>
        <v>#VALUE!</v>
      </c>
      <c r="BG136" s="972">
        <v>1</v>
      </c>
    </row>
    <row r="137" spans="1:59" ht="11.25" customHeight="1" x14ac:dyDescent="0.2">
      <c r="A137" s="566" t="s">
        <v>394</v>
      </c>
      <c r="B137" s="651" t="s">
        <v>395</v>
      </c>
      <c r="C137" s="1080" t="s">
        <v>248</v>
      </c>
      <c r="D137" s="1080" t="s">
        <v>4447</v>
      </c>
      <c r="E137" s="835">
        <v>37</v>
      </c>
      <c r="F137" s="554">
        <v>71</v>
      </c>
      <c r="G137" s="554" t="s">
        <v>107</v>
      </c>
      <c r="H137" s="554" t="s">
        <v>107</v>
      </c>
      <c r="I137" s="959">
        <v>29.17</v>
      </c>
      <c r="J137" s="745">
        <f>(M137/I137)*100</f>
        <v>3.1539252656839221</v>
      </c>
      <c r="K137" s="968">
        <v>0.23</v>
      </c>
      <c r="L137" s="679">
        <v>4</v>
      </c>
      <c r="M137" s="736">
        <f>K137*L137</f>
        <v>0.92</v>
      </c>
      <c r="N137" s="644" t="s">
        <v>322</v>
      </c>
      <c r="O137" s="838">
        <v>0.22</v>
      </c>
      <c r="P137" s="958">
        <v>43244</v>
      </c>
      <c r="Q137" s="958">
        <v>43280</v>
      </c>
      <c r="R137" s="736">
        <f t="shared" si="49"/>
        <v>4.5454545454545494</v>
      </c>
      <c r="S137" s="802">
        <f>IF(INDEX(Historical!$D$7:$D$1452,MATCH(B137,Historical!$B$7:$B$1452,0))=0,"n/a",(INDEX(Historical!$C$7:$C$1452,MATCH(B137,Historical!$B$7:$B$1452,0))/INDEX(Historical!$D$7:$D$1452,MATCH(B137,Historical!$B$7:$B$1452,0))-1)*100)</f>
        <v>4.8192771084337505</v>
      </c>
      <c r="T137" s="802">
        <f>IF(INDEX(Historical!$F$7:$F$1452,MATCH(B137,Historical!$B$7:$B$1452,0))=0,"n/a",((INDEX(Historical!$C$7:$C$1452,MATCH(B137,Historical!$B$7:$B$1452,0))/INDEX(Historical!$F$7:$F$1452,MATCH(B137,Historical!$B$7:$B$1452,0)))^(1/3)-1)*100)</f>
        <v>5.0717574498580165</v>
      </c>
      <c r="U137" s="802">
        <f>IF(INDEX(Historical!$I$7:$I$1452,MATCH(B137,Historical!$B$7:$B$1452,0))=0,"n/a",((INDEX(Historical!$C$7:$C$1452,MATCH(B137,Historical!$B$7:$B$1452,0))/INDEX(Historical!$I$7:$I$1452,MATCH(B137,Historical!$B$7:$B$1452,0)))^(1/5)-1)*100)</f>
        <v>5.6805496536407318</v>
      </c>
      <c r="V137" s="802">
        <f>IF(INDEX(Historical!$O$7:$O$1452,MATCH(B137,Historical!$B$7:$B$1452,0))=0,"n/a",((INDEX(Historical!$C$7:$C$1452,MATCH(B137,Historical!$B$7:$B$1452,0))/INDEX(Historical!$O$7:$O$1452,MATCH(B137,Historical!$B$7:$B$1452,0)))^(1/10)-1)*100)</f>
        <v>8.0801468581459535</v>
      </c>
      <c r="W137" s="803">
        <f>IF(OR(U137&lt;=0,U137="n/a",V137&lt;=0,V137="n/a"),"n/a",U137/V137)</f>
        <v>0.70302554562036434</v>
      </c>
      <c r="X137" s="804" t="str">
        <f t="shared" si="51"/>
        <v>n/a</v>
      </c>
      <c r="Y137" s="753"/>
      <c r="Z137" s="745">
        <f t="shared" si="52"/>
        <v>54.117647058823536</v>
      </c>
      <c r="AA137" s="678">
        <f t="shared" si="53"/>
        <v>17.158823529411766</v>
      </c>
      <c r="AB137" s="679">
        <v>12</v>
      </c>
      <c r="AC137" s="959">
        <v>1.7</v>
      </c>
      <c r="AD137" s="959" t="s">
        <v>138</v>
      </c>
      <c r="AE137" s="959">
        <v>1.07</v>
      </c>
      <c r="AF137" s="959">
        <v>1.46</v>
      </c>
      <c r="AG137" s="959">
        <v>9.5</v>
      </c>
      <c r="AH137" s="959">
        <v>-6.7</v>
      </c>
      <c r="AI137" s="959" t="s">
        <v>138</v>
      </c>
      <c r="AJ137" s="959">
        <v>-3.4000000000000004</v>
      </c>
      <c r="AK137" s="959" t="s">
        <v>138</v>
      </c>
      <c r="AL137" s="972">
        <v>309.49</v>
      </c>
      <c r="AM137" s="964">
        <v>5.8999999999999995</v>
      </c>
      <c r="AN137" s="959">
        <v>0.04</v>
      </c>
      <c r="AO137" s="845">
        <f t="shared" si="54"/>
        <v>-8.324348610087112</v>
      </c>
      <c r="AP137" s="846">
        <f t="shared" si="55"/>
        <v>8.8344749193246539</v>
      </c>
      <c r="AQ137" s="680">
        <f t="shared" si="56"/>
        <v>5.5185762538545902</v>
      </c>
      <c r="AR137" s="745">
        <f>INDEX(Historical!$C$7:$C$1452,MATCH(B137,Historical!$B$7:$B$1452,0))*IF(AH137="n/a",1.03,IF(AH137&lt;0,1.01,IF(AH137&gt;10,1.1,(1+AH137/100))))</f>
        <v>0.87870000000000004</v>
      </c>
      <c r="AS137" s="678">
        <f>IF($AI137="n/a",1.03*AR137,IF($AI137&lt;0,1.01*AR137,IF($AI137&gt;10,1.1*AR137,(1+$AI137/100)*AR137)))</f>
        <v>0.90506100000000012</v>
      </c>
      <c r="AT137" s="678">
        <f t="shared" si="62"/>
        <v>0.9322128300000001</v>
      </c>
      <c r="AU137" s="678">
        <f t="shared" si="62"/>
        <v>0.96017921490000013</v>
      </c>
      <c r="AV137" s="678">
        <f t="shared" si="62"/>
        <v>0.98898459134700012</v>
      </c>
      <c r="AW137" s="745">
        <f>SUM(AR137:AV137)</f>
        <v>4.6651376362470005</v>
      </c>
      <c r="AX137" s="854">
        <f>AW137/I137*100</f>
        <v>15.992929846578678</v>
      </c>
      <c r="AY137" s="1090">
        <v>0.6</v>
      </c>
      <c r="AZ137" s="964">
        <v>7.9200000000000008</v>
      </c>
      <c r="BA137" s="964">
        <v>-26.950000000000003</v>
      </c>
      <c r="BB137" s="964">
        <v>-8.2100000000000009</v>
      </c>
      <c r="BC137" s="964">
        <v>-15.310000000000002</v>
      </c>
      <c r="BE137" s="701">
        <v>1982</v>
      </c>
      <c r="BF137" s="986" t="e">
        <f>#VALUE!</f>
        <v>#VALUE!</v>
      </c>
      <c r="BG137" s="972">
        <v>7.3999999999999995</v>
      </c>
    </row>
    <row r="138" spans="1:59" s="817" customFormat="1" ht="13.5" thickBot="1" x14ac:dyDescent="0.25">
      <c r="B138" s="941"/>
      <c r="E138" s="942"/>
      <c r="F138" s="928"/>
      <c r="J138" s="832"/>
      <c r="L138" s="929"/>
      <c r="M138" s="928"/>
      <c r="N138" s="928"/>
      <c r="O138" s="832"/>
      <c r="R138" s="928"/>
      <c r="S138" s="930"/>
      <c r="T138" s="930"/>
      <c r="U138" s="930"/>
      <c r="V138" s="930"/>
      <c r="W138" s="930"/>
      <c r="X138" s="930"/>
      <c r="Y138" s="941"/>
      <c r="Z138" s="832"/>
      <c r="AC138" s="931"/>
      <c r="AD138" s="931"/>
      <c r="AE138" s="931"/>
      <c r="AF138" s="931"/>
      <c r="AG138" s="931"/>
      <c r="AH138" s="931"/>
      <c r="AI138" s="931"/>
      <c r="AJ138" s="931"/>
      <c r="AK138" s="931"/>
      <c r="AL138" s="931"/>
      <c r="AM138" s="931"/>
      <c r="AN138" s="931"/>
      <c r="AO138" s="832"/>
      <c r="AR138" s="932"/>
      <c r="AS138" s="933"/>
      <c r="AT138" s="933"/>
      <c r="AU138" s="933"/>
      <c r="AV138" s="933"/>
      <c r="AW138" s="932"/>
      <c r="AX138" s="933"/>
      <c r="AY138" s="832"/>
      <c r="BD138" s="942"/>
      <c r="BE138" s="928"/>
      <c r="BF138" s="928"/>
    </row>
    <row r="139" spans="1:59" x14ac:dyDescent="0.2">
      <c r="A139" s="566" t="s">
        <v>4378</v>
      </c>
      <c r="B139" s="751">
        <f>COUNTA(B7:B137)</f>
        <v>131</v>
      </c>
      <c r="E139" s="947">
        <f>AVERAGE(E7:E137)</f>
        <v>39.694656488549619</v>
      </c>
      <c r="I139" s="934">
        <f>AVERAGE(I7:I137)</f>
        <v>83.958091603053433</v>
      </c>
      <c r="J139" s="935">
        <f>AVERAGE(J7:J137)</f>
        <v>2.6683160337597367</v>
      </c>
      <c r="K139" s="934">
        <f>AVERAGE(K7:K137)</f>
        <v>0.53683969465648862</v>
      </c>
      <c r="M139" s="934">
        <f>AVERAGE(M7:M137)</f>
        <v>1.9687938931297708</v>
      </c>
      <c r="O139" s="943">
        <f>AVERAGE(O7:O137)</f>
        <v>0.4968286131302474</v>
      </c>
      <c r="R139" s="934">
        <f t="shared" ref="R139:X139" si="63">AVERAGE(R7:R137)</f>
        <v>8.8692898647028393</v>
      </c>
      <c r="S139" s="944">
        <f t="shared" si="63"/>
        <v>6.1505777777433996</v>
      </c>
      <c r="T139" s="944">
        <f t="shared" si="63"/>
        <v>6.748977326759066</v>
      </c>
      <c r="U139" s="944">
        <f t="shared" si="63"/>
        <v>7.865991380898615</v>
      </c>
      <c r="V139" s="944">
        <f t="shared" si="63"/>
        <v>7.8345343446630817</v>
      </c>
      <c r="W139" s="945">
        <f t="shared" si="63"/>
        <v>0.98288703417320378</v>
      </c>
      <c r="X139" s="946">
        <f t="shared" si="63"/>
        <v>2.1238940915205182</v>
      </c>
      <c r="Z139" s="935">
        <f t="shared" ref="Z139:BC139" si="64">AVERAGE(Z7:Z137)</f>
        <v>58.662772002374325</v>
      </c>
      <c r="AA139" s="934">
        <f t="shared" si="64"/>
        <v>23.45201345698899</v>
      </c>
      <c r="AB139" s="808">
        <f t="shared" si="64"/>
        <v>10.519083969465649</v>
      </c>
      <c r="AC139" s="934">
        <f t="shared" si="64"/>
        <v>3.9961904761904736</v>
      </c>
      <c r="AD139" s="934">
        <f t="shared" si="64"/>
        <v>2.8084955752212384</v>
      </c>
      <c r="AE139" s="934">
        <f t="shared" si="64"/>
        <v>3.38063492063492</v>
      </c>
      <c r="AF139" s="934">
        <f t="shared" si="64"/>
        <v>4.3772357723577242</v>
      </c>
      <c r="AG139" s="934">
        <f t="shared" si="64"/>
        <v>21.52999999999999</v>
      </c>
      <c r="AH139" s="934">
        <f t="shared" si="64"/>
        <v>21.254838709677411</v>
      </c>
      <c r="AI139" s="934">
        <f t="shared" si="64"/>
        <v>10.907435897435892</v>
      </c>
      <c r="AJ139" s="934">
        <f t="shared" si="64"/>
        <v>6.7032000000000016</v>
      </c>
      <c r="AK139" s="934">
        <f t="shared" si="64"/>
        <v>10.637863247863249</v>
      </c>
      <c r="AL139" s="934">
        <f t="shared" si="64"/>
        <v>34076.510158730161</v>
      </c>
      <c r="AM139" s="934">
        <f t="shared" si="64"/>
        <v>2.3142857142857132</v>
      </c>
      <c r="AN139" s="934">
        <f t="shared" si="64"/>
        <v>0.85114754098360657</v>
      </c>
      <c r="AO139" s="1014">
        <f t="shared" si="64"/>
        <v>-13.141620848348099</v>
      </c>
      <c r="AP139" s="934">
        <f t="shared" si="64"/>
        <v>10.534307414658352</v>
      </c>
      <c r="AQ139" s="934">
        <f t="shared" si="64"/>
        <v>95.456296504798075</v>
      </c>
      <c r="AR139" s="1014">
        <f t="shared" si="64"/>
        <v>1.8764798574651147</v>
      </c>
      <c r="AS139" s="934">
        <f t="shared" si="64"/>
        <v>1.9966889319953893</v>
      </c>
      <c r="AT139" s="934">
        <f t="shared" si="64"/>
        <v>2.1510873846158671</v>
      </c>
      <c r="AU139" s="934">
        <f t="shared" si="64"/>
        <v>2.3189099456997631</v>
      </c>
      <c r="AV139" s="934">
        <f t="shared" si="64"/>
        <v>2.5013906145612479</v>
      </c>
      <c r="AW139" s="934">
        <f t="shared" si="64"/>
        <v>10.844556734337381</v>
      </c>
      <c r="AX139" s="934">
        <f t="shared" si="64"/>
        <v>14.727874911119379</v>
      </c>
      <c r="AY139" s="1014">
        <f t="shared" si="64"/>
        <v>0.82720000000000016</v>
      </c>
      <c r="AZ139" s="934">
        <f t="shared" si="64"/>
        <v>14.614444444444448</v>
      </c>
      <c r="BA139" s="934">
        <f t="shared" si="64"/>
        <v>-18.360158730158737</v>
      </c>
      <c r="BB139" s="934">
        <f t="shared" si="64"/>
        <v>-4.6115079365079374</v>
      </c>
      <c r="BC139" s="934">
        <f t="shared" si="64"/>
        <v>-5.313412698412697</v>
      </c>
    </row>
  </sheetData>
  <sheetProtection selectLockedCells="1" selectUnlockedCells="1"/>
  <mergeCells count="2">
    <mergeCell ref="AZ4:BC4"/>
    <mergeCell ref="P5:Q5"/>
  </mergeCells>
  <conditionalFormatting sqref="R7:V137">
    <cfRule type="cellIs" dxfId="67" priority="26" stopIfTrue="1" operator="lessThan">
      <formula>2</formula>
    </cfRule>
  </conditionalFormatting>
  <conditionalFormatting sqref="AQ7:AQ137">
    <cfRule type="cellIs" dxfId="66" priority="24" stopIfTrue="1" operator="lessThan">
      <formula>0</formula>
    </cfRule>
  </conditionalFormatting>
  <conditionalFormatting sqref="AP7:AP137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37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2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</cols>
  <sheetData>
    <row r="1" spans="1:11" ht="11.1" customHeight="1" x14ac:dyDescent="0.2">
      <c r="A1" s="405" t="s">
        <v>1870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3592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3593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3594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3595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3596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3597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3598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21" t="s">
        <v>3599</v>
      </c>
      <c r="C9" s="159" t="s">
        <v>3600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3601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22" t="s">
        <v>3602</v>
      </c>
      <c r="C11" s="422" t="s">
        <v>3603</v>
      </c>
      <c r="D11" s="422" t="s">
        <v>3604</v>
      </c>
      <c r="E11" s="422" t="s">
        <v>3605</v>
      </c>
      <c r="F11" s="422" t="s">
        <v>3257</v>
      </c>
      <c r="G11" s="13"/>
      <c r="H11" s="13"/>
      <c r="I11" s="13"/>
      <c r="J11" s="13"/>
      <c r="K11" s="41"/>
    </row>
    <row r="12" spans="1:11" ht="9.6" customHeight="1" x14ac:dyDescent="0.2">
      <c r="A12" s="10" t="s">
        <v>3606</v>
      </c>
      <c r="B12" s="423">
        <v>0.1</v>
      </c>
      <c r="C12" s="423">
        <v>0.1</v>
      </c>
      <c r="D12" s="423">
        <v>0.1</v>
      </c>
      <c r="E12" s="423">
        <v>0.1</v>
      </c>
      <c r="F12" s="423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3607</v>
      </c>
      <c r="B13" s="423">
        <v>0.1</v>
      </c>
      <c r="C13" s="423">
        <v>0.1</v>
      </c>
      <c r="D13" s="423">
        <v>0.11</v>
      </c>
      <c r="E13" s="423">
        <v>0.11</v>
      </c>
      <c r="F13" s="423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3608</v>
      </c>
      <c r="B14" s="423">
        <v>0.11</v>
      </c>
      <c r="C14" s="423">
        <v>0.11</v>
      </c>
      <c r="D14" s="423">
        <v>0.11</v>
      </c>
      <c r="E14" s="423">
        <v>0.11</v>
      </c>
      <c r="F14" s="423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3609</v>
      </c>
      <c r="B15" s="423">
        <v>0.11</v>
      </c>
      <c r="C15" s="423">
        <v>0.11</v>
      </c>
      <c r="D15" s="423">
        <v>0.12</v>
      </c>
      <c r="E15" s="423">
        <v>0.12</v>
      </c>
      <c r="F15" s="423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3610</v>
      </c>
      <c r="B16" s="423">
        <v>0.12</v>
      </c>
      <c r="C16" s="423">
        <v>0.12</v>
      </c>
      <c r="D16" s="423">
        <v>0.12</v>
      </c>
      <c r="E16" s="423">
        <v>0.12</v>
      </c>
      <c r="F16" s="423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3611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3612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21" t="s">
        <v>3613</v>
      </c>
      <c r="C19" s="13" t="s">
        <v>3614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3615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3616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3617</v>
      </c>
      <c r="B22" s="13"/>
      <c r="C22" s="13"/>
      <c r="D22" s="13"/>
      <c r="E22" s="424" t="s">
        <v>3618</v>
      </c>
      <c r="F22" s="159"/>
      <c r="G22" s="13"/>
      <c r="H22" s="13"/>
      <c r="I22" s="13"/>
      <c r="J22" s="13"/>
      <c r="K22" s="41"/>
    </row>
    <row r="23" spans="1:11" ht="11.1" customHeight="1" x14ac:dyDescent="0.2">
      <c r="A23" s="36"/>
      <c r="B23" s="421" t="s">
        <v>3619</v>
      </c>
      <c r="C23" s="159" t="s">
        <v>3620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3621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3622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3623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3624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3625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3626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3627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3628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25" t="s">
        <v>3629</v>
      </c>
      <c r="C33" s="13" t="s">
        <v>3630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3631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25" t="s">
        <v>3632</v>
      </c>
      <c r="C35" s="159" t="s">
        <v>3633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3634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3635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3636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26" t="s">
        <v>3637</v>
      </c>
      <c r="C39" s="13" t="s">
        <v>3638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3639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3640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3641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5" t="s">
        <v>3642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27"/>
      <c r="B45" s="426" t="s">
        <v>3643</v>
      </c>
      <c r="C45" s="13" t="s">
        <v>3644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27"/>
      <c r="B46" s="426" t="s">
        <v>3645</v>
      </c>
      <c r="C46" s="13" t="s">
        <v>3646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26" t="s">
        <v>96</v>
      </c>
      <c r="C47" s="159" t="s">
        <v>3728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3729</v>
      </c>
      <c r="B48" s="426"/>
      <c r="C48" s="159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27"/>
      <c r="B49" s="426" t="s">
        <v>58</v>
      </c>
      <c r="C49" s="159" t="s">
        <v>3647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3648</v>
      </c>
      <c r="B50" s="428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27"/>
      <c r="B51" s="426" t="s">
        <v>3649</v>
      </c>
      <c r="C51" s="159" t="s">
        <v>3650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27"/>
      <c r="B52" s="429" t="s">
        <v>3651</v>
      </c>
      <c r="C52" s="159" t="s">
        <v>3652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26" t="s">
        <v>3653</v>
      </c>
      <c r="C53" s="159" t="s">
        <v>3654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26" t="s">
        <v>25</v>
      </c>
      <c r="C54" s="13" t="s">
        <v>3655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3656</v>
      </c>
      <c r="B55" s="430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3657</v>
      </c>
      <c r="B56" s="430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3658</v>
      </c>
      <c r="B57" s="430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31" t="s">
        <v>3659</v>
      </c>
      <c r="B58" s="13" t="s">
        <v>3660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3661</v>
      </c>
      <c r="B59" s="430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26" t="s">
        <v>63</v>
      </c>
      <c r="C60" s="13" t="s">
        <v>3662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26" t="s">
        <v>64</v>
      </c>
      <c r="C61" s="13" t="s">
        <v>3663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32" t="s">
        <v>3664</v>
      </c>
      <c r="B62" s="426"/>
      <c r="C62" s="13"/>
      <c r="D62" s="13"/>
      <c r="E62" s="13"/>
      <c r="F62" s="433" t="s">
        <v>3665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26" t="s">
        <v>3666</v>
      </c>
      <c r="C63" s="159" t="s">
        <v>3667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4381</v>
      </c>
      <c r="B64" s="426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32"/>
      <c r="B65" s="426"/>
      <c r="C65" s="424" t="s">
        <v>3618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32" t="s">
        <v>3668</v>
      </c>
      <c r="B66" s="430"/>
      <c r="C66" s="424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50" t="s">
        <v>3669</v>
      </c>
      <c r="B67" s="430"/>
      <c r="C67" s="424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26" t="s">
        <v>3670</v>
      </c>
      <c r="C68" s="159" t="s">
        <v>3671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26" t="s">
        <v>71</v>
      </c>
      <c r="C69" s="159" t="s">
        <v>3672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4383</v>
      </c>
      <c r="B70" s="426"/>
      <c r="C70" s="159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4382</v>
      </c>
      <c r="B71" s="426"/>
      <c r="C71" s="159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26" t="s">
        <v>3673</v>
      </c>
      <c r="C72" s="159" t="s">
        <v>3674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26" t="s">
        <v>3675</v>
      </c>
      <c r="C73" s="159" t="s">
        <v>3676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26" t="s">
        <v>3683</v>
      </c>
      <c r="C74" s="159" t="s">
        <v>3684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26" t="s">
        <v>3685</v>
      </c>
      <c r="C75" s="159" t="s">
        <v>3686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26" t="s">
        <v>3687</v>
      </c>
      <c r="C76" s="159" t="s">
        <v>3688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26" t="s">
        <v>3689</v>
      </c>
      <c r="C77" s="159" t="s">
        <v>3690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26" t="s">
        <v>3691</v>
      </c>
      <c r="C78" s="159" t="s">
        <v>3692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26" t="s">
        <v>3693</v>
      </c>
      <c r="C79" s="159" t="s">
        <v>3694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26" t="s">
        <v>3695</v>
      </c>
      <c r="C80" s="159" t="s">
        <v>3696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26" t="s">
        <v>3697</v>
      </c>
      <c r="C81" s="159" t="s">
        <v>3698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26" t="s">
        <v>3699</v>
      </c>
      <c r="C82" s="159" t="s">
        <v>3700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26" t="s">
        <v>3701</v>
      </c>
      <c r="C83" s="159" t="s">
        <v>3702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26" t="s">
        <v>3703</v>
      </c>
      <c r="C84" s="159" t="s">
        <v>3704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26" t="s">
        <v>3705</v>
      </c>
      <c r="C85" s="159" t="s">
        <v>3706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26" t="s">
        <v>3707</v>
      </c>
      <c r="C86" s="159" t="s">
        <v>3708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26" t="s">
        <v>3709</v>
      </c>
      <c r="C87" s="159" t="s">
        <v>3710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3711</v>
      </c>
      <c r="B88" s="212"/>
      <c r="C88" s="159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26" t="s">
        <v>3712</v>
      </c>
      <c r="C89" s="159" t="s">
        <v>3713</v>
      </c>
      <c r="D89" s="13"/>
      <c r="E89" s="13"/>
      <c r="F89" s="13"/>
      <c r="G89" s="13"/>
      <c r="H89" s="13"/>
      <c r="I89" s="13"/>
      <c r="J89" s="13"/>
      <c r="K89" s="1008"/>
    </row>
    <row r="90" spans="1:11" ht="11.1" customHeight="1" x14ac:dyDescent="0.2">
      <c r="A90" s="1013" t="s">
        <v>3714</v>
      </c>
      <c r="B90" s="426" t="s">
        <v>43</v>
      </c>
      <c r="C90" s="159" t="s">
        <v>3715</v>
      </c>
      <c r="D90" s="13"/>
      <c r="E90" s="13"/>
      <c r="F90" s="13"/>
      <c r="G90" s="13"/>
      <c r="H90" s="13"/>
      <c r="I90" s="13"/>
      <c r="J90" s="13"/>
      <c r="K90" s="41"/>
    </row>
    <row r="91" spans="1:11" ht="11.1" customHeight="1" x14ac:dyDescent="0.2">
      <c r="A91" s="432"/>
      <c r="B91" s="426"/>
      <c r="C91" s="424" t="s">
        <v>3618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26" t="s">
        <v>3730</v>
      </c>
      <c r="C92" s="159" t="s">
        <v>3731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3732</v>
      </c>
      <c r="B93" s="426"/>
      <c r="C93" s="159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3733</v>
      </c>
      <c r="B94" s="426"/>
      <c r="C94" s="159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3734</v>
      </c>
      <c r="B95" s="426"/>
      <c r="C95" s="159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3735</v>
      </c>
      <c r="B96" s="426"/>
      <c r="C96" s="159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3736</v>
      </c>
      <c r="B97" s="426"/>
      <c r="C97" s="159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26" t="s">
        <v>3737</v>
      </c>
      <c r="C98" s="159" t="s">
        <v>3738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3739</v>
      </c>
      <c r="B99" s="426"/>
      <c r="C99" s="159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3740</v>
      </c>
      <c r="B100" s="426"/>
      <c r="C100" s="159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3741</v>
      </c>
      <c r="B101" s="426"/>
      <c r="C101" s="159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3742</v>
      </c>
      <c r="B102" s="426"/>
      <c r="C102" s="159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26" t="s">
        <v>3677</v>
      </c>
      <c r="C103" s="159" t="s">
        <v>3678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3679</v>
      </c>
      <c r="B104" s="426"/>
      <c r="C104" s="159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3680</v>
      </c>
      <c r="B105" s="426"/>
      <c r="C105" s="159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3681</v>
      </c>
      <c r="B106" s="426"/>
      <c r="C106" s="159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4379</v>
      </c>
      <c r="B107" s="426"/>
      <c r="C107" s="159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4380</v>
      </c>
      <c r="B108" s="426"/>
      <c r="C108" s="159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3682</v>
      </c>
      <c r="B109" s="426"/>
      <c r="C109" s="159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26" t="s">
        <v>3743</v>
      </c>
      <c r="C110" s="159" t="s">
        <v>4385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34" t="s">
        <v>5</v>
      </c>
      <c r="C111" s="215" t="s">
        <v>3744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3745</v>
      </c>
      <c r="B112" s="426"/>
      <c r="C112" s="159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3746</v>
      </c>
      <c r="B113" s="426"/>
      <c r="C113" s="159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3747</v>
      </c>
      <c r="B114" s="426"/>
      <c r="C114" s="159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3748</v>
      </c>
      <c r="B115" s="435"/>
      <c r="C115" s="436" t="s">
        <v>3749</v>
      </c>
      <c r="D115" s="25"/>
      <c r="E115" s="25"/>
      <c r="F115" s="25"/>
      <c r="G115" s="25"/>
      <c r="H115" s="25"/>
      <c r="I115" s="25"/>
      <c r="J115" s="33" t="s">
        <v>3750</v>
      </c>
      <c r="K115" s="22"/>
    </row>
    <row r="116" spans="1:11" ht="11.1" customHeight="1" x14ac:dyDescent="0.2">
      <c r="A116" s="36"/>
      <c r="B116" s="426" t="s">
        <v>101</v>
      </c>
      <c r="C116" s="159" t="s">
        <v>3751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37" t="s">
        <v>3752</v>
      </c>
      <c r="C117" s="159" t="s">
        <v>3753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38" t="s">
        <v>3754</v>
      </c>
      <c r="C118" s="105" t="s">
        <v>3755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26" t="s">
        <v>4351</v>
      </c>
      <c r="C119" s="13" t="s">
        <v>4357</v>
      </c>
      <c r="D119" s="13"/>
      <c r="E119" s="13"/>
      <c r="F119" s="13"/>
      <c r="G119" s="13"/>
      <c r="H119" s="13"/>
      <c r="I119" s="13"/>
      <c r="J119" s="13"/>
      <c r="K119" s="41"/>
    </row>
    <row r="120" spans="1:11" ht="12" customHeight="1" x14ac:dyDescent="0.2">
      <c r="A120" s="80"/>
      <c r="B120" s="426"/>
      <c r="C120" s="13" t="s">
        <v>4358</v>
      </c>
      <c r="D120" s="13"/>
      <c r="E120" s="13"/>
      <c r="F120" s="13"/>
      <c r="G120" s="13"/>
      <c r="H120" s="13"/>
      <c r="I120" s="13"/>
      <c r="J120" s="13"/>
      <c r="K120" s="41"/>
    </row>
    <row r="121" spans="1:11" ht="12" customHeight="1" x14ac:dyDescent="0.2">
      <c r="A121" s="80"/>
      <c r="B121" s="426" t="s">
        <v>4352</v>
      </c>
      <c r="C121" s="13" t="s">
        <v>4359</v>
      </c>
      <c r="D121" s="13"/>
      <c r="E121" s="13"/>
      <c r="F121" s="13"/>
      <c r="G121" s="13"/>
      <c r="H121" s="13"/>
      <c r="I121" s="13"/>
      <c r="J121" s="13"/>
      <c r="K121" s="41"/>
    </row>
    <row r="122" spans="1:11" ht="12" customHeight="1" x14ac:dyDescent="0.2">
      <c r="A122" s="13" t="s">
        <v>4360</v>
      </c>
      <c r="B122" s="426"/>
      <c r="D122" s="13"/>
      <c r="E122" s="13"/>
      <c r="F122" s="13"/>
      <c r="G122" s="13"/>
      <c r="H122" s="13"/>
      <c r="I122" s="13"/>
      <c r="J122" s="13"/>
      <c r="K122" s="41"/>
    </row>
    <row r="123" spans="1:11" ht="12" customHeight="1" x14ac:dyDescent="0.2">
      <c r="A123" s="80"/>
      <c r="B123" s="426" t="s">
        <v>4361</v>
      </c>
      <c r="C123" s="13" t="s">
        <v>4362</v>
      </c>
      <c r="D123" s="13"/>
      <c r="E123" s="13"/>
      <c r="F123" s="13"/>
      <c r="G123" s="13"/>
      <c r="H123" s="13"/>
      <c r="I123" s="13"/>
      <c r="J123" s="13"/>
      <c r="K123" s="41"/>
    </row>
    <row r="124" spans="1:11" ht="12" customHeight="1" x14ac:dyDescent="0.2">
      <c r="A124" s="13" t="s">
        <v>4363</v>
      </c>
      <c r="B124" s="426"/>
      <c r="C124" s="13"/>
      <c r="D124" s="13"/>
      <c r="E124" s="13"/>
      <c r="F124" s="13"/>
      <c r="G124" s="13"/>
      <c r="H124" s="13"/>
      <c r="I124" s="13"/>
      <c r="J124" s="13"/>
      <c r="K124" s="41"/>
    </row>
    <row r="125" spans="1:11" ht="12" customHeight="1" x14ac:dyDescent="0.2">
      <c r="A125" s="159"/>
      <c r="B125" s="426" t="s">
        <v>4499</v>
      </c>
      <c r="C125" s="159" t="s">
        <v>4500</v>
      </c>
      <c r="D125" s="13"/>
      <c r="E125" s="13"/>
      <c r="F125" s="13"/>
      <c r="G125" s="13"/>
      <c r="H125" s="13"/>
      <c r="I125" s="13"/>
      <c r="J125" s="13"/>
      <c r="K125" s="41"/>
    </row>
    <row r="126" spans="1:11" ht="12" customHeight="1" x14ac:dyDescent="0.2">
      <c r="A126" s="7" t="s">
        <v>4384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ht="11.1" customHeight="1" x14ac:dyDescent="0.2">
      <c r="A127" s="36"/>
      <c r="B127" s="426" t="s">
        <v>3716</v>
      </c>
      <c r="C127" s="159" t="s">
        <v>3717</v>
      </c>
      <c r="D127" s="13"/>
      <c r="E127" s="13"/>
      <c r="F127" s="13"/>
      <c r="G127" s="13"/>
      <c r="H127" s="13"/>
      <c r="I127" s="13"/>
      <c r="J127" s="13"/>
      <c r="K127" s="41"/>
    </row>
    <row r="128" spans="1:11" ht="11.1" customHeight="1" x14ac:dyDescent="0.2">
      <c r="A128" s="36"/>
      <c r="B128" s="426" t="s">
        <v>4470</v>
      </c>
      <c r="C128" s="159" t="s">
        <v>3718</v>
      </c>
      <c r="D128" s="13"/>
      <c r="E128" s="13"/>
      <c r="F128" s="13"/>
      <c r="G128" s="13"/>
      <c r="H128" s="13"/>
      <c r="I128" s="13"/>
      <c r="J128" s="13"/>
      <c r="K128" s="41"/>
    </row>
    <row r="129" spans="1:11" ht="11.1" customHeight="1" x14ac:dyDescent="0.2">
      <c r="A129" s="13"/>
      <c r="B129" s="426" t="s">
        <v>3719</v>
      </c>
      <c r="C129" s="159" t="s">
        <v>3720</v>
      </c>
      <c r="D129" s="13"/>
      <c r="E129" s="13"/>
      <c r="F129" s="13"/>
      <c r="G129" s="13"/>
      <c r="H129" s="13"/>
      <c r="I129" s="13"/>
      <c r="J129" s="13"/>
      <c r="K129" s="1008"/>
    </row>
    <row r="130" spans="1:11" ht="11.1" customHeight="1" x14ac:dyDescent="0.2">
      <c r="A130" s="36"/>
      <c r="B130" s="426" t="s">
        <v>3721</v>
      </c>
      <c r="C130" s="159" t="s">
        <v>3722</v>
      </c>
      <c r="D130" s="13"/>
      <c r="E130" s="13"/>
      <c r="F130" s="13"/>
      <c r="G130" s="13"/>
      <c r="H130" s="13"/>
      <c r="I130" s="13"/>
      <c r="J130" s="13"/>
      <c r="K130" s="41"/>
    </row>
    <row r="131" spans="1:11" ht="11.1" customHeight="1" x14ac:dyDescent="0.2">
      <c r="A131" s="36" t="s">
        <v>3723</v>
      </c>
      <c r="B131" s="426"/>
      <c r="C131" s="159"/>
      <c r="D131" s="13"/>
      <c r="E131" s="13"/>
      <c r="F131" s="13"/>
      <c r="G131" s="13"/>
      <c r="H131" s="13"/>
      <c r="I131" s="13"/>
      <c r="J131" s="13"/>
      <c r="K131" s="41"/>
    </row>
    <row r="132" spans="1:11" ht="11.1" customHeight="1" x14ac:dyDescent="0.2">
      <c r="A132" s="36" t="s">
        <v>3724</v>
      </c>
      <c r="B132" s="426"/>
      <c r="C132" s="159"/>
      <c r="D132" s="13"/>
      <c r="E132" s="13"/>
      <c r="F132" s="13"/>
      <c r="G132" s="13"/>
      <c r="H132" s="13"/>
      <c r="I132" s="13"/>
      <c r="J132" s="13"/>
      <c r="K132" s="41"/>
    </row>
    <row r="133" spans="1:11" ht="11.1" customHeight="1" x14ac:dyDescent="0.2">
      <c r="A133" s="36"/>
      <c r="B133" s="426" t="s">
        <v>3725</v>
      </c>
      <c r="C133" s="159" t="s">
        <v>3726</v>
      </c>
      <c r="D133" s="13"/>
      <c r="E133" s="13"/>
      <c r="F133" s="13"/>
      <c r="G133" s="13"/>
      <c r="H133" s="13"/>
      <c r="I133" s="13"/>
      <c r="J133" s="13"/>
      <c r="K133" s="41"/>
    </row>
    <row r="134" spans="1:11" ht="11.1" customHeight="1" x14ac:dyDescent="0.2">
      <c r="A134" s="675" t="s">
        <v>3727</v>
      </c>
      <c r="B134" s="1009"/>
      <c r="C134" s="1010"/>
      <c r="D134" s="1011"/>
      <c r="E134" s="1011"/>
      <c r="F134" s="1011"/>
      <c r="G134" s="1011"/>
      <c r="H134" s="1011"/>
      <c r="I134" s="1011"/>
      <c r="J134" s="1011"/>
      <c r="K134" s="1012"/>
    </row>
    <row r="135" spans="1:11" ht="12" customHeight="1" x14ac:dyDescent="0.2">
      <c r="A135" s="427" t="s">
        <v>3756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41"/>
    </row>
    <row r="136" spans="1:11" ht="11.1" customHeight="1" x14ac:dyDescent="0.2">
      <c r="A136" s="36" t="s">
        <v>3757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3758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3759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3760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3761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3762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3763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3764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3765</v>
      </c>
      <c r="B144" s="25"/>
      <c r="C144" s="25"/>
      <c r="D144" s="25"/>
      <c r="E144" s="25"/>
      <c r="F144" s="25"/>
      <c r="G144" s="439" t="s">
        <v>3766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5" t="s">
        <v>3767</v>
      </c>
      <c r="B146" s="9"/>
      <c r="C146" s="9"/>
      <c r="D146" s="9"/>
      <c r="E146" s="9"/>
      <c r="F146" s="9"/>
      <c r="G146" s="440"/>
      <c r="H146" s="9"/>
      <c r="I146" s="9"/>
      <c r="J146" s="9"/>
      <c r="K146" s="23"/>
    </row>
    <row r="147" spans="1:11" ht="11.1" customHeight="1" x14ac:dyDescent="0.2">
      <c r="A147" s="80" t="s">
        <v>3768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3769</v>
      </c>
      <c r="B148" s="25"/>
      <c r="C148" s="25"/>
      <c r="D148" s="25"/>
      <c r="E148" s="25"/>
      <c r="F148" s="25"/>
      <c r="G148" s="441" t="s">
        <v>3770</v>
      </c>
      <c r="H148" s="25"/>
      <c r="I148" s="25"/>
      <c r="J148" s="25"/>
      <c r="K148" s="39"/>
    </row>
    <row r="149" spans="1:11" ht="9.6" customHeight="1" x14ac:dyDescent="0.2">
      <c r="A149" s="442" t="s">
        <v>3771</v>
      </c>
      <c r="B149" s="443" t="s">
        <v>3772</v>
      </c>
      <c r="C149" s="444" t="s">
        <v>3773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61" t="s">
        <v>4230</v>
      </c>
      <c r="B151" s="2"/>
      <c r="C151" s="2"/>
      <c r="D151" s="2"/>
      <c r="E151" s="2"/>
      <c r="F151" s="2"/>
      <c r="G151" s="2"/>
      <c r="H151" s="2"/>
      <c r="I151" s="2"/>
      <c r="J151" s="2"/>
      <c r="K151" s="299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5" t="s">
        <v>3774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3775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45" t="s">
        <v>3776</v>
      </c>
      <c r="B155" s="446"/>
      <c r="C155" s="446"/>
      <c r="D155" s="446"/>
      <c r="E155" s="446"/>
      <c r="F155" s="446" t="s">
        <v>3777</v>
      </c>
      <c r="G155" s="446"/>
      <c r="H155" s="446"/>
      <c r="I155" s="446"/>
      <c r="J155" s="447" t="s">
        <v>3778</v>
      </c>
      <c r="K155" s="448" t="s">
        <v>3779</v>
      </c>
    </row>
    <row r="156" spans="1:11" ht="11.1" customHeight="1" x14ac:dyDescent="0.2">
      <c r="A156" s="36" t="s">
        <v>3780</v>
      </c>
      <c r="B156" s="13"/>
      <c r="C156" s="13"/>
      <c r="D156" s="13"/>
      <c r="E156" s="13"/>
      <c r="F156" s="13" t="s">
        <v>3781</v>
      </c>
      <c r="G156" s="13"/>
      <c r="H156" s="13"/>
      <c r="I156" s="13"/>
      <c r="J156" s="449">
        <v>0.5</v>
      </c>
      <c r="K156" s="98">
        <v>5.8</v>
      </c>
    </row>
    <row r="157" spans="1:11" ht="11.1" customHeight="1" x14ac:dyDescent="0.2">
      <c r="A157" s="526" t="s">
        <v>3782</v>
      </c>
      <c r="B157" s="566"/>
      <c r="C157" s="566"/>
      <c r="D157" s="566"/>
      <c r="E157" s="566"/>
      <c r="F157" s="645" t="s">
        <v>3783</v>
      </c>
      <c r="G157" s="566"/>
      <c r="H157" s="566"/>
      <c r="I157" s="566"/>
      <c r="J157" s="667">
        <f>(1000-Summary!X52)/100</f>
        <v>1.36</v>
      </c>
      <c r="K157" s="669">
        <v>9.99</v>
      </c>
    </row>
    <row r="158" spans="1:11" ht="11.1" customHeight="1" x14ac:dyDescent="0.2">
      <c r="A158" s="526" t="s">
        <v>3784</v>
      </c>
      <c r="B158" s="566"/>
      <c r="C158" s="566"/>
      <c r="D158" s="566"/>
      <c r="E158" s="566"/>
      <c r="F158" s="566" t="s">
        <v>3785</v>
      </c>
      <c r="G158" s="566"/>
      <c r="H158" s="566"/>
      <c r="I158" s="566"/>
      <c r="J158" s="667">
        <v>0</v>
      </c>
      <c r="K158" s="669">
        <v>2</v>
      </c>
    </row>
    <row r="159" spans="1:11" ht="11.1" customHeight="1" x14ac:dyDescent="0.2">
      <c r="A159" s="526" t="s">
        <v>3786</v>
      </c>
      <c r="B159" s="566"/>
      <c r="C159" s="566"/>
      <c r="D159" s="566"/>
      <c r="E159" s="566"/>
      <c r="F159" s="566" t="s">
        <v>3785</v>
      </c>
      <c r="G159" s="566"/>
      <c r="H159" s="566"/>
      <c r="I159" s="566"/>
      <c r="J159" s="667">
        <v>0</v>
      </c>
      <c r="K159" s="669">
        <v>2</v>
      </c>
    </row>
    <row r="160" spans="1:11" ht="11.1" customHeight="1" x14ac:dyDescent="0.2">
      <c r="A160" s="526" t="s">
        <v>3787</v>
      </c>
      <c r="B160" s="566"/>
      <c r="C160" s="566"/>
      <c r="D160" s="566"/>
      <c r="E160" s="566"/>
      <c r="F160" s="566" t="s">
        <v>3788</v>
      </c>
      <c r="G160" s="566"/>
      <c r="H160" s="566"/>
      <c r="I160" s="566"/>
      <c r="J160" s="667">
        <v>5.0000000000000001E-3</v>
      </c>
      <c r="K160" s="669">
        <v>5</v>
      </c>
    </row>
    <row r="161" spans="1:11" ht="11.1" customHeight="1" x14ac:dyDescent="0.2">
      <c r="A161" s="526" t="s">
        <v>3789</v>
      </c>
      <c r="B161" s="566"/>
      <c r="C161" s="566"/>
      <c r="D161" s="566"/>
      <c r="E161" s="566"/>
      <c r="F161" s="645" t="s">
        <v>3790</v>
      </c>
      <c r="G161" s="566"/>
      <c r="H161" s="566"/>
      <c r="I161" s="566"/>
      <c r="J161" s="667">
        <v>0</v>
      </c>
      <c r="K161" s="669">
        <v>10</v>
      </c>
    </row>
    <row r="162" spans="1:11" ht="11.1" customHeight="1" x14ac:dyDescent="0.2">
      <c r="A162" s="527" t="s">
        <v>3791</v>
      </c>
      <c r="B162" s="566"/>
      <c r="C162" s="566"/>
      <c r="D162" s="566"/>
      <c r="E162" s="566"/>
      <c r="F162" s="645" t="s">
        <v>3792</v>
      </c>
      <c r="G162" s="566"/>
      <c r="H162" s="566"/>
      <c r="I162" s="566"/>
      <c r="J162" s="667">
        <v>0</v>
      </c>
      <c r="K162" s="669">
        <v>10</v>
      </c>
    </row>
    <row r="163" spans="1:11" ht="11.1" customHeight="1" x14ac:dyDescent="0.2">
      <c r="A163" s="527" t="s">
        <v>3793</v>
      </c>
      <c r="B163" s="566"/>
      <c r="C163" s="566"/>
      <c r="D163" s="566"/>
      <c r="E163" s="566"/>
      <c r="F163" s="645" t="s">
        <v>3794</v>
      </c>
      <c r="G163" s="566"/>
      <c r="H163" s="566"/>
      <c r="I163" s="566"/>
      <c r="J163" s="667">
        <v>0</v>
      </c>
      <c r="K163" s="669">
        <v>5</v>
      </c>
    </row>
    <row r="164" spans="1:11" ht="11.1" customHeight="1" x14ac:dyDescent="0.2">
      <c r="A164" s="527" t="s">
        <v>3795</v>
      </c>
      <c r="B164" s="566"/>
      <c r="C164" s="566"/>
      <c r="D164" s="566"/>
      <c r="E164" s="566"/>
      <c r="F164" s="645" t="s">
        <v>3796</v>
      </c>
      <c r="G164" s="566"/>
      <c r="H164" s="566"/>
      <c r="I164" s="566"/>
      <c r="J164" s="667">
        <v>0</v>
      </c>
      <c r="K164" s="669">
        <v>5</v>
      </c>
    </row>
    <row r="165" spans="1:11" ht="11.1" customHeight="1" x14ac:dyDescent="0.2">
      <c r="A165" s="526" t="s">
        <v>3797</v>
      </c>
      <c r="B165" s="566"/>
      <c r="C165" s="566"/>
      <c r="D165" s="566"/>
      <c r="E165" s="566"/>
      <c r="F165" s="645" t="s">
        <v>3798</v>
      </c>
      <c r="G165" s="566"/>
      <c r="H165" s="566"/>
      <c r="I165" s="566"/>
      <c r="J165" s="667">
        <v>0</v>
      </c>
      <c r="K165" s="669">
        <v>5</v>
      </c>
    </row>
    <row r="166" spans="1:11" ht="11.1" customHeight="1" x14ac:dyDescent="0.2">
      <c r="A166" s="526" t="s">
        <v>3799</v>
      </c>
      <c r="B166" s="566"/>
      <c r="C166" s="566"/>
      <c r="D166" s="566"/>
      <c r="E166" s="566"/>
      <c r="F166" s="566" t="s">
        <v>3800</v>
      </c>
      <c r="G166" s="566"/>
      <c r="H166" s="566"/>
      <c r="I166" s="566"/>
      <c r="J166" s="667">
        <v>0</v>
      </c>
      <c r="K166" s="669">
        <v>5</v>
      </c>
    </row>
    <row r="167" spans="1:11" ht="11.1" customHeight="1" x14ac:dyDescent="0.2">
      <c r="A167" s="527" t="s">
        <v>3801</v>
      </c>
      <c r="B167" s="566"/>
      <c r="C167" s="566"/>
      <c r="D167" s="566"/>
      <c r="E167" s="566"/>
      <c r="F167" s="566" t="s">
        <v>3800</v>
      </c>
      <c r="G167" s="566"/>
      <c r="H167" s="566"/>
      <c r="I167" s="566"/>
      <c r="J167" s="667">
        <v>0</v>
      </c>
      <c r="K167" s="669">
        <v>5</v>
      </c>
    </row>
    <row r="168" spans="1:11" ht="11.1" customHeight="1" x14ac:dyDescent="0.2">
      <c r="A168" s="527" t="s">
        <v>3802</v>
      </c>
      <c r="B168" s="566"/>
      <c r="C168" s="566"/>
      <c r="D168" s="566"/>
      <c r="E168" s="566"/>
      <c r="F168" s="566" t="s">
        <v>3800</v>
      </c>
      <c r="G168" s="566"/>
      <c r="H168" s="566"/>
      <c r="I168" s="566"/>
      <c r="J168" s="667">
        <v>0</v>
      </c>
      <c r="K168" s="669">
        <v>5</v>
      </c>
    </row>
    <row r="169" spans="1:11" ht="11.1" customHeight="1" x14ac:dyDescent="0.2">
      <c r="A169" s="526" t="s">
        <v>3803</v>
      </c>
      <c r="B169" s="566"/>
      <c r="C169" s="566"/>
      <c r="D169" s="566"/>
      <c r="E169" s="566"/>
      <c r="F169" s="645" t="s">
        <v>3804</v>
      </c>
      <c r="G169" s="566"/>
      <c r="H169" s="566"/>
      <c r="I169" s="566"/>
      <c r="J169" s="667">
        <v>0</v>
      </c>
      <c r="K169" s="669">
        <v>4.9000000000000004</v>
      </c>
    </row>
    <row r="170" spans="1:11" ht="11.1" customHeight="1" x14ac:dyDescent="0.2">
      <c r="A170" s="526" t="s">
        <v>3805</v>
      </c>
      <c r="B170" s="566"/>
      <c r="C170" s="566"/>
      <c r="D170" s="566"/>
      <c r="E170" s="566"/>
      <c r="F170" s="645" t="s">
        <v>3806</v>
      </c>
      <c r="G170" s="566"/>
      <c r="H170" s="566"/>
      <c r="I170" s="566"/>
      <c r="J170" s="667">
        <v>0</v>
      </c>
      <c r="K170" s="669">
        <v>3</v>
      </c>
    </row>
    <row r="171" spans="1:11" ht="11.1" customHeight="1" x14ac:dyDescent="0.2">
      <c r="A171" s="36" t="s">
        <v>3807</v>
      </c>
      <c r="B171" s="13"/>
      <c r="C171" s="13"/>
      <c r="D171" s="13"/>
      <c r="E171" s="13"/>
      <c r="F171" s="13" t="s">
        <v>3800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3808</v>
      </c>
      <c r="B172" s="13"/>
      <c r="C172" s="13"/>
      <c r="D172" s="13"/>
      <c r="E172" s="13"/>
      <c r="F172" s="13" t="s">
        <v>3800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3809</v>
      </c>
      <c r="B173" s="13"/>
      <c r="C173" s="13"/>
      <c r="D173" s="13"/>
      <c r="E173" s="13"/>
      <c r="F173" s="13" t="s">
        <v>3800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3810</v>
      </c>
      <c r="B174" s="13"/>
      <c r="C174" s="13"/>
      <c r="D174" s="13"/>
      <c r="E174" s="13"/>
      <c r="F174" s="13" t="s">
        <v>3800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3811</v>
      </c>
      <c r="B175" s="13"/>
      <c r="C175" s="13"/>
      <c r="D175" s="13"/>
      <c r="E175" s="13"/>
      <c r="F175" s="13" t="s">
        <v>3800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11" ht="11.1" customHeight="1" x14ac:dyDescent="0.2">
      <c r="A177" s="38" t="s">
        <v>3812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1.8899999999999995</v>
      </c>
      <c r="K177" s="104">
        <f>SUM(K156:K176)</f>
        <v>107.69</v>
      </c>
    </row>
    <row r="178" spans="1:11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11" ht="11.1" customHeight="1" x14ac:dyDescent="0.2">
      <c r="A179" s="450" t="s">
        <v>3813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11" ht="11.1" customHeight="1" x14ac:dyDescent="0.2">
      <c r="A180" s="106" t="s">
        <v>3814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11" ht="11.1" customHeight="1" x14ac:dyDescent="0.2">
      <c r="A181" s="106" t="s">
        <v>3815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11" ht="11.1" customHeight="1" x14ac:dyDescent="0.2">
      <c r="A182" s="451" t="s">
        <v>8</v>
      </c>
      <c r="B182" s="107"/>
      <c r="C182" s="107"/>
      <c r="D182" s="107"/>
      <c r="E182" s="107"/>
      <c r="F182" s="107"/>
      <c r="G182" s="132" t="s">
        <v>4034</v>
      </c>
      <c r="H182" s="107"/>
      <c r="I182" s="107"/>
      <c r="J182" s="107"/>
      <c r="K182" s="107"/>
    </row>
    <row r="183" spans="1:11" ht="11.1" customHeight="1" x14ac:dyDescent="0.2">
      <c r="A183" s="452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11" ht="11.1" customHeight="1" x14ac:dyDescent="0.2">
      <c r="A184" s="453" t="s">
        <v>3816</v>
      </c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</row>
    <row r="185" spans="1:11" ht="10.7" customHeight="1" x14ac:dyDescent="0.2">
      <c r="A185" s="454" t="s">
        <v>21</v>
      </c>
      <c r="B185" s="107"/>
      <c r="C185" s="107"/>
      <c r="D185" s="455" t="s">
        <v>57</v>
      </c>
      <c r="E185" s="455" t="s">
        <v>68</v>
      </c>
      <c r="F185" s="454" t="s">
        <v>71</v>
      </c>
      <c r="G185" s="456"/>
      <c r="H185" s="13"/>
      <c r="I185" s="107"/>
      <c r="J185" s="107"/>
      <c r="K185" s="107"/>
    </row>
    <row r="186" spans="1:11" ht="10.5" customHeight="1" x14ac:dyDescent="0.2">
      <c r="A186" s="107" t="s">
        <v>4008</v>
      </c>
      <c r="B186" s="107"/>
      <c r="C186" s="457"/>
      <c r="D186" s="107" t="s">
        <v>4009</v>
      </c>
      <c r="E186" s="458">
        <v>43098</v>
      </c>
      <c r="F186" s="496" t="s">
        <v>4118</v>
      </c>
      <c r="G186" s="107"/>
      <c r="H186" s="107"/>
      <c r="I186" s="107"/>
      <c r="J186" s="107"/>
      <c r="K186" s="107"/>
    </row>
    <row r="187" spans="1:11" ht="10.5" customHeight="1" x14ac:dyDescent="0.2">
      <c r="A187" s="107" t="s">
        <v>3818</v>
      </c>
      <c r="B187" s="107"/>
      <c r="C187" s="457"/>
      <c r="D187" s="106" t="s">
        <v>3819</v>
      </c>
      <c r="E187" s="495">
        <v>42887</v>
      </c>
      <c r="F187" s="106"/>
      <c r="G187" s="107"/>
      <c r="H187" s="107"/>
      <c r="I187" s="107"/>
      <c r="J187" s="107"/>
      <c r="K187" s="107"/>
    </row>
    <row r="188" spans="1:11" ht="10.5" customHeight="1" x14ac:dyDescent="0.2">
      <c r="A188" s="107" t="s">
        <v>4036</v>
      </c>
      <c r="B188" s="107"/>
      <c r="C188" s="457"/>
      <c r="D188" s="106" t="s">
        <v>4037</v>
      </c>
      <c r="E188" s="458">
        <v>43112</v>
      </c>
      <c r="F188" s="106"/>
      <c r="G188" s="107"/>
      <c r="H188" s="107"/>
      <c r="I188" s="107"/>
      <c r="J188" s="107"/>
      <c r="K188" s="107"/>
    </row>
    <row r="189" spans="1:11" ht="10.5" customHeight="1" x14ac:dyDescent="0.2">
      <c r="A189" s="107" t="s">
        <v>3824</v>
      </c>
      <c r="B189" s="107"/>
      <c r="C189" s="457"/>
      <c r="D189" s="459" t="s">
        <v>3825</v>
      </c>
      <c r="E189" s="458">
        <v>43081</v>
      </c>
      <c r="F189" s="107"/>
      <c r="G189" s="107"/>
      <c r="H189" s="107"/>
      <c r="I189" s="107"/>
      <c r="J189" s="107"/>
      <c r="K189" s="107"/>
    </row>
    <row r="190" spans="1:11" ht="10.5" customHeight="1" x14ac:dyDescent="0.2">
      <c r="A190" s="107" t="s">
        <v>4050</v>
      </c>
      <c r="B190" s="107"/>
      <c r="C190" s="457"/>
      <c r="D190" s="459" t="s">
        <v>1928</v>
      </c>
      <c r="E190" s="458">
        <v>43222</v>
      </c>
      <c r="F190" s="107" t="s">
        <v>4072</v>
      </c>
      <c r="G190" s="107"/>
      <c r="H190" s="107"/>
      <c r="I190" s="107"/>
      <c r="J190" s="107"/>
      <c r="K190" s="107"/>
    </row>
    <row r="191" spans="1:11" ht="10.5" customHeight="1" x14ac:dyDescent="0.2">
      <c r="A191" s="107" t="s">
        <v>3826</v>
      </c>
      <c r="B191" s="107"/>
      <c r="C191" s="457"/>
      <c r="D191" s="459" t="s">
        <v>3827</v>
      </c>
      <c r="E191" s="458">
        <v>43063</v>
      </c>
      <c r="F191" s="107"/>
      <c r="G191" s="107"/>
      <c r="H191" s="107"/>
      <c r="I191" s="107"/>
      <c r="J191" s="107"/>
      <c r="K191" s="107"/>
    </row>
    <row r="192" spans="1:11" ht="10.5" customHeight="1" x14ac:dyDescent="0.2">
      <c r="A192" s="107" t="s">
        <v>3828</v>
      </c>
      <c r="B192" s="107"/>
      <c r="C192" s="457"/>
      <c r="D192" s="106" t="s">
        <v>3829</v>
      </c>
      <c r="E192" s="460">
        <v>42727</v>
      </c>
      <c r="F192" s="106" t="s">
        <v>3830</v>
      </c>
      <c r="G192" s="107"/>
      <c r="H192" s="107"/>
      <c r="I192" s="107"/>
      <c r="J192" s="107"/>
      <c r="K192" s="107"/>
    </row>
    <row r="193" spans="1:11" ht="10.5" customHeight="1" x14ac:dyDescent="0.2">
      <c r="A193" s="107" t="s">
        <v>4110</v>
      </c>
      <c r="B193" s="107"/>
      <c r="C193" s="457"/>
      <c r="D193" s="459" t="s">
        <v>4111</v>
      </c>
      <c r="E193" s="458">
        <v>43154</v>
      </c>
      <c r="F193" s="461"/>
      <c r="G193" s="107"/>
      <c r="H193" s="107"/>
      <c r="I193" s="107"/>
      <c r="J193" s="107"/>
      <c r="K193" s="107"/>
    </row>
    <row r="194" spans="1:11" ht="10.5" customHeight="1" x14ac:dyDescent="0.2">
      <c r="A194" s="107" t="s">
        <v>4091</v>
      </c>
      <c r="B194" s="107"/>
      <c r="C194" s="457"/>
      <c r="D194" s="459" t="s">
        <v>4090</v>
      </c>
      <c r="E194" s="458">
        <v>43145</v>
      </c>
      <c r="F194" s="106"/>
      <c r="G194" s="107"/>
      <c r="H194" s="107"/>
      <c r="I194" s="107"/>
      <c r="J194" s="107"/>
      <c r="K194" s="107"/>
    </row>
    <row r="195" spans="1:11" ht="10.5" customHeight="1" x14ac:dyDescent="0.2">
      <c r="A195" s="107" t="s">
        <v>4164</v>
      </c>
      <c r="B195" s="107"/>
      <c r="C195" s="457"/>
      <c r="D195" s="459" t="s">
        <v>4165</v>
      </c>
      <c r="E195" s="458">
        <v>43161</v>
      </c>
      <c r="F195" s="106"/>
      <c r="G195" s="107"/>
      <c r="H195" s="107"/>
      <c r="I195" s="107"/>
      <c r="J195" s="107"/>
      <c r="K195" s="107"/>
    </row>
    <row r="196" spans="1:11" ht="10.5" customHeight="1" x14ac:dyDescent="0.2">
      <c r="A196" s="107" t="s">
        <v>4159</v>
      </c>
      <c r="B196" s="107"/>
      <c r="C196" s="457"/>
      <c r="D196" s="459" t="s">
        <v>4160</v>
      </c>
      <c r="E196" s="458">
        <v>43168</v>
      </c>
      <c r="F196" s="106"/>
      <c r="G196" s="107"/>
      <c r="H196" s="107"/>
      <c r="I196" s="107"/>
      <c r="J196" s="107"/>
      <c r="K196" s="107"/>
    </row>
    <row r="197" spans="1:11" ht="10.5" customHeight="1" x14ac:dyDescent="0.2">
      <c r="A197" s="107" t="s">
        <v>3835</v>
      </c>
      <c r="B197" s="107"/>
      <c r="C197" s="457"/>
      <c r="D197" s="459" t="s">
        <v>3836</v>
      </c>
      <c r="E197" s="458">
        <v>43077</v>
      </c>
      <c r="F197" s="106"/>
      <c r="G197" s="107"/>
      <c r="H197" s="107"/>
      <c r="I197" s="107"/>
      <c r="J197" s="107"/>
      <c r="K197" s="107"/>
    </row>
    <row r="198" spans="1:11" ht="10.5" customHeight="1" x14ac:dyDescent="0.2">
      <c r="A198" s="107" t="s">
        <v>4179</v>
      </c>
      <c r="B198" s="107"/>
      <c r="C198" s="457"/>
      <c r="D198" s="107" t="s">
        <v>4180</v>
      </c>
      <c r="E198" s="458">
        <v>43188</v>
      </c>
      <c r="F198" s="106"/>
      <c r="G198" s="107"/>
      <c r="H198" s="107"/>
      <c r="I198" s="107"/>
      <c r="J198" s="107"/>
      <c r="K198" s="107"/>
    </row>
    <row r="199" spans="1:11" ht="10.5" customHeight="1" x14ac:dyDescent="0.2">
      <c r="A199" s="107" t="s">
        <v>4195</v>
      </c>
      <c r="B199" s="107"/>
      <c r="C199" s="457"/>
      <c r="D199" s="107" t="s">
        <v>4197</v>
      </c>
      <c r="E199" s="458">
        <v>43244</v>
      </c>
      <c r="F199" s="106"/>
      <c r="G199" s="107"/>
      <c r="H199" s="107"/>
      <c r="I199" s="107"/>
      <c r="J199" s="107"/>
      <c r="K199" s="107"/>
    </row>
    <row r="200" spans="1:11" ht="10.5" customHeight="1" x14ac:dyDescent="0.2">
      <c r="A200" s="107" t="s">
        <v>4196</v>
      </c>
      <c r="B200" s="107"/>
      <c r="C200" s="457"/>
      <c r="D200" s="107" t="s">
        <v>4198</v>
      </c>
      <c r="E200" s="458">
        <v>43244</v>
      </c>
      <c r="F200" s="106"/>
      <c r="G200" s="107"/>
      <c r="H200" s="107"/>
      <c r="I200" s="107"/>
      <c r="J200" s="107"/>
      <c r="K200" s="107"/>
    </row>
    <row r="201" spans="1:11" ht="10.5" customHeight="1" x14ac:dyDescent="0.2">
      <c r="A201" s="106" t="s">
        <v>3839</v>
      </c>
      <c r="B201" s="107"/>
      <c r="C201" s="457"/>
      <c r="D201" s="107" t="s">
        <v>3840</v>
      </c>
      <c r="E201" s="458">
        <v>43069</v>
      </c>
      <c r="F201" s="106"/>
      <c r="G201" s="107"/>
      <c r="H201" s="107"/>
      <c r="I201" s="107"/>
      <c r="J201" s="107"/>
      <c r="K201" s="107"/>
    </row>
    <row r="202" spans="1:11" ht="10.5" customHeight="1" x14ac:dyDescent="0.2">
      <c r="A202" s="106" t="s">
        <v>4099</v>
      </c>
      <c r="B202" s="107"/>
      <c r="C202" s="457"/>
      <c r="D202" s="107" t="s">
        <v>4100</v>
      </c>
      <c r="E202" s="458">
        <v>43173</v>
      </c>
      <c r="F202" s="106"/>
      <c r="G202" s="107"/>
      <c r="H202" s="107"/>
      <c r="I202" s="107"/>
      <c r="J202" s="107"/>
      <c r="K202" s="107"/>
    </row>
    <row r="203" spans="1:11" ht="10.5" customHeight="1" x14ac:dyDescent="0.2">
      <c r="A203" s="106" t="s">
        <v>4062</v>
      </c>
      <c r="B203" s="107"/>
      <c r="C203" s="457"/>
      <c r="D203" s="107" t="s">
        <v>4063</v>
      </c>
      <c r="E203" s="458">
        <v>43223</v>
      </c>
      <c r="F203" s="106"/>
      <c r="G203" s="107"/>
      <c r="H203" s="107"/>
      <c r="I203" s="107"/>
      <c r="J203" s="107"/>
      <c r="K203" s="107"/>
    </row>
    <row r="204" spans="1:11" ht="10.5" customHeight="1" x14ac:dyDescent="0.2">
      <c r="A204" s="106" t="s">
        <v>4114</v>
      </c>
      <c r="B204" s="107"/>
      <c r="C204" s="457"/>
      <c r="D204" s="107" t="s">
        <v>4115</v>
      </c>
      <c r="E204" s="458">
        <v>43146</v>
      </c>
      <c r="F204" s="106"/>
      <c r="G204" s="107"/>
      <c r="H204" s="107"/>
      <c r="I204" s="107"/>
      <c r="J204" s="107"/>
      <c r="K204" s="107"/>
    </row>
    <row r="205" spans="1:11" ht="10.5" customHeight="1" x14ac:dyDescent="0.2">
      <c r="A205" s="106" t="s">
        <v>4189</v>
      </c>
      <c r="B205" s="107"/>
      <c r="C205" s="457"/>
      <c r="D205" s="107" t="s">
        <v>4191</v>
      </c>
      <c r="E205" s="458">
        <v>43229</v>
      </c>
      <c r="F205" s="106" t="s">
        <v>4210</v>
      </c>
      <c r="G205" s="107"/>
      <c r="H205" s="107"/>
      <c r="I205" s="107"/>
      <c r="J205" s="107"/>
      <c r="K205" s="107"/>
    </row>
    <row r="206" spans="1:11" ht="10.5" customHeight="1" x14ac:dyDescent="0.2">
      <c r="A206" s="106" t="s">
        <v>4190</v>
      </c>
      <c r="B206" s="107"/>
      <c r="C206" s="457"/>
      <c r="D206" s="107" t="s">
        <v>4192</v>
      </c>
      <c r="E206" s="458">
        <v>43229</v>
      </c>
      <c r="F206" s="106"/>
      <c r="G206" s="107"/>
      <c r="H206" s="107"/>
      <c r="I206" s="107"/>
      <c r="J206" s="107"/>
      <c r="K206" s="107"/>
    </row>
    <row r="207" spans="1:11" ht="10.5" customHeight="1" x14ac:dyDescent="0.2">
      <c r="A207" s="106" t="s">
        <v>4144</v>
      </c>
      <c r="B207" s="107"/>
      <c r="C207" s="457"/>
      <c r="D207" s="107" t="s">
        <v>4145</v>
      </c>
      <c r="E207" s="458">
        <v>43167</v>
      </c>
      <c r="F207" s="106"/>
      <c r="G207" s="107"/>
      <c r="H207" s="107"/>
      <c r="I207" s="107"/>
      <c r="J207" s="107"/>
      <c r="K207" s="107"/>
    </row>
    <row r="208" spans="1:11" ht="10.5" customHeight="1" x14ac:dyDescent="0.2">
      <c r="A208" s="106" t="s">
        <v>3845</v>
      </c>
      <c r="B208" s="107"/>
      <c r="C208" s="457"/>
      <c r="D208" s="107" t="s">
        <v>3846</v>
      </c>
      <c r="E208" s="458">
        <v>43042</v>
      </c>
      <c r="F208" s="106"/>
      <c r="G208" s="107"/>
      <c r="H208" s="107"/>
      <c r="I208" s="107"/>
      <c r="J208" s="107"/>
      <c r="K208" s="107"/>
    </row>
    <row r="209" spans="1:11" ht="10.5" customHeight="1" x14ac:dyDescent="0.2">
      <c r="A209" s="106" t="s">
        <v>3847</v>
      </c>
      <c r="B209" s="107"/>
      <c r="C209" s="457"/>
      <c r="D209" s="107" t="s">
        <v>3848</v>
      </c>
      <c r="E209" s="458">
        <v>43083</v>
      </c>
      <c r="F209" s="106"/>
      <c r="G209" s="107"/>
      <c r="H209" s="107"/>
      <c r="I209" s="107"/>
      <c r="J209" s="107"/>
      <c r="K209" s="107"/>
    </row>
    <row r="210" spans="1:11" ht="10.5" customHeight="1" x14ac:dyDescent="0.2">
      <c r="A210" s="106" t="s">
        <v>3849</v>
      </c>
      <c r="B210" s="107"/>
      <c r="C210" s="457"/>
      <c r="D210" s="107" t="s">
        <v>3850</v>
      </c>
      <c r="E210" s="458">
        <v>43084</v>
      </c>
      <c r="F210" s="106" t="s">
        <v>4035</v>
      </c>
      <c r="G210" s="107"/>
      <c r="H210" s="107"/>
      <c r="I210" s="107"/>
      <c r="J210" s="107"/>
      <c r="K210" s="107"/>
    </row>
    <row r="211" spans="1:11" ht="10.5" customHeight="1" x14ac:dyDescent="0.2">
      <c r="A211" s="106" t="s">
        <v>3852</v>
      </c>
      <c r="B211" s="107"/>
      <c r="C211" s="457"/>
      <c r="D211" s="107" t="s">
        <v>3853</v>
      </c>
      <c r="E211" s="458">
        <v>43069</v>
      </c>
      <c r="F211" s="106"/>
      <c r="G211" s="107"/>
      <c r="H211" s="107"/>
      <c r="I211" s="107"/>
      <c r="J211" s="107"/>
      <c r="K211" s="107"/>
    </row>
    <row r="212" spans="1:11" ht="10.5" customHeight="1" x14ac:dyDescent="0.2">
      <c r="A212" s="106" t="s">
        <v>4135</v>
      </c>
      <c r="B212" s="107"/>
      <c r="C212" s="457"/>
      <c r="D212" s="107" t="s">
        <v>4136</v>
      </c>
      <c r="E212" s="458">
        <v>43167</v>
      </c>
      <c r="F212" s="106"/>
      <c r="G212" s="107"/>
      <c r="H212" s="107"/>
      <c r="I212" s="107"/>
      <c r="J212" s="107"/>
      <c r="K212" s="107"/>
    </row>
    <row r="213" spans="1:11" ht="10.5" customHeight="1" x14ac:dyDescent="0.2">
      <c r="A213" s="106" t="s">
        <v>3854</v>
      </c>
      <c r="B213" s="107"/>
      <c r="C213" s="457"/>
      <c r="D213" s="107" t="s">
        <v>3855</v>
      </c>
      <c r="E213" s="458">
        <v>43042</v>
      </c>
      <c r="F213" s="106"/>
      <c r="G213" s="107"/>
      <c r="H213" s="107"/>
      <c r="I213" s="107"/>
      <c r="J213" s="107"/>
      <c r="K213" s="107"/>
    </row>
    <row r="214" spans="1:11" ht="10.5" customHeight="1" x14ac:dyDescent="0.2">
      <c r="A214" s="106" t="s">
        <v>4175</v>
      </c>
      <c r="B214" s="107"/>
      <c r="C214" s="457"/>
      <c r="D214" s="107" t="s">
        <v>4176</v>
      </c>
      <c r="E214" s="458">
        <v>43199</v>
      </c>
      <c r="F214" s="106"/>
      <c r="G214" s="107"/>
      <c r="H214" s="107"/>
      <c r="I214" s="107"/>
      <c r="J214" s="107"/>
      <c r="K214" s="107"/>
    </row>
    <row r="215" spans="1:11" ht="10.5" customHeight="1" x14ac:dyDescent="0.2">
      <c r="A215" s="106" t="s">
        <v>4083</v>
      </c>
      <c r="B215" s="107"/>
      <c r="C215" s="457"/>
      <c r="D215" s="107" t="s">
        <v>4084</v>
      </c>
      <c r="E215" s="458">
        <v>43223</v>
      </c>
      <c r="F215" s="106"/>
      <c r="G215" s="107"/>
      <c r="H215" s="107"/>
      <c r="I215" s="107"/>
      <c r="J215" s="107"/>
      <c r="K215" s="107"/>
    </row>
    <row r="216" spans="1:11" ht="10.5" customHeight="1" x14ac:dyDescent="0.2">
      <c r="A216" s="106" t="s">
        <v>3856</v>
      </c>
      <c r="B216" s="107"/>
      <c r="C216" s="457"/>
      <c r="D216" s="107" t="s">
        <v>3857</v>
      </c>
      <c r="E216" s="487">
        <v>42823</v>
      </c>
      <c r="F216" s="106"/>
      <c r="G216" s="107"/>
      <c r="H216" s="107"/>
      <c r="I216" s="107"/>
      <c r="J216" s="107"/>
      <c r="K216" s="107"/>
    </row>
    <row r="217" spans="1:11" ht="10.5" customHeight="1" x14ac:dyDescent="0.2">
      <c r="A217" s="13" t="s">
        <v>2231</v>
      </c>
      <c r="B217" s="107"/>
      <c r="C217" s="457"/>
      <c r="D217" s="107" t="s">
        <v>2232</v>
      </c>
      <c r="E217" s="458">
        <v>43145</v>
      </c>
      <c r="F217" s="106" t="s">
        <v>4072</v>
      </c>
      <c r="G217" s="107"/>
      <c r="H217" s="107"/>
      <c r="I217" s="107"/>
      <c r="J217" s="107"/>
      <c r="K217" s="107"/>
    </row>
    <row r="218" spans="1:11" ht="10.5" customHeight="1" x14ac:dyDescent="0.2">
      <c r="A218" s="13" t="s">
        <v>4131</v>
      </c>
      <c r="B218" s="107"/>
      <c r="C218" s="457"/>
      <c r="D218" s="107" t="s">
        <v>4132</v>
      </c>
      <c r="E218" s="458">
        <v>43165</v>
      </c>
      <c r="F218" s="106"/>
      <c r="G218" s="107"/>
      <c r="H218" s="107"/>
      <c r="I218" s="107"/>
      <c r="J218" s="107"/>
      <c r="K218" s="107"/>
    </row>
    <row r="219" spans="1:11" ht="10.5" customHeight="1" x14ac:dyDescent="0.2">
      <c r="A219" s="13" t="s">
        <v>4104</v>
      </c>
      <c r="B219" s="107"/>
      <c r="C219" s="457"/>
      <c r="D219" s="107" t="s">
        <v>4105</v>
      </c>
      <c r="E219" s="458">
        <v>43145</v>
      </c>
      <c r="F219" s="106" t="s">
        <v>3817</v>
      </c>
      <c r="G219" s="107"/>
      <c r="H219" s="107"/>
      <c r="I219" s="107"/>
      <c r="J219" s="107"/>
      <c r="K219" s="107"/>
    </row>
    <row r="220" spans="1:11" ht="10.5" customHeight="1" x14ac:dyDescent="0.2">
      <c r="A220" s="13" t="s">
        <v>4057</v>
      </c>
      <c r="B220" s="107"/>
      <c r="C220" s="457"/>
      <c r="D220" s="107" t="s">
        <v>4058</v>
      </c>
      <c r="E220" s="458">
        <v>43224</v>
      </c>
      <c r="F220" s="106"/>
      <c r="G220" s="107"/>
      <c r="H220" s="107"/>
      <c r="I220" s="107"/>
      <c r="J220" s="107"/>
      <c r="K220" s="107"/>
    </row>
    <row r="221" spans="1:11" ht="10.5" customHeight="1" x14ac:dyDescent="0.2">
      <c r="A221" s="13" t="s">
        <v>4133</v>
      </c>
      <c r="B221" s="107"/>
      <c r="C221" s="457"/>
      <c r="D221" s="107" t="s">
        <v>4134</v>
      </c>
      <c r="E221" s="458">
        <v>43154</v>
      </c>
      <c r="F221" s="106"/>
      <c r="G221" s="107"/>
      <c r="H221" s="107"/>
      <c r="I221" s="107"/>
      <c r="J221" s="107"/>
      <c r="K221" s="107"/>
    </row>
    <row r="222" spans="1:11" ht="10.5" customHeight="1" x14ac:dyDescent="0.2">
      <c r="A222" s="106" t="s">
        <v>4119</v>
      </c>
      <c r="B222" s="107"/>
      <c r="C222" s="457"/>
      <c r="D222" s="107" t="s">
        <v>4120</v>
      </c>
      <c r="E222" s="458">
        <v>43187</v>
      </c>
      <c r="F222" s="106" t="s">
        <v>4072</v>
      </c>
      <c r="G222" s="107"/>
      <c r="H222" s="107"/>
      <c r="I222" s="107"/>
      <c r="J222" s="107"/>
      <c r="K222" s="107"/>
    </row>
    <row r="223" spans="1:11" ht="10.5" customHeight="1" x14ac:dyDescent="0.2">
      <c r="A223" s="106" t="s">
        <v>4155</v>
      </c>
      <c r="B223" s="107"/>
      <c r="C223" s="457"/>
      <c r="D223" s="107" t="s">
        <v>4156</v>
      </c>
      <c r="E223" s="458">
        <v>43174</v>
      </c>
      <c r="F223" s="106"/>
      <c r="G223" s="107"/>
      <c r="H223" s="107"/>
      <c r="I223" s="107"/>
      <c r="J223" s="107"/>
      <c r="K223" s="107"/>
    </row>
    <row r="224" spans="1:11" ht="10.5" customHeight="1" x14ac:dyDescent="0.2">
      <c r="A224" s="106" t="s">
        <v>4217</v>
      </c>
      <c r="B224" s="107"/>
      <c r="C224" s="457"/>
      <c r="D224" s="107" t="s">
        <v>4218</v>
      </c>
      <c r="E224" s="458">
        <v>43223</v>
      </c>
      <c r="F224" s="106"/>
      <c r="G224" s="107"/>
      <c r="H224" s="107"/>
      <c r="I224" s="107"/>
      <c r="J224" s="107"/>
      <c r="K224" s="107"/>
    </row>
    <row r="225" spans="1:11" ht="10.5" customHeight="1" x14ac:dyDescent="0.2">
      <c r="A225" s="106" t="s">
        <v>4183</v>
      </c>
      <c r="B225" s="107"/>
      <c r="C225" s="457"/>
      <c r="D225" s="107" t="s">
        <v>2306</v>
      </c>
      <c r="E225" s="458">
        <v>43188</v>
      </c>
      <c r="F225" s="461"/>
      <c r="G225" s="107"/>
      <c r="H225" s="107"/>
      <c r="I225" s="107"/>
      <c r="J225" s="107"/>
      <c r="K225" s="107"/>
    </row>
    <row r="226" spans="1:11" ht="10.5" customHeight="1" x14ac:dyDescent="0.2">
      <c r="A226" s="106" t="s">
        <v>3872</v>
      </c>
      <c r="B226" s="107"/>
      <c r="C226" s="457"/>
      <c r="D226" s="107" t="s">
        <v>3873</v>
      </c>
      <c r="E226" s="458">
        <v>42985</v>
      </c>
      <c r="F226" s="106" t="s">
        <v>30</v>
      </c>
      <c r="G226" s="107"/>
      <c r="H226" s="107"/>
      <c r="I226" s="107"/>
      <c r="J226" s="107"/>
      <c r="K226" s="107"/>
    </row>
    <row r="227" spans="1:11" ht="10.5" customHeight="1" x14ac:dyDescent="0.2">
      <c r="A227" s="106" t="s">
        <v>4121</v>
      </c>
      <c r="B227" s="107"/>
      <c r="C227" s="457"/>
      <c r="D227" s="107" t="s">
        <v>4122</v>
      </c>
      <c r="E227" s="458">
        <v>43174</v>
      </c>
      <c r="F227" s="106"/>
      <c r="G227" s="107"/>
      <c r="H227" s="107"/>
      <c r="I227" s="107"/>
      <c r="J227" s="107"/>
      <c r="K227" s="107"/>
    </row>
    <row r="228" spans="1:11" ht="10.5" customHeight="1" x14ac:dyDescent="0.2">
      <c r="A228" s="106" t="s">
        <v>4053</v>
      </c>
      <c r="B228" s="107"/>
      <c r="C228" s="457"/>
      <c r="D228" s="107" t="s">
        <v>4054</v>
      </c>
      <c r="E228" s="458">
        <v>43209</v>
      </c>
      <c r="F228" s="106" t="s">
        <v>3817</v>
      </c>
      <c r="G228" s="107"/>
      <c r="H228" s="107"/>
      <c r="I228" s="107"/>
      <c r="J228" s="107"/>
      <c r="K228" s="107"/>
    </row>
    <row r="229" spans="1:11" ht="10.5" customHeight="1" x14ac:dyDescent="0.2">
      <c r="A229" s="106" t="s">
        <v>4225</v>
      </c>
      <c r="B229" s="107"/>
      <c r="C229" s="457"/>
      <c r="D229" s="107" t="s">
        <v>4224</v>
      </c>
      <c r="E229" s="458">
        <v>43230</v>
      </c>
      <c r="F229" s="106" t="s">
        <v>4035</v>
      </c>
      <c r="G229" s="107"/>
      <c r="H229" s="107"/>
      <c r="I229" s="107"/>
      <c r="J229" s="107"/>
      <c r="K229" s="107"/>
    </row>
    <row r="230" spans="1:11" ht="10.5" customHeight="1" x14ac:dyDescent="0.2">
      <c r="A230" s="106" t="s">
        <v>4060</v>
      </c>
      <c r="B230" s="107"/>
      <c r="C230" s="457"/>
      <c r="D230" s="107" t="s">
        <v>4061</v>
      </c>
      <c r="E230" s="458">
        <v>43223</v>
      </c>
      <c r="F230" s="106"/>
      <c r="G230" s="107"/>
      <c r="H230" s="107"/>
      <c r="I230" s="107"/>
      <c r="J230" s="107"/>
      <c r="K230" s="107"/>
    </row>
    <row r="231" spans="1:11" ht="10.5" customHeight="1" x14ac:dyDescent="0.2">
      <c r="A231" s="106" t="s">
        <v>2414</v>
      </c>
      <c r="B231" s="107"/>
      <c r="C231" s="457"/>
      <c r="D231" s="107" t="s">
        <v>2415</v>
      </c>
      <c r="E231" s="458">
        <v>43137</v>
      </c>
      <c r="F231" s="106" t="s">
        <v>4072</v>
      </c>
      <c r="G231" s="107"/>
      <c r="H231" s="107"/>
      <c r="I231" s="107"/>
    </row>
    <row r="232" spans="1:11" ht="10.5" customHeight="1" x14ac:dyDescent="0.2">
      <c r="A232" s="106" t="s">
        <v>3891</v>
      </c>
      <c r="B232" s="107"/>
      <c r="C232" s="457"/>
      <c r="D232" s="107" t="s">
        <v>3892</v>
      </c>
      <c r="E232" s="458">
        <v>43018</v>
      </c>
      <c r="F232" s="106"/>
      <c r="G232" s="107"/>
      <c r="H232" s="107"/>
      <c r="I232" s="107"/>
    </row>
    <row r="233" spans="1:11" ht="10.5" customHeight="1" x14ac:dyDescent="0.2">
      <c r="A233" s="106" t="s">
        <v>4051</v>
      </c>
      <c r="B233" s="107"/>
      <c r="C233" s="457"/>
      <c r="D233" s="107" t="s">
        <v>3893</v>
      </c>
      <c r="E233" s="458">
        <v>43168</v>
      </c>
      <c r="F233" s="106" t="s">
        <v>337</v>
      </c>
      <c r="G233" s="107"/>
      <c r="H233" s="107"/>
      <c r="I233" s="107"/>
    </row>
    <row r="234" spans="1:11" ht="10.5" customHeight="1" x14ac:dyDescent="0.2">
      <c r="A234" s="106" t="s">
        <v>4081</v>
      </c>
      <c r="B234" s="107"/>
      <c r="C234" s="457"/>
      <c r="D234" s="107" t="s">
        <v>4082</v>
      </c>
      <c r="E234" s="458">
        <v>43133</v>
      </c>
      <c r="F234" s="106" t="s">
        <v>3851</v>
      </c>
      <c r="G234" s="107"/>
      <c r="H234" s="107"/>
      <c r="I234" s="107"/>
    </row>
    <row r="235" spans="1:11" ht="10.5" customHeight="1" x14ac:dyDescent="0.2">
      <c r="A235" s="106" t="s">
        <v>4077</v>
      </c>
      <c r="B235" s="107"/>
      <c r="C235" s="457"/>
      <c r="D235" s="107" t="s">
        <v>4078</v>
      </c>
      <c r="E235" s="458">
        <v>43139</v>
      </c>
      <c r="F235" s="106"/>
      <c r="G235" s="107"/>
      <c r="H235" s="107"/>
      <c r="I235" s="107"/>
    </row>
    <row r="236" spans="1:11" ht="10.5" customHeight="1" x14ac:dyDescent="0.2">
      <c r="A236" s="106" t="s">
        <v>3902</v>
      </c>
      <c r="B236" s="107"/>
      <c r="C236" s="457"/>
      <c r="D236" s="107" t="s">
        <v>3903</v>
      </c>
      <c r="E236" s="458">
        <v>42948</v>
      </c>
      <c r="F236" s="484"/>
      <c r="G236" s="107"/>
      <c r="H236" s="107"/>
      <c r="I236" s="107"/>
    </row>
    <row r="237" spans="1:11" ht="10.5" customHeight="1" x14ac:dyDescent="0.2">
      <c r="A237" s="106" t="s">
        <v>3906</v>
      </c>
      <c r="B237" s="107"/>
      <c r="C237" s="457"/>
      <c r="D237" s="107" t="s">
        <v>3907</v>
      </c>
      <c r="E237" s="458">
        <v>43087</v>
      </c>
      <c r="F237" s="106"/>
      <c r="G237" s="107"/>
      <c r="H237" s="107"/>
      <c r="I237" s="107"/>
    </row>
    <row r="238" spans="1:11" ht="10.5" customHeight="1" x14ac:dyDescent="0.2">
      <c r="A238" s="106" t="s">
        <v>4079</v>
      </c>
      <c r="B238" s="107"/>
      <c r="C238" s="457"/>
      <c r="D238" s="107" t="s">
        <v>4080</v>
      </c>
      <c r="E238" s="458">
        <v>43139</v>
      </c>
      <c r="F238" s="106"/>
      <c r="G238" s="107"/>
      <c r="H238" s="107"/>
      <c r="I238" s="107"/>
    </row>
    <row r="239" spans="1:11" ht="10.5" customHeight="1" x14ac:dyDescent="0.2">
      <c r="A239" s="106" t="s">
        <v>3914</v>
      </c>
      <c r="B239" s="107"/>
      <c r="C239" s="457"/>
      <c r="D239" s="107" t="s">
        <v>3915</v>
      </c>
      <c r="E239" s="458">
        <v>43076</v>
      </c>
      <c r="F239" s="106"/>
      <c r="G239" s="107"/>
      <c r="H239" s="107"/>
      <c r="I239" s="107"/>
    </row>
    <row r="240" spans="1:11" ht="10.5" customHeight="1" x14ac:dyDescent="0.2">
      <c r="A240" s="106" t="s">
        <v>3919</v>
      </c>
      <c r="B240" s="107"/>
      <c r="C240" s="457"/>
      <c r="D240" s="107" t="s">
        <v>3920</v>
      </c>
      <c r="E240" s="487">
        <v>42768</v>
      </c>
      <c r="F240" s="106" t="s">
        <v>3894</v>
      </c>
      <c r="G240" s="107"/>
      <c r="H240" s="107"/>
      <c r="I240" s="107"/>
    </row>
    <row r="241" spans="1:9" ht="10.5" customHeight="1" x14ac:dyDescent="0.2">
      <c r="A241" s="106" t="s">
        <v>3921</v>
      </c>
      <c r="B241" s="107"/>
      <c r="C241" s="457"/>
      <c r="D241" s="107" t="s">
        <v>3922</v>
      </c>
      <c r="E241" s="458">
        <v>43046</v>
      </c>
      <c r="F241" s="461"/>
      <c r="G241" s="107"/>
      <c r="H241" s="107"/>
      <c r="I241" s="107"/>
    </row>
    <row r="242" spans="1:9" ht="10.5" customHeight="1" x14ac:dyDescent="0.2">
      <c r="A242" s="106" t="s">
        <v>4206</v>
      </c>
      <c r="B242" s="107"/>
      <c r="C242" s="457"/>
      <c r="D242" s="107" t="s">
        <v>2643</v>
      </c>
      <c r="E242" s="458">
        <v>43213</v>
      </c>
      <c r="F242" s="461"/>
      <c r="G242" s="107"/>
      <c r="H242" s="107"/>
      <c r="I242" s="107"/>
    </row>
    <row r="243" spans="1:9" ht="10.5" customHeight="1" x14ac:dyDescent="0.2">
      <c r="A243" s="106" t="s">
        <v>3931</v>
      </c>
      <c r="B243" s="107"/>
      <c r="C243" s="457"/>
      <c r="D243" s="107" t="s">
        <v>3932</v>
      </c>
      <c r="E243" s="458">
        <v>43097</v>
      </c>
      <c r="F243" s="461"/>
      <c r="G243" s="107"/>
      <c r="H243" s="107"/>
      <c r="I243" s="107"/>
    </row>
    <row r="244" spans="1:9" ht="10.5" customHeight="1" x14ac:dyDescent="0.2">
      <c r="A244" s="106" t="s">
        <v>4017</v>
      </c>
      <c r="B244" s="107"/>
      <c r="C244" s="457"/>
      <c r="D244" s="107" t="s">
        <v>4018</v>
      </c>
      <c r="E244" s="458">
        <v>43209</v>
      </c>
      <c r="F244" s="106"/>
      <c r="G244" s="107"/>
      <c r="H244" s="107"/>
      <c r="I244" s="107"/>
    </row>
    <row r="245" spans="1:9" ht="10.5" customHeight="1" x14ac:dyDescent="0.2">
      <c r="A245" s="106" t="s">
        <v>4220</v>
      </c>
      <c r="B245" s="107"/>
      <c r="C245" s="457"/>
      <c r="D245" s="107" t="s">
        <v>4221</v>
      </c>
      <c r="E245" s="458">
        <v>43221</v>
      </c>
      <c r="F245" s="106"/>
      <c r="G245" s="107"/>
      <c r="H245" s="107"/>
      <c r="I245" s="107"/>
    </row>
    <row r="246" spans="1:9" ht="10.5" customHeight="1" x14ac:dyDescent="0.2">
      <c r="A246" s="106" t="s">
        <v>4222</v>
      </c>
      <c r="B246" s="107"/>
      <c r="C246" s="457"/>
      <c r="D246" s="107" t="s">
        <v>4223</v>
      </c>
      <c r="E246" s="458">
        <v>43224</v>
      </c>
      <c r="F246" s="106"/>
      <c r="G246" s="107"/>
      <c r="H246" s="107"/>
      <c r="I246" s="107"/>
    </row>
    <row r="247" spans="1:9" ht="10.5" customHeight="1" x14ac:dyDescent="0.2">
      <c r="A247" s="13" t="s">
        <v>3948</v>
      </c>
      <c r="B247" s="107"/>
      <c r="C247" s="457"/>
      <c r="D247" s="107" t="s">
        <v>3949</v>
      </c>
      <c r="E247" s="458">
        <v>43192</v>
      </c>
      <c r="F247" s="106" t="s">
        <v>3851</v>
      </c>
      <c r="G247" s="107"/>
      <c r="H247" s="107"/>
      <c r="I247" s="107"/>
    </row>
    <row r="248" spans="1:9" ht="10.5" customHeight="1" x14ac:dyDescent="0.2">
      <c r="A248" s="107" t="s">
        <v>4186</v>
      </c>
      <c r="B248" s="107"/>
      <c r="C248" s="457"/>
      <c r="D248" s="107" t="s">
        <v>4187</v>
      </c>
      <c r="E248" s="458">
        <v>43187</v>
      </c>
      <c r="F248" s="106" t="s">
        <v>4023</v>
      </c>
      <c r="G248" s="107"/>
      <c r="H248" s="107"/>
      <c r="I248" s="107"/>
    </row>
    <row r="249" spans="1:9" ht="10.5" customHeight="1" x14ac:dyDescent="0.2">
      <c r="A249" s="13" t="s">
        <v>4055</v>
      </c>
      <c r="B249" s="107"/>
      <c r="C249" s="457"/>
      <c r="D249" s="107" t="s">
        <v>4056</v>
      </c>
      <c r="E249" s="458">
        <v>43223</v>
      </c>
      <c r="F249" s="106" t="s">
        <v>4072</v>
      </c>
      <c r="G249" s="107"/>
      <c r="H249" s="107"/>
      <c r="I249" s="107"/>
    </row>
    <row r="250" spans="1:9" ht="10.5" customHeight="1" x14ac:dyDescent="0.2">
      <c r="A250" s="13" t="s">
        <v>4010</v>
      </c>
      <c r="B250" s="107"/>
      <c r="C250" s="457"/>
      <c r="D250" s="107" t="s">
        <v>4011</v>
      </c>
      <c r="E250" s="458">
        <v>43105</v>
      </c>
      <c r="F250" s="106"/>
      <c r="G250" s="107"/>
      <c r="H250" s="107"/>
      <c r="I250" s="107"/>
    </row>
    <row r="251" spans="1:9" ht="10.5" customHeight="1" x14ac:dyDescent="0.2">
      <c r="A251" s="13" t="s">
        <v>4151</v>
      </c>
      <c r="B251" s="107"/>
      <c r="C251" s="457"/>
      <c r="D251" s="107" t="s">
        <v>4152</v>
      </c>
      <c r="E251" s="458">
        <v>43172</v>
      </c>
      <c r="F251" s="106"/>
      <c r="G251" s="107"/>
      <c r="H251" s="107"/>
      <c r="I251" s="107"/>
    </row>
    <row r="252" spans="1:9" ht="10.5" customHeight="1" x14ac:dyDescent="0.2">
      <c r="A252" s="159" t="s">
        <v>3950</v>
      </c>
      <c r="B252" s="107"/>
      <c r="C252" s="457"/>
      <c r="D252" s="107" t="s">
        <v>3951</v>
      </c>
      <c r="E252" s="458">
        <v>43053</v>
      </c>
      <c r="F252" s="106"/>
      <c r="G252" s="107"/>
      <c r="H252" s="107"/>
      <c r="I252" s="107"/>
    </row>
    <row r="253" spans="1:9" ht="10.5" customHeight="1" x14ac:dyDescent="0.2">
      <c r="A253" s="159" t="s">
        <v>4088</v>
      </c>
      <c r="B253" s="107"/>
      <c r="C253" s="457"/>
      <c r="D253" s="107" t="s">
        <v>4089</v>
      </c>
      <c r="E253" s="458">
        <v>43224</v>
      </c>
      <c r="F253" s="106" t="s">
        <v>4072</v>
      </c>
      <c r="G253" s="107"/>
      <c r="H253" s="107"/>
      <c r="I253" s="107"/>
    </row>
    <row r="254" spans="1:9" ht="10.5" customHeight="1" x14ac:dyDescent="0.2">
      <c r="A254" s="13" t="s">
        <v>3953</v>
      </c>
      <c r="B254" s="107"/>
      <c r="C254" s="457"/>
      <c r="D254" s="107" t="s">
        <v>3954</v>
      </c>
      <c r="E254" s="458">
        <v>42951</v>
      </c>
      <c r="F254" s="106" t="s">
        <v>4072</v>
      </c>
      <c r="G254" s="107"/>
      <c r="H254" s="107"/>
      <c r="I254" s="107"/>
    </row>
    <row r="255" spans="1:9" ht="10.5" customHeight="1" x14ac:dyDescent="0.2">
      <c r="A255" s="13" t="s">
        <v>3955</v>
      </c>
      <c r="B255" s="107"/>
      <c r="C255" s="457"/>
      <c r="D255" s="107" t="s">
        <v>3956</v>
      </c>
      <c r="E255" s="458">
        <v>43046</v>
      </c>
      <c r="F255" s="106"/>
      <c r="G255" s="107"/>
      <c r="H255" s="107"/>
      <c r="I255" s="107"/>
    </row>
    <row r="256" spans="1:9" ht="10.5" customHeight="1" x14ac:dyDescent="0.2">
      <c r="A256" s="13" t="s">
        <v>4153</v>
      </c>
      <c r="B256" s="107"/>
      <c r="C256" s="457"/>
      <c r="D256" s="107" t="s">
        <v>4154</v>
      </c>
      <c r="E256" s="458">
        <v>43173</v>
      </c>
      <c r="F256" s="106"/>
      <c r="G256" s="107"/>
      <c r="H256" s="107"/>
      <c r="I256" s="107"/>
    </row>
    <row r="257" spans="1:9" ht="10.5" customHeight="1" x14ac:dyDescent="0.2">
      <c r="A257" s="159" t="s">
        <v>4019</v>
      </c>
      <c r="B257" s="107"/>
      <c r="C257" s="457"/>
      <c r="D257" s="107" t="s">
        <v>4020</v>
      </c>
      <c r="E257" s="458">
        <v>43137</v>
      </c>
      <c r="F257" s="106"/>
      <c r="G257" s="107"/>
      <c r="H257" s="107"/>
      <c r="I257" s="107"/>
    </row>
    <row r="258" spans="1:9" ht="10.5" customHeight="1" x14ac:dyDescent="0.2">
      <c r="A258" s="159" t="s">
        <v>4148</v>
      </c>
      <c r="B258" s="107"/>
      <c r="C258" s="457"/>
      <c r="D258" s="107" t="s">
        <v>4149</v>
      </c>
      <c r="E258" s="458">
        <v>43173</v>
      </c>
      <c r="F258" s="106" t="s">
        <v>4072</v>
      </c>
      <c r="G258" s="107"/>
      <c r="H258" s="107"/>
      <c r="I258" s="107"/>
    </row>
    <row r="259" spans="1:9" ht="10.5" customHeight="1" x14ac:dyDescent="0.2">
      <c r="A259" s="106" t="s">
        <v>4044</v>
      </c>
      <c r="B259" s="107"/>
      <c r="C259" s="457"/>
      <c r="D259" s="107" t="s">
        <v>4045</v>
      </c>
      <c r="E259" s="458">
        <v>43217</v>
      </c>
      <c r="F259" s="106"/>
      <c r="G259" s="107"/>
      <c r="H259" s="107"/>
      <c r="I259" s="107"/>
    </row>
    <row r="260" spans="1:9" ht="10.5" customHeight="1" x14ac:dyDescent="0.2">
      <c r="A260" s="106" t="s">
        <v>4168</v>
      </c>
      <c r="B260" s="107"/>
      <c r="C260" s="457"/>
      <c r="D260" s="107" t="s">
        <v>4169</v>
      </c>
      <c r="E260" s="458">
        <v>43188</v>
      </c>
      <c r="F260" s="106"/>
      <c r="G260" s="107"/>
      <c r="H260" s="107"/>
      <c r="I260" s="107"/>
    </row>
    <row r="261" spans="1:9" ht="10.5" customHeight="1" x14ac:dyDescent="0.2">
      <c r="A261" s="106" t="s">
        <v>4101</v>
      </c>
      <c r="B261" s="107"/>
      <c r="C261" s="457"/>
      <c r="D261" s="107" t="s">
        <v>4102</v>
      </c>
      <c r="E261" s="458">
        <v>43144</v>
      </c>
      <c r="F261" s="106"/>
      <c r="G261" s="107"/>
      <c r="H261" s="107"/>
      <c r="I261" s="107"/>
    </row>
    <row r="262" spans="1:9" ht="10.5" customHeight="1" x14ac:dyDescent="0.2">
      <c r="A262" s="106" t="s">
        <v>4116</v>
      </c>
      <c r="B262" s="107"/>
      <c r="C262" s="457"/>
      <c r="D262" s="107" t="s">
        <v>4117</v>
      </c>
      <c r="E262" s="458">
        <v>43224</v>
      </c>
      <c r="F262" s="106"/>
      <c r="G262" s="107"/>
      <c r="H262" s="107"/>
      <c r="I262" s="107"/>
    </row>
    <row r="263" spans="1:9" ht="10.5" customHeight="1" x14ac:dyDescent="0.2">
      <c r="A263" s="106" t="s">
        <v>4213</v>
      </c>
      <c r="B263" s="107"/>
      <c r="C263" s="457"/>
      <c r="D263" s="107" t="s">
        <v>4214</v>
      </c>
      <c r="E263" s="458">
        <v>43217</v>
      </c>
      <c r="F263" s="106"/>
      <c r="G263" s="107"/>
      <c r="H263" s="107"/>
      <c r="I263" s="107"/>
    </row>
    <row r="264" spans="1:9" ht="10.5" customHeight="1" x14ac:dyDescent="0.2">
      <c r="A264" s="106" t="s">
        <v>4092</v>
      </c>
      <c r="B264" s="107"/>
      <c r="C264" s="457"/>
      <c r="D264" s="107" t="s">
        <v>4093</v>
      </c>
      <c r="E264" s="458">
        <v>43147</v>
      </c>
      <c r="F264" s="106"/>
      <c r="G264" s="107"/>
      <c r="H264" s="107"/>
      <c r="I264" s="107"/>
    </row>
    <row r="265" spans="1:9" ht="10.5" customHeight="1" x14ac:dyDescent="0.2">
      <c r="A265" s="462" t="s">
        <v>3979</v>
      </c>
      <c r="B265" s="463">
        <f>COUNT(E186:E264)</f>
        <v>79</v>
      </c>
      <c r="C265" s="464" t="s">
        <v>66</v>
      </c>
      <c r="D265" s="131" t="s">
        <v>3980</v>
      </c>
      <c r="E265" s="465"/>
      <c r="F265" s="106"/>
      <c r="G265" s="107"/>
      <c r="H265" s="107"/>
      <c r="I265" s="107"/>
    </row>
    <row r="266" spans="1:9" ht="10.5" customHeight="1" x14ac:dyDescent="0.2">
      <c r="E266" s="419"/>
      <c r="F266" s="106"/>
      <c r="G266" s="107"/>
      <c r="H266" s="107"/>
      <c r="I266" s="107"/>
    </row>
    <row r="267" spans="1:9" ht="10.5" customHeight="1" x14ac:dyDescent="0.2">
      <c r="A267" s="224" t="s">
        <v>3981</v>
      </c>
      <c r="E267" s="419"/>
      <c r="F267" s="106" t="s">
        <v>337</v>
      </c>
      <c r="G267" s="107"/>
      <c r="H267" s="107"/>
      <c r="I267" s="107"/>
    </row>
    <row r="268" spans="1:9" ht="10.5" customHeight="1" x14ac:dyDescent="0.2">
      <c r="A268" s="106" t="s">
        <v>3982</v>
      </c>
      <c r="E268" s="419"/>
      <c r="F268" s="106"/>
      <c r="G268" s="107"/>
      <c r="H268" s="107"/>
      <c r="I268" s="107"/>
    </row>
    <row r="269" spans="1:9" ht="10.5" customHeight="1" x14ac:dyDescent="0.2">
      <c r="A269" s="106" t="s">
        <v>3983</v>
      </c>
      <c r="E269" s="419"/>
      <c r="F269" s="106" t="s">
        <v>4072</v>
      </c>
      <c r="G269" s="107"/>
      <c r="H269" s="107"/>
      <c r="I269" s="107"/>
    </row>
    <row r="270" spans="1:9" ht="10.5" customHeight="1" x14ac:dyDescent="0.2">
      <c r="A270" s="106" t="s">
        <v>3984</v>
      </c>
      <c r="E270" s="419"/>
      <c r="F270" s="106"/>
      <c r="G270" s="107"/>
      <c r="H270" s="107"/>
      <c r="I270" s="107"/>
    </row>
    <row r="271" spans="1:9" ht="10.5" customHeight="1" x14ac:dyDescent="0.2">
      <c r="A271" s="461" t="s">
        <v>3985</v>
      </c>
      <c r="E271" s="419"/>
      <c r="F271" s="106"/>
      <c r="G271" s="107"/>
      <c r="H271" s="107"/>
      <c r="I271" s="107"/>
    </row>
    <row r="272" spans="1:9" ht="10.5" customHeight="1" x14ac:dyDescent="0.2">
      <c r="A272" s="194" t="s">
        <v>3986</v>
      </c>
      <c r="E272" s="419"/>
      <c r="F272" s="106"/>
      <c r="G272" s="107"/>
      <c r="H272" s="107"/>
      <c r="I272" s="107"/>
    </row>
    <row r="273" spans="1:10" ht="10.5" customHeight="1" x14ac:dyDescent="0.2">
      <c r="A273" s="34"/>
      <c r="B273" s="9"/>
      <c r="C273" s="209"/>
      <c r="D273" s="35"/>
      <c r="E273" s="142"/>
      <c r="F273" s="466" t="s">
        <v>3987</v>
      </c>
      <c r="G273" s="23"/>
      <c r="H273" s="26" t="s">
        <v>1861</v>
      </c>
      <c r="I273" s="5" t="s">
        <v>3988</v>
      </c>
      <c r="J273" s="6"/>
    </row>
    <row r="274" spans="1:10" ht="10.5" customHeight="1" x14ac:dyDescent="0.2">
      <c r="A274" s="88" t="s">
        <v>21</v>
      </c>
      <c r="B274" s="48"/>
      <c r="C274" s="181"/>
      <c r="D274" s="52" t="s">
        <v>57</v>
      </c>
      <c r="E274" s="148" t="s">
        <v>59</v>
      </c>
      <c r="F274" s="48"/>
      <c r="G274" s="103" t="s">
        <v>59</v>
      </c>
      <c r="H274" s="52" t="s">
        <v>1865</v>
      </c>
      <c r="I274" s="18" t="s">
        <v>3989</v>
      </c>
      <c r="J274" s="19"/>
    </row>
    <row r="275" spans="1:10" ht="10.5" customHeight="1" x14ac:dyDescent="0.2">
      <c r="A275" s="34" t="s">
        <v>1887</v>
      </c>
      <c r="B275" s="9"/>
      <c r="C275" s="209"/>
      <c r="D275" s="35" t="s">
        <v>1888</v>
      </c>
      <c r="E275" s="142">
        <v>6</v>
      </c>
      <c r="F275" s="467" t="s">
        <v>3990</v>
      </c>
      <c r="G275" s="101">
        <v>7</v>
      </c>
      <c r="H275" s="176">
        <v>42643</v>
      </c>
      <c r="I275" s="493" t="s">
        <v>4048</v>
      </c>
      <c r="J275" s="6"/>
    </row>
    <row r="276" spans="1:10" ht="10.5" customHeight="1" x14ac:dyDescent="0.2">
      <c r="A276" s="80" t="s">
        <v>1935</v>
      </c>
      <c r="B276" s="13"/>
      <c r="C276" s="201"/>
      <c r="D276" s="24" t="s">
        <v>1936</v>
      </c>
      <c r="E276" s="145">
        <v>7</v>
      </c>
      <c r="F276" s="129" t="s">
        <v>3990</v>
      </c>
      <c r="G276" s="99">
        <v>9</v>
      </c>
      <c r="H276" s="160">
        <v>42677</v>
      </c>
      <c r="I276" s="469">
        <v>2018</v>
      </c>
      <c r="J276" s="11"/>
    </row>
    <row r="277" spans="1:10" ht="10.5" customHeight="1" x14ac:dyDescent="0.2">
      <c r="A277" s="80" t="s">
        <v>1983</v>
      </c>
      <c r="B277" s="13"/>
      <c r="C277" s="201"/>
      <c r="D277" s="24" t="s">
        <v>1984</v>
      </c>
      <c r="E277" s="145">
        <v>7</v>
      </c>
      <c r="F277" s="129" t="s">
        <v>3990</v>
      </c>
      <c r="G277" s="99">
        <v>8</v>
      </c>
      <c r="H277" s="160">
        <v>42685</v>
      </c>
      <c r="I277" s="469">
        <v>2017</v>
      </c>
      <c r="J277" s="11"/>
    </row>
    <row r="278" spans="1:10" ht="10.5" customHeight="1" x14ac:dyDescent="0.2">
      <c r="A278" s="80" t="s">
        <v>2009</v>
      </c>
      <c r="B278" s="13"/>
      <c r="C278" s="201"/>
      <c r="D278" s="24" t="s">
        <v>2010</v>
      </c>
      <c r="E278" s="145">
        <v>15</v>
      </c>
      <c r="F278" s="129" t="s">
        <v>3990</v>
      </c>
      <c r="G278" s="99">
        <v>20</v>
      </c>
      <c r="H278" s="160">
        <v>40431</v>
      </c>
      <c r="I278" s="469" t="s">
        <v>3991</v>
      </c>
      <c r="J278" s="11"/>
    </row>
    <row r="279" spans="1:10" ht="10.5" customHeight="1" x14ac:dyDescent="0.2">
      <c r="A279" s="88" t="s">
        <v>2049</v>
      </c>
      <c r="B279" s="25"/>
      <c r="C279" s="181"/>
      <c r="D279" s="56" t="s">
        <v>2050</v>
      </c>
      <c r="E279" s="148">
        <v>10</v>
      </c>
      <c r="F279" s="182" t="s">
        <v>3990</v>
      </c>
      <c r="G279" s="103">
        <v>13</v>
      </c>
      <c r="H279" s="177">
        <v>41418</v>
      </c>
      <c r="I279" s="49" t="s">
        <v>3992</v>
      </c>
      <c r="J279" s="19"/>
    </row>
    <row r="280" spans="1:10" ht="6" customHeight="1" x14ac:dyDescent="0.2">
      <c r="A280" s="34" t="s">
        <v>2092</v>
      </c>
      <c r="B280" s="9"/>
      <c r="C280" s="209"/>
      <c r="D280" s="35" t="s">
        <v>2093</v>
      </c>
      <c r="E280" s="142">
        <v>9</v>
      </c>
      <c r="F280" s="467" t="s">
        <v>3990</v>
      </c>
      <c r="G280" s="101">
        <v>14</v>
      </c>
      <c r="H280" s="176">
        <v>40444</v>
      </c>
      <c r="I280" s="468" t="s">
        <v>3993</v>
      </c>
      <c r="J280" s="6"/>
    </row>
    <row r="281" spans="1:10" ht="11.1" customHeight="1" x14ac:dyDescent="0.2">
      <c r="A281" s="80" t="s">
        <v>3994</v>
      </c>
      <c r="B281" s="13"/>
      <c r="C281" s="201"/>
      <c r="D281" s="24" t="s">
        <v>2132</v>
      </c>
      <c r="E281" s="145">
        <v>8</v>
      </c>
      <c r="F281" s="129" t="s">
        <v>3990</v>
      </c>
      <c r="G281" s="99">
        <v>9</v>
      </c>
      <c r="H281" s="160">
        <v>42008</v>
      </c>
      <c r="I281" s="469" t="s">
        <v>3995</v>
      </c>
      <c r="J281" s="11"/>
    </row>
    <row r="282" spans="1:10" ht="9.9499999999999993" customHeight="1" x14ac:dyDescent="0.2">
      <c r="A282" s="36" t="s">
        <v>2136</v>
      </c>
      <c r="B282" s="13"/>
      <c r="C282" s="201"/>
      <c r="D282" s="24" t="s">
        <v>3996</v>
      </c>
      <c r="E282" s="145">
        <v>14</v>
      </c>
      <c r="F282" s="129" t="s">
        <v>3990</v>
      </c>
      <c r="G282" s="99">
        <v>21</v>
      </c>
      <c r="H282" s="160">
        <v>40826</v>
      </c>
      <c r="I282" s="469">
        <v>2018</v>
      </c>
      <c r="J282" s="11"/>
    </row>
    <row r="283" spans="1:10" ht="9.9499999999999993" customHeight="1" x14ac:dyDescent="0.2">
      <c r="A283" s="36" t="s">
        <v>2209</v>
      </c>
      <c r="B283" s="13"/>
      <c r="C283" s="201"/>
      <c r="D283" s="24" t="s">
        <v>2210</v>
      </c>
      <c r="E283" s="145">
        <v>7</v>
      </c>
      <c r="F283" s="129" t="s">
        <v>3990</v>
      </c>
      <c r="G283" s="99">
        <v>8</v>
      </c>
      <c r="H283" s="160">
        <v>42696</v>
      </c>
      <c r="I283" s="469" t="s">
        <v>4069</v>
      </c>
      <c r="J283" s="11"/>
    </row>
    <row r="284" spans="1:10" ht="9.9499999999999993" customHeight="1" x14ac:dyDescent="0.2">
      <c r="A284" s="38" t="s">
        <v>2231</v>
      </c>
      <c r="B284" s="25"/>
      <c r="C284" s="181"/>
      <c r="D284" s="56" t="s">
        <v>2232</v>
      </c>
      <c r="E284" s="148">
        <v>45</v>
      </c>
      <c r="F284" s="182" t="s">
        <v>3990</v>
      </c>
      <c r="G284" s="103">
        <v>50</v>
      </c>
      <c r="H284" s="177">
        <v>40469</v>
      </c>
      <c r="I284" s="49" t="s">
        <v>3997</v>
      </c>
      <c r="J284" s="19"/>
    </row>
    <row r="285" spans="1:10" ht="9.9499999999999993" customHeight="1" x14ac:dyDescent="0.2">
      <c r="A285" s="34" t="s">
        <v>2249</v>
      </c>
      <c r="B285" s="9"/>
      <c r="C285" s="209"/>
      <c r="D285" s="35" t="s">
        <v>2250</v>
      </c>
      <c r="E285" s="142">
        <v>7</v>
      </c>
      <c r="F285" s="467" t="s">
        <v>3990</v>
      </c>
      <c r="G285" s="101">
        <v>8</v>
      </c>
      <c r="H285" s="176">
        <v>43028</v>
      </c>
      <c r="I285" s="468">
        <v>2018</v>
      </c>
      <c r="J285" s="6"/>
    </row>
    <row r="286" spans="1:10" ht="9.9499999999999993" customHeight="1" x14ac:dyDescent="0.2">
      <c r="A286" s="80" t="s">
        <v>2261</v>
      </c>
      <c r="B286" s="13"/>
      <c r="C286" s="201"/>
      <c r="D286" s="24" t="s">
        <v>2262</v>
      </c>
      <c r="E286" s="145">
        <v>16</v>
      </c>
      <c r="F286" s="129" t="s">
        <v>3990</v>
      </c>
      <c r="G286" s="99">
        <v>18</v>
      </c>
      <c r="H286" s="160">
        <v>42641</v>
      </c>
      <c r="I286" s="469">
        <v>2018</v>
      </c>
      <c r="J286" s="11"/>
    </row>
    <row r="287" spans="1:10" ht="11.1" customHeight="1" x14ac:dyDescent="0.2">
      <c r="A287" s="80" t="s">
        <v>2277</v>
      </c>
      <c r="B287" s="13"/>
      <c r="C287" s="201"/>
      <c r="D287" s="24" t="s">
        <v>2278</v>
      </c>
      <c r="E287" s="145">
        <v>15</v>
      </c>
      <c r="F287" s="129" t="s">
        <v>3990</v>
      </c>
      <c r="G287" s="99">
        <v>23</v>
      </c>
      <c r="H287" s="160">
        <v>40479</v>
      </c>
      <c r="I287" s="469">
        <v>2018</v>
      </c>
      <c r="J287" s="11"/>
    </row>
    <row r="288" spans="1:10" ht="11.1" customHeight="1" x14ac:dyDescent="0.2">
      <c r="A288" s="36" t="s">
        <v>2279</v>
      </c>
      <c r="B288" s="13"/>
      <c r="C288" s="201"/>
      <c r="D288" s="24" t="s">
        <v>2280</v>
      </c>
      <c r="E288" s="145">
        <v>40</v>
      </c>
      <c r="F288" s="129" t="s">
        <v>3990</v>
      </c>
      <c r="G288" s="99">
        <v>44</v>
      </c>
      <c r="H288" s="160">
        <v>42633</v>
      </c>
      <c r="I288" s="469">
        <v>2017</v>
      </c>
      <c r="J288" s="11"/>
    </row>
    <row r="289" spans="1:10" ht="11.1" customHeight="1" x14ac:dyDescent="0.2">
      <c r="A289" s="88" t="s">
        <v>2282</v>
      </c>
      <c r="B289" s="25"/>
      <c r="C289" s="181"/>
      <c r="D289" s="56" t="s">
        <v>2283</v>
      </c>
      <c r="E289" s="148">
        <v>7</v>
      </c>
      <c r="F289" s="182" t="s">
        <v>3990</v>
      </c>
      <c r="G289" s="103">
        <v>8</v>
      </c>
      <c r="H289" s="177">
        <v>42615</v>
      </c>
      <c r="I289" s="49" t="s">
        <v>4069</v>
      </c>
      <c r="J289" s="19"/>
    </row>
    <row r="290" spans="1:10" ht="11.1" customHeight="1" x14ac:dyDescent="0.2">
      <c r="A290" s="34" t="s">
        <v>2284</v>
      </c>
      <c r="B290" s="9"/>
      <c r="C290" s="209"/>
      <c r="D290" s="35" t="s">
        <v>2285</v>
      </c>
      <c r="E290" s="142">
        <v>14</v>
      </c>
      <c r="F290" s="467" t="s">
        <v>3990</v>
      </c>
      <c r="G290" s="101">
        <v>17</v>
      </c>
      <c r="H290" s="176">
        <v>41234</v>
      </c>
      <c r="I290" s="468" t="s">
        <v>4069</v>
      </c>
      <c r="J290" s="6"/>
    </row>
    <row r="291" spans="1:10" ht="11.1" customHeight="1" x14ac:dyDescent="0.2">
      <c r="A291" s="36" t="s">
        <v>2300</v>
      </c>
      <c r="B291" s="13"/>
      <c r="C291" s="201"/>
      <c r="D291" s="24" t="s">
        <v>2301</v>
      </c>
      <c r="E291" s="145">
        <v>6</v>
      </c>
      <c r="F291" s="129" t="s">
        <v>3990</v>
      </c>
      <c r="G291" s="99">
        <v>7</v>
      </c>
      <c r="H291" s="160">
        <v>42641</v>
      </c>
      <c r="I291" s="469">
        <v>2017</v>
      </c>
      <c r="J291" s="11"/>
    </row>
    <row r="292" spans="1:10" ht="11.1" customHeight="1" x14ac:dyDescent="0.2">
      <c r="A292" s="80" t="s">
        <v>2313</v>
      </c>
      <c r="B292" s="13"/>
      <c r="C292" s="201"/>
      <c r="D292" s="24" t="s">
        <v>2314</v>
      </c>
      <c r="E292" s="145">
        <v>13</v>
      </c>
      <c r="F292" s="129" t="s">
        <v>3990</v>
      </c>
      <c r="G292" s="99">
        <v>14</v>
      </c>
      <c r="H292" s="160">
        <v>42957</v>
      </c>
      <c r="I292" s="469">
        <v>2018</v>
      </c>
      <c r="J292" s="11"/>
    </row>
    <row r="293" spans="1:10" ht="11.1" customHeight="1" x14ac:dyDescent="0.2">
      <c r="A293" s="36" t="s">
        <v>2315</v>
      </c>
      <c r="B293" s="13"/>
      <c r="C293" s="201"/>
      <c r="D293" s="24" t="s">
        <v>2316</v>
      </c>
      <c r="E293" s="145">
        <v>8</v>
      </c>
      <c r="F293" s="129" t="s">
        <v>3990</v>
      </c>
      <c r="G293" s="99">
        <v>9</v>
      </c>
      <c r="H293" s="160">
        <v>42951</v>
      </c>
      <c r="I293" s="469">
        <v>2018</v>
      </c>
      <c r="J293" s="11"/>
    </row>
    <row r="294" spans="1:10" ht="11.1" customHeight="1" x14ac:dyDescent="0.2">
      <c r="A294" s="34" t="s">
        <v>4074</v>
      </c>
      <c r="B294" s="9"/>
      <c r="C294" s="209"/>
      <c r="D294" s="35" t="s">
        <v>2354</v>
      </c>
      <c r="E294" s="142">
        <v>26</v>
      </c>
      <c r="F294" s="467" t="s">
        <v>3990</v>
      </c>
      <c r="G294" s="101">
        <v>30</v>
      </c>
      <c r="H294" s="176">
        <v>40835</v>
      </c>
      <c r="I294" s="468" t="s">
        <v>4069</v>
      </c>
      <c r="J294" s="6"/>
    </row>
    <row r="295" spans="1:10" ht="11.1" customHeight="1" x14ac:dyDescent="0.2">
      <c r="A295" s="81" t="s">
        <v>2364</v>
      </c>
      <c r="B295" s="13"/>
      <c r="C295" s="201"/>
      <c r="D295" s="24" t="s">
        <v>2365</v>
      </c>
      <c r="E295" s="145">
        <v>8</v>
      </c>
      <c r="F295" s="129" t="s">
        <v>3990</v>
      </c>
      <c r="G295" s="99">
        <v>9</v>
      </c>
      <c r="H295" s="160">
        <v>42656</v>
      </c>
      <c r="I295" s="469" t="s">
        <v>4069</v>
      </c>
      <c r="J295" s="11"/>
    </row>
    <row r="296" spans="1:10" ht="11.1" customHeight="1" x14ac:dyDescent="0.2">
      <c r="A296" s="36" t="s">
        <v>2414</v>
      </c>
      <c r="B296" s="13"/>
      <c r="C296" s="201"/>
      <c r="D296" s="24" t="s">
        <v>2415</v>
      </c>
      <c r="E296" s="145">
        <v>14</v>
      </c>
      <c r="F296" s="129" t="s">
        <v>3990</v>
      </c>
      <c r="G296" s="99">
        <v>15</v>
      </c>
      <c r="H296" s="160">
        <v>41894</v>
      </c>
      <c r="I296" s="469" t="s">
        <v>3997</v>
      </c>
      <c r="J296" s="11"/>
    </row>
    <row r="297" spans="1:10" ht="11.1" customHeight="1" x14ac:dyDescent="0.2">
      <c r="A297" s="36" t="s">
        <v>2484</v>
      </c>
      <c r="B297" s="13"/>
      <c r="C297" s="201"/>
      <c r="D297" s="24" t="s">
        <v>2485</v>
      </c>
      <c r="E297" s="145">
        <v>28</v>
      </c>
      <c r="F297" s="129" t="s">
        <v>3990</v>
      </c>
      <c r="G297" s="99">
        <v>36</v>
      </c>
      <c r="H297" s="160">
        <v>40134</v>
      </c>
      <c r="I297" s="469">
        <v>2017</v>
      </c>
      <c r="J297" s="11"/>
    </row>
    <row r="298" spans="1:10" ht="11.1" customHeight="1" x14ac:dyDescent="0.2">
      <c r="A298" s="38" t="s">
        <v>2489</v>
      </c>
      <c r="B298" s="25"/>
      <c r="C298" s="181"/>
      <c r="D298" s="56" t="s">
        <v>2490</v>
      </c>
      <c r="E298" s="148">
        <v>14</v>
      </c>
      <c r="F298" s="182" t="s">
        <v>3990</v>
      </c>
      <c r="G298" s="103">
        <v>15</v>
      </c>
      <c r="H298" s="177">
        <v>42352</v>
      </c>
      <c r="I298" s="49" t="s">
        <v>3998</v>
      </c>
      <c r="J298" s="19"/>
    </row>
    <row r="299" spans="1:10" ht="11.1" customHeight="1" x14ac:dyDescent="0.2">
      <c r="A299" s="60" t="s">
        <v>2500</v>
      </c>
      <c r="B299" s="9"/>
      <c r="C299" s="101"/>
      <c r="D299" s="35" t="s">
        <v>2501</v>
      </c>
      <c r="E299" s="142">
        <v>19</v>
      </c>
      <c r="F299" s="467" t="s">
        <v>3990</v>
      </c>
      <c r="G299" s="101">
        <v>26</v>
      </c>
      <c r="H299" s="176">
        <v>40493</v>
      </c>
      <c r="I299" s="468" t="s">
        <v>4146</v>
      </c>
      <c r="J299" s="6"/>
    </row>
    <row r="300" spans="1:10" ht="11.1" customHeight="1" x14ac:dyDescent="0.2">
      <c r="A300" s="36" t="s">
        <v>2545</v>
      </c>
      <c r="B300" s="13"/>
      <c r="C300" s="99"/>
      <c r="D300" s="24" t="s">
        <v>2546</v>
      </c>
      <c r="E300" s="145">
        <v>7</v>
      </c>
      <c r="F300" s="129" t="s">
        <v>3990</v>
      </c>
      <c r="G300" s="99">
        <v>8</v>
      </c>
      <c r="H300" s="160">
        <v>43060</v>
      </c>
      <c r="I300" s="469">
        <v>2018</v>
      </c>
      <c r="J300" s="11"/>
    </row>
    <row r="301" spans="1:10" ht="11.1" customHeight="1" x14ac:dyDescent="0.2">
      <c r="A301" s="80" t="s">
        <v>2591</v>
      </c>
      <c r="B301" s="13"/>
      <c r="C301" s="99"/>
      <c r="D301" s="24" t="s">
        <v>2592</v>
      </c>
      <c r="E301" s="145">
        <v>6</v>
      </c>
      <c r="F301" s="129" t="s">
        <v>3990</v>
      </c>
      <c r="G301" s="99">
        <v>7</v>
      </c>
      <c r="H301" s="160">
        <v>42684</v>
      </c>
      <c r="I301" s="469">
        <v>2017</v>
      </c>
      <c r="J301" s="11"/>
    </row>
    <row r="302" spans="1:10" ht="11.1" customHeight="1" x14ac:dyDescent="0.2">
      <c r="A302" s="80" t="s">
        <v>2605</v>
      </c>
      <c r="B302" s="13"/>
      <c r="C302" s="99"/>
      <c r="D302" s="24" t="s">
        <v>2606</v>
      </c>
      <c r="E302" s="145">
        <v>16</v>
      </c>
      <c r="F302" s="129" t="s">
        <v>3990</v>
      </c>
      <c r="G302" s="99">
        <v>17</v>
      </c>
      <c r="H302" s="160">
        <v>42668</v>
      </c>
      <c r="I302" s="469" t="s">
        <v>4069</v>
      </c>
      <c r="J302" s="11"/>
    </row>
    <row r="303" spans="1:10" ht="11.1" customHeight="1" x14ac:dyDescent="0.2">
      <c r="A303" s="56" t="s">
        <v>2640</v>
      </c>
      <c r="B303" s="25"/>
      <c r="C303" s="103"/>
      <c r="D303" s="56" t="s">
        <v>2641</v>
      </c>
      <c r="E303" s="148">
        <v>7</v>
      </c>
      <c r="F303" s="182" t="s">
        <v>3990</v>
      </c>
      <c r="G303" s="103">
        <v>10</v>
      </c>
      <c r="H303" s="177">
        <v>42303</v>
      </c>
      <c r="I303" s="49">
        <v>2018</v>
      </c>
      <c r="J303" s="19"/>
    </row>
    <row r="304" spans="1:10" ht="11.1" customHeight="1" x14ac:dyDescent="0.2">
      <c r="A304" s="60" t="s">
        <v>2667</v>
      </c>
      <c r="B304" s="9"/>
      <c r="C304" s="101"/>
      <c r="D304" s="35" t="s">
        <v>2668</v>
      </c>
      <c r="E304" s="142">
        <v>6</v>
      </c>
      <c r="F304" s="467" t="s">
        <v>3990</v>
      </c>
      <c r="G304" s="101">
        <v>7</v>
      </c>
      <c r="H304" s="176">
        <v>42668</v>
      </c>
      <c r="I304" s="468">
        <v>2017</v>
      </c>
      <c r="J304" s="6"/>
    </row>
    <row r="305" spans="1:10" ht="11.1" customHeight="1" x14ac:dyDescent="0.2">
      <c r="A305" s="24" t="s">
        <v>2702</v>
      </c>
      <c r="B305" s="13"/>
      <c r="C305" s="99"/>
      <c r="D305" s="24" t="s">
        <v>2703</v>
      </c>
      <c r="E305" s="145">
        <v>7</v>
      </c>
      <c r="F305" s="129" t="s">
        <v>3990</v>
      </c>
      <c r="G305" s="99">
        <v>8</v>
      </c>
      <c r="H305" s="160">
        <v>42955</v>
      </c>
      <c r="I305" s="469">
        <v>2018</v>
      </c>
      <c r="J305" s="11"/>
    </row>
    <row r="306" spans="1:10" ht="11.1" customHeight="1" x14ac:dyDescent="0.2">
      <c r="A306" s="80" t="s">
        <v>2734</v>
      </c>
      <c r="B306" s="13"/>
      <c r="C306" s="99"/>
      <c r="D306" s="24" t="s">
        <v>2735</v>
      </c>
      <c r="E306" s="145">
        <v>10</v>
      </c>
      <c r="F306" s="129" t="s">
        <v>3990</v>
      </c>
      <c r="G306" s="99">
        <v>11</v>
      </c>
      <c r="H306" s="160">
        <v>41751</v>
      </c>
      <c r="I306" s="469" t="s">
        <v>3997</v>
      </c>
      <c r="J306" s="11"/>
    </row>
    <row r="307" spans="1:10" ht="11.1" customHeight="1" x14ac:dyDescent="0.2">
      <c r="A307" s="80" t="s">
        <v>2771</v>
      </c>
      <c r="B307" s="13"/>
      <c r="C307" s="99"/>
      <c r="D307" s="24" t="s">
        <v>2772</v>
      </c>
      <c r="E307" s="145">
        <v>7</v>
      </c>
      <c r="F307" s="129" t="s">
        <v>3990</v>
      </c>
      <c r="G307" s="99">
        <v>8</v>
      </c>
      <c r="H307" s="160">
        <v>42675</v>
      </c>
      <c r="I307" s="469">
        <v>2017</v>
      </c>
      <c r="J307" s="11"/>
    </row>
    <row r="308" spans="1:10" ht="11.1" customHeight="1" x14ac:dyDescent="0.2">
      <c r="A308" s="80" t="s">
        <v>2828</v>
      </c>
      <c r="B308" s="13"/>
      <c r="C308" s="99"/>
      <c r="D308" s="24" t="s">
        <v>2829</v>
      </c>
      <c r="E308" s="145">
        <v>6</v>
      </c>
      <c r="F308" s="129" t="s">
        <v>3990</v>
      </c>
      <c r="G308" s="99">
        <v>7</v>
      </c>
      <c r="H308" s="160">
        <v>43054</v>
      </c>
      <c r="I308" s="469">
        <v>2018</v>
      </c>
      <c r="J308" s="11"/>
    </row>
    <row r="309" spans="1:10" ht="11.1" customHeight="1" x14ac:dyDescent="0.2">
      <c r="A309" s="80" t="s">
        <v>2985</v>
      </c>
      <c r="B309" s="13"/>
      <c r="C309" s="99"/>
      <c r="D309" s="24" t="s">
        <v>2986</v>
      </c>
      <c r="E309" s="145">
        <v>6</v>
      </c>
      <c r="F309" s="129" t="s">
        <v>3990</v>
      </c>
      <c r="G309" s="99">
        <v>8</v>
      </c>
      <c r="H309" s="160">
        <v>42635</v>
      </c>
      <c r="I309" s="469">
        <v>2018</v>
      </c>
      <c r="J309" s="11"/>
    </row>
    <row r="310" spans="1:10" ht="11.1" customHeight="1" x14ac:dyDescent="0.2">
      <c r="A310" s="56" t="s">
        <v>2996</v>
      </c>
      <c r="B310" s="25"/>
      <c r="C310" s="103"/>
      <c r="D310" s="56" t="s">
        <v>2997</v>
      </c>
      <c r="E310" s="148">
        <v>9</v>
      </c>
      <c r="F310" s="182" t="s">
        <v>3990</v>
      </c>
      <c r="G310" s="103">
        <v>10</v>
      </c>
      <c r="H310" s="177">
        <v>41978</v>
      </c>
      <c r="I310" s="49" t="s">
        <v>3997</v>
      </c>
      <c r="J310" s="19"/>
    </row>
    <row r="311" spans="1:10" ht="11.1" customHeight="1" x14ac:dyDescent="0.2"/>
    <row r="312" spans="1:10" ht="11.1" customHeight="1" x14ac:dyDescent="0.2"/>
    <row r="313" spans="1:10" ht="11.1" customHeight="1" x14ac:dyDescent="0.2"/>
    <row r="314" spans="1:10" ht="11.1" customHeight="1" x14ac:dyDescent="0.2"/>
    <row r="315" spans="1:10" ht="11.1" customHeight="1" x14ac:dyDescent="0.2"/>
    <row r="316" spans="1:10" ht="11.1" customHeight="1" x14ac:dyDescent="0.2"/>
    <row r="317" spans="1:10" ht="11.1" customHeight="1" x14ac:dyDescent="0.2"/>
    <row r="318" spans="1:10" ht="11.1" customHeight="1" x14ac:dyDescent="0.2"/>
    <row r="319" spans="1:10" ht="11.1" customHeight="1" x14ac:dyDescent="0.2"/>
    <row r="320" spans="1:10" ht="11.1" customHeight="1" x14ac:dyDescent="0.2"/>
    <row r="321" ht="11.1" customHeight="1" x14ac:dyDescent="0.2"/>
    <row r="322" ht="11.1" customHeight="1" x14ac:dyDescent="0.2"/>
    <row r="323" ht="11.1" customHeight="1" x14ac:dyDescent="0.2"/>
    <row r="324" ht="11.1" customHeight="1" x14ac:dyDescent="0.2"/>
    <row r="535" spans="1:3" x14ac:dyDescent="0.2">
      <c r="A535" s="517"/>
      <c r="B535" s="686"/>
      <c r="C535" s="517"/>
    </row>
    <row r="536" spans="1:3" x14ac:dyDescent="0.2">
      <c r="A536" s="605"/>
      <c r="B536" s="686"/>
      <c r="C536" s="517"/>
    </row>
    <row r="537" spans="1:3" x14ac:dyDescent="0.2">
      <c r="A537" s="605"/>
      <c r="B537" s="686"/>
      <c r="C537" s="517"/>
    </row>
    <row r="538" spans="1:3" x14ac:dyDescent="0.2">
      <c r="A538" s="605"/>
      <c r="B538" s="686"/>
      <c r="C538" s="517"/>
    </row>
    <row r="539" spans="1:3" x14ac:dyDescent="0.2">
      <c r="A539" s="605"/>
      <c r="B539" s="686"/>
      <c r="C539" s="517"/>
    </row>
    <row r="540" spans="1:3" x14ac:dyDescent="0.2">
      <c r="A540" s="605"/>
      <c r="B540" s="686"/>
      <c r="C540" s="517"/>
    </row>
    <row r="541" spans="1:3" x14ac:dyDescent="0.2">
      <c r="A541" s="605"/>
      <c r="B541" s="686"/>
      <c r="C541" s="517"/>
    </row>
    <row r="542" spans="1:3" x14ac:dyDescent="0.2">
      <c r="A542" s="605"/>
      <c r="B542" s="686"/>
      <c r="C542" s="517"/>
    </row>
    <row r="543" spans="1:3" x14ac:dyDescent="0.2">
      <c r="A543" s="605"/>
      <c r="B543" s="686"/>
      <c r="C543" s="517"/>
    </row>
    <row r="544" spans="1:3" x14ac:dyDescent="0.2">
      <c r="A544" s="605"/>
      <c r="B544" s="686"/>
      <c r="C544" s="517"/>
    </row>
    <row r="545" spans="1:3" x14ac:dyDescent="0.2">
      <c r="A545" s="605"/>
      <c r="B545" s="686"/>
      <c r="C545" s="517"/>
    </row>
    <row r="546" spans="1:3" x14ac:dyDescent="0.2">
      <c r="A546" s="605"/>
      <c r="B546" s="686"/>
      <c r="C546" s="517"/>
    </row>
    <row r="547" spans="1:3" x14ac:dyDescent="0.2">
      <c r="A547" s="605"/>
      <c r="B547" s="686"/>
      <c r="C547" s="517"/>
    </row>
    <row r="548" spans="1:3" x14ac:dyDescent="0.2">
      <c r="A548" s="605"/>
      <c r="B548" s="686"/>
      <c r="C548" s="517"/>
    </row>
    <row r="549" spans="1:3" x14ac:dyDescent="0.2">
      <c r="A549" s="605"/>
      <c r="B549" s="686"/>
      <c r="C549" s="517"/>
    </row>
    <row r="550" spans="1:3" x14ac:dyDescent="0.2">
      <c r="A550" s="605"/>
      <c r="B550" s="686"/>
      <c r="C550" s="517"/>
    </row>
    <row r="551" spans="1:3" x14ac:dyDescent="0.2">
      <c r="A551" s="517"/>
      <c r="B551" s="686"/>
      <c r="C551" s="517"/>
    </row>
    <row r="552" spans="1:3" x14ac:dyDescent="0.2">
      <c r="B552" s="687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1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605" customWidth="1"/>
    <col min="2" max="2" width="6" style="751" customWidth="1"/>
    <col min="3" max="3" width="12.28515625" style="605" customWidth="1"/>
    <col min="4" max="4" width="13.85546875" style="605" customWidth="1"/>
    <col min="5" max="5" width="4.85546875" style="701" customWidth="1"/>
    <col min="6" max="6" width="3.7109375" style="701" customWidth="1"/>
    <col min="7" max="7" width="3.85546875" style="605" customWidth="1"/>
    <col min="8" max="8" width="4" style="605" customWidth="1"/>
    <col min="9" max="9" width="6.7109375" style="605" customWidth="1"/>
    <col min="10" max="10" width="5.140625" style="686" customWidth="1"/>
    <col min="11" max="11" width="8.42578125" style="605" bestFit="1" customWidth="1"/>
    <col min="12" max="12" width="7.5703125" style="808" customWidth="1"/>
    <col min="13" max="13" width="8.7109375" style="701" bestFit="1" customWidth="1"/>
    <col min="14" max="14" width="4.5703125" style="701" customWidth="1"/>
    <col min="15" max="15" width="7.5703125" style="605" customWidth="1"/>
    <col min="16" max="17" width="7.7109375" style="605" customWidth="1"/>
    <col min="18" max="18" width="6.42578125" style="701" bestFit="1" customWidth="1"/>
    <col min="19" max="22" width="6" style="786" customWidth="1"/>
    <col min="23" max="24" width="7.42578125" style="786" customWidth="1"/>
    <col min="25" max="25" width="12.5703125" style="605" customWidth="1"/>
    <col min="26" max="26" width="7.85546875" style="686" customWidth="1"/>
    <col min="27" max="27" width="6.140625" style="605" customWidth="1"/>
    <col min="28" max="28" width="4.5703125" style="605" customWidth="1"/>
    <col min="29" max="29" width="5.42578125" style="661" bestFit="1" customWidth="1"/>
    <col min="30" max="30" width="6" style="661" customWidth="1"/>
    <col min="31" max="31" width="7.140625" style="661" bestFit="1" customWidth="1"/>
    <col min="32" max="32" width="7.7109375" style="661" customWidth="1"/>
    <col min="33" max="33" width="8.7109375" style="661" customWidth="1"/>
    <col min="34" max="34" width="8.5703125" style="661" bestFit="1" customWidth="1"/>
    <col min="35" max="35" width="8.5703125" style="661" customWidth="1"/>
    <col min="36" max="36" width="8" style="661" bestFit="1" customWidth="1"/>
    <col min="37" max="37" width="8" style="661" customWidth="1"/>
    <col min="38" max="38" width="9.7109375" style="661" customWidth="1"/>
    <col min="39" max="39" width="6" style="661" bestFit="1" customWidth="1"/>
    <col min="40" max="40" width="6.42578125" style="661" customWidth="1"/>
    <col min="41" max="41" width="7" style="686" customWidth="1"/>
    <col min="42" max="43" width="7" style="605" customWidth="1"/>
    <col min="44" max="44" width="5.28515625" style="855" customWidth="1"/>
    <col min="45" max="48" width="5.28515625" style="856" customWidth="1"/>
    <col min="49" max="50" width="5.42578125" style="856" customWidth="1"/>
    <col min="51" max="51" width="5.28515625" style="686" customWidth="1"/>
    <col min="52" max="55" width="6.7109375" style="605" customWidth="1"/>
    <col min="56" max="56" width="8.85546875" style="1006"/>
    <col min="57" max="58" width="8.85546875" style="701"/>
    <col min="59" max="16384" width="8.85546875" style="605"/>
  </cols>
  <sheetData>
    <row r="1" spans="1:59" ht="12.75" customHeight="1" x14ac:dyDescent="0.2">
      <c r="A1" s="111" t="s">
        <v>397</v>
      </c>
      <c r="B1" s="750"/>
      <c r="C1" s="655" t="s">
        <v>1</v>
      </c>
      <c r="E1" s="743"/>
      <c r="G1" s="640"/>
      <c r="H1" s="403"/>
      <c r="I1" s="403"/>
      <c r="J1" s="779" t="s">
        <v>3666</v>
      </c>
      <c r="K1" s="604"/>
      <c r="L1" s="658"/>
      <c r="N1" s="737"/>
      <c r="P1" s="604"/>
      <c r="Q1" s="736"/>
      <c r="R1" s="657"/>
      <c r="S1" s="785"/>
      <c r="T1" s="785"/>
      <c r="W1" s="785"/>
      <c r="Y1" s="604"/>
      <c r="Z1" s="779" t="s">
        <v>2</v>
      </c>
      <c r="AC1" s="660" t="s">
        <v>4259</v>
      </c>
      <c r="AG1" s="791"/>
      <c r="AJ1" s="660"/>
      <c r="AK1" s="660"/>
      <c r="AL1" s="792"/>
      <c r="AO1" s="823" t="s">
        <v>4234</v>
      </c>
      <c r="AP1" s="403"/>
      <c r="AQ1" s="734"/>
      <c r="AR1" s="848" t="s">
        <v>5</v>
      </c>
      <c r="AS1" s="677"/>
      <c r="AT1" s="677"/>
      <c r="AU1" s="677"/>
      <c r="AV1" s="677"/>
      <c r="AW1" s="677"/>
      <c r="AX1" s="677"/>
      <c r="AY1" s="828" t="s">
        <v>6</v>
      </c>
      <c r="BD1" s="1005" t="s">
        <v>1869</v>
      </c>
    </row>
    <row r="2" spans="1:59" ht="12.75" customHeight="1" x14ac:dyDescent="0.2">
      <c r="A2" s="656" t="s">
        <v>7</v>
      </c>
      <c r="B2" s="750"/>
      <c r="C2" s="15" t="s">
        <v>4290</v>
      </c>
      <c r="D2" s="656"/>
      <c r="E2" s="741"/>
      <c r="F2" s="741"/>
      <c r="G2" s="403"/>
      <c r="H2" s="403"/>
      <c r="I2" s="403"/>
      <c r="J2" s="827" t="s">
        <v>4285</v>
      </c>
      <c r="K2" s="604"/>
      <c r="L2" s="658"/>
      <c r="N2" s="737"/>
      <c r="P2" s="604"/>
      <c r="Q2" s="657"/>
      <c r="R2" s="741"/>
      <c r="S2" s="787"/>
      <c r="T2" s="787"/>
      <c r="W2" s="787"/>
      <c r="Y2" s="604"/>
      <c r="Z2" s="827" t="s">
        <v>4286</v>
      </c>
      <c r="AO2" s="824" t="s">
        <v>10</v>
      </c>
      <c r="AP2" s="403"/>
      <c r="AR2" s="824" t="s">
        <v>11</v>
      </c>
      <c r="AS2" s="677"/>
      <c r="AT2" s="677"/>
      <c r="AU2" s="677"/>
      <c r="AV2" s="677"/>
      <c r="AW2" s="677"/>
      <c r="AX2" s="677"/>
      <c r="AY2" s="820" t="s">
        <v>14</v>
      </c>
    </row>
    <row r="3" spans="1:59" ht="12.75" customHeight="1" x14ac:dyDescent="0.2">
      <c r="A3" s="1004" t="s">
        <v>4478</v>
      </c>
      <c r="B3" s="818"/>
      <c r="D3" s="656"/>
      <c r="E3" s="741"/>
      <c r="F3" s="741"/>
      <c r="G3" s="403"/>
      <c r="H3" s="403"/>
      <c r="I3" s="403"/>
      <c r="J3" s="833" t="s">
        <v>12</v>
      </c>
      <c r="K3" s="604"/>
      <c r="L3" s="605"/>
      <c r="N3" s="741"/>
      <c r="P3" s="604"/>
      <c r="Q3" s="781" t="s">
        <v>8</v>
      </c>
      <c r="R3" s="741"/>
      <c r="S3" s="788"/>
      <c r="T3" s="788"/>
      <c r="W3" s="788"/>
      <c r="X3" s="789"/>
      <c r="Y3" s="604"/>
      <c r="AE3" s="662"/>
      <c r="AF3" s="662"/>
      <c r="AG3" s="662"/>
      <c r="AH3" s="662"/>
      <c r="AI3" s="662"/>
      <c r="AJ3" s="662"/>
      <c r="AK3" s="662"/>
      <c r="AL3" s="662"/>
      <c r="AM3" s="662"/>
      <c r="AN3" s="662"/>
      <c r="AO3" s="744"/>
      <c r="AP3" s="403"/>
      <c r="AR3" s="849" t="s">
        <v>13</v>
      </c>
      <c r="AS3" s="677"/>
      <c r="AT3" s="677"/>
      <c r="AU3" s="677"/>
      <c r="AV3" s="677"/>
      <c r="AW3" s="677"/>
      <c r="AX3" s="677"/>
      <c r="BA3" s="659"/>
      <c r="BB3" s="659"/>
      <c r="BC3" s="659"/>
    </row>
    <row r="4" spans="1:59" ht="12.75" customHeight="1" x14ac:dyDescent="0.2">
      <c r="A4" s="793"/>
      <c r="B4" s="604"/>
      <c r="C4" s="566"/>
      <c r="D4" s="604"/>
      <c r="E4" s="794"/>
      <c r="F4" s="794"/>
      <c r="G4" s="604"/>
      <c r="H4" s="604"/>
      <c r="I4" s="604"/>
      <c r="J4" s="834" t="s">
        <v>4235</v>
      </c>
      <c r="K4" s="566"/>
      <c r="L4" s="605"/>
      <c r="N4" s="554"/>
      <c r="O4" s="738"/>
      <c r="P4" s="566"/>
      <c r="R4" s="554"/>
      <c r="T4" s="788"/>
      <c r="W4" s="788"/>
      <c r="Y4" s="566"/>
      <c r="Z4" s="821" t="s">
        <v>15</v>
      </c>
      <c r="AA4" s="566"/>
      <c r="AB4" s="566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744"/>
      <c r="AP4" s="403"/>
      <c r="AQ4" s="795"/>
      <c r="AR4" s="850"/>
      <c r="AS4" s="851"/>
      <c r="AT4" s="851"/>
      <c r="AU4" s="851"/>
      <c r="AV4" s="851"/>
      <c r="AW4" s="796" t="s">
        <v>19</v>
      </c>
      <c r="AX4" s="851"/>
      <c r="AZ4" s="1180" t="s">
        <v>20</v>
      </c>
      <c r="BA4" s="1181"/>
      <c r="BB4" s="1181"/>
      <c r="BC4" s="1182"/>
    </row>
    <row r="5" spans="1:59" ht="12.75" customHeight="1" x14ac:dyDescent="0.2">
      <c r="A5" s="566" t="s">
        <v>21</v>
      </c>
      <c r="B5" s="747" t="s">
        <v>22</v>
      </c>
      <c r="C5" s="618"/>
      <c r="D5" s="566"/>
      <c r="E5" s="797" t="s">
        <v>23</v>
      </c>
      <c r="F5" s="797" t="s">
        <v>24</v>
      </c>
      <c r="G5" s="796" t="s">
        <v>25</v>
      </c>
      <c r="H5" s="618"/>
      <c r="I5" s="798">
        <v>43465</v>
      </c>
      <c r="J5" s="739" t="s">
        <v>26</v>
      </c>
      <c r="K5" s="554" t="s">
        <v>4282</v>
      </c>
      <c r="L5" s="679" t="s">
        <v>4232</v>
      </c>
      <c r="M5" s="618"/>
      <c r="N5" s="554" t="s">
        <v>28</v>
      </c>
      <c r="O5" s="554" t="s">
        <v>4283</v>
      </c>
      <c r="P5" s="1183" t="s">
        <v>4288</v>
      </c>
      <c r="Q5" s="1183"/>
      <c r="R5" s="554" t="s">
        <v>27</v>
      </c>
      <c r="S5" s="742" t="s">
        <v>43</v>
      </c>
      <c r="T5" s="742" t="s">
        <v>43</v>
      </c>
      <c r="U5" s="742" t="s">
        <v>43</v>
      </c>
      <c r="V5" s="742" t="s">
        <v>43</v>
      </c>
      <c r="W5" s="742" t="s">
        <v>42</v>
      </c>
      <c r="X5" s="742" t="s">
        <v>37</v>
      </c>
      <c r="Y5" s="799" t="s">
        <v>29</v>
      </c>
      <c r="Z5" s="739" t="s">
        <v>31</v>
      </c>
      <c r="AA5" s="554" t="s">
        <v>33</v>
      </c>
      <c r="AB5" s="554" t="s">
        <v>34</v>
      </c>
      <c r="AC5" s="783" t="s">
        <v>33</v>
      </c>
      <c r="AD5" s="783"/>
      <c r="AE5" s="783" t="s">
        <v>33</v>
      </c>
      <c r="AF5" s="783" t="s">
        <v>36</v>
      </c>
      <c r="AG5" s="783" t="s">
        <v>33</v>
      </c>
      <c r="AH5" s="783" t="s">
        <v>33</v>
      </c>
      <c r="AI5" s="783" t="s">
        <v>4260</v>
      </c>
      <c r="AJ5" s="783" t="s">
        <v>37</v>
      </c>
      <c r="AK5" s="783" t="s">
        <v>4261</v>
      </c>
      <c r="AL5" s="783" t="s">
        <v>39</v>
      </c>
      <c r="AM5" s="783" t="s">
        <v>40</v>
      </c>
      <c r="AN5" s="783" t="s">
        <v>41</v>
      </c>
      <c r="AO5" s="825" t="s">
        <v>48</v>
      </c>
      <c r="AP5" s="618" t="s">
        <v>49</v>
      </c>
      <c r="AQ5" s="554" t="s">
        <v>32</v>
      </c>
      <c r="AR5" s="827" t="s">
        <v>50</v>
      </c>
      <c r="AS5" s="851"/>
      <c r="AT5" s="851"/>
      <c r="AU5" s="851"/>
      <c r="AV5" s="851"/>
      <c r="AW5" s="796" t="s">
        <v>51</v>
      </c>
      <c r="AX5" s="851"/>
      <c r="AY5" s="829" t="s">
        <v>52</v>
      </c>
      <c r="AZ5" s="857" t="s">
        <v>53</v>
      </c>
      <c r="BA5" s="801" t="s">
        <v>53</v>
      </c>
      <c r="BB5" s="801" t="s">
        <v>54</v>
      </c>
      <c r="BC5" s="858" t="s">
        <v>55</v>
      </c>
      <c r="BE5" s="618" t="s">
        <v>4353</v>
      </c>
      <c r="BF5" s="618" t="s">
        <v>4355</v>
      </c>
      <c r="BG5" s="701" t="s">
        <v>33</v>
      </c>
    </row>
    <row r="6" spans="1:59" s="817" customFormat="1" ht="12.75" customHeight="1" thickBot="1" x14ac:dyDescent="0.25">
      <c r="A6" s="809" t="s">
        <v>56</v>
      </c>
      <c r="B6" s="819" t="s">
        <v>57</v>
      </c>
      <c r="C6" s="810" t="s">
        <v>96</v>
      </c>
      <c r="D6" s="810" t="s">
        <v>58</v>
      </c>
      <c r="E6" s="811" t="s">
        <v>59</v>
      </c>
      <c r="F6" s="811" t="s">
        <v>60</v>
      </c>
      <c r="G6" s="812" t="s">
        <v>61</v>
      </c>
      <c r="H6" s="812" t="s">
        <v>62</v>
      </c>
      <c r="I6" s="810" t="s">
        <v>63</v>
      </c>
      <c r="J6" s="822" t="s">
        <v>64</v>
      </c>
      <c r="K6" s="810" t="s">
        <v>72</v>
      </c>
      <c r="L6" s="813" t="s">
        <v>4233</v>
      </c>
      <c r="M6" s="812" t="s">
        <v>4284</v>
      </c>
      <c r="N6" s="812" t="s">
        <v>70</v>
      </c>
      <c r="O6" s="810" t="s">
        <v>73</v>
      </c>
      <c r="P6" s="810" t="s">
        <v>68</v>
      </c>
      <c r="Q6" s="810" t="s">
        <v>69</v>
      </c>
      <c r="R6" s="810" t="s">
        <v>67</v>
      </c>
      <c r="S6" s="814" t="s">
        <v>88</v>
      </c>
      <c r="T6" s="814" t="s">
        <v>89</v>
      </c>
      <c r="U6" s="814" t="s">
        <v>52</v>
      </c>
      <c r="V6" s="814" t="s">
        <v>90</v>
      </c>
      <c r="W6" s="814" t="s">
        <v>87</v>
      </c>
      <c r="X6" s="814" t="s">
        <v>86</v>
      </c>
      <c r="Y6" s="809" t="s">
        <v>1870</v>
      </c>
      <c r="Z6" s="822" t="s">
        <v>73</v>
      </c>
      <c r="AA6" s="810" t="s">
        <v>75</v>
      </c>
      <c r="AB6" s="810" t="s">
        <v>76</v>
      </c>
      <c r="AC6" s="815" t="s">
        <v>77</v>
      </c>
      <c r="AD6" s="815" t="s">
        <v>35</v>
      </c>
      <c r="AE6" s="815" t="s">
        <v>78</v>
      </c>
      <c r="AF6" s="815" t="s">
        <v>79</v>
      </c>
      <c r="AG6" s="815" t="s">
        <v>80</v>
      </c>
      <c r="AH6" s="815" t="s">
        <v>81</v>
      </c>
      <c r="AI6" s="815" t="s">
        <v>81</v>
      </c>
      <c r="AJ6" s="815" t="s">
        <v>81</v>
      </c>
      <c r="AK6" s="815" t="s">
        <v>81</v>
      </c>
      <c r="AL6" s="815" t="s">
        <v>83</v>
      </c>
      <c r="AM6" s="815" t="s">
        <v>84</v>
      </c>
      <c r="AN6" s="815" t="s">
        <v>85</v>
      </c>
      <c r="AO6" s="826" t="s">
        <v>97</v>
      </c>
      <c r="AP6" s="812" t="s">
        <v>98</v>
      </c>
      <c r="AQ6" s="810" t="s">
        <v>74</v>
      </c>
      <c r="AR6" s="852">
        <v>2018</v>
      </c>
      <c r="AS6" s="853">
        <v>2019</v>
      </c>
      <c r="AT6" s="853">
        <v>2020</v>
      </c>
      <c r="AU6" s="853">
        <v>2021</v>
      </c>
      <c r="AV6" s="853">
        <v>2022</v>
      </c>
      <c r="AW6" s="812" t="s">
        <v>99</v>
      </c>
      <c r="AX6" s="812" t="s">
        <v>100</v>
      </c>
      <c r="AY6" s="830" t="s">
        <v>101</v>
      </c>
      <c r="AZ6" s="859" t="s">
        <v>102</v>
      </c>
      <c r="BA6" s="816" t="s">
        <v>103</v>
      </c>
      <c r="BB6" s="816" t="s">
        <v>104</v>
      </c>
      <c r="BC6" s="860" t="s">
        <v>104</v>
      </c>
      <c r="BD6" s="822" t="s">
        <v>4351</v>
      </c>
      <c r="BE6" s="812" t="s">
        <v>4354</v>
      </c>
      <c r="BF6" s="812" t="s">
        <v>4356</v>
      </c>
      <c r="BG6" s="928" t="s">
        <v>4479</v>
      </c>
    </row>
    <row r="7" spans="1:59" ht="11.25" customHeight="1" x14ac:dyDescent="0.2">
      <c r="A7" s="645" t="s">
        <v>400</v>
      </c>
      <c r="B7" s="898" t="s">
        <v>401</v>
      </c>
      <c r="C7" s="1080" t="s">
        <v>248</v>
      </c>
      <c r="D7" s="1080" t="s">
        <v>4405</v>
      </c>
      <c r="E7" s="835">
        <v>16</v>
      </c>
      <c r="F7" s="554">
        <v>222</v>
      </c>
      <c r="G7" s="554" t="s">
        <v>107</v>
      </c>
      <c r="H7" s="554" t="s">
        <v>107</v>
      </c>
      <c r="I7" s="966">
        <v>42.05</v>
      </c>
      <c r="J7" s="745">
        <f t="shared" ref="J7:J70" si="0">(M7/I7)*100</f>
        <v>0.33293697978596914</v>
      </c>
      <c r="K7" s="968">
        <v>3.5000000000000003E-2</v>
      </c>
      <c r="L7" s="679">
        <v>4</v>
      </c>
      <c r="M7" s="736">
        <f t="shared" ref="M7:M70" si="1">K7*L7</f>
        <v>0.14000000000000001</v>
      </c>
      <c r="N7" s="644" t="s">
        <v>191</v>
      </c>
      <c r="O7" s="838">
        <v>0.03</v>
      </c>
      <c r="P7" s="958">
        <v>43453</v>
      </c>
      <c r="Q7" s="958">
        <v>43472</v>
      </c>
      <c r="R7" s="736">
        <f t="shared" ref="R7:R70" si="2">(K7-O7)/O7*100</f>
        <v>16.666666666666682</v>
      </c>
      <c r="S7" s="802">
        <f>IF(INDEX(Historical!$D$7:$D$1452,MATCH(B7,Historical!$B$7:$B$1452,0))=0,"n/a",(INDEX(Historical!$C$7:$C$1452,MATCH(B7,Historical!$B$7:$B$1452,0))/INDEX(Historical!$D$7:$D$1452,MATCH(B7,Historical!$B$7:$B$1452,0))-1)*100)</f>
        <v>9.9999999999999858</v>
      </c>
      <c r="T7" s="802">
        <f>IF(INDEX(Historical!$F$7:$F$1452,MATCH(B7,Historical!$B$7:$B$1452,0))=0,"n/a",((INDEX(Historical!$C$7:$C$1452,MATCH(B7,Historical!$B$7:$B$1452,0))/INDEX(Historical!$F$7:$F$1452,MATCH(B7,Historical!$B$7:$B$1452,0)))^(1/3)-1)*100)</f>
        <v>8.5503957932088639</v>
      </c>
      <c r="U7" s="802">
        <f>IF(INDEX(Historical!$I$7:$I$1452,MATCH(B7,Historical!$B$7:$B$1452,0))=0,"n/a",((INDEX(Historical!$C$7:$C$1452,MATCH(B7,Historical!$B$7:$B$1452,0))/INDEX(Historical!$I$7:$I$1452,MATCH(B7,Historical!$B$7:$B$1452,0)))^(1/5)-1)*100)</f>
        <v>12.888132073019754</v>
      </c>
      <c r="V7" s="802">
        <f>IF(INDEX(Historical!$O$7:$O$1452,MATCH(B7,Historical!$B$7:$B$1452,0))=0,"n/a",((INDEX(Historical!$C$7:$C$1452,MATCH(B7,Historical!$B$7:$B$1452,0))/INDEX(Historical!$O$7:$O$1452,MATCH(B7,Historical!$B$7:$B$1452,0)))^(1/10)-1)*100)</f>
        <v>10.645376106020565</v>
      </c>
      <c r="W7" s="803">
        <f t="shared" ref="W7:W70" si="3">IF(OR(U7&lt;=0,U7="n/a",V7&lt;=0,V7="n/a"),"n/a",U7/V7)</f>
        <v>1.2106788848663397</v>
      </c>
      <c r="X7" s="804" t="str">
        <f t="shared" ref="X7:X70" si="4">IF(OR(AJ7&lt;=0,AJ7="n/a",U7&lt;=0,U7="n/a"),"n/a",U7/AJ7)</f>
        <v>n/a</v>
      </c>
      <c r="Y7" s="753"/>
      <c r="Z7" s="745">
        <f t="shared" ref="Z7:Z70" si="5">IF(OR(AC7&lt;0.01,AC7="n/a"),"n/a",M7/AC7*100)</f>
        <v>5.6224899598393572</v>
      </c>
      <c r="AA7" s="678">
        <f t="shared" ref="AA7:AA70" si="6">IF(OR(AC7&lt;0.01,AC7="n/a"),"n/a",I7/AC7)</f>
        <v>16.887550200803211</v>
      </c>
      <c r="AB7" s="679">
        <v>12</v>
      </c>
      <c r="AC7" s="959">
        <v>2.4900000000000002</v>
      </c>
      <c r="AD7" s="959">
        <v>1.41</v>
      </c>
      <c r="AE7" s="959">
        <v>0.8</v>
      </c>
      <c r="AF7" s="959">
        <v>1.64</v>
      </c>
      <c r="AG7" s="959">
        <v>17.8</v>
      </c>
      <c r="AH7" s="959">
        <v>13.100000000000001</v>
      </c>
      <c r="AI7" s="959">
        <v>15.72</v>
      </c>
      <c r="AJ7" s="959">
        <v>-0.89999999999999991</v>
      </c>
      <c r="AK7" s="959">
        <v>12</v>
      </c>
      <c r="AL7" s="969">
        <v>2970</v>
      </c>
      <c r="AM7" s="964">
        <v>1</v>
      </c>
      <c r="AN7" s="959">
        <v>0.17</v>
      </c>
      <c r="AO7" s="845">
        <f t="shared" ref="AO7:AO70" si="7">IF(U7="n/a","n/a",IF(AA7&lt;0,"n/a",IF(AA7="n/a","n/a",J7+U7-AA7)))</f>
        <v>-3.6664811479974873</v>
      </c>
      <c r="AP7" s="846">
        <f t="shared" ref="AP7:AP70" si="8">IF(U7="n/a","n/a",J7+U7)</f>
        <v>13.221069052805724</v>
      </c>
      <c r="AQ7" s="680">
        <f t="shared" ref="AQ7:AQ70" si="9">IF(OR(AC7&lt;0.01,AF7="n/a"),"n/a",(I7/SQRT(22.5*AC7*(I7/AF7))-1)*100)</f>
        <v>10.946598424281495</v>
      </c>
      <c r="AR7" s="745">
        <f>INDEX(Historical!$C$7:$C$1452,MATCH(B7,Historical!$B$7:$B$1452,0))*IF(AH7="n/a",1.03,IF(AH7&lt;0,1.01,IF(AH7&gt;10,1.1,(1+AH7/100))))</f>
        <v>0.12100000000000001</v>
      </c>
      <c r="AS7" s="678">
        <f t="shared" ref="AS7:AS70" si="10">IF($AI7="n/a",1.03*AR7,IF($AI7&lt;0,1.01*AR7,IF($AI7&gt;10,1.1*AR7,(1+$AI7/100)*AR7)))</f>
        <v>0.13310000000000002</v>
      </c>
      <c r="AT7" s="678">
        <f t="shared" ref="AT7:AV26" si="11">IF($AK7="n/a",1.03*AS7,IF($AK7&lt;0,1.01*AS7,IF($AK7&gt;10,1.1*AS7,(1+$AK7/100)*AS7)))</f>
        <v>0.14641000000000004</v>
      </c>
      <c r="AU7" s="678">
        <f t="shared" si="11"/>
        <v>0.16105100000000006</v>
      </c>
      <c r="AV7" s="678">
        <f t="shared" si="11"/>
        <v>0.17715610000000007</v>
      </c>
      <c r="AW7" s="745">
        <f t="shared" ref="AW7:AW70" si="12">SUM(AR7:AV7)</f>
        <v>0.73871710000000024</v>
      </c>
      <c r="AX7" s="854">
        <f t="shared" ref="AX7:AX70" si="13">AW7/I7*100</f>
        <v>1.7567588585017841</v>
      </c>
      <c r="AY7" s="1090">
        <v>0.46</v>
      </c>
      <c r="AZ7" s="964">
        <v>16.16</v>
      </c>
      <c r="BA7" s="964">
        <v>-24.91</v>
      </c>
      <c r="BB7" s="964">
        <v>-9.1300000000000008</v>
      </c>
      <c r="BC7" s="964">
        <v>-9.16</v>
      </c>
      <c r="BE7" s="701">
        <v>2004</v>
      </c>
      <c r="BF7" s="986" t="e">
        <f t="shared" ref="BF7" si="14">#VALUE!</f>
        <v>#VALUE!</v>
      </c>
      <c r="BG7" s="972">
        <v>11.600000000000001</v>
      </c>
    </row>
    <row r="8" spans="1:59" ht="11.25" customHeight="1" x14ac:dyDescent="0.2">
      <c r="A8" s="645" t="s">
        <v>402</v>
      </c>
      <c r="B8" s="967" t="s">
        <v>403</v>
      </c>
      <c r="C8" s="1080" t="s">
        <v>4277</v>
      </c>
      <c r="D8" s="1080" t="s">
        <v>4413</v>
      </c>
      <c r="E8" s="835">
        <v>14</v>
      </c>
      <c r="F8" s="554">
        <v>276</v>
      </c>
      <c r="G8" s="554" t="s">
        <v>107</v>
      </c>
      <c r="H8" s="554" t="s">
        <v>107</v>
      </c>
      <c r="I8" s="966">
        <v>141.01</v>
      </c>
      <c r="J8" s="745">
        <f t="shared" si="0"/>
        <v>2.0707751223317494</v>
      </c>
      <c r="K8" s="968">
        <v>1.46</v>
      </c>
      <c r="L8" s="679">
        <v>2</v>
      </c>
      <c r="M8" s="736">
        <f t="shared" si="1"/>
        <v>2.92</v>
      </c>
      <c r="N8" s="644" t="s">
        <v>404</v>
      </c>
      <c r="O8" s="838">
        <v>1.33</v>
      </c>
      <c r="P8" s="958">
        <v>43390</v>
      </c>
      <c r="Q8" s="958">
        <v>43419</v>
      </c>
      <c r="R8" s="736">
        <f t="shared" si="2"/>
        <v>9.7744360902255547</v>
      </c>
      <c r="S8" s="802">
        <f>IF(INDEX(Historical!$D$7:$D$1452,MATCH(B8,Historical!$B$7:$B$1452,0))=0,"n/a",(INDEX(Historical!$C$7:$C$1452,MATCH(B8,Historical!$B$7:$B$1452,0))/INDEX(Historical!$D$7:$D$1452,MATCH(B8,Historical!$B$7:$B$1452,0))-1)*100)</f>
        <v>15.151515151515159</v>
      </c>
      <c r="T8" s="802">
        <f>IF(INDEX(Historical!$F$7:$F$1452,MATCH(B8,Historical!$B$7:$B$1452,0))=0,"n/a",((INDEX(Historical!$C$7:$C$1452,MATCH(B8,Historical!$B$7:$B$1452,0))/INDEX(Historical!$F$7:$F$1452,MATCH(B8,Historical!$B$7:$B$1452,0)))^(1/3)-1)*100)</f>
        <v>10.904459198001536</v>
      </c>
      <c r="U8" s="802">
        <f>IF(INDEX(Historical!$I$7:$I$1452,MATCH(B8,Historical!$B$7:$B$1452,0))=0,"n/a",((INDEX(Historical!$C$7:$C$1452,MATCH(B8,Historical!$B$7:$B$1452,0))/INDEX(Historical!$I$7:$I$1452,MATCH(B8,Historical!$B$7:$B$1452,0)))^(1/5)-1)*100)</f>
        <v>12.364994946712837</v>
      </c>
      <c r="V8" s="802">
        <f>IF(INDEX(Historical!$O$7:$O$1452,MATCH(B8,Historical!$B$7:$B$1452,0))=0,"n/a",((INDEX(Historical!$C$7:$C$1452,MATCH(B8,Historical!$B$7:$B$1452,0))/INDEX(Historical!$O$7:$O$1452,MATCH(B8,Historical!$B$7:$B$1452,0)))^(1/10)-1)*100)</f>
        <v>20.271640459758732</v>
      </c>
      <c r="W8" s="803">
        <f t="shared" si="3"/>
        <v>0.60996518615543771</v>
      </c>
      <c r="X8" s="804">
        <f t="shared" si="4"/>
        <v>2.0608324911188061</v>
      </c>
      <c r="Y8" s="967" t="s">
        <v>739</v>
      </c>
      <c r="Z8" s="745">
        <f t="shared" si="5"/>
        <v>43.067846607669615</v>
      </c>
      <c r="AA8" s="678">
        <f t="shared" si="6"/>
        <v>20.797935103244836</v>
      </c>
      <c r="AB8" s="679">
        <v>8</v>
      </c>
      <c r="AC8" s="959">
        <v>6.78</v>
      </c>
      <c r="AD8" s="959">
        <v>2.39</v>
      </c>
      <c r="AE8" s="959">
        <v>2.29</v>
      </c>
      <c r="AF8" s="959">
        <v>7.1</v>
      </c>
      <c r="AG8" s="959">
        <v>39.6</v>
      </c>
      <c r="AH8" s="959">
        <v>21.5</v>
      </c>
      <c r="AI8" s="959">
        <v>9.09</v>
      </c>
      <c r="AJ8" s="959">
        <v>6</v>
      </c>
      <c r="AK8" s="959">
        <v>8.6900000000000013</v>
      </c>
      <c r="AL8" s="969">
        <v>96330</v>
      </c>
      <c r="AM8" s="964">
        <v>0.2</v>
      </c>
      <c r="AN8" s="959">
        <v>0</v>
      </c>
      <c r="AO8" s="845">
        <f t="shared" si="7"/>
        <v>-6.3621650342002489</v>
      </c>
      <c r="AP8" s="846">
        <f t="shared" si="8"/>
        <v>14.435770069044587</v>
      </c>
      <c r="AQ8" s="680">
        <f t="shared" si="9"/>
        <v>156.18165363493173</v>
      </c>
      <c r="AR8" s="745">
        <f>INDEX(Historical!$C$7:$C$1452,MATCH(B8,Historical!$B$7:$B$1452,0))*IF(AH8="n/a",1.03,IF(AH8&lt;0,1.01,IF(AH8&gt;10,1.1,(1+AH8/100))))</f>
        <v>2.9260000000000006</v>
      </c>
      <c r="AS8" s="678">
        <f t="shared" si="10"/>
        <v>3.1919734000000006</v>
      </c>
      <c r="AT8" s="678">
        <f t="shared" si="11"/>
        <v>3.4693558884600004</v>
      </c>
      <c r="AU8" s="678">
        <f t="shared" si="11"/>
        <v>3.7708429151671745</v>
      </c>
      <c r="AV8" s="678">
        <f t="shared" si="11"/>
        <v>4.0985291644952015</v>
      </c>
      <c r="AW8" s="745">
        <f t="shared" si="12"/>
        <v>17.456701368122378</v>
      </c>
      <c r="AX8" s="854">
        <f t="shared" si="13"/>
        <v>12.379761270918642</v>
      </c>
      <c r="AY8" s="1090">
        <v>1.0900000000000001</v>
      </c>
      <c r="AZ8" s="964">
        <v>6.32</v>
      </c>
      <c r="BA8" s="964">
        <v>-19.72</v>
      </c>
      <c r="BB8" s="964">
        <v>-9.92</v>
      </c>
      <c r="BC8" s="964">
        <v>-11.799999999999999</v>
      </c>
      <c r="BE8" s="701">
        <v>2006</v>
      </c>
      <c r="BF8" s="986" t="e">
        <f>#VALUE!</f>
        <v>#VALUE!</v>
      </c>
      <c r="BG8" s="972">
        <v>17.299999999999997</v>
      </c>
    </row>
    <row r="9" spans="1:59" s="882" customFormat="1" ht="11.25" customHeight="1" x14ac:dyDescent="0.2">
      <c r="A9" s="861" t="s">
        <v>405</v>
      </c>
      <c r="B9" s="883" t="s">
        <v>406</v>
      </c>
      <c r="C9" s="1080" t="s">
        <v>113</v>
      </c>
      <c r="D9" s="1080" t="s">
        <v>4410</v>
      </c>
      <c r="E9" s="862">
        <v>16</v>
      </c>
      <c r="F9" s="554">
        <v>223</v>
      </c>
      <c r="G9" s="1179" t="s">
        <v>107</v>
      </c>
      <c r="H9" s="1179" t="s">
        <v>107</v>
      </c>
      <c r="I9" s="863">
        <v>14.25</v>
      </c>
      <c r="J9" s="864">
        <f t="shared" si="0"/>
        <v>3.3684210526315788</v>
      </c>
      <c r="K9" s="865">
        <v>0.12</v>
      </c>
      <c r="L9" s="866">
        <v>4</v>
      </c>
      <c r="M9" s="867">
        <f t="shared" si="1"/>
        <v>0.48</v>
      </c>
      <c r="N9" s="868" t="s">
        <v>407</v>
      </c>
      <c r="O9" s="869">
        <v>0.11</v>
      </c>
      <c r="P9" s="870">
        <v>43472</v>
      </c>
      <c r="Q9" s="870">
        <v>43494</v>
      </c>
      <c r="R9" s="867">
        <f t="shared" si="2"/>
        <v>9.0909090909090864</v>
      </c>
      <c r="S9" s="802">
        <f>IF(INDEX(Historical!$D$7:$D$1452,MATCH(B9,Historical!$B$7:$B$1452,0))=0,"n/a",(INDEX(Historical!$C$7:$C$1452,MATCH(B9,Historical!$B$7:$B$1452,0))/INDEX(Historical!$D$7:$D$1452,MATCH(B9,Historical!$B$7:$B$1452,0))-1)*100)</f>
        <v>5.0000000000000044</v>
      </c>
      <c r="T9" s="802">
        <f>IF(INDEX(Historical!$F$7:$F$1452,MATCH(B9,Historical!$B$7:$B$1452,0))=0,"n/a",((INDEX(Historical!$C$7:$C$1452,MATCH(B9,Historical!$B$7:$B$1452,0))/INDEX(Historical!$F$7:$F$1452,MATCH(B9,Historical!$B$7:$B$1452,0)))^(1/3)-1)*100)</f>
        <v>8.3706762661827092</v>
      </c>
      <c r="U9" s="802">
        <f>IF(INDEX(Historical!$I$7:$I$1452,MATCH(B9,Historical!$B$7:$B$1452,0))=0,"n/a",((INDEX(Historical!$C$7:$C$1452,MATCH(B9,Historical!$B$7:$B$1452,0))/INDEX(Historical!$I$7:$I$1452,MATCH(B9,Historical!$B$7:$B$1452,0)))^(1/5)-1)*100)</f>
        <v>8.4471771197698544</v>
      </c>
      <c r="V9" s="802">
        <f>IF(INDEX(Historical!$O$7:$O$1452,MATCH(B9,Historical!$B$7:$B$1452,0))=0,"n/a",((INDEX(Historical!$C$7:$C$1452,MATCH(B9,Historical!$B$7:$B$1452,0))/INDEX(Historical!$O$7:$O$1452,MATCH(B9,Historical!$B$7:$B$1452,0)))^(1/10)-1)*100)</f>
        <v>10.8449222600272</v>
      </c>
      <c r="W9" s="871">
        <f t="shared" si="3"/>
        <v>0.77890619381430848</v>
      </c>
      <c r="X9" s="872">
        <f t="shared" si="4"/>
        <v>1.7972717276106072</v>
      </c>
      <c r="Y9" s="873"/>
      <c r="Z9" s="864">
        <f t="shared" si="5"/>
        <v>37.5</v>
      </c>
      <c r="AA9" s="874">
        <f t="shared" si="6"/>
        <v>11.1328125</v>
      </c>
      <c r="AB9" s="866">
        <v>12</v>
      </c>
      <c r="AC9" s="875">
        <v>1.28</v>
      </c>
      <c r="AD9" s="875">
        <v>1.1100000000000001</v>
      </c>
      <c r="AE9" s="875">
        <v>0.36</v>
      </c>
      <c r="AF9" s="875">
        <v>0.92</v>
      </c>
      <c r="AG9" s="875">
        <v>6.5</v>
      </c>
      <c r="AH9" s="875">
        <v>-13</v>
      </c>
      <c r="AI9" s="875">
        <v>12.31</v>
      </c>
      <c r="AJ9" s="875">
        <v>4.7</v>
      </c>
      <c r="AK9" s="875">
        <v>10</v>
      </c>
      <c r="AL9" s="969">
        <v>48.74</v>
      </c>
      <c r="AM9" s="877">
        <v>11.600000000000001</v>
      </c>
      <c r="AN9" s="875">
        <v>0</v>
      </c>
      <c r="AO9" s="878">
        <f t="shared" si="7"/>
        <v>0.68278567240143317</v>
      </c>
      <c r="AP9" s="879">
        <f t="shared" si="8"/>
        <v>11.815598172401433</v>
      </c>
      <c r="AQ9" s="880">
        <f t="shared" si="9"/>
        <v>-32.530871257045767</v>
      </c>
      <c r="AR9" s="745">
        <f>INDEX(Historical!$C$7:$C$1452,MATCH(B9,Historical!$B$7:$B$1452,0))*IF(AH9="n/a",1.03,IF(AH9&lt;0,1.01,IF(AH9&gt;10,1.1,(1+AH9/100))))</f>
        <v>0.42420000000000002</v>
      </c>
      <c r="AS9" s="874">
        <f t="shared" si="10"/>
        <v>0.46662000000000003</v>
      </c>
      <c r="AT9" s="874">
        <f t="shared" si="11"/>
        <v>0.51328200000000013</v>
      </c>
      <c r="AU9" s="874">
        <f t="shared" si="11"/>
        <v>0.56461020000000017</v>
      </c>
      <c r="AV9" s="874">
        <f t="shared" si="11"/>
        <v>0.62107122000000026</v>
      </c>
      <c r="AW9" s="864">
        <f t="shared" si="12"/>
        <v>2.5897834200000007</v>
      </c>
      <c r="AX9" s="881">
        <f t="shared" si="13"/>
        <v>18.173918736842111</v>
      </c>
      <c r="AY9" s="1091">
        <v>1.01</v>
      </c>
      <c r="AZ9" s="877">
        <v>5.56</v>
      </c>
      <c r="BA9" s="877">
        <v>-43</v>
      </c>
      <c r="BB9" s="877">
        <v>-11.89</v>
      </c>
      <c r="BC9" s="877">
        <v>-29.099999999999998</v>
      </c>
      <c r="BD9" s="1007"/>
      <c r="BE9" s="701">
        <v>2005</v>
      </c>
      <c r="BF9" s="986" t="e">
        <f>#VALUE!</f>
        <v>#VALUE!</v>
      </c>
      <c r="BG9" s="938">
        <v>2.9000000000000004</v>
      </c>
    </row>
    <row r="10" spans="1:59" ht="11.25" customHeight="1" x14ac:dyDescent="0.2">
      <c r="A10" s="566" t="s">
        <v>408</v>
      </c>
      <c r="B10" s="651" t="s">
        <v>409</v>
      </c>
      <c r="C10" s="1080" t="s">
        <v>124</v>
      </c>
      <c r="D10" s="1080" t="s">
        <v>4256</v>
      </c>
      <c r="E10" s="835">
        <v>24</v>
      </c>
      <c r="F10" s="554">
        <v>135</v>
      </c>
      <c r="G10" s="554" t="s">
        <v>38</v>
      </c>
      <c r="H10" s="554" t="s">
        <v>38</v>
      </c>
      <c r="I10" s="959">
        <v>77.069999999999993</v>
      </c>
      <c r="J10" s="745">
        <f t="shared" si="0"/>
        <v>1.7386791228753085</v>
      </c>
      <c r="K10" s="974">
        <v>0.33500000000000002</v>
      </c>
      <c r="L10" s="679">
        <v>4</v>
      </c>
      <c r="M10" s="736">
        <f t="shared" si="1"/>
        <v>1.34</v>
      </c>
      <c r="N10" s="644" t="s">
        <v>165</v>
      </c>
      <c r="O10" s="839">
        <v>0.32</v>
      </c>
      <c r="P10" s="958">
        <v>43173</v>
      </c>
      <c r="Q10" s="958">
        <v>43192</v>
      </c>
      <c r="R10" s="736">
        <f t="shared" si="2"/>
        <v>4.6875000000000044</v>
      </c>
      <c r="S10" s="802">
        <f>IF(INDEX(Historical!$D$7:$D$1452,MATCH(B10,Historical!$B$7:$B$1452,0))=0,"n/a",(INDEX(Historical!$C$7:$C$1452,MATCH(B10,Historical!$B$7:$B$1452,0))/INDEX(Historical!$D$7:$D$1452,MATCH(B10,Historical!$B$7:$B$1452,0))-1)*100)</f>
        <v>4.9792531120331773</v>
      </c>
      <c r="T10" s="802">
        <f>IF(INDEX(Historical!$F$7:$F$1452,MATCH(B10,Historical!$B$7:$B$1452,0))=0,"n/a",((INDEX(Historical!$C$7:$C$1452,MATCH(B10,Historical!$B$7:$B$1452,0))/INDEX(Historical!$F$7:$F$1452,MATCH(B10,Historical!$B$7:$B$1452,0)))^(1/3)-1)*100)</f>
        <v>5.9043110353037331</v>
      </c>
      <c r="U10" s="802">
        <f>IF(INDEX(Historical!$I$7:$I$1452,MATCH(B10,Historical!$B$7:$B$1452,0))=0,"n/a",((INDEX(Historical!$C$7:$C$1452,MATCH(B10,Historical!$B$7:$B$1452,0))/INDEX(Historical!$I$7:$I$1452,MATCH(B10,Historical!$B$7:$B$1452,0)))^(1/5)-1)*100)</f>
        <v>10.295492582259392</v>
      </c>
      <c r="V10" s="802">
        <f>IF(INDEX(Historical!$O$7:$O$1452,MATCH(B10,Historical!$B$7:$B$1452,0))=0,"n/a",((INDEX(Historical!$C$7:$C$1452,MATCH(B10,Historical!$B$7:$B$1452,0))/INDEX(Historical!$O$7:$O$1452,MATCH(B10,Historical!$B$7:$B$1452,0)))^(1/10)-1)*100)</f>
        <v>11.656529113375647</v>
      </c>
      <c r="W10" s="803">
        <f t="shared" si="3"/>
        <v>0.88323826776578873</v>
      </c>
      <c r="X10" s="804">
        <f t="shared" si="4"/>
        <v>2.3943006005254399</v>
      </c>
      <c r="Y10" s="967"/>
      <c r="Z10" s="745">
        <f t="shared" si="5"/>
        <v>19.448476052249639</v>
      </c>
      <c r="AA10" s="678">
        <f t="shared" si="6"/>
        <v>11.185776487663279</v>
      </c>
      <c r="AB10" s="679">
        <v>12</v>
      </c>
      <c r="AC10" s="959">
        <v>6.89</v>
      </c>
      <c r="AD10" s="959">
        <v>0.88</v>
      </c>
      <c r="AE10" s="959">
        <v>2.5299999999999998</v>
      </c>
      <c r="AF10" s="959">
        <v>2.34</v>
      </c>
      <c r="AG10" s="959">
        <v>9.4</v>
      </c>
      <c r="AH10" s="959">
        <v>8.3000000000000007</v>
      </c>
      <c r="AI10" s="959">
        <v>14.01</v>
      </c>
      <c r="AJ10" s="959">
        <v>4.3</v>
      </c>
      <c r="AK10" s="959">
        <v>12.7</v>
      </c>
      <c r="AL10" s="969">
        <v>8380</v>
      </c>
      <c r="AM10" s="964">
        <v>0.1</v>
      </c>
      <c r="AN10" s="959">
        <v>0.48</v>
      </c>
      <c r="AO10" s="845">
        <f t="shared" si="7"/>
        <v>0.84839521747142044</v>
      </c>
      <c r="AP10" s="846">
        <f t="shared" si="8"/>
        <v>12.0341717051347</v>
      </c>
      <c r="AQ10" s="680">
        <f t="shared" si="9"/>
        <v>7.857348137110276</v>
      </c>
      <c r="AR10" s="745">
        <f>INDEX(Historical!$C$7:$C$1452,MATCH(B10,Historical!$B$7:$B$1452,0))*IF(AH10="n/a",1.03,IF(AH10&lt;0,1.01,IF(AH10&gt;10,1.1,(1+AH10/100))))</f>
        <v>1.3699949999999999</v>
      </c>
      <c r="AS10" s="678">
        <f t="shared" si="10"/>
        <v>1.5069945</v>
      </c>
      <c r="AT10" s="678">
        <f t="shared" si="11"/>
        <v>1.6576939500000001</v>
      </c>
      <c r="AU10" s="678">
        <f t="shared" si="11"/>
        <v>1.8234633450000002</v>
      </c>
      <c r="AV10" s="678">
        <f t="shared" si="11"/>
        <v>2.0058096795000004</v>
      </c>
      <c r="AW10" s="745">
        <f t="shared" si="12"/>
        <v>8.3639564745000001</v>
      </c>
      <c r="AX10" s="854">
        <f t="shared" si="13"/>
        <v>10.852415303620088</v>
      </c>
      <c r="AY10" s="1090">
        <v>1.62</v>
      </c>
      <c r="AZ10" s="964">
        <v>7.21</v>
      </c>
      <c r="BA10" s="964">
        <v>-44.42</v>
      </c>
      <c r="BB10" s="964">
        <v>-17.59</v>
      </c>
      <c r="BC10" s="964">
        <v>-19.52</v>
      </c>
      <c r="BE10" s="701">
        <v>1995</v>
      </c>
      <c r="BF10" s="986" t="e">
        <f>#VALUE!</f>
        <v>#VALUE!</v>
      </c>
      <c r="BG10" s="972">
        <v>4.5999999999999996</v>
      </c>
    </row>
    <row r="11" spans="1:59" ht="11.25" customHeight="1" x14ac:dyDescent="0.2">
      <c r="A11" s="645" t="s">
        <v>410</v>
      </c>
      <c r="B11" s="651" t="s">
        <v>411</v>
      </c>
      <c r="C11" s="1080" t="s">
        <v>132</v>
      </c>
      <c r="D11" s="1080" t="s">
        <v>4417</v>
      </c>
      <c r="E11" s="835">
        <v>15</v>
      </c>
      <c r="F11" s="554">
        <v>229</v>
      </c>
      <c r="G11" s="554" t="s">
        <v>38</v>
      </c>
      <c r="H11" s="554" t="s">
        <v>38</v>
      </c>
      <c r="I11" s="966">
        <v>42.25</v>
      </c>
      <c r="J11" s="745">
        <f t="shared" si="0"/>
        <v>3.1715976331360944</v>
      </c>
      <c r="K11" s="968">
        <v>0.33500000000000002</v>
      </c>
      <c r="L11" s="679">
        <v>4</v>
      </c>
      <c r="M11" s="736">
        <f t="shared" si="1"/>
        <v>1.34</v>
      </c>
      <c r="N11" s="644" t="s">
        <v>108</v>
      </c>
      <c r="O11" s="838">
        <v>0.315</v>
      </c>
      <c r="P11" s="695">
        <v>43130</v>
      </c>
      <c r="Q11" s="695">
        <v>43146</v>
      </c>
      <c r="R11" s="736">
        <f t="shared" si="2"/>
        <v>6.3492063492063542</v>
      </c>
      <c r="S11" s="802">
        <f>IF(INDEX(Historical!$D$7:$D$1452,MATCH(B11,Historical!$B$7:$B$1452,0))=0,"n/a",(INDEX(Historical!$C$7:$C$1452,MATCH(B11,Historical!$B$7:$B$1452,0))/INDEX(Historical!$D$7:$D$1452,MATCH(B11,Historical!$B$7:$B$1452,0))-1)*100)</f>
        <v>7.2340425531914887</v>
      </c>
      <c r="T11" s="802">
        <f>IF(INDEX(Historical!$F$7:$F$1452,MATCH(B11,Historical!$B$7:$B$1452,0))=0,"n/a",((INDEX(Historical!$C$7:$C$1452,MATCH(B11,Historical!$B$7:$B$1452,0))/INDEX(Historical!$F$7:$F$1452,MATCH(B11,Historical!$B$7:$B$1452,0)))^(1/3)-1)*100)</f>
        <v>7.2976287935406559</v>
      </c>
      <c r="U11" s="802">
        <f>IF(INDEX(Historical!$I$7:$I$1452,MATCH(B11,Historical!$B$7:$B$1452,0))=0,"n/a",((INDEX(Historical!$C$7:$C$1452,MATCH(B11,Historical!$B$7:$B$1452,0))/INDEX(Historical!$I$7:$I$1452,MATCH(B11,Historical!$B$7:$B$1452,0)))^(1/5)-1)*100)</f>
        <v>6.9610375725068785</v>
      </c>
      <c r="V11" s="802">
        <f>IF(INDEX(Historical!$O$7:$O$1452,MATCH(B11,Historical!$B$7:$B$1452,0))=0,"n/a",((INDEX(Historical!$C$7:$C$1452,MATCH(B11,Historical!$B$7:$B$1452,0))/INDEX(Historical!$O$7:$O$1452,MATCH(B11,Historical!$B$7:$B$1452,0)))^(1/10)-1)*100)</f>
        <v>7.0926541172437352</v>
      </c>
      <c r="W11" s="803">
        <f t="shared" si="3"/>
        <v>0.9814432591014316</v>
      </c>
      <c r="X11" s="804">
        <f t="shared" si="4"/>
        <v>1.2890810319457182</v>
      </c>
      <c r="Y11" s="756"/>
      <c r="Z11" s="745">
        <f t="shared" si="5"/>
        <v>62.037037037037038</v>
      </c>
      <c r="AA11" s="678">
        <f t="shared" si="6"/>
        <v>19.560185185185183</v>
      </c>
      <c r="AB11" s="679">
        <v>12</v>
      </c>
      <c r="AC11" s="959">
        <v>2.16</v>
      </c>
      <c r="AD11" s="959">
        <v>2.84</v>
      </c>
      <c r="AE11" s="959">
        <v>2.99</v>
      </c>
      <c r="AF11" s="959">
        <v>2.17</v>
      </c>
      <c r="AG11" s="959">
        <v>12</v>
      </c>
      <c r="AH11" s="959">
        <v>15.8</v>
      </c>
      <c r="AI11" s="959">
        <v>4.12</v>
      </c>
      <c r="AJ11" s="959">
        <v>5.4</v>
      </c>
      <c r="AK11" s="959">
        <v>6.9</v>
      </c>
      <c r="AL11" s="969">
        <v>10520</v>
      </c>
      <c r="AM11" s="964">
        <v>0.15</v>
      </c>
      <c r="AN11" s="959">
        <v>1.29</v>
      </c>
      <c r="AO11" s="845">
        <f t="shared" si="7"/>
        <v>-9.42754997954221</v>
      </c>
      <c r="AP11" s="846">
        <f t="shared" si="8"/>
        <v>10.132635205642973</v>
      </c>
      <c r="AQ11" s="680">
        <f t="shared" si="9"/>
        <v>37.348869431664333</v>
      </c>
      <c r="AR11" s="745">
        <f>INDEX(Historical!$C$7:$C$1452,MATCH(B11,Historical!$B$7:$B$1452,0))*IF(AH11="n/a",1.03,IF(AH11&lt;0,1.01,IF(AH11&gt;10,1.1,(1+AH11/100))))</f>
        <v>1.3860000000000001</v>
      </c>
      <c r="AS11" s="678">
        <f t="shared" si="10"/>
        <v>1.4431031999999999</v>
      </c>
      <c r="AT11" s="678">
        <f t="shared" si="11"/>
        <v>1.5426773207999998</v>
      </c>
      <c r="AU11" s="678">
        <f t="shared" si="11"/>
        <v>1.6491220559351996</v>
      </c>
      <c r="AV11" s="678">
        <f t="shared" si="11"/>
        <v>1.7629114777947283</v>
      </c>
      <c r="AW11" s="745">
        <f t="shared" si="12"/>
        <v>7.7838140545299277</v>
      </c>
      <c r="AX11" s="854">
        <f t="shared" si="13"/>
        <v>18.423228531431782</v>
      </c>
      <c r="AY11" s="1090">
        <v>0.25</v>
      </c>
      <c r="AZ11" s="964">
        <v>14.69</v>
      </c>
      <c r="BA11" s="964">
        <v>-9.3000000000000007</v>
      </c>
      <c r="BB11" s="964">
        <v>-4.3999999999999995</v>
      </c>
      <c r="BC11" s="964">
        <v>-0.69</v>
      </c>
      <c r="BE11" s="701">
        <v>2004</v>
      </c>
      <c r="BF11" s="986" t="e">
        <f>#VALUE!</f>
        <v>#VALUE!</v>
      </c>
      <c r="BG11" s="972">
        <v>3.5999999999999996</v>
      </c>
    </row>
    <row r="12" spans="1:59" ht="11.25" customHeight="1" x14ac:dyDescent="0.2">
      <c r="A12" s="645" t="s">
        <v>412</v>
      </c>
      <c r="B12" s="651" t="s">
        <v>413</v>
      </c>
      <c r="C12" s="1080" t="s">
        <v>109</v>
      </c>
      <c r="D12" s="1080" t="s">
        <v>119</v>
      </c>
      <c r="E12" s="835">
        <v>15</v>
      </c>
      <c r="F12" s="554">
        <v>251</v>
      </c>
      <c r="G12" s="554" t="s">
        <v>107</v>
      </c>
      <c r="H12" s="554" t="s">
        <v>107</v>
      </c>
      <c r="I12" s="966">
        <v>27.94</v>
      </c>
      <c r="J12" s="745">
        <f t="shared" si="0"/>
        <v>1.0021474588403723</v>
      </c>
      <c r="K12" s="968">
        <v>0.28000000000000003</v>
      </c>
      <c r="L12" s="679">
        <v>1</v>
      </c>
      <c r="M12" s="736">
        <f t="shared" si="1"/>
        <v>0.28000000000000003</v>
      </c>
      <c r="N12" s="644" t="s">
        <v>173</v>
      </c>
      <c r="O12" s="838">
        <v>0.26</v>
      </c>
      <c r="P12" s="958">
        <v>43431</v>
      </c>
      <c r="Q12" s="958">
        <v>43446</v>
      </c>
      <c r="R12" s="736">
        <f t="shared" si="2"/>
        <v>7.6923076923076987</v>
      </c>
      <c r="S12" s="802">
        <f>IF(INDEX(Historical!$D$7:$D$1452,MATCH(B12,Historical!$B$7:$B$1452,0))=0,"n/a",(INDEX(Historical!$C$7:$C$1452,MATCH(B12,Historical!$B$7:$B$1452,0))/INDEX(Historical!$D$7:$D$1452,MATCH(B12,Historical!$B$7:$B$1452,0))-1)*100)</f>
        <v>8.3333333333333481</v>
      </c>
      <c r="T12" s="802">
        <f>IF(INDEX(Historical!$F$7:$F$1452,MATCH(B12,Historical!$B$7:$B$1452,0))=0,"n/a",((INDEX(Historical!$C$7:$C$1452,MATCH(B12,Historical!$B$7:$B$1452,0))/INDEX(Historical!$F$7:$F$1452,MATCH(B12,Historical!$B$7:$B$1452,0)))^(1/3)-1)*100)</f>
        <v>9.1392883061105934</v>
      </c>
      <c r="U12" s="802">
        <f>IF(INDEX(Historical!$I$7:$I$1452,MATCH(B12,Historical!$B$7:$B$1452,0))=0,"n/a",((INDEX(Historical!$C$7:$C$1452,MATCH(B12,Historical!$B$7:$B$1452,0))/INDEX(Historical!$I$7:$I$1452,MATCH(B12,Historical!$B$7:$B$1452,0)))^(1/5)-1)*100)</f>
        <v>11.628841548417412</v>
      </c>
      <c r="V12" s="802">
        <f>IF(INDEX(Historical!$O$7:$O$1452,MATCH(B12,Historical!$B$7:$B$1452,0))=0,"n/a",((INDEX(Historical!$C$7:$C$1452,MATCH(B12,Historical!$B$7:$B$1452,0))/INDEX(Historical!$O$7:$O$1452,MATCH(B12,Historical!$B$7:$B$1452,0)))^(1/10)-1)*100)</f>
        <v>15.792974364097635</v>
      </c>
      <c r="W12" s="803">
        <f t="shared" si="3"/>
        <v>0.73633004653343848</v>
      </c>
      <c r="X12" s="804">
        <f t="shared" si="4"/>
        <v>0.54595500227311788</v>
      </c>
      <c r="Y12" s="967"/>
      <c r="Z12" s="745">
        <f t="shared" si="5"/>
        <v>5.3639846743295028</v>
      </c>
      <c r="AA12" s="678">
        <f t="shared" si="6"/>
        <v>5.352490421455939</v>
      </c>
      <c r="AB12" s="679">
        <v>12</v>
      </c>
      <c r="AC12" s="959">
        <v>5.22</v>
      </c>
      <c r="AD12" s="959">
        <v>0.53</v>
      </c>
      <c r="AE12" s="959">
        <v>0.81</v>
      </c>
      <c r="AF12" s="959">
        <v>1.02</v>
      </c>
      <c r="AG12" s="959">
        <v>17.100000000000001</v>
      </c>
      <c r="AH12" s="959">
        <v>139.69999999999999</v>
      </c>
      <c r="AI12" s="959">
        <v>-17.510000000000002</v>
      </c>
      <c r="AJ12" s="959">
        <v>21.3</v>
      </c>
      <c r="AK12" s="959">
        <v>10</v>
      </c>
      <c r="AL12" s="969">
        <v>2610</v>
      </c>
      <c r="AM12" s="964">
        <v>0.3</v>
      </c>
      <c r="AN12" s="959">
        <v>0.3</v>
      </c>
      <c r="AO12" s="845">
        <f t="shared" si="7"/>
        <v>7.2784985858018461</v>
      </c>
      <c r="AP12" s="846">
        <f t="shared" si="8"/>
        <v>12.630989007257785</v>
      </c>
      <c r="AQ12" s="680">
        <f t="shared" si="9"/>
        <v>-50.740865574054595</v>
      </c>
      <c r="AR12" s="745">
        <f>INDEX(Historical!$C$7:$C$1452,MATCH(B12,Historical!$B$7:$B$1452,0))*IF(AH12="n/a",1.03,IF(AH12&lt;0,1.01,IF(AH12&gt;10,1.1,(1+AH12/100))))</f>
        <v>0.28600000000000003</v>
      </c>
      <c r="AS12" s="678">
        <f t="shared" si="10"/>
        <v>0.28886000000000006</v>
      </c>
      <c r="AT12" s="678">
        <f t="shared" si="11"/>
        <v>0.31774600000000008</v>
      </c>
      <c r="AU12" s="678">
        <f t="shared" si="11"/>
        <v>0.34952060000000013</v>
      </c>
      <c r="AV12" s="678">
        <f t="shared" si="11"/>
        <v>0.38447266000000019</v>
      </c>
      <c r="AW12" s="745">
        <f t="shared" si="12"/>
        <v>1.6265992600000005</v>
      </c>
      <c r="AX12" s="854">
        <f t="shared" si="13"/>
        <v>5.8217582677165369</v>
      </c>
      <c r="AY12" s="1090">
        <v>2.2799999999999998</v>
      </c>
      <c r="AZ12" s="964">
        <v>10.57</v>
      </c>
      <c r="BA12" s="964">
        <v>-27.55</v>
      </c>
      <c r="BB12" s="964">
        <v>-11.63</v>
      </c>
      <c r="BC12" s="964">
        <v>-16.309999999999999</v>
      </c>
      <c r="BE12" s="701">
        <v>2005</v>
      </c>
      <c r="BF12" s="986" t="e">
        <f>#VALUE!</f>
        <v>#VALUE!</v>
      </c>
      <c r="BG12" s="972">
        <v>0.70000000000000007</v>
      </c>
    </row>
    <row r="13" spans="1:59" ht="11.25" customHeight="1" x14ac:dyDescent="0.2">
      <c r="A13" s="645" t="s">
        <v>414</v>
      </c>
      <c r="B13" s="651" t="s">
        <v>415</v>
      </c>
      <c r="C13" s="1080" t="s">
        <v>109</v>
      </c>
      <c r="D13" s="1080" t="s">
        <v>119</v>
      </c>
      <c r="E13" s="835">
        <v>13</v>
      </c>
      <c r="F13" s="554">
        <v>292</v>
      </c>
      <c r="G13" s="554" t="s">
        <v>107</v>
      </c>
      <c r="H13" s="554" t="s">
        <v>107</v>
      </c>
      <c r="I13" s="966">
        <v>90.53</v>
      </c>
      <c r="J13" s="745">
        <f t="shared" si="0"/>
        <v>1.7673699326190215</v>
      </c>
      <c r="K13" s="968">
        <v>0.4</v>
      </c>
      <c r="L13" s="679">
        <v>4</v>
      </c>
      <c r="M13" s="736">
        <f t="shared" si="1"/>
        <v>1.6</v>
      </c>
      <c r="N13" s="644" t="s">
        <v>416</v>
      </c>
      <c r="O13" s="838">
        <v>0.35</v>
      </c>
      <c r="P13" s="958">
        <v>43385</v>
      </c>
      <c r="Q13" s="958">
        <v>43398</v>
      </c>
      <c r="R13" s="736">
        <f t="shared" si="2"/>
        <v>14.285714285714299</v>
      </c>
      <c r="S13" s="802">
        <f>IF(INDEX(Historical!$D$7:$D$1452,MATCH(B13,Historical!$B$7:$B$1452,0))=0,"n/a",(INDEX(Historical!$C$7:$C$1452,MATCH(B13,Historical!$B$7:$B$1452,0))/INDEX(Historical!$D$7:$D$1452,MATCH(B13,Historical!$B$7:$B$1452,0))-1)*100)</f>
        <v>11.713665943600859</v>
      </c>
      <c r="T13" s="802">
        <f>IF(INDEX(Historical!$F$7:$F$1452,MATCH(B13,Historical!$B$7:$B$1452,0))=0,"n/a",((INDEX(Historical!$C$7:$C$1452,MATCH(B13,Historical!$B$7:$B$1452,0))/INDEX(Historical!$F$7:$F$1452,MATCH(B13,Historical!$B$7:$B$1452,0)))^(1/3)-1)*100)</f>
        <v>12.262647962074947</v>
      </c>
      <c r="U13" s="802">
        <f>IF(INDEX(Historical!$I$7:$I$1452,MATCH(B13,Historical!$B$7:$B$1452,0))=0,"n/a",((INDEX(Historical!$C$7:$C$1452,MATCH(B13,Historical!$B$7:$B$1452,0))/INDEX(Historical!$I$7:$I$1452,MATCH(B13,Historical!$B$7:$B$1452,0)))^(1/5)-1)*100)</f>
        <v>12.326686587973491</v>
      </c>
      <c r="V13" s="802">
        <f>IF(INDEX(Historical!$O$7:$O$1452,MATCH(B13,Historical!$B$7:$B$1452,0))=0,"n/a",((INDEX(Historical!$C$7:$C$1452,MATCH(B13,Historical!$B$7:$B$1452,0))/INDEX(Historical!$O$7:$O$1452,MATCH(B13,Historical!$B$7:$B$1452,0)))^(1/10)-1)*100)</f>
        <v>12.400624616571164</v>
      </c>
      <c r="W13" s="803">
        <f t="shared" si="3"/>
        <v>0.99403755610028954</v>
      </c>
      <c r="X13" s="804">
        <f t="shared" si="4"/>
        <v>3.0065089238959728</v>
      </c>
      <c r="Y13" s="756"/>
      <c r="Z13" s="745">
        <f t="shared" si="5"/>
        <v>17.917133258678614</v>
      </c>
      <c r="AA13" s="678">
        <f t="shared" si="6"/>
        <v>10.137737961926092</v>
      </c>
      <c r="AB13" s="679">
        <v>12</v>
      </c>
      <c r="AC13" s="959">
        <v>8.93</v>
      </c>
      <c r="AD13" s="959">
        <v>0.81</v>
      </c>
      <c r="AE13" s="959">
        <v>1.1499999999999999</v>
      </c>
      <c r="AF13" s="959">
        <v>1.56</v>
      </c>
      <c r="AG13" s="959">
        <v>14.000000000000002</v>
      </c>
      <c r="AH13" s="959">
        <v>-15.299999999999999</v>
      </c>
      <c r="AI13" s="959">
        <v>-0.75</v>
      </c>
      <c r="AJ13" s="959">
        <v>4.1000000000000005</v>
      </c>
      <c r="AK13" s="959">
        <v>12.5</v>
      </c>
      <c r="AL13" s="969">
        <v>8360</v>
      </c>
      <c r="AM13" s="964">
        <v>0.5</v>
      </c>
      <c r="AN13" s="959">
        <v>0.25</v>
      </c>
      <c r="AO13" s="845">
        <f t="shared" si="7"/>
        <v>3.9563185586664211</v>
      </c>
      <c r="AP13" s="846">
        <f t="shared" si="8"/>
        <v>14.094056520592513</v>
      </c>
      <c r="AQ13" s="680">
        <f t="shared" si="9"/>
        <v>-16.161872315741142</v>
      </c>
      <c r="AR13" s="745">
        <f>INDEX(Historical!$C$7:$C$1452,MATCH(B13,Historical!$B$7:$B$1452,0))*IF(AH13="n/a",1.03,IF(AH13&lt;0,1.01,IF(AH13&gt;10,1.1,(1+AH13/100))))</f>
        <v>1.3003750000000001</v>
      </c>
      <c r="AS13" s="678">
        <f t="shared" si="10"/>
        <v>1.31337875</v>
      </c>
      <c r="AT13" s="678">
        <f t="shared" si="11"/>
        <v>1.4447166250000001</v>
      </c>
      <c r="AU13" s="678">
        <f t="shared" si="11"/>
        <v>1.5891882875000003</v>
      </c>
      <c r="AV13" s="678">
        <f t="shared" si="11"/>
        <v>1.7481071162500004</v>
      </c>
      <c r="AW13" s="745">
        <f t="shared" si="12"/>
        <v>7.3957657787500004</v>
      </c>
      <c r="AX13" s="854">
        <f t="shared" si="13"/>
        <v>8.169408791284658</v>
      </c>
      <c r="AY13" s="1090">
        <v>0.92</v>
      </c>
      <c r="AZ13" s="964">
        <v>7.5399999999999991</v>
      </c>
      <c r="BA13" s="964">
        <v>-23.47</v>
      </c>
      <c r="BB13" s="964">
        <v>-7.6700000000000008</v>
      </c>
      <c r="BC13" s="964">
        <v>-14.71</v>
      </c>
      <c r="BE13" s="701">
        <v>2007</v>
      </c>
      <c r="BF13" s="986" t="e">
        <f>#VALUE!</f>
        <v>#VALUE!</v>
      </c>
      <c r="BG13" s="972">
        <v>1.2</v>
      </c>
    </row>
    <row r="14" spans="1:59" ht="11.25" customHeight="1" x14ac:dyDescent="0.2">
      <c r="A14" s="645" t="s">
        <v>417</v>
      </c>
      <c r="B14" s="651" t="s">
        <v>418</v>
      </c>
      <c r="C14" s="1080" t="s">
        <v>132</v>
      </c>
      <c r="D14" s="1080" t="s">
        <v>4429</v>
      </c>
      <c r="E14" s="835">
        <v>11</v>
      </c>
      <c r="F14" s="554">
        <v>311</v>
      </c>
      <c r="G14" s="554" t="s">
        <v>116</v>
      </c>
      <c r="H14" s="554" t="s">
        <v>116</v>
      </c>
      <c r="I14" s="966">
        <v>90.77</v>
      </c>
      <c r="J14" s="745">
        <f t="shared" si="0"/>
        <v>2.0050677536631047</v>
      </c>
      <c r="K14" s="968">
        <v>0.45500000000000002</v>
      </c>
      <c r="L14" s="679">
        <v>4</v>
      </c>
      <c r="M14" s="736">
        <f t="shared" si="1"/>
        <v>1.82</v>
      </c>
      <c r="N14" s="644" t="s">
        <v>120</v>
      </c>
      <c r="O14" s="838">
        <v>0.41499999999999998</v>
      </c>
      <c r="P14" s="958">
        <v>43230</v>
      </c>
      <c r="Q14" s="958">
        <v>43252</v>
      </c>
      <c r="R14" s="736">
        <f t="shared" si="2"/>
        <v>9.6385542168674796</v>
      </c>
      <c r="S14" s="802">
        <f>IF(INDEX(Historical!$D$7:$D$1452,MATCH(B14,Historical!$B$7:$B$1452,0))=0,"n/a",(INDEX(Historical!$C$7:$C$1452,MATCH(B14,Historical!$B$7:$B$1452,0))/INDEX(Historical!$D$7:$D$1452,MATCH(B14,Historical!$B$7:$B$1452,0))-1)*100)</f>
        <v>10.580204778156975</v>
      </c>
      <c r="T14" s="802">
        <f>IF(INDEX(Historical!$F$7:$F$1452,MATCH(B14,Historical!$B$7:$B$1452,0))=0,"n/a",((INDEX(Historical!$C$7:$C$1452,MATCH(B14,Historical!$B$7:$B$1452,0))/INDEX(Historical!$F$7:$F$1452,MATCH(B14,Historical!$B$7:$B$1452,0)))^(1/3)-1)*100)</f>
        <v>10.215636926059734</v>
      </c>
      <c r="U14" s="802">
        <f>IF(INDEX(Historical!$I$7:$I$1452,MATCH(B14,Historical!$B$7:$B$1452,0))=0,"n/a",((INDEX(Historical!$C$7:$C$1452,MATCH(B14,Historical!$B$7:$B$1452,0))/INDEX(Historical!$I$7:$I$1452,MATCH(B14,Historical!$B$7:$B$1452,0)))^(1/5)-1)*100)</f>
        <v>11.032151746146003</v>
      </c>
      <c r="V14" s="802" t="str">
        <f>IF(INDEX(Historical!$O$7:$O$1452,MATCH(B14,Historical!$B$7:$B$1452,0))=0,"n/a",((INDEX(Historical!$C$7:$C$1452,MATCH(B14,Historical!$B$7:$B$1452,0))/INDEX(Historical!$O$7:$O$1452,MATCH(B14,Historical!$B$7:$B$1452,0)))^(1/10)-1)*100)</f>
        <v>n/a</v>
      </c>
      <c r="W14" s="803" t="str">
        <f t="shared" si="3"/>
        <v>n/a</v>
      </c>
      <c r="X14" s="804">
        <f t="shared" si="4"/>
        <v>1.3964749045754432</v>
      </c>
      <c r="Y14" s="756"/>
      <c r="Z14" s="745">
        <f t="shared" si="5"/>
        <v>56.521739130434781</v>
      </c>
      <c r="AA14" s="678">
        <f t="shared" si="6"/>
        <v>28.189440993788818</v>
      </c>
      <c r="AB14" s="679">
        <v>12</v>
      </c>
      <c r="AC14" s="959">
        <v>3.22</v>
      </c>
      <c r="AD14" s="959">
        <v>3.44</v>
      </c>
      <c r="AE14" s="959">
        <v>5.08</v>
      </c>
      <c r="AF14" s="959">
        <v>2.8</v>
      </c>
      <c r="AG14" s="959">
        <v>8.1</v>
      </c>
      <c r="AH14" s="959">
        <v>17.7</v>
      </c>
      <c r="AI14" s="959">
        <v>8.2000000000000011</v>
      </c>
      <c r="AJ14" s="959">
        <v>7.9</v>
      </c>
      <c r="AK14" s="959">
        <v>8.2000000000000011</v>
      </c>
      <c r="AL14" s="969">
        <v>17320</v>
      </c>
      <c r="AM14" s="964">
        <v>0.1</v>
      </c>
      <c r="AN14" s="959">
        <v>1.43</v>
      </c>
      <c r="AO14" s="845">
        <f t="shared" si="7"/>
        <v>-15.15222149397971</v>
      </c>
      <c r="AP14" s="846">
        <f t="shared" si="8"/>
        <v>13.037219499809108</v>
      </c>
      <c r="AQ14" s="680">
        <f t="shared" si="9"/>
        <v>87.297072152009278</v>
      </c>
      <c r="AR14" s="745">
        <f>INDEX(Historical!$C$7:$C$1452,MATCH(B14,Historical!$B$7:$B$1452,0))*IF(AH14="n/a",1.03,IF(AH14&lt;0,1.01,IF(AH14&gt;10,1.1,(1+AH14/100))))</f>
        <v>1.782</v>
      </c>
      <c r="AS14" s="678">
        <f t="shared" si="10"/>
        <v>1.9281240000000002</v>
      </c>
      <c r="AT14" s="678">
        <f t="shared" si="11"/>
        <v>2.0862301680000002</v>
      </c>
      <c r="AU14" s="678">
        <f t="shared" si="11"/>
        <v>2.2573010417760004</v>
      </c>
      <c r="AV14" s="678">
        <f t="shared" si="11"/>
        <v>2.4423997272016327</v>
      </c>
      <c r="AW14" s="745">
        <f t="shared" si="12"/>
        <v>10.496054936977632</v>
      </c>
      <c r="AX14" s="854">
        <f t="shared" si="13"/>
        <v>11.563352359785869</v>
      </c>
      <c r="AY14" s="1090">
        <v>0.21</v>
      </c>
      <c r="AZ14" s="964">
        <v>19.37</v>
      </c>
      <c r="BA14" s="964">
        <v>-7.55</v>
      </c>
      <c r="BB14" s="964">
        <v>-1.26</v>
      </c>
      <c r="BC14" s="964">
        <v>4.42</v>
      </c>
      <c r="BE14" s="701">
        <v>2008</v>
      </c>
      <c r="BF14" s="986" t="e">
        <f>#VALUE!</f>
        <v>#VALUE!</v>
      </c>
      <c r="BG14" s="972">
        <v>2.1999999999999997</v>
      </c>
    </row>
    <row r="15" spans="1:59" ht="11.25" customHeight="1" x14ac:dyDescent="0.2">
      <c r="A15" s="645" t="s">
        <v>419</v>
      </c>
      <c r="B15" s="651" t="s">
        <v>420</v>
      </c>
      <c r="C15" s="1080" t="s">
        <v>132</v>
      </c>
      <c r="D15" s="1080" t="s">
        <v>4428</v>
      </c>
      <c r="E15" s="836">
        <v>14</v>
      </c>
      <c r="F15" s="554">
        <v>255</v>
      </c>
      <c r="G15" s="554" t="s">
        <v>107</v>
      </c>
      <c r="H15" s="554" t="s">
        <v>107</v>
      </c>
      <c r="I15" s="966">
        <v>25.3</v>
      </c>
      <c r="J15" s="745">
        <f t="shared" si="0"/>
        <v>15.019762845849801</v>
      </c>
      <c r="K15" s="968">
        <v>0.95</v>
      </c>
      <c r="L15" s="679">
        <v>4</v>
      </c>
      <c r="M15" s="736">
        <f t="shared" si="1"/>
        <v>3.8</v>
      </c>
      <c r="N15" s="644" t="s">
        <v>239</v>
      </c>
      <c r="O15" s="838">
        <v>0.94</v>
      </c>
      <c r="P15" s="960">
        <v>42863</v>
      </c>
      <c r="Q15" s="960">
        <v>42873</v>
      </c>
      <c r="R15" s="736">
        <f t="shared" si="2"/>
        <v>1.0638297872340436</v>
      </c>
      <c r="S15" s="802">
        <f>IF(INDEX(Historical!$D$7:$D$1452,MATCH(B15,Historical!$B$7:$B$1452,0))=0,"n/a",(INDEX(Historical!$C$7:$C$1452,MATCH(B15,Historical!$B$7:$B$1452,0))/INDEX(Historical!$D$7:$D$1452,MATCH(B15,Historical!$B$7:$B$1452,0))-1)*100)</f>
        <v>1.3368983957219083</v>
      </c>
      <c r="T15" s="802">
        <f>IF(INDEX(Historical!$F$7:$F$1452,MATCH(B15,Historical!$B$7:$B$1452,0))=0,"n/a",((INDEX(Historical!$C$7:$C$1452,MATCH(B15,Historical!$B$7:$B$1452,0))/INDEX(Historical!$F$7:$F$1452,MATCH(B15,Historical!$B$7:$B$1452,0)))^(1/3)-1)*100)</f>
        <v>2.8852985183126734</v>
      </c>
      <c r="U15" s="802">
        <f>IF(INDEX(Historical!$I$7:$I$1452,MATCH(B15,Historical!$B$7:$B$1452,0))=0,"n/a",((INDEX(Historical!$C$7:$C$1452,MATCH(B15,Historical!$B$7:$B$1452,0))/INDEX(Historical!$I$7:$I$1452,MATCH(B15,Historical!$B$7:$B$1452,0)))^(1/5)-1)*100)</f>
        <v>3.686385473777265</v>
      </c>
      <c r="V15" s="802">
        <f>IF(INDEX(Historical!$O$7:$O$1452,MATCH(B15,Historical!$B$7:$B$1452,0))=0,"n/a",((INDEX(Historical!$C$7:$C$1452,MATCH(B15,Historical!$B$7:$B$1452,0))/INDEX(Historical!$O$7:$O$1452,MATCH(B15,Historical!$B$7:$B$1452,0)))^(1/10)-1)*100)</f>
        <v>4.6314434597304999</v>
      </c>
      <c r="W15" s="803">
        <f t="shared" si="3"/>
        <v>0.79594742024374687</v>
      </c>
      <c r="X15" s="804" t="str">
        <f t="shared" si="4"/>
        <v>n/a</v>
      </c>
      <c r="Y15" s="770" t="s">
        <v>4487</v>
      </c>
      <c r="Z15" s="745">
        <f t="shared" si="5"/>
        <v>246.75324675324671</v>
      </c>
      <c r="AA15" s="678">
        <f t="shared" si="6"/>
        <v>16.428571428571427</v>
      </c>
      <c r="AB15" s="679">
        <v>12</v>
      </c>
      <c r="AC15" s="959">
        <v>1.54</v>
      </c>
      <c r="AD15" s="959">
        <v>0.68</v>
      </c>
      <c r="AE15" s="959">
        <v>0.87</v>
      </c>
      <c r="AF15" s="959">
        <v>4.49</v>
      </c>
      <c r="AG15" s="959">
        <v>20.9</v>
      </c>
      <c r="AH15" s="961">
        <v>22.5</v>
      </c>
      <c r="AI15" s="961">
        <v>5.25</v>
      </c>
      <c r="AJ15" s="962">
        <v>-6.4</v>
      </c>
      <c r="AK15" s="962">
        <v>24.099999999999998</v>
      </c>
      <c r="AL15" s="969">
        <v>2460</v>
      </c>
      <c r="AM15" s="964">
        <v>25.66</v>
      </c>
      <c r="AN15" s="959">
        <v>5.35</v>
      </c>
      <c r="AO15" s="845">
        <f t="shared" si="7"/>
        <v>2.277576891055638</v>
      </c>
      <c r="AP15" s="846">
        <f t="shared" si="8"/>
        <v>18.706148319627065</v>
      </c>
      <c r="AQ15" s="680">
        <f t="shared" si="9"/>
        <v>81.063875425571808</v>
      </c>
      <c r="AR15" s="745">
        <f>INDEX(Historical!$C$7:$C$1452,MATCH(B15,Historical!$B$7:$B$1452,0))*IF(AH15="n/a",1.03,IF(AH15&lt;0,1.01,IF(AH15&gt;10,1.1,(1+AH15/100))))</f>
        <v>4.1689999999999996</v>
      </c>
      <c r="AS15" s="678">
        <f t="shared" si="10"/>
        <v>4.3878724999999994</v>
      </c>
      <c r="AT15" s="678">
        <f t="shared" si="11"/>
        <v>4.8266597500000001</v>
      </c>
      <c r="AU15" s="678">
        <f t="shared" si="11"/>
        <v>5.3093257250000008</v>
      </c>
      <c r="AV15" s="678">
        <f t="shared" si="11"/>
        <v>5.840258297500001</v>
      </c>
      <c r="AW15" s="745">
        <f t="shared" si="12"/>
        <v>24.533116272499999</v>
      </c>
      <c r="AX15" s="854">
        <f t="shared" si="13"/>
        <v>96.968839021739129</v>
      </c>
      <c r="AY15" s="1090">
        <v>1</v>
      </c>
      <c r="AZ15" s="964">
        <v>11.21</v>
      </c>
      <c r="BA15" s="964">
        <v>-47.69</v>
      </c>
      <c r="BB15" s="964">
        <v>-24.990000000000002</v>
      </c>
      <c r="BC15" s="964">
        <v>-35.620000000000005</v>
      </c>
      <c r="BE15" s="701">
        <v>2006</v>
      </c>
      <c r="BF15" s="986" t="e">
        <f>#VALUE!</f>
        <v>#VALUE!</v>
      </c>
      <c r="BG15" s="972">
        <v>3.5000000000000004</v>
      </c>
    </row>
    <row r="16" spans="1:59" ht="11.25" customHeight="1" x14ac:dyDescent="0.2">
      <c r="A16" s="645" t="s">
        <v>421</v>
      </c>
      <c r="B16" s="651" t="s">
        <v>422</v>
      </c>
      <c r="C16" s="1080" t="s">
        <v>109</v>
      </c>
      <c r="D16" s="1080" t="s">
        <v>4423</v>
      </c>
      <c r="E16" s="835">
        <v>14</v>
      </c>
      <c r="F16" s="554">
        <v>262</v>
      </c>
      <c r="G16" s="554" t="s">
        <v>116</v>
      </c>
      <c r="H16" s="554" t="s">
        <v>116</v>
      </c>
      <c r="I16" s="966">
        <v>104.37</v>
      </c>
      <c r="J16" s="745">
        <f t="shared" si="0"/>
        <v>3.4492670307559639</v>
      </c>
      <c r="K16" s="968">
        <v>0.9</v>
      </c>
      <c r="L16" s="679">
        <v>4</v>
      </c>
      <c r="M16" s="736">
        <f t="shared" si="1"/>
        <v>3.6</v>
      </c>
      <c r="N16" s="644" t="s">
        <v>239</v>
      </c>
      <c r="O16" s="838">
        <v>0.83</v>
      </c>
      <c r="P16" s="958">
        <v>43224</v>
      </c>
      <c r="Q16" s="958">
        <v>43238</v>
      </c>
      <c r="R16" s="736">
        <f t="shared" si="2"/>
        <v>8.4337349397590433</v>
      </c>
      <c r="S16" s="802">
        <f>IF(INDEX(Historical!$D$7:$D$1452,MATCH(B16,Historical!$B$7:$B$1452,0))=0,"n/a",(INDEX(Historical!$C$7:$C$1452,MATCH(B16,Historical!$B$7:$B$1452,0))/INDEX(Historical!$D$7:$D$1452,MATCH(B16,Historical!$B$7:$B$1452,0))-1)*100)</f>
        <v>10.95890410958904</v>
      </c>
      <c r="T16" s="802">
        <f>IF(INDEX(Historical!$F$7:$F$1452,MATCH(B16,Historical!$B$7:$B$1452,0))=0,"n/a",((INDEX(Historical!$C$7:$C$1452,MATCH(B16,Historical!$B$7:$B$1452,0))/INDEX(Historical!$F$7:$F$1452,MATCH(B16,Historical!$B$7:$B$1452,0)))^(1/3)-1)*100)</f>
        <v>12.757522154286649</v>
      </c>
      <c r="U16" s="802">
        <f>IF(INDEX(Historical!$I$7:$I$1452,MATCH(B16,Historical!$B$7:$B$1452,0))=0,"n/a",((INDEX(Historical!$C$7:$C$1452,MATCH(B16,Historical!$B$7:$B$1452,0))/INDEX(Historical!$I$7:$I$1452,MATCH(B16,Historical!$B$7:$B$1452,0)))^(1/5)-1)*100)</f>
        <v>17.77193064783129</v>
      </c>
      <c r="V16" s="802">
        <f>IF(INDEX(Historical!$O$7:$O$1452,MATCH(B16,Historical!$B$7:$B$1452,0))=0,"n/a",((INDEX(Historical!$C$7:$C$1452,MATCH(B16,Historical!$B$7:$B$1452,0))/INDEX(Historical!$O$7:$O$1452,MATCH(B16,Historical!$B$7:$B$1452,0)))^(1/10)-1)*100)</f>
        <v>19.188868892170817</v>
      </c>
      <c r="W16" s="803">
        <f t="shared" si="3"/>
        <v>0.92615832374999207</v>
      </c>
      <c r="X16" s="804">
        <f t="shared" si="4"/>
        <v>0.91138105886314313</v>
      </c>
      <c r="Y16" s="760"/>
      <c r="Z16" s="745">
        <f t="shared" si="5"/>
        <v>26.726057906458795</v>
      </c>
      <c r="AA16" s="678">
        <f t="shared" si="6"/>
        <v>7.7483296213808464</v>
      </c>
      <c r="AB16" s="679">
        <v>12</v>
      </c>
      <c r="AC16" s="959">
        <v>13.47</v>
      </c>
      <c r="AD16" s="959">
        <v>0.52</v>
      </c>
      <c r="AE16" s="959">
        <v>1.1599999999999999</v>
      </c>
      <c r="AF16" s="959">
        <v>2.68</v>
      </c>
      <c r="AG16" s="959">
        <v>30.099999999999998</v>
      </c>
      <c r="AH16" s="959">
        <v>44.3</v>
      </c>
      <c r="AI16" s="959">
        <v>8.68</v>
      </c>
      <c r="AJ16" s="959">
        <v>19.5</v>
      </c>
      <c r="AK16" s="959">
        <v>15</v>
      </c>
      <c r="AL16" s="969">
        <v>14950</v>
      </c>
      <c r="AM16" s="964">
        <v>0.1</v>
      </c>
      <c r="AN16" s="959">
        <v>2.71</v>
      </c>
      <c r="AO16" s="845">
        <f t="shared" si="7"/>
        <v>13.472868057206405</v>
      </c>
      <c r="AP16" s="846">
        <f t="shared" si="8"/>
        <v>21.221197678587252</v>
      </c>
      <c r="AQ16" s="680">
        <f t="shared" si="9"/>
        <v>-3.931683138622255</v>
      </c>
      <c r="AR16" s="745">
        <f>INDEX(Historical!$C$7:$C$1452,MATCH(B16,Historical!$B$7:$B$1452,0))*IF(AH16="n/a",1.03,IF(AH16&lt;0,1.01,IF(AH16&gt;10,1.1,(1+AH16/100))))</f>
        <v>3.5640000000000001</v>
      </c>
      <c r="AS16" s="678">
        <f t="shared" si="10"/>
        <v>3.8733552000000002</v>
      </c>
      <c r="AT16" s="678">
        <f t="shared" si="11"/>
        <v>4.2606907200000004</v>
      </c>
      <c r="AU16" s="678">
        <f t="shared" si="11"/>
        <v>4.686759792000001</v>
      </c>
      <c r="AV16" s="678">
        <f t="shared" si="11"/>
        <v>5.1554357712000014</v>
      </c>
      <c r="AW16" s="745">
        <f t="shared" si="12"/>
        <v>21.540241483200003</v>
      </c>
      <c r="AX16" s="854">
        <f t="shared" si="13"/>
        <v>20.638345772923255</v>
      </c>
      <c r="AY16" s="1090">
        <v>1.74</v>
      </c>
      <c r="AZ16" s="964">
        <v>9.07</v>
      </c>
      <c r="BA16" s="964">
        <v>-43.25</v>
      </c>
      <c r="BB16" s="964">
        <v>-14.02</v>
      </c>
      <c r="BC16" s="964">
        <v>-24.27</v>
      </c>
      <c r="BE16" s="701">
        <v>2005</v>
      </c>
      <c r="BF16" s="986" t="e">
        <f>#VALUE!</f>
        <v>#VALUE!</v>
      </c>
      <c r="BG16" s="972">
        <v>1.2</v>
      </c>
    </row>
    <row r="17" spans="1:59" ht="11.25" customHeight="1" x14ac:dyDescent="0.2">
      <c r="A17" s="645" t="s">
        <v>424</v>
      </c>
      <c r="B17" s="651" t="s">
        <v>425</v>
      </c>
      <c r="C17" s="1080" t="s">
        <v>155</v>
      </c>
      <c r="D17" s="1080" t="s">
        <v>4409</v>
      </c>
      <c r="E17" s="835">
        <v>14</v>
      </c>
      <c r="F17" s="554">
        <v>278</v>
      </c>
      <c r="G17" s="554" t="s">
        <v>107</v>
      </c>
      <c r="H17" s="554" t="s">
        <v>107</v>
      </c>
      <c r="I17" s="966">
        <v>74.400000000000006</v>
      </c>
      <c r="J17" s="745">
        <f t="shared" si="0"/>
        <v>2.150537634408602</v>
      </c>
      <c r="K17" s="968">
        <v>0.4</v>
      </c>
      <c r="L17" s="679">
        <v>4</v>
      </c>
      <c r="M17" s="736">
        <f t="shared" si="1"/>
        <v>1.6</v>
      </c>
      <c r="N17" s="644" t="s">
        <v>426</v>
      </c>
      <c r="O17" s="838">
        <v>0.38</v>
      </c>
      <c r="P17" s="958">
        <v>43420</v>
      </c>
      <c r="Q17" s="958">
        <v>43437</v>
      </c>
      <c r="R17" s="736">
        <f t="shared" si="2"/>
        <v>5.2631578947368469</v>
      </c>
      <c r="S17" s="802">
        <f>IF(INDEX(Historical!$D$7:$D$1452,MATCH(B17,Historical!$B$7:$B$1452,0))=0,"n/a",(INDEX(Historical!$C$7:$C$1452,MATCH(B17,Historical!$B$7:$B$1452,0))/INDEX(Historical!$D$7:$D$1452,MATCH(B17,Historical!$B$7:$B$1452,0))-1)*100)</f>
        <v>6.498194945848379</v>
      </c>
      <c r="T17" s="802">
        <f>IF(INDEX(Historical!$F$7:$F$1452,MATCH(B17,Historical!$B$7:$B$1452,0))=0,"n/a",((INDEX(Historical!$C$7:$C$1452,MATCH(B17,Historical!$B$7:$B$1452,0))/INDEX(Historical!$F$7:$F$1452,MATCH(B17,Historical!$B$7:$B$1452,0)))^(1/3)-1)*100)</f>
        <v>14.022260460138281</v>
      </c>
      <c r="U17" s="802">
        <f>IF(INDEX(Historical!$I$7:$I$1452,MATCH(B17,Historical!$B$7:$B$1452,0))=0,"n/a",((INDEX(Historical!$C$7:$C$1452,MATCH(B17,Historical!$B$7:$B$1452,0))/INDEX(Historical!$I$7:$I$1452,MATCH(B17,Historical!$B$7:$B$1452,0)))^(1/5)-1)*100)</f>
        <v>19.709372414352643</v>
      </c>
      <c r="V17" s="802">
        <f>IF(INDEX(Historical!$O$7:$O$1452,MATCH(B17,Historical!$B$7:$B$1452,0))=0,"n/a",((INDEX(Historical!$C$7:$C$1452,MATCH(B17,Historical!$B$7:$B$1452,0))/INDEX(Historical!$O$7:$O$1452,MATCH(B17,Historical!$B$7:$B$1452,0)))^(1/10)-1)*100)</f>
        <v>29.349260387739395</v>
      </c>
      <c r="W17" s="803">
        <f t="shared" si="3"/>
        <v>0.6715457954976678</v>
      </c>
      <c r="X17" s="804">
        <f t="shared" si="4"/>
        <v>1.0428239372673356</v>
      </c>
      <c r="Y17" s="755"/>
      <c r="Z17" s="745">
        <f t="shared" si="5"/>
        <v>32.193158953722339</v>
      </c>
      <c r="AA17" s="678">
        <f t="shared" si="6"/>
        <v>14.969818913480887</v>
      </c>
      <c r="AB17" s="679">
        <v>9</v>
      </c>
      <c r="AC17" s="959">
        <v>4.97</v>
      </c>
      <c r="AD17" s="959">
        <v>1.58</v>
      </c>
      <c r="AE17" s="959">
        <v>0.1</v>
      </c>
      <c r="AF17" s="959">
        <v>5.46</v>
      </c>
      <c r="AG17" s="961">
        <v>54.900000000000006</v>
      </c>
      <c r="AH17" s="961">
        <v>202.4</v>
      </c>
      <c r="AI17" s="961">
        <v>9.7900000000000009</v>
      </c>
      <c r="AJ17" s="959">
        <v>18.899999999999999</v>
      </c>
      <c r="AK17" s="959">
        <v>9.48</v>
      </c>
      <c r="AL17" s="969">
        <v>16040</v>
      </c>
      <c r="AM17" s="964">
        <v>0.2</v>
      </c>
      <c r="AN17" s="959">
        <v>1.59</v>
      </c>
      <c r="AO17" s="845">
        <f t="shared" si="7"/>
        <v>6.8900911352803558</v>
      </c>
      <c r="AP17" s="846">
        <f t="shared" si="8"/>
        <v>21.859910048761243</v>
      </c>
      <c r="AQ17" s="680">
        <f t="shared" si="9"/>
        <v>90.595804159955961</v>
      </c>
      <c r="AR17" s="745">
        <f>INDEX(Historical!$C$7:$C$1452,MATCH(B17,Historical!$B$7:$B$1452,0))*IF(AH17="n/a",1.03,IF(AH17&lt;0,1.01,IF(AH17&gt;10,1.1,(1+AH17/100))))</f>
        <v>1.6225000000000003</v>
      </c>
      <c r="AS17" s="678">
        <f t="shared" si="10"/>
        <v>1.7813427500000005</v>
      </c>
      <c r="AT17" s="678">
        <f t="shared" si="11"/>
        <v>1.9502140427000005</v>
      </c>
      <c r="AU17" s="678">
        <f t="shared" si="11"/>
        <v>2.1350943339479604</v>
      </c>
      <c r="AV17" s="678">
        <f t="shared" si="11"/>
        <v>2.3375012768062269</v>
      </c>
      <c r="AW17" s="745">
        <f t="shared" si="12"/>
        <v>9.8266524034541884</v>
      </c>
      <c r="AX17" s="854">
        <f t="shared" si="13"/>
        <v>13.207866133674983</v>
      </c>
      <c r="AY17" s="1090">
        <v>1.08</v>
      </c>
      <c r="AZ17" s="964">
        <v>7.2700000000000005</v>
      </c>
      <c r="BA17" s="964">
        <v>-29.99</v>
      </c>
      <c r="BB17" s="964">
        <v>-12.870000000000001</v>
      </c>
      <c r="BC17" s="964">
        <v>-14.510000000000002</v>
      </c>
      <c r="BE17" s="701">
        <v>2006</v>
      </c>
      <c r="BF17" s="986" t="e">
        <f>#VALUE!</f>
        <v>#VALUE!</v>
      </c>
      <c r="BG17" s="972">
        <v>4.3999999999999995</v>
      </c>
    </row>
    <row r="18" spans="1:59" ht="11.25" customHeight="1" x14ac:dyDescent="0.2">
      <c r="A18" s="645" t="s">
        <v>430</v>
      </c>
      <c r="B18" s="651" t="s">
        <v>431</v>
      </c>
      <c r="C18" s="1080" t="s">
        <v>4277</v>
      </c>
      <c r="D18" s="1080" t="s">
        <v>4414</v>
      </c>
      <c r="E18" s="835">
        <v>16</v>
      </c>
      <c r="F18" s="554">
        <v>203</v>
      </c>
      <c r="G18" s="554" t="s">
        <v>107</v>
      </c>
      <c r="H18" s="554" t="s">
        <v>107</v>
      </c>
      <c r="I18" s="966">
        <v>85.83</v>
      </c>
      <c r="J18" s="745">
        <f t="shared" si="0"/>
        <v>2.2369800768961898</v>
      </c>
      <c r="K18" s="968">
        <v>0.48</v>
      </c>
      <c r="L18" s="679">
        <v>4</v>
      </c>
      <c r="M18" s="736">
        <f t="shared" si="1"/>
        <v>1.92</v>
      </c>
      <c r="N18" s="644" t="s">
        <v>329</v>
      </c>
      <c r="O18" s="838">
        <v>0.45</v>
      </c>
      <c r="P18" s="958">
        <v>43167</v>
      </c>
      <c r="Q18" s="958">
        <v>43179</v>
      </c>
      <c r="R18" s="736">
        <f t="shared" si="2"/>
        <v>6.6666666666666599</v>
      </c>
      <c r="S18" s="802">
        <f>IF(INDEX(Historical!$D$7:$D$1452,MATCH(B18,Historical!$B$7:$B$1452,0))=0,"n/a",(INDEX(Historical!$C$7:$C$1452,MATCH(B18,Historical!$B$7:$B$1452,0))/INDEX(Historical!$D$7:$D$1452,MATCH(B18,Historical!$B$7:$B$1452,0))-1)*100)</f>
        <v>7.1428571428571397</v>
      </c>
      <c r="T18" s="802">
        <f>IF(INDEX(Historical!$F$7:$F$1452,MATCH(B18,Historical!$B$7:$B$1452,0))=0,"n/a",((INDEX(Historical!$C$7:$C$1452,MATCH(B18,Historical!$B$7:$B$1452,0))/INDEX(Historical!$F$7:$F$1452,MATCH(B18,Historical!$B$7:$B$1452,0)))^(1/3)-1)*100)</f>
        <v>6.7423917988273407</v>
      </c>
      <c r="U18" s="802">
        <f>IF(INDEX(Historical!$I$7:$I$1452,MATCH(B18,Historical!$B$7:$B$1452,0))=0,"n/a",((INDEX(Historical!$C$7:$C$1452,MATCH(B18,Historical!$B$7:$B$1452,0))/INDEX(Historical!$I$7:$I$1452,MATCH(B18,Historical!$B$7:$B$1452,0)))^(1/5)-1)*100)</f>
        <v>8.4471771197698544</v>
      </c>
      <c r="V18" s="802">
        <f>IF(INDEX(Historical!$O$7:$O$1452,MATCH(B18,Historical!$B$7:$B$1452,0))=0,"n/a",((INDEX(Historical!$C$7:$C$1452,MATCH(B18,Historical!$B$7:$B$1452,0))/INDEX(Historical!$O$7:$O$1452,MATCH(B18,Historical!$B$7:$B$1452,0)))^(1/10)-1)*100)</f>
        <v>9.5958226385217227</v>
      </c>
      <c r="W18" s="803">
        <f t="shared" si="3"/>
        <v>0.88029733749551442</v>
      </c>
      <c r="X18" s="804">
        <f t="shared" si="4"/>
        <v>0.60771058415610457</v>
      </c>
      <c r="Y18" s="651"/>
      <c r="Z18" s="745">
        <f t="shared" si="5"/>
        <v>46.715328467153277</v>
      </c>
      <c r="AA18" s="678">
        <f t="shared" si="6"/>
        <v>20.883211678832115</v>
      </c>
      <c r="AB18" s="679">
        <v>10</v>
      </c>
      <c r="AC18" s="959">
        <v>4.1100000000000003</v>
      </c>
      <c r="AD18" s="959">
        <v>2.23</v>
      </c>
      <c r="AE18" s="959">
        <v>5.24</v>
      </c>
      <c r="AF18" s="959">
        <v>2.9</v>
      </c>
      <c r="AG18" s="959">
        <v>13.900000000000002</v>
      </c>
      <c r="AH18" s="959">
        <v>99</v>
      </c>
      <c r="AI18" s="959">
        <v>7.6300000000000008</v>
      </c>
      <c r="AJ18" s="959">
        <v>13.900000000000002</v>
      </c>
      <c r="AK18" s="959">
        <v>9.34</v>
      </c>
      <c r="AL18" s="969">
        <v>32520.000000000004</v>
      </c>
      <c r="AM18" s="964">
        <v>0.1</v>
      </c>
      <c r="AN18" s="959">
        <v>0.57999999999999996</v>
      </c>
      <c r="AO18" s="845">
        <f t="shared" si="7"/>
        <v>-10.199054482166071</v>
      </c>
      <c r="AP18" s="846">
        <f t="shared" si="8"/>
        <v>10.684157196666044</v>
      </c>
      <c r="AQ18" s="680">
        <f t="shared" si="9"/>
        <v>64.061389416161504</v>
      </c>
      <c r="AR18" s="745">
        <f>INDEX(Historical!$C$7:$C$1452,MATCH(B18,Historical!$B$7:$B$1452,0))*IF(AH18="n/a",1.03,IF(AH18&lt;0,1.01,IF(AH18&gt;10,1.1,(1+AH18/100))))</f>
        <v>1.9800000000000002</v>
      </c>
      <c r="AS18" s="678">
        <f t="shared" si="10"/>
        <v>2.1310740000000004</v>
      </c>
      <c r="AT18" s="678">
        <f t="shared" si="11"/>
        <v>2.3301163116000003</v>
      </c>
      <c r="AU18" s="678">
        <f t="shared" si="11"/>
        <v>2.5477491751034402</v>
      </c>
      <c r="AV18" s="678">
        <f t="shared" si="11"/>
        <v>2.7857089480581014</v>
      </c>
      <c r="AW18" s="745">
        <f t="shared" si="12"/>
        <v>11.774648434761541</v>
      </c>
      <c r="AX18" s="854">
        <f t="shared" si="13"/>
        <v>13.718569771363793</v>
      </c>
      <c r="AY18" s="1090">
        <v>1.1499999999999999</v>
      </c>
      <c r="AZ18" s="964">
        <v>12.02</v>
      </c>
      <c r="BA18" s="964">
        <v>-17.14</v>
      </c>
      <c r="BB18" s="964">
        <v>-0.54999999999999993</v>
      </c>
      <c r="BC18" s="964">
        <v>-7.0499999999999989</v>
      </c>
      <c r="BE18" s="701">
        <v>2003</v>
      </c>
      <c r="BF18" s="986" t="e">
        <f>#VALUE!</f>
        <v>#VALUE!</v>
      </c>
      <c r="BG18" s="972">
        <v>7.1999999999999993</v>
      </c>
    </row>
    <row r="19" spans="1:59" s="882" customFormat="1" ht="11.25" customHeight="1" x14ac:dyDescent="0.2">
      <c r="A19" s="861" t="s">
        <v>433</v>
      </c>
      <c r="B19" s="890" t="s">
        <v>434</v>
      </c>
      <c r="C19" s="1080" t="s">
        <v>129</v>
      </c>
      <c r="D19" s="1080" t="s">
        <v>4424</v>
      </c>
      <c r="E19" s="862">
        <v>17</v>
      </c>
      <c r="F19" s="554">
        <v>198</v>
      </c>
      <c r="G19" s="1179" t="s">
        <v>38</v>
      </c>
      <c r="H19" s="1179" t="s">
        <v>116</v>
      </c>
      <c r="I19" s="863">
        <v>29.89</v>
      </c>
      <c r="J19" s="864">
        <f t="shared" si="0"/>
        <v>2.2750083640013385</v>
      </c>
      <c r="K19" s="865">
        <v>0.17</v>
      </c>
      <c r="L19" s="866">
        <v>4</v>
      </c>
      <c r="M19" s="867">
        <f t="shared" si="1"/>
        <v>0.68</v>
      </c>
      <c r="N19" s="868" t="s">
        <v>226</v>
      </c>
      <c r="O19" s="869">
        <v>0.16500000000000001</v>
      </c>
      <c r="P19" s="870">
        <v>43465</v>
      </c>
      <c r="Q19" s="870">
        <v>43488</v>
      </c>
      <c r="R19" s="867">
        <f t="shared" si="2"/>
        <v>3.0303030303030329</v>
      </c>
      <c r="S19" s="802">
        <f>IF(INDEX(Historical!$D$7:$D$1452,MATCH(B19,Historical!$B$7:$B$1452,0))=0,"n/a",(INDEX(Historical!$C$7:$C$1452,MATCH(B19,Historical!$B$7:$B$1452,0))/INDEX(Historical!$D$7:$D$1452,MATCH(B19,Historical!$B$7:$B$1452,0))-1)*100)</f>
        <v>3.2258064516129004</v>
      </c>
      <c r="T19" s="802">
        <f>IF(INDEX(Historical!$F$7:$F$1452,MATCH(B19,Historical!$B$7:$B$1452,0))=0,"n/a",((INDEX(Historical!$C$7:$C$1452,MATCH(B19,Historical!$B$7:$B$1452,0))/INDEX(Historical!$F$7:$F$1452,MATCH(B19,Historical!$B$7:$B$1452,0)))^(1/3)-1)*100)</f>
        <v>13.30326698854094</v>
      </c>
      <c r="U19" s="802">
        <f>IF(INDEX(Historical!$I$7:$I$1452,MATCH(B19,Historical!$B$7:$B$1452,0))=0,"n/a",((INDEX(Historical!$C$7:$C$1452,MATCH(B19,Historical!$B$7:$B$1452,0))/INDEX(Historical!$I$7:$I$1452,MATCH(B19,Historical!$B$7:$B$1452,0)))^(1/5)-1)*100)</f>
        <v>9.8560543306117623</v>
      </c>
      <c r="V19" s="802">
        <f>IF(INDEX(Historical!$O$7:$O$1452,MATCH(B19,Historical!$B$7:$B$1452,0))=0,"n/a",((INDEX(Historical!$C$7:$C$1452,MATCH(B19,Historical!$B$7:$B$1452,0))/INDEX(Historical!$O$7:$O$1452,MATCH(B19,Historical!$B$7:$B$1452,0)))^(1/10)-1)*100)</f>
        <v>15.873694781272739</v>
      </c>
      <c r="W19" s="871">
        <f t="shared" si="3"/>
        <v>0.62090486596980621</v>
      </c>
      <c r="X19" s="872" t="str">
        <f t="shared" si="4"/>
        <v>n/a</v>
      </c>
      <c r="Y19" s="1107"/>
      <c r="Z19" s="864">
        <f t="shared" si="5"/>
        <v>138.77551020408166</v>
      </c>
      <c r="AA19" s="874">
        <f t="shared" si="6"/>
        <v>61</v>
      </c>
      <c r="AB19" s="866">
        <v>12</v>
      </c>
      <c r="AC19" s="875">
        <v>0.49</v>
      </c>
      <c r="AD19" s="875">
        <v>7.62</v>
      </c>
      <c r="AE19" s="875">
        <v>0.27</v>
      </c>
      <c r="AF19" s="875">
        <v>1.04</v>
      </c>
      <c r="AG19" s="875">
        <v>10.8</v>
      </c>
      <c r="AH19" s="884">
        <v>-368.8</v>
      </c>
      <c r="AI19" s="884">
        <v>42.86</v>
      </c>
      <c r="AJ19" s="875">
        <v>-19</v>
      </c>
      <c r="AK19" s="875">
        <v>8</v>
      </c>
      <c r="AL19" s="876">
        <v>858.44</v>
      </c>
      <c r="AM19" s="877">
        <v>2.1999999999999997</v>
      </c>
      <c r="AN19" s="875">
        <v>0.72</v>
      </c>
      <c r="AO19" s="878">
        <f t="shared" si="7"/>
        <v>-48.868937305386901</v>
      </c>
      <c r="AP19" s="879">
        <f t="shared" si="8"/>
        <v>12.131062694613101</v>
      </c>
      <c r="AQ19" s="880">
        <f t="shared" si="9"/>
        <v>67.915322575265762</v>
      </c>
      <c r="AR19" s="745">
        <f>INDEX(Historical!$C$7:$C$1452,MATCH(B19,Historical!$B$7:$B$1452,0))*IF(AH19="n/a",1.03,IF(AH19&lt;0,1.01,IF(AH19&gt;10,1.1,(1+AH19/100))))</f>
        <v>0.64639999999999997</v>
      </c>
      <c r="AS19" s="874">
        <f t="shared" si="10"/>
        <v>0.71104000000000001</v>
      </c>
      <c r="AT19" s="874">
        <f t="shared" si="11"/>
        <v>0.76792320000000003</v>
      </c>
      <c r="AU19" s="874">
        <f t="shared" si="11"/>
        <v>0.82935705600000009</v>
      </c>
      <c r="AV19" s="874">
        <f t="shared" si="11"/>
        <v>0.89570562048000013</v>
      </c>
      <c r="AW19" s="864">
        <f t="shared" si="12"/>
        <v>3.8504258764800001</v>
      </c>
      <c r="AX19" s="881">
        <f t="shared" si="13"/>
        <v>12.881986873469387</v>
      </c>
      <c r="AY19" s="1091">
        <v>1.1499999999999999</v>
      </c>
      <c r="AZ19" s="877">
        <v>8.2199999999999989</v>
      </c>
      <c r="BA19" s="877">
        <v>-28.32</v>
      </c>
      <c r="BB19" s="877">
        <v>-8.91</v>
      </c>
      <c r="BC19" s="877">
        <v>-13.87</v>
      </c>
      <c r="BD19" s="1007"/>
      <c r="BE19" s="701">
        <v>2003</v>
      </c>
      <c r="BF19" s="986" t="e">
        <f>#VALUE!</f>
        <v>#VALUE!</v>
      </c>
      <c r="BG19" s="938">
        <v>4</v>
      </c>
    </row>
    <row r="20" spans="1:59" ht="11.25" customHeight="1" x14ac:dyDescent="0.2">
      <c r="A20" s="645" t="s">
        <v>439</v>
      </c>
      <c r="B20" s="651" t="s">
        <v>440</v>
      </c>
      <c r="C20" s="1080" t="s">
        <v>129</v>
      </c>
      <c r="D20" s="1080" t="s">
        <v>4415</v>
      </c>
      <c r="E20" s="835">
        <v>13</v>
      </c>
      <c r="F20" s="554">
        <v>285</v>
      </c>
      <c r="G20" s="554" t="s">
        <v>107</v>
      </c>
      <c r="H20" s="554" t="s">
        <v>107</v>
      </c>
      <c r="I20" s="966">
        <v>2.85</v>
      </c>
      <c r="J20" s="745">
        <f t="shared" si="0"/>
        <v>3.1578947368421053</v>
      </c>
      <c r="K20" s="968">
        <v>2.2499999999999999E-2</v>
      </c>
      <c r="L20" s="679">
        <v>4</v>
      </c>
      <c r="M20" s="736">
        <f t="shared" si="1"/>
        <v>0.09</v>
      </c>
      <c r="N20" s="644" t="s">
        <v>4129</v>
      </c>
      <c r="O20" s="838">
        <v>0.02</v>
      </c>
      <c r="P20" s="958">
        <v>43188</v>
      </c>
      <c r="Q20" s="958">
        <v>43217</v>
      </c>
      <c r="R20" s="736">
        <f t="shared" si="2"/>
        <v>12.499999999999993</v>
      </c>
      <c r="S20" s="802">
        <f>IF(INDEX(Historical!$D$7:$D$1452,MATCH(B20,Historical!$B$7:$B$1452,0))=0,"n/a",(INDEX(Historical!$C$7:$C$1452,MATCH(B20,Historical!$B$7:$B$1452,0))/INDEX(Historical!$D$7:$D$1452,MATCH(B20,Historical!$B$7:$B$1452,0))-1)*100)</f>
        <v>2.5641025641025772</v>
      </c>
      <c r="T20" s="802">
        <f>IF(INDEX(Historical!$F$7:$F$1452,MATCH(B20,Historical!$B$7:$B$1452,0))=0,"n/a",((INDEX(Historical!$C$7:$C$1452,MATCH(B20,Historical!$B$7:$B$1452,0))/INDEX(Historical!$F$7:$F$1452,MATCH(B20,Historical!$B$7:$B$1452,0)))^(1/3)-1)*100)</f>
        <v>6.6224564261434971</v>
      </c>
      <c r="U20" s="802">
        <f>IF(INDEX(Historical!$I$7:$I$1452,MATCH(B20,Historical!$B$7:$B$1452,0))=0,"n/a",((INDEX(Historical!$C$7:$C$1452,MATCH(B20,Historical!$B$7:$B$1452,0))/INDEX(Historical!$I$7:$I$1452,MATCH(B20,Historical!$B$7:$B$1452,0)))^(1/5)-1)*100)</f>
        <v>10.756634324829006</v>
      </c>
      <c r="V20" s="802">
        <f>IF(INDEX(Historical!$O$7:$O$1452,MATCH(B20,Historical!$B$7:$B$1452,0))=0,"n/a",((INDEX(Historical!$C$7:$C$1452,MATCH(B20,Historical!$B$7:$B$1452,0))/INDEX(Historical!$O$7:$O$1452,MATCH(B20,Historical!$B$7:$B$1452,0)))^(1/10)-1)*100)</f>
        <v>11.895253340213618</v>
      </c>
      <c r="W20" s="803">
        <f t="shared" si="3"/>
        <v>0.9042795489243306</v>
      </c>
      <c r="X20" s="804" t="str">
        <f t="shared" si="4"/>
        <v>n/a</v>
      </c>
      <c r="Y20" s="759"/>
      <c r="Z20" s="745">
        <f t="shared" si="5"/>
        <v>44.999999999999993</v>
      </c>
      <c r="AA20" s="678">
        <f t="shared" si="6"/>
        <v>14.25</v>
      </c>
      <c r="AB20" s="679">
        <v>12</v>
      </c>
      <c r="AC20" s="959">
        <v>0.2</v>
      </c>
      <c r="AD20" s="959" t="s">
        <v>138</v>
      </c>
      <c r="AE20" s="959">
        <v>2.2200000000000002</v>
      </c>
      <c r="AF20" s="959">
        <v>5.17</v>
      </c>
      <c r="AG20" s="959">
        <v>40.400000000000006</v>
      </c>
      <c r="AH20" s="959" t="s">
        <v>138</v>
      </c>
      <c r="AI20" s="959" t="s">
        <v>138</v>
      </c>
      <c r="AJ20" s="959" t="s">
        <v>138</v>
      </c>
      <c r="AK20" s="959" t="s">
        <v>138</v>
      </c>
      <c r="AL20" s="969">
        <v>91.39</v>
      </c>
      <c r="AM20" s="964">
        <v>9.86</v>
      </c>
      <c r="AN20" s="959">
        <v>0.17499999999999999</v>
      </c>
      <c r="AO20" s="845">
        <f t="shared" si="7"/>
        <v>-0.33547093832888919</v>
      </c>
      <c r="AP20" s="846">
        <f t="shared" si="8"/>
        <v>13.914529061671111</v>
      </c>
      <c r="AQ20" s="680">
        <f t="shared" si="9"/>
        <v>80.951190472274419</v>
      </c>
      <c r="AR20" s="745">
        <f>INDEX(Historical!$C$7:$C$1452,MATCH(B20,Historical!$B$7:$B$1452,0))*IF(AH20="n/a",1.03,IF(AH20&lt;0,1.01,IF(AH20&gt;10,1.1,(1+AH20/100))))</f>
        <v>8.2400000000000001E-2</v>
      </c>
      <c r="AS20" s="678">
        <f t="shared" si="10"/>
        <v>8.4872000000000003E-2</v>
      </c>
      <c r="AT20" s="678">
        <f t="shared" si="11"/>
        <v>8.7418160000000009E-2</v>
      </c>
      <c r="AU20" s="678">
        <f t="shared" si="11"/>
        <v>9.004070480000001E-2</v>
      </c>
      <c r="AV20" s="678">
        <f t="shared" si="11"/>
        <v>9.2741925944000006E-2</v>
      </c>
      <c r="AW20" s="745">
        <f t="shared" si="12"/>
        <v>0.43747279074400003</v>
      </c>
      <c r="AX20" s="854">
        <f t="shared" si="13"/>
        <v>15.349922482245615</v>
      </c>
      <c r="AY20" s="1090">
        <v>0.17</v>
      </c>
      <c r="AZ20" s="964">
        <v>21.790000000000003</v>
      </c>
      <c r="BA20" s="964">
        <v>-6.5600000000000005</v>
      </c>
      <c r="BB20" s="964">
        <v>-0.35000000000000003</v>
      </c>
      <c r="BC20" s="964">
        <v>3.63</v>
      </c>
      <c r="BD20" s="1006" t="s">
        <v>4351</v>
      </c>
      <c r="BE20" s="701">
        <v>2006</v>
      </c>
      <c r="BF20" s="986" t="e">
        <f>#VALUE!</f>
        <v>#VALUE!</v>
      </c>
      <c r="BG20" s="972">
        <v>29.62</v>
      </c>
    </row>
    <row r="21" spans="1:59" ht="11.25" customHeight="1" x14ac:dyDescent="0.2">
      <c r="A21" s="645" t="s">
        <v>447</v>
      </c>
      <c r="B21" s="651" t="s">
        <v>448</v>
      </c>
      <c r="C21" s="1080" t="s">
        <v>109</v>
      </c>
      <c r="D21" s="1080" t="s">
        <v>119</v>
      </c>
      <c r="E21" s="835">
        <v>15</v>
      </c>
      <c r="F21" s="554">
        <v>252</v>
      </c>
      <c r="G21" s="554" t="s">
        <v>107</v>
      </c>
      <c r="H21" s="554" t="s">
        <v>107</v>
      </c>
      <c r="I21" s="966">
        <v>89.44</v>
      </c>
      <c r="J21" s="745">
        <f t="shared" si="0"/>
        <v>2.6833631484794274</v>
      </c>
      <c r="K21" s="968">
        <v>0.6</v>
      </c>
      <c r="L21" s="679">
        <v>4</v>
      </c>
      <c r="M21" s="736">
        <f t="shared" si="1"/>
        <v>2.4</v>
      </c>
      <c r="N21" s="644" t="s">
        <v>383</v>
      </c>
      <c r="O21" s="838">
        <v>0.56000000000000005</v>
      </c>
      <c r="P21" s="958">
        <v>43427</v>
      </c>
      <c r="Q21" s="958">
        <v>43451</v>
      </c>
      <c r="R21" s="736">
        <f t="shared" si="2"/>
        <v>7.1428571428571281</v>
      </c>
      <c r="S21" s="802">
        <f>IF(INDEX(Historical!$D$7:$D$1452,MATCH(B21,Historical!$B$7:$B$1452,0))=0,"n/a",(INDEX(Historical!$C$7:$C$1452,MATCH(B21,Historical!$B$7:$B$1452,0))/INDEX(Historical!$D$7:$D$1452,MATCH(B21,Historical!$B$7:$B$1452,0))-1)*100)</f>
        <v>5.9113300492611209</v>
      </c>
      <c r="T21" s="802">
        <f>IF(INDEX(Historical!$F$7:$F$1452,MATCH(B21,Historical!$B$7:$B$1452,0))=0,"n/a",((INDEX(Historical!$C$7:$C$1452,MATCH(B21,Historical!$B$7:$B$1452,0))/INDEX(Historical!$F$7:$F$1452,MATCH(B21,Historical!$B$7:$B$1452,0)))^(1/3)-1)*100)</f>
        <v>26.58362589123815</v>
      </c>
      <c r="U21" s="802">
        <f>IF(INDEX(Historical!$I$7:$I$1452,MATCH(B21,Historical!$B$7:$B$1452,0))=0,"n/a",((INDEX(Historical!$C$7:$C$1452,MATCH(B21,Historical!$B$7:$B$1452,0))/INDEX(Historical!$I$7:$I$1452,MATCH(B21,Historical!$B$7:$B$1452,0)))^(1/5)-1)*100)</f>
        <v>21.559999104168924</v>
      </c>
      <c r="V21" s="802">
        <f>IF(INDEX(Historical!$O$7:$O$1452,MATCH(B21,Historical!$B$7:$B$1452,0))=0,"n/a",((INDEX(Historical!$C$7:$C$1452,MATCH(B21,Historical!$B$7:$B$1452,0))/INDEX(Historical!$O$7:$O$1452,MATCH(B21,Historical!$B$7:$B$1452,0)))^(1/10)-1)*100)</f>
        <v>16.672381529235203</v>
      </c>
      <c r="W21" s="803">
        <f t="shared" si="3"/>
        <v>1.2931565335380089</v>
      </c>
      <c r="X21" s="804">
        <f t="shared" si="4"/>
        <v>11.977777280093848</v>
      </c>
      <c r="Y21" s="967"/>
      <c r="Z21" s="745">
        <f t="shared" si="5"/>
        <v>38.277511961722489</v>
      </c>
      <c r="AA21" s="678">
        <f t="shared" si="6"/>
        <v>14.264752791068581</v>
      </c>
      <c r="AB21" s="679">
        <v>12</v>
      </c>
      <c r="AC21" s="959">
        <v>6.27</v>
      </c>
      <c r="AD21" s="959">
        <v>0.74</v>
      </c>
      <c r="AE21" s="959">
        <v>0.77</v>
      </c>
      <c r="AF21" s="959">
        <v>1.0900000000000001</v>
      </c>
      <c r="AG21" s="959">
        <v>11</v>
      </c>
      <c r="AH21" s="961">
        <v>-32.1</v>
      </c>
      <c r="AI21" s="961">
        <v>41.39</v>
      </c>
      <c r="AJ21" s="959">
        <v>1.7999999999999998</v>
      </c>
      <c r="AK21" s="959">
        <v>19.400000000000002</v>
      </c>
      <c r="AL21" s="969">
        <v>5730</v>
      </c>
      <c r="AM21" s="964">
        <v>0.5</v>
      </c>
      <c r="AN21" s="959">
        <v>0.38</v>
      </c>
      <c r="AO21" s="845">
        <f t="shared" si="7"/>
        <v>9.9786094615797687</v>
      </c>
      <c r="AP21" s="846">
        <f t="shared" si="8"/>
        <v>24.24336225264835</v>
      </c>
      <c r="AQ21" s="680">
        <f t="shared" si="9"/>
        <v>-16.87070166898701</v>
      </c>
      <c r="AR21" s="745">
        <f>INDEX(Historical!$C$7:$C$1452,MATCH(B21,Historical!$B$7:$B$1452,0))*IF(AH21="n/a",1.03,IF(AH21&lt;0,1.01,IF(AH21&gt;10,1.1,(1+AH21/100))))</f>
        <v>2.1715000000000004</v>
      </c>
      <c r="AS21" s="678">
        <f t="shared" si="10"/>
        <v>2.3886500000000006</v>
      </c>
      <c r="AT21" s="678">
        <f t="shared" si="11"/>
        <v>2.6275150000000007</v>
      </c>
      <c r="AU21" s="678">
        <f t="shared" si="11"/>
        <v>2.890266500000001</v>
      </c>
      <c r="AV21" s="678">
        <f t="shared" si="11"/>
        <v>3.1792931500000012</v>
      </c>
      <c r="AW21" s="745">
        <f t="shared" si="12"/>
        <v>13.257224650000003</v>
      </c>
      <c r="AX21" s="854">
        <f t="shared" si="13"/>
        <v>14.822478365384621</v>
      </c>
      <c r="AY21" s="1090">
        <v>0.64</v>
      </c>
      <c r="AZ21" s="964">
        <v>8.66</v>
      </c>
      <c r="BA21" s="964">
        <v>-19.73</v>
      </c>
      <c r="BB21" s="964">
        <v>-6.8500000000000005</v>
      </c>
      <c r="BC21" s="964">
        <v>-9.4499999999999993</v>
      </c>
      <c r="BE21" s="701">
        <v>2005</v>
      </c>
      <c r="BF21" s="986" t="e">
        <f>#VALUE!</f>
        <v>#VALUE!</v>
      </c>
      <c r="BG21" s="972">
        <v>1.4000000000000001</v>
      </c>
    </row>
    <row r="22" spans="1:59" ht="11.25" customHeight="1" x14ac:dyDescent="0.2">
      <c r="A22" s="645" t="s">
        <v>449</v>
      </c>
      <c r="B22" s="651" t="s">
        <v>450</v>
      </c>
      <c r="C22" s="1080" t="s">
        <v>155</v>
      </c>
      <c r="D22" s="1080" t="s">
        <v>4412</v>
      </c>
      <c r="E22" s="835">
        <v>16</v>
      </c>
      <c r="F22" s="554">
        <v>214</v>
      </c>
      <c r="G22" s="554" t="s">
        <v>107</v>
      </c>
      <c r="H22" s="554" t="s">
        <v>107</v>
      </c>
      <c r="I22" s="966">
        <v>741.08</v>
      </c>
      <c r="J22" s="745">
        <f t="shared" si="0"/>
        <v>0.72866627084795166</v>
      </c>
      <c r="K22" s="968">
        <v>1.35</v>
      </c>
      <c r="L22" s="679">
        <v>4</v>
      </c>
      <c r="M22" s="736">
        <f t="shared" si="1"/>
        <v>5.4</v>
      </c>
      <c r="N22" s="644" t="s">
        <v>153</v>
      </c>
      <c r="O22" s="838">
        <v>1.2</v>
      </c>
      <c r="P22" s="958">
        <v>43356</v>
      </c>
      <c r="Q22" s="958">
        <v>43371</v>
      </c>
      <c r="R22" s="736">
        <f t="shared" si="2"/>
        <v>12.500000000000011</v>
      </c>
      <c r="S22" s="802">
        <f>IF(INDEX(Historical!$D$7:$D$1452,MATCH(B22,Historical!$B$7:$B$1452,0))=0,"n/a",(INDEX(Historical!$C$7:$C$1452,MATCH(B22,Historical!$B$7:$B$1452,0))/INDEX(Historical!$D$7:$D$1452,MATCH(B22,Historical!$B$7:$B$1452,0))-1)*100)</f>
        <v>15.384615384615397</v>
      </c>
      <c r="T22" s="802">
        <f>IF(INDEX(Historical!$F$7:$F$1452,MATCH(B22,Historical!$B$7:$B$1452,0))=0,"n/a",((INDEX(Historical!$C$7:$C$1452,MATCH(B22,Historical!$B$7:$B$1452,0))/INDEX(Historical!$F$7:$F$1452,MATCH(B22,Historical!$B$7:$B$1452,0)))^(1/3)-1)*100)</f>
        <v>17.414726986985496</v>
      </c>
      <c r="U22" s="802">
        <f>IF(INDEX(Historical!$I$7:$I$1452,MATCH(B22,Historical!$B$7:$B$1452,0))=0,"n/a",((INDEX(Historical!$C$7:$C$1452,MATCH(B22,Historical!$B$7:$B$1452,0))/INDEX(Historical!$I$7:$I$1452,MATCH(B22,Historical!$B$7:$B$1452,0)))^(1/5)-1)*100)</f>
        <v>16.465861577965679</v>
      </c>
      <c r="V22" s="802">
        <f>IF(INDEX(Historical!$O$7:$O$1452,MATCH(B22,Historical!$B$7:$B$1452,0))=0,"n/a",((INDEX(Historical!$C$7:$C$1452,MATCH(B22,Historical!$B$7:$B$1452,0))/INDEX(Historical!$O$7:$O$1452,MATCH(B22,Historical!$B$7:$B$1452,0)))^(1/10)-1)*100)</f>
        <v>17.726161561467912</v>
      </c>
      <c r="W22" s="803">
        <f t="shared" si="3"/>
        <v>0.92890169825362545</v>
      </c>
      <c r="X22" s="804">
        <f t="shared" si="4"/>
        <v>1.8500968065129977</v>
      </c>
      <c r="Y22" s="759"/>
      <c r="Z22" s="745">
        <f t="shared" si="5"/>
        <v>31.63444639718805</v>
      </c>
      <c r="AA22" s="678">
        <f t="shared" si="6"/>
        <v>43.414176918570597</v>
      </c>
      <c r="AB22" s="679">
        <v>12</v>
      </c>
      <c r="AC22" s="959">
        <v>17.07</v>
      </c>
      <c r="AD22" s="959" t="s">
        <v>138</v>
      </c>
      <c r="AE22" s="959">
        <v>9.0500000000000007</v>
      </c>
      <c r="AF22" s="959">
        <v>6.69</v>
      </c>
      <c r="AG22" s="959">
        <v>18.099999999999998</v>
      </c>
      <c r="AH22" s="959">
        <v>20.200000000000003</v>
      </c>
      <c r="AI22" s="959" t="s">
        <v>138</v>
      </c>
      <c r="AJ22" s="959">
        <v>8.9</v>
      </c>
      <c r="AK22" s="959" t="s">
        <v>138</v>
      </c>
      <c r="AL22" s="969">
        <v>1370</v>
      </c>
      <c r="AM22" s="964">
        <v>22.3</v>
      </c>
      <c r="AN22" s="959">
        <v>0</v>
      </c>
      <c r="AO22" s="845">
        <f t="shared" si="7"/>
        <v>-26.219649069756965</v>
      </c>
      <c r="AP22" s="846">
        <f t="shared" si="8"/>
        <v>17.194527848813632</v>
      </c>
      <c r="AQ22" s="680">
        <f t="shared" si="9"/>
        <v>259.28375884698232</v>
      </c>
      <c r="AR22" s="745">
        <f>INDEX(Historical!$C$7:$C$1452,MATCH(B22,Historical!$B$7:$B$1452,0))*IF(AH22="n/a",1.03,IF(AH22&lt;0,1.01,IF(AH22&gt;10,1.1,(1+AH22/100))))</f>
        <v>4.95</v>
      </c>
      <c r="AS22" s="678">
        <f t="shared" si="10"/>
        <v>5.0985000000000005</v>
      </c>
      <c r="AT22" s="678">
        <f t="shared" si="11"/>
        <v>5.2514550000000009</v>
      </c>
      <c r="AU22" s="678">
        <f t="shared" si="11"/>
        <v>5.4089986500000009</v>
      </c>
      <c r="AV22" s="678">
        <f t="shared" si="11"/>
        <v>5.5712686095000015</v>
      </c>
      <c r="AW22" s="745">
        <f t="shared" si="12"/>
        <v>26.280222259500004</v>
      </c>
      <c r="AX22" s="854">
        <f t="shared" si="13"/>
        <v>3.5462058427565175</v>
      </c>
      <c r="AY22" s="1090">
        <v>0.68</v>
      </c>
      <c r="AZ22" s="964">
        <v>43.38</v>
      </c>
      <c r="BA22" s="964">
        <v>-6.97</v>
      </c>
      <c r="BB22" s="964">
        <v>2.59</v>
      </c>
      <c r="BC22" s="964">
        <v>13.950000000000001</v>
      </c>
      <c r="BE22" s="701">
        <v>2003</v>
      </c>
      <c r="BF22" s="986" t="e">
        <f>#VALUE!</f>
        <v>#VALUE!</v>
      </c>
      <c r="BG22" s="972">
        <v>16.3</v>
      </c>
    </row>
    <row r="23" spans="1:59" ht="11.25" customHeight="1" x14ac:dyDescent="0.2">
      <c r="A23" s="566" t="s">
        <v>451</v>
      </c>
      <c r="B23" s="651" t="s">
        <v>452</v>
      </c>
      <c r="C23" s="1080" t="s">
        <v>109</v>
      </c>
      <c r="D23" s="1080" t="s">
        <v>4427</v>
      </c>
      <c r="E23" s="835">
        <v>17</v>
      </c>
      <c r="F23" s="554">
        <v>182</v>
      </c>
      <c r="G23" s="554" t="s">
        <v>38</v>
      </c>
      <c r="H23" s="554" t="s">
        <v>38</v>
      </c>
      <c r="I23" s="966">
        <v>31.66</v>
      </c>
      <c r="J23" s="745">
        <f t="shared" si="0"/>
        <v>3.0322173089071383</v>
      </c>
      <c r="K23" s="968">
        <v>0.24</v>
      </c>
      <c r="L23" s="679">
        <v>4</v>
      </c>
      <c r="M23" s="736">
        <f t="shared" si="1"/>
        <v>0.96</v>
      </c>
      <c r="N23" s="644" t="s">
        <v>4007</v>
      </c>
      <c r="O23" s="838">
        <v>0.23</v>
      </c>
      <c r="P23" s="958">
        <v>43167</v>
      </c>
      <c r="Q23" s="958">
        <v>43185</v>
      </c>
      <c r="R23" s="736">
        <f t="shared" si="2"/>
        <v>4.3478260869565135</v>
      </c>
      <c r="S23" s="802">
        <f>IF(INDEX(Historical!$D$7:$D$1452,MATCH(B23,Historical!$B$7:$B$1452,0))=0,"n/a",(INDEX(Historical!$C$7:$C$1452,MATCH(B23,Historical!$B$7:$B$1452,0))/INDEX(Historical!$D$7:$D$1452,MATCH(B23,Historical!$B$7:$B$1452,0))-1)*100)</f>
        <v>2.2222222222222143</v>
      </c>
      <c r="T23" s="802">
        <f>IF(INDEX(Historical!$F$7:$F$1452,MATCH(B23,Historical!$B$7:$B$1452,0))=0,"n/a",((INDEX(Historical!$C$7:$C$1452,MATCH(B23,Historical!$B$7:$B$1452,0))/INDEX(Historical!$F$7:$F$1452,MATCH(B23,Historical!$B$7:$B$1452,0)))^(1/3)-1)*100)</f>
        <v>2.2735015906365508</v>
      </c>
      <c r="U23" s="802">
        <f>IF(INDEX(Historical!$I$7:$I$1452,MATCH(B23,Historical!$B$7:$B$1452,0))=0,"n/a",((INDEX(Historical!$C$7:$C$1452,MATCH(B23,Historical!$B$7:$B$1452,0))/INDEX(Historical!$I$7:$I$1452,MATCH(B23,Historical!$B$7:$B$1452,0)))^(1/5)-1)*100)</f>
        <v>2.3280728215380408</v>
      </c>
      <c r="V23" s="802">
        <f>IF(INDEX(Historical!$O$7:$O$1452,MATCH(B23,Historical!$B$7:$B$1452,0))=0,"n/a",((INDEX(Historical!$C$7:$C$1452,MATCH(B23,Historical!$B$7:$B$1452,0))/INDEX(Historical!$O$7:$O$1452,MATCH(B23,Historical!$B$7:$B$1452,0)))^(1/10)-1)*100)</f>
        <v>2.7706205118285476</v>
      </c>
      <c r="W23" s="803">
        <f t="shared" si="3"/>
        <v>0.8402712719402935</v>
      </c>
      <c r="X23" s="804">
        <f t="shared" si="4"/>
        <v>0.58201820538451021</v>
      </c>
      <c r="Y23" s="651"/>
      <c r="Z23" s="745">
        <f t="shared" si="5"/>
        <v>40.506329113924053</v>
      </c>
      <c r="AA23" s="678">
        <f t="shared" si="6"/>
        <v>13.358649789029535</v>
      </c>
      <c r="AB23" s="679">
        <v>12</v>
      </c>
      <c r="AC23" s="959">
        <v>2.37</v>
      </c>
      <c r="AD23" s="959" t="s">
        <v>138</v>
      </c>
      <c r="AE23" s="959">
        <v>4.29</v>
      </c>
      <c r="AF23" s="959">
        <v>1.35</v>
      </c>
      <c r="AG23" s="959">
        <v>9.6</v>
      </c>
      <c r="AH23" s="959">
        <v>0.8</v>
      </c>
      <c r="AI23" s="959" t="s">
        <v>138</v>
      </c>
      <c r="AJ23" s="959">
        <v>4</v>
      </c>
      <c r="AK23" s="959" t="s">
        <v>138</v>
      </c>
      <c r="AL23" s="969">
        <v>124.11</v>
      </c>
      <c r="AM23" s="964">
        <v>19.400000000000002</v>
      </c>
      <c r="AN23" s="959">
        <v>0</v>
      </c>
      <c r="AO23" s="845">
        <f t="shared" si="7"/>
        <v>-7.9983596585843557</v>
      </c>
      <c r="AP23" s="846">
        <f t="shared" si="8"/>
        <v>5.3602901304451791</v>
      </c>
      <c r="AQ23" s="680">
        <f t="shared" si="9"/>
        <v>-10.472407195224321</v>
      </c>
      <c r="AR23" s="745">
        <f>INDEX(Historical!$C$7:$C$1452,MATCH(B23,Historical!$B$7:$B$1452,0))*IF(AH23="n/a",1.03,IF(AH23&lt;0,1.01,IF(AH23&gt;10,1.1,(1+AH23/100))))</f>
        <v>0.92736000000000007</v>
      </c>
      <c r="AS23" s="678">
        <f t="shared" si="10"/>
        <v>0.95518080000000005</v>
      </c>
      <c r="AT23" s="678">
        <f t="shared" si="11"/>
        <v>0.98383622400000004</v>
      </c>
      <c r="AU23" s="678">
        <f t="shared" si="11"/>
        <v>1.0133513107200001</v>
      </c>
      <c r="AV23" s="678">
        <f t="shared" si="11"/>
        <v>1.0437518500416001</v>
      </c>
      <c r="AW23" s="745">
        <f t="shared" si="12"/>
        <v>4.9234801847616003</v>
      </c>
      <c r="AX23" s="854">
        <f t="shared" si="13"/>
        <v>15.551106079474417</v>
      </c>
      <c r="AY23" s="1090">
        <v>0.44</v>
      </c>
      <c r="AZ23" s="964">
        <v>13.309999999999999</v>
      </c>
      <c r="BA23" s="964">
        <v>-41.33</v>
      </c>
      <c r="BB23" s="964">
        <v>-14.37</v>
      </c>
      <c r="BC23" s="964">
        <v>-25.41</v>
      </c>
      <c r="BE23" s="701">
        <v>2002</v>
      </c>
      <c r="BF23" s="986" t="e">
        <f>#VALUE!</f>
        <v>#VALUE!</v>
      </c>
      <c r="BG23" s="972">
        <v>1</v>
      </c>
    </row>
    <row r="24" spans="1:59" ht="11.25" customHeight="1" x14ac:dyDescent="0.2">
      <c r="A24" s="645" t="s">
        <v>453</v>
      </c>
      <c r="B24" s="651" t="s">
        <v>454</v>
      </c>
      <c r="C24" s="1080" t="s">
        <v>132</v>
      </c>
      <c r="D24" s="1080" t="s">
        <v>4416</v>
      </c>
      <c r="E24" s="835">
        <v>16</v>
      </c>
      <c r="F24" s="554">
        <v>201</v>
      </c>
      <c r="G24" s="554" t="s">
        <v>38</v>
      </c>
      <c r="H24" s="554" t="s">
        <v>38</v>
      </c>
      <c r="I24" s="966">
        <v>42.48</v>
      </c>
      <c r="J24" s="745">
        <f t="shared" si="0"/>
        <v>3.5075329566854996</v>
      </c>
      <c r="K24" s="968">
        <v>0.3725</v>
      </c>
      <c r="L24" s="679">
        <v>4</v>
      </c>
      <c r="M24" s="736">
        <f t="shared" si="1"/>
        <v>1.49</v>
      </c>
      <c r="N24" s="644" t="s">
        <v>150</v>
      </c>
      <c r="O24" s="838">
        <v>0.35749999999999998</v>
      </c>
      <c r="P24" s="695">
        <v>43153</v>
      </c>
      <c r="Q24" s="695">
        <v>43174</v>
      </c>
      <c r="R24" s="736">
        <f t="shared" si="2"/>
        <v>4.1958041958041994</v>
      </c>
      <c r="S24" s="802">
        <f>IF(INDEX(Historical!$D$7:$D$1452,MATCH(B24,Historical!$B$7:$B$1452,0))=0,"n/a",(INDEX(Historical!$C$7:$C$1452,MATCH(B24,Historical!$B$7:$B$1452,0))/INDEX(Historical!$D$7:$D$1452,MATCH(B24,Historical!$B$7:$B$1452,0))-1)*100)</f>
        <v>4.3795620437956151</v>
      </c>
      <c r="T24" s="802">
        <f>IF(INDEX(Historical!$F$7:$F$1452,MATCH(B24,Historical!$B$7:$B$1452,0))=0,"n/a",((INDEX(Historical!$C$7:$C$1452,MATCH(B24,Historical!$B$7:$B$1452,0))/INDEX(Historical!$F$7:$F$1452,MATCH(B24,Historical!$B$7:$B$1452,0)))^(1/3)-1)*100)</f>
        <v>4.0345130759320114</v>
      </c>
      <c r="U24" s="802">
        <f>IF(INDEX(Historical!$I$7:$I$1452,MATCH(B24,Historical!$B$7:$B$1452,0))=0,"n/a",((INDEX(Historical!$C$7:$C$1452,MATCH(B24,Historical!$B$7:$B$1452,0))/INDEX(Historical!$I$7:$I$1452,MATCH(B24,Historical!$B$7:$B$1452,0)))^(1/5)-1)*100)</f>
        <v>4.2738982086205191</v>
      </c>
      <c r="V24" s="802">
        <f>IF(INDEX(Historical!$O$7:$O$1452,MATCH(B24,Historical!$B$7:$B$1452,0))=0,"n/a",((INDEX(Historical!$C$7:$C$1452,MATCH(B24,Historical!$B$7:$B$1452,0))/INDEX(Historical!$O$7:$O$1452,MATCH(B24,Historical!$B$7:$B$1452,0)))^(1/10)-1)*100)</f>
        <v>9.1646199584167309</v>
      </c>
      <c r="W24" s="803">
        <f t="shared" si="3"/>
        <v>0.46634756574880087</v>
      </c>
      <c r="X24" s="804">
        <f t="shared" si="4"/>
        <v>0.49696490797913012</v>
      </c>
      <c r="Y24" s="764" t="s">
        <v>4181</v>
      </c>
      <c r="Z24" s="745">
        <f t="shared" si="5"/>
        <v>76.410256410256423</v>
      </c>
      <c r="AA24" s="678">
        <f t="shared" si="6"/>
        <v>21.784615384615382</v>
      </c>
      <c r="AB24" s="679">
        <v>12</v>
      </c>
      <c r="AC24" s="959">
        <v>1.95</v>
      </c>
      <c r="AD24" s="959">
        <v>3.85</v>
      </c>
      <c r="AE24" s="959">
        <v>2</v>
      </c>
      <c r="AF24" s="959">
        <v>1.6</v>
      </c>
      <c r="AG24" s="959">
        <v>6.8000000000000007</v>
      </c>
      <c r="AH24" s="959">
        <v>-9.5</v>
      </c>
      <c r="AI24" s="959">
        <v>6.98</v>
      </c>
      <c r="AJ24" s="959">
        <v>8.6</v>
      </c>
      <c r="AK24" s="959">
        <v>5.65</v>
      </c>
      <c r="AL24" s="969">
        <v>2840</v>
      </c>
      <c r="AM24" s="964">
        <v>0.1</v>
      </c>
      <c r="AN24" s="959">
        <v>1.1100000000000001</v>
      </c>
      <c r="AO24" s="845">
        <f t="shared" si="7"/>
        <v>-14.003184219309363</v>
      </c>
      <c r="AP24" s="846">
        <f t="shared" si="8"/>
        <v>7.7814311653060191</v>
      </c>
      <c r="AQ24" s="680">
        <f t="shared" si="9"/>
        <v>24.463978930781629</v>
      </c>
      <c r="AR24" s="745">
        <f>INDEX(Historical!$C$7:$C$1452,MATCH(B24,Historical!$B$7:$B$1452,0))*IF(AH24="n/a",1.03,IF(AH24&lt;0,1.01,IF(AH24&gt;10,1.1,(1+AH24/100))))</f>
        <v>1.4442999999999999</v>
      </c>
      <c r="AS24" s="678">
        <f t="shared" si="10"/>
        <v>1.5451121400000001</v>
      </c>
      <c r="AT24" s="678">
        <f t="shared" si="11"/>
        <v>1.6324109759100001</v>
      </c>
      <c r="AU24" s="678">
        <f t="shared" si="11"/>
        <v>1.7246421960489151</v>
      </c>
      <c r="AV24" s="678">
        <f t="shared" si="11"/>
        <v>1.8220844801256788</v>
      </c>
      <c r="AW24" s="745">
        <f t="shared" si="12"/>
        <v>8.168549792084594</v>
      </c>
      <c r="AX24" s="854">
        <f t="shared" si="13"/>
        <v>19.229166177223622</v>
      </c>
      <c r="AY24" s="1090">
        <v>0.43</v>
      </c>
      <c r="AZ24" s="964">
        <v>0.83</v>
      </c>
      <c r="BA24" s="964">
        <v>-19.71</v>
      </c>
      <c r="BB24" s="964">
        <v>-13.969999999999999</v>
      </c>
      <c r="BC24" s="964">
        <v>-16.79</v>
      </c>
      <c r="BE24" s="701">
        <v>2003</v>
      </c>
      <c r="BF24" s="986" t="e">
        <f>#VALUE!</f>
        <v>#VALUE!</v>
      </c>
      <c r="BG24" s="972">
        <v>2.1</v>
      </c>
    </row>
    <row r="25" spans="1:59" ht="11.25" customHeight="1" x14ac:dyDescent="0.2">
      <c r="A25" s="645" t="s">
        <v>456</v>
      </c>
      <c r="B25" s="651" t="s">
        <v>457</v>
      </c>
      <c r="C25" s="1080" t="s">
        <v>109</v>
      </c>
      <c r="D25" s="1080" t="s">
        <v>119</v>
      </c>
      <c r="E25" s="835">
        <v>17</v>
      </c>
      <c r="F25" s="554">
        <v>197</v>
      </c>
      <c r="G25" s="554" t="s">
        <v>107</v>
      </c>
      <c r="H25" s="554" t="s">
        <v>107</v>
      </c>
      <c r="I25" s="966">
        <v>51.64</v>
      </c>
      <c r="J25" s="745">
        <f t="shared" si="0"/>
        <v>3.0983733539891558</v>
      </c>
      <c r="K25" s="968">
        <v>0.4</v>
      </c>
      <c r="L25" s="679">
        <v>4</v>
      </c>
      <c r="M25" s="736">
        <f t="shared" si="1"/>
        <v>1.6</v>
      </c>
      <c r="N25" s="644" t="s">
        <v>221</v>
      </c>
      <c r="O25" s="838">
        <v>0.39</v>
      </c>
      <c r="P25" s="958">
        <v>43462</v>
      </c>
      <c r="Q25" s="958">
        <v>43480</v>
      </c>
      <c r="R25" s="736">
        <f t="shared" si="2"/>
        <v>2.5641025641025665</v>
      </c>
      <c r="S25" s="802">
        <f>IF(INDEX(Historical!$D$7:$D$1452,MATCH(B25,Historical!$B$7:$B$1452,0))=0,"n/a",(INDEX(Historical!$C$7:$C$1452,MATCH(B25,Historical!$B$7:$B$1452,0))/INDEX(Historical!$D$7:$D$1452,MATCH(B25,Historical!$B$7:$B$1452,0))-1)*100)</f>
        <v>8.5714285714285854</v>
      </c>
      <c r="T25" s="802">
        <f>IF(INDEX(Historical!$F$7:$F$1452,MATCH(B25,Historical!$B$7:$B$1452,0))=0,"n/a",((INDEX(Historical!$C$7:$C$1452,MATCH(B25,Historical!$B$7:$B$1452,0))/INDEX(Historical!$F$7:$F$1452,MATCH(B25,Historical!$B$7:$B$1452,0)))^(1/3)-1)*100)</f>
        <v>12.065846893298771</v>
      </c>
      <c r="U25" s="802">
        <f>IF(INDEX(Historical!$I$7:$I$1452,MATCH(B25,Historical!$B$7:$B$1452,0))=0,"n/a",((INDEX(Historical!$C$7:$C$1452,MATCH(B25,Historical!$B$7:$B$1452,0))/INDEX(Historical!$I$7:$I$1452,MATCH(B25,Historical!$B$7:$B$1452,0)))^(1/5)-1)*100)</f>
        <v>9.6262279352954181</v>
      </c>
      <c r="V25" s="802">
        <f>IF(INDEX(Historical!$O$7:$O$1452,MATCH(B25,Historical!$B$7:$B$1452,0))=0,"n/a",((INDEX(Historical!$C$7:$C$1452,MATCH(B25,Historical!$B$7:$B$1452,0))/INDEX(Historical!$O$7:$O$1452,MATCH(B25,Historical!$B$7:$B$1452,0)))^(1/10)-1)*100)</f>
        <v>8.7001054111057297</v>
      </c>
      <c r="W25" s="803">
        <f t="shared" si="3"/>
        <v>1.1064495750830201</v>
      </c>
      <c r="X25" s="804" t="str">
        <f t="shared" si="4"/>
        <v>n/a</v>
      </c>
      <c r="Y25" s="753"/>
      <c r="Z25" s="745">
        <f t="shared" si="5"/>
        <v>66.390041493775925</v>
      </c>
      <c r="AA25" s="678">
        <f t="shared" si="6"/>
        <v>21.427385892116181</v>
      </c>
      <c r="AB25" s="679">
        <v>12</v>
      </c>
      <c r="AC25" s="959">
        <v>2.41</v>
      </c>
      <c r="AD25" s="959">
        <v>4.28</v>
      </c>
      <c r="AE25" s="959">
        <v>0.85</v>
      </c>
      <c r="AF25" s="961">
        <v>0.96</v>
      </c>
      <c r="AG25" s="959">
        <v>3.5999999999999996</v>
      </c>
      <c r="AH25" s="961">
        <v>-187.5</v>
      </c>
      <c r="AI25" s="961">
        <v>64.959999999999994</v>
      </c>
      <c r="AJ25" s="959">
        <v>-25.5</v>
      </c>
      <c r="AK25" s="959">
        <v>5</v>
      </c>
      <c r="AL25" s="969">
        <v>4450</v>
      </c>
      <c r="AM25" s="964">
        <v>0.6</v>
      </c>
      <c r="AN25" s="959">
        <v>0.31</v>
      </c>
      <c r="AO25" s="845">
        <f t="shared" si="7"/>
        <v>-8.7027846028316063</v>
      </c>
      <c r="AP25" s="846">
        <f t="shared" si="8"/>
        <v>12.724601289284575</v>
      </c>
      <c r="AQ25" s="680">
        <f t="shared" si="9"/>
        <v>-4.3843563323994079</v>
      </c>
      <c r="AR25" s="745">
        <f>INDEX(Historical!$C$7:$C$1452,MATCH(B25,Historical!$B$7:$B$1452,0))*IF(AH25="n/a",1.03,IF(AH25&lt;0,1.01,IF(AH25&gt;10,1.1,(1+AH25/100))))</f>
        <v>1.5352000000000001</v>
      </c>
      <c r="AS25" s="678">
        <f t="shared" si="10"/>
        <v>1.6887200000000002</v>
      </c>
      <c r="AT25" s="678">
        <f t="shared" si="11"/>
        <v>1.7731560000000004</v>
      </c>
      <c r="AU25" s="678">
        <f t="shared" si="11"/>
        <v>1.8618138000000004</v>
      </c>
      <c r="AV25" s="678">
        <f t="shared" si="11"/>
        <v>1.9549044900000005</v>
      </c>
      <c r="AW25" s="745">
        <f t="shared" si="12"/>
        <v>8.8137942900000006</v>
      </c>
      <c r="AX25" s="854">
        <f t="shared" si="13"/>
        <v>17.067765859798605</v>
      </c>
      <c r="AY25" s="1090">
        <v>0.46</v>
      </c>
      <c r="AZ25" s="964">
        <v>8.8800000000000008</v>
      </c>
      <c r="BA25" s="964">
        <v>-14.91</v>
      </c>
      <c r="BB25" s="964">
        <v>-4.82</v>
      </c>
      <c r="BC25" s="964">
        <v>-8.16</v>
      </c>
      <c r="BE25" s="701">
        <v>2003</v>
      </c>
      <c r="BF25" s="986" t="e">
        <f>#VALUE!</f>
        <v>#VALUE!</v>
      </c>
      <c r="BG25" s="972">
        <v>0.6</v>
      </c>
    </row>
    <row r="26" spans="1:59" ht="11.25" customHeight="1" x14ac:dyDescent="0.2">
      <c r="A26" s="566" t="s">
        <v>983</v>
      </c>
      <c r="B26" s="651" t="s">
        <v>984</v>
      </c>
      <c r="C26" s="1080" t="s">
        <v>124</v>
      </c>
      <c r="D26" s="1080" t="s">
        <v>4256</v>
      </c>
      <c r="E26" s="835">
        <v>10</v>
      </c>
      <c r="F26" s="554">
        <v>333</v>
      </c>
      <c r="G26" s="554" t="s">
        <v>107</v>
      </c>
      <c r="H26" s="554" t="s">
        <v>107</v>
      </c>
      <c r="I26" s="966">
        <v>78.349999999999994</v>
      </c>
      <c r="J26" s="745">
        <f t="shared" si="0"/>
        <v>0.59987236758136564</v>
      </c>
      <c r="K26" s="968">
        <v>0.47</v>
      </c>
      <c r="L26" s="679">
        <v>1</v>
      </c>
      <c r="M26" s="736">
        <f t="shared" si="1"/>
        <v>0.47</v>
      </c>
      <c r="N26" s="644" t="s">
        <v>985</v>
      </c>
      <c r="O26" s="838">
        <v>0.42</v>
      </c>
      <c r="P26" s="958">
        <v>43458</v>
      </c>
      <c r="Q26" s="958">
        <v>43483</v>
      </c>
      <c r="R26" s="736">
        <f t="shared" si="2"/>
        <v>11.904761904761903</v>
      </c>
      <c r="S26" s="802">
        <f>IF(INDEX(Historical!$D$7:$D$1452,MATCH(B26,Historical!$B$7:$B$1452,0))=0,"n/a",(INDEX(Historical!$C$7:$C$1452,MATCH(B26,Historical!$B$7:$B$1452,0))/INDEX(Historical!$D$7:$D$1452,MATCH(B26,Historical!$B$7:$B$1452,0))-1)*100)</f>
        <v>11.764705882352944</v>
      </c>
      <c r="T26" s="802">
        <f>IF(INDEX(Historical!$F$7:$F$1452,MATCH(B26,Historical!$B$7:$B$1452,0))=0,"n/a",((INDEX(Historical!$C$7:$C$1452,MATCH(B26,Historical!$B$7:$B$1452,0))/INDEX(Historical!$F$7:$F$1452,MATCH(B26,Historical!$B$7:$B$1452,0)))^(1/3)-1)*100)</f>
        <v>13.484552524869731</v>
      </c>
      <c r="U26" s="802">
        <f>IF(INDEX(Historical!$I$7:$I$1452,MATCH(B26,Historical!$B$7:$B$1452,0))=0,"n/a",((INDEX(Historical!$C$7:$C$1452,MATCH(B26,Historical!$B$7:$B$1452,0))/INDEX(Historical!$I$7:$I$1452,MATCH(B26,Historical!$B$7:$B$1452,0)))^(1/5)-1)*100)</f>
        <v>16.118714233316211</v>
      </c>
      <c r="V26" s="802">
        <f>IF(INDEX(Historical!$O$7:$O$1452,MATCH(B26,Historical!$B$7:$B$1452,0))=0,"n/a",((INDEX(Historical!$C$7:$C$1452,MATCH(B26,Historical!$B$7:$B$1452,0))/INDEX(Historical!$O$7:$O$1452,MATCH(B26,Historical!$B$7:$B$1452,0)))^(1/10)-1)*100)</f>
        <v>25.248450151530811</v>
      </c>
      <c r="W26" s="803">
        <f t="shared" si="3"/>
        <v>0.63840410546304105</v>
      </c>
      <c r="X26" s="804">
        <f t="shared" si="4"/>
        <v>1.874269096897234</v>
      </c>
      <c r="Y26" s="967"/>
      <c r="Z26" s="745">
        <f t="shared" si="5"/>
        <v>20.524017467248907</v>
      </c>
      <c r="AA26" s="678">
        <f t="shared" si="6"/>
        <v>34.213973799126634</v>
      </c>
      <c r="AB26" s="679">
        <v>12</v>
      </c>
      <c r="AC26" s="959">
        <v>2.29</v>
      </c>
      <c r="AD26" s="959">
        <v>1.42</v>
      </c>
      <c r="AE26" s="959">
        <v>4.0999999999999996</v>
      </c>
      <c r="AF26" s="959">
        <v>3.67</v>
      </c>
      <c r="AG26" s="959">
        <v>15.4</v>
      </c>
      <c r="AH26" s="959">
        <v>13.600000000000001</v>
      </c>
      <c r="AI26" s="959">
        <v>-1.6</v>
      </c>
      <c r="AJ26" s="959">
        <v>8.6</v>
      </c>
      <c r="AK26" s="959">
        <v>24</v>
      </c>
      <c r="AL26" s="969">
        <v>2620</v>
      </c>
      <c r="AM26" s="964">
        <v>0.2</v>
      </c>
      <c r="AN26" s="959">
        <v>0.26</v>
      </c>
      <c r="AO26" s="845">
        <f t="shared" si="7"/>
        <v>-17.495387198229057</v>
      </c>
      <c r="AP26" s="846">
        <f t="shared" si="8"/>
        <v>16.718586600897577</v>
      </c>
      <c r="AQ26" s="680">
        <f t="shared" si="9"/>
        <v>136.23461393076988</v>
      </c>
      <c r="AR26" s="745">
        <f>INDEX(Historical!$C$7:$C$1452,MATCH(B26,Historical!$B$7:$B$1452,0))*IF(AH26="n/a",1.03,IF(AH26&lt;0,1.01,IF(AH26&gt;10,1.1,(1+AH26/100))))</f>
        <v>0.41800000000000004</v>
      </c>
      <c r="AS26" s="678">
        <f t="shared" si="10"/>
        <v>0.42218000000000006</v>
      </c>
      <c r="AT26" s="678">
        <f t="shared" si="11"/>
        <v>0.46439800000000009</v>
      </c>
      <c r="AU26" s="678">
        <f t="shared" si="11"/>
        <v>0.51083780000000012</v>
      </c>
      <c r="AV26" s="678">
        <f t="shared" si="11"/>
        <v>0.56192158000000014</v>
      </c>
      <c r="AW26" s="745">
        <f t="shared" si="12"/>
        <v>2.3773373800000002</v>
      </c>
      <c r="AX26" s="854">
        <f t="shared" si="13"/>
        <v>3.0342531971920872</v>
      </c>
      <c r="AY26" s="1090">
        <v>0.97</v>
      </c>
      <c r="AZ26" s="964">
        <v>11.559999999999999</v>
      </c>
      <c r="BA26" s="964">
        <v>-33.479999999999997</v>
      </c>
      <c r="BB26" s="964">
        <v>-10.32</v>
      </c>
      <c r="BC26" s="964">
        <v>-17.91</v>
      </c>
      <c r="BE26" s="701">
        <v>2010</v>
      </c>
      <c r="BF26" s="986" t="e">
        <f>#VALUE!</f>
        <v>#VALUE!</v>
      </c>
      <c r="BG26" s="972">
        <v>10.299999999999999</v>
      </c>
    </row>
    <row r="27" spans="1:59" ht="11.25" customHeight="1" x14ac:dyDescent="0.2">
      <c r="A27" s="645" t="s">
        <v>460</v>
      </c>
      <c r="B27" s="651" t="s">
        <v>461</v>
      </c>
      <c r="C27" s="1080" t="s">
        <v>109</v>
      </c>
      <c r="D27" s="1080" t="s">
        <v>4427</v>
      </c>
      <c r="E27" s="835">
        <v>14</v>
      </c>
      <c r="F27" s="554">
        <v>275</v>
      </c>
      <c r="G27" s="554" t="s">
        <v>107</v>
      </c>
      <c r="H27" s="554" t="s">
        <v>107</v>
      </c>
      <c r="I27" s="966">
        <v>41.24</v>
      </c>
      <c r="J27" s="745">
        <f t="shared" si="0"/>
        <v>1.6973811833171677</v>
      </c>
      <c r="K27" s="975">
        <v>0.17499999999999999</v>
      </c>
      <c r="L27" s="679">
        <v>4</v>
      </c>
      <c r="M27" s="736">
        <f t="shared" si="1"/>
        <v>0.7</v>
      </c>
      <c r="N27" s="644" t="s">
        <v>239</v>
      </c>
      <c r="O27" s="842">
        <v>0.16</v>
      </c>
      <c r="P27" s="958">
        <v>43404</v>
      </c>
      <c r="Q27" s="958">
        <v>43412</v>
      </c>
      <c r="R27" s="736">
        <f t="shared" si="2"/>
        <v>9.3749999999999911</v>
      </c>
      <c r="S27" s="802">
        <f>IF(INDEX(Historical!$D$7:$D$1452,MATCH(B27,Historical!$B$7:$B$1452,0))=0,"n/a",(INDEX(Historical!$C$7:$C$1452,MATCH(B27,Historical!$B$7:$B$1452,0))/INDEX(Historical!$D$7:$D$1452,MATCH(B27,Historical!$B$7:$B$1452,0))-1)*100)</f>
        <v>9.8039215686274606</v>
      </c>
      <c r="T27" s="802">
        <f>IF(INDEX(Historical!$F$7:$F$1452,MATCH(B27,Historical!$B$7:$B$1452,0))=0,"n/a",((INDEX(Historical!$C$7:$C$1452,MATCH(B27,Historical!$B$7:$B$1452,0))/INDEX(Historical!$F$7:$F$1452,MATCH(B27,Historical!$B$7:$B$1452,0)))^(1/3)-1)*100)</f>
        <v>11.868894208139679</v>
      </c>
      <c r="U27" s="802">
        <f>IF(INDEX(Historical!$I$7:$I$1452,MATCH(B27,Historical!$B$7:$B$1452,0))=0,"n/a",((INDEX(Historical!$C$7:$C$1452,MATCH(B27,Historical!$B$7:$B$1452,0))/INDEX(Historical!$I$7:$I$1452,MATCH(B27,Historical!$B$7:$B$1452,0)))^(1/5)-1)*100)</f>
        <v>9.8560543306117854</v>
      </c>
      <c r="V27" s="802">
        <f>IF(INDEX(Historical!$O$7:$O$1452,MATCH(B27,Historical!$B$7:$B$1452,0))=0,"n/a",((INDEX(Historical!$C$7:$C$1452,MATCH(B27,Historical!$B$7:$B$1452,0))/INDEX(Historical!$O$7:$O$1452,MATCH(B27,Historical!$B$7:$B$1452,0)))^(1/10)-1)*100)</f>
        <v>8.1844358389578034</v>
      </c>
      <c r="W27" s="803">
        <f t="shared" si="3"/>
        <v>1.2042435819091037</v>
      </c>
      <c r="X27" s="804" t="str">
        <f t="shared" si="4"/>
        <v>n/a</v>
      </c>
      <c r="Y27" s="771" t="s">
        <v>4263</v>
      </c>
      <c r="Z27" s="745">
        <f t="shared" si="5"/>
        <v>35.897435897435898</v>
      </c>
      <c r="AA27" s="678">
        <f t="shared" si="6"/>
        <v>21.148717948717952</v>
      </c>
      <c r="AB27" s="679">
        <v>12</v>
      </c>
      <c r="AC27" s="959">
        <v>1.95</v>
      </c>
      <c r="AD27" s="959">
        <v>3.03</v>
      </c>
      <c r="AE27" s="959">
        <v>6.42</v>
      </c>
      <c r="AF27" s="959">
        <v>1.86</v>
      </c>
      <c r="AG27" s="959">
        <v>8</v>
      </c>
      <c r="AH27" s="959">
        <v>-20</v>
      </c>
      <c r="AI27" s="959">
        <v>11.72</v>
      </c>
      <c r="AJ27" s="959">
        <v>-1.6</v>
      </c>
      <c r="AK27" s="959">
        <v>7.0000000000000009</v>
      </c>
      <c r="AL27" s="969">
        <v>582.72</v>
      </c>
      <c r="AM27" s="964">
        <v>1.5</v>
      </c>
      <c r="AN27" s="959">
        <v>0.02</v>
      </c>
      <c r="AO27" s="845">
        <f t="shared" si="7"/>
        <v>-9.5952824347889987</v>
      </c>
      <c r="AP27" s="846">
        <f t="shared" si="8"/>
        <v>11.553435513928953</v>
      </c>
      <c r="AQ27" s="680">
        <f t="shared" si="9"/>
        <v>32.223069738000618</v>
      </c>
      <c r="AR27" s="745">
        <f>INDEX(Historical!$C$7:$C$1452,MATCH(B27,Historical!$B$7:$B$1452,0))*IF(AH27="n/a",1.03,IF(AH27&lt;0,1.01,IF(AH27&gt;10,1.1,(1+AH27/100))))</f>
        <v>0.5656000000000001</v>
      </c>
      <c r="AS27" s="678">
        <f t="shared" si="10"/>
        <v>0.62216000000000016</v>
      </c>
      <c r="AT27" s="678">
        <f t="shared" ref="AT27:AV46" si="15">IF($AK27="n/a",1.03*AS27,IF($AK27&lt;0,1.01*AS27,IF($AK27&gt;10,1.1*AS27,(1+$AK27/100)*AS27)))</f>
        <v>0.66571120000000017</v>
      </c>
      <c r="AU27" s="678">
        <f t="shared" si="15"/>
        <v>0.71231098400000026</v>
      </c>
      <c r="AV27" s="678">
        <f t="shared" si="15"/>
        <v>0.7621727528800003</v>
      </c>
      <c r="AW27" s="745">
        <f t="shared" si="12"/>
        <v>3.3279549368800008</v>
      </c>
      <c r="AX27" s="854">
        <f t="shared" si="13"/>
        <v>8.0697258411251216</v>
      </c>
      <c r="AY27" s="1090">
        <v>0.67</v>
      </c>
      <c r="AZ27" s="964">
        <v>29.89</v>
      </c>
      <c r="BA27" s="964">
        <v>-9.2100000000000009</v>
      </c>
      <c r="BB27" s="964">
        <v>0.96</v>
      </c>
      <c r="BC27" s="964">
        <v>2.02</v>
      </c>
      <c r="BE27" s="701">
        <v>2005</v>
      </c>
      <c r="BF27" s="986" t="e">
        <f>#VALUE!</f>
        <v>#VALUE!</v>
      </c>
      <c r="BG27" s="972">
        <v>1</v>
      </c>
    </row>
    <row r="28" spans="1:59" ht="11.25" customHeight="1" x14ac:dyDescent="0.2">
      <c r="A28" s="566" t="s">
        <v>464</v>
      </c>
      <c r="B28" s="967" t="s">
        <v>465</v>
      </c>
      <c r="C28" s="1080" t="s">
        <v>109</v>
      </c>
      <c r="D28" s="1080" t="s">
        <v>4427</v>
      </c>
      <c r="E28" s="835">
        <v>19</v>
      </c>
      <c r="F28" s="554">
        <v>174</v>
      </c>
      <c r="G28" s="554" t="s">
        <v>107</v>
      </c>
      <c r="H28" s="554" t="s">
        <v>107</v>
      </c>
      <c r="I28" s="966">
        <v>450</v>
      </c>
      <c r="J28" s="745">
        <f t="shared" si="0"/>
        <v>3.3333333333333335</v>
      </c>
      <c r="K28" s="974">
        <v>7.5</v>
      </c>
      <c r="L28" s="679">
        <v>2</v>
      </c>
      <c r="M28" s="736">
        <f t="shared" si="1"/>
        <v>15</v>
      </c>
      <c r="N28" s="644" t="s">
        <v>232</v>
      </c>
      <c r="O28" s="839">
        <v>7.2</v>
      </c>
      <c r="P28" s="958">
        <v>43462</v>
      </c>
      <c r="Q28" s="958">
        <v>43473</v>
      </c>
      <c r="R28" s="736">
        <f t="shared" si="2"/>
        <v>4.1666666666666643</v>
      </c>
      <c r="S28" s="802">
        <f>IF(INDEX(Historical!$D$7:$D$1452,MATCH(B28,Historical!$B$7:$B$1452,0))=0,"n/a",(INDEX(Historical!$C$7:$C$1452,MATCH(B28,Historical!$B$7:$B$1452,0))/INDEX(Historical!$D$7:$D$1452,MATCH(B28,Historical!$B$7:$B$1452,0))-1)*100)</f>
        <v>7.0312499999999778</v>
      </c>
      <c r="T28" s="802">
        <f>IF(INDEX(Historical!$F$7:$F$1452,MATCH(B28,Historical!$B$7:$B$1452,0))=0,"n/a",((INDEX(Historical!$C$7:$C$1452,MATCH(B28,Historical!$B$7:$B$1452,0))/INDEX(Historical!$F$7:$F$1452,MATCH(B28,Historical!$B$7:$B$1452,0)))^(1/3)-1)*100)</f>
        <v>5.7030517460116004</v>
      </c>
      <c r="U28" s="802">
        <f>IF(INDEX(Historical!$I$7:$I$1452,MATCH(B28,Historical!$B$7:$B$1452,0))=0,"n/a",((INDEX(Historical!$C$7:$C$1452,MATCH(B28,Historical!$B$7:$B$1452,0))/INDEX(Historical!$I$7:$I$1452,MATCH(B28,Historical!$B$7:$B$1452,0)))^(1/5)-1)*100)</f>
        <v>7.1494056977577047</v>
      </c>
      <c r="V28" s="802">
        <f>IF(INDEX(Historical!$O$7:$O$1452,MATCH(B28,Historical!$B$7:$B$1452,0))=0,"n/a",((INDEX(Historical!$C$7:$C$1452,MATCH(B28,Historical!$B$7:$B$1452,0))/INDEX(Historical!$O$7:$O$1452,MATCH(B28,Historical!$B$7:$B$1452,0)))^(1/10)-1)*100)</f>
        <v>7.2558935757193854</v>
      </c>
      <c r="W28" s="803">
        <f t="shared" si="3"/>
        <v>0.98532394709894533</v>
      </c>
      <c r="X28" s="804" t="str">
        <f t="shared" si="4"/>
        <v>n/a</v>
      </c>
      <c r="Y28" s="967"/>
      <c r="Z28" s="745" t="str">
        <f t="shared" si="5"/>
        <v>n/a</v>
      </c>
      <c r="AA28" s="678" t="str">
        <f t="shared" si="6"/>
        <v>n/a</v>
      </c>
      <c r="AB28" s="679">
        <v>12</v>
      </c>
      <c r="AC28" s="959" t="s">
        <v>138</v>
      </c>
      <c r="AD28" s="959" t="s">
        <v>138</v>
      </c>
      <c r="AE28" s="959" t="s">
        <v>138</v>
      </c>
      <c r="AF28" s="959" t="s">
        <v>138</v>
      </c>
      <c r="AG28" s="959" t="s">
        <v>138</v>
      </c>
      <c r="AH28" s="959" t="s">
        <v>138</v>
      </c>
      <c r="AI28" s="959" t="s">
        <v>138</v>
      </c>
      <c r="AJ28" s="959" t="s">
        <v>138</v>
      </c>
      <c r="AK28" s="959" t="s">
        <v>138</v>
      </c>
      <c r="AL28" s="969" t="s">
        <v>138</v>
      </c>
      <c r="AM28" s="964" t="s">
        <v>138</v>
      </c>
      <c r="AN28" s="959" t="s">
        <v>138</v>
      </c>
      <c r="AO28" s="845" t="str">
        <f t="shared" si="7"/>
        <v>n/a</v>
      </c>
      <c r="AP28" s="846">
        <f t="shared" si="8"/>
        <v>10.482739031091038</v>
      </c>
      <c r="AQ28" s="680" t="str">
        <f t="shared" si="9"/>
        <v>n/a</v>
      </c>
      <c r="AR28" s="745">
        <f>INDEX(Historical!$C$7:$C$1452,MATCH(B28,Historical!$B$7:$B$1452,0))*IF(AH28="n/a",1.03,IF(AH28&lt;0,1.01,IF(AH28&gt;10,1.1,(1+AH28/100))))</f>
        <v>14.110999999999999</v>
      </c>
      <c r="AS28" s="678">
        <f t="shared" si="10"/>
        <v>14.534329999999999</v>
      </c>
      <c r="AT28" s="678">
        <f t="shared" si="15"/>
        <v>14.9703599</v>
      </c>
      <c r="AU28" s="678">
        <f t="shared" si="15"/>
        <v>15.419470697000001</v>
      </c>
      <c r="AV28" s="678">
        <f t="shared" si="15"/>
        <v>15.882054817910001</v>
      </c>
      <c r="AW28" s="745">
        <f t="shared" si="12"/>
        <v>74.917215414910004</v>
      </c>
      <c r="AX28" s="854">
        <f t="shared" si="13"/>
        <v>16.648270092202221</v>
      </c>
      <c r="AY28" s="1090" t="s">
        <v>138</v>
      </c>
      <c r="AZ28" s="964" t="s">
        <v>138</v>
      </c>
      <c r="BA28" s="964" t="s">
        <v>138</v>
      </c>
      <c r="BB28" s="964" t="s">
        <v>138</v>
      </c>
      <c r="BC28" s="964" t="s">
        <v>138</v>
      </c>
      <c r="BD28" s="1006" t="s">
        <v>4351</v>
      </c>
      <c r="BE28" s="701">
        <v>2001</v>
      </c>
      <c r="BF28" s="986" t="e">
        <f>#VALUE!</f>
        <v>#VALUE!</v>
      </c>
      <c r="BG28" s="972" t="s">
        <v>138</v>
      </c>
    </row>
    <row r="29" spans="1:59" s="882" customFormat="1" ht="11.25" customHeight="1" x14ac:dyDescent="0.2">
      <c r="A29" s="740" t="s">
        <v>4473</v>
      </c>
      <c r="B29" s="890" t="s">
        <v>4268</v>
      </c>
      <c r="C29" s="1080" t="s">
        <v>109</v>
      </c>
      <c r="D29" s="1080" t="s">
        <v>4427</v>
      </c>
      <c r="E29" s="862">
        <v>22</v>
      </c>
      <c r="F29" s="554">
        <v>151</v>
      </c>
      <c r="G29" s="1179" t="s">
        <v>107</v>
      </c>
      <c r="H29" s="1179" t="s">
        <v>107</v>
      </c>
      <c r="I29" s="863">
        <v>22.83</v>
      </c>
      <c r="J29" s="864">
        <f t="shared" si="0"/>
        <v>3.5041611914148056</v>
      </c>
      <c r="K29" s="888">
        <v>0.2</v>
      </c>
      <c r="L29" s="866">
        <v>4</v>
      </c>
      <c r="M29" s="867">
        <f t="shared" si="1"/>
        <v>0.8</v>
      </c>
      <c r="N29" s="868" t="s">
        <v>463</v>
      </c>
      <c r="O29" s="889">
        <v>0.19500000000000001</v>
      </c>
      <c r="P29" s="870">
        <v>43293</v>
      </c>
      <c r="Q29" s="870">
        <v>43301</v>
      </c>
      <c r="R29" s="867">
        <f t="shared" si="2"/>
        <v>2.5641025641025665</v>
      </c>
      <c r="S29" s="802">
        <f>IF(INDEX(Historical!$D$7:$D$1452,MATCH(B29,Historical!$B$7:$B$1452,0))=0,"n/a",(INDEX(Historical!$C$7:$C$1452,MATCH(B29,Historical!$B$7:$B$1452,0))/INDEX(Historical!$D$7:$D$1452,MATCH(B29,Historical!$B$7:$B$1452,0))-1)*100)</f>
        <v>12.698412698412698</v>
      </c>
      <c r="T29" s="802">
        <f>IF(INDEX(Historical!$F$7:$F$1452,MATCH(B29,Historical!$B$7:$B$1452,0))=0,"n/a",((INDEX(Historical!$C$7:$C$1452,MATCH(B29,Historical!$B$7:$B$1452,0))/INDEX(Historical!$F$7:$F$1452,MATCH(B29,Historical!$B$7:$B$1452,0)))^(1/3)-1)*100)</f>
        <v>14.741405029518994</v>
      </c>
      <c r="U29" s="802">
        <f>IF(INDEX(Historical!$I$7:$I$1452,MATCH(B29,Historical!$B$7:$B$1452,0))=0,"n/a",((INDEX(Historical!$C$7:$C$1452,MATCH(B29,Historical!$B$7:$B$1452,0))/INDEX(Historical!$I$7:$I$1452,MATCH(B29,Historical!$B$7:$B$1452,0)))^(1/5)-1)*100)</f>
        <v>23.215024579899946</v>
      </c>
      <c r="V29" s="802">
        <f>IF(INDEX(Historical!$O$7:$O$1452,MATCH(B29,Historical!$B$7:$B$1452,0))=0,"n/a",((INDEX(Historical!$C$7:$C$1452,MATCH(B29,Historical!$B$7:$B$1452,0))/INDEX(Historical!$O$7:$O$1452,MATCH(B29,Historical!$B$7:$B$1452,0)))^(1/10)-1)*100)</f>
        <v>20.777208728563213</v>
      </c>
      <c r="W29" s="871">
        <f t="shared" si="3"/>
        <v>1.1173312490231364</v>
      </c>
      <c r="X29" s="872">
        <f t="shared" si="4"/>
        <v>0.83808752996028679</v>
      </c>
      <c r="Y29" s="883" t="s">
        <v>4269</v>
      </c>
      <c r="Z29" s="864">
        <f t="shared" si="5"/>
        <v>20.671834625322997</v>
      </c>
      <c r="AA29" s="874">
        <f t="shared" si="6"/>
        <v>5.8992248062015502</v>
      </c>
      <c r="AB29" s="866">
        <v>12</v>
      </c>
      <c r="AC29" s="875">
        <v>3.87</v>
      </c>
      <c r="AD29" s="875">
        <v>0.49</v>
      </c>
      <c r="AE29" s="875">
        <v>2.82</v>
      </c>
      <c r="AF29" s="875">
        <v>0.8</v>
      </c>
      <c r="AG29" s="875">
        <v>12.6</v>
      </c>
      <c r="AH29" s="875">
        <v>45.4</v>
      </c>
      <c r="AI29" s="875">
        <v>4.22</v>
      </c>
      <c r="AJ29" s="875">
        <v>27.700000000000003</v>
      </c>
      <c r="AK29" s="875">
        <v>12</v>
      </c>
      <c r="AL29" s="876">
        <v>2990</v>
      </c>
      <c r="AM29" s="877">
        <v>0.2</v>
      </c>
      <c r="AN29" s="875">
        <v>0.09</v>
      </c>
      <c r="AO29" s="878">
        <f t="shared" si="7"/>
        <v>20.819960965113204</v>
      </c>
      <c r="AP29" s="879">
        <f t="shared" si="8"/>
        <v>26.719185771314752</v>
      </c>
      <c r="AQ29" s="880">
        <f t="shared" si="9"/>
        <v>-54.201504901185828</v>
      </c>
      <c r="AR29" s="745">
        <f>INDEX(Historical!$C$7:$C$1452,MATCH(B29,Historical!$B$7:$B$1452,0))*IF(AH29="n/a",1.03,IF(AH29&lt;0,1.01,IF(AH29&gt;10,1.1,(1+AH29/100))))</f>
        <v>0.78100000000000003</v>
      </c>
      <c r="AS29" s="874">
        <f t="shared" si="10"/>
        <v>0.81395820000000008</v>
      </c>
      <c r="AT29" s="874">
        <f t="shared" si="15"/>
        <v>0.89535402000000019</v>
      </c>
      <c r="AU29" s="874">
        <f t="shared" si="15"/>
        <v>0.98488942200000029</v>
      </c>
      <c r="AV29" s="874">
        <f t="shared" si="15"/>
        <v>1.0833783642000003</v>
      </c>
      <c r="AW29" s="864">
        <f t="shared" si="12"/>
        <v>4.5585800062000006</v>
      </c>
      <c r="AX29" s="881">
        <f t="shared" si="13"/>
        <v>19.967498932106881</v>
      </c>
      <c r="AY29" s="1091">
        <v>1.49</v>
      </c>
      <c r="AZ29" s="877">
        <v>8.61</v>
      </c>
      <c r="BA29" s="877">
        <v>-57.489999999999995</v>
      </c>
      <c r="BB29" s="877">
        <v>-10.36</v>
      </c>
      <c r="BC29" s="877">
        <v>-42.199999999999996</v>
      </c>
      <c r="BD29" s="1007"/>
      <c r="BE29" s="701">
        <v>1997</v>
      </c>
      <c r="BF29" s="986" t="e">
        <f>#VALUE!</f>
        <v>#VALUE!</v>
      </c>
      <c r="BG29" s="938">
        <v>2</v>
      </c>
    </row>
    <row r="30" spans="1:59" ht="11.25" customHeight="1" x14ac:dyDescent="0.2">
      <c r="A30" s="645" t="s">
        <v>466</v>
      </c>
      <c r="B30" s="651" t="s">
        <v>467</v>
      </c>
      <c r="C30" s="1080" t="s">
        <v>109</v>
      </c>
      <c r="D30" s="1080" t="s">
        <v>4427</v>
      </c>
      <c r="E30" s="835">
        <v>15</v>
      </c>
      <c r="F30" s="554">
        <v>242</v>
      </c>
      <c r="G30" s="554" t="s">
        <v>116</v>
      </c>
      <c r="H30" s="554" t="s">
        <v>116</v>
      </c>
      <c r="I30" s="966">
        <v>22.43</v>
      </c>
      <c r="J30" s="745">
        <f t="shared" si="0"/>
        <v>3.566651805617477</v>
      </c>
      <c r="K30" s="968">
        <v>0.2</v>
      </c>
      <c r="L30" s="679">
        <v>4</v>
      </c>
      <c r="M30" s="736">
        <f t="shared" si="1"/>
        <v>0.8</v>
      </c>
      <c r="N30" s="644" t="s">
        <v>137</v>
      </c>
      <c r="O30" s="838">
        <v>0.18666666666666668</v>
      </c>
      <c r="P30" s="958">
        <v>43231</v>
      </c>
      <c r="Q30" s="958">
        <v>43265</v>
      </c>
      <c r="R30" s="736">
        <f t="shared" si="2"/>
        <v>7.1428571428571441</v>
      </c>
      <c r="S30" s="802">
        <f>IF(INDEX(Historical!$D$7:$D$1452,MATCH(B30,Historical!$B$7:$B$1452,0))=0,"n/a",(INDEX(Historical!$C$7:$C$1452,MATCH(B30,Historical!$B$7:$B$1452,0))/INDEX(Historical!$D$7:$D$1452,MATCH(B30,Historical!$B$7:$B$1452,0))-1)*100)</f>
        <v>2.7522935779816571</v>
      </c>
      <c r="T30" s="802">
        <f>IF(INDEX(Historical!$F$7:$F$1452,MATCH(B30,Historical!$B$7:$B$1452,0))=0,"n/a",((INDEX(Historical!$C$7:$C$1452,MATCH(B30,Historical!$B$7:$B$1452,0))/INDEX(Historical!$F$7:$F$1452,MATCH(B30,Historical!$B$7:$B$1452,0)))^(1/3)-1)*100)</f>
        <v>7.3962976356700016</v>
      </c>
      <c r="U30" s="802">
        <f>IF(INDEX(Historical!$I$7:$I$1452,MATCH(B30,Historical!$B$7:$B$1452,0))=0,"n/a",((INDEX(Historical!$C$7:$C$1452,MATCH(B30,Historical!$B$7:$B$1452,0))/INDEX(Historical!$I$7:$I$1452,MATCH(B30,Historical!$B$7:$B$1452,0)))^(1/5)-1)*100)</f>
        <v>7.5040149141812229</v>
      </c>
      <c r="V30" s="802">
        <f>IF(INDEX(Historical!$O$7:$O$1452,MATCH(B30,Historical!$B$7:$B$1452,0))=0,"n/a",((INDEX(Historical!$C$7:$C$1452,MATCH(B30,Historical!$B$7:$B$1452,0))/INDEX(Historical!$O$7:$O$1452,MATCH(B30,Historical!$B$7:$B$1452,0)))^(1/10)-1)*100)</f>
        <v>5.8109444921752074</v>
      </c>
      <c r="W30" s="803">
        <f t="shared" si="3"/>
        <v>1.2913589046128109</v>
      </c>
      <c r="X30" s="804">
        <f t="shared" si="4"/>
        <v>1.1035316050266504</v>
      </c>
      <c r="Y30" s="759"/>
      <c r="Z30" s="745">
        <f t="shared" si="5"/>
        <v>34.632034632034632</v>
      </c>
      <c r="AA30" s="678">
        <f t="shared" si="6"/>
        <v>9.7099567099567103</v>
      </c>
      <c r="AB30" s="679">
        <v>12</v>
      </c>
      <c r="AC30" s="959">
        <v>2.31</v>
      </c>
      <c r="AD30" s="959" t="s">
        <v>138</v>
      </c>
      <c r="AE30" s="959">
        <v>2.86</v>
      </c>
      <c r="AF30" s="959">
        <v>0.97</v>
      </c>
      <c r="AG30" s="959">
        <v>9</v>
      </c>
      <c r="AH30" s="959">
        <v>20.100000000000001</v>
      </c>
      <c r="AI30" s="959" t="s">
        <v>138</v>
      </c>
      <c r="AJ30" s="959">
        <v>6.8000000000000007</v>
      </c>
      <c r="AK30" s="959" t="s">
        <v>138</v>
      </c>
      <c r="AL30" s="969">
        <v>357.53</v>
      </c>
      <c r="AM30" s="964">
        <v>0.89999999999999991</v>
      </c>
      <c r="AN30" s="959">
        <v>0.12</v>
      </c>
      <c r="AO30" s="845">
        <f t="shared" si="7"/>
        <v>1.3607100098419895</v>
      </c>
      <c r="AP30" s="846">
        <f t="shared" si="8"/>
        <v>11.0706667197987</v>
      </c>
      <c r="AQ30" s="680">
        <f t="shared" si="9"/>
        <v>-35.300152812620752</v>
      </c>
      <c r="AR30" s="745">
        <f>INDEX(Historical!$C$7:$C$1452,MATCH(B30,Historical!$B$7:$B$1452,0))*IF(AH30="n/a",1.03,IF(AH30&lt;0,1.01,IF(AH30&gt;10,1.1,(1+AH30/100))))</f>
        <v>0.82133333333333347</v>
      </c>
      <c r="AS30" s="678">
        <f t="shared" si="10"/>
        <v>0.84597333333333347</v>
      </c>
      <c r="AT30" s="678">
        <f t="shared" si="15"/>
        <v>0.87135253333333351</v>
      </c>
      <c r="AU30" s="678">
        <f t="shared" si="15"/>
        <v>0.89749310933333359</v>
      </c>
      <c r="AV30" s="678">
        <f t="shared" si="15"/>
        <v>0.92441790261333368</v>
      </c>
      <c r="AW30" s="745">
        <f t="shared" si="12"/>
        <v>4.3605702119466674</v>
      </c>
      <c r="AX30" s="854">
        <f t="shared" si="13"/>
        <v>19.440794524951706</v>
      </c>
      <c r="AY30" s="1090">
        <v>0.8</v>
      </c>
      <c r="AZ30" s="964">
        <v>5.55</v>
      </c>
      <c r="BA30" s="964">
        <v>-27.529999999999998</v>
      </c>
      <c r="BB30" s="964">
        <v>-8.0399999999999991</v>
      </c>
      <c r="BC30" s="964">
        <v>-20.330000000000002</v>
      </c>
      <c r="BE30" s="701">
        <v>2004</v>
      </c>
      <c r="BF30" s="986" t="e">
        <f>#VALUE!</f>
        <v>#VALUE!</v>
      </c>
      <c r="BG30" s="972">
        <v>0.89999999999999991</v>
      </c>
    </row>
    <row r="31" spans="1:59" ht="11.25" customHeight="1" x14ac:dyDescent="0.2">
      <c r="A31" s="645" t="s">
        <v>468</v>
      </c>
      <c r="B31" s="651" t="s">
        <v>469</v>
      </c>
      <c r="C31" s="1080" t="s">
        <v>248</v>
      </c>
      <c r="D31" s="1080" t="s">
        <v>4405</v>
      </c>
      <c r="E31" s="835">
        <v>15</v>
      </c>
      <c r="F31" s="554">
        <v>237</v>
      </c>
      <c r="G31" s="554" t="s">
        <v>116</v>
      </c>
      <c r="H31" s="554" t="s">
        <v>116</v>
      </c>
      <c r="I31" s="966">
        <v>52.96</v>
      </c>
      <c r="J31" s="745">
        <f t="shared" si="0"/>
        <v>3.3987915407854987</v>
      </c>
      <c r="K31" s="968">
        <v>0.45</v>
      </c>
      <c r="L31" s="679">
        <v>4</v>
      </c>
      <c r="M31" s="736">
        <f t="shared" si="1"/>
        <v>1.8</v>
      </c>
      <c r="N31" s="644" t="s">
        <v>470</v>
      </c>
      <c r="O31" s="838">
        <v>0.34</v>
      </c>
      <c r="P31" s="958">
        <v>43180</v>
      </c>
      <c r="Q31" s="958">
        <v>43202</v>
      </c>
      <c r="R31" s="736">
        <f t="shared" si="2"/>
        <v>32.352941176470587</v>
      </c>
      <c r="S31" s="802">
        <f>IF(INDEX(Historical!$D$7:$D$1452,MATCH(B31,Historical!$B$7:$B$1452,0))=0,"n/a",(INDEX(Historical!$C$7:$C$1452,MATCH(B31,Historical!$B$7:$B$1452,0))/INDEX(Historical!$D$7:$D$1452,MATCH(B31,Historical!$B$7:$B$1452,0))-1)*100)</f>
        <v>21.495327102803728</v>
      </c>
      <c r="T31" s="802">
        <f>IF(INDEX(Historical!$F$7:$F$1452,MATCH(B31,Historical!$B$7:$B$1452,0))=0,"n/a",((INDEX(Historical!$C$7:$C$1452,MATCH(B31,Historical!$B$7:$B$1452,0))/INDEX(Historical!$F$7:$F$1452,MATCH(B31,Historical!$B$7:$B$1452,0)))^(1/3)-1)*100)</f>
        <v>22.917892127880691</v>
      </c>
      <c r="U31" s="802">
        <f>IF(INDEX(Historical!$I$7:$I$1452,MATCH(B31,Historical!$B$7:$B$1452,0))=0,"n/a",((INDEX(Historical!$C$7:$C$1452,MATCH(B31,Historical!$B$7:$B$1452,0))/INDEX(Historical!$I$7:$I$1452,MATCH(B31,Historical!$B$7:$B$1452,0)))^(1/5)-1)*100)</f>
        <v>14.869835499703509</v>
      </c>
      <c r="V31" s="802">
        <f>IF(INDEX(Historical!$O$7:$O$1452,MATCH(B31,Historical!$B$7:$B$1452,0))=0,"n/a",((INDEX(Historical!$C$7:$C$1452,MATCH(B31,Historical!$B$7:$B$1452,0))/INDEX(Historical!$O$7:$O$1452,MATCH(B31,Historical!$B$7:$B$1452,0)))^(1/10)-1)*100)</f>
        <v>11.69853823513154</v>
      </c>
      <c r="W31" s="803">
        <f t="shared" si="3"/>
        <v>1.2710849168358778</v>
      </c>
      <c r="X31" s="804">
        <f t="shared" si="4"/>
        <v>0.30040071716572747</v>
      </c>
      <c r="Y31" s="756"/>
      <c r="Z31" s="745">
        <f t="shared" si="5"/>
        <v>37.815126050420176</v>
      </c>
      <c r="AA31" s="678">
        <f t="shared" si="6"/>
        <v>11.126050420168069</v>
      </c>
      <c r="AB31" s="679">
        <v>2</v>
      </c>
      <c r="AC31" s="959">
        <v>4.76</v>
      </c>
      <c r="AD31" s="959">
        <v>0.68</v>
      </c>
      <c r="AE31" s="959">
        <v>0.33</v>
      </c>
      <c r="AF31" s="959">
        <v>4.82</v>
      </c>
      <c r="AG31" s="959">
        <v>33</v>
      </c>
      <c r="AH31" s="961">
        <v>11.600000000000001</v>
      </c>
      <c r="AI31" s="961">
        <v>6.08</v>
      </c>
      <c r="AJ31" s="959">
        <v>49.5</v>
      </c>
      <c r="AK31" s="959">
        <v>16.27</v>
      </c>
      <c r="AL31" s="969">
        <v>14430</v>
      </c>
      <c r="AM31" s="964">
        <v>0.1</v>
      </c>
      <c r="AN31" s="959">
        <v>0.44</v>
      </c>
      <c r="AO31" s="845">
        <f t="shared" si="7"/>
        <v>7.1425766203209395</v>
      </c>
      <c r="AP31" s="846">
        <f t="shared" si="8"/>
        <v>18.268627040489008</v>
      </c>
      <c r="AQ31" s="680">
        <f t="shared" si="9"/>
        <v>54.384171648679505</v>
      </c>
      <c r="AR31" s="745">
        <f>INDEX(Historical!$C$7:$C$1452,MATCH(B31,Historical!$B$7:$B$1452,0))*IF(AH31="n/a",1.03,IF(AH31&lt;0,1.01,IF(AH31&gt;10,1.1,(1+AH31/100))))</f>
        <v>1.4300000000000002</v>
      </c>
      <c r="AS31" s="678">
        <f t="shared" si="10"/>
        <v>1.5169440000000001</v>
      </c>
      <c r="AT31" s="678">
        <f t="shared" si="15"/>
        <v>1.6686384000000003</v>
      </c>
      <c r="AU31" s="678">
        <f t="shared" si="15"/>
        <v>1.8355022400000005</v>
      </c>
      <c r="AV31" s="678">
        <f t="shared" si="15"/>
        <v>2.0190524640000009</v>
      </c>
      <c r="AW31" s="745">
        <f t="shared" si="12"/>
        <v>8.4701371040000026</v>
      </c>
      <c r="AX31" s="854">
        <f t="shared" si="13"/>
        <v>15.993461299093662</v>
      </c>
      <c r="AY31" s="1090">
        <v>1.27</v>
      </c>
      <c r="AZ31" s="964">
        <v>10.979999999999999</v>
      </c>
      <c r="BA31" s="964">
        <v>-37.230000000000004</v>
      </c>
      <c r="BB31" s="964">
        <v>-16.809999999999999</v>
      </c>
      <c r="BC31" s="964">
        <v>-26.590000000000003</v>
      </c>
      <c r="BE31" s="701">
        <v>2004</v>
      </c>
      <c r="BF31" s="986" t="e">
        <f>#VALUE!</f>
        <v>#VALUE!</v>
      </c>
      <c r="BG31" s="972">
        <v>8.4</v>
      </c>
    </row>
    <row r="32" spans="1:59" ht="11.25" customHeight="1" x14ac:dyDescent="0.2">
      <c r="A32" s="645" t="s">
        <v>471</v>
      </c>
      <c r="B32" s="651" t="s">
        <v>472</v>
      </c>
      <c r="C32" s="1080" t="s">
        <v>109</v>
      </c>
      <c r="D32" s="1080" t="s">
        <v>4427</v>
      </c>
      <c r="E32" s="835">
        <v>14</v>
      </c>
      <c r="F32" s="554">
        <v>266</v>
      </c>
      <c r="G32" s="554" t="s">
        <v>38</v>
      </c>
      <c r="H32" s="554" t="s">
        <v>38</v>
      </c>
      <c r="I32" s="966">
        <v>73.33</v>
      </c>
      <c r="J32" s="745">
        <f t="shared" si="0"/>
        <v>2.7273966998499932</v>
      </c>
      <c r="K32" s="968">
        <v>0.5</v>
      </c>
      <c r="L32" s="679">
        <v>4</v>
      </c>
      <c r="M32" s="736">
        <f t="shared" si="1"/>
        <v>2</v>
      </c>
      <c r="N32" s="644" t="s">
        <v>473</v>
      </c>
      <c r="O32" s="838">
        <v>0.45</v>
      </c>
      <c r="P32" s="958">
        <v>43322</v>
      </c>
      <c r="Q32" s="958">
        <v>43339</v>
      </c>
      <c r="R32" s="736">
        <f t="shared" si="2"/>
        <v>11.111111111111107</v>
      </c>
      <c r="S32" s="802">
        <f>IF(INDEX(Historical!$D$7:$D$1452,MATCH(B32,Historical!$B$7:$B$1452,0))=0,"n/a",(INDEX(Historical!$C$7:$C$1452,MATCH(B32,Historical!$B$7:$B$1452,0))/INDEX(Historical!$D$7:$D$1452,MATCH(B32,Historical!$B$7:$B$1452,0))-1)*100)</f>
        <v>2.3121387283236983</v>
      </c>
      <c r="T32" s="802">
        <f>IF(INDEX(Historical!$F$7:$F$1452,MATCH(B32,Historical!$B$7:$B$1452,0))=0,"n/a",((INDEX(Historical!$C$7:$C$1452,MATCH(B32,Historical!$B$7:$B$1452,0))/INDEX(Historical!$F$7:$F$1452,MATCH(B32,Historical!$B$7:$B$1452,0)))^(1/3)-1)*100)</f>
        <v>2.9957767644273936</v>
      </c>
      <c r="U32" s="802">
        <f>IF(INDEX(Historical!$I$7:$I$1452,MATCH(B32,Historical!$B$7:$B$1452,0))=0,"n/a",((INDEX(Historical!$C$7:$C$1452,MATCH(B32,Historical!$B$7:$B$1452,0))/INDEX(Historical!$I$7:$I$1452,MATCH(B32,Historical!$B$7:$B$1452,0)))^(1/5)-1)*100)</f>
        <v>3.7841866949636538</v>
      </c>
      <c r="V32" s="802">
        <f>IF(INDEX(Historical!$O$7:$O$1452,MATCH(B32,Historical!$B$7:$B$1452,0))=0,"n/a",((INDEX(Historical!$C$7:$C$1452,MATCH(B32,Historical!$B$7:$B$1452,0))/INDEX(Historical!$O$7:$O$1452,MATCH(B32,Historical!$B$7:$B$1452,0)))^(1/10)-1)*100)</f>
        <v>8.9660480461085648</v>
      </c>
      <c r="W32" s="803">
        <f t="shared" si="3"/>
        <v>0.42205737416342115</v>
      </c>
      <c r="X32" s="804">
        <f t="shared" si="4"/>
        <v>6.3069778249394233</v>
      </c>
      <c r="Y32" s="967"/>
      <c r="Z32" s="745">
        <f t="shared" si="5"/>
        <v>31.05590062111801</v>
      </c>
      <c r="AA32" s="678">
        <f t="shared" si="6"/>
        <v>11.386645962732919</v>
      </c>
      <c r="AB32" s="679">
        <v>12</v>
      </c>
      <c r="AC32" s="959">
        <v>6.44</v>
      </c>
      <c r="AD32" s="959">
        <v>1.63</v>
      </c>
      <c r="AE32" s="959">
        <v>4.84</v>
      </c>
      <c r="AF32" s="959">
        <v>1.32</v>
      </c>
      <c r="AG32" s="959">
        <v>11.5</v>
      </c>
      <c r="AH32" s="959">
        <v>50</v>
      </c>
      <c r="AI32" s="959">
        <v>11.86</v>
      </c>
      <c r="AJ32" s="959">
        <v>0.6</v>
      </c>
      <c r="AK32" s="959">
        <v>7.0000000000000009</v>
      </c>
      <c r="AL32" s="969">
        <v>5420</v>
      </c>
      <c r="AM32" s="964">
        <v>0.4</v>
      </c>
      <c r="AN32" s="959">
        <v>0.05</v>
      </c>
      <c r="AO32" s="845">
        <f t="shared" si="7"/>
        <v>-4.8750625679192723</v>
      </c>
      <c r="AP32" s="846">
        <f t="shared" si="8"/>
        <v>6.5115833948136466</v>
      </c>
      <c r="AQ32" s="680">
        <f t="shared" si="9"/>
        <v>-18.267719770766345</v>
      </c>
      <c r="AR32" s="745">
        <f>INDEX(Historical!$C$7:$C$1452,MATCH(B32,Historical!$B$7:$B$1452,0))*IF(AH32="n/a",1.03,IF(AH32&lt;0,1.01,IF(AH32&gt;10,1.1,(1+AH32/100))))</f>
        <v>1.9470000000000003</v>
      </c>
      <c r="AS32" s="678">
        <f t="shared" si="10"/>
        <v>2.1417000000000006</v>
      </c>
      <c r="AT32" s="678">
        <f t="shared" si="15"/>
        <v>2.2916190000000007</v>
      </c>
      <c r="AU32" s="678">
        <f t="shared" si="15"/>
        <v>2.4520323300000011</v>
      </c>
      <c r="AV32" s="678">
        <f t="shared" si="15"/>
        <v>2.6236745931000014</v>
      </c>
      <c r="AW32" s="745">
        <f t="shared" si="12"/>
        <v>11.456025923100004</v>
      </c>
      <c r="AX32" s="854">
        <f t="shared" si="13"/>
        <v>15.622563648029461</v>
      </c>
      <c r="AY32" s="1090">
        <v>1.1000000000000001</v>
      </c>
      <c r="AZ32" s="964">
        <v>4.82</v>
      </c>
      <c r="BA32" s="964">
        <v>-31.47</v>
      </c>
      <c r="BB32" s="964">
        <v>-11.19</v>
      </c>
      <c r="BC32" s="964">
        <v>-23.34</v>
      </c>
      <c r="BE32" s="701">
        <v>2005</v>
      </c>
      <c r="BF32" s="986" t="e">
        <f>#VALUE!</f>
        <v>#VALUE!</v>
      </c>
      <c r="BG32" s="972">
        <v>1.2</v>
      </c>
    </row>
    <row r="33" spans="1:59" ht="11.25" customHeight="1" x14ac:dyDescent="0.2">
      <c r="A33" s="645" t="s">
        <v>474</v>
      </c>
      <c r="B33" s="651" t="s">
        <v>475</v>
      </c>
      <c r="C33" s="1080" t="s">
        <v>248</v>
      </c>
      <c r="D33" s="1080" t="s">
        <v>4441</v>
      </c>
      <c r="E33" s="836">
        <v>13</v>
      </c>
      <c r="F33" s="554">
        <v>282</v>
      </c>
      <c r="G33" s="554" t="s">
        <v>107</v>
      </c>
      <c r="H33" s="554" t="s">
        <v>107</v>
      </c>
      <c r="I33" s="966">
        <v>43.98</v>
      </c>
      <c r="J33" s="745">
        <f t="shared" si="0"/>
        <v>3.456116416552979</v>
      </c>
      <c r="K33" s="968">
        <v>0.38</v>
      </c>
      <c r="L33" s="679">
        <v>4</v>
      </c>
      <c r="M33" s="736">
        <f t="shared" si="1"/>
        <v>1.52</v>
      </c>
      <c r="N33" s="644" t="s">
        <v>291</v>
      </c>
      <c r="O33" s="838">
        <v>0.34</v>
      </c>
      <c r="P33" s="960">
        <v>42985</v>
      </c>
      <c r="Q33" s="960">
        <v>43006</v>
      </c>
      <c r="R33" s="736">
        <f t="shared" si="2"/>
        <v>11.764705882352935</v>
      </c>
      <c r="S33" s="802">
        <f>IF(INDEX(Historical!$D$7:$D$1452,MATCH(B33,Historical!$B$7:$B$1452,0))=0,"n/a",(INDEX(Historical!$C$7:$C$1452,MATCH(B33,Historical!$B$7:$B$1452,0))/INDEX(Historical!$D$7:$D$1452,MATCH(B33,Historical!$B$7:$B$1452,0))-1)*100)</f>
        <v>9.0909090909090828</v>
      </c>
      <c r="T33" s="802">
        <f>IF(INDEX(Historical!$F$7:$F$1452,MATCH(B33,Historical!$B$7:$B$1452,0))=0,"n/a",((INDEX(Historical!$C$7:$C$1452,MATCH(B33,Historical!$B$7:$B$1452,0))/INDEX(Historical!$F$7:$F$1452,MATCH(B33,Historical!$B$7:$B$1452,0)))^(1/3)-1)*100)</f>
        <v>11.457607795906144</v>
      </c>
      <c r="U33" s="802">
        <f>IF(INDEX(Historical!$I$7:$I$1452,MATCH(B33,Historical!$B$7:$B$1452,0))=0,"n/a",((INDEX(Historical!$C$7:$C$1452,MATCH(B33,Historical!$B$7:$B$1452,0))/INDEX(Historical!$I$7:$I$1452,MATCH(B33,Historical!$B$7:$B$1452,0)))^(1/5)-1)*100)</f>
        <v>14.869835499703509</v>
      </c>
      <c r="V33" s="802">
        <f>IF(INDEX(Historical!$O$7:$O$1452,MATCH(B33,Historical!$B$7:$B$1452,0))=0,"n/a",((INDEX(Historical!$C$7:$C$1452,MATCH(B33,Historical!$B$7:$B$1452,0))/INDEX(Historical!$O$7:$O$1452,MATCH(B33,Historical!$B$7:$B$1452,0)))^(1/10)-1)*100)</f>
        <v>14.25044217106155</v>
      </c>
      <c r="W33" s="803">
        <f t="shared" si="3"/>
        <v>1.0434648498065389</v>
      </c>
      <c r="X33" s="804">
        <f t="shared" si="4"/>
        <v>2.6553277678041978</v>
      </c>
      <c r="Y33" s="651" t="s">
        <v>4492</v>
      </c>
      <c r="Z33" s="745">
        <f t="shared" si="5"/>
        <v>44.970414201183431</v>
      </c>
      <c r="AA33" s="678">
        <f t="shared" si="6"/>
        <v>13.011834319526626</v>
      </c>
      <c r="AB33" s="679">
        <v>6</v>
      </c>
      <c r="AC33" s="959">
        <v>3.38</v>
      </c>
      <c r="AD33" s="959">
        <v>2.1800000000000002</v>
      </c>
      <c r="AE33" s="959">
        <v>0.56000000000000005</v>
      </c>
      <c r="AF33" s="961" t="s">
        <v>138</v>
      </c>
      <c r="AG33" s="961">
        <v>-21.099999999999998</v>
      </c>
      <c r="AH33" s="959">
        <v>-1.5</v>
      </c>
      <c r="AI33" s="959">
        <v>5.28</v>
      </c>
      <c r="AJ33" s="959">
        <v>5.6000000000000005</v>
      </c>
      <c r="AK33" s="959">
        <v>5.9700000000000006</v>
      </c>
      <c r="AL33" s="969">
        <v>1760</v>
      </c>
      <c r="AM33" s="964">
        <v>0.70000000000000007</v>
      </c>
      <c r="AN33" s="959" t="s">
        <v>138</v>
      </c>
      <c r="AO33" s="845">
        <f t="shared" si="7"/>
        <v>5.3141175967298633</v>
      </c>
      <c r="AP33" s="846">
        <f t="shared" si="8"/>
        <v>18.325951916256489</v>
      </c>
      <c r="AQ33" s="680" t="str">
        <f t="shared" si="9"/>
        <v>n/a</v>
      </c>
      <c r="AR33" s="745">
        <f>INDEX(Historical!$C$7:$C$1452,MATCH(B33,Historical!$B$7:$B$1452,0))*IF(AH33="n/a",1.03,IF(AH33&lt;0,1.01,IF(AH33&gt;10,1.1,(1+AH33/100))))</f>
        <v>1.4543999999999999</v>
      </c>
      <c r="AS33" s="678">
        <f t="shared" si="10"/>
        <v>1.5311923199999999</v>
      </c>
      <c r="AT33" s="678">
        <f t="shared" si="15"/>
        <v>1.622604501504</v>
      </c>
      <c r="AU33" s="678">
        <f t="shared" si="15"/>
        <v>1.719473990243789</v>
      </c>
      <c r="AV33" s="678">
        <f t="shared" si="15"/>
        <v>1.8221265874613433</v>
      </c>
      <c r="AW33" s="745">
        <f t="shared" si="12"/>
        <v>8.1497973992091328</v>
      </c>
      <c r="AX33" s="854">
        <f t="shared" si="13"/>
        <v>18.530689857228587</v>
      </c>
      <c r="AY33" s="1090">
        <v>0.3</v>
      </c>
      <c r="AZ33" s="964">
        <v>37.31</v>
      </c>
      <c r="BA33" s="964">
        <v>-18.77</v>
      </c>
      <c r="BB33" s="964">
        <v>-8.1199999999999992</v>
      </c>
      <c r="BC33" s="964">
        <v>-3.54</v>
      </c>
      <c r="BE33" s="701">
        <v>2006</v>
      </c>
      <c r="BF33" s="986" t="e">
        <f>#VALUE!</f>
        <v>#VALUE!</v>
      </c>
      <c r="BG33" s="972">
        <v>10.7</v>
      </c>
    </row>
    <row r="34" spans="1:59" ht="11.25" customHeight="1" x14ac:dyDescent="0.2">
      <c r="A34" s="566" t="s">
        <v>1016</v>
      </c>
      <c r="B34" s="651" t="s">
        <v>1017</v>
      </c>
      <c r="C34" s="1080" t="s">
        <v>155</v>
      </c>
      <c r="D34" s="1080" t="s">
        <v>4437</v>
      </c>
      <c r="E34" s="835">
        <v>10</v>
      </c>
      <c r="F34" s="554">
        <v>336</v>
      </c>
      <c r="G34" s="554" t="s">
        <v>116</v>
      </c>
      <c r="H34" s="554" t="s">
        <v>116</v>
      </c>
      <c r="I34" s="966">
        <v>51.98</v>
      </c>
      <c r="J34" s="745">
        <f t="shared" si="0"/>
        <v>3.1550596383224319</v>
      </c>
      <c r="K34" s="968">
        <v>0.41</v>
      </c>
      <c r="L34" s="679">
        <v>4</v>
      </c>
      <c r="M34" s="736">
        <f t="shared" si="1"/>
        <v>1.64</v>
      </c>
      <c r="N34" s="644" t="s">
        <v>141</v>
      </c>
      <c r="O34" s="838">
        <v>0.4</v>
      </c>
      <c r="P34" s="958">
        <v>43468</v>
      </c>
      <c r="Q34" s="958">
        <v>43497</v>
      </c>
      <c r="R34" s="736">
        <f t="shared" si="2"/>
        <v>2.4999999999999885</v>
      </c>
      <c r="S34" s="802">
        <f>IF(INDEX(Historical!$D$7:$D$1452,MATCH(B34,Historical!$B$7:$B$1452,0))=0,"n/a",(INDEX(Historical!$C$7:$C$1452,MATCH(B34,Historical!$B$7:$B$1452,0))/INDEX(Historical!$D$7:$D$1452,MATCH(B34,Historical!$B$7:$B$1452,0))-1)*100)</f>
        <v>2.6315789473684292</v>
      </c>
      <c r="T34" s="802">
        <f>IF(INDEX(Historical!$F$7:$F$1452,MATCH(B34,Historical!$B$7:$B$1452,0))=0,"n/a",((INDEX(Historical!$C$7:$C$1452,MATCH(B34,Historical!$B$7:$B$1452,0))/INDEX(Historical!$F$7:$F$1452,MATCH(B34,Historical!$B$7:$B$1452,0)))^(1/3)-1)*100)</f>
        <v>2.467356456966896</v>
      </c>
      <c r="U34" s="802">
        <f>IF(INDEX(Historical!$I$7:$I$1452,MATCH(B34,Historical!$B$7:$B$1452,0))=0,"n/a",((INDEX(Historical!$C$7:$C$1452,MATCH(B34,Historical!$B$7:$B$1452,0))/INDEX(Historical!$I$7:$I$1452,MATCH(B34,Historical!$B$7:$B$1452,0)))^(1/5)-1)*100)</f>
        <v>2.7820174603307546</v>
      </c>
      <c r="V34" s="802">
        <f>IF(INDEX(Historical!$O$7:$O$1452,MATCH(B34,Historical!$B$7:$B$1452,0))=0,"n/a",((INDEX(Historical!$C$7:$C$1452,MATCH(B34,Historical!$B$7:$B$1452,0))/INDEX(Historical!$O$7:$O$1452,MATCH(B34,Historical!$B$7:$B$1452,0)))^(1/10)-1)*100)</f>
        <v>3.3690815619549674</v>
      </c>
      <c r="W34" s="803">
        <f t="shared" si="3"/>
        <v>0.82574951338264457</v>
      </c>
      <c r="X34" s="804">
        <f t="shared" si="4"/>
        <v>0.18183120655756568</v>
      </c>
      <c r="Y34" s="756"/>
      <c r="Z34" s="745">
        <f t="shared" si="5"/>
        <v>61.423220973782769</v>
      </c>
      <c r="AA34" s="678">
        <f t="shared" si="6"/>
        <v>19.468164794007489</v>
      </c>
      <c r="AB34" s="679">
        <v>8</v>
      </c>
      <c r="AC34" s="959">
        <v>2.67</v>
      </c>
      <c r="AD34" s="959">
        <v>1.78</v>
      </c>
      <c r="AE34" s="959">
        <v>3.93</v>
      </c>
      <c r="AF34" s="959">
        <v>6.22</v>
      </c>
      <c r="AG34" s="959">
        <v>11.3</v>
      </c>
      <c r="AH34" s="959">
        <v>-10.9</v>
      </c>
      <c r="AI34" s="959">
        <v>5.17</v>
      </c>
      <c r="AJ34" s="959">
        <v>15.299999999999999</v>
      </c>
      <c r="AK34" s="959">
        <v>10.95</v>
      </c>
      <c r="AL34" s="969">
        <v>86690</v>
      </c>
      <c r="AM34" s="964">
        <v>0.16</v>
      </c>
      <c r="AN34" s="959">
        <v>0.54</v>
      </c>
      <c r="AO34" s="845">
        <f t="shared" si="7"/>
        <v>-13.531087695354302</v>
      </c>
      <c r="AP34" s="846">
        <f t="shared" si="8"/>
        <v>5.9370770986531864</v>
      </c>
      <c r="AQ34" s="680">
        <f t="shared" si="9"/>
        <v>131.98849111178541</v>
      </c>
      <c r="AR34" s="745">
        <f>INDEX(Historical!$C$7:$C$1452,MATCH(B34,Historical!$B$7:$B$1452,0))*IF(AH34="n/a",1.03,IF(AH34&lt;0,1.01,IF(AH34&gt;10,1.1,(1+AH34/100))))</f>
        <v>1.5756000000000001</v>
      </c>
      <c r="AS34" s="678">
        <f t="shared" si="10"/>
        <v>1.6570585200000003</v>
      </c>
      <c r="AT34" s="678">
        <f t="shared" si="15"/>
        <v>1.8227643720000004</v>
      </c>
      <c r="AU34" s="678">
        <f t="shared" si="15"/>
        <v>2.0050408092000005</v>
      </c>
      <c r="AV34" s="678">
        <f t="shared" si="15"/>
        <v>2.2055448901200005</v>
      </c>
      <c r="AW34" s="745">
        <f t="shared" si="12"/>
        <v>9.2660085913200021</v>
      </c>
      <c r="AX34" s="854">
        <f t="shared" si="13"/>
        <v>17.826103484647945</v>
      </c>
      <c r="AY34" s="1090">
        <v>0.96</v>
      </c>
      <c r="AZ34" s="964">
        <v>10.74</v>
      </c>
      <c r="BA34" s="964">
        <v>-25.8</v>
      </c>
      <c r="BB34" s="964">
        <v>-0.16</v>
      </c>
      <c r="BC34" s="964">
        <v>-7.4899999999999993</v>
      </c>
      <c r="BE34" s="701">
        <v>2010</v>
      </c>
      <c r="BF34" s="986" t="e">
        <f>#VALUE!</f>
        <v>#VALUE!</v>
      </c>
      <c r="BG34" s="972">
        <v>4.3</v>
      </c>
    </row>
    <row r="35" spans="1:59" ht="11.25" customHeight="1" x14ac:dyDescent="0.2">
      <c r="A35" s="645" t="s">
        <v>476</v>
      </c>
      <c r="B35" s="651" t="s">
        <v>477</v>
      </c>
      <c r="C35" s="1080" t="s">
        <v>4277</v>
      </c>
      <c r="D35" s="1080" t="s">
        <v>4413</v>
      </c>
      <c r="E35" s="835">
        <v>12</v>
      </c>
      <c r="F35" s="554">
        <v>300</v>
      </c>
      <c r="G35" s="554" t="s">
        <v>107</v>
      </c>
      <c r="H35" s="554" t="s">
        <v>107</v>
      </c>
      <c r="I35" s="966">
        <v>96.25</v>
      </c>
      <c r="J35" s="745">
        <f t="shared" si="0"/>
        <v>2.0155844155844158</v>
      </c>
      <c r="K35" s="968">
        <v>0.48499999999999999</v>
      </c>
      <c r="L35" s="679">
        <v>4</v>
      </c>
      <c r="M35" s="736">
        <f t="shared" si="1"/>
        <v>1.94</v>
      </c>
      <c r="N35" s="644" t="s">
        <v>191</v>
      </c>
      <c r="O35" s="838">
        <v>0.36499999999999999</v>
      </c>
      <c r="P35" s="958">
        <v>43360</v>
      </c>
      <c r="Q35" s="958">
        <v>43376</v>
      </c>
      <c r="R35" s="736">
        <f t="shared" si="2"/>
        <v>32.87671232876712</v>
      </c>
      <c r="S35" s="802">
        <f>IF(INDEX(Historical!$D$7:$D$1452,MATCH(B35,Historical!$B$7:$B$1452,0))=0,"n/a",(INDEX(Historical!$C$7:$C$1452,MATCH(B35,Historical!$B$7:$B$1452,0))/INDEX(Historical!$D$7:$D$1452,MATCH(B35,Historical!$B$7:$B$1452,0))-1)*100)</f>
        <v>10.162601626016254</v>
      </c>
      <c r="T35" s="802">
        <f>IF(INDEX(Historical!$F$7:$F$1452,MATCH(B35,Historical!$B$7:$B$1452,0))=0,"n/a",((INDEX(Historical!$C$7:$C$1452,MATCH(B35,Historical!$B$7:$B$1452,0))/INDEX(Historical!$F$7:$F$1452,MATCH(B35,Historical!$B$7:$B$1452,0)))^(1/3)-1)*100)</f>
        <v>14.612572886914466</v>
      </c>
      <c r="U35" s="802">
        <f>IF(INDEX(Historical!$I$7:$I$1452,MATCH(B35,Historical!$B$7:$B$1452,0))=0,"n/a",((INDEX(Historical!$C$7:$C$1452,MATCH(B35,Historical!$B$7:$B$1452,0))/INDEX(Historical!$I$7:$I$1452,MATCH(B35,Historical!$B$7:$B$1452,0)))^(1/5)-1)*100)</f>
        <v>15.47263386413389</v>
      </c>
      <c r="V35" s="802">
        <f>IF(INDEX(Historical!$O$7:$O$1452,MATCH(B35,Historical!$B$7:$B$1452,0))=0,"n/a",((INDEX(Historical!$C$7:$C$1452,MATCH(B35,Historical!$B$7:$B$1452,0))/INDEX(Historical!$O$7:$O$1452,MATCH(B35,Historical!$B$7:$B$1452,0)))^(1/10)-1)*100)</f>
        <v>27.43120942055959</v>
      </c>
      <c r="W35" s="803">
        <f t="shared" si="3"/>
        <v>0.56405219423308428</v>
      </c>
      <c r="X35" s="804">
        <f t="shared" si="4"/>
        <v>0.92099011096035055</v>
      </c>
      <c r="Y35" s="651"/>
      <c r="Z35" s="745">
        <f t="shared" si="5"/>
        <v>49.743589743589745</v>
      </c>
      <c r="AA35" s="678">
        <f t="shared" si="6"/>
        <v>24.679487179487179</v>
      </c>
      <c r="AB35" s="679">
        <v>12</v>
      </c>
      <c r="AC35" s="959">
        <v>3.9</v>
      </c>
      <c r="AD35" s="959">
        <v>1.85</v>
      </c>
      <c r="AE35" s="959">
        <v>2.63</v>
      </c>
      <c r="AF35" s="959">
        <v>9.08</v>
      </c>
      <c r="AG35" s="959">
        <v>39.900000000000006</v>
      </c>
      <c r="AH35" s="959">
        <v>36.1</v>
      </c>
      <c r="AI35" s="959">
        <v>9.82</v>
      </c>
      <c r="AJ35" s="959">
        <v>16.8</v>
      </c>
      <c r="AK35" s="959">
        <v>13.350000000000001</v>
      </c>
      <c r="AL35" s="969">
        <v>11500</v>
      </c>
      <c r="AM35" s="964">
        <v>0.70000000000000007</v>
      </c>
      <c r="AN35" s="959">
        <v>0</v>
      </c>
      <c r="AO35" s="845">
        <f t="shared" si="7"/>
        <v>-7.1912688997688718</v>
      </c>
      <c r="AP35" s="846">
        <f t="shared" si="8"/>
        <v>17.488218279718307</v>
      </c>
      <c r="AQ35" s="680">
        <f t="shared" si="9"/>
        <v>215.58745474977553</v>
      </c>
      <c r="AR35" s="745">
        <f>INDEX(Historical!$C$7:$C$1452,MATCH(B35,Historical!$B$7:$B$1452,0))*IF(AH35="n/a",1.03,IF(AH35&lt;0,1.01,IF(AH35&gt;10,1.1,(1+AH35/100))))</f>
        <v>1.4905000000000002</v>
      </c>
      <c r="AS35" s="678">
        <f t="shared" si="10"/>
        <v>1.6368671000000004</v>
      </c>
      <c r="AT35" s="678">
        <f t="shared" si="15"/>
        <v>1.8005538100000005</v>
      </c>
      <c r="AU35" s="678">
        <f t="shared" si="15"/>
        <v>1.9806091910000008</v>
      </c>
      <c r="AV35" s="678">
        <f t="shared" si="15"/>
        <v>2.178670110100001</v>
      </c>
      <c r="AW35" s="745">
        <f t="shared" si="12"/>
        <v>9.0872002111000025</v>
      </c>
      <c r="AX35" s="854">
        <f t="shared" si="13"/>
        <v>9.441246972571431</v>
      </c>
      <c r="AY35" s="1090">
        <v>0.93</v>
      </c>
      <c r="AZ35" s="964">
        <v>9.99</v>
      </c>
      <c r="BA35" s="964">
        <v>-30.37</v>
      </c>
      <c r="BB35" s="964">
        <v>-8.24</v>
      </c>
      <c r="BC35" s="964">
        <v>-16.760000000000002</v>
      </c>
      <c r="BE35" s="701">
        <v>2007</v>
      </c>
      <c r="BF35" s="986" t="e">
        <f>#VALUE!</f>
        <v>#VALUE!</v>
      </c>
      <c r="BG35" s="972">
        <v>13.600000000000001</v>
      </c>
    </row>
    <row r="36" spans="1:59" ht="11.25" customHeight="1" x14ac:dyDescent="0.2">
      <c r="A36" s="645" t="s">
        <v>478</v>
      </c>
      <c r="B36" s="651" t="s">
        <v>479</v>
      </c>
      <c r="C36" s="1080" t="s">
        <v>132</v>
      </c>
      <c r="D36" s="1080" t="s">
        <v>4416</v>
      </c>
      <c r="E36" s="835">
        <v>11</v>
      </c>
      <c r="F36" s="554">
        <v>307</v>
      </c>
      <c r="G36" s="554" t="s">
        <v>107</v>
      </c>
      <c r="H36" s="554" t="s">
        <v>107</v>
      </c>
      <c r="I36" s="966">
        <v>34.53</v>
      </c>
      <c r="J36" s="745">
        <f t="shared" si="0"/>
        <v>5.4445409788589627</v>
      </c>
      <c r="K36" s="968">
        <v>0.47</v>
      </c>
      <c r="L36" s="679">
        <v>4</v>
      </c>
      <c r="M36" s="736">
        <f t="shared" si="1"/>
        <v>1.88</v>
      </c>
      <c r="N36" s="644" t="s">
        <v>153</v>
      </c>
      <c r="O36" s="838">
        <v>0.435</v>
      </c>
      <c r="P36" s="695">
        <v>43158</v>
      </c>
      <c r="Q36" s="695">
        <v>43188</v>
      </c>
      <c r="R36" s="736">
        <f t="shared" si="2"/>
        <v>8.0459770114942479</v>
      </c>
      <c r="S36" s="802">
        <f>IF(INDEX(Historical!$D$7:$D$1452,MATCH(B36,Historical!$B$7:$B$1452,0))=0,"n/a",(INDEX(Historical!$C$7:$C$1452,MATCH(B36,Historical!$B$7:$B$1452,0))/INDEX(Historical!$D$7:$D$1452,MATCH(B36,Historical!$B$7:$B$1452,0))-1)*100)</f>
        <v>12.743224067438575</v>
      </c>
      <c r="T36" s="802">
        <f>IF(INDEX(Historical!$F$7:$F$1452,MATCH(B36,Historical!$B$7:$B$1452,0))=0,"n/a",((INDEX(Historical!$C$7:$C$1452,MATCH(B36,Historical!$B$7:$B$1452,0))/INDEX(Historical!$F$7:$F$1452,MATCH(B36,Historical!$B$7:$B$1452,0)))^(1/3)-1)*100)</f>
        <v>10.776190542340846</v>
      </c>
      <c r="U36" s="802">
        <f>IF(INDEX(Historical!$I$7:$I$1452,MATCH(B36,Historical!$B$7:$B$1452,0))=0,"n/a",((INDEX(Historical!$C$7:$C$1452,MATCH(B36,Historical!$B$7:$B$1452,0))/INDEX(Historical!$I$7:$I$1452,MATCH(B36,Historical!$B$7:$B$1452,0)))^(1/5)-1)*100)</f>
        <v>11.714578086971738</v>
      </c>
      <c r="V36" s="802" t="str">
        <f>IF(INDEX(Historical!$O$7:$O$1452,MATCH(B36,Historical!$B$7:$B$1452,0))=0,"n/a",((INDEX(Historical!$C$7:$C$1452,MATCH(B36,Historical!$B$7:$B$1452,0))/INDEX(Historical!$O$7:$O$1452,MATCH(B36,Historical!$B$7:$B$1452,0)))^(1/10)-1)*100)</f>
        <v>n/a</v>
      </c>
      <c r="W36" s="803" t="str">
        <f t="shared" si="3"/>
        <v>n/a</v>
      </c>
      <c r="X36" s="804">
        <f t="shared" si="4"/>
        <v>0.28092513398013763</v>
      </c>
      <c r="Y36" s="651" t="s">
        <v>480</v>
      </c>
      <c r="Z36" s="745">
        <f t="shared" si="5"/>
        <v>303.22580645161293</v>
      </c>
      <c r="AA36" s="678">
        <f t="shared" si="6"/>
        <v>55.693548387096776</v>
      </c>
      <c r="AB36" s="679">
        <v>12</v>
      </c>
      <c r="AC36" s="959">
        <v>0.62</v>
      </c>
      <c r="AD36" s="959">
        <v>3.6</v>
      </c>
      <c r="AE36" s="959">
        <v>3.28</v>
      </c>
      <c r="AF36" s="959">
        <v>1.83</v>
      </c>
      <c r="AG36" s="959">
        <v>3.1</v>
      </c>
      <c r="AH36" s="959">
        <v>-103.69999999999999</v>
      </c>
      <c r="AI36" s="959">
        <v>36.11</v>
      </c>
      <c r="AJ36" s="959">
        <v>41.699999999999996</v>
      </c>
      <c r="AK36" s="959">
        <v>15.61</v>
      </c>
      <c r="AL36" s="969">
        <v>13810</v>
      </c>
      <c r="AM36" s="964">
        <v>42.3</v>
      </c>
      <c r="AN36" s="959">
        <v>2.21</v>
      </c>
      <c r="AO36" s="845">
        <f t="shared" si="7"/>
        <v>-38.534429321266074</v>
      </c>
      <c r="AP36" s="846">
        <f t="shared" si="8"/>
        <v>17.159119065830701</v>
      </c>
      <c r="AQ36" s="680">
        <f t="shared" si="9"/>
        <v>112.83190398725166</v>
      </c>
      <c r="AR36" s="745">
        <f>INDEX(Historical!$C$7:$C$1452,MATCH(B36,Historical!$B$7:$B$1452,0))*IF(AH36="n/a",1.03,IF(AH36&lt;0,1.01,IF(AH36&gt;10,1.1,(1+AH36/100))))</f>
        <v>1.7574000000000001</v>
      </c>
      <c r="AS36" s="678">
        <f t="shared" si="10"/>
        <v>1.9331400000000003</v>
      </c>
      <c r="AT36" s="678">
        <f t="shared" si="15"/>
        <v>2.1264540000000003</v>
      </c>
      <c r="AU36" s="678">
        <f t="shared" si="15"/>
        <v>2.3390994000000007</v>
      </c>
      <c r="AV36" s="678">
        <f t="shared" si="15"/>
        <v>2.5730093400000009</v>
      </c>
      <c r="AW36" s="745">
        <f t="shared" si="12"/>
        <v>10.729102740000002</v>
      </c>
      <c r="AX36" s="854">
        <f t="shared" si="13"/>
        <v>31.071829539530849</v>
      </c>
      <c r="AY36" s="1090">
        <v>0.98</v>
      </c>
      <c r="AZ36" s="964">
        <v>7.04</v>
      </c>
      <c r="BA36" s="964">
        <v>-24.39</v>
      </c>
      <c r="BB36" s="964">
        <v>-9.34</v>
      </c>
      <c r="BC36" s="964">
        <v>-12.27</v>
      </c>
      <c r="BE36" s="701">
        <v>2008</v>
      </c>
      <c r="BF36" s="986" t="e">
        <f>#VALUE!</f>
        <v>#VALUE!</v>
      </c>
      <c r="BG36" s="972">
        <v>0.6</v>
      </c>
    </row>
    <row r="37" spans="1:59" ht="11.25" customHeight="1" x14ac:dyDescent="0.2">
      <c r="A37" s="645" t="s">
        <v>485</v>
      </c>
      <c r="B37" s="651" t="s">
        <v>486</v>
      </c>
      <c r="C37" s="1080" t="s">
        <v>129</v>
      </c>
      <c r="D37" s="1080" t="s">
        <v>4415</v>
      </c>
      <c r="E37" s="835">
        <v>18</v>
      </c>
      <c r="F37" s="554">
        <v>177</v>
      </c>
      <c r="G37" s="554" t="s">
        <v>107</v>
      </c>
      <c r="H37" s="554" t="s">
        <v>107</v>
      </c>
      <c r="I37" s="966">
        <v>53.44</v>
      </c>
      <c r="J37" s="745">
        <f t="shared" si="0"/>
        <v>3.7425149700598808</v>
      </c>
      <c r="K37" s="968">
        <v>0.5</v>
      </c>
      <c r="L37" s="679">
        <v>4</v>
      </c>
      <c r="M37" s="736">
        <f t="shared" si="1"/>
        <v>2</v>
      </c>
      <c r="N37" s="644" t="s">
        <v>307</v>
      </c>
      <c r="O37" s="838">
        <v>0.46</v>
      </c>
      <c r="P37" s="958">
        <v>43333</v>
      </c>
      <c r="Q37" s="958">
        <v>43348</v>
      </c>
      <c r="R37" s="736">
        <f t="shared" si="2"/>
        <v>8.6956521739130395</v>
      </c>
      <c r="S37" s="802">
        <f>IF(INDEX(Historical!$D$7:$D$1452,MATCH(B37,Historical!$B$7:$B$1452,0))=0,"n/a",(INDEX(Historical!$C$7:$C$1452,MATCH(B37,Historical!$B$7:$B$1452,0))/INDEX(Historical!$D$7:$D$1452,MATCH(B37,Historical!$B$7:$B$1452,0))-1)*100)</f>
        <v>9.9999999999999858</v>
      </c>
      <c r="T37" s="802">
        <f>IF(INDEX(Historical!$F$7:$F$1452,MATCH(B37,Historical!$B$7:$B$1452,0))=0,"n/a",((INDEX(Historical!$C$7:$C$1452,MATCH(B37,Historical!$B$7:$B$1452,0))/INDEX(Historical!$F$7:$F$1452,MATCH(B37,Historical!$B$7:$B$1452,0)))^(1/3)-1)*100)</f>
        <v>11.199004528465784</v>
      </c>
      <c r="U37" s="802">
        <f>IF(INDEX(Historical!$I$7:$I$1452,MATCH(B37,Historical!$B$7:$B$1452,0))=0,"n/a",((INDEX(Historical!$C$7:$C$1452,MATCH(B37,Historical!$B$7:$B$1452,0))/INDEX(Historical!$I$7:$I$1452,MATCH(B37,Historical!$B$7:$B$1452,0)))^(1/5)-1)*100)</f>
        <v>11.09534595426207</v>
      </c>
      <c r="V37" s="802">
        <f>IF(INDEX(Historical!$O$7:$O$1452,MATCH(B37,Historical!$B$7:$B$1452,0))=0,"n/a",((INDEX(Historical!$C$7:$C$1452,MATCH(B37,Historical!$B$7:$B$1452,0))/INDEX(Historical!$O$7:$O$1452,MATCH(B37,Historical!$B$7:$B$1452,0)))^(1/10)-1)*100)</f>
        <v>10.30542524220699</v>
      </c>
      <c r="W37" s="803">
        <f t="shared" si="3"/>
        <v>1.0766509574801313</v>
      </c>
      <c r="X37" s="804" t="str">
        <f t="shared" si="4"/>
        <v>n/a</v>
      </c>
      <c r="Y37" s="651"/>
      <c r="Z37" s="745">
        <f t="shared" si="5"/>
        <v>114.94252873563218</v>
      </c>
      <c r="AA37" s="678">
        <f t="shared" si="6"/>
        <v>30.712643678160919</v>
      </c>
      <c r="AB37" s="679">
        <v>12</v>
      </c>
      <c r="AC37" s="959">
        <v>1.74</v>
      </c>
      <c r="AD37" s="959">
        <v>3.04</v>
      </c>
      <c r="AE37" s="959">
        <v>0.17</v>
      </c>
      <c r="AF37" s="959">
        <v>1.35</v>
      </c>
      <c r="AG37" s="959">
        <v>4</v>
      </c>
      <c r="AH37" s="959">
        <v>-76.8</v>
      </c>
      <c r="AI37" s="959">
        <v>13.83</v>
      </c>
      <c r="AJ37" s="959">
        <v>-14.899999999999999</v>
      </c>
      <c r="AK37" s="959">
        <v>10.100000000000001</v>
      </c>
      <c r="AL37" s="969">
        <v>7730</v>
      </c>
      <c r="AM37" s="964">
        <v>3</v>
      </c>
      <c r="AN37" s="959">
        <v>1.31</v>
      </c>
      <c r="AO37" s="845">
        <f t="shared" si="7"/>
        <v>-15.874782753838968</v>
      </c>
      <c r="AP37" s="846">
        <f t="shared" si="8"/>
        <v>14.837860924321951</v>
      </c>
      <c r="AQ37" s="680">
        <f t="shared" si="9"/>
        <v>35.748245686257604</v>
      </c>
      <c r="AR37" s="745">
        <f>INDEX(Historical!$C$7:$C$1452,MATCH(B37,Historical!$B$7:$B$1452,0))*IF(AH37="n/a",1.03,IF(AH37&lt;0,1.01,IF(AH37&gt;10,1.1,(1+AH37/100))))</f>
        <v>1.7776000000000001</v>
      </c>
      <c r="AS37" s="678">
        <f t="shared" si="10"/>
        <v>1.9553600000000002</v>
      </c>
      <c r="AT37" s="678">
        <f t="shared" si="15"/>
        <v>2.1508960000000004</v>
      </c>
      <c r="AU37" s="678">
        <f t="shared" si="15"/>
        <v>2.3659856000000006</v>
      </c>
      <c r="AV37" s="678">
        <f t="shared" si="15"/>
        <v>2.602584160000001</v>
      </c>
      <c r="AW37" s="745">
        <f t="shared" si="12"/>
        <v>10.852425760000003</v>
      </c>
      <c r="AX37" s="854">
        <f t="shared" si="13"/>
        <v>20.307682934131744</v>
      </c>
      <c r="AY37" s="1090">
        <v>0.94</v>
      </c>
      <c r="AZ37" s="964">
        <v>4.5199999999999996</v>
      </c>
      <c r="BA37" s="964">
        <v>-35.770000000000003</v>
      </c>
      <c r="BB37" s="964">
        <v>-11.360000000000001</v>
      </c>
      <c r="BC37" s="964">
        <v>-20.119999999999997</v>
      </c>
      <c r="BE37" s="701">
        <v>2001</v>
      </c>
      <c r="BF37" s="986" t="e">
        <f>#VALUE!</f>
        <v>#VALUE!</v>
      </c>
      <c r="BG37" s="972">
        <v>1.0999999999999999</v>
      </c>
    </row>
    <row r="38" spans="1:59" ht="11.25" customHeight="1" x14ac:dyDescent="0.2">
      <c r="A38" s="566" t="s">
        <v>487</v>
      </c>
      <c r="B38" s="651" t="s">
        <v>488</v>
      </c>
      <c r="C38" s="1080" t="s">
        <v>113</v>
      </c>
      <c r="D38" s="1080" t="s">
        <v>4443</v>
      </c>
      <c r="E38" s="835">
        <v>21</v>
      </c>
      <c r="F38" s="554">
        <v>159</v>
      </c>
      <c r="G38" s="554" t="s">
        <v>107</v>
      </c>
      <c r="H38" s="554" t="s">
        <v>107</v>
      </c>
      <c r="I38" s="966">
        <v>84.09</v>
      </c>
      <c r="J38" s="745">
        <f t="shared" si="0"/>
        <v>2.3784040908550361</v>
      </c>
      <c r="K38" s="974">
        <v>0.5</v>
      </c>
      <c r="L38" s="679">
        <v>4</v>
      </c>
      <c r="M38" s="736">
        <f t="shared" si="1"/>
        <v>2</v>
      </c>
      <c r="N38" s="644" t="s">
        <v>153</v>
      </c>
      <c r="O38" s="839">
        <v>0.46</v>
      </c>
      <c r="P38" s="958">
        <v>43448</v>
      </c>
      <c r="Q38" s="958">
        <v>43465</v>
      </c>
      <c r="R38" s="736">
        <f t="shared" si="2"/>
        <v>8.6956521739130395</v>
      </c>
      <c r="S38" s="802">
        <f>IF(INDEX(Historical!$D$7:$D$1452,MATCH(B38,Historical!$B$7:$B$1452,0))=0,"n/a",(INDEX(Historical!$C$7:$C$1452,MATCH(B38,Historical!$B$7:$B$1452,0))/INDEX(Historical!$D$7:$D$1452,MATCH(B38,Historical!$B$7:$B$1452,0))-1)*100)</f>
        <v>4.0229885057471382</v>
      </c>
      <c r="T38" s="802">
        <f>IF(INDEX(Historical!$F$7:$F$1452,MATCH(B38,Historical!$B$7:$B$1452,0))=0,"n/a",((INDEX(Historical!$C$7:$C$1452,MATCH(B38,Historical!$B$7:$B$1452,0))/INDEX(Historical!$F$7:$F$1452,MATCH(B38,Historical!$B$7:$B$1452,0)))^(1/3)-1)*100)</f>
        <v>8.1718305419141259</v>
      </c>
      <c r="U38" s="802">
        <f>IF(INDEX(Historical!$I$7:$I$1452,MATCH(B38,Historical!$B$7:$B$1452,0))=0,"n/a",((INDEX(Historical!$C$7:$C$1452,MATCH(B38,Historical!$B$7:$B$1452,0))/INDEX(Historical!$I$7:$I$1452,MATCH(B38,Historical!$B$7:$B$1452,0)))^(1/5)-1)*100)</f>
        <v>6.1976130164973275</v>
      </c>
      <c r="V38" s="802">
        <f>IF(INDEX(Historical!$O$7:$O$1452,MATCH(B38,Historical!$B$7:$B$1452,0))=0,"n/a",((INDEX(Historical!$C$7:$C$1452,MATCH(B38,Historical!$B$7:$B$1452,0))/INDEX(Historical!$O$7:$O$1452,MATCH(B38,Historical!$B$7:$B$1452,0)))^(1/10)-1)*100)</f>
        <v>9.6565575236623236</v>
      </c>
      <c r="W38" s="803">
        <f t="shared" si="3"/>
        <v>0.64180356211939549</v>
      </c>
      <c r="X38" s="804" t="str">
        <f t="shared" si="4"/>
        <v>n/a</v>
      </c>
      <c r="Y38" s="759"/>
      <c r="Z38" s="745">
        <f t="shared" si="5"/>
        <v>45.351473922902493</v>
      </c>
      <c r="AA38" s="678">
        <f t="shared" si="6"/>
        <v>19.068027210884352</v>
      </c>
      <c r="AB38" s="679">
        <v>12</v>
      </c>
      <c r="AC38" s="959">
        <v>4.41</v>
      </c>
      <c r="AD38" s="959">
        <v>1.28</v>
      </c>
      <c r="AE38" s="959">
        <v>0.72</v>
      </c>
      <c r="AF38" s="959">
        <v>7.45</v>
      </c>
      <c r="AG38" s="959">
        <v>42</v>
      </c>
      <c r="AH38" s="959">
        <v>-2.9000000000000004</v>
      </c>
      <c r="AI38" s="959">
        <v>8.7099999999999991</v>
      </c>
      <c r="AJ38" s="959">
        <v>-1</v>
      </c>
      <c r="AK38" s="959">
        <v>14.940000000000001</v>
      </c>
      <c r="AL38" s="969">
        <v>11830</v>
      </c>
      <c r="AM38" s="964">
        <v>0.89999999999999991</v>
      </c>
      <c r="AN38" s="959">
        <v>0.9</v>
      </c>
      <c r="AO38" s="845">
        <f t="shared" si="7"/>
        <v>-10.492010103531989</v>
      </c>
      <c r="AP38" s="846">
        <f t="shared" si="8"/>
        <v>8.5760171073523637</v>
      </c>
      <c r="AQ38" s="680">
        <f t="shared" si="9"/>
        <v>151.26949031851873</v>
      </c>
      <c r="AR38" s="745">
        <f>INDEX(Historical!$C$7:$C$1452,MATCH(B38,Historical!$B$7:$B$1452,0))*IF(AH38="n/a",1.03,IF(AH38&lt;0,1.01,IF(AH38&gt;10,1.1,(1+AH38/100))))</f>
        <v>1.8281000000000001</v>
      </c>
      <c r="AS38" s="678">
        <f t="shared" si="10"/>
        <v>1.9873275100000001</v>
      </c>
      <c r="AT38" s="678">
        <f t="shared" si="15"/>
        <v>2.1860602610000002</v>
      </c>
      <c r="AU38" s="678">
        <f t="shared" si="15"/>
        <v>2.4046662871000004</v>
      </c>
      <c r="AV38" s="678">
        <f t="shared" si="15"/>
        <v>2.6451329158100005</v>
      </c>
      <c r="AW38" s="745">
        <f t="shared" si="12"/>
        <v>11.051286973910001</v>
      </c>
      <c r="AX38" s="854">
        <f t="shared" si="13"/>
        <v>13.14221307398026</v>
      </c>
      <c r="AY38" s="1090">
        <v>0.68</v>
      </c>
      <c r="AZ38" s="964">
        <v>6.67</v>
      </c>
      <c r="BA38" s="964">
        <v>-16.91</v>
      </c>
      <c r="BB38" s="964">
        <v>-4.67</v>
      </c>
      <c r="BC38" s="964">
        <v>-7.55</v>
      </c>
      <c r="BE38" s="701">
        <v>1999</v>
      </c>
      <c r="BF38" s="986" t="e">
        <f>#VALUE!</f>
        <v>#VALUE!</v>
      </c>
      <c r="BG38" s="972">
        <v>14.399999999999999</v>
      </c>
    </row>
    <row r="39" spans="1:59" ht="11.25" customHeight="1" x14ac:dyDescent="0.2">
      <c r="A39" s="566" t="s">
        <v>489</v>
      </c>
      <c r="B39" s="651" t="s">
        <v>490</v>
      </c>
      <c r="C39" s="1080" t="s">
        <v>109</v>
      </c>
      <c r="D39" s="1080" t="s">
        <v>4427</v>
      </c>
      <c r="E39" s="835">
        <v>20</v>
      </c>
      <c r="F39" s="554">
        <v>166</v>
      </c>
      <c r="G39" s="554" t="s">
        <v>107</v>
      </c>
      <c r="H39" s="554" t="s">
        <v>107</v>
      </c>
      <c r="I39" s="966">
        <v>83.25</v>
      </c>
      <c r="J39" s="745">
        <f t="shared" si="0"/>
        <v>2.4024024024024024</v>
      </c>
      <c r="K39" s="968">
        <v>0.5</v>
      </c>
      <c r="L39" s="679">
        <v>4</v>
      </c>
      <c r="M39" s="736">
        <f t="shared" si="1"/>
        <v>2</v>
      </c>
      <c r="N39" s="644" t="s">
        <v>446</v>
      </c>
      <c r="O39" s="838">
        <v>0.48</v>
      </c>
      <c r="P39" s="958">
        <v>43313</v>
      </c>
      <c r="Q39" s="958">
        <v>43328</v>
      </c>
      <c r="R39" s="736">
        <f t="shared" si="2"/>
        <v>4.1666666666666705</v>
      </c>
      <c r="S39" s="802">
        <f>IF(INDEX(Historical!$D$7:$D$1452,MATCH(B39,Historical!$B$7:$B$1452,0))=0,"n/a",(INDEX(Historical!$C$7:$C$1452,MATCH(B39,Historical!$B$7:$B$1452,0))/INDEX(Historical!$D$7:$D$1452,MATCH(B39,Historical!$B$7:$B$1452,0))-1)*100)</f>
        <v>1.0869565217391131</v>
      </c>
      <c r="T39" s="802">
        <f>IF(INDEX(Historical!$F$7:$F$1452,MATCH(B39,Historical!$B$7:$B$1452,0))=0,"n/a",((INDEX(Historical!$C$7:$C$1452,MATCH(B39,Historical!$B$7:$B$1452,0))/INDEX(Historical!$F$7:$F$1452,MATCH(B39,Historical!$B$7:$B$1452,0)))^(1/3)-1)*100)</f>
        <v>3.450966906825137</v>
      </c>
      <c r="U39" s="802">
        <f>IF(INDEX(Historical!$I$7:$I$1452,MATCH(B39,Historical!$B$7:$B$1452,0))=0,"n/a",((INDEX(Historical!$C$7:$C$1452,MATCH(B39,Historical!$B$7:$B$1452,0))/INDEX(Historical!$I$7:$I$1452,MATCH(B39,Historical!$B$7:$B$1452,0)))^(1/5)-1)*100)</f>
        <v>4.3961149790192833</v>
      </c>
      <c r="V39" s="802">
        <f>IF(INDEX(Historical!$O$7:$O$1452,MATCH(B39,Historical!$B$7:$B$1452,0))=0,"n/a",((INDEX(Historical!$C$7:$C$1452,MATCH(B39,Historical!$B$7:$B$1452,0))/INDEX(Historical!$O$7:$O$1452,MATCH(B39,Historical!$B$7:$B$1452,0)))^(1/10)-1)*100)</f>
        <v>4.6557498404329989</v>
      </c>
      <c r="W39" s="803">
        <f t="shared" si="3"/>
        <v>0.94423350259094485</v>
      </c>
      <c r="X39" s="804" t="str">
        <f t="shared" si="4"/>
        <v>n/a</v>
      </c>
      <c r="Y39" s="967" t="s">
        <v>4072</v>
      </c>
      <c r="Z39" s="745">
        <f t="shared" si="5"/>
        <v>42.283298097251581</v>
      </c>
      <c r="AA39" s="678">
        <f t="shared" si="6"/>
        <v>17.600422832980971</v>
      </c>
      <c r="AB39" s="679">
        <v>12</v>
      </c>
      <c r="AC39" s="959">
        <v>4.7300000000000004</v>
      </c>
      <c r="AD39" s="959" t="s">
        <v>138</v>
      </c>
      <c r="AE39" s="959">
        <v>3.45</v>
      </c>
      <c r="AF39" s="959">
        <v>2.13</v>
      </c>
      <c r="AG39" s="959">
        <v>3.08</v>
      </c>
      <c r="AH39" s="959" t="s">
        <v>138</v>
      </c>
      <c r="AI39" s="959" t="s">
        <v>138</v>
      </c>
      <c r="AJ39" s="959" t="s">
        <v>138</v>
      </c>
      <c r="AK39" s="959" t="s">
        <v>138</v>
      </c>
      <c r="AL39" s="969">
        <v>341.91</v>
      </c>
      <c r="AM39" s="964">
        <v>3.47</v>
      </c>
      <c r="AN39" s="959">
        <v>0.44</v>
      </c>
      <c r="AO39" s="845">
        <f t="shared" si="7"/>
        <v>-10.801905451559286</v>
      </c>
      <c r="AP39" s="846">
        <f t="shared" si="8"/>
        <v>6.7985173814216857</v>
      </c>
      <c r="AQ39" s="680">
        <f t="shared" si="9"/>
        <v>29.080337833544512</v>
      </c>
      <c r="AR39" s="745">
        <f>INDEX(Historical!$C$7:$C$1452,MATCH(B39,Historical!$B$7:$B$1452,0))*IF(AH39="n/a",1.03,IF(AH39&lt;0,1.01,IF(AH39&gt;10,1.1,(1+AH39/100))))</f>
        <v>1.9157999999999999</v>
      </c>
      <c r="AS39" s="678">
        <f t="shared" si="10"/>
        <v>1.973274</v>
      </c>
      <c r="AT39" s="678">
        <f t="shared" si="15"/>
        <v>2.0324722199999998</v>
      </c>
      <c r="AU39" s="678">
        <f t="shared" si="15"/>
        <v>2.0934463865999997</v>
      </c>
      <c r="AV39" s="678">
        <f t="shared" si="15"/>
        <v>2.1562497781979997</v>
      </c>
      <c r="AW39" s="745">
        <f t="shared" si="12"/>
        <v>10.171242384797999</v>
      </c>
      <c r="AX39" s="854">
        <f t="shared" si="13"/>
        <v>12.217708570327927</v>
      </c>
      <c r="AY39" s="1090">
        <v>0.21</v>
      </c>
      <c r="AZ39" s="964">
        <v>11</v>
      </c>
      <c r="BA39" s="964">
        <v>-12.42</v>
      </c>
      <c r="BB39" s="964">
        <v>-1.6199999999999999</v>
      </c>
      <c r="BC39" s="964">
        <v>-4.43</v>
      </c>
      <c r="BE39" s="701">
        <v>1999</v>
      </c>
      <c r="BF39" s="986" t="e">
        <f>#VALUE!</f>
        <v>#VALUE!</v>
      </c>
      <c r="BG39" s="972">
        <v>0.25</v>
      </c>
    </row>
    <row r="40" spans="1:59" ht="11.25" customHeight="1" x14ac:dyDescent="0.2">
      <c r="A40" s="566" t="s">
        <v>491</v>
      </c>
      <c r="B40" s="651" t="s">
        <v>492</v>
      </c>
      <c r="C40" s="1080" t="s">
        <v>113</v>
      </c>
      <c r="D40" s="1080" t="s">
        <v>4445</v>
      </c>
      <c r="E40" s="835">
        <v>21</v>
      </c>
      <c r="F40" s="554">
        <v>155</v>
      </c>
      <c r="G40" s="554" t="s">
        <v>107</v>
      </c>
      <c r="H40" s="554" t="s">
        <v>107</v>
      </c>
      <c r="I40" s="966">
        <v>74.11</v>
      </c>
      <c r="J40" s="745">
        <f t="shared" si="0"/>
        <v>1.899878558898934</v>
      </c>
      <c r="K40" s="974">
        <v>0.35199999999999998</v>
      </c>
      <c r="L40" s="679">
        <v>4</v>
      </c>
      <c r="M40" s="736">
        <f t="shared" si="1"/>
        <v>1.4079999999999999</v>
      </c>
      <c r="N40" s="644" t="s">
        <v>153</v>
      </c>
      <c r="O40" s="839">
        <v>0.32079999999999997</v>
      </c>
      <c r="P40" s="958">
        <v>43166</v>
      </c>
      <c r="Q40" s="958">
        <v>43188</v>
      </c>
      <c r="R40" s="736">
        <f t="shared" si="2"/>
        <v>9.7256857855361609</v>
      </c>
      <c r="S40" s="802">
        <f>IF(INDEX(Historical!$D$7:$D$1452,MATCH(B40,Historical!$B$7:$B$1452,0))=0,"n/a",(INDEX(Historical!$C$7:$C$1452,MATCH(B40,Historical!$B$7:$B$1452,0))/INDEX(Historical!$D$7:$D$1452,MATCH(B40,Historical!$B$7:$B$1452,0))-1)*100)</f>
        <v>12.286890581839272</v>
      </c>
      <c r="T40" s="802">
        <f>IF(INDEX(Historical!$F$7:$F$1452,MATCH(B40,Historical!$B$7:$B$1452,0))=0,"n/a",((INDEX(Historical!$C$7:$C$1452,MATCH(B40,Historical!$B$7:$B$1452,0))/INDEX(Historical!$F$7:$F$1452,MATCH(B40,Historical!$B$7:$B$1452,0)))^(1/3)-1)*100)</f>
        <v>12.145161215955259</v>
      </c>
      <c r="U40" s="802">
        <f>IF(INDEX(Historical!$I$7:$I$1452,MATCH(B40,Historical!$B$7:$B$1452,0))=0,"n/a",((INDEX(Historical!$C$7:$C$1452,MATCH(B40,Historical!$B$7:$B$1452,0))/INDEX(Historical!$I$7:$I$1452,MATCH(B40,Historical!$B$7:$B$1452,0)))^(1/5)-1)*100)</f>
        <v>11.213921411811988</v>
      </c>
      <c r="V40" s="802">
        <f>IF(INDEX(Historical!$O$7:$O$1452,MATCH(B40,Historical!$B$7:$B$1452,0))=0,"n/a",((INDEX(Historical!$C$7:$C$1452,MATCH(B40,Historical!$B$7:$B$1452,0))/INDEX(Historical!$O$7:$O$1452,MATCH(B40,Historical!$B$7:$B$1452,0)))^(1/10)-1)*100)</f>
        <v>12.516199311308341</v>
      </c>
      <c r="W40" s="803">
        <f t="shared" si="3"/>
        <v>0.89595260772815033</v>
      </c>
      <c r="X40" s="804">
        <f t="shared" si="4"/>
        <v>0.43804380514890578</v>
      </c>
      <c r="Y40" s="967" t="s">
        <v>493</v>
      </c>
      <c r="Z40" s="745">
        <f t="shared" si="5"/>
        <v>18.873994638069703</v>
      </c>
      <c r="AA40" s="678">
        <f t="shared" si="6"/>
        <v>9.9343163538874002</v>
      </c>
      <c r="AB40" s="679">
        <v>12</v>
      </c>
      <c r="AC40" s="959">
        <v>7.46</v>
      </c>
      <c r="AD40" s="959">
        <v>1.1200000000000001</v>
      </c>
      <c r="AE40" s="959">
        <v>5.41</v>
      </c>
      <c r="AF40" s="959">
        <v>4.1900000000000004</v>
      </c>
      <c r="AG40" s="959">
        <v>34</v>
      </c>
      <c r="AH40" s="959">
        <v>104.89999999999999</v>
      </c>
      <c r="AI40" s="959">
        <v>14.149999999999999</v>
      </c>
      <c r="AJ40" s="959">
        <v>25.6</v>
      </c>
      <c r="AK40" s="959">
        <v>8.85</v>
      </c>
      <c r="AL40" s="969">
        <v>54880</v>
      </c>
      <c r="AM40" s="964">
        <v>0.2</v>
      </c>
      <c r="AN40" s="959">
        <v>0.68</v>
      </c>
      <c r="AO40" s="845">
        <f t="shared" si="7"/>
        <v>3.1794836168235214</v>
      </c>
      <c r="AP40" s="846">
        <f t="shared" si="8"/>
        <v>13.113799970710922</v>
      </c>
      <c r="AQ40" s="680">
        <f t="shared" si="9"/>
        <v>36.01435467183147</v>
      </c>
      <c r="AR40" s="745">
        <f>INDEX(Historical!$C$7:$C$1452,MATCH(B40,Historical!$B$7:$B$1452,0))*IF(AH40="n/a",1.03,IF(AH40&lt;0,1.01,IF(AH40&gt;10,1.1,(1+AH40/100))))</f>
        <v>1.4040509999999999</v>
      </c>
      <c r="AS40" s="678">
        <f t="shared" si="10"/>
        <v>1.5444561000000001</v>
      </c>
      <c r="AT40" s="678">
        <f t="shared" si="15"/>
        <v>1.6811404648500001</v>
      </c>
      <c r="AU40" s="678">
        <f t="shared" si="15"/>
        <v>1.8299213959892251</v>
      </c>
      <c r="AV40" s="678">
        <f t="shared" si="15"/>
        <v>1.9918694395342715</v>
      </c>
      <c r="AW40" s="745">
        <f t="shared" si="12"/>
        <v>8.4514384003734975</v>
      </c>
      <c r="AX40" s="854">
        <f t="shared" si="13"/>
        <v>11.403910943696529</v>
      </c>
      <c r="AY40" s="1090">
        <v>1.06</v>
      </c>
      <c r="AZ40" s="964">
        <v>5.33</v>
      </c>
      <c r="BA40" s="964">
        <v>-19.36</v>
      </c>
      <c r="BB40" s="964">
        <v>-9.35</v>
      </c>
      <c r="BC40" s="964">
        <v>-10.33</v>
      </c>
      <c r="BE40" s="701">
        <v>1998</v>
      </c>
      <c r="BF40" s="986" t="e">
        <f>#VALUE!</f>
        <v>#VALUE!</v>
      </c>
      <c r="BG40" s="972">
        <v>14.799999999999999</v>
      </c>
    </row>
    <row r="41" spans="1:59" ht="11.25" customHeight="1" x14ac:dyDescent="0.2">
      <c r="A41" s="566" t="s">
        <v>1043</v>
      </c>
      <c r="B41" s="967" t="s">
        <v>1044</v>
      </c>
      <c r="C41" s="1080" t="s">
        <v>155</v>
      </c>
      <c r="D41" s="1080" t="s">
        <v>4412</v>
      </c>
      <c r="E41" s="835">
        <v>10</v>
      </c>
      <c r="F41" s="554">
        <v>334</v>
      </c>
      <c r="G41" s="554" t="s">
        <v>107</v>
      </c>
      <c r="H41" s="554" t="s">
        <v>107</v>
      </c>
      <c r="I41" s="966">
        <v>74.45</v>
      </c>
      <c r="J41" s="745">
        <f t="shared" si="0"/>
        <v>0.26863666890530558</v>
      </c>
      <c r="K41" s="968">
        <v>0.1</v>
      </c>
      <c r="L41" s="679">
        <v>2</v>
      </c>
      <c r="M41" s="736">
        <f t="shared" si="1"/>
        <v>0.2</v>
      </c>
      <c r="N41" s="644" t="s">
        <v>232</v>
      </c>
      <c r="O41" s="838">
        <v>8.5000000000000006E-2</v>
      </c>
      <c r="P41" s="958">
        <v>43481</v>
      </c>
      <c r="Q41" s="958">
        <v>43496</v>
      </c>
      <c r="R41" s="736">
        <f t="shared" si="2"/>
        <v>17.647058823529409</v>
      </c>
      <c r="S41" s="802">
        <f>IF(INDEX(Historical!$D$7:$D$1452,MATCH(B41,Historical!$B$7:$B$1452,0))=0,"n/a",(INDEX(Historical!$C$7:$C$1452,MATCH(B41,Historical!$B$7:$B$1452,0))/INDEX(Historical!$D$7:$D$1452,MATCH(B41,Historical!$B$7:$B$1452,0))-1)*100)</f>
        <v>16.666666666666675</v>
      </c>
      <c r="T41" s="802">
        <f>IF(INDEX(Historical!$F$7:$F$1452,MATCH(B41,Historical!$B$7:$B$1452,0))=0,"n/a",((INDEX(Historical!$C$7:$C$1452,MATCH(B41,Historical!$B$7:$B$1452,0))/INDEX(Historical!$F$7:$F$1452,MATCH(B41,Historical!$B$7:$B$1452,0)))^(1/3)-1)*100)</f>
        <v>15.867554829548336</v>
      </c>
      <c r="U41" s="802">
        <f>IF(INDEX(Historical!$I$7:$I$1452,MATCH(B41,Historical!$B$7:$B$1452,0))=0,"n/a",((INDEX(Historical!$C$7:$C$1452,MATCH(B41,Historical!$B$7:$B$1452,0))/INDEX(Historical!$I$7:$I$1452,MATCH(B41,Historical!$B$7:$B$1452,0)))^(1/5)-1)*100)</f>
        <v>17.525749162011152</v>
      </c>
      <c r="V41" s="802" t="str">
        <f>IF(INDEX(Historical!$O$7:$O$1452,MATCH(B41,Historical!$B$7:$B$1452,0))=0,"n/a",((INDEX(Historical!$C$7:$C$1452,MATCH(B41,Historical!$B$7:$B$1452,0))/INDEX(Historical!$O$7:$O$1452,MATCH(B41,Historical!$B$7:$B$1452,0)))^(1/10)-1)*100)</f>
        <v>n/a</v>
      </c>
      <c r="W41" s="803" t="str">
        <f t="shared" si="3"/>
        <v>n/a</v>
      </c>
      <c r="X41" s="804">
        <f t="shared" si="4"/>
        <v>1.1162897555421116</v>
      </c>
      <c r="Y41" s="967"/>
      <c r="Z41" s="745">
        <f t="shared" si="5"/>
        <v>10.471204188481677</v>
      </c>
      <c r="AA41" s="678">
        <f t="shared" si="6"/>
        <v>38.97905759162304</v>
      </c>
      <c r="AB41" s="679">
        <v>7</v>
      </c>
      <c r="AC41" s="959">
        <v>1.91</v>
      </c>
      <c r="AD41" s="959">
        <v>2.17</v>
      </c>
      <c r="AE41" s="959">
        <v>3.61</v>
      </c>
      <c r="AF41" s="959">
        <v>4.9800000000000004</v>
      </c>
      <c r="AG41" s="959">
        <v>14.399999999999999</v>
      </c>
      <c r="AH41" s="959">
        <v>15.4</v>
      </c>
      <c r="AI41" s="959">
        <v>13.36</v>
      </c>
      <c r="AJ41" s="959">
        <v>15.7</v>
      </c>
      <c r="AK41" s="959">
        <v>18</v>
      </c>
      <c r="AL41" s="969">
        <v>3190</v>
      </c>
      <c r="AM41" s="964">
        <v>9.3000000000000007</v>
      </c>
      <c r="AN41" s="959">
        <v>0.31</v>
      </c>
      <c r="AO41" s="845">
        <f t="shared" si="7"/>
        <v>-21.184671760706582</v>
      </c>
      <c r="AP41" s="846">
        <f t="shared" si="8"/>
        <v>17.794385830916458</v>
      </c>
      <c r="AQ41" s="680">
        <f t="shared" si="9"/>
        <v>193.7237604782068</v>
      </c>
      <c r="AR41" s="745">
        <f>INDEX(Historical!$C$7:$C$1452,MATCH(B41,Historical!$B$7:$B$1452,0))*IF(AH41="n/a",1.03,IF(AH41&lt;0,1.01,IF(AH41&gt;10,1.1,(1+AH41/100))))</f>
        <v>0.15400000000000003</v>
      </c>
      <c r="AS41" s="678">
        <f t="shared" si="10"/>
        <v>0.16940000000000005</v>
      </c>
      <c r="AT41" s="678">
        <f t="shared" si="15"/>
        <v>0.18634000000000006</v>
      </c>
      <c r="AU41" s="678">
        <f t="shared" si="15"/>
        <v>0.20497400000000007</v>
      </c>
      <c r="AV41" s="678">
        <f t="shared" si="15"/>
        <v>0.2254714000000001</v>
      </c>
      <c r="AW41" s="745">
        <f t="shared" si="12"/>
        <v>0.94018540000000028</v>
      </c>
      <c r="AX41" s="854">
        <f t="shared" si="13"/>
        <v>1.2628413700470118</v>
      </c>
      <c r="AY41" s="1090">
        <v>1.2</v>
      </c>
      <c r="AZ41" s="964">
        <v>7.35</v>
      </c>
      <c r="BA41" s="964">
        <v>-43.13</v>
      </c>
      <c r="BB41" s="964">
        <v>-8.36</v>
      </c>
      <c r="BC41" s="964">
        <v>-23.72</v>
      </c>
      <c r="BE41" s="701">
        <v>2010</v>
      </c>
      <c r="BF41" s="986" t="e">
        <f>#VALUE!</f>
        <v>#VALUE!</v>
      </c>
      <c r="BG41" s="972">
        <v>9.3000000000000007</v>
      </c>
    </row>
    <row r="42" spans="1:59" ht="11.25" customHeight="1" x14ac:dyDescent="0.2">
      <c r="A42" s="566" t="s">
        <v>494</v>
      </c>
      <c r="B42" s="651" t="s">
        <v>495</v>
      </c>
      <c r="C42" s="1080" t="s">
        <v>155</v>
      </c>
      <c r="D42" s="1080" t="s">
        <v>4409</v>
      </c>
      <c r="E42" s="835">
        <v>23</v>
      </c>
      <c r="F42" s="554">
        <v>145</v>
      </c>
      <c r="G42" s="554" t="s">
        <v>107</v>
      </c>
      <c r="H42" s="554" t="s">
        <v>107</v>
      </c>
      <c r="I42" s="959">
        <v>44.6</v>
      </c>
      <c r="J42" s="745">
        <f t="shared" si="0"/>
        <v>4.2717488789237663</v>
      </c>
      <c r="K42" s="974">
        <v>0.4763</v>
      </c>
      <c r="L42" s="679">
        <v>4</v>
      </c>
      <c r="M42" s="736">
        <f t="shared" si="1"/>
        <v>1.9052</v>
      </c>
      <c r="N42" s="644" t="s">
        <v>496</v>
      </c>
      <c r="O42" s="839">
        <v>0.46239999999999998</v>
      </c>
      <c r="P42" s="958">
        <v>43281</v>
      </c>
      <c r="Q42" s="958">
        <v>43296</v>
      </c>
      <c r="R42" s="736">
        <f t="shared" si="2"/>
        <v>3.0060553633218046</v>
      </c>
      <c r="S42" s="802">
        <f>IF(INDEX(Historical!$D$7:$D$1452,MATCH(B42,Historical!$B$7:$B$1452,0))=0,"n/a",(INDEX(Historical!$C$7:$C$1452,MATCH(B42,Historical!$B$7:$B$1452,0))/INDEX(Historical!$D$7:$D$1452,MATCH(B42,Historical!$B$7:$B$1452,0))-1)*100)</f>
        <v>9.0202177293934547</v>
      </c>
      <c r="T42" s="802">
        <f>IF(INDEX(Historical!$F$7:$F$1452,MATCH(B42,Historical!$B$7:$B$1452,0))=0,"n/a",((INDEX(Historical!$C$7:$C$1452,MATCH(B42,Historical!$B$7:$B$1452,0))/INDEX(Historical!$F$7:$F$1452,MATCH(B42,Historical!$B$7:$B$1452,0)))^(1/3)-1)*100)</f>
        <v>12.210600162036123</v>
      </c>
      <c r="U42" s="802">
        <f>IF(INDEX(Historical!$I$7:$I$1452,MATCH(B42,Historical!$B$7:$B$1452,0))=0,"n/a",((INDEX(Historical!$C$7:$C$1452,MATCH(B42,Historical!$B$7:$B$1452,0))/INDEX(Historical!$I$7:$I$1452,MATCH(B42,Historical!$B$7:$B$1452,0)))^(1/5)-1)*100)</f>
        <v>15.029321296542975</v>
      </c>
      <c r="V42" s="802">
        <f>IF(INDEX(Historical!$O$7:$O$1452,MATCH(B42,Historical!$B$7:$B$1452,0))=0,"n/a",((INDEX(Historical!$C$7:$C$1452,MATCH(B42,Historical!$B$7:$B$1452,0))/INDEX(Historical!$O$7:$O$1452,MATCH(B42,Historical!$B$7:$B$1452,0)))^(1/10)-1)*100)</f>
        <v>19.708779481086157</v>
      </c>
      <c r="W42" s="803">
        <f t="shared" si="3"/>
        <v>0.7625698644081994</v>
      </c>
      <c r="X42" s="804" t="str">
        <f t="shared" si="4"/>
        <v>n/a</v>
      </c>
      <c r="Y42" s="967"/>
      <c r="Z42" s="745" t="str">
        <f t="shared" si="5"/>
        <v>n/a</v>
      </c>
      <c r="AA42" s="678" t="str">
        <f t="shared" si="6"/>
        <v>n/a</v>
      </c>
      <c r="AB42" s="679">
        <v>6</v>
      </c>
      <c r="AC42" s="959">
        <v>-0.52</v>
      </c>
      <c r="AD42" s="959" t="s">
        <v>138</v>
      </c>
      <c r="AE42" s="959">
        <v>0.1</v>
      </c>
      <c r="AF42" s="959">
        <v>2.2999999999999998</v>
      </c>
      <c r="AG42" s="959">
        <v>10.8</v>
      </c>
      <c r="AH42" s="959">
        <v>-150.4</v>
      </c>
      <c r="AI42" s="959">
        <v>6.29</v>
      </c>
      <c r="AJ42" s="959">
        <v>-32.5</v>
      </c>
      <c r="AK42" s="959">
        <v>5.16</v>
      </c>
      <c r="AL42" s="969">
        <v>13760</v>
      </c>
      <c r="AM42" s="964">
        <v>0.5</v>
      </c>
      <c r="AN42" s="959">
        <v>1.52</v>
      </c>
      <c r="AO42" s="845" t="str">
        <f t="shared" si="7"/>
        <v>n/a</v>
      </c>
      <c r="AP42" s="846">
        <f t="shared" si="8"/>
        <v>19.301070175466741</v>
      </c>
      <c r="AQ42" s="680" t="str">
        <f t="shared" si="9"/>
        <v>n/a</v>
      </c>
      <c r="AR42" s="745">
        <f>INDEX(Historical!$C$7:$C$1452,MATCH(B42,Historical!$B$7:$B$1452,0))*IF(AH42="n/a",1.03,IF(AH42&lt;0,1.01,IF(AH42&gt;10,1.1,(1+AH42/100))))</f>
        <v>1.8408260000000001</v>
      </c>
      <c r="AS42" s="678">
        <f t="shared" si="10"/>
        <v>1.9566139553999999</v>
      </c>
      <c r="AT42" s="678">
        <f t="shared" si="15"/>
        <v>2.0575752354986401</v>
      </c>
      <c r="AU42" s="678">
        <f t="shared" si="15"/>
        <v>2.1637461176503701</v>
      </c>
      <c r="AV42" s="678">
        <f t="shared" si="15"/>
        <v>2.2753954173211293</v>
      </c>
      <c r="AW42" s="745">
        <f t="shared" si="12"/>
        <v>10.294156725870138</v>
      </c>
      <c r="AX42" s="854">
        <f t="shared" si="13"/>
        <v>23.081068892085511</v>
      </c>
      <c r="AY42" s="1090">
        <v>1.06</v>
      </c>
      <c r="AZ42" s="964">
        <v>5.76</v>
      </c>
      <c r="BA42" s="964">
        <v>-41.120000000000005</v>
      </c>
      <c r="BB42" s="964">
        <v>-14.219999999999999</v>
      </c>
      <c r="BC42" s="964">
        <v>-17.48</v>
      </c>
      <c r="BE42" s="701">
        <v>1996</v>
      </c>
      <c r="BF42" s="986" t="e">
        <f>#VALUE!</f>
        <v>#VALUE!</v>
      </c>
      <c r="BG42" s="972">
        <v>1.7999999999999998</v>
      </c>
    </row>
    <row r="43" spans="1:59" ht="11.25" customHeight="1" x14ac:dyDescent="0.2">
      <c r="A43" s="566" t="s">
        <v>497</v>
      </c>
      <c r="B43" s="651" t="s">
        <v>498</v>
      </c>
      <c r="C43" s="1080" t="s">
        <v>129</v>
      </c>
      <c r="D43" s="1080" t="s">
        <v>4424</v>
      </c>
      <c r="E43" s="835">
        <v>19</v>
      </c>
      <c r="F43" s="554">
        <v>169</v>
      </c>
      <c r="G43" s="554" t="s">
        <v>38</v>
      </c>
      <c r="H43" s="554" t="s">
        <v>38</v>
      </c>
      <c r="I43" s="966">
        <v>128.13999999999999</v>
      </c>
      <c r="J43" s="745">
        <f t="shared" si="0"/>
        <v>0.90525987201498359</v>
      </c>
      <c r="K43" s="974">
        <v>0.28999999999999998</v>
      </c>
      <c r="L43" s="679">
        <v>4</v>
      </c>
      <c r="M43" s="736">
        <f t="shared" si="1"/>
        <v>1.1599999999999999</v>
      </c>
      <c r="N43" s="644" t="s">
        <v>108</v>
      </c>
      <c r="O43" s="839">
        <v>0.26</v>
      </c>
      <c r="P43" s="958">
        <v>43312</v>
      </c>
      <c r="Q43" s="958">
        <v>43327</v>
      </c>
      <c r="R43" s="736">
        <f t="shared" si="2"/>
        <v>11.538461538461526</v>
      </c>
      <c r="S43" s="802">
        <f>IF(INDEX(Historical!$D$7:$D$1452,MATCH(B43,Historical!$B$7:$B$1452,0))=0,"n/a",(INDEX(Historical!$C$7:$C$1452,MATCH(B43,Historical!$B$7:$B$1452,0))/INDEX(Historical!$D$7:$D$1452,MATCH(B43,Historical!$B$7:$B$1452,0))-1)*100)</f>
        <v>8.6956521739130377</v>
      </c>
      <c r="T43" s="802">
        <f>IF(INDEX(Historical!$F$7:$F$1452,MATCH(B43,Historical!$B$7:$B$1452,0))=0,"n/a",((INDEX(Historical!$C$7:$C$1452,MATCH(B43,Historical!$B$7:$B$1452,0))/INDEX(Historical!$F$7:$F$1452,MATCH(B43,Historical!$B$7:$B$1452,0)))^(1/3)-1)*100)</f>
        <v>9.5793708422175161</v>
      </c>
      <c r="U43" s="802">
        <f>IF(INDEX(Historical!$I$7:$I$1452,MATCH(B43,Historical!$B$7:$B$1452,0))=0,"n/a",((INDEX(Historical!$C$7:$C$1452,MATCH(B43,Historical!$B$7:$B$1452,0))/INDEX(Historical!$I$7:$I$1452,MATCH(B43,Historical!$B$7:$B$1452,0)))^(1/5)-1)*100)</f>
        <v>9.681123419972181</v>
      </c>
      <c r="V43" s="802">
        <f>IF(INDEX(Historical!$O$7:$O$1452,MATCH(B43,Historical!$B$7:$B$1452,0))=0,"n/a",((INDEX(Historical!$C$7:$C$1452,MATCH(B43,Historical!$B$7:$B$1452,0))/INDEX(Historical!$O$7:$O$1452,MATCH(B43,Historical!$B$7:$B$1452,0)))^(1/10)-1)*100)</f>
        <v>15.831642950132153</v>
      </c>
      <c r="W43" s="803">
        <f t="shared" si="3"/>
        <v>0.61150465876893523</v>
      </c>
      <c r="X43" s="804">
        <f t="shared" si="4"/>
        <v>1.3446004749961364</v>
      </c>
      <c r="Y43" s="651"/>
      <c r="Z43" s="745">
        <f t="shared" si="5"/>
        <v>24.472573839662445</v>
      </c>
      <c r="AA43" s="678">
        <f t="shared" si="6"/>
        <v>27.033755274261598</v>
      </c>
      <c r="AB43" s="679">
        <v>12</v>
      </c>
      <c r="AC43" s="959">
        <v>4.74</v>
      </c>
      <c r="AD43" s="959">
        <v>2.0499999999999998</v>
      </c>
      <c r="AE43" s="959">
        <v>0.52</v>
      </c>
      <c r="AF43" s="959">
        <v>3.47</v>
      </c>
      <c r="AG43" s="959">
        <v>26.6</v>
      </c>
      <c r="AH43" s="959">
        <v>-15.299999999999999</v>
      </c>
      <c r="AI43" s="959">
        <v>6.2700000000000005</v>
      </c>
      <c r="AJ43" s="959">
        <v>7.1999999999999993</v>
      </c>
      <c r="AK43" s="959">
        <v>13.200000000000001</v>
      </c>
      <c r="AL43" s="969">
        <v>4810</v>
      </c>
      <c r="AM43" s="964">
        <v>0.3</v>
      </c>
      <c r="AN43" s="959">
        <v>0.96</v>
      </c>
      <c r="AO43" s="845">
        <f t="shared" si="7"/>
        <v>-16.447371982274433</v>
      </c>
      <c r="AP43" s="846">
        <f t="shared" si="8"/>
        <v>10.586383291987165</v>
      </c>
      <c r="AQ43" s="680">
        <f t="shared" si="9"/>
        <v>104.18633189830176</v>
      </c>
      <c r="AR43" s="745">
        <f>INDEX(Historical!$C$7:$C$1452,MATCH(B43,Historical!$B$7:$B$1452,0))*IF(AH43="n/a",1.03,IF(AH43&lt;0,1.01,IF(AH43&gt;10,1.1,(1+AH43/100))))</f>
        <v>1.01</v>
      </c>
      <c r="AS43" s="678">
        <f t="shared" si="10"/>
        <v>1.0733269999999999</v>
      </c>
      <c r="AT43" s="678">
        <f t="shared" si="15"/>
        <v>1.1806597000000001</v>
      </c>
      <c r="AU43" s="678">
        <f t="shared" si="15"/>
        <v>1.2987256700000003</v>
      </c>
      <c r="AV43" s="678">
        <f t="shared" si="15"/>
        <v>1.4285982370000003</v>
      </c>
      <c r="AW43" s="745">
        <f t="shared" si="12"/>
        <v>5.991310607</v>
      </c>
      <c r="AX43" s="854">
        <f t="shared" si="13"/>
        <v>4.6755974769783055</v>
      </c>
      <c r="AY43" s="1090">
        <v>0.5</v>
      </c>
      <c r="AZ43" s="964">
        <v>41.72</v>
      </c>
      <c r="BA43" s="964">
        <v>-6.52</v>
      </c>
      <c r="BB43" s="964">
        <v>0.43</v>
      </c>
      <c r="BC43" s="964">
        <v>12.4</v>
      </c>
      <c r="BE43" s="701">
        <v>2000</v>
      </c>
      <c r="BF43" s="986" t="e">
        <f>#VALUE!</f>
        <v>#VALUE!</v>
      </c>
      <c r="BG43" s="972">
        <v>10</v>
      </c>
    </row>
    <row r="44" spans="1:59" ht="11.25" customHeight="1" x14ac:dyDescent="0.2">
      <c r="A44" s="645" t="s">
        <v>499</v>
      </c>
      <c r="B44" s="651" t="s">
        <v>500</v>
      </c>
      <c r="C44" s="1080" t="s">
        <v>4277</v>
      </c>
      <c r="D44" s="1080" t="s">
        <v>4413</v>
      </c>
      <c r="E44" s="835">
        <v>17</v>
      </c>
      <c r="F44" s="554">
        <v>184</v>
      </c>
      <c r="G44" s="554" t="s">
        <v>116</v>
      </c>
      <c r="H44" s="554" t="s">
        <v>116</v>
      </c>
      <c r="I44" s="966">
        <v>52.92</v>
      </c>
      <c r="J44" s="745">
        <f t="shared" si="0"/>
        <v>1.9652305366591083</v>
      </c>
      <c r="K44" s="968">
        <v>0.26</v>
      </c>
      <c r="L44" s="679">
        <v>4</v>
      </c>
      <c r="M44" s="736">
        <f t="shared" si="1"/>
        <v>1.04</v>
      </c>
      <c r="N44" s="644" t="s">
        <v>150</v>
      </c>
      <c r="O44" s="840">
        <v>0.21818181818181814</v>
      </c>
      <c r="P44" s="958">
        <v>43255</v>
      </c>
      <c r="Q44" s="958">
        <v>43266</v>
      </c>
      <c r="R44" s="736">
        <f t="shared" si="2"/>
        <v>19.166666666666693</v>
      </c>
      <c r="S44" s="802">
        <f>IF(INDEX(Historical!$D$7:$D$1452,MATCH(B44,Historical!$B$7:$B$1452,0))=0,"n/a",(INDEX(Historical!$C$7:$C$1452,MATCH(B44,Historical!$B$7:$B$1452,0))/INDEX(Historical!$D$7:$D$1452,MATCH(B44,Historical!$B$7:$B$1452,0))-1)*100)</f>
        <v>4.4943820224718989</v>
      </c>
      <c r="T44" s="802">
        <f>IF(INDEX(Historical!$F$7:$F$1452,MATCH(B44,Historical!$B$7:$B$1452,0))=0,"n/a",((INDEX(Historical!$C$7:$C$1452,MATCH(B44,Historical!$B$7:$B$1452,0))/INDEX(Historical!$F$7:$F$1452,MATCH(B44,Historical!$B$7:$B$1452,0)))^(1/3)-1)*100)</f>
        <v>4.7126884130464397</v>
      </c>
      <c r="U44" s="802">
        <f>IF(INDEX(Historical!$I$7:$I$1452,MATCH(B44,Historical!$B$7:$B$1452,0))=0,"n/a",((INDEX(Historical!$C$7:$C$1452,MATCH(B44,Historical!$B$7:$B$1452,0))/INDEX(Historical!$I$7:$I$1452,MATCH(B44,Historical!$B$7:$B$1452,0)))^(1/5)-1)*100)</f>
        <v>8.1945309796309864</v>
      </c>
      <c r="V44" s="802">
        <f>IF(INDEX(Historical!$O$7:$O$1452,MATCH(B44,Historical!$B$7:$B$1452,0))=0,"n/a",((INDEX(Historical!$C$7:$C$1452,MATCH(B44,Historical!$B$7:$B$1452,0))/INDEX(Historical!$O$7:$O$1452,MATCH(B44,Historical!$B$7:$B$1452,0)))^(1/10)-1)*100)</f>
        <v>9.9366093991452686</v>
      </c>
      <c r="W44" s="803">
        <f t="shared" si="3"/>
        <v>0.82468079909992908</v>
      </c>
      <c r="X44" s="804">
        <f t="shared" si="4"/>
        <v>2.731510326543662</v>
      </c>
      <c r="Y44" s="765" t="s">
        <v>443</v>
      </c>
      <c r="Z44" s="745">
        <f t="shared" si="5"/>
        <v>51.231527093596064</v>
      </c>
      <c r="AA44" s="678">
        <f t="shared" si="6"/>
        <v>26.068965517241384</v>
      </c>
      <c r="AB44" s="679">
        <v>12</v>
      </c>
      <c r="AC44" s="959">
        <v>2.0299999999999998</v>
      </c>
      <c r="AD44" s="959" t="s">
        <v>138</v>
      </c>
      <c r="AE44" s="959">
        <v>5.31</v>
      </c>
      <c r="AF44" s="959">
        <v>3.39</v>
      </c>
      <c r="AG44" s="959">
        <v>12.6</v>
      </c>
      <c r="AH44" s="959">
        <v>10.199999999999999</v>
      </c>
      <c r="AI44" s="959" t="s">
        <v>138</v>
      </c>
      <c r="AJ44" s="959">
        <v>3</v>
      </c>
      <c r="AK44" s="959" t="s">
        <v>138</v>
      </c>
      <c r="AL44" s="969">
        <v>787.45</v>
      </c>
      <c r="AM44" s="964">
        <v>2.4</v>
      </c>
      <c r="AN44" s="959">
        <v>1.59</v>
      </c>
      <c r="AO44" s="845">
        <f t="shared" si="7"/>
        <v>-15.90920400095129</v>
      </c>
      <c r="AP44" s="846">
        <f t="shared" si="8"/>
        <v>10.159761516290095</v>
      </c>
      <c r="AQ44" s="680">
        <f t="shared" si="9"/>
        <v>98.184866675814447</v>
      </c>
      <c r="AR44" s="745">
        <f>INDEX(Historical!$C$7:$C$1452,MATCH(B44,Historical!$B$7:$B$1452,0))*IF(AH44="n/a",1.03,IF(AH44&lt;0,1.01,IF(AH44&gt;10,1.1,(1+AH44/100))))</f>
        <v>0.92999999999999994</v>
      </c>
      <c r="AS44" s="678">
        <f t="shared" si="10"/>
        <v>0.95789999999999997</v>
      </c>
      <c r="AT44" s="678">
        <f t="shared" si="15"/>
        <v>0.98663699999999999</v>
      </c>
      <c r="AU44" s="678">
        <f t="shared" si="15"/>
        <v>1.0162361099999999</v>
      </c>
      <c r="AV44" s="678">
        <f t="shared" si="15"/>
        <v>1.0467231932999999</v>
      </c>
      <c r="AW44" s="745">
        <f t="shared" si="12"/>
        <v>4.9374963032999997</v>
      </c>
      <c r="AX44" s="854">
        <f t="shared" si="13"/>
        <v>9.3301139518140577</v>
      </c>
      <c r="AY44" s="1090">
        <v>0.77</v>
      </c>
      <c r="AZ44" s="964">
        <v>16.8</v>
      </c>
      <c r="BA44" s="964">
        <v>-20.05</v>
      </c>
      <c r="BB44" s="964">
        <v>-2.44</v>
      </c>
      <c r="BC44" s="964">
        <v>-3.08</v>
      </c>
      <c r="BE44" s="701">
        <v>2002</v>
      </c>
      <c r="BF44" s="986" t="e">
        <f>#VALUE!</f>
        <v>#VALUE!</v>
      </c>
      <c r="BG44" s="972">
        <v>1.7000000000000002</v>
      </c>
    </row>
    <row r="45" spans="1:59" ht="11.25" customHeight="1" x14ac:dyDescent="0.2">
      <c r="A45" s="566" t="s">
        <v>503</v>
      </c>
      <c r="B45" s="651" t="s">
        <v>504</v>
      </c>
      <c r="C45" s="1080" t="s">
        <v>109</v>
      </c>
      <c r="D45" s="1080" t="s">
        <v>4427</v>
      </c>
      <c r="E45" s="835">
        <v>21</v>
      </c>
      <c r="F45" s="554">
        <v>156</v>
      </c>
      <c r="G45" s="554" t="s">
        <v>116</v>
      </c>
      <c r="H45" s="554" t="s">
        <v>116</v>
      </c>
      <c r="I45" s="959">
        <v>49.75</v>
      </c>
      <c r="J45" s="745">
        <f t="shared" si="0"/>
        <v>3.0552763819095481</v>
      </c>
      <c r="K45" s="974">
        <v>0.38</v>
      </c>
      <c r="L45" s="679">
        <v>4</v>
      </c>
      <c r="M45" s="736">
        <f t="shared" si="1"/>
        <v>1.52</v>
      </c>
      <c r="N45" s="644" t="s">
        <v>150</v>
      </c>
      <c r="O45" s="839">
        <v>0.37</v>
      </c>
      <c r="P45" s="958">
        <v>43245</v>
      </c>
      <c r="Q45" s="958">
        <v>43265</v>
      </c>
      <c r="R45" s="736">
        <f t="shared" si="2"/>
        <v>2.7027027027027053</v>
      </c>
      <c r="S45" s="802">
        <f>IF(INDEX(Historical!$D$7:$D$1452,MATCH(B45,Historical!$B$7:$B$1452,0))=0,"n/a",(INDEX(Historical!$C$7:$C$1452,MATCH(B45,Historical!$B$7:$B$1452,0))/INDEX(Historical!$D$7:$D$1452,MATCH(B45,Historical!$B$7:$B$1452,0))-1)*100)</f>
        <v>2.4390243902438824</v>
      </c>
      <c r="T45" s="802">
        <f>IF(INDEX(Historical!$F$7:$F$1452,MATCH(B45,Historical!$B$7:$B$1452,0))=0,"n/a",((INDEX(Historical!$C$7:$C$1452,MATCH(B45,Historical!$B$7:$B$1452,0))/INDEX(Historical!$F$7:$F$1452,MATCH(B45,Historical!$B$7:$B$1452,0)))^(1/3)-1)*100)</f>
        <v>2.2519374127603964</v>
      </c>
      <c r="U45" s="802">
        <f>IF(INDEX(Historical!$I$7:$I$1452,MATCH(B45,Historical!$B$7:$B$1452,0))=0,"n/a",((INDEX(Historical!$C$7:$C$1452,MATCH(B45,Historical!$B$7:$B$1452,0))/INDEX(Historical!$I$7:$I$1452,MATCH(B45,Historical!$B$7:$B$1452,0)))^(1/5)-1)*100)</f>
        <v>2.4884196583282225</v>
      </c>
      <c r="V45" s="802">
        <f>IF(INDEX(Historical!$O$7:$O$1452,MATCH(B45,Historical!$B$7:$B$1452,0))=0,"n/a",((INDEX(Historical!$C$7:$C$1452,MATCH(B45,Historical!$B$7:$B$1452,0))/INDEX(Historical!$O$7:$O$1452,MATCH(B45,Historical!$B$7:$B$1452,0)))^(1/10)-1)*100)</f>
        <v>6.0108576937567326</v>
      </c>
      <c r="W45" s="803">
        <f t="shared" si="3"/>
        <v>0.41398745156000899</v>
      </c>
      <c r="X45" s="804" t="str">
        <f t="shared" si="4"/>
        <v>n/a</v>
      </c>
      <c r="Y45" s="651"/>
      <c r="Z45" s="745" t="str">
        <f t="shared" si="5"/>
        <v>n/a</v>
      </c>
      <c r="AA45" s="678" t="str">
        <f t="shared" si="6"/>
        <v>n/a</v>
      </c>
      <c r="AB45" s="679">
        <v>12</v>
      </c>
      <c r="AC45" s="959" t="s">
        <v>138</v>
      </c>
      <c r="AD45" s="959" t="s">
        <v>138</v>
      </c>
      <c r="AE45" s="959" t="s">
        <v>138</v>
      </c>
      <c r="AF45" s="959" t="s">
        <v>138</v>
      </c>
      <c r="AG45" s="959" t="s">
        <v>138</v>
      </c>
      <c r="AH45" s="959" t="s">
        <v>138</v>
      </c>
      <c r="AI45" s="959" t="s">
        <v>138</v>
      </c>
      <c r="AJ45" s="959" t="s">
        <v>138</v>
      </c>
      <c r="AK45" s="959" t="s">
        <v>138</v>
      </c>
      <c r="AL45" s="969" t="s">
        <v>138</v>
      </c>
      <c r="AM45" s="964" t="s">
        <v>138</v>
      </c>
      <c r="AN45" s="959" t="s">
        <v>138</v>
      </c>
      <c r="AO45" s="845" t="str">
        <f t="shared" si="7"/>
        <v>n/a</v>
      </c>
      <c r="AP45" s="846">
        <f t="shared" si="8"/>
        <v>5.5436960402377711</v>
      </c>
      <c r="AQ45" s="680" t="str">
        <f t="shared" si="9"/>
        <v>n/a</v>
      </c>
      <c r="AR45" s="745">
        <f>INDEX(Historical!$C$7:$C$1452,MATCH(B45,Historical!$B$7:$B$1452,0))*IF(AH45="n/a",1.03,IF(AH45&lt;0,1.01,IF(AH45&gt;10,1.1,(1+AH45/100))))</f>
        <v>1.5140999999999998</v>
      </c>
      <c r="AS45" s="678">
        <f t="shared" si="10"/>
        <v>1.5595229999999998</v>
      </c>
      <c r="AT45" s="678">
        <f t="shared" si="15"/>
        <v>1.6063086899999999</v>
      </c>
      <c r="AU45" s="678">
        <f t="shared" si="15"/>
        <v>1.6544979506999999</v>
      </c>
      <c r="AV45" s="678">
        <f t="shared" si="15"/>
        <v>1.7041328892209999</v>
      </c>
      <c r="AW45" s="745">
        <f t="shared" si="12"/>
        <v>8.0385625299209984</v>
      </c>
      <c r="AX45" s="854">
        <f t="shared" si="13"/>
        <v>16.157914633007032</v>
      </c>
      <c r="AY45" s="1090" t="s">
        <v>138</v>
      </c>
      <c r="AZ45" s="964" t="s">
        <v>138</v>
      </c>
      <c r="BA45" s="964" t="s">
        <v>138</v>
      </c>
      <c r="BB45" s="964" t="s">
        <v>138</v>
      </c>
      <c r="BC45" s="964" t="s">
        <v>138</v>
      </c>
      <c r="BD45" s="1006" t="s">
        <v>4351</v>
      </c>
      <c r="BE45" s="701">
        <v>1998</v>
      </c>
      <c r="BF45" s="986" t="e">
        <f>#VALUE!</f>
        <v>#VALUE!</v>
      </c>
      <c r="BG45" s="972" t="s">
        <v>138</v>
      </c>
    </row>
    <row r="46" spans="1:59" ht="11.25" customHeight="1" x14ac:dyDescent="0.2">
      <c r="A46" s="645" t="s">
        <v>505</v>
      </c>
      <c r="B46" s="651" t="s">
        <v>506</v>
      </c>
      <c r="C46" s="1080" t="s">
        <v>132</v>
      </c>
      <c r="D46" s="1080" t="s">
        <v>4416</v>
      </c>
      <c r="E46" s="835">
        <v>14</v>
      </c>
      <c r="F46" s="554">
        <v>256</v>
      </c>
      <c r="G46" s="554" t="s">
        <v>116</v>
      </c>
      <c r="H46" s="554" t="s">
        <v>116</v>
      </c>
      <c r="I46" s="966">
        <v>28.23</v>
      </c>
      <c r="J46" s="745">
        <f t="shared" si="0"/>
        <v>4.0736804817569956</v>
      </c>
      <c r="K46" s="968">
        <v>0.28749999999999998</v>
      </c>
      <c r="L46" s="679">
        <v>4</v>
      </c>
      <c r="M46" s="736">
        <f t="shared" si="1"/>
        <v>1.1499999999999999</v>
      </c>
      <c r="N46" s="644" t="s">
        <v>251</v>
      </c>
      <c r="O46" s="838">
        <v>0.27750000000000002</v>
      </c>
      <c r="P46" s="695">
        <v>43151</v>
      </c>
      <c r="Q46" s="695">
        <v>43173</v>
      </c>
      <c r="R46" s="736">
        <f t="shared" si="2"/>
        <v>3.6036036036035863</v>
      </c>
      <c r="S46" s="802">
        <f>IF(INDEX(Historical!$D$7:$D$1452,MATCH(B46,Historical!$B$7:$B$1452,0))=0,"n/a",(INDEX(Historical!$C$7:$C$1452,MATCH(B46,Historical!$B$7:$B$1452,0))/INDEX(Historical!$D$7:$D$1452,MATCH(B46,Historical!$B$7:$B$1452,0))-1)*100)</f>
        <v>3.8834951456310662</v>
      </c>
      <c r="T46" s="802">
        <f>IF(INDEX(Historical!$F$7:$F$1452,MATCH(B46,Historical!$B$7:$B$1452,0))=0,"n/a",((INDEX(Historical!$C$7:$C$1452,MATCH(B46,Historical!$B$7:$B$1452,0))/INDEX(Historical!$F$7:$F$1452,MATCH(B46,Historical!$B$7:$B$1452,0)))^(1/3)-1)*100)</f>
        <v>4.0447227978333222</v>
      </c>
      <c r="U46" s="802">
        <f>IF(INDEX(Historical!$I$7:$I$1452,MATCH(B46,Historical!$B$7:$B$1452,0))=0,"n/a",((INDEX(Historical!$C$7:$C$1452,MATCH(B46,Historical!$B$7:$B$1452,0))/INDEX(Historical!$I$7:$I$1452,MATCH(B46,Historical!$B$7:$B$1452,0)))^(1/5)-1)*100)</f>
        <v>5.7255009883433017</v>
      </c>
      <c r="V46" s="802">
        <f>IF(INDEX(Historical!$O$7:$O$1452,MATCH(B46,Historical!$B$7:$B$1452,0))=0,"n/a",((INDEX(Historical!$C$7:$C$1452,MATCH(B46,Historical!$B$7:$B$1452,0))/INDEX(Historical!$O$7:$O$1452,MATCH(B46,Historical!$B$7:$B$1452,0)))^(1/10)-1)*100)</f>
        <v>4.6375316978946257</v>
      </c>
      <c r="W46" s="803">
        <f t="shared" si="3"/>
        <v>1.2346009388879431</v>
      </c>
      <c r="X46" s="804">
        <f t="shared" si="4"/>
        <v>0.57255009883433017</v>
      </c>
      <c r="Y46" s="753"/>
      <c r="Z46" s="745">
        <f t="shared" si="5"/>
        <v>117.3469387755102</v>
      </c>
      <c r="AA46" s="678">
        <f t="shared" si="6"/>
        <v>28.806122448979593</v>
      </c>
      <c r="AB46" s="679">
        <v>12</v>
      </c>
      <c r="AC46" s="959">
        <v>0.98</v>
      </c>
      <c r="AD46" s="959">
        <v>2.87</v>
      </c>
      <c r="AE46" s="959">
        <v>1.45</v>
      </c>
      <c r="AF46" s="959">
        <v>2.58</v>
      </c>
      <c r="AG46" s="959">
        <v>32.5</v>
      </c>
      <c r="AH46" s="961">
        <v>57.199999999999996</v>
      </c>
      <c r="AI46" s="961">
        <v>6.94</v>
      </c>
      <c r="AJ46" s="959">
        <v>10</v>
      </c>
      <c r="AK46" s="959">
        <v>10.050000000000001</v>
      </c>
      <c r="AL46" s="969">
        <v>14750</v>
      </c>
      <c r="AM46" s="964">
        <v>0.1</v>
      </c>
      <c r="AN46" s="959">
        <v>1.79</v>
      </c>
      <c r="AO46" s="845">
        <f t="shared" si="7"/>
        <v>-19.006940978879296</v>
      </c>
      <c r="AP46" s="846">
        <f t="shared" si="8"/>
        <v>9.7991814701002973</v>
      </c>
      <c r="AQ46" s="680">
        <f t="shared" si="9"/>
        <v>81.744382053925577</v>
      </c>
      <c r="AR46" s="745">
        <f>INDEX(Historical!$C$7:$C$1452,MATCH(B46,Historical!$B$7:$B$1452,0))*IF(AH46="n/a",1.03,IF(AH46&lt;0,1.01,IF(AH46&gt;10,1.1,(1+AH46/100))))</f>
        <v>1.1770000000000003</v>
      </c>
      <c r="AS46" s="678">
        <f t="shared" si="10"/>
        <v>1.2586838000000002</v>
      </c>
      <c r="AT46" s="678">
        <f t="shared" si="15"/>
        <v>1.3845521800000005</v>
      </c>
      <c r="AU46" s="678">
        <f t="shared" si="15"/>
        <v>1.5230073980000007</v>
      </c>
      <c r="AV46" s="678">
        <f t="shared" si="15"/>
        <v>1.675308137800001</v>
      </c>
      <c r="AW46" s="745">
        <f t="shared" si="12"/>
        <v>7.0185515158000031</v>
      </c>
      <c r="AX46" s="854">
        <f t="shared" si="13"/>
        <v>24.862031582713438</v>
      </c>
      <c r="AY46" s="1090">
        <v>0.31</v>
      </c>
      <c r="AZ46" s="964">
        <v>13.780000000000001</v>
      </c>
      <c r="BA46" s="964">
        <v>-4.71</v>
      </c>
      <c r="BB46" s="964">
        <v>0.95</v>
      </c>
      <c r="BC46" s="964">
        <v>3.2300000000000004</v>
      </c>
      <c r="BE46" s="701">
        <v>2006</v>
      </c>
      <c r="BF46" s="986" t="e">
        <f>#VALUE!</f>
        <v>#VALUE!</v>
      </c>
      <c r="BG46" s="972">
        <v>6.9</v>
      </c>
    </row>
    <row r="47" spans="1:59" ht="11.25" customHeight="1" x14ac:dyDescent="0.2">
      <c r="A47" s="566" t="s">
        <v>1068</v>
      </c>
      <c r="B47" s="651" t="s">
        <v>1069</v>
      </c>
      <c r="C47" s="1080" t="s">
        <v>155</v>
      </c>
      <c r="D47" s="1080" t="s">
        <v>4409</v>
      </c>
      <c r="E47" s="835">
        <v>10</v>
      </c>
      <c r="F47" s="554">
        <v>326</v>
      </c>
      <c r="G47" s="554" t="s">
        <v>38</v>
      </c>
      <c r="H47" s="554" t="s">
        <v>38</v>
      </c>
      <c r="I47" s="966">
        <v>283.27999999999997</v>
      </c>
      <c r="J47" s="745">
        <f t="shared" si="0"/>
        <v>0.42360914995763915</v>
      </c>
      <c r="K47" s="968">
        <v>0.3</v>
      </c>
      <c r="L47" s="679">
        <v>4</v>
      </c>
      <c r="M47" s="736">
        <f t="shared" si="1"/>
        <v>1.2</v>
      </c>
      <c r="N47" s="644" t="s">
        <v>120</v>
      </c>
      <c r="O47" s="838">
        <v>0.28000000000000003</v>
      </c>
      <c r="P47" s="958">
        <v>43322</v>
      </c>
      <c r="Q47" s="958">
        <v>43343</v>
      </c>
      <c r="R47" s="736">
        <f t="shared" si="2"/>
        <v>7.1428571428571281</v>
      </c>
      <c r="S47" s="802">
        <f>IF(INDEX(Historical!$D$7:$D$1452,MATCH(B47,Historical!$B$7:$B$1452,0))=0,"n/a",(INDEX(Historical!$C$7:$C$1452,MATCH(B47,Historical!$B$7:$B$1452,0))/INDEX(Historical!$D$7:$D$1452,MATCH(B47,Historical!$B$7:$B$1452,0))-1)*100)</f>
        <v>8.0000000000000071</v>
      </c>
      <c r="T47" s="802">
        <f>IF(INDEX(Historical!$F$7:$F$1452,MATCH(B47,Historical!$B$7:$B$1452,0))=0,"n/a",((INDEX(Historical!$C$7:$C$1452,MATCH(B47,Historical!$B$7:$B$1452,0))/INDEX(Historical!$F$7:$F$1452,MATCH(B47,Historical!$B$7:$B$1452,0)))^(1/3)-1)*100)</f>
        <v>8.7380373002892142</v>
      </c>
      <c r="U47" s="802">
        <f>IF(INDEX(Historical!$I$7:$I$1452,MATCH(B47,Historical!$B$7:$B$1452,0))=0,"n/a",((INDEX(Historical!$C$7:$C$1452,MATCH(B47,Historical!$B$7:$B$1452,0))/INDEX(Historical!$I$7:$I$1452,MATCH(B47,Historical!$B$7:$B$1452,0)))^(1/5)-1)*100)</f>
        <v>9.6940240464664651</v>
      </c>
      <c r="V47" s="802">
        <f>IF(INDEX(Historical!$O$7:$O$1452,MATCH(B47,Historical!$B$7:$B$1452,0))=0,"n/a",((INDEX(Historical!$C$7:$C$1452,MATCH(B47,Historical!$B$7:$B$1452,0))/INDEX(Historical!$O$7:$O$1452,MATCH(B47,Historical!$B$7:$B$1452,0)))^(1/10)-1)*100)</f>
        <v>16.23080652394242</v>
      </c>
      <c r="W47" s="803">
        <f t="shared" si="3"/>
        <v>0.59726077272664158</v>
      </c>
      <c r="X47" s="804">
        <f t="shared" si="4"/>
        <v>3.1271045311182144</v>
      </c>
      <c r="Y47" s="764"/>
      <c r="Z47" s="745">
        <f t="shared" si="5"/>
        <v>10.204081632653061</v>
      </c>
      <c r="AA47" s="678">
        <f t="shared" si="6"/>
        <v>24.088435374149658</v>
      </c>
      <c r="AB47" s="679">
        <v>12</v>
      </c>
      <c r="AC47" s="959">
        <v>11.76</v>
      </c>
      <c r="AD47" s="959">
        <v>1.74</v>
      </c>
      <c r="AE47" s="959">
        <v>2.6</v>
      </c>
      <c r="AF47" s="959">
        <v>8.01</v>
      </c>
      <c r="AG47" s="959">
        <v>37.9</v>
      </c>
      <c r="AH47" s="959">
        <v>-17.100000000000001</v>
      </c>
      <c r="AI47" s="959">
        <v>5.91</v>
      </c>
      <c r="AJ47" s="959">
        <v>3.1</v>
      </c>
      <c r="AK47" s="959">
        <v>13.850000000000001</v>
      </c>
      <c r="AL47" s="969">
        <v>4560</v>
      </c>
      <c r="AM47" s="964">
        <v>1.4000000000000001</v>
      </c>
      <c r="AN47" s="959">
        <v>0.23</v>
      </c>
      <c r="AO47" s="845">
        <f t="shared" si="7"/>
        <v>-13.970802177725552</v>
      </c>
      <c r="AP47" s="846">
        <f t="shared" si="8"/>
        <v>10.117633196424105</v>
      </c>
      <c r="AQ47" s="680">
        <f t="shared" si="9"/>
        <v>192.83925613205062</v>
      </c>
      <c r="AR47" s="745">
        <f>INDEX(Historical!$C$7:$C$1452,MATCH(B47,Historical!$B$7:$B$1452,0))*IF(AH47="n/a",1.03,IF(AH47&lt;0,1.01,IF(AH47&gt;10,1.1,(1+AH47/100))))</f>
        <v>1.0908</v>
      </c>
      <c r="AS47" s="678">
        <f t="shared" si="10"/>
        <v>1.15526628</v>
      </c>
      <c r="AT47" s="678">
        <f t="shared" ref="AT47:AV66" si="16">IF($AK47="n/a",1.03*AS47,IF($AK47&lt;0,1.01*AS47,IF($AK47&gt;10,1.1*AS47,(1+$AK47/100)*AS47)))</f>
        <v>1.270792908</v>
      </c>
      <c r="AU47" s="678">
        <f t="shared" si="16"/>
        <v>1.3978721988</v>
      </c>
      <c r="AV47" s="678">
        <f t="shared" si="16"/>
        <v>1.5376594186800001</v>
      </c>
      <c r="AW47" s="745">
        <f t="shared" si="12"/>
        <v>6.4523908054800003</v>
      </c>
      <c r="AX47" s="854">
        <f t="shared" si="13"/>
        <v>2.2777431535865578</v>
      </c>
      <c r="AY47" s="1090">
        <v>1.25</v>
      </c>
      <c r="AZ47" s="964">
        <v>16.86</v>
      </c>
      <c r="BA47" s="964">
        <v>-15.690000000000001</v>
      </c>
      <c r="BB47" s="964">
        <v>-5.42</v>
      </c>
      <c r="BC47" s="964">
        <v>-8.4599999999999991</v>
      </c>
      <c r="BE47" s="701">
        <v>2009</v>
      </c>
      <c r="BF47" s="986" t="e">
        <f>#VALUE!</f>
        <v>#VALUE!</v>
      </c>
      <c r="BG47" s="972">
        <v>22</v>
      </c>
    </row>
    <row r="48" spans="1:59" s="882" customFormat="1" ht="11.25" customHeight="1" x14ac:dyDescent="0.2">
      <c r="A48" s="861" t="s">
        <v>507</v>
      </c>
      <c r="B48" s="890" t="s">
        <v>508</v>
      </c>
      <c r="C48" s="1080" t="s">
        <v>132</v>
      </c>
      <c r="D48" s="1080" t="s">
        <v>4428</v>
      </c>
      <c r="E48" s="862">
        <v>15</v>
      </c>
      <c r="F48" s="554">
        <v>244</v>
      </c>
      <c r="G48" s="1179" t="s">
        <v>38</v>
      </c>
      <c r="H48" s="1179" t="s">
        <v>38</v>
      </c>
      <c r="I48" s="863">
        <v>81.3</v>
      </c>
      <c r="J48" s="864">
        <f t="shared" si="0"/>
        <v>1.8204182041820418</v>
      </c>
      <c r="K48" s="865">
        <v>0.37</v>
      </c>
      <c r="L48" s="866">
        <v>4</v>
      </c>
      <c r="M48" s="867">
        <f t="shared" si="1"/>
        <v>1.48</v>
      </c>
      <c r="N48" s="868" t="s">
        <v>509</v>
      </c>
      <c r="O48" s="869">
        <v>0.32500000000000001</v>
      </c>
      <c r="P48" s="870">
        <v>43265</v>
      </c>
      <c r="Q48" s="870">
        <v>43286</v>
      </c>
      <c r="R48" s="867">
        <f t="shared" si="2"/>
        <v>13.846153846153841</v>
      </c>
      <c r="S48" s="802">
        <f>IF(INDEX(Historical!$D$7:$D$1452,MATCH(B48,Historical!$B$7:$B$1452,0))=0,"n/a",(INDEX(Historical!$C$7:$C$1452,MATCH(B48,Historical!$B$7:$B$1452,0))/INDEX(Historical!$D$7:$D$1452,MATCH(B48,Historical!$B$7:$B$1452,0))-1)*100)</f>
        <v>6.3291139240506222</v>
      </c>
      <c r="T48" s="802">
        <f>IF(INDEX(Historical!$F$7:$F$1452,MATCH(B48,Historical!$B$7:$B$1452,0))=0,"n/a",((INDEX(Historical!$C$7:$C$1452,MATCH(B48,Historical!$B$7:$B$1452,0))/INDEX(Historical!$F$7:$F$1452,MATCH(B48,Historical!$B$7:$B$1452,0)))^(1/3)-1)*100)</f>
        <v>6.1536436807155592</v>
      </c>
      <c r="U48" s="802">
        <f>IF(INDEX(Historical!$I$7:$I$1452,MATCH(B48,Historical!$B$7:$B$1452,0))=0,"n/a",((INDEX(Historical!$C$7:$C$1452,MATCH(B48,Historical!$B$7:$B$1452,0))/INDEX(Historical!$I$7:$I$1452,MATCH(B48,Historical!$B$7:$B$1452,0)))^(1/5)-1)*100)</f>
        <v>5.8850611977593781</v>
      </c>
      <c r="V48" s="802">
        <f>IF(INDEX(Historical!$O$7:$O$1452,MATCH(B48,Historical!$B$7:$B$1452,0))=0,"n/a",((INDEX(Historical!$C$7:$C$1452,MATCH(B48,Historical!$B$7:$B$1452,0))/INDEX(Historical!$O$7:$O$1452,MATCH(B48,Historical!$B$7:$B$1452,0)))^(1/10)-1)*100)</f>
        <v>4.9125865114427736</v>
      </c>
      <c r="W48" s="871">
        <f t="shared" si="3"/>
        <v>1.1979557375837437</v>
      </c>
      <c r="X48" s="872">
        <f t="shared" si="4"/>
        <v>0.96476413078022594</v>
      </c>
      <c r="Y48" s="887"/>
      <c r="Z48" s="864">
        <f t="shared" si="5"/>
        <v>48.051948051948052</v>
      </c>
      <c r="AA48" s="874">
        <f t="shared" si="6"/>
        <v>26.396103896103895</v>
      </c>
      <c r="AB48" s="866">
        <v>12</v>
      </c>
      <c r="AC48" s="875">
        <v>3.08</v>
      </c>
      <c r="AD48" s="875">
        <v>4.4000000000000004</v>
      </c>
      <c r="AE48" s="875">
        <v>2.0099999999999998</v>
      </c>
      <c r="AF48" s="875">
        <v>2.62</v>
      </c>
      <c r="AG48" s="875">
        <v>12.9</v>
      </c>
      <c r="AH48" s="875">
        <v>-6.5</v>
      </c>
      <c r="AI48" s="875">
        <v>8.36</v>
      </c>
      <c r="AJ48" s="875">
        <v>6.1</v>
      </c>
      <c r="AK48" s="875">
        <v>6</v>
      </c>
      <c r="AL48" s="876">
        <v>1400</v>
      </c>
      <c r="AM48" s="877">
        <v>1.3</v>
      </c>
      <c r="AN48" s="875">
        <v>1.02</v>
      </c>
      <c r="AO48" s="878">
        <f t="shared" si="7"/>
        <v>-18.690624494162474</v>
      </c>
      <c r="AP48" s="879">
        <f t="shared" si="8"/>
        <v>7.7054794019414201</v>
      </c>
      <c r="AQ48" s="880">
        <f t="shared" si="9"/>
        <v>75.319127698025397</v>
      </c>
      <c r="AR48" s="745">
        <f>INDEX(Historical!$C$7:$C$1452,MATCH(B48,Historical!$B$7:$B$1452,0))*IF(AH48="n/a",1.03,IF(AH48&lt;0,1.01,IF(AH48&gt;10,1.1,(1+AH48/100))))</f>
        <v>1.2726</v>
      </c>
      <c r="AS48" s="874">
        <f t="shared" si="10"/>
        <v>1.3789893599999998</v>
      </c>
      <c r="AT48" s="874">
        <f t="shared" si="16"/>
        <v>1.4617287215999999</v>
      </c>
      <c r="AU48" s="874">
        <f t="shared" si="16"/>
        <v>1.549432444896</v>
      </c>
      <c r="AV48" s="874">
        <f t="shared" si="16"/>
        <v>1.64239839158976</v>
      </c>
      <c r="AW48" s="864">
        <f t="shared" si="12"/>
        <v>7.3051489180857594</v>
      </c>
      <c r="AX48" s="881">
        <f t="shared" si="13"/>
        <v>8.98542302347572</v>
      </c>
      <c r="AY48" s="1091">
        <v>0.17</v>
      </c>
      <c r="AZ48" s="877">
        <v>22.53</v>
      </c>
      <c r="BA48" s="877">
        <v>-12.959999999999999</v>
      </c>
      <c r="BB48" s="877">
        <v>-3.1300000000000003</v>
      </c>
      <c r="BC48" s="877">
        <v>0.33999999999999997</v>
      </c>
      <c r="BD48" s="1007"/>
      <c r="BE48" s="701">
        <v>2004</v>
      </c>
      <c r="BF48" s="986" t="e">
        <f>#VALUE!</f>
        <v>#VALUE!</v>
      </c>
      <c r="BG48" s="938">
        <v>4.5</v>
      </c>
    </row>
    <row r="49" spans="1:59" ht="11.25" customHeight="1" x14ac:dyDescent="0.2">
      <c r="A49" s="566" t="s">
        <v>514</v>
      </c>
      <c r="B49" s="651" t="s">
        <v>515</v>
      </c>
      <c r="C49" s="1080" t="s">
        <v>129</v>
      </c>
      <c r="D49" s="1080" t="s">
        <v>4442</v>
      </c>
      <c r="E49" s="835">
        <v>22</v>
      </c>
      <c r="F49" s="554">
        <v>148</v>
      </c>
      <c r="G49" s="554" t="s">
        <v>116</v>
      </c>
      <c r="H49" s="554" t="s">
        <v>116</v>
      </c>
      <c r="I49" s="966">
        <v>65.760000000000005</v>
      </c>
      <c r="J49" s="745">
        <f t="shared" si="0"/>
        <v>1.3229927007299269</v>
      </c>
      <c r="K49" s="974">
        <v>0.2175</v>
      </c>
      <c r="L49" s="679">
        <v>4</v>
      </c>
      <c r="M49" s="736">
        <f t="shared" si="1"/>
        <v>0.87</v>
      </c>
      <c r="N49" s="644" t="s">
        <v>120</v>
      </c>
      <c r="O49" s="839">
        <v>0.19</v>
      </c>
      <c r="P49" s="695">
        <v>43145</v>
      </c>
      <c r="Q49" s="695">
        <v>43160</v>
      </c>
      <c r="R49" s="736">
        <f t="shared" si="2"/>
        <v>14.473684210526313</v>
      </c>
      <c r="S49" s="802">
        <f>IF(INDEX(Historical!$D$7:$D$1452,MATCH(B49,Historical!$B$7:$B$1452,0))=0,"n/a",(INDEX(Historical!$C$7:$C$1452,MATCH(B49,Historical!$B$7:$B$1452,0))/INDEX(Historical!$D$7:$D$1452,MATCH(B49,Historical!$B$7:$B$1452,0))-1)*100)</f>
        <v>7.0422535211267734</v>
      </c>
      <c r="T49" s="802">
        <f>IF(INDEX(Historical!$F$7:$F$1452,MATCH(B49,Historical!$B$7:$B$1452,0))=0,"n/a",((INDEX(Historical!$C$7:$C$1452,MATCH(B49,Historical!$B$7:$B$1452,0))/INDEX(Historical!$F$7:$F$1452,MATCH(B49,Historical!$B$7:$B$1452,0)))^(1/3)-1)*100)</f>
        <v>7.0222229910164247</v>
      </c>
      <c r="U49" s="802">
        <f>IF(INDEX(Historical!$I$7:$I$1452,MATCH(B49,Historical!$B$7:$B$1452,0))=0,"n/a",((INDEX(Historical!$C$7:$C$1452,MATCH(B49,Historical!$B$7:$B$1452,0))/INDEX(Historical!$I$7:$I$1452,MATCH(B49,Historical!$B$7:$B$1452,0)))^(1/5)-1)*100)</f>
        <v>9.6262279352954181</v>
      </c>
      <c r="V49" s="802">
        <f>IF(INDEX(Historical!$O$7:$O$1452,MATCH(B49,Historical!$B$7:$B$1452,0))=0,"n/a",((INDEX(Historical!$C$7:$C$1452,MATCH(B49,Historical!$B$7:$B$1452,0))/INDEX(Historical!$O$7:$O$1452,MATCH(B49,Historical!$B$7:$B$1452,0)))^(1/10)-1)*100)</f>
        <v>26.059399184033726</v>
      </c>
      <c r="W49" s="803">
        <f t="shared" si="3"/>
        <v>0.36939562064781944</v>
      </c>
      <c r="X49" s="804">
        <f t="shared" si="4"/>
        <v>1.1459795161065973</v>
      </c>
      <c r="Y49" s="756"/>
      <c r="Z49" s="745">
        <f t="shared" si="5"/>
        <v>39.013452914798208</v>
      </c>
      <c r="AA49" s="678">
        <f t="shared" si="6"/>
        <v>29.488789237668165</v>
      </c>
      <c r="AB49" s="679">
        <v>12</v>
      </c>
      <c r="AC49" s="959">
        <v>2.23</v>
      </c>
      <c r="AD49" s="959">
        <v>2.88</v>
      </c>
      <c r="AE49" s="959">
        <v>4.09</v>
      </c>
      <c r="AF49" s="959">
        <v>6.86</v>
      </c>
      <c r="AG49" s="959">
        <v>37.200000000000003</v>
      </c>
      <c r="AH49" s="959">
        <v>4.9000000000000004</v>
      </c>
      <c r="AI49" s="959">
        <v>8.18</v>
      </c>
      <c r="AJ49" s="959">
        <v>8.4</v>
      </c>
      <c r="AK49" s="959">
        <v>10.26</v>
      </c>
      <c r="AL49" s="969">
        <v>16770</v>
      </c>
      <c r="AM49" s="964">
        <v>0.2</v>
      </c>
      <c r="AN49" s="959">
        <v>0.89</v>
      </c>
      <c r="AO49" s="845">
        <f t="shared" si="7"/>
        <v>-18.53956860164282</v>
      </c>
      <c r="AP49" s="846">
        <f t="shared" si="8"/>
        <v>10.949220636025345</v>
      </c>
      <c r="AQ49" s="680">
        <f t="shared" si="9"/>
        <v>199.84669725296746</v>
      </c>
      <c r="AR49" s="745">
        <f>INDEX(Historical!$C$7:$C$1452,MATCH(B49,Historical!$B$7:$B$1452,0))*IF(AH49="n/a",1.03,IF(AH49&lt;0,1.01,IF(AH49&gt;10,1.1,(1+AH49/100))))</f>
        <v>0.79723999999999995</v>
      </c>
      <c r="AS49" s="678">
        <f t="shared" si="10"/>
        <v>0.86245423200000004</v>
      </c>
      <c r="AT49" s="678">
        <f t="shared" si="16"/>
        <v>0.9486996552000001</v>
      </c>
      <c r="AU49" s="678">
        <f t="shared" si="16"/>
        <v>1.0435696207200003</v>
      </c>
      <c r="AV49" s="678">
        <f t="shared" si="16"/>
        <v>1.1479265827920004</v>
      </c>
      <c r="AW49" s="745">
        <f t="shared" si="12"/>
        <v>4.799890090712001</v>
      </c>
      <c r="AX49" s="854">
        <f t="shared" si="13"/>
        <v>7.299102935997567</v>
      </c>
      <c r="AY49" s="1090">
        <v>0.3</v>
      </c>
      <c r="AZ49" s="964">
        <v>46.56</v>
      </c>
      <c r="BA49" s="964">
        <v>-5.37</v>
      </c>
      <c r="BB49" s="964">
        <v>1.94</v>
      </c>
      <c r="BC49" s="964">
        <v>18.21</v>
      </c>
      <c r="BE49" s="701">
        <v>1997</v>
      </c>
      <c r="BF49" s="986" t="e">
        <f>#VALUE!</f>
        <v>#VALUE!</v>
      </c>
      <c r="BG49" s="972">
        <v>14.000000000000002</v>
      </c>
    </row>
    <row r="50" spans="1:59" ht="11.25" customHeight="1" x14ac:dyDescent="0.2">
      <c r="A50" s="566" t="s">
        <v>516</v>
      </c>
      <c r="B50" s="651" t="s">
        <v>517</v>
      </c>
      <c r="C50" s="1080" t="s">
        <v>109</v>
      </c>
      <c r="D50" s="1080" t="s">
        <v>4427</v>
      </c>
      <c r="E50" s="835">
        <v>20</v>
      </c>
      <c r="F50" s="554">
        <v>167</v>
      </c>
      <c r="G50" s="554" t="s">
        <v>107</v>
      </c>
      <c r="H50" s="554" t="s">
        <v>107</v>
      </c>
      <c r="I50" s="966">
        <v>55.55</v>
      </c>
      <c r="J50" s="745">
        <f t="shared" si="0"/>
        <v>3.1683168316831685</v>
      </c>
      <c r="K50" s="974">
        <v>0.44</v>
      </c>
      <c r="L50" s="679">
        <v>4</v>
      </c>
      <c r="M50" s="736">
        <f t="shared" si="1"/>
        <v>1.76</v>
      </c>
      <c r="N50" s="644" t="s">
        <v>322</v>
      </c>
      <c r="O50" s="839">
        <v>0.435</v>
      </c>
      <c r="P50" s="958">
        <v>43356</v>
      </c>
      <c r="Q50" s="958">
        <v>43371</v>
      </c>
      <c r="R50" s="736">
        <f t="shared" si="2"/>
        <v>1.1494252873563229</v>
      </c>
      <c r="S50" s="802">
        <f>IF(INDEX(Historical!$D$7:$D$1452,MATCH(B50,Historical!$B$7:$B$1452,0))=0,"n/a",(INDEX(Historical!$C$7:$C$1452,MATCH(B50,Historical!$B$7:$B$1452,0))/INDEX(Historical!$D$7:$D$1452,MATCH(B50,Historical!$B$7:$B$1452,0))-1)*100)</f>
        <v>2.0474929031971678</v>
      </c>
      <c r="T50" s="802">
        <f>IF(INDEX(Historical!$F$7:$F$1452,MATCH(B50,Historical!$B$7:$B$1452,0))=0,"n/a",((INDEX(Historical!$C$7:$C$1452,MATCH(B50,Historical!$B$7:$B$1452,0))/INDEX(Historical!$F$7:$F$1452,MATCH(B50,Historical!$B$7:$B$1452,0)))^(1/3)-1)*100)</f>
        <v>2.8539793146475922</v>
      </c>
      <c r="U50" s="802">
        <f>IF(INDEX(Historical!$I$7:$I$1452,MATCH(B50,Historical!$B$7:$B$1452,0))=0,"n/a",((INDEX(Historical!$C$7:$C$1452,MATCH(B50,Historical!$B$7:$B$1452,0))/INDEX(Historical!$I$7:$I$1452,MATCH(B50,Historical!$B$7:$B$1452,0)))^(1/5)-1)*100)</f>
        <v>8.6429487795578694</v>
      </c>
      <c r="V50" s="802">
        <f>IF(INDEX(Historical!$O$7:$O$1452,MATCH(B50,Historical!$B$7:$B$1452,0))=0,"n/a",((INDEX(Historical!$C$7:$C$1452,MATCH(B50,Historical!$B$7:$B$1452,0))/INDEX(Historical!$O$7:$O$1452,MATCH(B50,Historical!$B$7:$B$1452,0)))^(1/10)-1)*100)</f>
        <v>7.5682213676284471</v>
      </c>
      <c r="W50" s="803">
        <f t="shared" si="3"/>
        <v>1.1420052823145943</v>
      </c>
      <c r="X50" s="804" t="str">
        <f t="shared" si="4"/>
        <v>n/a</v>
      </c>
      <c r="Y50" s="967"/>
      <c r="Z50" s="745" t="str">
        <f t="shared" si="5"/>
        <v>n/a</v>
      </c>
      <c r="AA50" s="678" t="str">
        <f t="shared" si="6"/>
        <v>n/a</v>
      </c>
      <c r="AB50" s="679">
        <v>12</v>
      </c>
      <c r="AC50" s="959" t="s">
        <v>138</v>
      </c>
      <c r="AD50" s="959" t="s">
        <v>138</v>
      </c>
      <c r="AE50" s="959" t="s">
        <v>138</v>
      </c>
      <c r="AF50" s="959" t="s">
        <v>138</v>
      </c>
      <c r="AG50" s="959" t="s">
        <v>138</v>
      </c>
      <c r="AH50" s="959" t="s">
        <v>138</v>
      </c>
      <c r="AI50" s="959" t="s">
        <v>138</v>
      </c>
      <c r="AJ50" s="959" t="s">
        <v>138</v>
      </c>
      <c r="AK50" s="959" t="s">
        <v>138</v>
      </c>
      <c r="AL50" s="969" t="s">
        <v>138</v>
      </c>
      <c r="AM50" s="964" t="s">
        <v>138</v>
      </c>
      <c r="AN50" s="959" t="s">
        <v>138</v>
      </c>
      <c r="AO50" s="845" t="str">
        <f t="shared" si="7"/>
        <v>n/a</v>
      </c>
      <c r="AP50" s="846">
        <f t="shared" si="8"/>
        <v>11.811265611241037</v>
      </c>
      <c r="AQ50" s="680" t="str">
        <f t="shared" si="9"/>
        <v>n/a</v>
      </c>
      <c r="AR50" s="745">
        <f>INDEX(Historical!$C$7:$C$1452,MATCH(B50,Historical!$B$7:$B$1452,0))*IF(AH50="n/a",1.03,IF(AH50&lt;0,1.01,IF(AH50&gt;10,1.1,(1+AH50/100))))</f>
        <v>1.7509999999999999</v>
      </c>
      <c r="AS50" s="678">
        <f t="shared" si="10"/>
        <v>1.8035299999999999</v>
      </c>
      <c r="AT50" s="678">
        <f t="shared" si="16"/>
        <v>1.8576359</v>
      </c>
      <c r="AU50" s="678">
        <f t="shared" si="16"/>
        <v>1.9133649770000001</v>
      </c>
      <c r="AV50" s="678">
        <f t="shared" si="16"/>
        <v>1.9707659263100001</v>
      </c>
      <c r="AW50" s="745">
        <f t="shared" si="12"/>
        <v>9.2962968033099997</v>
      </c>
      <c r="AX50" s="854">
        <f t="shared" si="13"/>
        <v>16.735007746732673</v>
      </c>
      <c r="AY50" s="1090" t="s">
        <v>138</v>
      </c>
      <c r="AZ50" s="964" t="s">
        <v>138</v>
      </c>
      <c r="BA50" s="964" t="s">
        <v>138</v>
      </c>
      <c r="BB50" s="964" t="s">
        <v>138</v>
      </c>
      <c r="BC50" s="964" t="s">
        <v>138</v>
      </c>
      <c r="BD50" s="1006" t="s">
        <v>4351</v>
      </c>
      <c r="BE50" s="701">
        <v>1999</v>
      </c>
      <c r="BF50" s="986" t="e">
        <f>#VALUE!</f>
        <v>#VALUE!</v>
      </c>
      <c r="BG50" s="972" t="s">
        <v>138</v>
      </c>
    </row>
    <row r="51" spans="1:59" ht="11.25" customHeight="1" x14ac:dyDescent="0.2">
      <c r="A51" s="645" t="s">
        <v>518</v>
      </c>
      <c r="B51" s="651" t="s">
        <v>519</v>
      </c>
      <c r="C51" s="1080" t="s">
        <v>132</v>
      </c>
      <c r="D51" s="1080" t="s">
        <v>4416</v>
      </c>
      <c r="E51" s="835">
        <v>12</v>
      </c>
      <c r="F51" s="554">
        <v>295</v>
      </c>
      <c r="G51" s="554" t="s">
        <v>38</v>
      </c>
      <c r="H51" s="554" t="s">
        <v>38</v>
      </c>
      <c r="I51" s="966">
        <v>49.65</v>
      </c>
      <c r="J51" s="745">
        <f t="shared" si="0"/>
        <v>2.8801611278952666</v>
      </c>
      <c r="K51" s="968">
        <v>0.35749999999999998</v>
      </c>
      <c r="L51" s="679">
        <v>4</v>
      </c>
      <c r="M51" s="736">
        <f t="shared" si="1"/>
        <v>1.43</v>
      </c>
      <c r="N51" s="644" t="s">
        <v>520</v>
      </c>
      <c r="O51" s="838">
        <v>0.33250000000000002</v>
      </c>
      <c r="P51" s="695">
        <v>43146</v>
      </c>
      <c r="Q51" s="695">
        <v>43159</v>
      </c>
      <c r="R51" s="736">
        <f t="shared" si="2"/>
        <v>7.5187969924811933</v>
      </c>
      <c r="S51" s="802">
        <f>IF(INDEX(Historical!$D$7:$D$1452,MATCH(B51,Historical!$B$7:$B$1452,0))=0,"n/a",(INDEX(Historical!$C$7:$C$1452,MATCH(B51,Historical!$B$7:$B$1452,0))/INDEX(Historical!$D$7:$D$1452,MATCH(B51,Historical!$B$7:$B$1452,0))-1)*100)</f>
        <v>7.258064516129048</v>
      </c>
      <c r="T51" s="802">
        <f>IF(INDEX(Historical!$F$7:$F$1452,MATCH(B51,Historical!$B$7:$B$1452,0))=0,"n/a",((INDEX(Historical!$C$7:$C$1452,MATCH(B51,Historical!$B$7:$B$1452,0))/INDEX(Historical!$F$7:$F$1452,MATCH(B51,Historical!$B$7:$B$1452,0)))^(1/3)-1)*100)</f>
        <v>7.1871265229937364</v>
      </c>
      <c r="U51" s="802">
        <f>IF(INDEX(Historical!$I$7:$I$1452,MATCH(B51,Historical!$B$7:$B$1452,0))=0,"n/a",((INDEX(Historical!$C$7:$C$1452,MATCH(B51,Historical!$B$7:$B$1452,0))/INDEX(Historical!$I$7:$I$1452,MATCH(B51,Historical!$B$7:$B$1452,0)))^(1/5)-1)*100)</f>
        <v>6.7372677506761569</v>
      </c>
      <c r="V51" s="802">
        <f>IF(INDEX(Historical!$O$7:$O$1452,MATCH(B51,Historical!$B$7:$B$1452,0))=0,"n/a",((INDEX(Historical!$C$7:$C$1452,MATCH(B51,Historical!$B$7:$B$1452,0))/INDEX(Historical!$O$7:$O$1452,MATCH(B51,Historical!$B$7:$B$1452,0)))^(1/10)-1)*100)</f>
        <v>20.859881620281051</v>
      </c>
      <c r="W51" s="803">
        <f t="shared" si="3"/>
        <v>0.32297727634877077</v>
      </c>
      <c r="X51" s="804">
        <f t="shared" si="4"/>
        <v>0.7323117120300171</v>
      </c>
      <c r="Y51" s="651"/>
      <c r="Z51" s="745">
        <f t="shared" si="5"/>
        <v>58.130081300813011</v>
      </c>
      <c r="AA51" s="678">
        <f t="shared" si="6"/>
        <v>20.182926829268293</v>
      </c>
      <c r="AB51" s="679">
        <v>12</v>
      </c>
      <c r="AC51" s="959">
        <v>2.46</v>
      </c>
      <c r="AD51" s="959">
        <v>2.85</v>
      </c>
      <c r="AE51" s="959">
        <v>2.19</v>
      </c>
      <c r="AF51" s="959">
        <v>2.95</v>
      </c>
      <c r="AG51" s="959">
        <v>11.799999999999999</v>
      </c>
      <c r="AH51" s="959">
        <v>9.6</v>
      </c>
      <c r="AI51" s="959">
        <v>7.02</v>
      </c>
      <c r="AJ51" s="959">
        <v>9.1999999999999993</v>
      </c>
      <c r="AK51" s="959">
        <v>7.08</v>
      </c>
      <c r="AL51" s="969">
        <v>14920</v>
      </c>
      <c r="AM51" s="964">
        <v>0.59</v>
      </c>
      <c r="AN51" s="959">
        <v>2.36</v>
      </c>
      <c r="AO51" s="845">
        <f t="shared" si="7"/>
        <v>-10.565497950696869</v>
      </c>
      <c r="AP51" s="846">
        <f t="shared" si="8"/>
        <v>9.6174288785714239</v>
      </c>
      <c r="AQ51" s="680">
        <f t="shared" si="9"/>
        <v>62.671631271700875</v>
      </c>
      <c r="AR51" s="745">
        <f>INDEX(Historical!$C$7:$C$1452,MATCH(B51,Historical!$B$7:$B$1452,0))*IF(AH51="n/a",1.03,IF(AH51&lt;0,1.01,IF(AH51&gt;10,1.1,(1+AH51/100))))</f>
        <v>1.4576800000000001</v>
      </c>
      <c r="AS51" s="678">
        <f t="shared" si="10"/>
        <v>1.5600091360000001</v>
      </c>
      <c r="AT51" s="678">
        <f t="shared" si="16"/>
        <v>1.6704577828288001</v>
      </c>
      <c r="AU51" s="678">
        <f t="shared" si="16"/>
        <v>1.7887261938530792</v>
      </c>
      <c r="AV51" s="678">
        <f t="shared" si="16"/>
        <v>1.9153680083778772</v>
      </c>
      <c r="AW51" s="745">
        <f t="shared" si="12"/>
        <v>8.3922411210597563</v>
      </c>
      <c r="AX51" s="854">
        <f t="shared" si="13"/>
        <v>16.902801855105253</v>
      </c>
      <c r="AY51" s="1090">
        <v>7.0000000000000007E-2</v>
      </c>
      <c r="AZ51" s="964">
        <v>22.650000000000002</v>
      </c>
      <c r="BA51" s="964">
        <v>-7.75</v>
      </c>
      <c r="BB51" s="964">
        <v>-2.23</v>
      </c>
      <c r="BC51" s="964">
        <v>3.65</v>
      </c>
      <c r="BE51" s="701">
        <v>2007</v>
      </c>
      <c r="BF51" s="986" t="e">
        <f>#VALUE!</f>
        <v>#VALUE!</v>
      </c>
      <c r="BG51" s="972">
        <v>2.2999999999999998</v>
      </c>
    </row>
    <row r="52" spans="1:59" ht="11.25" customHeight="1" x14ac:dyDescent="0.2">
      <c r="A52" s="645" t="s">
        <v>521</v>
      </c>
      <c r="B52" s="651" t="s">
        <v>522</v>
      </c>
      <c r="C52" s="1080" t="s">
        <v>248</v>
      </c>
      <c r="D52" s="1080" t="s">
        <v>4446</v>
      </c>
      <c r="E52" s="835">
        <v>13</v>
      </c>
      <c r="F52" s="554">
        <v>293</v>
      </c>
      <c r="G52" s="554" t="s">
        <v>107</v>
      </c>
      <c r="H52" s="554" t="s">
        <v>107</v>
      </c>
      <c r="I52" s="966">
        <v>84.09</v>
      </c>
      <c r="J52" s="745">
        <f t="shared" si="0"/>
        <v>1.1416339636104174</v>
      </c>
      <c r="K52" s="968">
        <v>0.24</v>
      </c>
      <c r="L52" s="679">
        <v>4</v>
      </c>
      <c r="M52" s="736">
        <f t="shared" si="1"/>
        <v>0.96</v>
      </c>
      <c r="N52" s="644" t="s">
        <v>613</v>
      </c>
      <c r="O52" s="838">
        <v>0.22</v>
      </c>
      <c r="P52" s="958">
        <v>43418</v>
      </c>
      <c r="Q52" s="958">
        <v>43433</v>
      </c>
      <c r="R52" s="736">
        <f t="shared" si="2"/>
        <v>9.0909090909090864</v>
      </c>
      <c r="S52" s="802">
        <f>IF(INDEX(Historical!$D$7:$D$1452,MATCH(B52,Historical!$B$7:$B$1452,0))=0,"n/a",(INDEX(Historical!$C$7:$C$1452,MATCH(B52,Historical!$B$7:$B$1452,0))/INDEX(Historical!$D$7:$D$1452,MATCH(B52,Historical!$B$7:$B$1452,0))-1)*100)</f>
        <v>5.7971014492753659</v>
      </c>
      <c r="T52" s="802">
        <f>IF(INDEX(Historical!$F$7:$F$1452,MATCH(B52,Historical!$B$7:$B$1452,0))=0,"n/a",((INDEX(Historical!$C$7:$C$1452,MATCH(B52,Historical!$B$7:$B$1452,0))/INDEX(Historical!$F$7:$F$1452,MATCH(B52,Historical!$B$7:$B$1452,0)))^(1/3)-1)*100)</f>
        <v>8.5965432728004831</v>
      </c>
      <c r="U52" s="802">
        <f>IF(INDEX(Historical!$I$7:$I$1452,MATCH(B52,Historical!$B$7:$B$1452,0))=0,"n/a",((INDEX(Historical!$C$7:$C$1452,MATCH(B52,Historical!$B$7:$B$1452,0))/INDEX(Historical!$I$7:$I$1452,MATCH(B52,Historical!$B$7:$B$1452,0)))^(1/5)-1)*100)</f>
        <v>10.655762905753008</v>
      </c>
      <c r="V52" s="802">
        <f>IF(INDEX(Historical!$O$7:$O$1452,MATCH(B52,Historical!$B$7:$B$1452,0))=0,"n/a",((INDEX(Historical!$C$7:$C$1452,MATCH(B52,Historical!$B$7:$B$1452,0))/INDEX(Historical!$O$7:$O$1452,MATCH(B52,Historical!$B$7:$B$1452,0)))^(1/10)-1)*100)</f>
        <v>9.6711724149953326</v>
      </c>
      <c r="W52" s="803">
        <f t="shared" si="3"/>
        <v>1.1018067353686145</v>
      </c>
      <c r="X52" s="804">
        <f t="shared" si="4"/>
        <v>5.0741728122633365</v>
      </c>
      <c r="Y52" s="967"/>
      <c r="Z52" s="745">
        <f t="shared" si="5"/>
        <v>42.290748898678409</v>
      </c>
      <c r="AA52" s="678">
        <f t="shared" si="6"/>
        <v>37.044052863436121</v>
      </c>
      <c r="AB52" s="679">
        <v>12</v>
      </c>
      <c r="AC52" s="959">
        <v>2.27</v>
      </c>
      <c r="AD52" s="959">
        <v>3.17</v>
      </c>
      <c r="AE52" s="959">
        <v>2.2200000000000002</v>
      </c>
      <c r="AF52" s="959">
        <v>3.51</v>
      </c>
      <c r="AG52" s="959">
        <v>9</v>
      </c>
      <c r="AH52" s="959">
        <v>-40.1</v>
      </c>
      <c r="AI52" s="959">
        <v>12.44</v>
      </c>
      <c r="AJ52" s="959">
        <v>2.1</v>
      </c>
      <c r="AK52" s="959">
        <v>11.700000000000001</v>
      </c>
      <c r="AL52" s="969">
        <v>5920</v>
      </c>
      <c r="AM52" s="964">
        <v>3.5000000000000004</v>
      </c>
      <c r="AN52" s="959">
        <v>0</v>
      </c>
      <c r="AO52" s="845">
        <f t="shared" si="7"/>
        <v>-25.246655994072697</v>
      </c>
      <c r="AP52" s="846">
        <f t="shared" si="8"/>
        <v>11.797396869363425</v>
      </c>
      <c r="AQ52" s="680">
        <f t="shared" si="9"/>
        <v>140.39285028253303</v>
      </c>
      <c r="AR52" s="745">
        <f>INDEX(Historical!$C$7:$C$1452,MATCH(B52,Historical!$B$7:$B$1452,0))*IF(AH52="n/a",1.03,IF(AH52&lt;0,1.01,IF(AH52&gt;10,1.1,(1+AH52/100))))</f>
        <v>0.73729999999999996</v>
      </c>
      <c r="AS52" s="678">
        <f t="shared" si="10"/>
        <v>0.81103000000000003</v>
      </c>
      <c r="AT52" s="678">
        <f t="shared" si="16"/>
        <v>0.89213300000000006</v>
      </c>
      <c r="AU52" s="678">
        <f t="shared" si="16"/>
        <v>0.98134630000000012</v>
      </c>
      <c r="AV52" s="678">
        <f t="shared" si="16"/>
        <v>1.0794809300000001</v>
      </c>
      <c r="AW52" s="745">
        <f t="shared" si="12"/>
        <v>4.5012902300000004</v>
      </c>
      <c r="AX52" s="854">
        <f t="shared" si="13"/>
        <v>5.3529435485789039</v>
      </c>
      <c r="AY52" s="1090">
        <v>0.73</v>
      </c>
      <c r="AZ52" s="964">
        <v>19.52</v>
      </c>
      <c r="BA52" s="964">
        <v>-12.17</v>
      </c>
      <c r="BB52" s="964">
        <v>-5.18</v>
      </c>
      <c r="BC52" s="964">
        <v>-4.07</v>
      </c>
      <c r="BE52" s="701">
        <v>2006</v>
      </c>
      <c r="BF52" s="986" t="e">
        <f>#VALUE!</f>
        <v>#VALUE!</v>
      </c>
      <c r="BG52" s="972">
        <v>6.6000000000000005</v>
      </c>
    </row>
    <row r="53" spans="1:59" ht="11.25" customHeight="1" x14ac:dyDescent="0.2">
      <c r="A53" s="645" t="s">
        <v>524</v>
      </c>
      <c r="B53" s="651" t="s">
        <v>525</v>
      </c>
      <c r="C53" s="1080" t="s">
        <v>4431</v>
      </c>
      <c r="D53" s="1080" t="s">
        <v>526</v>
      </c>
      <c r="E53" s="835">
        <v>11</v>
      </c>
      <c r="F53" s="554">
        <v>308</v>
      </c>
      <c r="G53" s="554" t="s">
        <v>107</v>
      </c>
      <c r="H53" s="554" t="s">
        <v>107</v>
      </c>
      <c r="I53" s="966">
        <v>34.049999999999997</v>
      </c>
      <c r="J53" s="745">
        <f t="shared" si="0"/>
        <v>2.2320117474302497</v>
      </c>
      <c r="K53" s="968">
        <v>0.19</v>
      </c>
      <c r="L53" s="679">
        <v>4</v>
      </c>
      <c r="M53" s="736">
        <f t="shared" si="1"/>
        <v>0.76</v>
      </c>
      <c r="N53" s="644" t="s">
        <v>416</v>
      </c>
      <c r="O53" s="838">
        <v>0.1575</v>
      </c>
      <c r="P53" s="958">
        <v>43193</v>
      </c>
      <c r="Q53" s="958">
        <v>43215</v>
      </c>
      <c r="R53" s="736">
        <f t="shared" si="2"/>
        <v>20.634920634920636</v>
      </c>
      <c r="S53" s="802">
        <f>IF(INDEX(Historical!$D$7:$D$1452,MATCH(B53,Historical!$B$7:$B$1452,0))=0,"n/a",(INDEX(Historical!$C$7:$C$1452,MATCH(B53,Historical!$B$7:$B$1452,0))/INDEX(Historical!$D$7:$D$1452,MATCH(B53,Historical!$B$7:$B$1452,0))-1)*100)</f>
        <v>13.488372093023271</v>
      </c>
      <c r="T53" s="802">
        <f>IF(INDEX(Historical!$F$7:$F$1452,MATCH(B53,Historical!$B$7:$B$1452,0))=0,"n/a",((INDEX(Historical!$C$7:$C$1452,MATCH(B53,Historical!$B$7:$B$1452,0))/INDEX(Historical!$F$7:$F$1452,MATCH(B53,Historical!$B$7:$B$1452,0)))^(1/3)-1)*100)</f>
        <v>11.930091646061225</v>
      </c>
      <c r="U53" s="802">
        <f>IF(INDEX(Historical!$I$7:$I$1452,MATCH(B53,Historical!$B$7:$B$1452,0))=0,"n/a",((INDEX(Historical!$C$7:$C$1452,MATCH(B53,Historical!$B$7:$B$1452,0))/INDEX(Historical!$I$7:$I$1452,MATCH(B53,Historical!$B$7:$B$1452,0)))^(1/5)-1)*100)</f>
        <v>14.869835499703509</v>
      </c>
      <c r="V53" s="802" t="str">
        <f>IF(INDEX(Historical!$O$7:$O$1452,MATCH(B53,Historical!$B$7:$B$1452,0))=0,"n/a",((INDEX(Historical!$C$7:$C$1452,MATCH(B53,Historical!$B$7:$B$1452,0))/INDEX(Historical!$O$7:$O$1452,MATCH(B53,Historical!$B$7:$B$1452,0)))^(1/10)-1)*100)</f>
        <v>n/a</v>
      </c>
      <c r="W53" s="803" t="str">
        <f t="shared" si="3"/>
        <v>n/a</v>
      </c>
      <c r="X53" s="804">
        <f t="shared" si="4"/>
        <v>1.1801456745796437</v>
      </c>
      <c r="Y53" s="756"/>
      <c r="Z53" s="745">
        <f t="shared" si="5"/>
        <v>31.147540983606557</v>
      </c>
      <c r="AA53" s="678">
        <f t="shared" si="6"/>
        <v>13.954918032786884</v>
      </c>
      <c r="AB53" s="679">
        <v>12</v>
      </c>
      <c r="AC53" s="959">
        <v>2.44</v>
      </c>
      <c r="AD53" s="959">
        <v>0.76</v>
      </c>
      <c r="AE53" s="959">
        <v>1.78</v>
      </c>
      <c r="AF53" s="959">
        <v>2.17</v>
      </c>
      <c r="AG53" s="959">
        <v>34.5</v>
      </c>
      <c r="AH53" s="959">
        <v>17.599999999999998</v>
      </c>
      <c r="AI53" s="959">
        <v>9.8000000000000007</v>
      </c>
      <c r="AJ53" s="959">
        <v>12.6</v>
      </c>
      <c r="AK53" s="959">
        <v>18.399999999999999</v>
      </c>
      <c r="AL53" s="969">
        <v>158100</v>
      </c>
      <c r="AM53" s="964">
        <v>0.1</v>
      </c>
      <c r="AN53" s="959">
        <v>1.02</v>
      </c>
      <c r="AO53" s="845">
        <f t="shared" si="7"/>
        <v>3.1469292143468746</v>
      </c>
      <c r="AP53" s="846">
        <f t="shared" si="8"/>
        <v>17.101847247133758</v>
      </c>
      <c r="AQ53" s="680">
        <f t="shared" si="9"/>
        <v>16.011823403474288</v>
      </c>
      <c r="AR53" s="745">
        <f>INDEX(Historical!$C$7:$C$1452,MATCH(B53,Historical!$B$7:$B$1452,0))*IF(AH53="n/a",1.03,IF(AH53&lt;0,1.01,IF(AH53&gt;10,1.1,(1+AH53/100))))</f>
        <v>0.67100000000000015</v>
      </c>
      <c r="AS53" s="678">
        <f t="shared" si="10"/>
        <v>0.73675800000000025</v>
      </c>
      <c r="AT53" s="678">
        <f t="shared" si="16"/>
        <v>0.81043380000000032</v>
      </c>
      <c r="AU53" s="678">
        <f t="shared" si="16"/>
        <v>0.89147718000000042</v>
      </c>
      <c r="AV53" s="678">
        <f t="shared" si="16"/>
        <v>0.98062489800000052</v>
      </c>
      <c r="AW53" s="745">
        <f t="shared" si="12"/>
        <v>4.0902938780000015</v>
      </c>
      <c r="AX53" s="854">
        <f t="shared" si="13"/>
        <v>12.012610508076364</v>
      </c>
      <c r="AY53" s="1090">
        <v>0.97</v>
      </c>
      <c r="AZ53" s="964">
        <v>11.899999999999999</v>
      </c>
      <c r="BA53" s="964">
        <v>-22.61</v>
      </c>
      <c r="BB53" s="964">
        <v>-7.75</v>
      </c>
      <c r="BC53" s="964">
        <v>-2.12</v>
      </c>
      <c r="BE53" s="701">
        <v>2008</v>
      </c>
      <c r="BF53" s="986" t="e">
        <f>#VALUE!</f>
        <v>#VALUE!</v>
      </c>
      <c r="BG53" s="972">
        <v>12.6</v>
      </c>
    </row>
    <row r="54" spans="1:59" ht="11.25" customHeight="1" x14ac:dyDescent="0.2">
      <c r="A54" s="645" t="s">
        <v>1106</v>
      </c>
      <c r="B54" s="651" t="s">
        <v>1107</v>
      </c>
      <c r="C54" s="1080" t="s">
        <v>4407</v>
      </c>
      <c r="D54" s="1080" t="s">
        <v>4408</v>
      </c>
      <c r="E54" s="835">
        <v>10</v>
      </c>
      <c r="F54" s="554">
        <v>331</v>
      </c>
      <c r="G54" s="554" t="s">
        <v>107</v>
      </c>
      <c r="H54" s="554" t="s">
        <v>107</v>
      </c>
      <c r="I54" s="966">
        <v>87.23</v>
      </c>
      <c r="J54" s="745">
        <f t="shared" si="0"/>
        <v>5.0441361916771754</v>
      </c>
      <c r="K54" s="968">
        <v>1.1000000000000001</v>
      </c>
      <c r="L54" s="679">
        <v>4</v>
      </c>
      <c r="M54" s="736">
        <f t="shared" si="1"/>
        <v>4.4000000000000004</v>
      </c>
      <c r="N54" s="644" t="s">
        <v>221</v>
      </c>
      <c r="O54" s="838">
        <v>1.03</v>
      </c>
      <c r="P54" s="958">
        <v>43462</v>
      </c>
      <c r="Q54" s="958">
        <v>43480</v>
      </c>
      <c r="R54" s="736">
        <f t="shared" si="2"/>
        <v>6.7961165048543739</v>
      </c>
      <c r="S54" s="802">
        <f>IF(INDEX(Historical!$D$7:$D$1452,MATCH(B54,Historical!$B$7:$B$1452,0))=0,"n/a",(INDEX(Historical!$C$7:$C$1452,MATCH(B54,Historical!$B$7:$B$1452,0))/INDEX(Historical!$D$7:$D$1452,MATCH(B54,Historical!$B$7:$B$1452,0))-1)*100)</f>
        <v>69.811320754716988</v>
      </c>
      <c r="T54" s="802">
        <f>IF(INDEX(Historical!$F$7:$F$1452,MATCH(B54,Historical!$B$7:$B$1452,0))=0,"n/a",((INDEX(Historical!$C$7:$C$1452,MATCH(B54,Historical!$B$7:$B$1452,0))/INDEX(Historical!$F$7:$F$1452,MATCH(B54,Historical!$B$7:$B$1452,0)))^(1/3)-1)*100)</f>
        <v>37.001342118888282</v>
      </c>
      <c r="U54" s="802">
        <f>IF(INDEX(Historical!$I$7:$I$1452,MATCH(B54,Historical!$B$7:$B$1452,0))=0,"n/a",((INDEX(Historical!$C$7:$C$1452,MATCH(B54,Historical!$B$7:$B$1452,0))/INDEX(Historical!$I$7:$I$1452,MATCH(B54,Historical!$B$7:$B$1452,0)))^(1/5)-1)*100)</f>
        <v>37.972966146121493</v>
      </c>
      <c r="V54" s="802" t="str">
        <f>IF(INDEX(Historical!$O$7:$O$1452,MATCH(B54,Historical!$B$7:$B$1452,0))=0,"n/a",((INDEX(Historical!$C$7:$C$1452,MATCH(B54,Historical!$B$7:$B$1452,0))/INDEX(Historical!$O$7:$O$1452,MATCH(B54,Historical!$B$7:$B$1452,0)))^(1/10)-1)*100)</f>
        <v>n/a</v>
      </c>
      <c r="W54" s="803" t="str">
        <f t="shared" si="3"/>
        <v>n/a</v>
      </c>
      <c r="X54" s="804">
        <f t="shared" si="4"/>
        <v>0.71647105936078292</v>
      </c>
      <c r="Y54" s="756"/>
      <c r="Z54" s="745">
        <f t="shared" si="5"/>
        <v>207.54716981132074</v>
      </c>
      <c r="AA54" s="678">
        <f t="shared" si="6"/>
        <v>41.14622641509434</v>
      </c>
      <c r="AB54" s="679">
        <v>12</v>
      </c>
      <c r="AC54" s="959">
        <v>2.12</v>
      </c>
      <c r="AD54" s="959">
        <v>2.75</v>
      </c>
      <c r="AE54" s="959">
        <v>8.2100000000000009</v>
      </c>
      <c r="AF54" s="959">
        <v>11.74</v>
      </c>
      <c r="AG54" s="959">
        <v>27.3</v>
      </c>
      <c r="AH54" s="959">
        <v>19.400000000000002</v>
      </c>
      <c r="AI54" s="959">
        <v>-0.59</v>
      </c>
      <c r="AJ54" s="959">
        <v>53</v>
      </c>
      <c r="AK54" s="959">
        <v>14.95</v>
      </c>
      <c r="AL54" s="969">
        <v>4360</v>
      </c>
      <c r="AM54" s="964">
        <v>0.70000000000000007</v>
      </c>
      <c r="AN54" s="959">
        <v>4.07</v>
      </c>
      <c r="AO54" s="845">
        <f t="shared" si="7"/>
        <v>1.8708759227043288</v>
      </c>
      <c r="AP54" s="846">
        <f t="shared" si="8"/>
        <v>43.017102337798669</v>
      </c>
      <c r="AQ54" s="680">
        <f t="shared" si="9"/>
        <v>363.34853601591561</v>
      </c>
      <c r="AR54" s="745">
        <f>INDEX(Historical!$C$7:$C$1452,MATCH(B54,Historical!$B$7:$B$1452,0))*IF(AH54="n/a",1.03,IF(AH54&lt;0,1.01,IF(AH54&gt;10,1.1,(1+AH54/100))))</f>
        <v>3.9600000000000004</v>
      </c>
      <c r="AS54" s="678">
        <f t="shared" si="10"/>
        <v>3.9996000000000005</v>
      </c>
      <c r="AT54" s="678">
        <f t="shared" si="16"/>
        <v>4.399560000000001</v>
      </c>
      <c r="AU54" s="678">
        <f t="shared" si="16"/>
        <v>4.8395160000000015</v>
      </c>
      <c r="AV54" s="678">
        <f t="shared" si="16"/>
        <v>5.3234676000000016</v>
      </c>
      <c r="AW54" s="745">
        <f t="shared" si="12"/>
        <v>22.522143600000007</v>
      </c>
      <c r="AX54" s="854">
        <f t="shared" si="13"/>
        <v>25.819263556116024</v>
      </c>
      <c r="AY54" s="1090">
        <v>0.72</v>
      </c>
      <c r="AZ54" s="964">
        <v>5.55</v>
      </c>
      <c r="BA54" s="964">
        <v>-25.96</v>
      </c>
      <c r="BB54" s="964">
        <v>-8.49</v>
      </c>
      <c r="BC54" s="964">
        <v>-17.25</v>
      </c>
      <c r="BE54" s="701">
        <v>2010</v>
      </c>
      <c r="BF54" s="986" t="e">
        <f>#VALUE!</f>
        <v>#VALUE!</v>
      </c>
      <c r="BG54" s="972">
        <v>4.3</v>
      </c>
    </row>
    <row r="55" spans="1:59" ht="11.25" customHeight="1" x14ac:dyDescent="0.2">
      <c r="A55" s="645" t="s">
        <v>529</v>
      </c>
      <c r="B55" s="651" t="s">
        <v>530</v>
      </c>
      <c r="C55" s="1080" t="s">
        <v>129</v>
      </c>
      <c r="D55" s="1080" t="s">
        <v>4424</v>
      </c>
      <c r="E55" s="835">
        <v>15</v>
      </c>
      <c r="F55" s="554">
        <v>241</v>
      </c>
      <c r="G55" s="554" t="s">
        <v>116</v>
      </c>
      <c r="H55" s="554" t="s">
        <v>116</v>
      </c>
      <c r="I55" s="966">
        <v>203.71</v>
      </c>
      <c r="J55" s="745">
        <f t="shared" si="0"/>
        <v>1.1192381326395364</v>
      </c>
      <c r="K55" s="968">
        <v>0.56999999999999995</v>
      </c>
      <c r="L55" s="679">
        <v>4</v>
      </c>
      <c r="M55" s="736">
        <f t="shared" si="1"/>
        <v>2.2799999999999998</v>
      </c>
      <c r="N55" s="644" t="s">
        <v>531</v>
      </c>
      <c r="O55" s="838">
        <v>0.5</v>
      </c>
      <c r="P55" s="958">
        <v>43230</v>
      </c>
      <c r="Q55" s="958">
        <v>43245</v>
      </c>
      <c r="R55" s="736">
        <f t="shared" si="2"/>
        <v>13.999999999999989</v>
      </c>
      <c r="S55" s="802">
        <f>IF(INDEX(Historical!$D$7:$D$1452,MATCH(B55,Historical!$B$7:$B$1452,0))=0,"n/a",(INDEX(Historical!$C$7:$C$1452,MATCH(B55,Historical!$B$7:$B$1452,0))/INDEX(Historical!$D$7:$D$1452,MATCH(B55,Historical!$B$7:$B$1452,0))-1)*100)</f>
        <v>11.428571428571432</v>
      </c>
      <c r="T55" s="802">
        <f>IF(INDEX(Historical!$F$7:$F$1452,MATCH(B55,Historical!$B$7:$B$1452,0))=0,"n/a",((INDEX(Historical!$C$7:$C$1452,MATCH(B55,Historical!$B$7:$B$1452,0))/INDEX(Historical!$F$7:$F$1452,MATCH(B55,Historical!$B$7:$B$1452,0)))^(1/3)-1)*100)</f>
        <v>12.351093677423597</v>
      </c>
      <c r="U55" s="802">
        <f>IF(INDEX(Historical!$I$7:$I$1452,MATCH(B55,Historical!$B$7:$B$1452,0))=0,"n/a",((INDEX(Historical!$C$7:$C$1452,MATCH(B55,Historical!$B$7:$B$1452,0))/INDEX(Historical!$I$7:$I$1452,MATCH(B55,Historical!$B$7:$B$1452,0)))^(1/5)-1)*100)</f>
        <v>12.85920864312069</v>
      </c>
      <c r="V55" s="802">
        <f>IF(INDEX(Historical!$O$7:$O$1452,MATCH(B55,Historical!$B$7:$B$1452,0))=0,"n/a",((INDEX(Historical!$C$7:$C$1452,MATCH(B55,Historical!$B$7:$B$1452,0))/INDEX(Historical!$O$7:$O$1452,MATCH(B55,Historical!$B$7:$B$1452,0)))^(1/10)-1)*100)</f>
        <v>13.187538753776096</v>
      </c>
      <c r="W55" s="803">
        <f t="shared" si="3"/>
        <v>0.97510300316187559</v>
      </c>
      <c r="X55" s="804">
        <f t="shared" si="4"/>
        <v>1.4288009603467433</v>
      </c>
      <c r="Y55" s="756"/>
      <c r="Z55" s="745">
        <f t="shared" si="5"/>
        <v>30.727762803234498</v>
      </c>
      <c r="AA55" s="678">
        <f t="shared" si="6"/>
        <v>27.454177897574127</v>
      </c>
      <c r="AB55" s="679">
        <v>8</v>
      </c>
      <c r="AC55" s="959">
        <v>7.42</v>
      </c>
      <c r="AD55" s="959">
        <v>2.4700000000000002</v>
      </c>
      <c r="AE55" s="959">
        <v>0.63</v>
      </c>
      <c r="AF55" s="959">
        <v>6.79</v>
      </c>
      <c r="AG55" s="959">
        <v>26.200000000000003</v>
      </c>
      <c r="AH55" s="959">
        <v>17.5</v>
      </c>
      <c r="AI55" s="959">
        <v>8.89</v>
      </c>
      <c r="AJ55" s="959">
        <v>9</v>
      </c>
      <c r="AK55" s="959">
        <v>11.12</v>
      </c>
      <c r="AL55" s="969">
        <v>91880</v>
      </c>
      <c r="AM55" s="964">
        <v>0.4</v>
      </c>
      <c r="AN55" s="959">
        <v>0</v>
      </c>
      <c r="AO55" s="845">
        <f t="shared" si="7"/>
        <v>-13.475731121813901</v>
      </c>
      <c r="AP55" s="846">
        <f t="shared" si="8"/>
        <v>13.978446775760226</v>
      </c>
      <c r="AQ55" s="680">
        <f t="shared" si="9"/>
        <v>187.83781538647256</v>
      </c>
      <c r="AR55" s="745">
        <f>INDEX(Historical!$C$7:$C$1452,MATCH(B55,Historical!$B$7:$B$1452,0))*IF(AH55="n/a",1.03,IF(AH55&lt;0,1.01,IF(AH55&gt;10,1.1,(1+AH55/100))))</f>
        <v>2.145</v>
      </c>
      <c r="AS55" s="678">
        <f t="shared" si="10"/>
        <v>2.3356905000000001</v>
      </c>
      <c r="AT55" s="678">
        <f t="shared" si="16"/>
        <v>2.5692595500000004</v>
      </c>
      <c r="AU55" s="678">
        <f t="shared" si="16"/>
        <v>2.8261855050000007</v>
      </c>
      <c r="AV55" s="678">
        <f t="shared" si="16"/>
        <v>3.1088040555000012</v>
      </c>
      <c r="AW55" s="745">
        <f t="shared" si="12"/>
        <v>12.984939610500003</v>
      </c>
      <c r="AX55" s="854">
        <f t="shared" si="13"/>
        <v>6.3742278781110411</v>
      </c>
      <c r="AY55" s="1090">
        <v>1.02</v>
      </c>
      <c r="AZ55" s="964">
        <v>15.879999999999999</v>
      </c>
      <c r="BA55" s="964">
        <v>-16.91</v>
      </c>
      <c r="BB55" s="964">
        <v>-8.58</v>
      </c>
      <c r="BC55" s="964">
        <v>-4.66</v>
      </c>
      <c r="BE55" s="701">
        <v>2004</v>
      </c>
      <c r="BF55" s="986" t="e">
        <f>#VALUE!</f>
        <v>#VALUE!</v>
      </c>
      <c r="BG55" s="972">
        <v>8</v>
      </c>
    </row>
    <row r="56" spans="1:59" ht="11.25" customHeight="1" x14ac:dyDescent="0.2">
      <c r="A56" s="645" t="s">
        <v>532</v>
      </c>
      <c r="B56" s="651" t="s">
        <v>533</v>
      </c>
      <c r="C56" s="1080" t="s">
        <v>248</v>
      </c>
      <c r="D56" s="1080" t="s">
        <v>4441</v>
      </c>
      <c r="E56" s="835">
        <v>16</v>
      </c>
      <c r="F56" s="554">
        <v>210</v>
      </c>
      <c r="G56" s="554" t="s">
        <v>38</v>
      </c>
      <c r="H56" s="554" t="s">
        <v>38</v>
      </c>
      <c r="I56" s="966">
        <v>159.86000000000001</v>
      </c>
      <c r="J56" s="745">
        <f t="shared" si="0"/>
        <v>3.1277367696734641</v>
      </c>
      <c r="K56" s="968">
        <v>1.25</v>
      </c>
      <c r="L56" s="679">
        <v>4</v>
      </c>
      <c r="M56" s="736">
        <f t="shared" si="1"/>
        <v>5</v>
      </c>
      <c r="N56" s="644" t="s">
        <v>188</v>
      </c>
      <c r="O56" s="838">
        <v>1.2</v>
      </c>
      <c r="P56" s="958">
        <v>43293</v>
      </c>
      <c r="Q56" s="958">
        <v>43318</v>
      </c>
      <c r="R56" s="736">
        <f t="shared" si="2"/>
        <v>4.1666666666666705</v>
      </c>
      <c r="S56" s="802">
        <f>IF(INDEX(Historical!$D$7:$D$1452,MATCH(B56,Historical!$B$7:$B$1452,0))=0,"n/a",(INDEX(Historical!$C$7:$C$1452,MATCH(B56,Historical!$B$7:$B$1452,0))/INDEX(Historical!$D$7:$D$1452,MATCH(B56,Historical!$B$7:$B$1452,0))-1)*100)</f>
        <v>4.4444444444444287</v>
      </c>
      <c r="T56" s="802">
        <f>IF(INDEX(Historical!$F$7:$F$1452,MATCH(B56,Historical!$B$7:$B$1452,0))=0,"n/a",((INDEX(Historical!$C$7:$C$1452,MATCH(B56,Historical!$B$7:$B$1452,0))/INDEX(Historical!$F$7:$F$1452,MATCH(B56,Historical!$B$7:$B$1452,0)))^(1/3)-1)*100)</f>
        <v>10.325677865290107</v>
      </c>
      <c r="U56" s="802">
        <f>IF(INDEX(Historical!$I$7:$I$1452,MATCH(B56,Historical!$B$7:$B$1452,0))=0,"n/a",((INDEX(Historical!$C$7:$C$1452,MATCH(B56,Historical!$B$7:$B$1452,0))/INDEX(Historical!$I$7:$I$1452,MATCH(B56,Historical!$B$7:$B$1452,0)))^(1/5)-1)*100)</f>
        <v>27.40719795539961</v>
      </c>
      <c r="V56" s="802">
        <f>IF(INDEX(Historical!$O$7:$O$1452,MATCH(B56,Historical!$B$7:$B$1452,0))=0,"n/a",((INDEX(Historical!$C$7:$C$1452,MATCH(B56,Historical!$B$7:$B$1452,0))/INDEX(Historical!$O$7:$O$1452,MATCH(B56,Historical!$B$7:$B$1452,0)))^(1/10)-1)*100)</f>
        <v>22.855516121896137</v>
      </c>
      <c r="W56" s="803">
        <f t="shared" si="3"/>
        <v>1.1991502536730225</v>
      </c>
      <c r="X56" s="804">
        <f t="shared" si="4"/>
        <v>2.1082459965692006</v>
      </c>
      <c r="Y56" s="760"/>
      <c r="Z56" s="745">
        <f t="shared" si="5"/>
        <v>55.187637969094915</v>
      </c>
      <c r="AA56" s="678">
        <f t="shared" si="6"/>
        <v>17.644591611479029</v>
      </c>
      <c r="AB56" s="679">
        <v>7</v>
      </c>
      <c r="AC56" s="959">
        <v>9.06</v>
      </c>
      <c r="AD56" s="959">
        <v>44.1</v>
      </c>
      <c r="AE56" s="959">
        <v>1.28</v>
      </c>
      <c r="AF56" s="959">
        <v>6.4</v>
      </c>
      <c r="AG56" s="959">
        <v>40.799999999999997</v>
      </c>
      <c r="AH56" s="959">
        <v>7.7</v>
      </c>
      <c r="AI56" s="959">
        <v>5.17</v>
      </c>
      <c r="AJ56" s="959">
        <v>13</v>
      </c>
      <c r="AK56" s="959">
        <v>0.4</v>
      </c>
      <c r="AL56" s="969">
        <v>3910</v>
      </c>
      <c r="AM56" s="964">
        <v>1.0999999999999999</v>
      </c>
      <c r="AN56" s="959">
        <v>0.67</v>
      </c>
      <c r="AO56" s="845">
        <f t="shared" si="7"/>
        <v>12.890343113594046</v>
      </c>
      <c r="AP56" s="846">
        <f t="shared" si="8"/>
        <v>30.534934725073075</v>
      </c>
      <c r="AQ56" s="680">
        <f t="shared" si="9"/>
        <v>124.02915119189863</v>
      </c>
      <c r="AR56" s="745">
        <f>INDEX(Historical!$C$7:$C$1452,MATCH(B56,Historical!$B$7:$B$1452,0))*IF(AH56="n/a",1.03,IF(AH56&lt;0,1.01,IF(AH56&gt;10,1.1,(1+AH56/100))))</f>
        <v>5.0618999999999987</v>
      </c>
      <c r="AS56" s="678">
        <f t="shared" si="10"/>
        <v>5.3236002299999994</v>
      </c>
      <c r="AT56" s="678">
        <f t="shared" si="16"/>
        <v>5.3448946309199998</v>
      </c>
      <c r="AU56" s="678">
        <f t="shared" si="16"/>
        <v>5.3662742094436799</v>
      </c>
      <c r="AV56" s="678">
        <f t="shared" si="16"/>
        <v>5.3877393062814543</v>
      </c>
      <c r="AW56" s="745">
        <f t="shared" si="12"/>
        <v>26.484408376645131</v>
      </c>
      <c r="AX56" s="854">
        <f t="shared" si="13"/>
        <v>16.567251580536173</v>
      </c>
      <c r="AY56" s="1090">
        <v>0.53</v>
      </c>
      <c r="AZ56" s="964">
        <v>12.870000000000001</v>
      </c>
      <c r="BA56" s="964">
        <v>-13.59</v>
      </c>
      <c r="BB56" s="964">
        <v>-4.91</v>
      </c>
      <c r="BC56" s="964">
        <v>1.83</v>
      </c>
      <c r="BE56" s="701">
        <v>2003</v>
      </c>
      <c r="BF56" s="986" t="e">
        <f>#VALUE!</f>
        <v>#VALUE!</v>
      </c>
      <c r="BG56" s="972">
        <v>16</v>
      </c>
    </row>
    <row r="57" spans="1:59" s="882" customFormat="1" ht="11.25" customHeight="1" x14ac:dyDescent="0.2">
      <c r="A57" s="861" t="s">
        <v>534</v>
      </c>
      <c r="B57" s="890" t="s">
        <v>535</v>
      </c>
      <c r="C57" s="1080" t="s">
        <v>113</v>
      </c>
      <c r="D57" s="1080" t="s">
        <v>4445</v>
      </c>
      <c r="E57" s="862">
        <v>14</v>
      </c>
      <c r="F57" s="554">
        <v>257</v>
      </c>
      <c r="G57" s="1179" t="s">
        <v>38</v>
      </c>
      <c r="H57" s="1179" t="s">
        <v>38</v>
      </c>
      <c r="I57" s="863">
        <v>62.13</v>
      </c>
      <c r="J57" s="864">
        <f t="shared" si="0"/>
        <v>1.4163849991952357</v>
      </c>
      <c r="K57" s="865">
        <v>0.22</v>
      </c>
      <c r="L57" s="866">
        <v>4</v>
      </c>
      <c r="M57" s="867">
        <f t="shared" si="1"/>
        <v>0.88</v>
      </c>
      <c r="N57" s="868" t="s">
        <v>150</v>
      </c>
      <c r="O57" s="869">
        <v>0.2</v>
      </c>
      <c r="P57" s="886">
        <v>43159</v>
      </c>
      <c r="Q57" s="886">
        <v>43174</v>
      </c>
      <c r="R57" s="867">
        <f t="shared" si="2"/>
        <v>9.9999999999999947</v>
      </c>
      <c r="S57" s="802">
        <f>IF(INDEX(Historical!$D$7:$D$1452,MATCH(B57,Historical!$B$7:$B$1452,0))=0,"n/a",(INDEX(Historical!$C$7:$C$1452,MATCH(B57,Historical!$B$7:$B$1452,0))/INDEX(Historical!$D$7:$D$1452,MATCH(B57,Historical!$B$7:$B$1452,0))-1)*100)</f>
        <v>8.3333333333333481</v>
      </c>
      <c r="T57" s="802">
        <f>IF(INDEX(Historical!$F$7:$F$1452,MATCH(B57,Historical!$B$7:$B$1452,0))=0,"n/a",((INDEX(Historical!$C$7:$C$1452,MATCH(B57,Historical!$B$7:$B$1452,0))/INDEX(Historical!$F$7:$F$1452,MATCH(B57,Historical!$B$7:$B$1452,0)))^(1/3)-1)*100)</f>
        <v>7.3786693294802586</v>
      </c>
      <c r="U57" s="802">
        <f>IF(INDEX(Historical!$I$7:$I$1452,MATCH(B57,Historical!$B$7:$B$1452,0))=0,"n/a",((INDEX(Historical!$C$7:$C$1452,MATCH(B57,Historical!$B$7:$B$1452,0))/INDEX(Historical!$I$7:$I$1452,MATCH(B57,Historical!$B$7:$B$1452,0)))^(1/5)-1)*100)</f>
        <v>7.6316922514810814</v>
      </c>
      <c r="V57" s="802">
        <f>IF(INDEX(Historical!$O$7:$O$1452,MATCH(B57,Historical!$B$7:$B$1452,0))=0,"n/a",((INDEX(Historical!$C$7:$C$1452,MATCH(B57,Historical!$B$7:$B$1452,0))/INDEX(Historical!$O$7:$O$1452,MATCH(B57,Historical!$B$7:$B$1452,0)))^(1/10)-1)*100)</f>
        <v>15.792974364097635</v>
      </c>
      <c r="W57" s="871">
        <f t="shared" si="3"/>
        <v>0.48323337172194125</v>
      </c>
      <c r="X57" s="872">
        <f t="shared" si="4"/>
        <v>2.0626195274273194</v>
      </c>
      <c r="Y57" s="887"/>
      <c r="Z57" s="864">
        <f t="shared" si="5"/>
        <v>24.788732394366196</v>
      </c>
      <c r="AA57" s="874">
        <f t="shared" si="6"/>
        <v>17.501408450704226</v>
      </c>
      <c r="AB57" s="866">
        <v>12</v>
      </c>
      <c r="AC57" s="875">
        <v>3.55</v>
      </c>
      <c r="AD57" s="875">
        <v>0.76</v>
      </c>
      <c r="AE57" s="875">
        <v>4.53</v>
      </c>
      <c r="AF57" s="875">
        <v>3.85</v>
      </c>
      <c r="AG57" s="875">
        <v>46.5</v>
      </c>
      <c r="AH57" s="875">
        <v>18.899999999999999</v>
      </c>
      <c r="AI57" s="875">
        <v>11.01</v>
      </c>
      <c r="AJ57" s="875">
        <v>3.6999999999999997</v>
      </c>
      <c r="AK57" s="875">
        <v>23.21</v>
      </c>
      <c r="AL57" s="876">
        <v>54200</v>
      </c>
      <c r="AM57" s="877">
        <v>0.31</v>
      </c>
      <c r="AN57" s="875">
        <v>1</v>
      </c>
      <c r="AO57" s="878">
        <f t="shared" si="7"/>
        <v>-8.4533312000279075</v>
      </c>
      <c r="AP57" s="879">
        <f t="shared" si="8"/>
        <v>9.0480772506763181</v>
      </c>
      <c r="AQ57" s="880">
        <f t="shared" si="9"/>
        <v>73.051594792113647</v>
      </c>
      <c r="AR57" s="745">
        <f>INDEX(Historical!$C$7:$C$1452,MATCH(B57,Historical!$B$7:$B$1452,0))*IF(AH57="n/a",1.03,IF(AH57&lt;0,1.01,IF(AH57&gt;10,1.1,(1+AH57/100))))</f>
        <v>0.8580000000000001</v>
      </c>
      <c r="AS57" s="874">
        <f t="shared" si="10"/>
        <v>0.94380000000000019</v>
      </c>
      <c r="AT57" s="874">
        <f t="shared" si="16"/>
        <v>1.0381800000000003</v>
      </c>
      <c r="AU57" s="874">
        <f t="shared" si="16"/>
        <v>1.1419980000000005</v>
      </c>
      <c r="AV57" s="874">
        <f t="shared" si="16"/>
        <v>1.2561978000000007</v>
      </c>
      <c r="AW57" s="864">
        <f t="shared" si="12"/>
        <v>5.2381758000000023</v>
      </c>
      <c r="AX57" s="881">
        <f t="shared" si="13"/>
        <v>8.4309927571221657</v>
      </c>
      <c r="AY57" s="1091">
        <v>1.29</v>
      </c>
      <c r="AZ57" s="877">
        <v>28.29</v>
      </c>
      <c r="BA57" s="877">
        <v>-18.509999999999998</v>
      </c>
      <c r="BB57" s="877">
        <v>-8.91</v>
      </c>
      <c r="BC57" s="877">
        <v>-6.9599999999999991</v>
      </c>
      <c r="BD57" s="1007"/>
      <c r="BE57" s="701">
        <v>2005</v>
      </c>
      <c r="BF57" s="986" t="e">
        <f>#VALUE!</f>
        <v>#VALUE!</v>
      </c>
      <c r="BG57" s="938">
        <v>18</v>
      </c>
    </row>
    <row r="58" spans="1:59" ht="11.25" customHeight="1" x14ac:dyDescent="0.2">
      <c r="A58" s="645" t="s">
        <v>538</v>
      </c>
      <c r="B58" s="651" t="s">
        <v>539</v>
      </c>
      <c r="C58" s="1080" t="s">
        <v>113</v>
      </c>
      <c r="D58" s="1080" t="s">
        <v>214</v>
      </c>
      <c r="E58" s="835">
        <v>13</v>
      </c>
      <c r="F58" s="554">
        <v>291</v>
      </c>
      <c r="G58" s="554" t="s">
        <v>38</v>
      </c>
      <c r="H58" s="554" t="s">
        <v>38</v>
      </c>
      <c r="I58" s="966">
        <v>133.63999999999999</v>
      </c>
      <c r="J58" s="745">
        <f t="shared" si="0"/>
        <v>3.4121520502843463</v>
      </c>
      <c r="K58" s="968">
        <v>1.1399999999999999</v>
      </c>
      <c r="L58" s="679">
        <v>4</v>
      </c>
      <c r="M58" s="736">
        <f t="shared" si="1"/>
        <v>4.5599999999999996</v>
      </c>
      <c r="N58" s="644" t="s">
        <v>120</v>
      </c>
      <c r="O58" s="838">
        <v>1.08</v>
      </c>
      <c r="P58" s="958">
        <v>43333</v>
      </c>
      <c r="Q58" s="958">
        <v>43347</v>
      </c>
      <c r="R58" s="736">
        <f t="shared" si="2"/>
        <v>5.5555555555555394</v>
      </c>
      <c r="S58" s="802">
        <f>IF(INDEX(Historical!$D$7:$D$1452,MATCH(B58,Historical!$B$7:$B$1452,0))=0,"n/a",(INDEX(Historical!$C$7:$C$1452,MATCH(B58,Historical!$B$7:$B$1452,0))/INDEX(Historical!$D$7:$D$1452,MATCH(B58,Historical!$B$7:$B$1452,0))-1)*100)</f>
        <v>5.2499999999999991</v>
      </c>
      <c r="T58" s="802">
        <f>IF(INDEX(Historical!$F$7:$F$1452,MATCH(B58,Historical!$B$7:$B$1452,0))=0,"n/a",((INDEX(Historical!$C$7:$C$1452,MATCH(B58,Historical!$B$7:$B$1452,0))/INDEX(Historical!$F$7:$F$1452,MATCH(B58,Historical!$B$7:$B$1452,0)))^(1/3)-1)*100)</f>
        <v>14.426142832786116</v>
      </c>
      <c r="U58" s="802">
        <f>IF(INDEX(Historical!$I$7:$I$1452,MATCH(B58,Historical!$B$7:$B$1452,0))=0,"n/a",((INDEX(Historical!$C$7:$C$1452,MATCH(B58,Historical!$B$7:$B$1452,0))/INDEX(Historical!$I$7:$I$1452,MATCH(B58,Historical!$B$7:$B$1452,0)))^(1/5)-1)*100)</f>
        <v>18.522804197547728</v>
      </c>
      <c r="V58" s="802">
        <f>IF(INDEX(Historical!$O$7:$O$1452,MATCH(B58,Historical!$B$7:$B$1452,0))=0,"n/a",((INDEX(Historical!$C$7:$C$1452,MATCH(B58,Historical!$B$7:$B$1452,0))/INDEX(Historical!$O$7:$O$1452,MATCH(B58,Historical!$B$7:$B$1452,0)))^(1/10)-1)*100)</f>
        <v>25.626529992879512</v>
      </c>
      <c r="W58" s="803">
        <f t="shared" si="3"/>
        <v>0.72279798328897449</v>
      </c>
      <c r="X58" s="804">
        <f t="shared" si="4"/>
        <v>4.4101914756066014</v>
      </c>
      <c r="Y58" s="651"/>
      <c r="Z58" s="745">
        <f t="shared" si="5"/>
        <v>34.259954921111941</v>
      </c>
      <c r="AA58" s="678">
        <f t="shared" si="6"/>
        <v>10.040570999248684</v>
      </c>
      <c r="AB58" s="679">
        <v>12</v>
      </c>
      <c r="AC58" s="959">
        <v>13.31</v>
      </c>
      <c r="AD58" s="959">
        <v>0.82</v>
      </c>
      <c r="AE58" s="959">
        <v>0.95</v>
      </c>
      <c r="AF58" s="959">
        <v>3</v>
      </c>
      <c r="AG58" s="959">
        <v>17.7</v>
      </c>
      <c r="AH58" s="959">
        <v>29.299999999999997</v>
      </c>
      <c r="AI58" s="959">
        <v>13.209999999999999</v>
      </c>
      <c r="AJ58" s="959">
        <v>4.2</v>
      </c>
      <c r="AK58" s="959">
        <v>12.21</v>
      </c>
      <c r="AL58" s="969">
        <v>21920</v>
      </c>
      <c r="AM58" s="964">
        <v>0.1</v>
      </c>
      <c r="AN58" s="959">
        <v>0.34</v>
      </c>
      <c r="AO58" s="845">
        <f t="shared" si="7"/>
        <v>11.894385248583392</v>
      </c>
      <c r="AP58" s="846">
        <f t="shared" si="8"/>
        <v>21.934956247832076</v>
      </c>
      <c r="AQ58" s="680">
        <f t="shared" si="9"/>
        <v>15.70405351152675</v>
      </c>
      <c r="AR58" s="745">
        <f>INDEX(Historical!$C$7:$C$1452,MATCH(B58,Historical!$B$7:$B$1452,0))*IF(AH58="n/a",1.03,IF(AH58&lt;0,1.01,IF(AH58&gt;10,1.1,(1+AH58/100))))</f>
        <v>4.6310000000000002</v>
      </c>
      <c r="AS58" s="678">
        <f t="shared" si="10"/>
        <v>5.094100000000001</v>
      </c>
      <c r="AT58" s="678">
        <f t="shared" si="16"/>
        <v>5.6035100000000018</v>
      </c>
      <c r="AU58" s="678">
        <f t="shared" si="16"/>
        <v>6.1638610000000025</v>
      </c>
      <c r="AV58" s="678">
        <f t="shared" si="16"/>
        <v>6.7802471000000031</v>
      </c>
      <c r="AW58" s="745">
        <f t="shared" si="12"/>
        <v>28.272718100000009</v>
      </c>
      <c r="AX58" s="854">
        <f t="shared" si="13"/>
        <v>21.155880050882978</v>
      </c>
      <c r="AY58" s="1090">
        <v>1.1599999999999999</v>
      </c>
      <c r="AZ58" s="964">
        <v>7.4300000000000006</v>
      </c>
      <c r="BA58" s="964">
        <v>-31.180000000000003</v>
      </c>
      <c r="BB58" s="964">
        <v>-4.1900000000000004</v>
      </c>
      <c r="BC58" s="964">
        <v>-7.7399999999999993</v>
      </c>
      <c r="BE58" s="701">
        <v>2006</v>
      </c>
      <c r="BF58" s="986" t="e">
        <f>#VALUE!</f>
        <v>#VALUE!</v>
      </c>
      <c r="BG58" s="972">
        <v>6.9</v>
      </c>
    </row>
    <row r="59" spans="1:59" ht="11.25" customHeight="1" x14ac:dyDescent="0.2">
      <c r="A59" s="645" t="s">
        <v>543</v>
      </c>
      <c r="B59" s="651" t="s">
        <v>544</v>
      </c>
      <c r="C59" s="1080" t="s">
        <v>4407</v>
      </c>
      <c r="D59" s="1080" t="s">
        <v>4408</v>
      </c>
      <c r="E59" s="835">
        <v>14</v>
      </c>
      <c r="F59" s="554">
        <v>258</v>
      </c>
      <c r="G59" s="554" t="s">
        <v>107</v>
      </c>
      <c r="H59" s="554" t="s">
        <v>107</v>
      </c>
      <c r="I59" s="966">
        <v>106.55</v>
      </c>
      <c r="J59" s="745">
        <f t="shared" si="0"/>
        <v>3.7916471140309715</v>
      </c>
      <c r="K59" s="968">
        <v>1.01</v>
      </c>
      <c r="L59" s="679">
        <v>4</v>
      </c>
      <c r="M59" s="736">
        <f t="shared" si="1"/>
        <v>4.04</v>
      </c>
      <c r="N59" s="644" t="s">
        <v>322</v>
      </c>
      <c r="O59" s="838">
        <v>0.93</v>
      </c>
      <c r="P59" s="958">
        <v>43173</v>
      </c>
      <c r="Q59" s="958">
        <v>43189</v>
      </c>
      <c r="R59" s="736">
        <f t="shared" si="2"/>
        <v>8.6021505376344045</v>
      </c>
      <c r="S59" s="802">
        <f>IF(INDEX(Historical!$D$7:$D$1452,MATCH(B59,Historical!$B$7:$B$1452,0))=0,"n/a",(INDEX(Historical!$C$7:$C$1452,MATCH(B59,Historical!$B$7:$B$1452,0))/INDEX(Historical!$D$7:$D$1452,MATCH(B59,Historical!$B$7:$B$1452,0))-1)*100)</f>
        <v>5.6818181818181879</v>
      </c>
      <c r="T59" s="802">
        <f>IF(INDEX(Historical!$F$7:$F$1452,MATCH(B59,Historical!$B$7:$B$1452,0))=0,"n/a",((INDEX(Historical!$C$7:$C$1452,MATCH(B59,Historical!$B$7:$B$1452,0))/INDEX(Historical!$F$7:$F$1452,MATCH(B59,Historical!$B$7:$B$1452,0)))^(1/3)-1)*100)</f>
        <v>3.8647751796380136</v>
      </c>
      <c r="U59" s="802">
        <f>IF(INDEX(Historical!$I$7:$I$1452,MATCH(B59,Historical!$B$7:$B$1452,0))=0,"n/a",((INDEX(Historical!$C$7:$C$1452,MATCH(B59,Historical!$B$7:$B$1452,0))/INDEX(Historical!$I$7:$I$1452,MATCH(B59,Historical!$B$7:$B$1452,0)))^(1/5)-1)*100)</f>
        <v>4.9619807391366288</v>
      </c>
      <c r="V59" s="802">
        <f>IF(INDEX(Historical!$O$7:$O$1452,MATCH(B59,Historical!$B$7:$B$1452,0))=0,"n/a",((INDEX(Historical!$C$7:$C$1452,MATCH(B59,Historical!$B$7:$B$1452,0))/INDEX(Historical!$O$7:$O$1452,MATCH(B59,Historical!$B$7:$B$1452,0)))^(1/10)-1)*100)</f>
        <v>12.505497724872816</v>
      </c>
      <c r="W59" s="803">
        <f t="shared" si="3"/>
        <v>0.3967839464132239</v>
      </c>
      <c r="X59" s="804" t="str">
        <f t="shared" si="4"/>
        <v>n/a</v>
      </c>
      <c r="Y59" s="651"/>
      <c r="Z59" s="745">
        <f t="shared" si="5"/>
        <v>306.06060606060606</v>
      </c>
      <c r="AA59" s="678">
        <f t="shared" si="6"/>
        <v>80.719696969696969</v>
      </c>
      <c r="AB59" s="679">
        <v>12</v>
      </c>
      <c r="AC59" s="959">
        <v>1.32</v>
      </c>
      <c r="AD59" s="959" t="s">
        <v>138</v>
      </c>
      <c r="AE59" s="959">
        <v>7.59</v>
      </c>
      <c r="AF59" s="959">
        <v>2.5</v>
      </c>
      <c r="AG59" s="959">
        <v>3</v>
      </c>
      <c r="AH59" s="959">
        <v>-55.1</v>
      </c>
      <c r="AI59" s="959">
        <v>0.3</v>
      </c>
      <c r="AJ59" s="959">
        <v>-7.7</v>
      </c>
      <c r="AK59" s="959">
        <v>-4.51</v>
      </c>
      <c r="AL59" s="969">
        <v>22770</v>
      </c>
      <c r="AM59" s="964">
        <v>0.05</v>
      </c>
      <c r="AN59" s="959">
        <v>1.05</v>
      </c>
      <c r="AO59" s="845">
        <f t="shared" si="7"/>
        <v>-71.966069116529368</v>
      </c>
      <c r="AP59" s="846">
        <f t="shared" si="8"/>
        <v>8.7536278531676004</v>
      </c>
      <c r="AQ59" s="680">
        <f t="shared" si="9"/>
        <v>199.48047046268672</v>
      </c>
      <c r="AR59" s="745">
        <f>INDEX(Historical!$C$7:$C$1452,MATCH(B59,Historical!$B$7:$B$1452,0))*IF(AH59="n/a",1.03,IF(AH59&lt;0,1.01,IF(AH59&gt;10,1.1,(1+AH59/100))))</f>
        <v>3.7572000000000001</v>
      </c>
      <c r="AS59" s="678">
        <f t="shared" si="10"/>
        <v>3.7684715999999998</v>
      </c>
      <c r="AT59" s="678">
        <f t="shared" si="16"/>
        <v>3.806156316</v>
      </c>
      <c r="AU59" s="678">
        <f t="shared" si="16"/>
        <v>3.8442178791599999</v>
      </c>
      <c r="AV59" s="678">
        <f t="shared" si="16"/>
        <v>3.8826600579516</v>
      </c>
      <c r="AW59" s="745">
        <f t="shared" si="12"/>
        <v>19.058705853111601</v>
      </c>
      <c r="AX59" s="854">
        <f t="shared" si="13"/>
        <v>17.887100753741532</v>
      </c>
      <c r="AY59" s="1090">
        <v>0.53</v>
      </c>
      <c r="AZ59" s="964">
        <v>10.35</v>
      </c>
      <c r="BA59" s="964">
        <v>-14.829999999999998</v>
      </c>
      <c r="BB59" s="964">
        <v>-3.82</v>
      </c>
      <c r="BC59" s="964">
        <v>-4.58</v>
      </c>
      <c r="BE59" s="701">
        <v>2005</v>
      </c>
      <c r="BF59" s="986" t="e">
        <f>#VALUE!</f>
        <v>#VALUE!</v>
      </c>
      <c r="BG59" s="972">
        <v>1.3</v>
      </c>
    </row>
    <row r="60" spans="1:59" ht="11.25" customHeight="1" x14ac:dyDescent="0.2">
      <c r="A60" s="645" t="s">
        <v>545</v>
      </c>
      <c r="B60" s="651" t="s">
        <v>546</v>
      </c>
      <c r="C60" s="1080" t="s">
        <v>132</v>
      </c>
      <c r="D60" s="1080" t="s">
        <v>4416</v>
      </c>
      <c r="E60" s="835">
        <v>15</v>
      </c>
      <c r="F60" s="554">
        <v>234</v>
      </c>
      <c r="G60" s="554" t="s">
        <v>38</v>
      </c>
      <c r="H60" s="554" t="s">
        <v>116</v>
      </c>
      <c r="I60" s="966">
        <v>71.459999999999994</v>
      </c>
      <c r="J60" s="745">
        <f t="shared" si="0"/>
        <v>4.673943464875455</v>
      </c>
      <c r="K60" s="968">
        <v>0.83499999999999996</v>
      </c>
      <c r="L60" s="679">
        <v>4</v>
      </c>
      <c r="M60" s="736">
        <f t="shared" si="1"/>
        <v>3.34</v>
      </c>
      <c r="N60" s="644" t="s">
        <v>329</v>
      </c>
      <c r="O60" s="838">
        <v>0.77</v>
      </c>
      <c r="P60" s="958">
        <v>43160</v>
      </c>
      <c r="Q60" s="958">
        <v>43179</v>
      </c>
      <c r="R60" s="736">
        <f t="shared" si="2"/>
        <v>8.4415584415584348</v>
      </c>
      <c r="S60" s="802">
        <f>IF(INDEX(Historical!$D$7:$D$1452,MATCH(B60,Historical!$B$7:$B$1452,0))=0,"n/a",(INDEX(Historical!$C$7:$C$1452,MATCH(B60,Historical!$B$7:$B$1452,0))/INDEX(Historical!$D$7:$D$1452,MATCH(B60,Historical!$B$7:$B$1452,0))-1)*100)</f>
        <v>19.285714285714285</v>
      </c>
      <c r="T60" s="802">
        <f>IF(INDEX(Historical!$F$7:$F$1452,MATCH(B60,Historical!$B$7:$B$1452,0))=0,"n/a",((INDEX(Historical!$C$7:$C$1452,MATCH(B60,Historical!$B$7:$B$1452,0))/INDEX(Historical!$F$7:$F$1452,MATCH(B60,Historical!$B$7:$B$1452,0)))^(1/3)-1)*100)</f>
        <v>11.646490253324338</v>
      </c>
      <c r="U60" s="802">
        <f>IF(INDEX(Historical!$I$7:$I$1452,MATCH(B60,Historical!$B$7:$B$1452,0))=0,"n/a",((INDEX(Historical!$C$7:$C$1452,MATCH(B60,Historical!$B$7:$B$1452,0))/INDEX(Historical!$I$7:$I$1452,MATCH(B60,Historical!$B$7:$B$1452,0)))^(1/5)-1)*100)</f>
        <v>9.6207583834079244</v>
      </c>
      <c r="V60" s="802">
        <f>IF(INDEX(Historical!$O$7:$O$1452,MATCH(B60,Historical!$B$7:$B$1452,0))=0,"n/a",((INDEX(Historical!$C$7:$C$1452,MATCH(B60,Historical!$B$7:$B$1452,0))/INDEX(Historical!$O$7:$O$1452,MATCH(B60,Historical!$B$7:$B$1452,0)))^(1/10)-1)*100)</f>
        <v>8.6273940702599852</v>
      </c>
      <c r="W60" s="803">
        <f t="shared" si="3"/>
        <v>1.1151407139929108</v>
      </c>
      <c r="X60" s="804">
        <f t="shared" si="4"/>
        <v>1.5271045053028451</v>
      </c>
      <c r="Y60" s="768"/>
      <c r="Z60" s="745">
        <f t="shared" si="5"/>
        <v>95.977011494252878</v>
      </c>
      <c r="AA60" s="678">
        <f t="shared" si="6"/>
        <v>20.534482758620687</v>
      </c>
      <c r="AB60" s="679">
        <v>12</v>
      </c>
      <c r="AC60" s="959">
        <v>3.48</v>
      </c>
      <c r="AD60" s="959">
        <v>3.07</v>
      </c>
      <c r="AE60" s="959">
        <v>3.74</v>
      </c>
      <c r="AF60" s="959">
        <v>2.5299999999999998</v>
      </c>
      <c r="AG60" s="959">
        <v>17.5</v>
      </c>
      <c r="AH60" s="959">
        <v>-1.7999999999999998</v>
      </c>
      <c r="AI60" s="959">
        <v>4.5999999999999996</v>
      </c>
      <c r="AJ60" s="959">
        <v>6.3</v>
      </c>
      <c r="AK60" s="959">
        <v>6.68</v>
      </c>
      <c r="AL60" s="969">
        <v>49400</v>
      </c>
      <c r="AM60" s="964">
        <v>0.31</v>
      </c>
      <c r="AN60" s="959">
        <v>2.0699999999999998</v>
      </c>
      <c r="AO60" s="845">
        <f t="shared" si="7"/>
        <v>-6.2397809103373074</v>
      </c>
      <c r="AP60" s="846">
        <f t="shared" si="8"/>
        <v>14.294701848283379</v>
      </c>
      <c r="AQ60" s="680">
        <f t="shared" si="9"/>
        <v>51.953562174340838</v>
      </c>
      <c r="AR60" s="745">
        <f>INDEX(Historical!$C$7:$C$1452,MATCH(B60,Historical!$B$7:$B$1452,0))*IF(AH60="n/a",1.03,IF(AH60&lt;0,1.01,IF(AH60&gt;10,1.1,(1+AH60/100))))</f>
        <v>3.3733999999999997</v>
      </c>
      <c r="AS60" s="678">
        <f t="shared" si="10"/>
        <v>3.5285763999999999</v>
      </c>
      <c r="AT60" s="678">
        <f t="shared" si="16"/>
        <v>3.7642853035199999</v>
      </c>
      <c r="AU60" s="678">
        <f t="shared" si="16"/>
        <v>4.0157395617951357</v>
      </c>
      <c r="AV60" s="678">
        <f t="shared" si="16"/>
        <v>4.2839909645230509</v>
      </c>
      <c r="AW60" s="745">
        <f t="shared" si="12"/>
        <v>18.965992229838186</v>
      </c>
      <c r="AX60" s="854">
        <f t="shared" si="13"/>
        <v>26.540711208841572</v>
      </c>
      <c r="AY60" s="1090">
        <v>0.12</v>
      </c>
      <c r="AZ60" s="964">
        <v>16.14</v>
      </c>
      <c r="BA60" s="964">
        <v>-12.5</v>
      </c>
      <c r="BB60" s="964">
        <v>-2.68</v>
      </c>
      <c r="BC60" s="964">
        <v>2.71</v>
      </c>
      <c r="BE60" s="701">
        <v>2004</v>
      </c>
      <c r="BF60" s="986" t="e">
        <f>#VALUE!</f>
        <v>#VALUE!</v>
      </c>
      <c r="BG60" s="972">
        <v>4</v>
      </c>
    </row>
    <row r="61" spans="1:59" ht="11.25" customHeight="1" x14ac:dyDescent="0.2">
      <c r="A61" s="645" t="s">
        <v>547</v>
      </c>
      <c r="B61" s="651" t="s">
        <v>548</v>
      </c>
      <c r="C61" s="1080" t="s">
        <v>109</v>
      </c>
      <c r="D61" s="1080" t="s">
        <v>119</v>
      </c>
      <c r="E61" s="835">
        <v>16</v>
      </c>
      <c r="F61" s="554">
        <v>205</v>
      </c>
      <c r="G61" s="554" t="s">
        <v>38</v>
      </c>
      <c r="H61" s="554" t="s">
        <v>38</v>
      </c>
      <c r="I61" s="966">
        <v>13.65</v>
      </c>
      <c r="J61" s="745">
        <f t="shared" si="0"/>
        <v>4.1758241758241752</v>
      </c>
      <c r="K61" s="968">
        <v>0.14249999999999999</v>
      </c>
      <c r="L61" s="679">
        <v>4</v>
      </c>
      <c r="M61" s="736">
        <f t="shared" si="1"/>
        <v>0.56999999999999995</v>
      </c>
      <c r="N61" s="644" t="s">
        <v>108</v>
      </c>
      <c r="O61" s="838">
        <v>0.14000000000000001</v>
      </c>
      <c r="P61" s="958">
        <v>43220</v>
      </c>
      <c r="Q61" s="958">
        <v>43235</v>
      </c>
      <c r="R61" s="736">
        <f t="shared" si="2"/>
        <v>1.7857142857142672</v>
      </c>
      <c r="S61" s="802">
        <f>IF(INDEX(Historical!$D$7:$D$1452,MATCH(B61,Historical!$B$7:$B$1452,0))=0,"n/a",(INDEX(Historical!$C$7:$C$1452,MATCH(B61,Historical!$B$7:$B$1452,0))/INDEX(Historical!$D$7:$D$1452,MATCH(B61,Historical!$B$7:$B$1452,0))-1)*100)</f>
        <v>1.8264840182648623</v>
      </c>
      <c r="T61" s="802">
        <f>IF(INDEX(Historical!$F$7:$F$1452,MATCH(B61,Historical!$B$7:$B$1452,0))=0,"n/a",((INDEX(Historical!$C$7:$C$1452,MATCH(B61,Historical!$B$7:$B$1452,0))/INDEX(Historical!$F$7:$F$1452,MATCH(B61,Historical!$B$7:$B$1452,0)))^(1/3)-1)*100)</f>
        <v>2.2173904724055893</v>
      </c>
      <c r="U61" s="802">
        <f>IF(INDEX(Historical!$I$7:$I$1452,MATCH(B61,Historical!$B$7:$B$1452,0))=0,"n/a",((INDEX(Historical!$C$7:$C$1452,MATCH(B61,Historical!$B$7:$B$1452,0))/INDEX(Historical!$I$7:$I$1452,MATCH(B61,Historical!$B$7:$B$1452,0)))^(1/5)-1)*100)</f>
        <v>2.7197728478845828</v>
      </c>
      <c r="V61" s="802">
        <f>IF(INDEX(Historical!$O$7:$O$1452,MATCH(B61,Historical!$B$7:$B$1452,0))=0,"n/a",((INDEX(Historical!$C$7:$C$1452,MATCH(B61,Historical!$B$7:$B$1452,0))/INDEX(Historical!$O$7:$O$1452,MATCH(B61,Historical!$B$7:$B$1452,0)))^(1/10)-1)*100)</f>
        <v>4.6908136292419078</v>
      </c>
      <c r="W61" s="803">
        <f t="shared" si="3"/>
        <v>0.5798083366454555</v>
      </c>
      <c r="X61" s="804" t="str">
        <f t="shared" si="4"/>
        <v>n/a</v>
      </c>
      <c r="Y61" s="651"/>
      <c r="Z61" s="745" t="str">
        <f t="shared" si="5"/>
        <v>n/a</v>
      </c>
      <c r="AA61" s="678" t="str">
        <f t="shared" si="6"/>
        <v>n/a</v>
      </c>
      <c r="AB61" s="679">
        <v>12</v>
      </c>
      <c r="AC61" s="959">
        <v>-0.74</v>
      </c>
      <c r="AD61" s="959" t="s">
        <v>138</v>
      </c>
      <c r="AE61" s="959">
        <v>0.5</v>
      </c>
      <c r="AF61" s="959">
        <v>0.93</v>
      </c>
      <c r="AG61" s="959">
        <v>-4.8</v>
      </c>
      <c r="AH61" s="959">
        <v>-78.2</v>
      </c>
      <c r="AI61" s="959" t="s">
        <v>138</v>
      </c>
      <c r="AJ61" s="959">
        <v>-22.6</v>
      </c>
      <c r="AK61" s="959">
        <v>10</v>
      </c>
      <c r="AL61" s="969">
        <v>385.2</v>
      </c>
      <c r="AM61" s="964">
        <v>0.89999999999999991</v>
      </c>
      <c r="AN61" s="959">
        <v>0.16</v>
      </c>
      <c r="AO61" s="845" t="str">
        <f t="shared" si="7"/>
        <v>n/a</v>
      </c>
      <c r="AP61" s="846">
        <f t="shared" si="8"/>
        <v>6.895597023708758</v>
      </c>
      <c r="AQ61" s="680" t="str">
        <f t="shared" si="9"/>
        <v>n/a</v>
      </c>
      <c r="AR61" s="745">
        <f>INDEX(Historical!$C$7:$C$1452,MATCH(B61,Historical!$B$7:$B$1452,0))*IF(AH61="n/a",1.03,IF(AH61&lt;0,1.01,IF(AH61&gt;10,1.1,(1+AH61/100))))</f>
        <v>0.5630750000000001</v>
      </c>
      <c r="AS61" s="678">
        <f t="shared" si="10"/>
        <v>0.57996725000000016</v>
      </c>
      <c r="AT61" s="678">
        <f t="shared" si="16"/>
        <v>0.63796397500000024</v>
      </c>
      <c r="AU61" s="678">
        <f t="shared" si="16"/>
        <v>0.70176037250000034</v>
      </c>
      <c r="AV61" s="678">
        <f t="shared" si="16"/>
        <v>0.77193640975000044</v>
      </c>
      <c r="AW61" s="745">
        <f t="shared" si="12"/>
        <v>3.2547030072500012</v>
      </c>
      <c r="AX61" s="854">
        <f t="shared" si="13"/>
        <v>23.843978075091581</v>
      </c>
      <c r="AY61" s="1090">
        <v>0.43</v>
      </c>
      <c r="AZ61" s="964">
        <v>7.1</v>
      </c>
      <c r="BA61" s="964">
        <v>-24.19</v>
      </c>
      <c r="BB61" s="964">
        <v>-1.04</v>
      </c>
      <c r="BC61" s="964">
        <v>-3.73</v>
      </c>
      <c r="BE61" s="701">
        <v>2003</v>
      </c>
      <c r="BF61" s="986" t="e">
        <f>#VALUE!</f>
        <v>#VALUE!</v>
      </c>
      <c r="BG61" s="972">
        <v>-1.2</v>
      </c>
    </row>
    <row r="62" spans="1:59" ht="11.25" customHeight="1" x14ac:dyDescent="0.2">
      <c r="A62" s="645" t="s">
        <v>549</v>
      </c>
      <c r="B62" s="967" t="s">
        <v>550</v>
      </c>
      <c r="C62" s="1080" t="s">
        <v>109</v>
      </c>
      <c r="D62" s="1080" t="s">
        <v>119</v>
      </c>
      <c r="E62" s="835">
        <v>16</v>
      </c>
      <c r="F62" s="554">
        <v>206</v>
      </c>
      <c r="G62" s="554" t="s">
        <v>107</v>
      </c>
      <c r="H62" s="554" t="s">
        <v>107</v>
      </c>
      <c r="I62" s="966">
        <v>11.8</v>
      </c>
      <c r="J62" s="745">
        <f t="shared" si="0"/>
        <v>4.2372881355932197</v>
      </c>
      <c r="K62" s="968">
        <v>0.125</v>
      </c>
      <c r="L62" s="679">
        <v>4</v>
      </c>
      <c r="M62" s="736">
        <f t="shared" si="1"/>
        <v>0.5</v>
      </c>
      <c r="N62" s="644" t="s">
        <v>108</v>
      </c>
      <c r="O62" s="838">
        <v>0.1225</v>
      </c>
      <c r="P62" s="958">
        <v>43220</v>
      </c>
      <c r="Q62" s="958">
        <v>43235</v>
      </c>
      <c r="R62" s="736">
        <f t="shared" si="2"/>
        <v>2.0408163265306141</v>
      </c>
      <c r="S62" s="802">
        <f>IF(INDEX(Historical!$D$7:$D$1452,MATCH(B62,Historical!$B$7:$B$1452,0))=0,"n/a",(INDEX(Historical!$C$7:$C$1452,MATCH(B62,Historical!$B$7:$B$1452,0))/INDEX(Historical!$D$7:$D$1452,MATCH(B62,Historical!$B$7:$B$1452,0))-1)*100)</f>
        <v>2.0942408376963373</v>
      </c>
      <c r="T62" s="802">
        <f>IF(INDEX(Historical!$F$7:$F$1452,MATCH(B62,Historical!$B$7:$B$1452,0))=0,"n/a",((INDEX(Historical!$C$7:$C$1452,MATCH(B62,Historical!$B$7:$B$1452,0))/INDEX(Historical!$F$7:$F$1452,MATCH(B62,Historical!$B$7:$B$1452,0)))^(1/3)-1)*100)</f>
        <v>1.7336304659532731</v>
      </c>
      <c r="U62" s="802">
        <f>IF(INDEX(Historical!$I$7:$I$1452,MATCH(B62,Historical!$B$7:$B$1452,0))=0,"n/a",((INDEX(Historical!$C$7:$C$1452,MATCH(B62,Historical!$B$7:$B$1452,0))/INDEX(Historical!$I$7:$I$1452,MATCH(B62,Historical!$B$7:$B$1452,0)))^(1/5)-1)*100)</f>
        <v>2.1878619308387304</v>
      </c>
      <c r="V62" s="802">
        <f>IF(INDEX(Historical!$O$7:$O$1452,MATCH(B62,Historical!$B$7:$B$1452,0))=0,"n/a",((INDEX(Historical!$C$7:$C$1452,MATCH(B62,Historical!$B$7:$B$1452,0))/INDEX(Historical!$O$7:$O$1452,MATCH(B62,Historical!$B$7:$B$1452,0)))^(1/10)-1)*100)</f>
        <v>4.8877874014372269</v>
      </c>
      <c r="W62" s="803">
        <f t="shared" si="3"/>
        <v>0.44761806337882076</v>
      </c>
      <c r="X62" s="804" t="str">
        <f t="shared" si="4"/>
        <v>n/a</v>
      </c>
      <c r="Y62" s="651"/>
      <c r="Z62" s="745" t="str">
        <f t="shared" si="5"/>
        <v>n/a</v>
      </c>
      <c r="AA62" s="678" t="str">
        <f t="shared" si="6"/>
        <v>n/a</v>
      </c>
      <c r="AB62" s="679">
        <v>12</v>
      </c>
      <c r="AC62" s="959">
        <v>-0.76</v>
      </c>
      <c r="AD62" s="959" t="s">
        <v>138</v>
      </c>
      <c r="AE62" s="959">
        <v>0.42</v>
      </c>
      <c r="AF62" s="959">
        <v>0.79</v>
      </c>
      <c r="AG62" s="959">
        <v>-4.75</v>
      </c>
      <c r="AH62" s="959" t="s">
        <v>138</v>
      </c>
      <c r="AI62" s="959" t="s">
        <v>138</v>
      </c>
      <c r="AJ62" s="959" t="s">
        <v>138</v>
      </c>
      <c r="AK62" s="959" t="s">
        <v>138</v>
      </c>
      <c r="AL62" s="969">
        <v>328.13</v>
      </c>
      <c r="AM62" s="964">
        <v>17.419999999999998</v>
      </c>
      <c r="AN62" s="959">
        <v>0.156</v>
      </c>
      <c r="AO62" s="845" t="str">
        <f t="shared" si="7"/>
        <v>n/a</v>
      </c>
      <c r="AP62" s="846">
        <f t="shared" si="8"/>
        <v>6.4251500664319501</v>
      </c>
      <c r="AQ62" s="680" t="str">
        <f t="shared" si="9"/>
        <v>n/a</v>
      </c>
      <c r="AR62" s="745">
        <f>INDEX(Historical!$C$7:$C$1452,MATCH(B62,Historical!$B$7:$B$1452,0))*IF(AH62="n/a",1.03,IF(AH62&lt;0,1.01,IF(AH62&gt;10,1.1,(1+AH62/100))))</f>
        <v>0.50212500000000004</v>
      </c>
      <c r="AS62" s="678">
        <f t="shared" si="10"/>
        <v>0.51718875000000009</v>
      </c>
      <c r="AT62" s="678">
        <f t="shared" si="16"/>
        <v>0.53270441250000011</v>
      </c>
      <c r="AU62" s="678">
        <f t="shared" si="16"/>
        <v>0.5486855448750001</v>
      </c>
      <c r="AV62" s="678">
        <f t="shared" si="16"/>
        <v>0.56514611122125014</v>
      </c>
      <c r="AW62" s="745">
        <f t="shared" si="12"/>
        <v>2.6658498185962509</v>
      </c>
      <c r="AX62" s="854">
        <f t="shared" si="13"/>
        <v>22.591947615222463</v>
      </c>
      <c r="AY62" s="1090">
        <v>0.02</v>
      </c>
      <c r="AZ62" s="964">
        <v>2.4299999999999997</v>
      </c>
      <c r="BA62" s="964">
        <v>-24.11</v>
      </c>
      <c r="BB62" s="964">
        <v>-5.2200000000000006</v>
      </c>
      <c r="BC62" s="964">
        <v>-12.2</v>
      </c>
      <c r="BE62" s="701">
        <v>2003</v>
      </c>
      <c r="BF62" s="986" t="e">
        <f>#VALUE!</f>
        <v>#VALUE!</v>
      </c>
      <c r="BG62" s="972">
        <v>-1.1599999999999999</v>
      </c>
    </row>
    <row r="63" spans="1:59" ht="11.25" customHeight="1" x14ac:dyDescent="0.2">
      <c r="A63" s="566" t="s">
        <v>1138</v>
      </c>
      <c r="B63" s="651" t="s">
        <v>1139</v>
      </c>
      <c r="C63" s="1080" t="s">
        <v>132</v>
      </c>
      <c r="D63" s="1080" t="s">
        <v>4416</v>
      </c>
      <c r="E63" s="835">
        <v>10</v>
      </c>
      <c r="F63" s="554">
        <v>330</v>
      </c>
      <c r="G63" s="554" t="s">
        <v>116</v>
      </c>
      <c r="H63" s="554" t="s">
        <v>116</v>
      </c>
      <c r="I63" s="966">
        <v>110.3</v>
      </c>
      <c r="J63" s="745">
        <f t="shared" si="0"/>
        <v>3.4270172257479601</v>
      </c>
      <c r="K63" s="968">
        <v>0.94499999999999995</v>
      </c>
      <c r="L63" s="679">
        <v>4</v>
      </c>
      <c r="M63" s="736">
        <f t="shared" si="1"/>
        <v>3.78</v>
      </c>
      <c r="N63" s="644" t="s">
        <v>496</v>
      </c>
      <c r="O63" s="838">
        <v>0.88249999999999995</v>
      </c>
      <c r="P63" s="958">
        <v>43448</v>
      </c>
      <c r="Q63" s="958">
        <v>43480</v>
      </c>
      <c r="R63" s="736">
        <f t="shared" si="2"/>
        <v>7.0821529745042495</v>
      </c>
      <c r="S63" s="802">
        <f>IF(INDEX(Historical!$D$7:$D$1452,MATCH(B63,Historical!$B$7:$B$1452,0))=0,"n/a",(INDEX(Historical!$C$7:$C$1452,MATCH(B63,Historical!$B$7:$B$1452,0))/INDEX(Historical!$D$7:$D$1452,MATCH(B63,Historical!$B$7:$B$1452,0))-1)*100)</f>
        <v>7.1428571428571397</v>
      </c>
      <c r="T63" s="802">
        <f>IF(INDEX(Historical!$F$7:$F$1452,MATCH(B63,Historical!$B$7:$B$1452,0))=0,"n/a",((INDEX(Historical!$C$7:$C$1452,MATCH(B63,Historical!$B$7:$B$1452,0))/INDEX(Historical!$F$7:$F$1452,MATCH(B63,Historical!$B$7:$B$1452,0)))^(1/3)-1)*100)</f>
        <v>7.518485463098501</v>
      </c>
      <c r="U63" s="802">
        <f>IF(INDEX(Historical!$I$7:$I$1452,MATCH(B63,Historical!$B$7:$B$1452,0))=0,"n/a",((INDEX(Historical!$C$7:$C$1452,MATCH(B63,Historical!$B$7:$B$1452,0))/INDEX(Historical!$I$7:$I$1452,MATCH(B63,Historical!$B$7:$B$1452,0)))^(1/5)-1)*100)</f>
        <v>6.7323830350709324</v>
      </c>
      <c r="V63" s="802">
        <f>IF(INDEX(Historical!$O$7:$O$1452,MATCH(B63,Historical!$B$7:$B$1452,0))=0,"n/a",((INDEX(Historical!$C$7:$C$1452,MATCH(B63,Historical!$B$7:$B$1452,0))/INDEX(Historical!$O$7:$O$1452,MATCH(B63,Historical!$B$7:$B$1452,0)))^(1/10)-1)*100)</f>
        <v>4.5244299979131153</v>
      </c>
      <c r="W63" s="803">
        <f t="shared" si="3"/>
        <v>1.4880068954931851</v>
      </c>
      <c r="X63" s="804">
        <f t="shared" si="4"/>
        <v>0.54734821423340907</v>
      </c>
      <c r="Y63" s="756"/>
      <c r="Z63" s="745">
        <f t="shared" si="5"/>
        <v>50.874831763122472</v>
      </c>
      <c r="AA63" s="678">
        <f t="shared" si="6"/>
        <v>14.845222072678331</v>
      </c>
      <c r="AB63" s="679">
        <v>12</v>
      </c>
      <c r="AC63" s="959">
        <v>7.43</v>
      </c>
      <c r="AD63" s="959">
        <v>2.7</v>
      </c>
      <c r="AE63" s="959">
        <v>1.53</v>
      </c>
      <c r="AF63" s="959">
        <v>1.97</v>
      </c>
      <c r="AG63" s="959">
        <v>12.3</v>
      </c>
      <c r="AH63" s="959">
        <v>42.5</v>
      </c>
      <c r="AI63" s="959">
        <v>-1.27</v>
      </c>
      <c r="AJ63" s="959">
        <v>12.3</v>
      </c>
      <c r="AK63" s="959">
        <v>5.5</v>
      </c>
      <c r="AL63" s="969">
        <v>21010</v>
      </c>
      <c r="AM63" s="964">
        <v>0.2</v>
      </c>
      <c r="AN63" s="959">
        <v>1.34</v>
      </c>
      <c r="AO63" s="845">
        <f t="shared" si="7"/>
        <v>-4.685821811859439</v>
      </c>
      <c r="AP63" s="846">
        <f t="shared" si="8"/>
        <v>10.159400260818892</v>
      </c>
      <c r="AQ63" s="680">
        <f t="shared" si="9"/>
        <v>14.00796752503517</v>
      </c>
      <c r="AR63" s="745">
        <f>INDEX(Historical!$C$7:$C$1452,MATCH(B63,Historical!$B$7:$B$1452,0))*IF(AH63="n/a",1.03,IF(AH63&lt;0,1.01,IF(AH63&gt;10,1.1,(1+AH63/100))))</f>
        <v>3.63</v>
      </c>
      <c r="AS63" s="678">
        <f t="shared" si="10"/>
        <v>3.6663000000000001</v>
      </c>
      <c r="AT63" s="678">
        <f t="shared" si="16"/>
        <v>3.8679465</v>
      </c>
      <c r="AU63" s="678">
        <f t="shared" si="16"/>
        <v>4.0806835574999996</v>
      </c>
      <c r="AV63" s="678">
        <f t="shared" si="16"/>
        <v>4.3051211531624993</v>
      </c>
      <c r="AW63" s="745">
        <f t="shared" si="12"/>
        <v>19.550051210662499</v>
      </c>
      <c r="AX63" s="854">
        <f t="shared" si="13"/>
        <v>17.724434461162737</v>
      </c>
      <c r="AY63" s="1090">
        <v>0.19</v>
      </c>
      <c r="AZ63" s="964">
        <v>17.03</v>
      </c>
      <c r="BA63" s="964">
        <v>-8.84</v>
      </c>
      <c r="BB63" s="964">
        <v>-4.7</v>
      </c>
      <c r="BC63" s="964">
        <v>1.8399999999999999</v>
      </c>
      <c r="BE63" s="701">
        <v>2010</v>
      </c>
      <c r="BF63" s="986" t="e">
        <f>#VALUE!</f>
        <v>#VALUE!</v>
      </c>
      <c r="BG63" s="972">
        <v>3.5000000000000004</v>
      </c>
    </row>
    <row r="64" spans="1:59" ht="11.25" customHeight="1" x14ac:dyDescent="0.2">
      <c r="A64" s="645" t="s">
        <v>551</v>
      </c>
      <c r="B64" s="651" t="s">
        <v>552</v>
      </c>
      <c r="C64" s="1080" t="s">
        <v>132</v>
      </c>
      <c r="D64" s="1080" t="s">
        <v>4417</v>
      </c>
      <c r="E64" s="835">
        <v>14</v>
      </c>
      <c r="F64" s="554">
        <v>269</v>
      </c>
      <c r="G64" s="554" t="s">
        <v>38</v>
      </c>
      <c r="H64" s="554" t="s">
        <v>38</v>
      </c>
      <c r="I64" s="966">
        <v>86.3</v>
      </c>
      <c r="J64" s="745">
        <f t="shared" si="0"/>
        <v>4.3012746234067212</v>
      </c>
      <c r="K64" s="968">
        <v>0.92800000000000005</v>
      </c>
      <c r="L64" s="679">
        <v>4</v>
      </c>
      <c r="M64" s="736">
        <f t="shared" si="1"/>
        <v>3.7120000000000002</v>
      </c>
      <c r="N64" s="644" t="s">
        <v>383</v>
      </c>
      <c r="O64" s="838">
        <v>0.89</v>
      </c>
      <c r="P64" s="958">
        <v>43328</v>
      </c>
      <c r="Q64" s="958">
        <v>43360</v>
      </c>
      <c r="R64" s="736">
        <f t="shared" si="2"/>
        <v>4.2696629213483179</v>
      </c>
      <c r="S64" s="802">
        <f>IF(INDEX(Historical!$D$7:$D$1452,MATCH(B64,Historical!$B$7:$B$1452,0))=0,"n/a",(INDEX(Historical!$C$7:$C$1452,MATCH(B64,Historical!$B$7:$B$1452,0))/INDEX(Historical!$D$7:$D$1452,MATCH(B64,Historical!$B$7:$B$1452,0))-1)*100)</f>
        <v>3.8690476190476275</v>
      </c>
      <c r="T64" s="802">
        <f>IF(INDEX(Historical!$F$7:$F$1452,MATCH(B64,Historical!$B$7:$B$1452,0))=0,"n/a",((INDEX(Historical!$C$7:$C$1452,MATCH(B64,Historical!$B$7:$B$1452,0))/INDEX(Historical!$F$7:$F$1452,MATCH(B64,Historical!$B$7:$B$1452,0)))^(1/3)-1)*100)</f>
        <v>3.475680468899256</v>
      </c>
      <c r="U64" s="802">
        <f>IF(INDEX(Historical!$I$7:$I$1452,MATCH(B64,Historical!$B$7:$B$1452,0))=0,"n/a",((INDEX(Historical!$C$7:$C$1452,MATCH(B64,Historical!$B$7:$B$1452,0))/INDEX(Historical!$I$7:$I$1452,MATCH(B64,Historical!$B$7:$B$1452,0)))^(1/5)-1)*100)</f>
        <v>2.8671149673405782</v>
      </c>
      <c r="V64" s="802">
        <f>IF(INDEX(Historical!$O$7:$O$1452,MATCH(B64,Historical!$B$7:$B$1452,0))=0,"n/a",((INDEX(Historical!$C$7:$C$1452,MATCH(B64,Historical!$B$7:$B$1452,0))/INDEX(Historical!$O$7:$O$1452,MATCH(B64,Historical!$B$7:$B$1452,0)))^(1/10)-1)*100)</f>
        <v>3.0672223697240319</v>
      </c>
      <c r="W64" s="803">
        <f t="shared" si="3"/>
        <v>0.93475940826505577</v>
      </c>
      <c r="X64" s="804">
        <f t="shared" si="4"/>
        <v>0.32955344452190555</v>
      </c>
      <c r="Y64" s="764"/>
      <c r="Z64" s="745">
        <f t="shared" si="5"/>
        <v>93.737373737373744</v>
      </c>
      <c r="AA64" s="678">
        <f t="shared" si="6"/>
        <v>21.792929292929294</v>
      </c>
      <c r="AB64" s="679">
        <v>12</v>
      </c>
      <c r="AC64" s="959">
        <v>3.96</v>
      </c>
      <c r="AD64" s="959">
        <v>4.95</v>
      </c>
      <c r="AE64" s="959">
        <v>2.66</v>
      </c>
      <c r="AF64" s="959">
        <v>1.43</v>
      </c>
      <c r="AG64" s="959">
        <v>6.9</v>
      </c>
      <c r="AH64" s="959">
        <v>13.900000000000002</v>
      </c>
      <c r="AI64" s="959">
        <v>4.5600000000000005</v>
      </c>
      <c r="AJ64" s="959">
        <v>8.6999999999999993</v>
      </c>
      <c r="AK64" s="959">
        <v>4.41</v>
      </c>
      <c r="AL64" s="969">
        <v>64280</v>
      </c>
      <c r="AM64" s="964">
        <v>6.9999999999999993E-2</v>
      </c>
      <c r="AN64" s="959">
        <v>1.32</v>
      </c>
      <c r="AO64" s="845">
        <f t="shared" si="7"/>
        <v>-14.624539702181995</v>
      </c>
      <c r="AP64" s="846">
        <f t="shared" si="8"/>
        <v>7.1683895907472994</v>
      </c>
      <c r="AQ64" s="680">
        <f t="shared" si="9"/>
        <v>17.688645518378788</v>
      </c>
      <c r="AR64" s="745">
        <f>INDEX(Historical!$C$7:$C$1452,MATCH(B64,Historical!$B$7:$B$1452,0))*IF(AH64="n/a",1.03,IF(AH64&lt;0,1.01,IF(AH64&gt;10,1.1,(1+AH64/100))))</f>
        <v>3.8390000000000004</v>
      </c>
      <c r="AS64" s="678">
        <f t="shared" si="10"/>
        <v>4.0140584000000006</v>
      </c>
      <c r="AT64" s="678">
        <f t="shared" si="16"/>
        <v>4.1910783754400009</v>
      </c>
      <c r="AU64" s="678">
        <f t="shared" si="16"/>
        <v>4.3759049317969048</v>
      </c>
      <c r="AV64" s="678">
        <f t="shared" si="16"/>
        <v>4.5688823392891482</v>
      </c>
      <c r="AW64" s="745">
        <f t="shared" si="12"/>
        <v>20.988924046526051</v>
      </c>
      <c r="AX64" s="854">
        <f t="shared" si="13"/>
        <v>24.32088533780539</v>
      </c>
      <c r="AY64" s="1090">
        <v>0</v>
      </c>
      <c r="AZ64" s="964">
        <v>19.93</v>
      </c>
      <c r="BA64" s="964">
        <v>-5.53</v>
      </c>
      <c r="BB64" s="964">
        <v>0.16</v>
      </c>
      <c r="BC64" s="964">
        <v>6.97</v>
      </c>
      <c r="BE64" s="701">
        <v>2005</v>
      </c>
      <c r="BF64" s="986" t="e">
        <f>#VALUE!</f>
        <v>#VALUE!</v>
      </c>
      <c r="BG64" s="972">
        <v>2.1</v>
      </c>
    </row>
    <row r="65" spans="1:59" ht="11.25" customHeight="1" x14ac:dyDescent="0.2">
      <c r="A65" s="645" t="s">
        <v>553</v>
      </c>
      <c r="B65" s="651" t="s">
        <v>554</v>
      </c>
      <c r="C65" s="1080" t="s">
        <v>113</v>
      </c>
      <c r="D65" s="1080" t="s">
        <v>4450</v>
      </c>
      <c r="E65" s="835">
        <v>12</v>
      </c>
      <c r="F65" s="554">
        <v>296</v>
      </c>
      <c r="G65" s="554" t="s">
        <v>107</v>
      </c>
      <c r="H65" s="554" t="s">
        <v>107</v>
      </c>
      <c r="I65" s="966">
        <v>142.74</v>
      </c>
      <c r="J65" s="745">
        <f t="shared" si="0"/>
        <v>1.4642006445285132</v>
      </c>
      <c r="K65" s="968">
        <v>0.52249999999999996</v>
      </c>
      <c r="L65" s="679">
        <v>4</v>
      </c>
      <c r="M65" s="736">
        <f t="shared" si="1"/>
        <v>2.09</v>
      </c>
      <c r="N65" s="644" t="s">
        <v>229</v>
      </c>
      <c r="O65" s="838">
        <v>0.50249999999999995</v>
      </c>
      <c r="P65" s="695">
        <v>43152</v>
      </c>
      <c r="Q65" s="695">
        <v>43168</v>
      </c>
      <c r="R65" s="736">
        <f t="shared" si="2"/>
        <v>3.9800995024875663</v>
      </c>
      <c r="S65" s="802">
        <f>IF(INDEX(Historical!$D$7:$D$1452,MATCH(B65,Historical!$B$7:$B$1452,0))=0,"n/a",(INDEX(Historical!$C$7:$C$1452,MATCH(B65,Historical!$B$7:$B$1452,0))/INDEX(Historical!$D$7:$D$1452,MATCH(B65,Historical!$B$7:$B$1452,0))-1)*100)</f>
        <v>4.1450777202072464</v>
      </c>
      <c r="T65" s="802">
        <f>IF(INDEX(Historical!$F$7:$F$1452,MATCH(B65,Historical!$B$7:$B$1452,0))=0,"n/a",((INDEX(Historical!$C$7:$C$1452,MATCH(B65,Historical!$B$7:$B$1452,0))/INDEX(Historical!$F$7:$F$1452,MATCH(B65,Historical!$B$7:$B$1452,0)))^(1/3)-1)*100)</f>
        <v>4.5268340555473463</v>
      </c>
      <c r="U65" s="802">
        <f>IF(INDEX(Historical!$I$7:$I$1452,MATCH(B65,Historical!$B$7:$B$1452,0))=0,"n/a",((INDEX(Historical!$C$7:$C$1452,MATCH(B65,Historical!$B$7:$B$1452,0))/INDEX(Historical!$I$7:$I$1452,MATCH(B65,Historical!$B$7:$B$1452,0)))^(1/5)-1)*100)</f>
        <v>5.7475937394526389</v>
      </c>
      <c r="V65" s="802">
        <f>IF(INDEX(Historical!$O$7:$O$1452,MATCH(B65,Historical!$B$7:$B$1452,0))=0,"n/a",((INDEX(Historical!$C$7:$C$1452,MATCH(B65,Historical!$B$7:$B$1452,0))/INDEX(Historical!$O$7:$O$1452,MATCH(B65,Historical!$B$7:$B$1452,0)))^(1/10)-1)*100)</f>
        <v>7.230814732682167</v>
      </c>
      <c r="W65" s="803">
        <f t="shared" si="3"/>
        <v>0.79487498324004924</v>
      </c>
      <c r="X65" s="804" t="str">
        <f t="shared" si="4"/>
        <v>n/a</v>
      </c>
      <c r="Y65" s="651"/>
      <c r="Z65" s="745">
        <f t="shared" si="5"/>
        <v>24.851367419738406</v>
      </c>
      <c r="AA65" s="678">
        <f t="shared" si="6"/>
        <v>16.972651605231867</v>
      </c>
      <c r="AB65" s="679">
        <v>12</v>
      </c>
      <c r="AC65" s="959">
        <v>8.41</v>
      </c>
      <c r="AD65" s="959">
        <v>2.95</v>
      </c>
      <c r="AE65" s="959">
        <v>2.99</v>
      </c>
      <c r="AF65" s="959" t="s">
        <v>138</v>
      </c>
      <c r="AG65" s="959">
        <v>-29.2</v>
      </c>
      <c r="AH65" s="959">
        <v>116.5</v>
      </c>
      <c r="AI65" s="959">
        <v>4.0599999999999996</v>
      </c>
      <c r="AJ65" s="959">
        <v>-1.4000000000000001</v>
      </c>
      <c r="AK65" s="959">
        <v>5.75</v>
      </c>
      <c r="AL65" s="969">
        <v>5360</v>
      </c>
      <c r="AM65" s="964">
        <v>0.2</v>
      </c>
      <c r="AN65" s="959" t="s">
        <v>138</v>
      </c>
      <c r="AO65" s="845">
        <f t="shared" si="7"/>
        <v>-9.7608572212507152</v>
      </c>
      <c r="AP65" s="846">
        <f t="shared" si="8"/>
        <v>7.211794383981152</v>
      </c>
      <c r="AQ65" s="680" t="str">
        <f t="shared" si="9"/>
        <v>n/a</v>
      </c>
      <c r="AR65" s="745">
        <f>INDEX(Historical!$C$7:$C$1452,MATCH(B65,Historical!$B$7:$B$1452,0))*IF(AH65="n/a",1.03,IF(AH65&lt;0,1.01,IF(AH65&gt;10,1.1,(1+AH65/100))))</f>
        <v>2.2109999999999999</v>
      </c>
      <c r="AS65" s="678">
        <f t="shared" si="10"/>
        <v>2.3007665999999998</v>
      </c>
      <c r="AT65" s="678">
        <f t="shared" si="16"/>
        <v>2.4330606795</v>
      </c>
      <c r="AU65" s="678">
        <f t="shared" si="16"/>
        <v>2.5729616685712502</v>
      </c>
      <c r="AV65" s="678">
        <f t="shared" si="16"/>
        <v>2.7209069645140973</v>
      </c>
      <c r="AW65" s="745">
        <f t="shared" si="12"/>
        <v>12.238695912585346</v>
      </c>
      <c r="AX65" s="854">
        <f t="shared" si="13"/>
        <v>8.5741179155004517</v>
      </c>
      <c r="AY65" s="1090">
        <v>0.83</v>
      </c>
      <c r="AZ65" s="964">
        <v>35.4</v>
      </c>
      <c r="BA65" s="964">
        <v>-1.5599999999999998</v>
      </c>
      <c r="BB65" s="964">
        <v>0.1</v>
      </c>
      <c r="BC65" s="964">
        <v>7.57</v>
      </c>
      <c r="BE65" s="701">
        <v>2007</v>
      </c>
      <c r="BF65" s="986" t="e">
        <f>#VALUE!</f>
        <v>#VALUE!</v>
      </c>
      <c r="BG65" s="972">
        <v>11.200000000000001</v>
      </c>
    </row>
    <row r="66" spans="1:59" s="882" customFormat="1" ht="11.25" customHeight="1" x14ac:dyDescent="0.2">
      <c r="A66" s="740" t="s">
        <v>555</v>
      </c>
      <c r="B66" s="890" t="s">
        <v>556</v>
      </c>
      <c r="C66" s="1080" t="s">
        <v>109</v>
      </c>
      <c r="D66" s="1080" t="s">
        <v>4427</v>
      </c>
      <c r="E66" s="862">
        <v>19</v>
      </c>
      <c r="F66" s="554">
        <v>171</v>
      </c>
      <c r="G66" s="1179" t="s">
        <v>107</v>
      </c>
      <c r="H66" s="1179" t="s">
        <v>107</v>
      </c>
      <c r="I66" s="875">
        <v>16.5</v>
      </c>
      <c r="J66" s="864">
        <f t="shared" si="0"/>
        <v>2.2424242424242422</v>
      </c>
      <c r="K66" s="888">
        <v>9.2499999999999999E-2</v>
      </c>
      <c r="L66" s="866">
        <v>4</v>
      </c>
      <c r="M66" s="867">
        <f t="shared" si="1"/>
        <v>0.37</v>
      </c>
      <c r="N66" s="868" t="s">
        <v>120</v>
      </c>
      <c r="O66" s="889">
        <v>0.09</v>
      </c>
      <c r="P66" s="870">
        <v>43328</v>
      </c>
      <c r="Q66" s="870">
        <v>43350</v>
      </c>
      <c r="R66" s="867">
        <f t="shared" si="2"/>
        <v>2.7777777777777803</v>
      </c>
      <c r="S66" s="802">
        <f>IF(INDEX(Historical!$D$7:$D$1452,MATCH(B66,Historical!$B$7:$B$1452,0))=0,"n/a",(INDEX(Historical!$C$7:$C$1452,MATCH(B66,Historical!$B$7:$B$1452,0))/INDEX(Historical!$D$7:$D$1452,MATCH(B66,Historical!$B$7:$B$1452,0))-1)*100)</f>
        <v>7.9365079365079305</v>
      </c>
      <c r="T66" s="802">
        <f>IF(INDEX(Historical!$F$7:$F$1452,MATCH(B66,Historical!$B$7:$B$1452,0))=0,"n/a",((INDEX(Historical!$C$7:$C$1452,MATCH(B66,Historical!$B$7:$B$1452,0))/INDEX(Historical!$F$7:$F$1452,MATCH(B66,Historical!$B$7:$B$1452,0)))^(1/3)-1)*100)</f>
        <v>4.8461047966767312</v>
      </c>
      <c r="U66" s="802">
        <f>IF(INDEX(Historical!$I$7:$I$1452,MATCH(B66,Historical!$B$7:$B$1452,0))=0,"n/a",((INDEX(Historical!$C$7:$C$1452,MATCH(B66,Historical!$B$7:$B$1452,0))/INDEX(Historical!$I$7:$I$1452,MATCH(B66,Historical!$B$7:$B$1452,0)))^(1/5)-1)*100)</f>
        <v>3.5921415782331101</v>
      </c>
      <c r="V66" s="802">
        <f>IF(INDEX(Historical!$O$7:$O$1452,MATCH(B66,Historical!$B$7:$B$1452,0))=0,"n/a",((INDEX(Historical!$C$7:$C$1452,MATCH(B66,Historical!$B$7:$B$1452,0))/INDEX(Historical!$O$7:$O$1452,MATCH(B66,Historical!$B$7:$B$1452,0)))^(1/10)-1)*100)</f>
        <v>3.4499959081036868</v>
      </c>
      <c r="W66" s="871">
        <f t="shared" si="3"/>
        <v>1.0412016923833265</v>
      </c>
      <c r="X66" s="872">
        <f t="shared" si="4"/>
        <v>0.12386695097355553</v>
      </c>
      <c r="Y66" s="887"/>
      <c r="Z66" s="864">
        <f t="shared" si="5"/>
        <v>41.111111111111107</v>
      </c>
      <c r="AA66" s="874">
        <f t="shared" si="6"/>
        <v>18.333333333333332</v>
      </c>
      <c r="AB66" s="866">
        <v>6</v>
      </c>
      <c r="AC66" s="875">
        <v>0.9</v>
      </c>
      <c r="AD66" s="875">
        <v>1.83</v>
      </c>
      <c r="AE66" s="875">
        <v>2.82</v>
      </c>
      <c r="AF66" s="884">
        <v>0.98</v>
      </c>
      <c r="AG66" s="875">
        <v>4.5999999999999996</v>
      </c>
      <c r="AH66" s="875">
        <v>-11.700000000000001</v>
      </c>
      <c r="AI66" s="875">
        <v>71.350000000000009</v>
      </c>
      <c r="AJ66" s="875">
        <v>28.999999999999996</v>
      </c>
      <c r="AK66" s="875">
        <v>10</v>
      </c>
      <c r="AL66" s="876">
        <v>93.23</v>
      </c>
      <c r="AM66" s="877">
        <v>3.2</v>
      </c>
      <c r="AN66" s="875">
        <v>0.27</v>
      </c>
      <c r="AO66" s="878">
        <f t="shared" si="7"/>
        <v>-12.498767512675979</v>
      </c>
      <c r="AP66" s="879">
        <f t="shared" si="8"/>
        <v>5.8345658206573523</v>
      </c>
      <c r="AQ66" s="880">
        <f t="shared" si="9"/>
        <v>-10.640136609408446</v>
      </c>
      <c r="AR66" s="745">
        <f>INDEX(Historical!$C$7:$C$1452,MATCH(B66,Historical!$B$7:$B$1452,0))*IF(AH66="n/a",1.03,IF(AH66&lt;0,1.01,IF(AH66&gt;10,1.1,(1+AH66/100))))</f>
        <v>0.34339999999999998</v>
      </c>
      <c r="AS66" s="874">
        <f t="shared" si="10"/>
        <v>0.37774000000000002</v>
      </c>
      <c r="AT66" s="874">
        <f t="shared" si="16"/>
        <v>0.41551400000000005</v>
      </c>
      <c r="AU66" s="874">
        <f t="shared" si="16"/>
        <v>0.45706540000000007</v>
      </c>
      <c r="AV66" s="874">
        <f t="shared" si="16"/>
        <v>0.50277194000000014</v>
      </c>
      <c r="AW66" s="864">
        <f t="shared" si="12"/>
        <v>2.09649134</v>
      </c>
      <c r="AX66" s="881">
        <f t="shared" si="13"/>
        <v>12.70600812121212</v>
      </c>
      <c r="AY66" s="1091">
        <v>0.38</v>
      </c>
      <c r="AZ66" s="877">
        <v>16.2</v>
      </c>
      <c r="BA66" s="877">
        <v>-24.14</v>
      </c>
      <c r="BB66" s="877">
        <v>-2.2999999999999998</v>
      </c>
      <c r="BC66" s="877">
        <v>-12.36</v>
      </c>
      <c r="BD66" s="1007"/>
      <c r="BE66" s="701">
        <v>2000</v>
      </c>
      <c r="BF66" s="986" t="e">
        <f>#VALUE!</f>
        <v>#VALUE!</v>
      </c>
      <c r="BG66" s="938">
        <v>0.5</v>
      </c>
    </row>
    <row r="67" spans="1:59" ht="11.25" customHeight="1" x14ac:dyDescent="0.2">
      <c r="A67" s="645" t="s">
        <v>557</v>
      </c>
      <c r="B67" s="651" t="s">
        <v>558</v>
      </c>
      <c r="C67" s="1080" t="s">
        <v>132</v>
      </c>
      <c r="D67" s="1080" t="s">
        <v>4417</v>
      </c>
      <c r="E67" s="835">
        <v>16</v>
      </c>
      <c r="F67" s="554">
        <v>224</v>
      </c>
      <c r="G67" s="554" t="s">
        <v>38</v>
      </c>
      <c r="H67" s="554" t="s">
        <v>38</v>
      </c>
      <c r="I67" s="966">
        <v>56.77</v>
      </c>
      <c r="J67" s="745">
        <f t="shared" si="0"/>
        <v>4.3156596794081379</v>
      </c>
      <c r="K67" s="968">
        <v>0.61250000000000004</v>
      </c>
      <c r="L67" s="679">
        <v>4</v>
      </c>
      <c r="M67" s="736">
        <f t="shared" si="1"/>
        <v>2.4500000000000002</v>
      </c>
      <c r="N67" s="644" t="s">
        <v>162</v>
      </c>
      <c r="O67" s="838">
        <v>0.60499999999999998</v>
      </c>
      <c r="P67" s="958">
        <v>43462</v>
      </c>
      <c r="Q67" s="958">
        <v>43496</v>
      </c>
      <c r="R67" s="736">
        <f t="shared" si="2"/>
        <v>1.2396694214876136</v>
      </c>
      <c r="S67" s="802">
        <f>IF(INDEX(Historical!$D$7:$D$1452,MATCH(B67,Historical!$B$7:$B$1452,0))=0,"n/a",(INDEX(Historical!$C$7:$C$1452,MATCH(B67,Historical!$B$7:$B$1452,0))/INDEX(Historical!$D$7:$D$1452,MATCH(B67,Historical!$B$7:$B$1452,0))-1)*100)</f>
        <v>13.020833333333325</v>
      </c>
      <c r="T67" s="802">
        <f>IF(INDEX(Historical!$F$7:$F$1452,MATCH(B67,Historical!$B$7:$B$1452,0))=0,"n/a",((INDEX(Historical!$C$7:$C$1452,MATCH(B67,Historical!$B$7:$B$1452,0))/INDEX(Historical!$F$7:$F$1452,MATCH(B67,Historical!$B$7:$B$1452,0)))^(1/3)-1)*100)</f>
        <v>15.183550964599135</v>
      </c>
      <c r="U67" s="802">
        <f>IF(INDEX(Historical!$I$7:$I$1452,MATCH(B67,Historical!$B$7:$B$1452,0))=0,"n/a",((INDEX(Historical!$C$7:$C$1452,MATCH(B67,Historical!$B$7:$B$1452,0))/INDEX(Historical!$I$7:$I$1452,MATCH(B67,Historical!$B$7:$B$1452,0)))^(1/5)-1)*100)</f>
        <v>10.790692336903863</v>
      </c>
      <c r="V67" s="802">
        <f>IF(INDEX(Historical!$O$7:$O$1452,MATCH(B67,Historical!$B$7:$B$1452,0))=0,"n/a",((INDEX(Historical!$C$7:$C$1452,MATCH(B67,Historical!$B$7:$B$1452,0))/INDEX(Historical!$O$7:$O$1452,MATCH(B67,Historical!$B$7:$B$1452,0)))^(1/10)-1)*100)</f>
        <v>6.463361472942375</v>
      </c>
      <c r="W67" s="803">
        <f t="shared" si="3"/>
        <v>1.6695170743702066</v>
      </c>
      <c r="X67" s="804" t="str">
        <f t="shared" si="4"/>
        <v>n/a</v>
      </c>
      <c r="Y67" s="753"/>
      <c r="Z67" s="745">
        <f t="shared" si="5"/>
        <v>86.26760563380283</v>
      </c>
      <c r="AA67" s="678">
        <f t="shared" si="6"/>
        <v>19.989436619718312</v>
      </c>
      <c r="AB67" s="679">
        <v>12</v>
      </c>
      <c r="AC67" s="959">
        <v>2.84</v>
      </c>
      <c r="AD67" s="959">
        <v>5.34</v>
      </c>
      <c r="AE67" s="959">
        <v>1.49</v>
      </c>
      <c r="AF67" s="959">
        <v>1.53</v>
      </c>
      <c r="AG67" s="959">
        <v>3.9</v>
      </c>
      <c r="AH67" s="961">
        <v>-20.200000000000003</v>
      </c>
      <c r="AI67" s="961">
        <v>8.6900000000000013</v>
      </c>
      <c r="AJ67" s="959">
        <v>-7.3999999999999995</v>
      </c>
      <c r="AK67" s="959">
        <v>3.75</v>
      </c>
      <c r="AL67" s="969">
        <v>19130</v>
      </c>
      <c r="AM67" s="964">
        <v>0.05</v>
      </c>
      <c r="AN67" s="959">
        <v>1.22</v>
      </c>
      <c r="AO67" s="845">
        <f t="shared" si="7"/>
        <v>-4.88308460340631</v>
      </c>
      <c r="AP67" s="846">
        <f t="shared" si="8"/>
        <v>15.106352016312002</v>
      </c>
      <c r="AQ67" s="680">
        <f t="shared" si="9"/>
        <v>16.588236548154601</v>
      </c>
      <c r="AR67" s="745">
        <f>INDEX(Historical!$C$7:$C$1452,MATCH(B67,Historical!$B$7:$B$1452,0))*IF(AH67="n/a",1.03,IF(AH67&lt;0,1.01,IF(AH67&gt;10,1.1,(1+AH67/100))))</f>
        <v>2.1917</v>
      </c>
      <c r="AS67" s="678">
        <f t="shared" si="10"/>
        <v>2.38215873</v>
      </c>
      <c r="AT67" s="678">
        <f t="shared" ref="AT67:AV86" si="17">IF($AK67="n/a",1.03*AS67,IF($AK67&lt;0,1.01*AS67,IF($AK67&gt;10,1.1*AS67,(1+$AK67/100)*AS67)))</f>
        <v>2.4714896823750001</v>
      </c>
      <c r="AU67" s="678">
        <f t="shared" si="17"/>
        <v>2.5641705454640626</v>
      </c>
      <c r="AV67" s="678">
        <f t="shared" si="17"/>
        <v>2.6603269409189654</v>
      </c>
      <c r="AW67" s="745">
        <f t="shared" si="12"/>
        <v>12.269845898758028</v>
      </c>
      <c r="AX67" s="854">
        <f t="shared" si="13"/>
        <v>21.61325682360054</v>
      </c>
      <c r="AY67" s="1090">
        <v>-0.01</v>
      </c>
      <c r="AZ67" s="964">
        <v>24.77</v>
      </c>
      <c r="BA67" s="964">
        <v>-20.04</v>
      </c>
      <c r="BB67" s="964">
        <v>-6.370000000000001</v>
      </c>
      <c r="BC67" s="964">
        <v>-11.04</v>
      </c>
      <c r="BE67" s="701">
        <v>2004</v>
      </c>
      <c r="BF67" s="986" t="e">
        <f>#VALUE!</f>
        <v>#VALUE!</v>
      </c>
      <c r="BG67" s="972">
        <v>0.89999999999999991</v>
      </c>
    </row>
    <row r="68" spans="1:59" ht="11.25" customHeight="1" x14ac:dyDescent="0.2">
      <c r="A68" s="645" t="s">
        <v>559</v>
      </c>
      <c r="B68" s="651" t="s">
        <v>560</v>
      </c>
      <c r="C68" s="1080" t="s">
        <v>180</v>
      </c>
      <c r="D68" s="1080" t="s">
        <v>4425</v>
      </c>
      <c r="E68" s="835">
        <v>22</v>
      </c>
      <c r="F68" s="554">
        <v>149</v>
      </c>
      <c r="G68" s="554" t="s">
        <v>38</v>
      </c>
      <c r="H68" s="554" t="s">
        <v>38</v>
      </c>
      <c r="I68" s="959">
        <v>31.08</v>
      </c>
      <c r="J68" s="745">
        <f t="shared" si="0"/>
        <v>6.8970398970398987</v>
      </c>
      <c r="K68" s="974">
        <v>0.53590000000000004</v>
      </c>
      <c r="L68" s="679">
        <v>4</v>
      </c>
      <c r="M68" s="736">
        <f t="shared" si="1"/>
        <v>2.1436000000000002</v>
      </c>
      <c r="N68" s="644" t="s">
        <v>120</v>
      </c>
      <c r="O68" s="839">
        <v>0.47749999999999998</v>
      </c>
      <c r="P68" s="695">
        <v>43145</v>
      </c>
      <c r="Q68" s="695">
        <v>43160</v>
      </c>
      <c r="R68" s="736">
        <f t="shared" si="2"/>
        <v>12.23036649214661</v>
      </c>
      <c r="S68" s="802">
        <f>IF(INDEX(Historical!$D$7:$D$1452,MATCH(B68,Historical!$B$7:$B$1452,0))=0,"n/a",(INDEX(Historical!$C$7:$C$1452,MATCH(B68,Historical!$B$7:$B$1452,0))/INDEX(Historical!$D$7:$D$1452,MATCH(B68,Historical!$B$7:$B$1452,0))-1)*100)</f>
        <v>17.056061548905376</v>
      </c>
      <c r="T68" s="802">
        <f>IF(INDEX(Historical!$F$7:$F$1452,MATCH(B68,Historical!$B$7:$B$1452,0))=0,"n/a",((INDEX(Historical!$C$7:$C$1452,MATCH(B68,Historical!$B$7:$B$1452,0))/INDEX(Historical!$F$7:$F$1452,MATCH(B68,Historical!$B$7:$B$1452,0)))^(1/3)-1)*100)</f>
        <v>13.668965772252895</v>
      </c>
      <c r="U68" s="802">
        <f>IF(INDEX(Historical!$I$7:$I$1452,MATCH(B68,Historical!$B$7:$B$1452,0))=0,"n/a",((INDEX(Historical!$C$7:$C$1452,MATCH(B68,Historical!$B$7:$B$1452,0))/INDEX(Historical!$I$7:$I$1452,MATCH(B68,Historical!$B$7:$B$1452,0)))^(1/5)-1)*100)</f>
        <v>10.488346654825897</v>
      </c>
      <c r="V68" s="802">
        <f>IF(INDEX(Historical!$O$7:$O$1452,MATCH(B68,Historical!$B$7:$B$1452,0))=0,"n/a",((INDEX(Historical!$C$7:$C$1452,MATCH(B68,Historical!$B$7:$B$1452,0))/INDEX(Historical!$O$7:$O$1452,MATCH(B68,Historical!$B$7:$B$1452,0)))^(1/10)-1)*100)</f>
        <v>12.392321433554287</v>
      </c>
      <c r="W68" s="803">
        <f t="shared" si="3"/>
        <v>0.84635850603640261</v>
      </c>
      <c r="X68" s="804" t="str">
        <f t="shared" si="4"/>
        <v>n/a</v>
      </c>
      <c r="Y68" s="967" t="s">
        <v>493</v>
      </c>
      <c r="Z68" s="745" t="str">
        <f t="shared" si="5"/>
        <v>n/a</v>
      </c>
      <c r="AA68" s="678" t="str">
        <f t="shared" si="6"/>
        <v>n/a</v>
      </c>
      <c r="AB68" s="679">
        <v>12</v>
      </c>
      <c r="AC68" s="959">
        <v>-0.2</v>
      </c>
      <c r="AD68" s="959" t="s">
        <v>138</v>
      </c>
      <c r="AE68" s="959">
        <v>1.79</v>
      </c>
      <c r="AF68" s="959">
        <v>1.36</v>
      </c>
      <c r="AG68" s="959">
        <v>3.1</v>
      </c>
      <c r="AH68" s="961">
        <v>-83.7</v>
      </c>
      <c r="AI68" s="961">
        <v>-6.0699999999999994</v>
      </c>
      <c r="AJ68" s="959">
        <v>-18.3</v>
      </c>
      <c r="AK68" s="959">
        <v>8.61</v>
      </c>
      <c r="AL68" s="969">
        <v>62940</v>
      </c>
      <c r="AM68" s="964">
        <v>9.1999999999999993</v>
      </c>
      <c r="AN68" s="959">
        <v>1.2</v>
      </c>
      <c r="AO68" s="845" t="str">
        <f t="shared" si="7"/>
        <v>n/a</v>
      </c>
      <c r="AP68" s="846">
        <f t="shared" si="8"/>
        <v>17.385386551865796</v>
      </c>
      <c r="AQ68" s="680" t="str">
        <f t="shared" si="9"/>
        <v>n/a</v>
      </c>
      <c r="AR68" s="745">
        <f>INDEX(Historical!$C$7:$C$1452,MATCH(B68,Historical!$B$7:$B$1452,0))*IF(AH68="n/a",1.03,IF(AH68&lt;0,1.01,IF(AH68&gt;10,1.1,(1+AH68/100))))</f>
        <v>1.8809028000000001</v>
      </c>
      <c r="AS68" s="678">
        <f t="shared" si="10"/>
        <v>1.899711828</v>
      </c>
      <c r="AT68" s="678">
        <f t="shared" si="17"/>
        <v>2.0632770163908001</v>
      </c>
      <c r="AU68" s="678">
        <f t="shared" si="17"/>
        <v>2.2409251675020481</v>
      </c>
      <c r="AV68" s="678">
        <f t="shared" si="17"/>
        <v>2.4338688244239743</v>
      </c>
      <c r="AW68" s="745">
        <f t="shared" si="12"/>
        <v>10.518685636316823</v>
      </c>
      <c r="AX68" s="854">
        <f t="shared" si="13"/>
        <v>33.843904878754259</v>
      </c>
      <c r="AY68" s="1090">
        <v>0.51</v>
      </c>
      <c r="AZ68" s="964">
        <v>7.84</v>
      </c>
      <c r="BA68" s="964">
        <v>-24.58</v>
      </c>
      <c r="BB68" s="964">
        <v>-2.71</v>
      </c>
      <c r="BC68" s="964">
        <v>-5.2299999999999995</v>
      </c>
      <c r="BE68" s="701">
        <v>1997</v>
      </c>
      <c r="BF68" s="986" t="e">
        <f>#VALUE!</f>
        <v>#VALUE!</v>
      </c>
      <c r="BG68" s="972">
        <v>1</v>
      </c>
    </row>
    <row r="69" spans="1:59" ht="11.25" customHeight="1" x14ac:dyDescent="0.2">
      <c r="A69" s="645" t="s">
        <v>4397</v>
      </c>
      <c r="B69" s="651" t="s">
        <v>4396</v>
      </c>
      <c r="C69" s="1080" t="s">
        <v>180</v>
      </c>
      <c r="D69" s="1080" t="s">
        <v>4425</v>
      </c>
      <c r="E69" s="835">
        <v>13</v>
      </c>
      <c r="F69" s="554">
        <v>284</v>
      </c>
      <c r="G69" s="554" t="s">
        <v>107</v>
      </c>
      <c r="H69" s="554" t="s">
        <v>107</v>
      </c>
      <c r="I69" s="966">
        <v>13.21</v>
      </c>
      <c r="J69" s="745">
        <f t="shared" si="0"/>
        <v>9.2354277062831187</v>
      </c>
      <c r="K69" s="968">
        <v>0.30499999999999999</v>
      </c>
      <c r="L69" s="679">
        <v>4</v>
      </c>
      <c r="M69" s="736">
        <f t="shared" si="1"/>
        <v>1.22</v>
      </c>
      <c r="N69" s="644" t="s">
        <v>1253</v>
      </c>
      <c r="O69" s="838">
        <v>0.29499999999999998</v>
      </c>
      <c r="P69" s="695">
        <v>43138</v>
      </c>
      <c r="Q69" s="695">
        <v>43151</v>
      </c>
      <c r="R69" s="736">
        <f t="shared" si="2"/>
        <v>3.3898305084745797</v>
      </c>
      <c r="S69" s="802">
        <f>IF(INDEX(Historical!$D$7:$D$1452,MATCH(B69,Historical!$B$7:$B$1452,0))=0,"n/a",(INDEX(Historical!$C$7:$C$1452,MATCH(B69,Historical!$B$7:$B$1452,0))/INDEX(Historical!$D$7:$D$1452,MATCH(B69,Historical!$B$7:$B$1452,0))-1)*100)</f>
        <v>0.87719298245614308</v>
      </c>
      <c r="T69" s="802">
        <f>IF(INDEX(Historical!$F$7:$F$1452,MATCH(B69,Historical!$B$7:$B$1452,0))=0,"n/a",((INDEX(Historical!$C$7:$C$1452,MATCH(B69,Historical!$B$7:$B$1452,0))/INDEX(Historical!$F$7:$F$1452,MATCH(B69,Historical!$B$7:$B$1452,0)))^(1/3)-1)*100)</f>
        <v>15.33879267399303</v>
      </c>
      <c r="U69" s="802">
        <f>IF(INDEX(Historical!$I$7:$I$1452,MATCH(B69,Historical!$B$7:$B$1452,0))=0,"n/a",((INDEX(Historical!$C$7:$C$1452,MATCH(B69,Historical!$B$7:$B$1452,0))/INDEX(Historical!$I$7:$I$1452,MATCH(B69,Historical!$B$7:$B$1452,0)))^(1/5)-1)*100)</f>
        <v>12.970113373747584</v>
      </c>
      <c r="V69" s="802">
        <f>IF(INDEX(Historical!$O$7:$O$1452,MATCH(B69,Historical!$B$7:$B$1452,0))=0,"n/a",((INDEX(Historical!$C$7:$C$1452,MATCH(B69,Historical!$B$7:$B$1452,0))/INDEX(Historical!$O$7:$O$1452,MATCH(B69,Historical!$B$7:$B$1452,0)))^(1/10)-1)*100)</f>
        <v>12.16832999478199</v>
      </c>
      <c r="W69" s="803">
        <f t="shared" si="3"/>
        <v>1.0658909956673934</v>
      </c>
      <c r="X69" s="804" t="str">
        <f t="shared" si="4"/>
        <v>n/a</v>
      </c>
      <c r="Y69" s="759"/>
      <c r="Z69" s="745" t="str">
        <f t="shared" si="5"/>
        <v>n/a</v>
      </c>
      <c r="AA69" s="678" t="str">
        <f t="shared" si="6"/>
        <v>n/a</v>
      </c>
      <c r="AB69" s="679">
        <v>12</v>
      </c>
      <c r="AC69" s="959">
        <v>-0.37</v>
      </c>
      <c r="AD69" s="959" t="s">
        <v>138</v>
      </c>
      <c r="AE69" s="959">
        <v>0.67</v>
      </c>
      <c r="AF69" s="959" t="s">
        <v>138</v>
      </c>
      <c r="AG69" s="962">
        <v>-99.7</v>
      </c>
      <c r="AH69" s="961">
        <v>-149.4</v>
      </c>
      <c r="AI69" s="961">
        <v>-3.15</v>
      </c>
      <c r="AJ69" s="959">
        <v>-30.099999999999998</v>
      </c>
      <c r="AK69" s="959">
        <v>16.39</v>
      </c>
      <c r="AL69" s="969">
        <v>35860</v>
      </c>
      <c r="AM69" s="964">
        <v>2.8000000000000003</v>
      </c>
      <c r="AN69" s="959" t="s">
        <v>138</v>
      </c>
      <c r="AO69" s="845" t="str">
        <f t="shared" si="7"/>
        <v>n/a</v>
      </c>
      <c r="AP69" s="846">
        <f t="shared" si="8"/>
        <v>22.205541080030702</v>
      </c>
      <c r="AQ69" s="680" t="str">
        <f t="shared" si="9"/>
        <v>n/a</v>
      </c>
      <c r="AR69" s="745">
        <f>INDEX(Historical!$C$7:$C$1452,MATCH(B69,Historical!$B$7:$B$1452,0))*IF(AH69="n/a",1.03,IF(AH69&lt;0,1.01,IF(AH69&gt;10,1.1,(1+AH69/100))))</f>
        <v>1.1615</v>
      </c>
      <c r="AS69" s="678">
        <f t="shared" si="10"/>
        <v>1.1731149999999999</v>
      </c>
      <c r="AT69" s="678">
        <f t="shared" si="17"/>
        <v>1.2904264999999999</v>
      </c>
      <c r="AU69" s="678">
        <f t="shared" si="17"/>
        <v>1.4194691500000001</v>
      </c>
      <c r="AV69" s="678">
        <f t="shared" si="17"/>
        <v>1.5614160650000002</v>
      </c>
      <c r="AW69" s="745">
        <f t="shared" si="12"/>
        <v>6.6059267150000007</v>
      </c>
      <c r="AX69" s="854">
        <f t="shared" si="13"/>
        <v>50.007015253595767</v>
      </c>
      <c r="AY69" s="1090">
        <v>1.68</v>
      </c>
      <c r="AZ69" s="964">
        <v>13.100000000000001</v>
      </c>
      <c r="BA69" s="964">
        <v>-31.7</v>
      </c>
      <c r="BB69" s="964">
        <v>-10.16</v>
      </c>
      <c r="BC69" s="964">
        <v>-19.27</v>
      </c>
      <c r="BE69" s="701">
        <v>2006</v>
      </c>
      <c r="BF69" s="986" t="e">
        <f>#VALUE!</f>
        <v>#VALUE!</v>
      </c>
      <c r="BG69" s="972">
        <v>1.6</v>
      </c>
    </row>
    <row r="70" spans="1:59" ht="11.25" customHeight="1" x14ac:dyDescent="0.2">
      <c r="A70" s="645" t="s">
        <v>564</v>
      </c>
      <c r="B70" s="651" t="s">
        <v>565</v>
      </c>
      <c r="C70" s="1080" t="s">
        <v>155</v>
      </c>
      <c r="D70" s="1080" t="s">
        <v>4409</v>
      </c>
      <c r="E70" s="835">
        <v>12</v>
      </c>
      <c r="F70" s="554">
        <v>306</v>
      </c>
      <c r="G70" s="554" t="s">
        <v>107</v>
      </c>
      <c r="H70" s="554" t="s">
        <v>107</v>
      </c>
      <c r="I70" s="966">
        <v>38.79</v>
      </c>
      <c r="J70" s="745">
        <f t="shared" si="0"/>
        <v>0.48981696313482859</v>
      </c>
      <c r="K70" s="968">
        <v>4.7500000000000001E-2</v>
      </c>
      <c r="L70" s="679">
        <v>4</v>
      </c>
      <c r="M70" s="736">
        <f t="shared" si="1"/>
        <v>0.19</v>
      </c>
      <c r="N70" s="644" t="s">
        <v>162</v>
      </c>
      <c r="O70" s="838">
        <v>4.4999999999999998E-2</v>
      </c>
      <c r="P70" s="958">
        <v>43462</v>
      </c>
      <c r="Q70" s="958">
        <v>43496</v>
      </c>
      <c r="R70" s="736">
        <f t="shared" si="2"/>
        <v>5.5555555555555607</v>
      </c>
      <c r="S70" s="802">
        <f>IF(INDEX(Historical!$D$7:$D$1452,MATCH(B70,Historical!$B$7:$B$1452,0))=0,"n/a",(INDEX(Historical!$C$7:$C$1452,MATCH(B70,Historical!$B$7:$B$1452,0))/INDEX(Historical!$D$7:$D$1452,MATCH(B70,Historical!$B$7:$B$1452,0))-1)*100)</f>
        <v>6.25</v>
      </c>
      <c r="T70" s="802">
        <f>IF(INDEX(Historical!$F$7:$F$1452,MATCH(B70,Historical!$B$7:$B$1452,0))=0,"n/a",((INDEX(Historical!$C$7:$C$1452,MATCH(B70,Historical!$B$7:$B$1452,0))/INDEX(Historical!$F$7:$F$1452,MATCH(B70,Historical!$B$7:$B$1452,0)))^(1/3)-1)*100)</f>
        <v>16.257398420781822</v>
      </c>
      <c r="U70" s="802">
        <f>IF(INDEX(Historical!$I$7:$I$1452,MATCH(B70,Historical!$B$7:$B$1452,0))=0,"n/a",((INDEX(Historical!$C$7:$C$1452,MATCH(B70,Historical!$B$7:$B$1452,0))/INDEX(Historical!$I$7:$I$1452,MATCH(B70,Historical!$B$7:$B$1452,0)))^(1/5)-1)*100)</f>
        <v>20.134358245637472</v>
      </c>
      <c r="V70" s="802" t="str">
        <f>IF(INDEX(Historical!$O$7:$O$1452,MATCH(B70,Historical!$B$7:$B$1452,0))=0,"n/a",((INDEX(Historical!$C$7:$C$1452,MATCH(B70,Historical!$B$7:$B$1452,0))/INDEX(Historical!$O$7:$O$1452,MATCH(B70,Historical!$B$7:$B$1452,0)))^(1/10)-1)*100)</f>
        <v>n/a</v>
      </c>
      <c r="W70" s="803" t="str">
        <f t="shared" si="3"/>
        <v>n/a</v>
      </c>
      <c r="X70" s="804" t="str">
        <f t="shared" si="4"/>
        <v>n/a</v>
      </c>
      <c r="Y70" s="753"/>
      <c r="Z70" s="745">
        <f t="shared" si="5"/>
        <v>12.666666666666668</v>
      </c>
      <c r="AA70" s="678">
        <f t="shared" si="6"/>
        <v>25.86</v>
      </c>
      <c r="AB70" s="679">
        <v>12</v>
      </c>
      <c r="AC70" s="959">
        <v>1.5</v>
      </c>
      <c r="AD70" s="959">
        <v>1.72</v>
      </c>
      <c r="AE70" s="959">
        <v>1.04</v>
      </c>
      <c r="AF70" s="959">
        <v>3.6</v>
      </c>
      <c r="AG70" s="959">
        <v>14.6</v>
      </c>
      <c r="AH70" s="959">
        <v>-12.4</v>
      </c>
      <c r="AI70" s="959">
        <v>14.04</v>
      </c>
      <c r="AJ70" s="959">
        <v>-2.5</v>
      </c>
      <c r="AK70" s="959">
        <v>15</v>
      </c>
      <c r="AL70" s="969">
        <v>2070</v>
      </c>
      <c r="AM70" s="964">
        <v>1.2</v>
      </c>
      <c r="AN70" s="959">
        <v>0.46</v>
      </c>
      <c r="AO70" s="845">
        <f t="shared" si="7"/>
        <v>-5.2358247912276994</v>
      </c>
      <c r="AP70" s="846">
        <f t="shared" si="8"/>
        <v>20.6241752087723</v>
      </c>
      <c r="AQ70" s="680">
        <f t="shared" si="9"/>
        <v>103.41091416145791</v>
      </c>
      <c r="AR70" s="745">
        <f>INDEX(Historical!$C$7:$C$1452,MATCH(B70,Historical!$B$7:$B$1452,0))*IF(AH70="n/a",1.03,IF(AH70&lt;0,1.01,IF(AH70&gt;10,1.1,(1+AH70/100))))</f>
        <v>0.17170000000000002</v>
      </c>
      <c r="AS70" s="678">
        <f t="shared" si="10"/>
        <v>0.18887000000000004</v>
      </c>
      <c r="AT70" s="678">
        <f t="shared" si="17"/>
        <v>0.20775700000000005</v>
      </c>
      <c r="AU70" s="678">
        <f t="shared" si="17"/>
        <v>0.22853270000000009</v>
      </c>
      <c r="AV70" s="678">
        <f t="shared" si="17"/>
        <v>0.25138597000000013</v>
      </c>
      <c r="AW70" s="745">
        <f t="shared" si="12"/>
        <v>1.0482456700000002</v>
      </c>
      <c r="AX70" s="854">
        <f t="shared" si="13"/>
        <v>2.7023605826243884</v>
      </c>
      <c r="AY70" s="1090">
        <v>0.94</v>
      </c>
      <c r="AZ70" s="964">
        <v>79</v>
      </c>
      <c r="BA70" s="964">
        <v>-20.77</v>
      </c>
      <c r="BB70" s="964">
        <v>-8.73</v>
      </c>
      <c r="BC70" s="964">
        <v>5.67</v>
      </c>
      <c r="BE70" s="701">
        <v>2008</v>
      </c>
      <c r="BF70" s="986" t="e">
        <f>#VALUE!</f>
        <v>#VALUE!</v>
      </c>
      <c r="BG70" s="972">
        <v>6.9</v>
      </c>
    </row>
    <row r="71" spans="1:59" ht="11.25" customHeight="1" x14ac:dyDescent="0.2">
      <c r="A71" s="645" t="s">
        <v>566</v>
      </c>
      <c r="B71" s="651" t="s">
        <v>567</v>
      </c>
      <c r="C71" s="1080" t="s">
        <v>109</v>
      </c>
      <c r="D71" s="1080" t="s">
        <v>4427</v>
      </c>
      <c r="E71" s="835">
        <v>24</v>
      </c>
      <c r="F71" s="554">
        <v>132</v>
      </c>
      <c r="G71" s="554" t="s">
        <v>38</v>
      </c>
      <c r="H71" s="554" t="s">
        <v>107</v>
      </c>
      <c r="I71" s="966">
        <v>32.159999999999997</v>
      </c>
      <c r="J71" s="745">
        <f t="shared" ref="J71:J134" si="18">(M71/I71)*100</f>
        <v>1.8034825870646767</v>
      </c>
      <c r="K71" s="968">
        <v>0.14499999999999999</v>
      </c>
      <c r="L71" s="679">
        <v>4</v>
      </c>
      <c r="M71" s="736">
        <f t="shared" ref="M71:M134" si="19">K71*L71</f>
        <v>0.57999999999999996</v>
      </c>
      <c r="N71" s="644" t="s">
        <v>120</v>
      </c>
      <c r="O71" s="838">
        <v>0.13500000000000001</v>
      </c>
      <c r="P71" s="695">
        <v>43138</v>
      </c>
      <c r="Q71" s="695">
        <v>43160</v>
      </c>
      <c r="R71" s="736">
        <f t="shared" ref="R71:R134" si="20">(K71-O71)/O71*100</f>
        <v>7.4074074074073932</v>
      </c>
      <c r="S71" s="802">
        <f>IF(INDEX(Historical!$D$7:$D$1452,MATCH(B71,Historical!$B$7:$B$1452,0))=0,"n/a",(INDEX(Historical!$C$7:$C$1452,MATCH(B71,Historical!$B$7:$B$1452,0))/INDEX(Historical!$D$7:$D$1452,MATCH(B71,Historical!$B$7:$B$1452,0))-1)*100)</f>
        <v>3.8461538461538547</v>
      </c>
      <c r="T71" s="802">
        <f>IF(INDEX(Historical!$F$7:$F$1452,MATCH(B71,Historical!$B$7:$B$1452,0))=0,"n/a",((INDEX(Historical!$C$7:$C$1452,MATCH(B71,Historical!$B$7:$B$1452,0))/INDEX(Historical!$F$7:$F$1452,MATCH(B71,Historical!$B$7:$B$1452,0)))^(1/3)-1)*100)</f>
        <v>4.0041911525952045</v>
      </c>
      <c r="U71" s="802">
        <f>IF(INDEX(Historical!$I$7:$I$1452,MATCH(B71,Historical!$B$7:$B$1452,0))=0,"n/a",((INDEX(Historical!$C$7:$C$1452,MATCH(B71,Historical!$B$7:$B$1452,0))/INDEX(Historical!$I$7:$I$1452,MATCH(B71,Historical!$B$7:$B$1452,0)))^(1/5)-1)*100)</f>
        <v>4.1809268102644292</v>
      </c>
      <c r="V71" s="802">
        <f>IF(INDEX(Historical!$O$7:$O$1452,MATCH(B71,Historical!$B$7:$B$1452,0))=0,"n/a",((INDEX(Historical!$C$7:$C$1452,MATCH(B71,Historical!$B$7:$B$1452,0))/INDEX(Historical!$O$7:$O$1452,MATCH(B71,Historical!$B$7:$B$1452,0)))^(1/10)-1)*100)</f>
        <v>5.3717949672235532</v>
      </c>
      <c r="W71" s="803">
        <f t="shared" ref="W71:W134" si="21">IF(OR(U71&lt;=0,U71="n/a",V71&lt;=0,V71="n/a"),"n/a",U71/V71)</f>
        <v>0.77831094369288045</v>
      </c>
      <c r="X71" s="804">
        <f t="shared" ref="X71:X134" si="22">IF(OR(AJ71&lt;=0,AJ71="n/a",U71&lt;=0,U71="n/a"),"n/a",U71/AJ71)</f>
        <v>0.41395314953113155</v>
      </c>
      <c r="Y71" s="651"/>
      <c r="Z71" s="745">
        <f t="shared" ref="Z71:Z134" si="23">IF(OR(AC71&lt;0.01,AC71="n/a"),"n/a",M71/AC71*100)</f>
        <v>22.745098039215687</v>
      </c>
      <c r="AA71" s="678">
        <f t="shared" ref="AA71:AA134" si="24">IF(OR(AC71&lt;0.01,AC71="n/a"),"n/a",I71/AC71)</f>
        <v>12.611764705882353</v>
      </c>
      <c r="AB71" s="679">
        <v>12</v>
      </c>
      <c r="AC71" s="959">
        <v>2.5499999999999998</v>
      </c>
      <c r="AD71" s="959" t="s">
        <v>138</v>
      </c>
      <c r="AE71" s="959">
        <v>3.22</v>
      </c>
      <c r="AF71" s="959">
        <v>1.55</v>
      </c>
      <c r="AG71" s="959">
        <v>10.6</v>
      </c>
      <c r="AH71" s="959">
        <v>22.2</v>
      </c>
      <c r="AI71" s="959" t="s">
        <v>138</v>
      </c>
      <c r="AJ71" s="959">
        <v>10.100000000000001</v>
      </c>
      <c r="AK71" s="959" t="s">
        <v>138</v>
      </c>
      <c r="AL71" s="969">
        <v>381.74</v>
      </c>
      <c r="AM71" s="964">
        <v>10.299999999999999</v>
      </c>
      <c r="AN71" s="959">
        <v>0.06</v>
      </c>
      <c r="AO71" s="845">
        <f t="shared" ref="AO71:AO134" si="25">IF(U71="n/a","n/a",IF(AA71&lt;0,"n/a",IF(AA71="n/a","n/a",J71+U71-AA71)))</f>
        <v>-6.6273553085532466</v>
      </c>
      <c r="AP71" s="846">
        <f t="shared" ref="AP71:AP134" si="26">IF(U71="n/a","n/a",J71+U71)</f>
        <v>5.9844093973291059</v>
      </c>
      <c r="AQ71" s="680">
        <f t="shared" ref="AQ71:AQ134" si="27">IF(OR(AC71&lt;0.01,AF71="n/a"),"n/a",(I71/SQRT(22.5*AC71*(I71/AF71))-1)*100)</f>
        <v>-6.7899974511136607</v>
      </c>
      <c r="AR71" s="745">
        <f>INDEX(Historical!$C$7:$C$1452,MATCH(B71,Historical!$B$7:$B$1452,0))*IF(AH71="n/a",1.03,IF(AH71&lt;0,1.01,IF(AH71&gt;10,1.1,(1+AH71/100))))</f>
        <v>0.59400000000000008</v>
      </c>
      <c r="AS71" s="678">
        <f t="shared" ref="AS71:AS134" si="28">IF($AI71="n/a",1.03*AR71,IF($AI71&lt;0,1.01*AR71,IF($AI71&gt;10,1.1*AR71,(1+$AI71/100)*AR71)))</f>
        <v>0.61182000000000014</v>
      </c>
      <c r="AT71" s="678">
        <f t="shared" si="17"/>
        <v>0.63017460000000014</v>
      </c>
      <c r="AU71" s="678">
        <f t="shared" si="17"/>
        <v>0.64907983800000013</v>
      </c>
      <c r="AV71" s="678">
        <f t="shared" si="17"/>
        <v>0.66855223314000012</v>
      </c>
      <c r="AW71" s="745">
        <f t="shared" ref="AW71:AW134" si="29">SUM(AR71:AV71)</f>
        <v>3.1536266711400005</v>
      </c>
      <c r="AX71" s="854">
        <f t="shared" ref="AX71:AX134" si="30">AW71/I71*100</f>
        <v>9.8060530819029879</v>
      </c>
      <c r="AY71" s="1090">
        <v>0.83</v>
      </c>
      <c r="AZ71" s="964">
        <v>19.29</v>
      </c>
      <c r="BA71" s="964">
        <v>-27.139999999999997</v>
      </c>
      <c r="BB71" s="964">
        <v>2.81</v>
      </c>
      <c r="BC71" s="964">
        <v>-9.35</v>
      </c>
      <c r="BE71" s="701">
        <v>1995</v>
      </c>
      <c r="BF71" s="986" t="e">
        <f t="shared" ref="BF71" si="31">#VALUE!</f>
        <v>#VALUE!</v>
      </c>
      <c r="BG71" s="972">
        <v>0.89999999999999991</v>
      </c>
    </row>
    <row r="72" spans="1:59" ht="11.25" customHeight="1" x14ac:dyDescent="0.2">
      <c r="A72" s="566" t="s">
        <v>568</v>
      </c>
      <c r="B72" s="651" t="s">
        <v>569</v>
      </c>
      <c r="C72" s="1080" t="s">
        <v>180</v>
      </c>
      <c r="D72" s="1080" t="s">
        <v>4425</v>
      </c>
      <c r="E72" s="835">
        <v>21</v>
      </c>
      <c r="F72" s="554">
        <v>158</v>
      </c>
      <c r="G72" s="554" t="s">
        <v>38</v>
      </c>
      <c r="H72" s="554" t="s">
        <v>107</v>
      </c>
      <c r="I72" s="966">
        <v>24.59</v>
      </c>
      <c r="J72" s="745">
        <f t="shared" si="18"/>
        <v>7.0353802358682396</v>
      </c>
      <c r="K72" s="974">
        <v>0.4325</v>
      </c>
      <c r="L72" s="679">
        <v>4</v>
      </c>
      <c r="M72" s="736">
        <f t="shared" si="19"/>
        <v>1.73</v>
      </c>
      <c r="N72" s="644" t="s">
        <v>123</v>
      </c>
      <c r="O72" s="839">
        <v>0.43</v>
      </c>
      <c r="P72" s="958">
        <v>43403</v>
      </c>
      <c r="Q72" s="958">
        <v>43412</v>
      </c>
      <c r="R72" s="736">
        <f t="shared" si="20"/>
        <v>0.58139534883720978</v>
      </c>
      <c r="S72" s="802">
        <f>IF(INDEX(Historical!$D$7:$D$1452,MATCH(B72,Historical!$B$7:$B$1452,0))=0,"n/a",(INDEX(Historical!$C$7:$C$1452,MATCH(B72,Historical!$B$7:$B$1452,0))/INDEX(Historical!$D$7:$D$1452,MATCH(B72,Historical!$B$7:$B$1452,0))-1)*100)</f>
        <v>4.8742138364779919</v>
      </c>
      <c r="T72" s="802">
        <f>IF(INDEX(Historical!$F$7:$F$1452,MATCH(B72,Historical!$B$7:$B$1452,0))=0,"n/a",((INDEX(Historical!$C$7:$C$1452,MATCH(B72,Historical!$B$7:$B$1452,0))/INDEX(Historical!$F$7:$F$1452,MATCH(B72,Historical!$B$7:$B$1452,0)))^(1/3)-1)*100)</f>
        <v>5.2551291263172706</v>
      </c>
      <c r="U72" s="802">
        <f>IF(INDEX(Historical!$I$7:$I$1452,MATCH(B72,Historical!$B$7:$B$1452,0))=0,"n/a",((INDEX(Historical!$C$7:$C$1452,MATCH(B72,Historical!$B$7:$B$1452,0))/INDEX(Historical!$I$7:$I$1452,MATCH(B72,Historical!$B$7:$B$1452,0)))^(1/5)-1)*100)</f>
        <v>5.6596765432516793</v>
      </c>
      <c r="V72" s="802">
        <f>IF(INDEX(Historical!$O$7:$O$1452,MATCH(B72,Historical!$B$7:$B$1452,0))=0,"n/a",((INDEX(Historical!$C$7:$C$1452,MATCH(B72,Historical!$B$7:$B$1452,0))/INDEX(Historical!$O$7:$O$1452,MATCH(B72,Historical!$B$7:$B$1452,0)))^(1/10)-1)*100)</f>
        <v>5.7043125195886724</v>
      </c>
      <c r="W72" s="803">
        <f t="shared" si="21"/>
        <v>0.99217504717988148</v>
      </c>
      <c r="X72" s="804" t="str">
        <f t="shared" si="22"/>
        <v>n/a</v>
      </c>
      <c r="Y72" s="967" t="s">
        <v>4072</v>
      </c>
      <c r="Z72" s="745">
        <f t="shared" si="23"/>
        <v>103.59281437125749</v>
      </c>
      <c r="AA72" s="678">
        <f t="shared" si="24"/>
        <v>14.724550898203594</v>
      </c>
      <c r="AB72" s="679">
        <v>12</v>
      </c>
      <c r="AC72" s="959">
        <v>1.67</v>
      </c>
      <c r="AD72" s="959">
        <v>1.57</v>
      </c>
      <c r="AE72" s="959">
        <v>1.55</v>
      </c>
      <c r="AF72" s="959">
        <v>2.3199999999999998</v>
      </c>
      <c r="AG72" s="959">
        <v>16</v>
      </c>
      <c r="AH72" s="959">
        <v>29.9</v>
      </c>
      <c r="AI72" s="959">
        <v>8.32</v>
      </c>
      <c r="AJ72" s="959">
        <v>-0.89999999999999991</v>
      </c>
      <c r="AK72" s="959">
        <v>9.39</v>
      </c>
      <c r="AL72" s="969">
        <v>55590</v>
      </c>
      <c r="AM72" s="964">
        <v>0.2</v>
      </c>
      <c r="AN72" s="959">
        <v>1.1200000000000001</v>
      </c>
      <c r="AO72" s="845">
        <f t="shared" si="25"/>
        <v>-2.0294941190836742</v>
      </c>
      <c r="AP72" s="846">
        <f t="shared" si="26"/>
        <v>12.69505677911992</v>
      </c>
      <c r="AQ72" s="680">
        <f t="shared" si="27"/>
        <v>23.217888462912796</v>
      </c>
      <c r="AR72" s="745">
        <f>INDEX(Historical!$C$7:$C$1452,MATCH(B72,Historical!$B$7:$B$1452,0))*IF(AH72="n/a",1.03,IF(AH72&lt;0,1.01,IF(AH72&gt;10,1.1,(1+AH72/100))))</f>
        <v>1.8342500000000002</v>
      </c>
      <c r="AS72" s="678">
        <f t="shared" si="28"/>
        <v>1.9868596000000001</v>
      </c>
      <c r="AT72" s="678">
        <f t="shared" si="17"/>
        <v>2.1734257164400002</v>
      </c>
      <c r="AU72" s="678">
        <f t="shared" si="17"/>
        <v>2.3775103912137165</v>
      </c>
      <c r="AV72" s="678">
        <f t="shared" si="17"/>
        <v>2.6007586169486849</v>
      </c>
      <c r="AW72" s="745">
        <f t="shared" si="29"/>
        <v>10.972804324602402</v>
      </c>
      <c r="AX72" s="854">
        <f t="shared" si="30"/>
        <v>44.623035073616926</v>
      </c>
      <c r="AY72" s="1090">
        <v>0.79</v>
      </c>
      <c r="AZ72" s="964">
        <v>8.16</v>
      </c>
      <c r="BA72" s="964">
        <v>-18.170000000000002</v>
      </c>
      <c r="BB72" s="964">
        <v>-6.49</v>
      </c>
      <c r="BC72" s="964">
        <v>-10.440000000000001</v>
      </c>
      <c r="BE72" s="701">
        <v>1998</v>
      </c>
      <c r="BF72" s="986" t="e">
        <f>#VALUE!</f>
        <v>#VALUE!</v>
      </c>
      <c r="BG72" s="972">
        <v>6.5</v>
      </c>
    </row>
    <row r="73" spans="1:59" ht="11.25" customHeight="1" x14ac:dyDescent="0.2">
      <c r="A73" s="645" t="s">
        <v>571</v>
      </c>
      <c r="B73" s="651" t="s">
        <v>572</v>
      </c>
      <c r="C73" s="1080" t="s">
        <v>4407</v>
      </c>
      <c r="D73" s="1080" t="s">
        <v>4408</v>
      </c>
      <c r="E73" s="835">
        <v>14</v>
      </c>
      <c r="F73" s="554">
        <v>260</v>
      </c>
      <c r="G73" s="554" t="s">
        <v>38</v>
      </c>
      <c r="H73" s="554" t="s">
        <v>38</v>
      </c>
      <c r="I73" s="966">
        <v>97.13</v>
      </c>
      <c r="J73" s="745">
        <f t="shared" si="18"/>
        <v>2.2650056625141564</v>
      </c>
      <c r="K73" s="968">
        <v>0.55000000000000004</v>
      </c>
      <c r="L73" s="679">
        <v>4</v>
      </c>
      <c r="M73" s="736">
        <f t="shared" si="19"/>
        <v>2.2000000000000002</v>
      </c>
      <c r="N73" s="644" t="s">
        <v>242</v>
      </c>
      <c r="O73" s="838">
        <v>0.48749999999999999</v>
      </c>
      <c r="P73" s="958">
        <v>43188</v>
      </c>
      <c r="Q73" s="958">
        <v>43203</v>
      </c>
      <c r="R73" s="736">
        <f t="shared" si="20"/>
        <v>12.820512820512834</v>
      </c>
      <c r="S73" s="802">
        <f>IF(INDEX(Historical!$D$7:$D$1452,MATCH(B73,Historical!$B$7:$B$1452,0))=0,"n/a",(INDEX(Historical!$C$7:$C$1452,MATCH(B73,Historical!$B$7:$B$1452,0))/INDEX(Historical!$D$7:$D$1452,MATCH(B73,Historical!$B$7:$B$1452,0))-1)*100)</f>
        <v>14.393939393939403</v>
      </c>
      <c r="T73" s="802">
        <f>IF(INDEX(Historical!$F$7:$F$1452,MATCH(B73,Historical!$B$7:$B$1452,0))=0,"n/a",((INDEX(Historical!$C$7:$C$1452,MATCH(B73,Historical!$B$7:$B$1452,0))/INDEX(Historical!$F$7:$F$1452,MATCH(B73,Historical!$B$7:$B$1452,0)))^(1/3)-1)*100)</f>
        <v>15.500436060411804</v>
      </c>
      <c r="U73" s="802">
        <f>IF(INDEX(Historical!$I$7:$I$1452,MATCH(B73,Historical!$B$7:$B$1452,0))=0,"n/a",((INDEX(Historical!$C$7:$C$1452,MATCH(B73,Historical!$B$7:$B$1452,0))/INDEX(Historical!$I$7:$I$1452,MATCH(B73,Historical!$B$7:$B$1452,0)))^(1/5)-1)*100)</f>
        <v>17.472073591644421</v>
      </c>
      <c r="V73" s="802">
        <f>IF(INDEX(Historical!$O$7:$O$1452,MATCH(B73,Historical!$B$7:$B$1452,0))=0,"n/a",((INDEX(Historical!$C$7:$C$1452,MATCH(B73,Historical!$B$7:$B$1452,0))/INDEX(Historical!$O$7:$O$1452,MATCH(B73,Historical!$B$7:$B$1452,0)))^(1/10)-1)*100)</f>
        <v>21.807986763537656</v>
      </c>
      <c r="W73" s="803">
        <f t="shared" si="21"/>
        <v>0.80117774194806646</v>
      </c>
      <c r="X73" s="804">
        <f t="shared" si="22"/>
        <v>0.54600229973888814</v>
      </c>
      <c r="Y73" s="759"/>
      <c r="Z73" s="745">
        <f t="shared" si="23"/>
        <v>99.099099099099092</v>
      </c>
      <c r="AA73" s="678">
        <f t="shared" si="24"/>
        <v>43.752252252252248</v>
      </c>
      <c r="AB73" s="679">
        <v>12</v>
      </c>
      <c r="AC73" s="959">
        <v>2.2200000000000002</v>
      </c>
      <c r="AD73" s="959">
        <v>3.77</v>
      </c>
      <c r="AE73" s="959">
        <v>9.52</v>
      </c>
      <c r="AF73" s="959">
        <v>7.75</v>
      </c>
      <c r="AG73" s="959">
        <v>19.7</v>
      </c>
      <c r="AH73" s="959">
        <v>12.9</v>
      </c>
      <c r="AI73" s="959">
        <v>12.22</v>
      </c>
      <c r="AJ73" s="959">
        <v>32</v>
      </c>
      <c r="AK73" s="959">
        <v>11.600000000000001</v>
      </c>
      <c r="AL73" s="969">
        <v>9160</v>
      </c>
      <c r="AM73" s="964">
        <v>1.5</v>
      </c>
      <c r="AN73" s="959">
        <v>2.0499999999999998</v>
      </c>
      <c r="AO73" s="845">
        <f t="shared" si="25"/>
        <v>-24.015172998093671</v>
      </c>
      <c r="AP73" s="846">
        <f t="shared" si="26"/>
        <v>19.737079254158576</v>
      </c>
      <c r="AQ73" s="680">
        <f t="shared" si="27"/>
        <v>288.20381528547887</v>
      </c>
      <c r="AR73" s="745">
        <f>INDEX(Historical!$C$7:$C$1452,MATCH(B73,Historical!$B$7:$B$1452,0))*IF(AH73="n/a",1.03,IF(AH73&lt;0,1.01,IF(AH73&gt;10,1.1,(1+AH73/100))))</f>
        <v>2.0762499999999999</v>
      </c>
      <c r="AS73" s="678">
        <f t="shared" si="28"/>
        <v>2.2838750000000001</v>
      </c>
      <c r="AT73" s="678">
        <f t="shared" si="17"/>
        <v>2.5122625000000003</v>
      </c>
      <c r="AU73" s="678">
        <f t="shared" si="17"/>
        <v>2.7634887500000005</v>
      </c>
      <c r="AV73" s="678">
        <f t="shared" si="17"/>
        <v>3.039837625000001</v>
      </c>
      <c r="AW73" s="745">
        <f t="shared" si="29"/>
        <v>12.675713875000001</v>
      </c>
      <c r="AX73" s="854">
        <f t="shared" si="30"/>
        <v>13.050256228765575</v>
      </c>
      <c r="AY73" s="1090">
        <v>0.23</v>
      </c>
      <c r="AZ73" s="964">
        <v>21.75</v>
      </c>
      <c r="BA73" s="964">
        <v>-6.65</v>
      </c>
      <c r="BB73" s="964">
        <v>-0.27999999999999997</v>
      </c>
      <c r="BC73" s="964">
        <v>4.63</v>
      </c>
      <c r="BE73" s="701">
        <v>2005</v>
      </c>
      <c r="BF73" s="986" t="e">
        <f>#VALUE!</f>
        <v>#VALUE!</v>
      </c>
      <c r="BG73" s="972">
        <v>5.6000000000000005</v>
      </c>
    </row>
    <row r="74" spans="1:59" ht="11.25" customHeight="1" x14ac:dyDescent="0.2">
      <c r="A74" s="566" t="s">
        <v>573</v>
      </c>
      <c r="B74" s="651" t="s">
        <v>574</v>
      </c>
      <c r="C74" s="1080" t="s">
        <v>4407</v>
      </c>
      <c r="D74" s="1080" t="s">
        <v>4408</v>
      </c>
      <c r="E74" s="835">
        <v>24</v>
      </c>
      <c r="F74" s="554">
        <v>136</v>
      </c>
      <c r="G74" s="554" t="s">
        <v>38</v>
      </c>
      <c r="H74" s="554" t="s">
        <v>116</v>
      </c>
      <c r="I74" s="959">
        <v>245.21</v>
      </c>
      <c r="J74" s="745">
        <f t="shared" si="18"/>
        <v>3.0341340075853349</v>
      </c>
      <c r="K74" s="974">
        <v>1.86</v>
      </c>
      <c r="L74" s="679">
        <v>4</v>
      </c>
      <c r="M74" s="736">
        <f t="shared" si="19"/>
        <v>7.44</v>
      </c>
      <c r="N74" s="644" t="s">
        <v>221</v>
      </c>
      <c r="O74" s="839">
        <v>1.75</v>
      </c>
      <c r="P74" s="958">
        <v>43187</v>
      </c>
      <c r="Q74" s="958">
        <v>43206</v>
      </c>
      <c r="R74" s="736">
        <f t="shared" si="20"/>
        <v>6.2857142857142918</v>
      </c>
      <c r="S74" s="802">
        <f>IF(INDEX(Historical!$D$7:$D$1452,MATCH(B74,Historical!$B$7:$B$1452,0))=0,"n/a",(INDEX(Historical!$C$7:$C$1452,MATCH(B74,Historical!$B$7:$B$1452,0))/INDEX(Historical!$D$7:$D$1452,MATCH(B74,Historical!$B$7:$B$1452,0))-1)*100)</f>
        <v>9.7756410256410131</v>
      </c>
      <c r="T74" s="802">
        <f>IF(INDEX(Historical!$F$7:$F$1452,MATCH(B74,Historical!$B$7:$B$1452,0))=0,"n/a",((INDEX(Historical!$C$7:$C$1452,MATCH(B74,Historical!$B$7:$B$1452,0))/INDEX(Historical!$F$7:$F$1452,MATCH(B74,Historical!$B$7:$B$1452,0)))^(1/3)-1)*100)</f>
        <v>10.916362412072411</v>
      </c>
      <c r="U74" s="802">
        <f>IF(INDEX(Historical!$I$7:$I$1452,MATCH(B74,Historical!$B$7:$B$1452,0))=0,"n/a",((INDEX(Historical!$C$7:$C$1452,MATCH(B74,Historical!$B$7:$B$1452,0))/INDEX(Historical!$I$7:$I$1452,MATCH(B74,Historical!$B$7:$B$1452,0)))^(1/5)-1)*100)</f>
        <v>9.5570093185656901</v>
      </c>
      <c r="V74" s="802">
        <f>IF(INDEX(Historical!$O$7:$O$1452,MATCH(B74,Historical!$B$7:$B$1452,0))=0,"n/a",((INDEX(Historical!$C$7:$C$1452,MATCH(B74,Historical!$B$7:$B$1452,0))/INDEX(Historical!$O$7:$O$1452,MATCH(B74,Historical!$B$7:$B$1452,0)))^(1/10)-1)*100)</f>
        <v>6.5561191123952867</v>
      </c>
      <c r="W74" s="803">
        <f t="shared" si="21"/>
        <v>1.4577235640055393</v>
      </c>
      <c r="X74" s="804">
        <f t="shared" si="22"/>
        <v>0.58274447064424928</v>
      </c>
      <c r="Y74" s="651"/>
      <c r="Z74" s="745">
        <f t="shared" si="23"/>
        <v>131.21693121693124</v>
      </c>
      <c r="AA74" s="678">
        <f t="shared" si="24"/>
        <v>43.246913580246918</v>
      </c>
      <c r="AB74" s="679">
        <v>12</v>
      </c>
      <c r="AC74" s="959">
        <v>5.67</v>
      </c>
      <c r="AD74" s="959">
        <v>5.48</v>
      </c>
      <c r="AE74" s="959">
        <v>12.23</v>
      </c>
      <c r="AF74" s="959">
        <v>2.56</v>
      </c>
      <c r="AG74" s="959">
        <v>5.8999999999999995</v>
      </c>
      <c r="AH74" s="959">
        <v>4.5</v>
      </c>
      <c r="AI74" s="959">
        <v>-4.8</v>
      </c>
      <c r="AJ74" s="959">
        <v>16.400000000000002</v>
      </c>
      <c r="AK74" s="959">
        <v>7.9</v>
      </c>
      <c r="AL74" s="969">
        <v>17020</v>
      </c>
      <c r="AM74" s="964">
        <v>0.1</v>
      </c>
      <c r="AN74" s="959">
        <v>0.89</v>
      </c>
      <c r="AO74" s="845">
        <f t="shared" si="25"/>
        <v>-30.655770254095891</v>
      </c>
      <c r="AP74" s="846">
        <f t="shared" si="26"/>
        <v>12.591143326151025</v>
      </c>
      <c r="AQ74" s="680">
        <f t="shared" si="27"/>
        <v>121.82285100746708</v>
      </c>
      <c r="AR74" s="745">
        <f>INDEX(Historical!$C$7:$C$1452,MATCH(B74,Historical!$B$7:$B$1452,0))*IF(AH74="n/a",1.03,IF(AH74&lt;0,1.01,IF(AH74&gt;10,1.1,(1+AH74/100))))</f>
        <v>7.1582499999999989</v>
      </c>
      <c r="AS74" s="678">
        <f t="shared" si="28"/>
        <v>7.2298324999999988</v>
      </c>
      <c r="AT74" s="678">
        <f t="shared" si="17"/>
        <v>7.8009892674999985</v>
      </c>
      <c r="AU74" s="678">
        <f t="shared" si="17"/>
        <v>8.4172674196324984</v>
      </c>
      <c r="AV74" s="678">
        <f t="shared" si="17"/>
        <v>9.0822315457834648</v>
      </c>
      <c r="AW74" s="745">
        <f t="shared" si="29"/>
        <v>39.688570732915963</v>
      </c>
      <c r="AX74" s="854">
        <f t="shared" si="30"/>
        <v>16.18554330284897</v>
      </c>
      <c r="AY74" s="1090">
        <v>0.31</v>
      </c>
      <c r="AZ74" s="964">
        <v>14.57</v>
      </c>
      <c r="BA74" s="964">
        <v>-8.3000000000000007</v>
      </c>
      <c r="BB74" s="964">
        <v>-3.52</v>
      </c>
      <c r="BC74" s="964">
        <v>0.76</v>
      </c>
      <c r="BE74" s="701">
        <v>1995</v>
      </c>
      <c r="BF74" s="986" t="e">
        <f>#VALUE!</f>
        <v>#VALUE!</v>
      </c>
      <c r="BG74" s="972">
        <v>3</v>
      </c>
    </row>
    <row r="75" spans="1:59" ht="11.25" customHeight="1" x14ac:dyDescent="0.2">
      <c r="A75" s="645" t="s">
        <v>576</v>
      </c>
      <c r="B75" s="651" t="s">
        <v>577</v>
      </c>
      <c r="C75" s="1080" t="s">
        <v>109</v>
      </c>
      <c r="D75" s="1080" t="s">
        <v>4423</v>
      </c>
      <c r="E75" s="835">
        <v>12</v>
      </c>
      <c r="F75" s="554">
        <v>298</v>
      </c>
      <c r="G75" s="554" t="s">
        <v>107</v>
      </c>
      <c r="H75" s="554" t="s">
        <v>107</v>
      </c>
      <c r="I75" s="966">
        <v>71.56</v>
      </c>
      <c r="J75" s="745">
        <f t="shared" si="18"/>
        <v>2.794857462269424</v>
      </c>
      <c r="K75" s="968">
        <v>0.5</v>
      </c>
      <c r="L75" s="679">
        <v>4</v>
      </c>
      <c r="M75" s="736">
        <f t="shared" si="19"/>
        <v>2</v>
      </c>
      <c r="N75" s="644" t="s">
        <v>251</v>
      </c>
      <c r="O75" s="838">
        <v>0.4</v>
      </c>
      <c r="P75" s="958">
        <v>43244</v>
      </c>
      <c r="Q75" s="958">
        <v>43259</v>
      </c>
      <c r="R75" s="736">
        <f t="shared" si="20"/>
        <v>24.999999999999993</v>
      </c>
      <c r="S75" s="802">
        <f>IF(INDEX(Historical!$D$7:$D$1452,MATCH(B75,Historical!$B$7:$B$1452,0))=0,"n/a",(INDEX(Historical!$C$7:$C$1452,MATCH(B75,Historical!$B$7:$B$1452,0))/INDEX(Historical!$D$7:$D$1452,MATCH(B75,Historical!$B$7:$B$1452,0))-1)*100)</f>
        <v>11.811023622047244</v>
      </c>
      <c r="T75" s="802">
        <f>IF(INDEX(Historical!$F$7:$F$1452,MATCH(B75,Historical!$B$7:$B$1452,0))=0,"n/a",((INDEX(Historical!$C$7:$C$1452,MATCH(B75,Historical!$B$7:$B$1452,0))/INDEX(Historical!$F$7:$F$1452,MATCH(B75,Historical!$B$7:$B$1452,0)))^(1/3)-1)*100)</f>
        <v>11.297063666165075</v>
      </c>
      <c r="U75" s="802">
        <f>IF(INDEX(Historical!$I$7:$I$1452,MATCH(B75,Historical!$B$7:$B$1452,0))=0,"n/a",((INDEX(Historical!$C$7:$C$1452,MATCH(B75,Historical!$B$7:$B$1452,0))/INDEX(Historical!$I$7:$I$1452,MATCH(B75,Historical!$B$7:$B$1452,0)))^(1/5)-1)*100)</f>
        <v>11.607890187791693</v>
      </c>
      <c r="V75" s="802">
        <f>IF(INDEX(Historical!$O$7:$O$1452,MATCH(B75,Historical!$B$7:$B$1452,0))=0,"n/a",((INDEX(Historical!$C$7:$C$1452,MATCH(B75,Historical!$B$7:$B$1452,0))/INDEX(Historical!$O$7:$O$1452,MATCH(B75,Historical!$B$7:$B$1452,0)))^(1/10)-1)*100)</f>
        <v>13.227116833118234</v>
      </c>
      <c r="W75" s="803">
        <f t="shared" si="21"/>
        <v>0.87758279708603615</v>
      </c>
      <c r="X75" s="804">
        <f t="shared" si="22"/>
        <v>0.24909635596119512</v>
      </c>
      <c r="Y75" s="651"/>
      <c r="Z75" s="745">
        <f t="shared" si="23"/>
        <v>26.737967914438499</v>
      </c>
      <c r="AA75" s="678">
        <f t="shared" si="24"/>
        <v>9.5668449197860959</v>
      </c>
      <c r="AB75" s="679">
        <v>12</v>
      </c>
      <c r="AC75" s="959">
        <v>7.48</v>
      </c>
      <c r="AD75" s="959">
        <v>0.53</v>
      </c>
      <c r="AE75" s="959">
        <v>1.87</v>
      </c>
      <c r="AF75" s="959">
        <v>4.3899999999999997</v>
      </c>
      <c r="AG75" s="959">
        <v>32.6</v>
      </c>
      <c r="AH75" s="959">
        <v>146.4</v>
      </c>
      <c r="AI75" s="959">
        <v>7.4499999999999993</v>
      </c>
      <c r="AJ75" s="959">
        <v>46.6</v>
      </c>
      <c r="AK75" s="959">
        <v>18.099999999999998</v>
      </c>
      <c r="AL75" s="969">
        <v>3470</v>
      </c>
      <c r="AM75" s="964">
        <v>0.5</v>
      </c>
      <c r="AN75" s="959">
        <v>0.28999999999999998</v>
      </c>
      <c r="AO75" s="845">
        <f t="shared" si="25"/>
        <v>4.8359027302750199</v>
      </c>
      <c r="AP75" s="846">
        <f t="shared" si="26"/>
        <v>14.402747650061116</v>
      </c>
      <c r="AQ75" s="680">
        <f t="shared" si="27"/>
        <v>36.623487809642505</v>
      </c>
      <c r="AR75" s="745">
        <f>INDEX(Historical!$C$7:$C$1452,MATCH(B75,Historical!$B$7:$B$1452,0))*IF(AH75="n/a",1.03,IF(AH75&lt;0,1.01,IF(AH75&gt;10,1.1,(1+AH75/100))))</f>
        <v>1.5620000000000001</v>
      </c>
      <c r="AS75" s="678">
        <f t="shared" si="28"/>
        <v>1.678369</v>
      </c>
      <c r="AT75" s="678">
        <f t="shared" si="17"/>
        <v>1.8462059000000002</v>
      </c>
      <c r="AU75" s="678">
        <f t="shared" si="17"/>
        <v>2.0308264900000004</v>
      </c>
      <c r="AV75" s="678">
        <f t="shared" si="17"/>
        <v>2.2339091390000005</v>
      </c>
      <c r="AW75" s="745">
        <f t="shared" si="29"/>
        <v>9.3513105290000027</v>
      </c>
      <c r="AX75" s="854">
        <f t="shared" si="30"/>
        <v>13.067790006987149</v>
      </c>
      <c r="AY75" s="1090">
        <v>1.71</v>
      </c>
      <c r="AZ75" s="964">
        <v>11.17</v>
      </c>
      <c r="BA75" s="964">
        <v>-39.090000000000003</v>
      </c>
      <c r="BB75" s="964">
        <v>-9.99</v>
      </c>
      <c r="BC75" s="964">
        <v>-26.490000000000002</v>
      </c>
      <c r="BE75" s="701">
        <v>2007</v>
      </c>
      <c r="BF75" s="986" t="e">
        <f>#VALUE!</f>
        <v>#VALUE!</v>
      </c>
      <c r="BG75" s="972">
        <v>12.3</v>
      </c>
    </row>
    <row r="76" spans="1:59" s="882" customFormat="1" ht="11.25" customHeight="1" x14ac:dyDescent="0.2">
      <c r="A76" s="885" t="s">
        <v>4349</v>
      </c>
      <c r="B76" s="890" t="s">
        <v>4348</v>
      </c>
      <c r="C76" s="1080" t="s">
        <v>132</v>
      </c>
      <c r="D76" s="1080" t="s">
        <v>4417</v>
      </c>
      <c r="E76" s="1019">
        <v>14</v>
      </c>
      <c r="F76" s="554">
        <v>279</v>
      </c>
      <c r="G76" s="1179" t="s">
        <v>107</v>
      </c>
      <c r="H76" s="1179" t="s">
        <v>107</v>
      </c>
      <c r="I76" s="863">
        <v>56.77</v>
      </c>
      <c r="J76" s="864">
        <f t="shared" si="18"/>
        <v>3.3468381187246781</v>
      </c>
      <c r="K76" s="865">
        <v>0.47499999999999998</v>
      </c>
      <c r="L76" s="866">
        <v>4</v>
      </c>
      <c r="M76" s="867">
        <f t="shared" si="19"/>
        <v>1.9</v>
      </c>
      <c r="N76" s="1173" t="s">
        <v>112</v>
      </c>
      <c r="O76" s="869">
        <v>0.46</v>
      </c>
      <c r="P76" s="870">
        <v>43432</v>
      </c>
      <c r="Q76" s="870">
        <v>43454</v>
      </c>
      <c r="R76" s="867">
        <f t="shared" si="20"/>
        <v>3.2608695652173822</v>
      </c>
      <c r="S76" s="802">
        <f>IF(INDEX(Historical!$D$7:$D$1452,MATCH(B76,Historical!$B$7:$B$1452,0))=0,"n/a",(INDEX(Historical!$C$7:$C$1452,MATCH(B76,Historical!$B$7:$B$1452,0))/INDEX(Historical!$D$7:$D$1452,MATCH(B76,Historical!$B$7:$B$1452,0))-1)*100)</f>
        <v>5.3333333333333455</v>
      </c>
      <c r="T76" s="802">
        <f>IF(INDEX(Historical!$F$7:$F$1452,MATCH(B76,Historical!$B$7:$B$1452,0))=0,"n/a",((INDEX(Historical!$C$7:$C$1452,MATCH(B76,Historical!$B$7:$B$1452,0))/INDEX(Historical!$F$7:$F$1452,MATCH(B76,Historical!$B$7:$B$1452,0)))^(1/3)-1)*100)</f>
        <v>4.3632100605209834</v>
      </c>
      <c r="U76" s="802">
        <f>IF(INDEX(Historical!$I$7:$I$1452,MATCH(B76,Historical!$B$7:$B$1452,0))=0,"n/a",((INDEX(Historical!$C$7:$C$1452,MATCH(B76,Historical!$B$7:$B$1452,0))/INDEX(Historical!$I$7:$I$1452,MATCH(B76,Historical!$B$7:$B$1452,0)))^(1/5)-1)*100)</f>
        <v>3.8190757521881169</v>
      </c>
      <c r="V76" s="802">
        <f>IF(INDEX(Historical!$O$7:$O$1452,MATCH(B76,Historical!$B$7:$B$1452,0))=0,"n/a",((INDEX(Historical!$C$7:$C$1452,MATCH(B76,Historical!$B$7:$B$1452,0))/INDEX(Historical!$O$7:$O$1452,MATCH(B76,Historical!$B$7:$B$1452,0)))^(1/10)-1)*100)</f>
        <v>4.0722927112710527</v>
      </c>
      <c r="W76" s="871">
        <f t="shared" si="21"/>
        <v>0.93781955840696407</v>
      </c>
      <c r="X76" s="872">
        <f t="shared" si="22"/>
        <v>3.4718870474437429</v>
      </c>
      <c r="Y76" s="883" t="s">
        <v>4350</v>
      </c>
      <c r="Z76" s="864">
        <f t="shared" si="23"/>
        <v>76.92307692307692</v>
      </c>
      <c r="AA76" s="874">
        <f t="shared" si="24"/>
        <v>22.983805668016196</v>
      </c>
      <c r="AB76" s="866">
        <v>12</v>
      </c>
      <c r="AC76" s="875">
        <v>2.4700000000000002</v>
      </c>
      <c r="AD76" s="875">
        <v>2.5</v>
      </c>
      <c r="AE76" s="875">
        <v>4.25</v>
      </c>
      <c r="AF76" s="875">
        <v>1.43</v>
      </c>
      <c r="AG76" s="875">
        <v>7.5</v>
      </c>
      <c r="AH76" s="875">
        <v>-6.6000000000000005</v>
      </c>
      <c r="AI76" s="875">
        <v>13.54</v>
      </c>
      <c r="AJ76" s="875">
        <v>1.0999999999999999</v>
      </c>
      <c r="AK76" s="875">
        <v>9.1999999999999993</v>
      </c>
      <c r="AL76" s="876">
        <v>15590</v>
      </c>
      <c r="AM76" s="877">
        <v>0.2</v>
      </c>
      <c r="AN76" s="875">
        <v>0.78</v>
      </c>
      <c r="AO76" s="878">
        <f t="shared" si="25"/>
        <v>-15.8178917971034</v>
      </c>
      <c r="AP76" s="879">
        <f t="shared" si="26"/>
        <v>7.165913870912795</v>
      </c>
      <c r="AQ76" s="880">
        <f t="shared" si="27"/>
        <v>20.861430490115239</v>
      </c>
      <c r="AR76" s="745">
        <f>INDEX(Historical!$C$7:$C$1452,MATCH(B76,Historical!$B$7:$B$1452,0))*IF(AH76="n/a",1.03,IF(AH76&lt;0,1.01,IF(AH76&gt;10,1.1,(1+AH76/100))))</f>
        <v>1.5958000000000001</v>
      </c>
      <c r="AS76" s="874">
        <f t="shared" si="28"/>
        <v>1.7553800000000002</v>
      </c>
      <c r="AT76" s="874">
        <f t="shared" si="17"/>
        <v>1.9168749600000003</v>
      </c>
      <c r="AU76" s="874">
        <f t="shared" si="17"/>
        <v>2.0932274563200006</v>
      </c>
      <c r="AV76" s="874">
        <f t="shared" si="17"/>
        <v>2.2858043823014409</v>
      </c>
      <c r="AW76" s="864">
        <f t="shared" si="29"/>
        <v>9.6470867986214426</v>
      </c>
      <c r="AX76" s="881">
        <f t="shared" si="30"/>
        <v>16.993283069616773</v>
      </c>
      <c r="AY76" s="1091">
        <v>0.24</v>
      </c>
      <c r="AZ76" s="877">
        <v>20.630000000000003</v>
      </c>
      <c r="BA76" s="877">
        <v>-7.0900000000000007</v>
      </c>
      <c r="BB76" s="877">
        <v>-2.52</v>
      </c>
      <c r="BC76" s="877">
        <v>2.1</v>
      </c>
      <c r="BD76" s="1007"/>
      <c r="BE76" s="701">
        <v>2005</v>
      </c>
      <c r="BF76" s="986" t="e">
        <f>#VALUE!</f>
        <v>#VALUE!</v>
      </c>
      <c r="BG76" s="938">
        <v>2.9000000000000004</v>
      </c>
    </row>
    <row r="77" spans="1:59" ht="11.25" customHeight="1" x14ac:dyDescent="0.2">
      <c r="A77" s="566" t="s">
        <v>578</v>
      </c>
      <c r="B77" s="651" t="s">
        <v>579</v>
      </c>
      <c r="C77" s="1080" t="s">
        <v>132</v>
      </c>
      <c r="D77" s="1080" t="s">
        <v>4417</v>
      </c>
      <c r="E77" s="835">
        <v>20</v>
      </c>
      <c r="F77" s="554">
        <v>163</v>
      </c>
      <c r="G77" s="554" t="s">
        <v>38</v>
      </c>
      <c r="H77" s="554" t="s">
        <v>116</v>
      </c>
      <c r="I77" s="966">
        <v>65.040000000000006</v>
      </c>
      <c r="J77" s="745">
        <f t="shared" si="18"/>
        <v>3.1057810578105776</v>
      </c>
      <c r="K77" s="974">
        <v>0.505</v>
      </c>
      <c r="L77" s="679">
        <v>4</v>
      </c>
      <c r="M77" s="736">
        <f t="shared" si="19"/>
        <v>2.02</v>
      </c>
      <c r="N77" s="644" t="s">
        <v>359</v>
      </c>
      <c r="O77" s="839">
        <v>0.47499999999999998</v>
      </c>
      <c r="P77" s="958">
        <v>43164</v>
      </c>
      <c r="Q77" s="958">
        <v>43189</v>
      </c>
      <c r="R77" s="736">
        <f t="shared" si="20"/>
        <v>6.3157894736842159</v>
      </c>
      <c r="S77" s="802">
        <f>IF(INDEX(Historical!$D$7:$D$1452,MATCH(B77,Historical!$B$7:$B$1452,0))=0,"n/a",(INDEX(Historical!$C$7:$C$1452,MATCH(B77,Historical!$B$7:$B$1452,0))/INDEX(Historical!$D$7:$D$1452,MATCH(B77,Historical!$B$7:$B$1452,0))-1)*100)</f>
        <v>6.7415730337078594</v>
      </c>
      <c r="T77" s="802">
        <f>IF(INDEX(Historical!$F$7:$F$1452,MATCH(B77,Historical!$B$7:$B$1452,0))=0,"n/a",((INDEX(Historical!$C$7:$C$1452,MATCH(B77,Historical!$B$7:$B$1452,0))/INDEX(Historical!$F$7:$F$1452,MATCH(B77,Historical!$B$7:$B$1452,0)))^(1/3)-1)*100)</f>
        <v>6.5658326999200156</v>
      </c>
      <c r="U77" s="802">
        <f>IF(INDEX(Historical!$I$7:$I$1452,MATCH(B77,Historical!$B$7:$B$1452,0))=0,"n/a",((INDEX(Historical!$C$7:$C$1452,MATCH(B77,Historical!$B$7:$B$1452,0))/INDEX(Historical!$I$7:$I$1452,MATCH(B77,Historical!$B$7:$B$1452,0)))^(1/5)-1)*100)</f>
        <v>7.5115606442277771</v>
      </c>
      <c r="V77" s="802">
        <f>IF(INDEX(Historical!$O$7:$O$1452,MATCH(B77,Historical!$B$7:$B$1452,0))=0,"n/a",((INDEX(Historical!$C$7:$C$1452,MATCH(B77,Historical!$B$7:$B$1452,0))/INDEX(Historical!$O$7:$O$1452,MATCH(B77,Historical!$B$7:$B$1452,0)))^(1/10)-1)*100)</f>
        <v>9.381831216960169</v>
      </c>
      <c r="W77" s="803">
        <f t="shared" si="21"/>
        <v>0.80064973143501261</v>
      </c>
      <c r="X77" s="804">
        <f t="shared" si="22"/>
        <v>0.72226544656036318</v>
      </c>
      <c r="Y77" s="752"/>
      <c r="Z77" s="745">
        <f t="shared" si="23"/>
        <v>61.773700305810394</v>
      </c>
      <c r="AA77" s="678">
        <f t="shared" si="24"/>
        <v>19.889908256880737</v>
      </c>
      <c r="AB77" s="679">
        <v>12</v>
      </c>
      <c r="AC77" s="959">
        <v>3.27</v>
      </c>
      <c r="AD77" s="959">
        <v>3.41</v>
      </c>
      <c r="AE77" s="959">
        <v>2.59</v>
      </c>
      <c r="AF77" s="959">
        <v>1.81</v>
      </c>
      <c r="AG77" s="959">
        <v>9.1999999999999993</v>
      </c>
      <c r="AH77" s="961">
        <v>5</v>
      </c>
      <c r="AI77" s="961">
        <v>6.61</v>
      </c>
      <c r="AJ77" s="959">
        <v>10.4</v>
      </c>
      <c r="AK77" s="959">
        <v>5.83</v>
      </c>
      <c r="AL77" s="969">
        <v>21620</v>
      </c>
      <c r="AM77" s="964">
        <v>0.1</v>
      </c>
      <c r="AN77" s="959">
        <v>1.25</v>
      </c>
      <c r="AO77" s="845">
        <f t="shared" si="25"/>
        <v>-9.272566554842383</v>
      </c>
      <c r="AP77" s="846">
        <f t="shared" si="26"/>
        <v>10.617341702038354</v>
      </c>
      <c r="AQ77" s="680">
        <f t="shared" si="27"/>
        <v>26.492395810014568</v>
      </c>
      <c r="AR77" s="745">
        <f>INDEX(Historical!$C$7:$C$1452,MATCH(B77,Historical!$B$7:$B$1452,0))*IF(AH77="n/a",1.03,IF(AH77&lt;0,1.01,IF(AH77&gt;10,1.1,(1+AH77/100))))</f>
        <v>1.9949999999999999</v>
      </c>
      <c r="AS77" s="678">
        <f t="shared" si="28"/>
        <v>2.1268695000000002</v>
      </c>
      <c r="AT77" s="678">
        <f t="shared" si="17"/>
        <v>2.25086599185</v>
      </c>
      <c r="AU77" s="678">
        <f t="shared" si="17"/>
        <v>2.3820914791748549</v>
      </c>
      <c r="AV77" s="678">
        <f t="shared" si="17"/>
        <v>2.5209674124107488</v>
      </c>
      <c r="AW77" s="745">
        <f t="shared" si="29"/>
        <v>11.275794383435603</v>
      </c>
      <c r="AX77" s="854">
        <f t="shared" si="30"/>
        <v>17.336707231604553</v>
      </c>
      <c r="AY77" s="1090">
        <v>0.22</v>
      </c>
      <c r="AZ77" s="964">
        <v>23.28</v>
      </c>
      <c r="BA77" s="964">
        <v>-7.7799999999999994</v>
      </c>
      <c r="BB77" s="964">
        <v>-1.32</v>
      </c>
      <c r="BC77" s="964">
        <v>6.49</v>
      </c>
      <c r="BE77" s="701">
        <v>1999</v>
      </c>
      <c r="BF77" s="986" t="e">
        <f>#VALUE!</f>
        <v>#VALUE!</v>
      </c>
      <c r="BG77" s="972">
        <v>2.8000000000000003</v>
      </c>
    </row>
    <row r="78" spans="1:59" ht="11.25" customHeight="1" x14ac:dyDescent="0.2">
      <c r="A78" s="566" t="s">
        <v>580</v>
      </c>
      <c r="B78" s="651" t="s">
        <v>581</v>
      </c>
      <c r="C78" s="1080" t="s">
        <v>113</v>
      </c>
      <c r="D78" s="1080" t="s">
        <v>4443</v>
      </c>
      <c r="E78" s="835">
        <v>24</v>
      </c>
      <c r="F78" s="554">
        <v>138</v>
      </c>
      <c r="G78" s="554" t="s">
        <v>107</v>
      </c>
      <c r="H78" s="554" t="s">
        <v>107</v>
      </c>
      <c r="I78" s="959">
        <v>68.09</v>
      </c>
      <c r="J78" s="745">
        <f t="shared" si="18"/>
        <v>1.3217799970627111</v>
      </c>
      <c r="K78" s="974">
        <v>0.45</v>
      </c>
      <c r="L78" s="679">
        <v>2</v>
      </c>
      <c r="M78" s="736">
        <f t="shared" si="19"/>
        <v>0.9</v>
      </c>
      <c r="N78" s="644" t="s">
        <v>582</v>
      </c>
      <c r="O78" s="839">
        <v>0.42</v>
      </c>
      <c r="P78" s="958">
        <v>43251</v>
      </c>
      <c r="Q78" s="958">
        <v>43266</v>
      </c>
      <c r="R78" s="736">
        <f t="shared" si="20"/>
        <v>7.1428571428571495</v>
      </c>
      <c r="S78" s="802">
        <f>IF(INDEX(Historical!$D$7:$D$1452,MATCH(B78,Historical!$B$7:$B$1452,0))=0,"n/a",(INDEX(Historical!$C$7:$C$1452,MATCH(B78,Historical!$B$7:$B$1452,0))/INDEX(Historical!$D$7:$D$1452,MATCH(B78,Historical!$B$7:$B$1452,0))-1)*100)</f>
        <v>4.9999999999999822</v>
      </c>
      <c r="T78" s="802">
        <f>IF(INDEX(Historical!$F$7:$F$1452,MATCH(B78,Historical!$B$7:$B$1452,0))=0,"n/a",((INDEX(Historical!$C$7:$C$1452,MATCH(B78,Historical!$B$7:$B$1452,0))/INDEX(Historical!$F$7:$F$1452,MATCH(B78,Historical!$B$7:$B$1452,0)))^(1/3)-1)*100)</f>
        <v>9.4879784971972256</v>
      </c>
      <c r="U78" s="802">
        <f>IF(INDEX(Historical!$I$7:$I$1452,MATCH(B78,Historical!$B$7:$B$1452,0))=0,"n/a",((INDEX(Historical!$C$7:$C$1452,MATCH(B78,Historical!$B$7:$B$1452,0))/INDEX(Historical!$I$7:$I$1452,MATCH(B78,Historical!$B$7:$B$1452,0)))^(1/5)-1)*100)</f>
        <v>8.4471771197698544</v>
      </c>
      <c r="V78" s="802">
        <f>IF(INDEX(Historical!$O$7:$O$1452,MATCH(B78,Historical!$B$7:$B$1452,0))=0,"n/a",((INDEX(Historical!$C$7:$C$1452,MATCH(B78,Historical!$B$7:$B$1452,0))/INDEX(Historical!$O$7:$O$1452,MATCH(B78,Historical!$B$7:$B$1452,0)))^(1/10)-1)*100)</f>
        <v>11.612317403390438</v>
      </c>
      <c r="W78" s="803">
        <f t="shared" si="21"/>
        <v>0.72743250346425592</v>
      </c>
      <c r="X78" s="804">
        <f t="shared" si="22"/>
        <v>0.88917653892314252</v>
      </c>
      <c r="Y78" s="967"/>
      <c r="Z78" s="745">
        <f t="shared" si="23"/>
        <v>28.30188679245283</v>
      </c>
      <c r="AA78" s="678">
        <f t="shared" si="24"/>
        <v>21.411949685534591</v>
      </c>
      <c r="AB78" s="679">
        <v>12</v>
      </c>
      <c r="AC78" s="959">
        <v>3.18</v>
      </c>
      <c r="AD78" s="959">
        <v>1.75</v>
      </c>
      <c r="AE78" s="959">
        <v>1.55</v>
      </c>
      <c r="AF78" s="959">
        <v>6.04</v>
      </c>
      <c r="AG78" s="959">
        <v>31</v>
      </c>
      <c r="AH78" s="959">
        <v>5.0999999999999996</v>
      </c>
      <c r="AI78" s="959">
        <v>3.2300000000000004</v>
      </c>
      <c r="AJ78" s="959">
        <v>9.5</v>
      </c>
      <c r="AK78" s="959">
        <v>12.2</v>
      </c>
      <c r="AL78" s="969">
        <v>12060</v>
      </c>
      <c r="AM78" s="964">
        <v>0.1</v>
      </c>
      <c r="AN78" s="959">
        <v>0</v>
      </c>
      <c r="AO78" s="845">
        <f t="shared" si="25"/>
        <v>-11.642992568702025</v>
      </c>
      <c r="AP78" s="846">
        <f t="shared" si="26"/>
        <v>9.7689571168325653</v>
      </c>
      <c r="AQ78" s="680">
        <f t="shared" si="27"/>
        <v>139.7481790922661</v>
      </c>
      <c r="AR78" s="745">
        <f>INDEX(Historical!$C$7:$C$1452,MATCH(B78,Historical!$B$7:$B$1452,0))*IF(AH78="n/a",1.03,IF(AH78&lt;0,1.01,IF(AH78&gt;10,1.1,(1+AH78/100))))</f>
        <v>0.88283999999999996</v>
      </c>
      <c r="AS78" s="678">
        <f t="shared" si="28"/>
        <v>0.91135573199999997</v>
      </c>
      <c r="AT78" s="678">
        <f t="shared" si="17"/>
        <v>1.0024913052</v>
      </c>
      <c r="AU78" s="678">
        <f t="shared" si="17"/>
        <v>1.1027404357200001</v>
      </c>
      <c r="AV78" s="678">
        <f t="shared" si="17"/>
        <v>1.2130144792920003</v>
      </c>
      <c r="AW78" s="745">
        <f t="shared" si="29"/>
        <v>5.1124419522120004</v>
      </c>
      <c r="AX78" s="854">
        <f t="shared" si="30"/>
        <v>7.5083594539756202</v>
      </c>
      <c r="AY78" s="1090">
        <v>0.88</v>
      </c>
      <c r="AZ78" s="964">
        <v>15.21</v>
      </c>
      <c r="BA78" s="964">
        <v>-12.879999999999999</v>
      </c>
      <c r="BB78" s="964">
        <v>-3.04</v>
      </c>
      <c r="BC78" s="964">
        <v>-3.94</v>
      </c>
      <c r="BE78" s="701">
        <v>1995</v>
      </c>
      <c r="BF78" s="986" t="e">
        <f>#VALUE!</f>
        <v>#VALUE!</v>
      </c>
      <c r="BG78" s="972">
        <v>18.899999999999999</v>
      </c>
    </row>
    <row r="79" spans="1:59" ht="11.25" customHeight="1" x14ac:dyDescent="0.2">
      <c r="A79" s="566" t="s">
        <v>583</v>
      </c>
      <c r="B79" s="651" t="s">
        <v>584</v>
      </c>
      <c r="C79" s="1080" t="s">
        <v>109</v>
      </c>
      <c r="D79" s="1080" t="s">
        <v>4423</v>
      </c>
      <c r="E79" s="835">
        <v>20</v>
      </c>
      <c r="F79" s="554">
        <v>165</v>
      </c>
      <c r="G79" s="554" t="s">
        <v>107</v>
      </c>
      <c r="H79" s="554" t="s">
        <v>107</v>
      </c>
      <c r="I79" s="966">
        <v>200.13</v>
      </c>
      <c r="J79" s="745">
        <f t="shared" si="18"/>
        <v>1.2791685404487083</v>
      </c>
      <c r="K79" s="974">
        <v>0.64</v>
      </c>
      <c r="L79" s="679">
        <v>4</v>
      </c>
      <c r="M79" s="736">
        <f t="shared" si="19"/>
        <v>2.56</v>
      </c>
      <c r="N79" s="644" t="s">
        <v>329</v>
      </c>
      <c r="O79" s="839">
        <v>0.56000000000000005</v>
      </c>
      <c r="P79" s="958">
        <v>43250</v>
      </c>
      <c r="Q79" s="958">
        <v>43270</v>
      </c>
      <c r="R79" s="736">
        <f t="shared" si="20"/>
        <v>14.285714285714276</v>
      </c>
      <c r="S79" s="802">
        <f>IF(INDEX(Historical!$D$7:$D$1452,MATCH(B79,Historical!$B$7:$B$1452,0))=0,"n/a",(INDEX(Historical!$C$7:$C$1452,MATCH(B79,Historical!$B$7:$B$1452,0))/INDEX(Historical!$D$7:$D$1452,MATCH(B79,Historical!$B$7:$B$1452,0))-1)*100)</f>
        <v>12.371134020618557</v>
      </c>
      <c r="T79" s="802">
        <f>IF(INDEX(Historical!$F$7:$F$1452,MATCH(B79,Historical!$B$7:$B$1452,0))=0,"n/a",((INDEX(Historical!$C$7:$C$1452,MATCH(B79,Historical!$B$7:$B$1452,0))/INDEX(Historical!$F$7:$F$1452,MATCH(B79,Historical!$B$7:$B$1452,0)))^(1/3)-1)*100)</f>
        <v>12.772783993913549</v>
      </c>
      <c r="U79" s="802">
        <f>IF(INDEX(Historical!$I$7:$I$1452,MATCH(B79,Historical!$B$7:$B$1452,0))=0,"n/a",((INDEX(Historical!$C$7:$C$1452,MATCH(B79,Historical!$B$7:$B$1452,0))/INDEX(Historical!$I$7:$I$1452,MATCH(B79,Historical!$B$7:$B$1452,0)))^(1/5)-1)*100)</f>
        <v>12.682130458796269</v>
      </c>
      <c r="V79" s="802">
        <f>IF(INDEX(Historical!$O$7:$O$1452,MATCH(B79,Historical!$B$7:$B$1452,0))=0,"n/a",((INDEX(Historical!$C$7:$C$1452,MATCH(B79,Historical!$B$7:$B$1452,0))/INDEX(Historical!$O$7:$O$1452,MATCH(B79,Historical!$B$7:$B$1452,0)))^(1/10)-1)*100)</f>
        <v>17.901877324306547</v>
      </c>
      <c r="W79" s="803">
        <f t="shared" si="21"/>
        <v>0.70842460983557931</v>
      </c>
      <c r="X79" s="804">
        <f t="shared" si="22"/>
        <v>1.1742713387774322</v>
      </c>
      <c r="Y79" s="651"/>
      <c r="Z79" s="745">
        <f t="shared" si="23"/>
        <v>32.904884318766065</v>
      </c>
      <c r="AA79" s="678">
        <f t="shared" si="24"/>
        <v>25.723650385604113</v>
      </c>
      <c r="AB79" s="679">
        <v>8</v>
      </c>
      <c r="AC79" s="959">
        <v>7.78</v>
      </c>
      <c r="AD79" s="959">
        <v>2.19</v>
      </c>
      <c r="AE79" s="959">
        <v>5.72</v>
      </c>
      <c r="AF79" s="959">
        <v>14.57</v>
      </c>
      <c r="AG79" s="959">
        <v>45</v>
      </c>
      <c r="AH79" s="959">
        <v>14.099999999999998</v>
      </c>
      <c r="AI79" s="959">
        <v>9.83</v>
      </c>
      <c r="AJ79" s="959">
        <v>10.8</v>
      </c>
      <c r="AK79" s="959">
        <v>11.75</v>
      </c>
      <c r="AL79" s="969">
        <v>7850</v>
      </c>
      <c r="AM79" s="964">
        <v>1.6</v>
      </c>
      <c r="AN79" s="959">
        <v>1.0900000000000001</v>
      </c>
      <c r="AO79" s="845">
        <f t="shared" si="25"/>
        <v>-11.762351386359136</v>
      </c>
      <c r="AP79" s="846">
        <f t="shared" si="26"/>
        <v>13.961298999244978</v>
      </c>
      <c r="AQ79" s="680">
        <f t="shared" si="27"/>
        <v>308.13591751237419</v>
      </c>
      <c r="AR79" s="745">
        <f>INDEX(Historical!$C$7:$C$1452,MATCH(B79,Historical!$B$7:$B$1452,0))*IF(AH79="n/a",1.03,IF(AH79&lt;0,1.01,IF(AH79&gt;10,1.1,(1+AH79/100))))</f>
        <v>2.3980000000000006</v>
      </c>
      <c r="AS79" s="678">
        <f t="shared" si="28"/>
        <v>2.6337234000000009</v>
      </c>
      <c r="AT79" s="678">
        <f t="shared" si="17"/>
        <v>2.8970957400000015</v>
      </c>
      <c r="AU79" s="678">
        <f t="shared" si="17"/>
        <v>3.1868053140000017</v>
      </c>
      <c r="AV79" s="678">
        <f t="shared" si="17"/>
        <v>3.5054858454000022</v>
      </c>
      <c r="AW79" s="745">
        <f t="shared" si="29"/>
        <v>14.621110299400009</v>
      </c>
      <c r="AX79" s="854">
        <f t="shared" si="30"/>
        <v>7.3058063755558926</v>
      </c>
      <c r="AY79" s="1090">
        <v>1.05</v>
      </c>
      <c r="AZ79" s="964">
        <v>8.48</v>
      </c>
      <c r="BA79" s="964">
        <v>-15.89</v>
      </c>
      <c r="BB79" s="964">
        <v>-9.39</v>
      </c>
      <c r="BC79" s="964">
        <v>-5.64</v>
      </c>
      <c r="BE79" s="701">
        <v>1999</v>
      </c>
      <c r="BF79" s="986" t="e">
        <f>#VALUE!</f>
        <v>#VALUE!</v>
      </c>
      <c r="BG79" s="972">
        <v>18</v>
      </c>
    </row>
    <row r="80" spans="1:59" ht="11.25" customHeight="1" x14ac:dyDescent="0.2">
      <c r="A80" s="645" t="s">
        <v>585</v>
      </c>
      <c r="B80" s="651" t="s">
        <v>586</v>
      </c>
      <c r="C80" s="1080" t="s">
        <v>109</v>
      </c>
      <c r="D80" s="1080" t="s">
        <v>4427</v>
      </c>
      <c r="E80" s="835">
        <v>15</v>
      </c>
      <c r="F80" s="554">
        <v>254</v>
      </c>
      <c r="G80" s="554" t="s">
        <v>107</v>
      </c>
      <c r="H80" s="554" t="s">
        <v>107</v>
      </c>
      <c r="I80" s="966">
        <v>38.49</v>
      </c>
      <c r="J80" s="745">
        <f t="shared" si="18"/>
        <v>1.5588464536243178</v>
      </c>
      <c r="K80" s="968">
        <v>0.15</v>
      </c>
      <c r="L80" s="679">
        <v>4</v>
      </c>
      <c r="M80" s="736">
        <f t="shared" si="19"/>
        <v>0.6</v>
      </c>
      <c r="N80" s="644" t="s">
        <v>463</v>
      </c>
      <c r="O80" s="838">
        <v>0.14000000000000001</v>
      </c>
      <c r="P80" s="958">
        <v>43462</v>
      </c>
      <c r="Q80" s="958">
        <v>43485</v>
      </c>
      <c r="R80" s="736">
        <f t="shared" si="20"/>
        <v>7.1428571428571281</v>
      </c>
      <c r="S80" s="802">
        <f>IF(INDEX(Historical!$D$7:$D$1452,MATCH(B80,Historical!$B$7:$B$1452,0))=0,"n/a",(INDEX(Historical!$C$7:$C$1452,MATCH(B80,Historical!$B$7:$B$1452,0))/INDEX(Historical!$D$7:$D$1452,MATCH(B80,Historical!$B$7:$B$1452,0))-1)*100)</f>
        <v>7.7777777777777724</v>
      </c>
      <c r="T80" s="802">
        <f>IF(INDEX(Historical!$F$7:$F$1452,MATCH(B80,Historical!$B$7:$B$1452,0))=0,"n/a",((INDEX(Historical!$C$7:$C$1452,MATCH(B80,Historical!$B$7:$B$1452,0))/INDEX(Historical!$F$7:$F$1452,MATCH(B80,Historical!$B$7:$B$1452,0)))^(1/3)-1)*100)</f>
        <v>4.9133648112029693</v>
      </c>
      <c r="U80" s="802">
        <f>IF(INDEX(Historical!$I$7:$I$1452,MATCH(B80,Historical!$B$7:$B$1452,0))=0,"n/a",((INDEX(Historical!$C$7:$C$1452,MATCH(B80,Historical!$B$7:$B$1452,0))/INDEX(Historical!$I$7:$I$1452,MATCH(B80,Historical!$B$7:$B$1452,0)))^(1/5)-1)*100)</f>
        <v>4.7264065169796421</v>
      </c>
      <c r="V80" s="802">
        <f>IF(INDEX(Historical!$O$7:$O$1452,MATCH(B80,Historical!$B$7:$B$1452,0))=0,"n/a",((INDEX(Historical!$C$7:$C$1452,MATCH(B80,Historical!$B$7:$B$1452,0))/INDEX(Historical!$O$7:$O$1452,MATCH(B80,Historical!$B$7:$B$1452,0)))^(1/10)-1)*100)</f>
        <v>4.4102458751121398</v>
      </c>
      <c r="W80" s="803">
        <f t="shared" si="21"/>
        <v>1.071687758646668</v>
      </c>
      <c r="X80" s="804">
        <f t="shared" si="22"/>
        <v>0.82919412578590213</v>
      </c>
      <c r="Y80" s="967"/>
      <c r="Z80" s="745">
        <f t="shared" si="23"/>
        <v>36.585365853658537</v>
      </c>
      <c r="AA80" s="678">
        <f t="shared" si="24"/>
        <v>23.469512195121954</v>
      </c>
      <c r="AB80" s="679">
        <v>12</v>
      </c>
      <c r="AC80" s="959">
        <v>1.64</v>
      </c>
      <c r="AD80" s="959" t="s">
        <v>138</v>
      </c>
      <c r="AE80" s="959">
        <v>8.11</v>
      </c>
      <c r="AF80" s="959">
        <v>2.54</v>
      </c>
      <c r="AG80" s="959">
        <v>11</v>
      </c>
      <c r="AH80" s="959">
        <v>8.6999999999999993</v>
      </c>
      <c r="AI80" s="959">
        <v>16.669999999999998</v>
      </c>
      <c r="AJ80" s="959">
        <v>5.7</v>
      </c>
      <c r="AK80" s="959" t="s">
        <v>138</v>
      </c>
      <c r="AL80" s="969">
        <v>367.58</v>
      </c>
      <c r="AM80" s="964">
        <v>1.3</v>
      </c>
      <c r="AN80" s="959">
        <v>0</v>
      </c>
      <c r="AO80" s="845">
        <f t="shared" si="25"/>
        <v>-17.184259224517994</v>
      </c>
      <c r="AP80" s="846">
        <f t="shared" si="26"/>
        <v>6.2852529706039597</v>
      </c>
      <c r="AQ80" s="680">
        <f t="shared" si="27"/>
        <v>62.771224559857174</v>
      </c>
      <c r="AR80" s="745">
        <f>INDEX(Historical!$C$7:$C$1452,MATCH(B80,Historical!$B$7:$B$1452,0))*IF(AH80="n/a",1.03,IF(AH80&lt;0,1.01,IF(AH80&gt;10,1.1,(1+AH80/100))))</f>
        <v>0.52719499999999997</v>
      </c>
      <c r="AS80" s="678">
        <f t="shared" si="28"/>
        <v>0.5799145</v>
      </c>
      <c r="AT80" s="678">
        <f t="shared" si="17"/>
        <v>0.59731193500000002</v>
      </c>
      <c r="AU80" s="678">
        <f t="shared" si="17"/>
        <v>0.61523129305000002</v>
      </c>
      <c r="AV80" s="678">
        <f t="shared" si="17"/>
        <v>0.63368823184150003</v>
      </c>
      <c r="AW80" s="745">
        <f t="shared" si="29"/>
        <v>2.9533409598914999</v>
      </c>
      <c r="AX80" s="854">
        <f t="shared" si="30"/>
        <v>7.6730084694505054</v>
      </c>
      <c r="AY80" s="1090">
        <v>0.44</v>
      </c>
      <c r="AZ80" s="964">
        <v>11.18</v>
      </c>
      <c r="BA80" s="964">
        <v>-23</v>
      </c>
      <c r="BB80" s="964">
        <v>-4.78</v>
      </c>
      <c r="BC80" s="964">
        <v>-9.32</v>
      </c>
      <c r="BE80" s="701">
        <v>2005</v>
      </c>
      <c r="BF80" s="986" t="e">
        <f>#VALUE!</f>
        <v>#VALUE!</v>
      </c>
      <c r="BG80" s="972">
        <v>1.4000000000000001</v>
      </c>
    </row>
    <row r="81" spans="1:59" ht="11.25" customHeight="1" x14ac:dyDescent="0.2">
      <c r="A81" s="566" t="s">
        <v>587</v>
      </c>
      <c r="B81" s="651" t="s">
        <v>588</v>
      </c>
      <c r="C81" s="1080" t="s">
        <v>113</v>
      </c>
      <c r="D81" s="1080" t="s">
        <v>4420</v>
      </c>
      <c r="E81" s="835">
        <v>19</v>
      </c>
      <c r="F81" s="554">
        <v>170</v>
      </c>
      <c r="G81" s="554" t="s">
        <v>107</v>
      </c>
      <c r="H81" s="554" t="s">
        <v>107</v>
      </c>
      <c r="I81" s="966">
        <v>52.29</v>
      </c>
      <c r="J81" s="745">
        <f t="shared" si="18"/>
        <v>3.0598584815452288</v>
      </c>
      <c r="K81" s="968">
        <v>0.4</v>
      </c>
      <c r="L81" s="679">
        <v>4</v>
      </c>
      <c r="M81" s="736">
        <f t="shared" si="19"/>
        <v>1.6</v>
      </c>
      <c r="N81" s="644" t="s">
        <v>473</v>
      </c>
      <c r="O81" s="838">
        <v>0.37</v>
      </c>
      <c r="P81" s="958">
        <v>43305</v>
      </c>
      <c r="Q81" s="958">
        <v>43334</v>
      </c>
      <c r="R81" s="736">
        <f t="shared" si="20"/>
        <v>8.1081081081081159</v>
      </c>
      <c r="S81" s="802">
        <f>IF(INDEX(Historical!$D$7:$D$1452,MATCH(B81,Historical!$B$7:$B$1452,0))=0,"n/a",(INDEX(Historical!$C$7:$C$1452,MATCH(B81,Historical!$B$7:$B$1452,0))/INDEX(Historical!$D$7:$D$1452,MATCH(B81,Historical!$B$7:$B$1452,0))-1)*100)</f>
        <v>6.6666666666666652</v>
      </c>
      <c r="T81" s="802">
        <f>IF(INDEX(Historical!$F$7:$F$1452,MATCH(B81,Historical!$B$7:$B$1452,0))=0,"n/a",((INDEX(Historical!$C$7:$C$1452,MATCH(B81,Historical!$B$7:$B$1452,0))/INDEX(Historical!$F$7:$F$1452,MATCH(B81,Historical!$B$7:$B$1452,0)))^(1/3)-1)*100)</f>
        <v>8.576704663796253</v>
      </c>
      <c r="U81" s="802">
        <f>IF(INDEX(Historical!$I$7:$I$1452,MATCH(B81,Historical!$B$7:$B$1452,0))=0,"n/a",((INDEX(Historical!$C$7:$C$1452,MATCH(B81,Historical!$B$7:$B$1452,0))/INDEX(Historical!$I$7:$I$1452,MATCH(B81,Historical!$B$7:$B$1452,0)))^(1/5)-1)*100)</f>
        <v>11.582387582449961</v>
      </c>
      <c r="V81" s="802">
        <f>IF(INDEX(Historical!$O$7:$O$1452,MATCH(B81,Historical!$B$7:$B$1452,0))=0,"n/a",((INDEX(Historical!$C$7:$C$1452,MATCH(B81,Historical!$B$7:$B$1452,0))/INDEX(Historical!$O$7:$O$1452,MATCH(B81,Historical!$B$7:$B$1452,0)))^(1/10)-1)*100)</f>
        <v>19.255585475938908</v>
      </c>
      <c r="W81" s="803">
        <f t="shared" si="21"/>
        <v>0.60150794152288434</v>
      </c>
      <c r="X81" s="804">
        <f t="shared" si="22"/>
        <v>1.8384742194365018</v>
      </c>
      <c r="Y81" s="759" t="s">
        <v>4072</v>
      </c>
      <c r="Z81" s="745">
        <f t="shared" si="23"/>
        <v>64.257028112449802</v>
      </c>
      <c r="AA81" s="678">
        <f t="shared" si="24"/>
        <v>20.999999999999996</v>
      </c>
      <c r="AB81" s="679">
        <v>12</v>
      </c>
      <c r="AC81" s="959">
        <v>2.4900000000000002</v>
      </c>
      <c r="AD81" s="959">
        <v>1.1100000000000001</v>
      </c>
      <c r="AE81" s="959">
        <v>3.18</v>
      </c>
      <c r="AF81" s="959">
        <v>6.48</v>
      </c>
      <c r="AG81" s="959">
        <v>33.4</v>
      </c>
      <c r="AH81" s="959">
        <v>11.3</v>
      </c>
      <c r="AI81" s="959">
        <v>6.52</v>
      </c>
      <c r="AJ81" s="959">
        <v>6.3</v>
      </c>
      <c r="AK81" s="959">
        <v>19</v>
      </c>
      <c r="AL81" s="969">
        <v>15340</v>
      </c>
      <c r="AM81" s="964">
        <v>0.1</v>
      </c>
      <c r="AN81" s="959">
        <v>0.17</v>
      </c>
      <c r="AO81" s="845">
        <f t="shared" si="25"/>
        <v>-6.3577539360048068</v>
      </c>
      <c r="AP81" s="846">
        <f t="shared" si="26"/>
        <v>14.64224606399519</v>
      </c>
      <c r="AQ81" s="680">
        <f t="shared" si="27"/>
        <v>145.92681838303037</v>
      </c>
      <c r="AR81" s="745">
        <f>INDEX(Historical!$C$7:$C$1452,MATCH(B81,Historical!$B$7:$B$1452,0))*IF(AH81="n/a",1.03,IF(AH81&lt;0,1.01,IF(AH81&gt;10,1.1,(1+AH81/100))))</f>
        <v>1.4080000000000001</v>
      </c>
      <c r="AS81" s="678">
        <f t="shared" si="28"/>
        <v>1.4998016000000001</v>
      </c>
      <c r="AT81" s="678">
        <f t="shared" si="17"/>
        <v>1.6497817600000002</v>
      </c>
      <c r="AU81" s="678">
        <f t="shared" si="17"/>
        <v>1.8147599360000004</v>
      </c>
      <c r="AV81" s="678">
        <f t="shared" si="17"/>
        <v>1.9962359296000005</v>
      </c>
      <c r="AW81" s="745">
        <f t="shared" si="29"/>
        <v>8.3685792256000013</v>
      </c>
      <c r="AX81" s="854">
        <f t="shared" si="30"/>
        <v>16.004167576209603</v>
      </c>
      <c r="AY81" s="1090">
        <v>1.1000000000000001</v>
      </c>
      <c r="AZ81" s="964">
        <v>10.39</v>
      </c>
      <c r="BA81" s="964">
        <v>-14.469999999999999</v>
      </c>
      <c r="BB81" s="964">
        <v>-3.0300000000000002</v>
      </c>
      <c r="BC81" s="964">
        <v>-3.7800000000000002</v>
      </c>
      <c r="BE81" s="701">
        <v>2000</v>
      </c>
      <c r="BF81" s="986" t="e">
        <f>#VALUE!</f>
        <v>#VALUE!</v>
      </c>
      <c r="BG81" s="972">
        <v>24</v>
      </c>
    </row>
    <row r="82" spans="1:59" ht="11.25" customHeight="1" x14ac:dyDescent="0.2">
      <c r="A82" s="566" t="s">
        <v>589</v>
      </c>
      <c r="B82" s="651" t="s">
        <v>590</v>
      </c>
      <c r="C82" s="1080" t="s">
        <v>113</v>
      </c>
      <c r="D82" s="1080" t="s">
        <v>4443</v>
      </c>
      <c r="E82" s="835">
        <v>17</v>
      </c>
      <c r="F82" s="554">
        <v>188</v>
      </c>
      <c r="G82" s="554" t="s">
        <v>116</v>
      </c>
      <c r="H82" s="554" t="s">
        <v>116</v>
      </c>
      <c r="I82" s="966">
        <v>161.33000000000001</v>
      </c>
      <c r="J82" s="745">
        <f t="shared" si="18"/>
        <v>1.6116035455277999</v>
      </c>
      <c r="K82" s="968">
        <v>0.65</v>
      </c>
      <c r="L82" s="679">
        <v>4</v>
      </c>
      <c r="M82" s="736">
        <f t="shared" si="19"/>
        <v>2.6</v>
      </c>
      <c r="N82" s="644" t="s">
        <v>591</v>
      </c>
      <c r="O82" s="838">
        <v>0.5</v>
      </c>
      <c r="P82" s="958">
        <v>43273</v>
      </c>
      <c r="Q82" s="958">
        <v>43290</v>
      </c>
      <c r="R82" s="736">
        <f t="shared" si="20"/>
        <v>30.000000000000004</v>
      </c>
      <c r="S82" s="802">
        <f>IF(INDEX(Historical!$D$7:$D$1452,MATCH(B82,Historical!$B$7:$B$1452,0))=0,"n/a",(INDEX(Historical!$C$7:$C$1452,MATCH(B82,Historical!$B$7:$B$1452,0))/INDEX(Historical!$D$7:$D$1452,MATCH(B82,Historical!$B$7:$B$1452,0))-1)*100)</f>
        <v>38.46153846153846</v>
      </c>
      <c r="T82" s="802">
        <f>IF(INDEX(Historical!$F$7:$F$1452,MATCH(B82,Historical!$B$7:$B$1452,0))=0,"n/a",((INDEX(Historical!$C$7:$C$1452,MATCH(B82,Historical!$B$7:$B$1452,0))/INDEX(Historical!$F$7:$F$1452,MATCH(B82,Historical!$B$7:$B$1452,0)))^(1/3)-1)*100)</f>
        <v>37.001342118888282</v>
      </c>
      <c r="U82" s="802">
        <f>IF(INDEX(Historical!$I$7:$I$1452,MATCH(B82,Historical!$B$7:$B$1452,0))=0,"n/a",((INDEX(Historical!$C$7:$C$1452,MATCH(B82,Historical!$B$7:$B$1452,0))/INDEX(Historical!$I$7:$I$1452,MATCH(B82,Historical!$B$7:$B$1452,0)))^(1/5)-1)*100)</f>
        <v>27.22596365393921</v>
      </c>
      <c r="V82" s="802">
        <f>IF(INDEX(Historical!$O$7:$O$1452,MATCH(B82,Historical!$B$7:$B$1452,0))=0,"n/a",((INDEX(Historical!$C$7:$C$1452,MATCH(B82,Historical!$B$7:$B$1452,0))/INDEX(Historical!$O$7:$O$1452,MATCH(B82,Historical!$B$7:$B$1452,0)))^(1/10)-1)*100)</f>
        <v>16.525450277397582</v>
      </c>
      <c r="W82" s="803">
        <f t="shared" si="21"/>
        <v>1.6475172050940774</v>
      </c>
      <c r="X82" s="804">
        <f t="shared" si="22"/>
        <v>5.6720757612373358</v>
      </c>
      <c r="Y82" s="651"/>
      <c r="Z82" s="745">
        <f t="shared" si="23"/>
        <v>22.907488986784141</v>
      </c>
      <c r="AA82" s="678">
        <f t="shared" si="24"/>
        <v>14.21409691629956</v>
      </c>
      <c r="AB82" s="679">
        <v>5</v>
      </c>
      <c r="AC82" s="959">
        <v>11.35</v>
      </c>
      <c r="AD82" s="959">
        <v>1.46</v>
      </c>
      <c r="AE82" s="959">
        <v>0.63</v>
      </c>
      <c r="AF82" s="959">
        <v>2.19</v>
      </c>
      <c r="AG82" s="959">
        <v>25.900000000000002</v>
      </c>
      <c r="AH82" s="959">
        <v>-2.2999999999999998</v>
      </c>
      <c r="AI82" s="959">
        <v>11.15</v>
      </c>
      <c r="AJ82" s="959">
        <v>4.8</v>
      </c>
      <c r="AK82" s="959">
        <v>9.7100000000000009</v>
      </c>
      <c r="AL82" s="969">
        <v>43580</v>
      </c>
      <c r="AM82" s="964">
        <v>7.6700000000000008</v>
      </c>
      <c r="AN82" s="959">
        <v>0.9</v>
      </c>
      <c r="AO82" s="845">
        <f t="shared" si="25"/>
        <v>14.62347028316745</v>
      </c>
      <c r="AP82" s="846">
        <f t="shared" si="26"/>
        <v>28.83756719946701</v>
      </c>
      <c r="AQ82" s="680">
        <f t="shared" si="27"/>
        <v>17.622507760483085</v>
      </c>
      <c r="AR82" s="745">
        <f>INDEX(Historical!$C$7:$C$1452,MATCH(B82,Historical!$B$7:$B$1452,0))*IF(AH82="n/a",1.03,IF(AH82&lt;0,1.01,IF(AH82&gt;10,1.1,(1+AH82/100))))</f>
        <v>1.8180000000000001</v>
      </c>
      <c r="AS82" s="678">
        <f t="shared" si="28"/>
        <v>1.9998000000000002</v>
      </c>
      <c r="AT82" s="678">
        <f t="shared" si="17"/>
        <v>2.1939805800000003</v>
      </c>
      <c r="AU82" s="678">
        <f t="shared" si="17"/>
        <v>2.4070160943180001</v>
      </c>
      <c r="AV82" s="678">
        <f t="shared" si="17"/>
        <v>2.640737357076278</v>
      </c>
      <c r="AW82" s="745">
        <f t="shared" si="29"/>
        <v>11.059534031394277</v>
      </c>
      <c r="AX82" s="854">
        <f t="shared" si="30"/>
        <v>6.8552247141847618</v>
      </c>
      <c r="AY82" s="1090">
        <v>1.64</v>
      </c>
      <c r="AZ82" s="964">
        <v>6.88</v>
      </c>
      <c r="BA82" s="964">
        <v>-41.260000000000005</v>
      </c>
      <c r="BB82" s="964">
        <v>-22.42</v>
      </c>
      <c r="BC82" s="964">
        <v>-31.259999999999998</v>
      </c>
      <c r="BE82" s="701">
        <v>2002</v>
      </c>
      <c r="BF82" s="986" t="e">
        <f>#VALUE!</f>
        <v>#VALUE!</v>
      </c>
      <c r="BG82" s="972">
        <v>9.5</v>
      </c>
    </row>
    <row r="83" spans="1:59" ht="11.25" customHeight="1" x14ac:dyDescent="0.2">
      <c r="A83" s="971" t="s">
        <v>592</v>
      </c>
      <c r="B83" s="651" t="s">
        <v>593</v>
      </c>
      <c r="C83" s="1080" t="s">
        <v>109</v>
      </c>
      <c r="D83" s="1080" t="s">
        <v>4427</v>
      </c>
      <c r="E83" s="835">
        <v>12</v>
      </c>
      <c r="F83" s="554">
        <v>303</v>
      </c>
      <c r="G83" s="554" t="s">
        <v>107</v>
      </c>
      <c r="H83" s="554" t="s">
        <v>107</v>
      </c>
      <c r="I83" s="966">
        <v>42</v>
      </c>
      <c r="J83" s="745">
        <f t="shared" si="18"/>
        <v>2.666666666666667</v>
      </c>
      <c r="K83" s="968">
        <v>0.28000000000000003</v>
      </c>
      <c r="L83" s="679">
        <v>4</v>
      </c>
      <c r="M83" s="736">
        <f t="shared" si="19"/>
        <v>1.1200000000000001</v>
      </c>
      <c r="N83" s="644" t="s">
        <v>242</v>
      </c>
      <c r="O83" s="838">
        <v>0.27</v>
      </c>
      <c r="P83" s="958">
        <v>43462</v>
      </c>
      <c r="Q83" s="958">
        <v>43480</v>
      </c>
      <c r="R83" s="736">
        <f t="shared" si="20"/>
        <v>3.7037037037037068</v>
      </c>
      <c r="S83" s="802">
        <f>IF(INDEX(Historical!$D$7:$D$1452,MATCH(B83,Historical!$B$7:$B$1452,0))=0,"n/a",(INDEX(Historical!$C$7:$C$1452,MATCH(B83,Historical!$B$7:$B$1452,0))/INDEX(Historical!$D$7:$D$1452,MATCH(B83,Historical!$B$7:$B$1452,0))-1)*100)</f>
        <v>7.9365079365079527</v>
      </c>
      <c r="T83" s="802">
        <f>IF(INDEX(Historical!$F$7:$F$1452,MATCH(B83,Historical!$B$7:$B$1452,0))=0,"n/a",((INDEX(Historical!$C$7:$C$1452,MATCH(B83,Historical!$B$7:$B$1452,0))/INDEX(Historical!$F$7:$F$1452,MATCH(B83,Historical!$B$7:$B$1452,0)))^(1/3)-1)*100)</f>
        <v>11.541790311138712</v>
      </c>
      <c r="U83" s="802">
        <f>IF(INDEX(Historical!$I$7:$I$1452,MATCH(B83,Historical!$B$7:$B$1452,0))=0,"n/a",((INDEX(Historical!$C$7:$C$1452,MATCH(B83,Historical!$B$7:$B$1452,0))/INDEX(Historical!$I$7:$I$1452,MATCH(B83,Historical!$B$7:$B$1452,0)))^(1/5)-1)*100)</f>
        <v>14.369657557064141</v>
      </c>
      <c r="V83" s="802" t="str">
        <f>IF(INDEX(Historical!$O$7:$O$1452,MATCH(B83,Historical!$B$7:$B$1452,0))=0,"n/a",((INDEX(Historical!$C$7:$C$1452,MATCH(B83,Historical!$B$7:$B$1452,0))/INDEX(Historical!$O$7:$O$1452,MATCH(B83,Historical!$B$7:$B$1452,0)))^(1/10)-1)*100)</f>
        <v>n/a</v>
      </c>
      <c r="W83" s="803" t="str">
        <f t="shared" si="21"/>
        <v>n/a</v>
      </c>
      <c r="X83" s="804" t="str">
        <f t="shared" si="22"/>
        <v>n/a</v>
      </c>
      <c r="Y83" s="771"/>
      <c r="Z83" s="745" t="str">
        <f t="shared" si="23"/>
        <v>n/a</v>
      </c>
      <c r="AA83" s="678" t="str">
        <f t="shared" si="24"/>
        <v>n/a</v>
      </c>
      <c r="AB83" s="679">
        <v>12</v>
      </c>
      <c r="AC83" s="959" t="s">
        <v>138</v>
      </c>
      <c r="AD83" s="959" t="s">
        <v>138</v>
      </c>
      <c r="AE83" s="959" t="s">
        <v>138</v>
      </c>
      <c r="AF83" s="959" t="s">
        <v>138</v>
      </c>
      <c r="AG83" s="959" t="s">
        <v>138</v>
      </c>
      <c r="AH83" s="959" t="s">
        <v>138</v>
      </c>
      <c r="AI83" s="959" t="s">
        <v>138</v>
      </c>
      <c r="AJ83" s="959" t="s">
        <v>138</v>
      </c>
      <c r="AK83" s="959" t="s">
        <v>138</v>
      </c>
      <c r="AL83" s="969" t="s">
        <v>138</v>
      </c>
      <c r="AM83" s="964" t="s">
        <v>138</v>
      </c>
      <c r="AN83" s="959" t="s">
        <v>138</v>
      </c>
      <c r="AO83" s="845" t="str">
        <f t="shared" si="25"/>
        <v>n/a</v>
      </c>
      <c r="AP83" s="846">
        <f t="shared" si="26"/>
        <v>17.036324223730809</v>
      </c>
      <c r="AQ83" s="680" t="str">
        <f t="shared" si="27"/>
        <v>n/a</v>
      </c>
      <c r="AR83" s="745">
        <f>INDEX(Historical!$C$7:$C$1452,MATCH(B83,Historical!$B$7:$B$1452,0))*IF(AH83="n/a",1.03,IF(AH83&lt;0,1.01,IF(AH83&gt;10,1.1,(1+AH83/100))))</f>
        <v>1.4008</v>
      </c>
      <c r="AS83" s="678">
        <f t="shared" si="28"/>
        <v>1.4428240000000001</v>
      </c>
      <c r="AT83" s="678">
        <f t="shared" si="17"/>
        <v>1.48610872</v>
      </c>
      <c r="AU83" s="678">
        <f t="shared" si="17"/>
        <v>1.5306919816000002</v>
      </c>
      <c r="AV83" s="678">
        <f t="shared" si="17"/>
        <v>1.5766127410480002</v>
      </c>
      <c r="AW83" s="745">
        <f t="shared" si="29"/>
        <v>7.4370374426480002</v>
      </c>
      <c r="AX83" s="854">
        <f t="shared" si="30"/>
        <v>17.707232006304764</v>
      </c>
      <c r="AY83" s="1090" t="s">
        <v>138</v>
      </c>
      <c r="AZ83" s="964" t="s">
        <v>138</v>
      </c>
      <c r="BA83" s="964" t="s">
        <v>138</v>
      </c>
      <c r="BB83" s="964" t="s">
        <v>138</v>
      </c>
      <c r="BC83" s="964" t="s">
        <v>138</v>
      </c>
      <c r="BD83" s="1006" t="s">
        <v>4351</v>
      </c>
      <c r="BE83" s="701">
        <v>2008</v>
      </c>
      <c r="BF83" s="986" t="e">
        <f>#VALUE!</f>
        <v>#VALUE!</v>
      </c>
      <c r="BG83" s="972" t="s">
        <v>138</v>
      </c>
    </row>
    <row r="84" spans="1:59" ht="11.25" customHeight="1" x14ac:dyDescent="0.2">
      <c r="A84" s="566" t="s">
        <v>594</v>
      </c>
      <c r="B84" s="651" t="s">
        <v>595</v>
      </c>
      <c r="C84" s="1080" t="s">
        <v>109</v>
      </c>
      <c r="D84" s="1080" t="s">
        <v>4427</v>
      </c>
      <c r="E84" s="835">
        <v>23</v>
      </c>
      <c r="F84" s="554">
        <v>147</v>
      </c>
      <c r="G84" s="554" t="s">
        <v>38</v>
      </c>
      <c r="H84" s="554" t="s">
        <v>38</v>
      </c>
      <c r="I84" s="959">
        <v>19.95</v>
      </c>
      <c r="J84" s="745">
        <f t="shared" si="18"/>
        <v>3.4085213032581456</v>
      </c>
      <c r="K84" s="974">
        <v>0.17</v>
      </c>
      <c r="L84" s="679">
        <v>4</v>
      </c>
      <c r="M84" s="736">
        <f t="shared" si="19"/>
        <v>0.68</v>
      </c>
      <c r="N84" s="644" t="s">
        <v>463</v>
      </c>
      <c r="O84" s="839">
        <v>0.15</v>
      </c>
      <c r="P84" s="958">
        <v>43382</v>
      </c>
      <c r="Q84" s="958">
        <v>43392</v>
      </c>
      <c r="R84" s="736">
        <f t="shared" si="20"/>
        <v>13.333333333333346</v>
      </c>
      <c r="S84" s="802">
        <f>IF(INDEX(Historical!$D$7:$D$1452,MATCH(B84,Historical!$B$7:$B$1452,0))=0,"n/a",(INDEX(Historical!$C$7:$C$1452,MATCH(B84,Historical!$B$7:$B$1452,0))/INDEX(Historical!$D$7:$D$1452,MATCH(B84,Historical!$B$7:$B$1452,0))-1)*100)</f>
        <v>5.555555555555558</v>
      </c>
      <c r="T84" s="802">
        <f>IF(INDEX(Historical!$F$7:$F$1452,MATCH(B84,Historical!$B$7:$B$1452,0))=0,"n/a",((INDEX(Historical!$C$7:$C$1452,MATCH(B84,Historical!$B$7:$B$1452,0))/INDEX(Historical!$F$7:$F$1452,MATCH(B84,Historical!$B$7:$B$1452,0)))^(1/3)-1)*100)</f>
        <v>6.5577893126056441</v>
      </c>
      <c r="U84" s="802">
        <f>IF(INDEX(Historical!$I$7:$I$1452,MATCH(B84,Historical!$B$7:$B$1452,0))=0,"n/a",((INDEX(Historical!$C$7:$C$1452,MATCH(B84,Historical!$B$7:$B$1452,0))/INDEX(Historical!$I$7:$I$1452,MATCH(B84,Historical!$B$7:$B$1452,0)))^(1/5)-1)*100)</f>
        <v>6.4108479730302426</v>
      </c>
      <c r="V84" s="802">
        <f>IF(INDEX(Historical!$O$7:$O$1452,MATCH(B84,Historical!$B$7:$B$1452,0))=0,"n/a",((INDEX(Historical!$C$7:$C$1452,MATCH(B84,Historical!$B$7:$B$1452,0))/INDEX(Historical!$O$7:$O$1452,MATCH(B84,Historical!$B$7:$B$1452,0)))^(1/10)-1)*100)</f>
        <v>8.4948567636582659</v>
      </c>
      <c r="W84" s="803">
        <f t="shared" si="21"/>
        <v>0.75467405176934899</v>
      </c>
      <c r="X84" s="804">
        <f t="shared" si="22"/>
        <v>0.82190358628592852</v>
      </c>
      <c r="Y84" s="756"/>
      <c r="Z84" s="745">
        <f t="shared" si="23"/>
        <v>43.037974683544306</v>
      </c>
      <c r="AA84" s="678">
        <f t="shared" si="24"/>
        <v>12.626582278481012</v>
      </c>
      <c r="AB84" s="679">
        <v>12</v>
      </c>
      <c r="AC84" s="959">
        <v>1.58</v>
      </c>
      <c r="AD84" s="959">
        <v>1.81</v>
      </c>
      <c r="AE84" s="959">
        <v>3.92</v>
      </c>
      <c r="AF84" s="959">
        <v>1.33</v>
      </c>
      <c r="AG84" s="959">
        <v>10.6</v>
      </c>
      <c r="AH84" s="959">
        <v>9.8000000000000007</v>
      </c>
      <c r="AI84" s="959">
        <v>4.46</v>
      </c>
      <c r="AJ84" s="959">
        <v>7.8</v>
      </c>
      <c r="AK84" s="959">
        <v>7.0000000000000009</v>
      </c>
      <c r="AL84" s="969">
        <v>520.1</v>
      </c>
      <c r="AM84" s="964">
        <v>2.4</v>
      </c>
      <c r="AN84" s="959">
        <v>1.06</v>
      </c>
      <c r="AO84" s="845">
        <f t="shared" si="25"/>
        <v>-2.8072130021926238</v>
      </c>
      <c r="AP84" s="846">
        <f t="shared" si="26"/>
        <v>9.8193692762883877</v>
      </c>
      <c r="AQ84" s="680">
        <f t="shared" si="27"/>
        <v>-13.607216272603084</v>
      </c>
      <c r="AR84" s="745">
        <f>INDEX(Historical!$C$7:$C$1452,MATCH(B84,Historical!$B$7:$B$1452,0))*IF(AH84="n/a",1.03,IF(AH84&lt;0,1.01,IF(AH84&gt;10,1.1,(1+AH84/100))))</f>
        <v>0.62586000000000008</v>
      </c>
      <c r="AS84" s="678">
        <f t="shared" si="28"/>
        <v>0.65377335600000008</v>
      </c>
      <c r="AT84" s="678">
        <f t="shared" si="17"/>
        <v>0.69953749092000017</v>
      </c>
      <c r="AU84" s="678">
        <f t="shared" si="17"/>
        <v>0.74850511528440022</v>
      </c>
      <c r="AV84" s="678">
        <f t="shared" si="17"/>
        <v>0.80090047335430825</v>
      </c>
      <c r="AW84" s="745">
        <f t="shared" si="29"/>
        <v>3.5285764355587084</v>
      </c>
      <c r="AX84" s="854">
        <f t="shared" si="30"/>
        <v>17.687099927612575</v>
      </c>
      <c r="AY84" s="1090">
        <v>0.68</v>
      </c>
      <c r="AZ84" s="964">
        <v>5.33</v>
      </c>
      <c r="BA84" s="964">
        <v>-33.28</v>
      </c>
      <c r="BB84" s="964">
        <v>-1.95</v>
      </c>
      <c r="BC84" s="964">
        <v>-14.97</v>
      </c>
      <c r="BE84" s="701">
        <v>1997</v>
      </c>
      <c r="BF84" s="986" t="e">
        <f>#VALUE!</f>
        <v>#VALUE!</v>
      </c>
      <c r="BG84" s="972">
        <v>0.89999999999999991</v>
      </c>
    </row>
    <row r="85" spans="1:59" ht="11.25" customHeight="1" x14ac:dyDescent="0.2">
      <c r="A85" s="645" t="s">
        <v>599</v>
      </c>
      <c r="B85" s="651" t="s">
        <v>600</v>
      </c>
      <c r="C85" s="1080" t="s">
        <v>129</v>
      </c>
      <c r="D85" s="1080" t="s">
        <v>4415</v>
      </c>
      <c r="E85" s="835">
        <v>17</v>
      </c>
      <c r="F85" s="554">
        <v>185</v>
      </c>
      <c r="G85" s="554" t="s">
        <v>38</v>
      </c>
      <c r="H85" s="554" t="s">
        <v>116</v>
      </c>
      <c r="I85" s="966">
        <v>18.47</v>
      </c>
      <c r="J85" s="745">
        <f t="shared" si="18"/>
        <v>3.8982133188955062</v>
      </c>
      <c r="K85" s="968">
        <v>0.18</v>
      </c>
      <c r="L85" s="679">
        <v>4</v>
      </c>
      <c r="M85" s="736">
        <f t="shared" si="19"/>
        <v>0.72</v>
      </c>
      <c r="N85" s="644" t="s">
        <v>601</v>
      </c>
      <c r="O85" s="838">
        <v>0.17</v>
      </c>
      <c r="P85" s="958">
        <v>43257</v>
      </c>
      <c r="Q85" s="958">
        <v>43272</v>
      </c>
      <c r="R85" s="736">
        <f t="shared" si="20"/>
        <v>5.8823529411764595</v>
      </c>
      <c r="S85" s="802">
        <f>IF(INDEX(Historical!$D$7:$D$1452,MATCH(B85,Historical!$B$7:$B$1452,0))=0,"n/a",(INDEX(Historical!$C$7:$C$1452,MATCH(B85,Historical!$B$7:$B$1452,0))/INDEX(Historical!$D$7:$D$1452,MATCH(B85,Historical!$B$7:$B$1452,0))-1)*100)</f>
        <v>7.2000000000000064</v>
      </c>
      <c r="T85" s="802">
        <f>IF(INDEX(Historical!$F$7:$F$1452,MATCH(B85,Historical!$B$7:$B$1452,0))=0,"n/a",((INDEX(Historical!$C$7:$C$1452,MATCH(B85,Historical!$B$7:$B$1452,0))/INDEX(Historical!$F$7:$F$1452,MATCH(B85,Historical!$B$7:$B$1452,0)))^(1/3)-1)*100)</f>
        <v>11.372428085389807</v>
      </c>
      <c r="U85" s="802">
        <f>IF(INDEX(Historical!$I$7:$I$1452,MATCH(B85,Historical!$B$7:$B$1452,0))=0,"n/a",((INDEX(Historical!$C$7:$C$1452,MATCH(B85,Historical!$B$7:$B$1452,0))/INDEX(Historical!$I$7:$I$1452,MATCH(B85,Historical!$B$7:$B$1452,0)))^(1/5)-1)*100)</f>
        <v>9.7905858369374599</v>
      </c>
      <c r="V85" s="802">
        <f>IF(INDEX(Historical!$O$7:$O$1452,MATCH(B85,Historical!$B$7:$B$1452,0))=0,"n/a",((INDEX(Historical!$C$7:$C$1452,MATCH(B85,Historical!$B$7:$B$1452,0))/INDEX(Historical!$O$7:$O$1452,MATCH(B85,Historical!$B$7:$B$1452,0)))^(1/10)-1)*100)</f>
        <v>13.72280185825543</v>
      </c>
      <c r="W85" s="803">
        <f t="shared" si="21"/>
        <v>0.71345385133922867</v>
      </c>
      <c r="X85" s="804" t="str">
        <f t="shared" si="22"/>
        <v>n/a</v>
      </c>
      <c r="Y85" s="967"/>
      <c r="Z85" s="745">
        <f t="shared" si="23"/>
        <v>91.139240506329116</v>
      </c>
      <c r="AA85" s="678">
        <f t="shared" si="24"/>
        <v>23.379746835443036</v>
      </c>
      <c r="AB85" s="679">
        <v>12</v>
      </c>
      <c r="AC85" s="959">
        <v>0.79</v>
      </c>
      <c r="AD85" s="959">
        <v>4.4400000000000004</v>
      </c>
      <c r="AE85" s="959">
        <v>1</v>
      </c>
      <c r="AF85" s="959">
        <v>3.05</v>
      </c>
      <c r="AG85" s="961">
        <v>16.8</v>
      </c>
      <c r="AH85" s="959">
        <v>-37.799999999999997</v>
      </c>
      <c r="AI85" s="959">
        <v>2.4899999999999998</v>
      </c>
      <c r="AJ85" s="959">
        <v>-5.8999999999999995</v>
      </c>
      <c r="AK85" s="959">
        <v>5.28</v>
      </c>
      <c r="AL85" s="969">
        <v>3950</v>
      </c>
      <c r="AM85" s="964">
        <v>0.6</v>
      </c>
      <c r="AN85" s="959">
        <v>0.65</v>
      </c>
      <c r="AO85" s="845">
        <f t="shared" si="25"/>
        <v>-9.6909476796100709</v>
      </c>
      <c r="AP85" s="846">
        <f t="shared" si="26"/>
        <v>13.688799155832966</v>
      </c>
      <c r="AQ85" s="680">
        <f t="shared" si="27"/>
        <v>78.024003185714321</v>
      </c>
      <c r="AR85" s="745">
        <f>INDEX(Historical!$C$7:$C$1452,MATCH(B85,Historical!$B$7:$B$1452,0))*IF(AH85="n/a",1.03,IF(AH85&lt;0,1.01,IF(AH85&gt;10,1.1,(1+AH85/100))))</f>
        <v>0.67670000000000008</v>
      </c>
      <c r="AS85" s="678">
        <f t="shared" si="28"/>
        <v>0.69354983000000003</v>
      </c>
      <c r="AT85" s="678">
        <f t="shared" si="17"/>
        <v>0.73016926102400004</v>
      </c>
      <c r="AU85" s="678">
        <f t="shared" si="17"/>
        <v>0.76872219800606723</v>
      </c>
      <c r="AV85" s="678">
        <f t="shared" si="17"/>
        <v>0.80931073006078758</v>
      </c>
      <c r="AW85" s="745">
        <f t="shared" si="29"/>
        <v>3.6784520190908552</v>
      </c>
      <c r="AX85" s="854">
        <f t="shared" si="30"/>
        <v>19.915820352413942</v>
      </c>
      <c r="AY85" s="1090">
        <v>0.44</v>
      </c>
      <c r="AZ85" s="964">
        <v>3.88</v>
      </c>
      <c r="BA85" s="964">
        <v>-19.040000000000003</v>
      </c>
      <c r="BB85" s="964">
        <v>-3.9600000000000004</v>
      </c>
      <c r="BC85" s="964">
        <v>-8.99</v>
      </c>
      <c r="BE85" s="701">
        <v>2002</v>
      </c>
      <c r="BF85" s="986" t="e">
        <f>#VALUE!</f>
        <v>#VALUE!</v>
      </c>
      <c r="BG85" s="972">
        <v>8</v>
      </c>
    </row>
    <row r="86" spans="1:59" s="882" customFormat="1" ht="11.25" customHeight="1" x14ac:dyDescent="0.2">
      <c r="A86" s="861" t="s">
        <v>1236</v>
      </c>
      <c r="B86" s="890" t="s">
        <v>1237</v>
      </c>
      <c r="C86" s="1080" t="s">
        <v>124</v>
      </c>
      <c r="D86" s="1080" t="s">
        <v>4444</v>
      </c>
      <c r="E86" s="862">
        <v>11</v>
      </c>
      <c r="F86" s="554">
        <v>312</v>
      </c>
      <c r="G86" s="1179" t="s">
        <v>107</v>
      </c>
      <c r="H86" s="1179" t="s">
        <v>107</v>
      </c>
      <c r="I86" s="863">
        <v>70.17</v>
      </c>
      <c r="J86" s="864">
        <f t="shared" si="18"/>
        <v>1.3681060282171869</v>
      </c>
      <c r="K86" s="865">
        <v>0.24</v>
      </c>
      <c r="L86" s="866">
        <v>4</v>
      </c>
      <c r="M86" s="867">
        <f t="shared" si="19"/>
        <v>0.96</v>
      </c>
      <c r="N86" s="868" t="s">
        <v>153</v>
      </c>
      <c r="O86" s="869">
        <v>0.23</v>
      </c>
      <c r="P86" s="870">
        <v>43264</v>
      </c>
      <c r="Q86" s="870">
        <v>43279</v>
      </c>
      <c r="R86" s="867">
        <f t="shared" si="20"/>
        <v>4.3478260869565135</v>
      </c>
      <c r="S86" s="802">
        <f>IF(INDEX(Historical!$D$7:$D$1452,MATCH(B86,Historical!$B$7:$B$1452,0))=0,"n/a",(INDEX(Historical!$C$7:$C$1452,MATCH(B86,Historical!$B$7:$B$1452,0))/INDEX(Historical!$D$7:$D$1452,MATCH(B86,Historical!$B$7:$B$1452,0))-1)*100)</f>
        <v>4.5977011494252817</v>
      </c>
      <c r="T86" s="802">
        <f>IF(INDEX(Historical!$F$7:$F$1452,MATCH(B86,Historical!$B$7:$B$1452,0))=0,"n/a",((INDEX(Historical!$C$7:$C$1452,MATCH(B86,Historical!$B$7:$B$1452,0))/INDEX(Historical!$F$7:$F$1452,MATCH(B86,Historical!$B$7:$B$1452,0)))^(1/3)-1)*100)</f>
        <v>5.2726599609396629</v>
      </c>
      <c r="U86" s="802">
        <f>IF(INDEX(Historical!$I$7:$I$1452,MATCH(B86,Historical!$B$7:$B$1452,0))=0,"n/a",((INDEX(Historical!$C$7:$C$1452,MATCH(B86,Historical!$B$7:$B$1452,0))/INDEX(Historical!$I$7:$I$1452,MATCH(B86,Historical!$B$7:$B$1452,0)))^(1/5)-1)*100)</f>
        <v>11.001673522571775</v>
      </c>
      <c r="V86" s="802" t="str">
        <f>IF(INDEX(Historical!$O$7:$O$1452,MATCH(B86,Historical!$B$7:$B$1452,0))=0,"n/a",((INDEX(Historical!$C$7:$C$1452,MATCH(B86,Historical!$B$7:$B$1452,0))/INDEX(Historical!$O$7:$O$1452,MATCH(B86,Historical!$B$7:$B$1452,0)))^(1/10)-1)*100)</f>
        <v>n/a</v>
      </c>
      <c r="W86" s="871" t="str">
        <f t="shared" si="21"/>
        <v>n/a</v>
      </c>
      <c r="X86" s="872" t="str">
        <f t="shared" si="22"/>
        <v>n/a</v>
      </c>
      <c r="Y86" s="890" t="s">
        <v>1238</v>
      </c>
      <c r="Z86" s="864">
        <f t="shared" si="23"/>
        <v>84.21052631578948</v>
      </c>
      <c r="AA86" s="874">
        <f t="shared" si="24"/>
        <v>61.552631578947377</v>
      </c>
      <c r="AB86" s="866">
        <v>12</v>
      </c>
      <c r="AC86" s="875">
        <v>1.1399999999999999</v>
      </c>
      <c r="AD86" s="875">
        <v>8.02</v>
      </c>
      <c r="AE86" s="875">
        <v>19.52</v>
      </c>
      <c r="AF86" s="875">
        <v>2.76</v>
      </c>
      <c r="AG86" s="875" t="s">
        <v>138</v>
      </c>
      <c r="AH86" s="875">
        <v>14.899999999999999</v>
      </c>
      <c r="AI86" s="875">
        <v>6.5</v>
      </c>
      <c r="AJ86" s="875">
        <v>-2.8899999999999997</v>
      </c>
      <c r="AK86" s="875">
        <v>7.6700000000000008</v>
      </c>
      <c r="AL86" s="876">
        <v>13080</v>
      </c>
      <c r="AM86" s="877">
        <v>2.0099999999999998</v>
      </c>
      <c r="AN86" s="875" t="s">
        <v>138</v>
      </c>
      <c r="AO86" s="878">
        <f t="shared" si="25"/>
        <v>-49.182852028158415</v>
      </c>
      <c r="AP86" s="879">
        <f t="shared" si="26"/>
        <v>12.369779550788962</v>
      </c>
      <c r="AQ86" s="880">
        <f t="shared" si="27"/>
        <v>174.7809334788511</v>
      </c>
      <c r="AR86" s="745">
        <f>INDEX(Historical!$C$7:$C$1452,MATCH(B86,Historical!$B$7:$B$1452,0))*IF(AH86="n/a",1.03,IF(AH86&lt;0,1.01,IF(AH86&gt;10,1.1,(1+AH86/100))))</f>
        <v>1.0010000000000001</v>
      </c>
      <c r="AS86" s="874">
        <f t="shared" si="28"/>
        <v>1.066065</v>
      </c>
      <c r="AT86" s="874">
        <f t="shared" si="17"/>
        <v>1.1478321855</v>
      </c>
      <c r="AU86" s="874">
        <f t="shared" si="17"/>
        <v>1.2358709141278499</v>
      </c>
      <c r="AV86" s="874">
        <f t="shared" si="17"/>
        <v>1.3306622132414561</v>
      </c>
      <c r="AW86" s="864">
        <f t="shared" si="29"/>
        <v>5.7814303128693059</v>
      </c>
      <c r="AX86" s="881">
        <f t="shared" si="30"/>
        <v>8.2391767320354923</v>
      </c>
      <c r="AY86" s="1091" t="s">
        <v>138</v>
      </c>
      <c r="AZ86" s="877">
        <v>20.440000000000001</v>
      </c>
      <c r="BA86" s="877">
        <v>-13.15</v>
      </c>
      <c r="BB86" s="877">
        <v>4.1099999999999994</v>
      </c>
      <c r="BC86" s="877">
        <v>2.11</v>
      </c>
      <c r="BD86" s="1007"/>
      <c r="BE86" s="701">
        <v>2008</v>
      </c>
      <c r="BF86" s="986" t="e">
        <f>#VALUE!</f>
        <v>#VALUE!</v>
      </c>
      <c r="BG86" s="938" t="s">
        <v>138</v>
      </c>
    </row>
    <row r="87" spans="1:59" ht="11.25" customHeight="1" x14ac:dyDescent="0.2">
      <c r="A87" s="645" t="s">
        <v>605</v>
      </c>
      <c r="B87" s="651" t="s">
        <v>606</v>
      </c>
      <c r="C87" s="1080" t="s">
        <v>129</v>
      </c>
      <c r="D87" s="1080" t="s">
        <v>4415</v>
      </c>
      <c r="E87" s="836">
        <v>15</v>
      </c>
      <c r="F87" s="554">
        <v>227</v>
      </c>
      <c r="G87" s="554" t="s">
        <v>38</v>
      </c>
      <c r="H87" s="554" t="s">
        <v>38</v>
      </c>
      <c r="I87" s="966">
        <v>38.94</v>
      </c>
      <c r="J87" s="745">
        <f t="shared" si="18"/>
        <v>5.0333846944016436</v>
      </c>
      <c r="K87" s="968">
        <v>0.49</v>
      </c>
      <c r="L87" s="679">
        <v>4</v>
      </c>
      <c r="M87" s="736">
        <f t="shared" si="19"/>
        <v>1.96</v>
      </c>
      <c r="N87" s="644" t="s">
        <v>141</v>
      </c>
      <c r="O87" s="838">
        <v>0.48</v>
      </c>
      <c r="P87" s="960">
        <v>42922</v>
      </c>
      <c r="Q87" s="960">
        <v>42948</v>
      </c>
      <c r="R87" s="736">
        <f t="shared" si="20"/>
        <v>2.0833333333333353</v>
      </c>
      <c r="S87" s="802">
        <f>IF(INDEX(Historical!$D$7:$D$1452,MATCH(B87,Historical!$B$7:$B$1452,0))=0,"n/a",(INDEX(Historical!$C$7:$C$1452,MATCH(B87,Historical!$B$7:$B$1452,0))/INDEX(Historical!$D$7:$D$1452,MATCH(B87,Historical!$B$7:$B$1452,0))-1)*100)</f>
        <v>4.3010752688172005</v>
      </c>
      <c r="T87" s="802">
        <f>IF(INDEX(Historical!$F$7:$F$1452,MATCH(B87,Historical!$B$7:$B$1452,0))=0,"n/a",((INDEX(Historical!$C$7:$C$1452,MATCH(B87,Historical!$B$7:$B$1452,0))/INDEX(Historical!$F$7:$F$1452,MATCH(B87,Historical!$B$7:$B$1452,0)))^(1/3)-1)*100)</f>
        <v>6.4123296838303423</v>
      </c>
      <c r="U87" s="802">
        <f>IF(INDEX(Historical!$I$7:$I$1452,MATCH(B87,Historical!$B$7:$B$1452,0))=0,"n/a",((INDEX(Historical!$C$7:$C$1452,MATCH(B87,Historical!$B$7:$B$1452,0))/INDEX(Historical!$I$7:$I$1452,MATCH(B87,Historical!$B$7:$B$1452,0)))^(1/5)-1)*100)</f>
        <v>8.8427739962399166</v>
      </c>
      <c r="V87" s="802">
        <f>IF(INDEX(Historical!$O$7:$O$1452,MATCH(B87,Historical!$B$7:$B$1452,0))=0,"n/a",((INDEX(Historical!$C$7:$C$1452,MATCH(B87,Historical!$B$7:$B$1452,0))/INDEX(Historical!$O$7:$O$1452,MATCH(B87,Historical!$B$7:$B$1452,0)))^(1/10)-1)*100)</f>
        <v>9.8243935484579872</v>
      </c>
      <c r="W87" s="803">
        <f t="shared" si="21"/>
        <v>0.9000834456217256</v>
      </c>
      <c r="X87" s="804" t="str">
        <f t="shared" si="22"/>
        <v>n/a</v>
      </c>
      <c r="Y87" s="770" t="s">
        <v>4489</v>
      </c>
      <c r="Z87" s="745">
        <f t="shared" si="23"/>
        <v>77.470355731225311</v>
      </c>
      <c r="AA87" s="678">
        <f t="shared" si="24"/>
        <v>15.391304347826088</v>
      </c>
      <c r="AB87" s="679">
        <v>5</v>
      </c>
      <c r="AC87" s="959">
        <v>2.5299999999999998</v>
      </c>
      <c r="AD87" s="959">
        <v>2.54</v>
      </c>
      <c r="AE87" s="959">
        <v>1.47</v>
      </c>
      <c r="AF87" s="959">
        <v>3.51</v>
      </c>
      <c r="AG87" s="959">
        <v>33.900000000000006</v>
      </c>
      <c r="AH87" s="959">
        <v>-1</v>
      </c>
      <c r="AI87" s="959">
        <v>5.57</v>
      </c>
      <c r="AJ87" s="959">
        <v>-0.3</v>
      </c>
      <c r="AK87" s="959">
        <v>6.05</v>
      </c>
      <c r="AL87" s="969">
        <v>23970</v>
      </c>
      <c r="AM87" s="964">
        <v>0.2</v>
      </c>
      <c r="AN87" s="959">
        <v>2.29</v>
      </c>
      <c r="AO87" s="845">
        <f t="shared" si="25"/>
        <v>-1.5151456571845276</v>
      </c>
      <c r="AP87" s="846">
        <f t="shared" si="26"/>
        <v>13.87615869064156</v>
      </c>
      <c r="AQ87" s="680">
        <f t="shared" si="27"/>
        <v>54.953008304481443</v>
      </c>
      <c r="AR87" s="745">
        <f>INDEX(Historical!$C$7:$C$1452,MATCH(B87,Historical!$B$7:$B$1452,0))*IF(AH87="n/a",1.03,IF(AH87&lt;0,1.01,IF(AH87&gt;10,1.1,(1+AH87/100))))</f>
        <v>1.9594</v>
      </c>
      <c r="AS87" s="678">
        <f t="shared" si="28"/>
        <v>2.0685385800000002</v>
      </c>
      <c r="AT87" s="678">
        <f t="shared" ref="AT87:AV106" si="32">IF($AK87="n/a",1.03*AS87,IF($AK87&lt;0,1.01*AS87,IF($AK87&gt;10,1.1*AS87,(1+$AK87/100)*AS87)))</f>
        <v>2.1936851640900001</v>
      </c>
      <c r="AU87" s="678">
        <f t="shared" si="32"/>
        <v>2.326403116517445</v>
      </c>
      <c r="AV87" s="678">
        <f t="shared" si="32"/>
        <v>2.4671505050667504</v>
      </c>
      <c r="AW87" s="745">
        <f t="shared" si="29"/>
        <v>11.015177365674198</v>
      </c>
      <c r="AX87" s="854">
        <f t="shared" si="30"/>
        <v>28.287563856379556</v>
      </c>
      <c r="AY87" s="1090">
        <v>0.61</v>
      </c>
      <c r="AZ87" s="964">
        <v>6.92</v>
      </c>
      <c r="BA87" s="964">
        <v>-35.839999999999996</v>
      </c>
      <c r="BB87" s="964">
        <v>-7.3400000000000007</v>
      </c>
      <c r="BC87" s="964">
        <v>-11.42</v>
      </c>
      <c r="BE87" s="701">
        <v>2005</v>
      </c>
      <c r="BF87" s="986" t="e">
        <f>#VALUE!</f>
        <v>#VALUE!</v>
      </c>
      <c r="BG87" s="972">
        <v>7.1</v>
      </c>
    </row>
    <row r="88" spans="1:59" ht="11.25" customHeight="1" x14ac:dyDescent="0.2">
      <c r="A88" s="566" t="s">
        <v>607</v>
      </c>
      <c r="B88" s="651" t="s">
        <v>608</v>
      </c>
      <c r="C88" s="1080" t="s">
        <v>113</v>
      </c>
      <c r="D88" s="1080" t="s">
        <v>214</v>
      </c>
      <c r="E88" s="835">
        <v>22</v>
      </c>
      <c r="F88" s="554">
        <v>154</v>
      </c>
      <c r="G88" s="554" t="s">
        <v>38</v>
      </c>
      <c r="H88" s="554" t="s">
        <v>38</v>
      </c>
      <c r="I88" s="966">
        <v>41.85</v>
      </c>
      <c r="J88" s="745">
        <f t="shared" si="18"/>
        <v>1.5292712066905614</v>
      </c>
      <c r="K88" s="974">
        <v>0.16</v>
      </c>
      <c r="L88" s="679">
        <v>4</v>
      </c>
      <c r="M88" s="736">
        <f t="shared" si="19"/>
        <v>0.64</v>
      </c>
      <c r="N88" s="644" t="s">
        <v>570</v>
      </c>
      <c r="O88" s="839">
        <v>0.13250000000000001</v>
      </c>
      <c r="P88" s="958">
        <v>43483</v>
      </c>
      <c r="Q88" s="958">
        <v>43502</v>
      </c>
      <c r="R88" s="736">
        <f t="shared" si="20"/>
        <v>20.75471698113207</v>
      </c>
      <c r="S88" s="802">
        <f>IF(INDEX(Historical!$D$7:$D$1452,MATCH(B88,Historical!$B$7:$B$1452,0))=0,"n/a",(INDEX(Historical!$C$7:$C$1452,MATCH(B88,Historical!$B$7:$B$1452,0))/INDEX(Historical!$D$7:$D$1452,MATCH(B88,Historical!$B$7:$B$1452,0))-1)*100)</f>
        <v>9.0909090909090828</v>
      </c>
      <c r="T88" s="802">
        <f>IF(INDEX(Historical!$F$7:$F$1452,MATCH(B88,Historical!$B$7:$B$1452,0))=0,"n/a",((INDEX(Historical!$C$7:$C$1452,MATCH(B88,Historical!$B$7:$B$1452,0))/INDEX(Historical!$F$7:$F$1452,MATCH(B88,Historical!$B$7:$B$1452,0)))^(1/3)-1)*100)</f>
        <v>9.3931015185737543</v>
      </c>
      <c r="U88" s="802">
        <f>IF(INDEX(Historical!$I$7:$I$1452,MATCH(B88,Historical!$B$7:$B$1452,0))=0,"n/a",((INDEX(Historical!$C$7:$C$1452,MATCH(B88,Historical!$B$7:$B$1452,0))/INDEX(Historical!$I$7:$I$1452,MATCH(B88,Historical!$B$7:$B$1452,0)))^(1/5)-1)*100)</f>
        <v>9.8560543306117854</v>
      </c>
      <c r="V88" s="802">
        <f>IF(INDEX(Historical!$O$7:$O$1452,MATCH(B88,Historical!$B$7:$B$1452,0))=0,"n/a",((INDEX(Historical!$C$7:$C$1452,MATCH(B88,Historical!$B$7:$B$1452,0))/INDEX(Historical!$O$7:$O$1452,MATCH(B88,Historical!$B$7:$B$1452,0)))^(1/10)-1)*100)</f>
        <v>8.1139800821938621</v>
      </c>
      <c r="W88" s="803">
        <f t="shared" si="21"/>
        <v>1.2147003358118795</v>
      </c>
      <c r="X88" s="804">
        <f t="shared" si="22"/>
        <v>0.22502407147515494</v>
      </c>
      <c r="Y88" s="753"/>
      <c r="Z88" s="745">
        <f t="shared" si="23"/>
        <v>32.820512820512818</v>
      </c>
      <c r="AA88" s="678">
        <f t="shared" si="24"/>
        <v>21.461538461538463</v>
      </c>
      <c r="AB88" s="679">
        <v>12</v>
      </c>
      <c r="AC88" s="959">
        <v>1.95</v>
      </c>
      <c r="AD88" s="959">
        <v>2.69</v>
      </c>
      <c r="AE88" s="959">
        <v>4.42</v>
      </c>
      <c r="AF88" s="959">
        <v>8.7899999999999991</v>
      </c>
      <c r="AG88" s="959">
        <v>41.099999999999994</v>
      </c>
      <c r="AH88" s="959">
        <v>594.20000000000005</v>
      </c>
      <c r="AI88" s="959">
        <v>7.3599999999999994</v>
      </c>
      <c r="AJ88" s="959">
        <v>43.8</v>
      </c>
      <c r="AK88" s="959">
        <v>8</v>
      </c>
      <c r="AL88" s="969">
        <v>7170</v>
      </c>
      <c r="AM88" s="964">
        <v>0.2</v>
      </c>
      <c r="AN88" s="959">
        <v>0.34</v>
      </c>
      <c r="AO88" s="845">
        <f t="shared" si="25"/>
        <v>-10.076212924236117</v>
      </c>
      <c r="AP88" s="846">
        <f t="shared" si="26"/>
        <v>11.385325537302347</v>
      </c>
      <c r="AQ88" s="680">
        <f t="shared" si="27"/>
        <v>189.55669034418273</v>
      </c>
      <c r="AR88" s="745">
        <f>INDEX(Historical!$C$7:$C$1452,MATCH(B88,Historical!$B$7:$B$1452,0))*IF(AH88="n/a",1.03,IF(AH88&lt;0,1.01,IF(AH88&gt;10,1.1,(1+AH88/100))))</f>
        <v>0.52800000000000002</v>
      </c>
      <c r="AS88" s="678">
        <f t="shared" si="28"/>
        <v>0.56686079999999994</v>
      </c>
      <c r="AT88" s="678">
        <f t="shared" si="32"/>
        <v>0.61220966399999999</v>
      </c>
      <c r="AU88" s="678">
        <f t="shared" si="32"/>
        <v>0.66118643712000003</v>
      </c>
      <c r="AV88" s="678">
        <f t="shared" si="32"/>
        <v>0.71408135208960011</v>
      </c>
      <c r="AW88" s="745">
        <f t="shared" si="29"/>
        <v>3.0823382532096</v>
      </c>
      <c r="AX88" s="854">
        <f t="shared" si="30"/>
        <v>7.3652049061161282</v>
      </c>
      <c r="AY88" s="1090">
        <v>1.1000000000000001</v>
      </c>
      <c r="AZ88" s="964">
        <v>12.02</v>
      </c>
      <c r="BA88" s="964">
        <v>-15.770000000000001</v>
      </c>
      <c r="BB88" s="964">
        <v>0.55999999999999994</v>
      </c>
      <c r="BC88" s="964">
        <v>-6.67</v>
      </c>
      <c r="BE88" s="701">
        <v>1998</v>
      </c>
      <c r="BF88" s="986" t="e">
        <f>#VALUE!</f>
        <v>#VALUE!</v>
      </c>
      <c r="BG88" s="972">
        <v>20.8</v>
      </c>
    </row>
    <row r="89" spans="1:59" ht="11.25" customHeight="1" x14ac:dyDescent="0.2">
      <c r="A89" s="645" t="s">
        <v>609</v>
      </c>
      <c r="B89" s="651" t="s">
        <v>610</v>
      </c>
      <c r="C89" s="1080" t="s">
        <v>109</v>
      </c>
      <c r="D89" s="1080" t="s">
        <v>119</v>
      </c>
      <c r="E89" s="835">
        <v>14</v>
      </c>
      <c r="F89" s="554">
        <v>280</v>
      </c>
      <c r="G89" s="554" t="s">
        <v>107</v>
      </c>
      <c r="H89" s="554" t="s">
        <v>107</v>
      </c>
      <c r="I89" s="966">
        <v>116.77</v>
      </c>
      <c r="J89" s="745">
        <f t="shared" si="18"/>
        <v>2.0553224287060035</v>
      </c>
      <c r="K89" s="968">
        <v>0.6</v>
      </c>
      <c r="L89" s="679">
        <v>4</v>
      </c>
      <c r="M89" s="736">
        <f t="shared" si="19"/>
        <v>2.4</v>
      </c>
      <c r="N89" s="644" t="s">
        <v>153</v>
      </c>
      <c r="O89" s="838">
        <v>0.54</v>
      </c>
      <c r="P89" s="958">
        <v>43448</v>
      </c>
      <c r="Q89" s="958">
        <v>43462</v>
      </c>
      <c r="R89" s="736">
        <f t="shared" si="20"/>
        <v>11.1111111111111</v>
      </c>
      <c r="S89" s="802">
        <f>IF(INDEX(Historical!$D$7:$D$1452,MATCH(B89,Historical!$B$7:$B$1452,0))=0,"n/a",(INDEX(Historical!$C$7:$C$1452,MATCH(B89,Historical!$B$7:$B$1452,0))/INDEX(Historical!$D$7:$D$1452,MATCH(B89,Historical!$B$7:$B$1452,0))-1)*100)</f>
        <v>8.5106382978723527</v>
      </c>
      <c r="T89" s="802">
        <f>IF(INDEX(Historical!$F$7:$F$1452,MATCH(B89,Historical!$B$7:$B$1452,0))=0,"n/a",((INDEX(Historical!$C$7:$C$1452,MATCH(B89,Historical!$B$7:$B$1452,0))/INDEX(Historical!$F$7:$F$1452,MATCH(B89,Historical!$B$7:$B$1452,0)))^(1/3)-1)*100)</f>
        <v>10.30508318908543</v>
      </c>
      <c r="U89" s="802">
        <f>IF(INDEX(Historical!$I$7:$I$1452,MATCH(B89,Historical!$B$7:$B$1452,0))=0,"n/a",((INDEX(Historical!$C$7:$C$1452,MATCH(B89,Historical!$B$7:$B$1452,0))/INDEX(Historical!$I$7:$I$1452,MATCH(B89,Historical!$B$7:$B$1452,0)))^(1/5)-1)*100)</f>
        <v>10.64836761310486</v>
      </c>
      <c r="V89" s="802">
        <f>IF(INDEX(Historical!$O$7:$O$1452,MATCH(B89,Historical!$B$7:$B$1452,0))=0,"n/a",((INDEX(Historical!$C$7:$C$1452,MATCH(B89,Historical!$B$7:$B$1452,0))/INDEX(Historical!$O$7:$O$1452,MATCH(B89,Historical!$B$7:$B$1452,0)))^(1/10)-1)*100)</f>
        <v>17.694730182265459</v>
      </c>
      <c r="W89" s="803">
        <f t="shared" si="21"/>
        <v>0.60178185840760567</v>
      </c>
      <c r="X89" s="804">
        <f t="shared" si="22"/>
        <v>0.27444246425527985</v>
      </c>
      <c r="Y89" s="967"/>
      <c r="Z89" s="745">
        <f t="shared" si="23"/>
        <v>31.746031746031743</v>
      </c>
      <c r="AA89" s="678">
        <f t="shared" si="24"/>
        <v>15.445767195767196</v>
      </c>
      <c r="AB89" s="679">
        <v>12</v>
      </c>
      <c r="AC89" s="959">
        <v>7.56</v>
      </c>
      <c r="AD89" s="959" t="s">
        <v>138</v>
      </c>
      <c r="AE89" s="959">
        <v>1.08</v>
      </c>
      <c r="AF89" s="959">
        <v>1.66</v>
      </c>
      <c r="AG89" s="959">
        <v>11.3</v>
      </c>
      <c r="AH89" s="959">
        <v>45</v>
      </c>
      <c r="AI89" s="959">
        <v>14.069999999999999</v>
      </c>
      <c r="AJ89" s="961">
        <v>38.800000000000004</v>
      </c>
      <c r="AK89" s="961">
        <v>-1.0999999999999999</v>
      </c>
      <c r="AL89" s="969">
        <v>5120</v>
      </c>
      <c r="AM89" s="964">
        <v>0.2</v>
      </c>
      <c r="AN89" s="959">
        <v>0.26</v>
      </c>
      <c r="AO89" s="845">
        <f t="shared" si="25"/>
        <v>-2.742077153956334</v>
      </c>
      <c r="AP89" s="846">
        <f t="shared" si="26"/>
        <v>12.703690041810862</v>
      </c>
      <c r="AQ89" s="680">
        <f t="shared" si="27"/>
        <v>6.7499124016784373</v>
      </c>
      <c r="AR89" s="745">
        <f>INDEX(Historical!$C$7:$C$1452,MATCH(B89,Historical!$B$7:$B$1452,0))*IF(AH89="n/a",1.03,IF(AH89&lt;0,1.01,IF(AH89&gt;10,1.1,(1+AH89/100))))</f>
        <v>2.2440000000000002</v>
      </c>
      <c r="AS89" s="678">
        <f t="shared" si="28"/>
        <v>2.4684000000000004</v>
      </c>
      <c r="AT89" s="678">
        <f t="shared" si="32"/>
        <v>2.4930840000000005</v>
      </c>
      <c r="AU89" s="678">
        <f t="shared" si="32"/>
        <v>2.5180148400000006</v>
      </c>
      <c r="AV89" s="678">
        <f t="shared" si="32"/>
        <v>2.5431949884000007</v>
      </c>
      <c r="AW89" s="745">
        <f t="shared" si="29"/>
        <v>12.266693828400001</v>
      </c>
      <c r="AX89" s="854">
        <f t="shared" si="30"/>
        <v>10.505004563158348</v>
      </c>
      <c r="AY89" s="1090">
        <v>0.86</v>
      </c>
      <c r="AZ89" s="964">
        <v>11.75</v>
      </c>
      <c r="BA89" s="964">
        <v>-11.16</v>
      </c>
      <c r="BB89" s="964">
        <v>5.16</v>
      </c>
      <c r="BC89" s="964">
        <v>-1.1900000000000002</v>
      </c>
      <c r="BE89" s="701">
        <v>2006</v>
      </c>
      <c r="BF89" s="986" t="e">
        <f>#VALUE!</f>
        <v>#VALUE!</v>
      </c>
      <c r="BG89" s="972">
        <v>2.1999999999999997</v>
      </c>
    </row>
    <row r="90" spans="1:59" ht="11.25" customHeight="1" x14ac:dyDescent="0.2">
      <c r="A90" s="645" t="s">
        <v>611</v>
      </c>
      <c r="B90" s="651" t="s">
        <v>612</v>
      </c>
      <c r="C90" s="1080" t="s">
        <v>113</v>
      </c>
      <c r="D90" s="1080" t="s">
        <v>4433</v>
      </c>
      <c r="E90" s="835">
        <v>17</v>
      </c>
      <c r="F90" s="554">
        <v>193</v>
      </c>
      <c r="G90" s="554" t="s">
        <v>38</v>
      </c>
      <c r="H90" s="554" t="s">
        <v>38</v>
      </c>
      <c r="I90" s="966">
        <v>134.65</v>
      </c>
      <c r="J90" s="745">
        <f t="shared" si="18"/>
        <v>2.0349053100631265</v>
      </c>
      <c r="K90" s="968">
        <v>0.68500000000000005</v>
      </c>
      <c r="L90" s="679">
        <v>4</v>
      </c>
      <c r="M90" s="736">
        <f t="shared" si="19"/>
        <v>2.74</v>
      </c>
      <c r="N90" s="644" t="s">
        <v>613</v>
      </c>
      <c r="O90" s="838">
        <v>0.56999999999999995</v>
      </c>
      <c r="P90" s="695">
        <v>43349</v>
      </c>
      <c r="Q90" s="695">
        <v>43364</v>
      </c>
      <c r="R90" s="736">
        <f t="shared" si="20"/>
        <v>20.175438596491247</v>
      </c>
      <c r="S90" s="802">
        <f>IF(INDEX(Historical!$D$7:$D$1452,MATCH(B90,Historical!$B$7:$B$1452,0))=0,"n/a",(INDEX(Historical!$C$7:$C$1452,MATCH(B90,Historical!$B$7:$B$1452,0))/INDEX(Historical!$D$7:$D$1452,MATCH(B90,Historical!$B$7:$B$1452,0))-1)*100)</f>
        <v>6.7961165048543659</v>
      </c>
      <c r="T90" s="802">
        <f>IF(INDEX(Historical!$F$7:$F$1452,MATCH(B90,Historical!$B$7:$B$1452,0))=0,"n/a",((INDEX(Historical!$C$7:$C$1452,MATCH(B90,Historical!$B$7:$B$1452,0))/INDEX(Historical!$F$7:$F$1452,MATCH(B90,Historical!$B$7:$B$1452,0)))^(1/3)-1)*100)</f>
        <v>7.3167617520049522</v>
      </c>
      <c r="U90" s="802">
        <f>IF(INDEX(Historical!$I$7:$I$1452,MATCH(B90,Historical!$B$7:$B$1452,0))=0,"n/a",((INDEX(Historical!$C$7:$C$1452,MATCH(B90,Historical!$B$7:$B$1452,0))/INDEX(Historical!$I$7:$I$1452,MATCH(B90,Historical!$B$7:$B$1452,0)))^(1/5)-1)*100)</f>
        <v>9.4608784223157549</v>
      </c>
      <c r="V90" s="802">
        <f>IF(INDEX(Historical!$O$7:$O$1452,MATCH(B90,Historical!$B$7:$B$1452,0))=0,"n/a",((INDEX(Historical!$C$7:$C$1452,MATCH(B90,Historical!$B$7:$B$1452,0))/INDEX(Historical!$O$7:$O$1452,MATCH(B90,Historical!$B$7:$B$1452,0)))^(1/10)-1)*100)</f>
        <v>15.515944582245588</v>
      </c>
      <c r="W90" s="803">
        <f t="shared" si="21"/>
        <v>0.60975201169135029</v>
      </c>
      <c r="X90" s="804">
        <f t="shared" si="22"/>
        <v>1.4334664276235991</v>
      </c>
      <c r="Y90" s="967"/>
      <c r="Z90" s="745">
        <f t="shared" si="23"/>
        <v>44.552845528455286</v>
      </c>
      <c r="AA90" s="678">
        <f t="shared" si="24"/>
        <v>21.894308943089431</v>
      </c>
      <c r="AB90" s="679">
        <v>6</v>
      </c>
      <c r="AC90" s="959">
        <v>6.15</v>
      </c>
      <c r="AD90" s="959">
        <v>1.29</v>
      </c>
      <c r="AE90" s="959">
        <v>2.54</v>
      </c>
      <c r="AF90" s="959">
        <v>4.8899999999999997</v>
      </c>
      <c r="AG90" s="959">
        <v>24.4</v>
      </c>
      <c r="AH90" s="959">
        <v>12.2</v>
      </c>
      <c r="AI90" s="959">
        <v>13.13</v>
      </c>
      <c r="AJ90" s="959">
        <v>6.6000000000000005</v>
      </c>
      <c r="AK90" s="959">
        <v>16.919999999999998</v>
      </c>
      <c r="AL90" s="969">
        <v>16010.000000000002</v>
      </c>
      <c r="AM90" s="964">
        <v>0.4</v>
      </c>
      <c r="AN90" s="959">
        <v>1.24</v>
      </c>
      <c r="AO90" s="845">
        <f t="shared" si="25"/>
        <v>-10.398525210710549</v>
      </c>
      <c r="AP90" s="846">
        <f t="shared" si="26"/>
        <v>11.495783732378882</v>
      </c>
      <c r="AQ90" s="680">
        <f t="shared" si="27"/>
        <v>118.13672647290359</v>
      </c>
      <c r="AR90" s="745">
        <f>INDEX(Historical!$C$7:$C$1452,MATCH(B90,Historical!$B$7:$B$1452,0))*IF(AH90="n/a",1.03,IF(AH90&lt;0,1.01,IF(AH90&gt;10,1.1,(1+AH90/100))))</f>
        <v>2.4200000000000004</v>
      </c>
      <c r="AS90" s="678">
        <f t="shared" si="28"/>
        <v>2.6620000000000008</v>
      </c>
      <c r="AT90" s="678">
        <f t="shared" si="32"/>
        <v>2.9282000000000012</v>
      </c>
      <c r="AU90" s="678">
        <f t="shared" si="32"/>
        <v>3.2210200000000015</v>
      </c>
      <c r="AV90" s="678">
        <f t="shared" si="32"/>
        <v>3.5431220000000021</v>
      </c>
      <c r="AW90" s="745">
        <f t="shared" si="29"/>
        <v>14.774342000000004</v>
      </c>
      <c r="AX90" s="854">
        <f t="shared" si="30"/>
        <v>10.97240401039733</v>
      </c>
      <c r="AY90" s="1090">
        <v>1.1499999999999999</v>
      </c>
      <c r="AZ90" s="964">
        <v>9.26</v>
      </c>
      <c r="BA90" s="964">
        <v>-23.28</v>
      </c>
      <c r="BB90" s="964">
        <v>-8.9</v>
      </c>
      <c r="BC90" s="964">
        <v>-13.3</v>
      </c>
      <c r="BE90" s="701">
        <v>2002</v>
      </c>
      <c r="BF90" s="986" t="e">
        <f>#VALUE!</f>
        <v>#VALUE!</v>
      </c>
      <c r="BG90" s="972">
        <v>7.8</v>
      </c>
    </row>
    <row r="91" spans="1:59" ht="11.25" customHeight="1" x14ac:dyDescent="0.2">
      <c r="A91" s="645" t="s">
        <v>614</v>
      </c>
      <c r="B91" s="651" t="s">
        <v>615</v>
      </c>
      <c r="C91" s="1080" t="s">
        <v>248</v>
      </c>
      <c r="D91" s="1080" t="s">
        <v>4434</v>
      </c>
      <c r="E91" s="835">
        <v>15</v>
      </c>
      <c r="F91" s="554">
        <v>240</v>
      </c>
      <c r="G91" s="554" t="s">
        <v>116</v>
      </c>
      <c r="H91" s="554" t="s">
        <v>116</v>
      </c>
      <c r="I91" s="966">
        <v>81.25</v>
      </c>
      <c r="J91" s="745">
        <f t="shared" si="18"/>
        <v>3.1015384615384614</v>
      </c>
      <c r="K91" s="968">
        <v>0.63</v>
      </c>
      <c r="L91" s="679">
        <v>4</v>
      </c>
      <c r="M91" s="736">
        <f t="shared" si="19"/>
        <v>2.52</v>
      </c>
      <c r="N91" s="644" t="s">
        <v>108</v>
      </c>
      <c r="O91" s="838">
        <v>0.56999999999999995</v>
      </c>
      <c r="P91" s="958">
        <v>43220</v>
      </c>
      <c r="Q91" s="958">
        <v>43235</v>
      </c>
      <c r="R91" s="736">
        <f t="shared" si="20"/>
        <v>10.526315789473696</v>
      </c>
      <c r="S91" s="802">
        <f>IF(INDEX(Historical!$D$7:$D$1452,MATCH(B91,Historical!$B$7:$B$1452,0))=0,"n/a",(INDEX(Historical!$C$7:$C$1452,MATCH(B91,Historical!$B$7:$B$1452,0))/INDEX(Historical!$D$7:$D$1452,MATCH(B91,Historical!$B$7:$B$1452,0))-1)*100)</f>
        <v>11.557788944723612</v>
      </c>
      <c r="T91" s="802">
        <f>IF(INDEX(Historical!$F$7:$F$1452,MATCH(B91,Historical!$B$7:$B$1452,0))=0,"n/a",((INDEX(Historical!$C$7:$C$1452,MATCH(B91,Historical!$B$7:$B$1452,0))/INDEX(Historical!$F$7:$F$1452,MATCH(B91,Historical!$B$7:$B$1452,0)))^(1/3)-1)*100)</f>
        <v>9.5188201829122363</v>
      </c>
      <c r="U91" s="802">
        <f>IF(INDEX(Historical!$I$7:$I$1452,MATCH(B91,Historical!$B$7:$B$1452,0))=0,"n/a",((INDEX(Historical!$C$7:$C$1452,MATCH(B91,Historical!$B$7:$B$1452,0))/INDEX(Historical!$I$7:$I$1452,MATCH(B91,Historical!$B$7:$B$1452,0)))^(1/5)-1)*100)</f>
        <v>9.9752043443329441</v>
      </c>
      <c r="V91" s="802">
        <f>IF(INDEX(Historical!$O$7:$O$1452,MATCH(B91,Historical!$B$7:$B$1452,0))=0,"n/a",((INDEX(Historical!$C$7:$C$1452,MATCH(B91,Historical!$B$7:$B$1452,0))/INDEX(Historical!$O$7:$O$1452,MATCH(B91,Historical!$B$7:$B$1452,0)))^(1/10)-1)*100)</f>
        <v>13.977774396531363</v>
      </c>
      <c r="W91" s="803">
        <f t="shared" si="21"/>
        <v>0.71364754225882543</v>
      </c>
      <c r="X91" s="804">
        <f t="shared" si="22"/>
        <v>0.58334528329432422</v>
      </c>
      <c r="Y91" s="753"/>
      <c r="Z91" s="745">
        <f t="shared" si="23"/>
        <v>57.403189066059234</v>
      </c>
      <c r="AA91" s="678">
        <f t="shared" si="24"/>
        <v>18.507972665148063</v>
      </c>
      <c r="AB91" s="679">
        <v>12</v>
      </c>
      <c r="AC91" s="959">
        <v>4.3899999999999997</v>
      </c>
      <c r="AD91" s="959">
        <v>4.57</v>
      </c>
      <c r="AE91" s="959">
        <v>2.15</v>
      </c>
      <c r="AF91" s="959">
        <v>5.48</v>
      </c>
      <c r="AG91" s="959">
        <v>11.700000000000001</v>
      </c>
      <c r="AH91" s="959">
        <v>29.299999999999997</v>
      </c>
      <c r="AI91" s="959">
        <v>16.84</v>
      </c>
      <c r="AJ91" s="959">
        <v>17.100000000000001</v>
      </c>
      <c r="AK91" s="959">
        <v>4.05</v>
      </c>
      <c r="AL91" s="969">
        <v>10290</v>
      </c>
      <c r="AM91" s="964">
        <v>0.4</v>
      </c>
      <c r="AN91" s="959">
        <v>0.91</v>
      </c>
      <c r="AO91" s="845">
        <f t="shared" si="25"/>
        <v>-5.4312298592766588</v>
      </c>
      <c r="AP91" s="846">
        <f t="shared" si="26"/>
        <v>13.076742805871405</v>
      </c>
      <c r="AQ91" s="680">
        <f t="shared" si="27"/>
        <v>112.31390827421488</v>
      </c>
      <c r="AR91" s="745">
        <f>INDEX(Historical!$C$7:$C$1452,MATCH(B91,Historical!$B$7:$B$1452,0))*IF(AH91="n/a",1.03,IF(AH91&lt;0,1.01,IF(AH91&gt;10,1.1,(1+AH91/100))))</f>
        <v>2.4419999999999997</v>
      </c>
      <c r="AS91" s="678">
        <f t="shared" si="28"/>
        <v>2.6861999999999999</v>
      </c>
      <c r="AT91" s="678">
        <f t="shared" si="32"/>
        <v>2.7949910999999998</v>
      </c>
      <c r="AU91" s="678">
        <f t="shared" si="32"/>
        <v>2.9081882395499998</v>
      </c>
      <c r="AV91" s="678">
        <f t="shared" si="32"/>
        <v>3.0259698632517749</v>
      </c>
      <c r="AW91" s="745">
        <f t="shared" si="29"/>
        <v>13.857349202801775</v>
      </c>
      <c r="AX91" s="854">
        <f t="shared" si="30"/>
        <v>17.055199018832955</v>
      </c>
      <c r="AY91" s="1090">
        <v>1.01</v>
      </c>
      <c r="AZ91" s="964">
        <v>5.74</v>
      </c>
      <c r="BA91" s="964">
        <v>-25.869999999999997</v>
      </c>
      <c r="BB91" s="964">
        <v>-10.99</v>
      </c>
      <c r="BC91" s="964">
        <v>-12.879999999999999</v>
      </c>
      <c r="BE91" s="701">
        <v>2004</v>
      </c>
      <c r="BF91" s="986" t="e">
        <f>#VALUE!</f>
        <v>#VALUE!</v>
      </c>
      <c r="BG91" s="972">
        <v>4</v>
      </c>
    </row>
    <row r="92" spans="1:59" ht="11.25" customHeight="1" x14ac:dyDescent="0.2">
      <c r="A92" s="645" t="s">
        <v>616</v>
      </c>
      <c r="B92" s="651" t="s">
        <v>617</v>
      </c>
      <c r="C92" s="1080" t="s">
        <v>124</v>
      </c>
      <c r="D92" s="1080" t="s">
        <v>4256</v>
      </c>
      <c r="E92" s="835">
        <v>14</v>
      </c>
      <c r="F92" s="554">
        <v>268</v>
      </c>
      <c r="G92" s="554" t="s">
        <v>38</v>
      </c>
      <c r="H92" s="554" t="s">
        <v>38</v>
      </c>
      <c r="I92" s="966">
        <v>40.950000000000003</v>
      </c>
      <c r="J92" s="745">
        <f t="shared" si="18"/>
        <v>2.1978021978021975</v>
      </c>
      <c r="K92" s="968">
        <v>0.22500000000000001</v>
      </c>
      <c r="L92" s="679">
        <v>4</v>
      </c>
      <c r="M92" s="736">
        <f t="shared" si="19"/>
        <v>0.9</v>
      </c>
      <c r="N92" s="644" t="s">
        <v>211</v>
      </c>
      <c r="O92" s="842">
        <v>0.22</v>
      </c>
      <c r="P92" s="958">
        <v>43328</v>
      </c>
      <c r="Q92" s="958">
        <v>43343</v>
      </c>
      <c r="R92" s="736">
        <f t="shared" si="20"/>
        <v>2.2727272727272747</v>
      </c>
      <c r="S92" s="802">
        <f>IF(INDEX(Historical!$D$7:$D$1452,MATCH(B92,Historical!$B$7:$B$1452,0))=0,"n/a",(INDEX(Historical!$C$7:$C$1452,MATCH(B92,Historical!$B$7:$B$1452,0))/INDEX(Historical!$D$7:$D$1452,MATCH(B92,Historical!$B$7:$B$1452,0))-1)*100)</f>
        <v>7.3170731707317138</v>
      </c>
      <c r="T92" s="802">
        <f>IF(INDEX(Historical!$F$7:$F$1452,MATCH(B92,Historical!$B$7:$B$1452,0))=0,"n/a",((INDEX(Historical!$C$7:$C$1452,MATCH(B92,Historical!$B$7:$B$1452,0))/INDEX(Historical!$F$7:$F$1452,MATCH(B92,Historical!$B$7:$B$1452,0)))^(1/3)-1)*100)</f>
        <v>5.9457770971115043</v>
      </c>
      <c r="U92" s="802">
        <f>IF(INDEX(Historical!$I$7:$I$1452,MATCH(B92,Historical!$B$7:$B$1452,0))=0,"n/a",((INDEX(Historical!$C$7:$C$1452,MATCH(B92,Historical!$B$7:$B$1452,0))/INDEX(Historical!$I$7:$I$1452,MATCH(B92,Historical!$B$7:$B$1452,0)))^(1/5)-1)*100)</f>
        <v>5.9223841048812176</v>
      </c>
      <c r="V92" s="802">
        <f>IF(INDEX(Historical!$O$7:$O$1452,MATCH(B92,Historical!$B$7:$B$1452,0))=0,"n/a",((INDEX(Historical!$C$7:$C$1452,MATCH(B92,Historical!$B$7:$B$1452,0))/INDEX(Historical!$O$7:$O$1452,MATCH(B92,Historical!$B$7:$B$1452,0)))^(1/10)-1)*100)</f>
        <v>6.7019813818373075</v>
      </c>
      <c r="W92" s="803">
        <f t="shared" si="21"/>
        <v>0.88367659762994322</v>
      </c>
      <c r="X92" s="804" t="str">
        <f t="shared" si="22"/>
        <v>n/a</v>
      </c>
      <c r="Y92" s="967" t="s">
        <v>4291</v>
      </c>
      <c r="Z92" s="745" t="str">
        <f t="shared" si="23"/>
        <v>n/a</v>
      </c>
      <c r="AA92" s="678" t="str">
        <f t="shared" si="24"/>
        <v>n/a</v>
      </c>
      <c r="AB92" s="679">
        <v>3</v>
      </c>
      <c r="AC92" s="959">
        <v>-1.66</v>
      </c>
      <c r="AD92" s="959" t="s">
        <v>138</v>
      </c>
      <c r="AE92" s="959">
        <v>0.85</v>
      </c>
      <c r="AF92" s="959">
        <v>2.0099999999999998</v>
      </c>
      <c r="AG92" s="959">
        <v>-1.7000000000000002</v>
      </c>
      <c r="AH92" s="959">
        <v>-202.2</v>
      </c>
      <c r="AI92" s="959" t="s">
        <v>138</v>
      </c>
      <c r="AJ92" s="959">
        <v>-27.3</v>
      </c>
      <c r="AK92" s="959" t="s">
        <v>138</v>
      </c>
      <c r="AL92" s="969">
        <v>457</v>
      </c>
      <c r="AM92" s="964">
        <v>1.3</v>
      </c>
      <c r="AN92" s="959">
        <v>0.39</v>
      </c>
      <c r="AO92" s="845" t="str">
        <f t="shared" si="25"/>
        <v>n/a</v>
      </c>
      <c r="AP92" s="846">
        <f t="shared" si="26"/>
        <v>8.1201863026834147</v>
      </c>
      <c r="AQ92" s="680" t="str">
        <f t="shared" si="27"/>
        <v>n/a</v>
      </c>
      <c r="AR92" s="745">
        <f>INDEX(Historical!$C$7:$C$1452,MATCH(B92,Historical!$B$7:$B$1452,0))*IF(AH92="n/a",1.03,IF(AH92&lt;0,1.01,IF(AH92&gt;10,1.1,(1+AH92/100))))</f>
        <v>0.88880000000000003</v>
      </c>
      <c r="AS92" s="678">
        <f t="shared" si="28"/>
        <v>0.91546400000000006</v>
      </c>
      <c r="AT92" s="678">
        <f t="shared" si="32"/>
        <v>0.94292792000000003</v>
      </c>
      <c r="AU92" s="678">
        <f t="shared" si="32"/>
        <v>0.97121575760000001</v>
      </c>
      <c r="AV92" s="678">
        <f t="shared" si="32"/>
        <v>1.0003522303280001</v>
      </c>
      <c r="AW92" s="745">
        <f t="shared" si="29"/>
        <v>4.7187599079279998</v>
      </c>
      <c r="AX92" s="854">
        <f t="shared" si="30"/>
        <v>11.523223218383393</v>
      </c>
      <c r="AY92" s="1090">
        <v>0.82</v>
      </c>
      <c r="AZ92" s="964">
        <v>34.04</v>
      </c>
      <c r="BA92" s="964">
        <v>-7.0000000000000009</v>
      </c>
      <c r="BB92" s="964">
        <v>4.83</v>
      </c>
      <c r="BC92" s="964">
        <v>10.32</v>
      </c>
      <c r="BE92" s="701">
        <v>2005</v>
      </c>
      <c r="BF92" s="986" t="e">
        <f>#VALUE!</f>
        <v>#VALUE!</v>
      </c>
      <c r="BG92" s="972">
        <v>-0.89999999999999991</v>
      </c>
    </row>
    <row r="93" spans="1:59" ht="11.25" customHeight="1" x14ac:dyDescent="0.2">
      <c r="A93" s="566" t="s">
        <v>619</v>
      </c>
      <c r="B93" s="651" t="s">
        <v>620</v>
      </c>
      <c r="C93" s="1080" t="s">
        <v>109</v>
      </c>
      <c r="D93" s="1080" t="s">
        <v>4427</v>
      </c>
      <c r="E93" s="835">
        <v>17</v>
      </c>
      <c r="F93" s="554">
        <v>189</v>
      </c>
      <c r="G93" s="554" t="s">
        <v>107</v>
      </c>
      <c r="H93" s="554" t="s">
        <v>107</v>
      </c>
      <c r="I93" s="966">
        <v>103.59</v>
      </c>
      <c r="J93" s="745">
        <f t="shared" si="18"/>
        <v>0.52804324741770448</v>
      </c>
      <c r="K93" s="968">
        <v>0.54700000000000004</v>
      </c>
      <c r="L93" s="679">
        <v>1</v>
      </c>
      <c r="M93" s="736">
        <f t="shared" si="19"/>
        <v>0.54700000000000004</v>
      </c>
      <c r="N93" s="644" t="s">
        <v>621</v>
      </c>
      <c r="O93" s="838">
        <v>0.49399999999999999</v>
      </c>
      <c r="P93" s="958">
        <v>43252</v>
      </c>
      <c r="Q93" s="958">
        <v>43292</v>
      </c>
      <c r="R93" s="736">
        <f t="shared" si="20"/>
        <v>10.728744939271264</v>
      </c>
      <c r="S93" s="802">
        <f>IF(INDEX(Historical!$D$7:$D$1452,MATCH(B93,Historical!$B$7:$B$1452,0))=0,"n/a",(INDEX(Historical!$C$7:$C$1452,MATCH(B93,Historical!$B$7:$B$1452,0))/INDEX(Historical!$D$7:$D$1452,MATCH(B93,Historical!$B$7:$B$1452,0))-1)*100)</f>
        <v>16.669822037107163</v>
      </c>
      <c r="T93" s="802">
        <f>IF(INDEX(Historical!$F$7:$F$1452,MATCH(B93,Historical!$B$7:$B$1452,0))=0,"n/a",((INDEX(Historical!$C$7:$C$1452,MATCH(B93,Historical!$B$7:$B$1452,0))/INDEX(Historical!$F$7:$F$1452,MATCH(B93,Historical!$B$7:$B$1452,0)))^(1/3)-1)*100)</f>
        <v>12.138614448048092</v>
      </c>
      <c r="U93" s="802">
        <f>IF(INDEX(Historical!$I$7:$I$1452,MATCH(B93,Historical!$B$7:$B$1452,0))=0,"n/a",((INDEX(Historical!$C$7:$C$1452,MATCH(B93,Historical!$B$7:$B$1452,0))/INDEX(Historical!$I$7:$I$1452,MATCH(B93,Historical!$B$7:$B$1452,0)))^(1/5)-1)*100)</f>
        <v>15.029593461357926</v>
      </c>
      <c r="V93" s="802">
        <f>IF(INDEX(Historical!$O$7:$O$1452,MATCH(B93,Historical!$B$7:$B$1452,0))=0,"n/a",((INDEX(Historical!$C$7:$C$1452,MATCH(B93,Historical!$B$7:$B$1452,0))/INDEX(Historical!$O$7:$O$1452,MATCH(B93,Historical!$B$7:$B$1452,0)))^(1/10)-1)*100)</f>
        <v>17.00981855798873</v>
      </c>
      <c r="W93" s="803">
        <f t="shared" si="21"/>
        <v>0.88358340861309292</v>
      </c>
      <c r="X93" s="804">
        <f t="shared" si="22"/>
        <v>0.70231745146532365</v>
      </c>
      <c r="Y93" s="967" t="s">
        <v>4242</v>
      </c>
      <c r="Z93" s="745">
        <f t="shared" si="23"/>
        <v>18.732876712328768</v>
      </c>
      <c r="AA93" s="678">
        <f t="shared" si="24"/>
        <v>35.476027397260275</v>
      </c>
      <c r="AB93" s="679">
        <v>3</v>
      </c>
      <c r="AC93" s="959">
        <v>2.92</v>
      </c>
      <c r="AD93" s="959">
        <v>1.18</v>
      </c>
      <c r="AE93" s="959">
        <v>7.05</v>
      </c>
      <c r="AF93" s="959">
        <v>5.32</v>
      </c>
      <c r="AG93" s="959" t="s">
        <v>138</v>
      </c>
      <c r="AH93" s="959">
        <v>25.2</v>
      </c>
      <c r="AI93" s="959">
        <v>22.49</v>
      </c>
      <c r="AJ93" s="959">
        <v>21.4</v>
      </c>
      <c r="AK93" s="959">
        <v>30</v>
      </c>
      <c r="AL93" s="969">
        <v>84810</v>
      </c>
      <c r="AM93" s="964" t="s">
        <v>138</v>
      </c>
      <c r="AN93" s="959">
        <v>0.79</v>
      </c>
      <c r="AO93" s="845">
        <f t="shared" si="25"/>
        <v>-19.918390688484642</v>
      </c>
      <c r="AP93" s="846">
        <f t="shared" si="26"/>
        <v>15.557636708775631</v>
      </c>
      <c r="AQ93" s="680">
        <f t="shared" si="27"/>
        <v>189.62233320379656</v>
      </c>
      <c r="AR93" s="745">
        <f>INDEX(Historical!$C$7:$C$1452,MATCH(B93,Historical!$B$7:$B$1452,0))*IF(AH93="n/a",1.03,IF(AH93&lt;0,1.01,IF(AH93&gt;10,1.1,(1+AH93/100))))</f>
        <v>0.5423</v>
      </c>
      <c r="AS93" s="678">
        <f t="shared" si="28"/>
        <v>0.59653</v>
      </c>
      <c r="AT93" s="678">
        <f t="shared" si="32"/>
        <v>0.65618300000000007</v>
      </c>
      <c r="AU93" s="678">
        <f t="shared" si="32"/>
        <v>0.72180130000000009</v>
      </c>
      <c r="AV93" s="678">
        <f t="shared" si="32"/>
        <v>0.79398143000000021</v>
      </c>
      <c r="AW93" s="745">
        <f t="shared" si="29"/>
        <v>3.3107957300000002</v>
      </c>
      <c r="AX93" s="854">
        <f t="shared" si="30"/>
        <v>3.1960572738681337</v>
      </c>
      <c r="AY93" s="1090">
        <v>0.78</v>
      </c>
      <c r="AZ93" s="964">
        <v>21.26</v>
      </c>
      <c r="BA93" s="964">
        <v>-7.59</v>
      </c>
      <c r="BB93" s="964">
        <v>8.4500000000000011</v>
      </c>
      <c r="BC93" s="964">
        <v>4.9399999999999995</v>
      </c>
      <c r="BE93" s="701">
        <v>2002</v>
      </c>
      <c r="BF93" s="986" t="e">
        <f>#VALUE!</f>
        <v>#VALUE!</v>
      </c>
      <c r="BG93" s="972" t="s">
        <v>138</v>
      </c>
    </row>
    <row r="94" spans="1:59" ht="11.25" customHeight="1" x14ac:dyDescent="0.2">
      <c r="A94" s="645" t="s">
        <v>622</v>
      </c>
      <c r="B94" s="651" t="s">
        <v>623</v>
      </c>
      <c r="C94" s="1080" t="s">
        <v>113</v>
      </c>
      <c r="D94" s="1080" t="s">
        <v>4410</v>
      </c>
      <c r="E94" s="835">
        <v>16</v>
      </c>
      <c r="F94" s="554">
        <v>213</v>
      </c>
      <c r="G94" s="554" t="s">
        <v>38</v>
      </c>
      <c r="H94" s="554" t="s">
        <v>107</v>
      </c>
      <c r="I94" s="966">
        <v>40.18</v>
      </c>
      <c r="J94" s="745">
        <f t="shared" si="18"/>
        <v>1.9288203086112496</v>
      </c>
      <c r="K94" s="968">
        <v>0.19375000000000001</v>
      </c>
      <c r="L94" s="679">
        <v>4</v>
      </c>
      <c r="M94" s="736">
        <f t="shared" si="19"/>
        <v>0.77500000000000002</v>
      </c>
      <c r="N94" s="644" t="s">
        <v>153</v>
      </c>
      <c r="O94" s="838">
        <v>0.1925</v>
      </c>
      <c r="P94" s="958">
        <v>43335</v>
      </c>
      <c r="Q94" s="958">
        <v>43371</v>
      </c>
      <c r="R94" s="736">
        <f t="shared" si="20"/>
        <v>0.6493506493506499</v>
      </c>
      <c r="S94" s="802">
        <f>IF(INDEX(Historical!$D$7:$D$1452,MATCH(B94,Historical!$B$7:$B$1452,0))=0,"n/a",(INDEX(Historical!$C$7:$C$1452,MATCH(B94,Historical!$B$7:$B$1452,0))/INDEX(Historical!$D$7:$D$1452,MATCH(B94,Historical!$B$7:$B$1452,0))-1)*100)</f>
        <v>2.7303754266211566</v>
      </c>
      <c r="T94" s="802">
        <f>IF(INDEX(Historical!$F$7:$F$1452,MATCH(B94,Historical!$B$7:$B$1452,0))=0,"n/a",((INDEX(Historical!$C$7:$C$1452,MATCH(B94,Historical!$B$7:$B$1452,0))/INDEX(Historical!$F$7:$F$1452,MATCH(B94,Historical!$B$7:$B$1452,0)))^(1/3)-1)*100)</f>
        <v>2.8084730382178735</v>
      </c>
      <c r="U94" s="802">
        <f>IF(INDEX(Historical!$I$7:$I$1452,MATCH(B94,Historical!$B$7:$B$1452,0))=0,"n/a",((INDEX(Historical!$C$7:$C$1452,MATCH(B94,Historical!$B$7:$B$1452,0))/INDEX(Historical!$I$7:$I$1452,MATCH(B94,Historical!$B$7:$B$1452,0)))^(1/5)-1)*100)</f>
        <v>2.8928502041750015</v>
      </c>
      <c r="V94" s="802">
        <f>IF(INDEX(Historical!$O$7:$O$1452,MATCH(B94,Historical!$B$7:$B$1452,0))=0,"n/a",((INDEX(Historical!$C$7:$C$1452,MATCH(B94,Historical!$B$7:$B$1452,0))/INDEX(Historical!$O$7:$O$1452,MATCH(B94,Historical!$B$7:$B$1452,0)))^(1/10)-1)*100)</f>
        <v>10.391299883374504</v>
      </c>
      <c r="W94" s="803">
        <f t="shared" si="21"/>
        <v>0.27839156184910024</v>
      </c>
      <c r="X94" s="804">
        <f t="shared" si="22"/>
        <v>0.20516668114716327</v>
      </c>
      <c r="Y94" s="967" t="s">
        <v>4072</v>
      </c>
      <c r="Z94" s="745">
        <f t="shared" si="23"/>
        <v>75.242718446601941</v>
      </c>
      <c r="AA94" s="678">
        <f t="shared" si="24"/>
        <v>39.009708737864074</v>
      </c>
      <c r="AB94" s="679">
        <v>12</v>
      </c>
      <c r="AC94" s="959">
        <v>1.03</v>
      </c>
      <c r="AD94" s="959">
        <v>2.5299999999999998</v>
      </c>
      <c r="AE94" s="959">
        <v>1.48</v>
      </c>
      <c r="AF94" s="959">
        <v>7.09</v>
      </c>
      <c r="AG94" s="959">
        <v>17.8</v>
      </c>
      <c r="AH94" s="959">
        <v>18.399999999999999</v>
      </c>
      <c r="AI94" s="959">
        <v>14.91</v>
      </c>
      <c r="AJ94" s="959">
        <v>14.099999999999998</v>
      </c>
      <c r="AK94" s="959">
        <v>15.440000000000001</v>
      </c>
      <c r="AL94" s="969">
        <v>2980</v>
      </c>
      <c r="AM94" s="964">
        <v>0.2</v>
      </c>
      <c r="AN94" s="959">
        <v>0.02</v>
      </c>
      <c r="AO94" s="845">
        <f t="shared" si="25"/>
        <v>-34.188038225077825</v>
      </c>
      <c r="AP94" s="846">
        <f t="shared" si="26"/>
        <v>4.8216705127862509</v>
      </c>
      <c r="AQ94" s="680">
        <f t="shared" si="27"/>
        <v>250.6050864506841</v>
      </c>
      <c r="AR94" s="745">
        <f>INDEX(Historical!$C$7:$C$1452,MATCH(B94,Historical!$B$7:$B$1452,0))*IF(AH94="n/a",1.03,IF(AH94&lt;0,1.01,IF(AH94&gt;10,1.1,(1+AH94/100))))</f>
        <v>0.8277500000000001</v>
      </c>
      <c r="AS94" s="678">
        <f t="shared" si="28"/>
        <v>0.91052500000000014</v>
      </c>
      <c r="AT94" s="678">
        <f t="shared" si="32"/>
        <v>1.0015775000000002</v>
      </c>
      <c r="AU94" s="678">
        <f t="shared" si="32"/>
        <v>1.1017352500000004</v>
      </c>
      <c r="AV94" s="678">
        <f t="shared" si="32"/>
        <v>1.2119087750000006</v>
      </c>
      <c r="AW94" s="745">
        <f t="shared" si="29"/>
        <v>5.0534965250000017</v>
      </c>
      <c r="AX94" s="854">
        <f t="shared" si="30"/>
        <v>12.577144163763071</v>
      </c>
      <c r="AY94" s="1090">
        <v>0.91</v>
      </c>
      <c r="AZ94" s="964">
        <v>14.67</v>
      </c>
      <c r="BA94" s="964">
        <v>-28.51</v>
      </c>
      <c r="BB94" s="964">
        <v>-6.13</v>
      </c>
      <c r="BC94" s="964">
        <v>-2.75</v>
      </c>
      <c r="BE94" s="701">
        <v>2003</v>
      </c>
      <c r="BF94" s="986" t="e">
        <f>#VALUE!</f>
        <v>#VALUE!</v>
      </c>
      <c r="BG94" s="972">
        <v>10.7</v>
      </c>
    </row>
    <row r="95" spans="1:59" ht="11.25" customHeight="1" x14ac:dyDescent="0.2">
      <c r="A95" s="645" t="s">
        <v>4264</v>
      </c>
      <c r="B95" s="651" t="s">
        <v>4265</v>
      </c>
      <c r="C95" s="1080" t="s">
        <v>113</v>
      </c>
      <c r="D95" s="1080" t="s">
        <v>4433</v>
      </c>
      <c r="E95" s="835">
        <v>12</v>
      </c>
      <c r="F95" s="554">
        <v>305</v>
      </c>
      <c r="G95" s="554" t="s">
        <v>107</v>
      </c>
      <c r="H95" s="554" t="s">
        <v>107</v>
      </c>
      <c r="I95" s="966">
        <v>77.48</v>
      </c>
      <c r="J95" s="745">
        <f t="shared" si="18"/>
        <v>0.18069179143004646</v>
      </c>
      <c r="K95" s="968">
        <v>7.0000000000000007E-2</v>
      </c>
      <c r="L95" s="679">
        <v>2</v>
      </c>
      <c r="M95" s="736">
        <f t="shared" si="19"/>
        <v>0.14000000000000001</v>
      </c>
      <c r="N95" s="644" t="s">
        <v>232</v>
      </c>
      <c r="O95" s="838">
        <v>0.06</v>
      </c>
      <c r="P95" s="958">
        <v>43467</v>
      </c>
      <c r="Q95" s="958">
        <v>43482</v>
      </c>
      <c r="R95" s="736">
        <f t="shared" si="20"/>
        <v>16.666666666666682</v>
      </c>
      <c r="S95" s="802">
        <f>IF(INDEX(Historical!$D$7:$D$1452,MATCH(B95,Historical!$B$7:$B$1452,0))=0,"n/a",(INDEX(Historical!$C$7:$C$1452,MATCH(B95,Historical!$B$7:$B$1452,0))/INDEX(Historical!$D$7:$D$1452,MATCH(B95,Historical!$B$7:$B$1452,0))-1)*100)</f>
        <v>11.111111111111116</v>
      </c>
      <c r="T95" s="802">
        <f>IF(INDEX(Historical!$F$7:$F$1452,MATCH(B95,Historical!$B$7:$B$1452,0))=0,"n/a",((INDEX(Historical!$C$7:$C$1452,MATCH(B95,Historical!$B$7:$B$1452,0))/INDEX(Historical!$F$7:$F$1452,MATCH(B95,Historical!$B$7:$B$1452,0)))^(1/3)-1)*100)</f>
        <v>18.563110149668759</v>
      </c>
      <c r="U95" s="802">
        <f>IF(INDEX(Historical!$I$7:$I$1452,MATCH(B95,Historical!$B$7:$B$1452,0))=0,"n/a",((INDEX(Historical!$C$7:$C$1452,MATCH(B95,Historical!$B$7:$B$1452,0))/INDEX(Historical!$I$7:$I$1452,MATCH(B95,Historical!$B$7:$B$1452,0)))^(1/5)-1)*100)</f>
        <v>18.277803460425844</v>
      </c>
      <c r="V95" s="802">
        <f>IF(INDEX(Historical!$O$7:$O$1452,MATCH(B95,Historical!$B$7:$B$1452,0))=0,"n/a",((INDEX(Historical!$C$7:$C$1452,MATCH(B95,Historical!$B$7:$B$1452,0))/INDEX(Historical!$O$7:$O$1452,MATCH(B95,Historical!$B$7:$B$1452,0)))^(1/10)-1)*100)</f>
        <v>19.827915935573781</v>
      </c>
      <c r="W95" s="803">
        <f t="shared" si="21"/>
        <v>0.92182171438568383</v>
      </c>
      <c r="X95" s="804">
        <f t="shared" si="22"/>
        <v>1.0042749154080135</v>
      </c>
      <c r="Y95" s="771"/>
      <c r="Z95" s="745">
        <f t="shared" si="23"/>
        <v>7.7348066298342548</v>
      </c>
      <c r="AA95" s="678">
        <f t="shared" si="24"/>
        <v>42.806629834254146</v>
      </c>
      <c r="AB95" s="679">
        <v>10</v>
      </c>
      <c r="AC95" s="959">
        <v>1.81</v>
      </c>
      <c r="AD95" s="959">
        <v>2.85</v>
      </c>
      <c r="AE95" s="959">
        <v>5.28</v>
      </c>
      <c r="AF95" s="959">
        <v>7.37</v>
      </c>
      <c r="AG95" s="959">
        <v>19.8</v>
      </c>
      <c r="AH95" s="959">
        <v>31.8</v>
      </c>
      <c r="AI95" s="959">
        <v>11.24</v>
      </c>
      <c r="AJ95" s="959">
        <v>18.2</v>
      </c>
      <c r="AK95" s="959">
        <v>15.040000000000001</v>
      </c>
      <c r="AL95" s="969">
        <v>9390</v>
      </c>
      <c r="AM95" s="964">
        <v>5</v>
      </c>
      <c r="AN95" s="959">
        <v>0.38</v>
      </c>
      <c r="AO95" s="845">
        <f t="shared" si="25"/>
        <v>-24.348134582398256</v>
      </c>
      <c r="AP95" s="846">
        <f t="shared" si="26"/>
        <v>18.45849525185589</v>
      </c>
      <c r="AQ95" s="680">
        <f t="shared" si="27"/>
        <v>274.45359414512416</v>
      </c>
      <c r="AR95" s="745">
        <f>INDEX(Historical!$C$7:$C$1452,MATCH(B95,Historical!$B$7:$B$1452,0))*IF(AH95="n/a",1.03,IF(AH95&lt;0,1.01,IF(AH95&gt;10,1.1,(1+AH95/100))))</f>
        <v>0.14080000000000001</v>
      </c>
      <c r="AS95" s="678">
        <f t="shared" si="28"/>
        <v>0.15488000000000002</v>
      </c>
      <c r="AT95" s="678">
        <f t="shared" si="32"/>
        <v>0.17036800000000002</v>
      </c>
      <c r="AU95" s="678">
        <f t="shared" si="32"/>
        <v>0.18740480000000004</v>
      </c>
      <c r="AV95" s="678">
        <f t="shared" si="32"/>
        <v>0.20614528000000007</v>
      </c>
      <c r="AW95" s="745">
        <f t="shared" si="29"/>
        <v>0.85959808000000026</v>
      </c>
      <c r="AX95" s="854">
        <f t="shared" si="30"/>
        <v>1.1094451213216316</v>
      </c>
      <c r="AY95" s="1090">
        <v>0.95</v>
      </c>
      <c r="AZ95" s="964">
        <v>32.76</v>
      </c>
      <c r="BA95" s="964">
        <v>-17.68</v>
      </c>
      <c r="BB95" s="964">
        <v>-6.02</v>
      </c>
      <c r="BC95" s="964">
        <v>-1.79</v>
      </c>
      <c r="BE95" s="701">
        <v>2008</v>
      </c>
      <c r="BF95" s="986" t="e">
        <f>#VALUE!</f>
        <v>#VALUE!</v>
      </c>
      <c r="BG95" s="972">
        <v>9.9</v>
      </c>
    </row>
    <row r="96" spans="1:59" ht="11.25" customHeight="1" x14ac:dyDescent="0.2">
      <c r="A96" s="645" t="s">
        <v>624</v>
      </c>
      <c r="B96" s="651" t="s">
        <v>625</v>
      </c>
      <c r="C96" s="1080" t="s">
        <v>113</v>
      </c>
      <c r="D96" s="1080" t="s">
        <v>214</v>
      </c>
      <c r="E96" s="835">
        <v>12</v>
      </c>
      <c r="F96" s="554">
        <v>302</v>
      </c>
      <c r="G96" s="554" t="s">
        <v>107</v>
      </c>
      <c r="H96" s="554" t="s">
        <v>107</v>
      </c>
      <c r="I96" s="966">
        <v>37.93</v>
      </c>
      <c r="J96" s="745">
        <f t="shared" si="18"/>
        <v>2.2146058528868968</v>
      </c>
      <c r="K96" s="968">
        <v>0.21</v>
      </c>
      <c r="L96" s="679">
        <v>4</v>
      </c>
      <c r="M96" s="736">
        <f t="shared" si="19"/>
        <v>0.84</v>
      </c>
      <c r="N96" s="644" t="s">
        <v>153</v>
      </c>
      <c r="O96" s="838">
        <v>0.20749999999999999</v>
      </c>
      <c r="P96" s="958">
        <v>43448</v>
      </c>
      <c r="Q96" s="958">
        <v>43465</v>
      </c>
      <c r="R96" s="736">
        <f t="shared" si="20"/>
        <v>1.2048192771084349</v>
      </c>
      <c r="S96" s="802">
        <f>IF(INDEX(Historical!$D$7:$D$1452,MATCH(B96,Historical!$B$7:$B$1452,0))=0,"n/a",(INDEX(Historical!$C$7:$C$1452,MATCH(B96,Historical!$B$7:$B$1452,0))/INDEX(Historical!$D$7:$D$1452,MATCH(B96,Historical!$B$7:$B$1452,0))-1)*100)</f>
        <v>1.2307692307692353</v>
      </c>
      <c r="T96" s="802">
        <f>IF(INDEX(Historical!$F$7:$F$1452,MATCH(B96,Historical!$B$7:$B$1452,0))=0,"n/a",((INDEX(Historical!$C$7:$C$1452,MATCH(B96,Historical!$B$7:$B$1452,0))/INDEX(Historical!$F$7:$F$1452,MATCH(B96,Historical!$B$7:$B$1452,0)))^(1/3)-1)*100)</f>
        <v>1.24623414015399</v>
      </c>
      <c r="U96" s="802">
        <f>IF(INDEX(Historical!$I$7:$I$1452,MATCH(B96,Historical!$B$7:$B$1452,0))=0,"n/a",((INDEX(Historical!$C$7:$C$1452,MATCH(B96,Historical!$B$7:$B$1452,0))/INDEX(Historical!$I$7:$I$1452,MATCH(B96,Historical!$B$7:$B$1452,0)))^(1/5)-1)*100)</f>
        <v>1.2622291844391675</v>
      </c>
      <c r="V96" s="802" t="str">
        <f>IF(INDEX(Historical!$O$7:$O$1452,MATCH(B96,Historical!$B$7:$B$1452,0))=0,"n/a",((INDEX(Historical!$C$7:$C$1452,MATCH(B96,Historical!$B$7:$B$1452,0))/INDEX(Historical!$O$7:$O$1452,MATCH(B96,Historical!$B$7:$B$1452,0)))^(1/10)-1)*100)</f>
        <v>n/a</v>
      </c>
      <c r="W96" s="803" t="str">
        <f t="shared" si="21"/>
        <v>n/a</v>
      </c>
      <c r="X96" s="804">
        <f t="shared" si="22"/>
        <v>0.19722331006861993</v>
      </c>
      <c r="Y96" s="967" t="s">
        <v>154</v>
      </c>
      <c r="Z96" s="745">
        <f t="shared" si="23"/>
        <v>56.756756756756758</v>
      </c>
      <c r="AA96" s="678">
        <f t="shared" si="24"/>
        <v>25.628378378378379</v>
      </c>
      <c r="AB96" s="679">
        <v>9</v>
      </c>
      <c r="AC96" s="959">
        <v>1.48</v>
      </c>
      <c r="AD96" s="959">
        <v>2.0499999999999998</v>
      </c>
      <c r="AE96" s="959">
        <v>1.35</v>
      </c>
      <c r="AF96" s="959">
        <v>3.26</v>
      </c>
      <c r="AG96" s="959">
        <v>10.6</v>
      </c>
      <c r="AH96" s="959">
        <v>-30.4</v>
      </c>
      <c r="AI96" s="959">
        <v>9.7799999999999994</v>
      </c>
      <c r="AJ96" s="959">
        <v>6.4</v>
      </c>
      <c r="AK96" s="959">
        <v>12.5</v>
      </c>
      <c r="AL96" s="969">
        <v>2390</v>
      </c>
      <c r="AM96" s="964">
        <v>0.4</v>
      </c>
      <c r="AN96" s="959">
        <v>0.47</v>
      </c>
      <c r="AO96" s="845">
        <f t="shared" si="25"/>
        <v>-22.151543341052314</v>
      </c>
      <c r="AP96" s="846">
        <f t="shared" si="26"/>
        <v>3.4768350373260644</v>
      </c>
      <c r="AQ96" s="680">
        <f t="shared" si="27"/>
        <v>92.698398209929806</v>
      </c>
      <c r="AR96" s="745">
        <f>INDEX(Historical!$C$7:$C$1452,MATCH(B96,Historical!$B$7:$B$1452,0))*IF(AH96="n/a",1.03,IF(AH96&lt;0,1.01,IF(AH96&gt;10,1.1,(1+AH96/100))))</f>
        <v>0.83072500000000005</v>
      </c>
      <c r="AS96" s="678">
        <f t="shared" si="28"/>
        <v>0.91196990499999997</v>
      </c>
      <c r="AT96" s="678">
        <f t="shared" si="32"/>
        <v>1.0031668955000002</v>
      </c>
      <c r="AU96" s="678">
        <f t="shared" si="32"/>
        <v>1.1034835850500002</v>
      </c>
      <c r="AV96" s="678">
        <f t="shared" si="32"/>
        <v>1.2138319435550002</v>
      </c>
      <c r="AW96" s="745">
        <f t="shared" si="29"/>
        <v>5.0631773291050006</v>
      </c>
      <c r="AX96" s="854">
        <f t="shared" si="30"/>
        <v>13.348740651476406</v>
      </c>
      <c r="AY96" s="1090">
        <v>1.29</v>
      </c>
      <c r="AZ96" s="964">
        <v>4.74</v>
      </c>
      <c r="BA96" s="964">
        <v>-28.98</v>
      </c>
      <c r="BB96" s="964">
        <v>-14.62</v>
      </c>
      <c r="BC96" s="964">
        <v>-20.52</v>
      </c>
      <c r="BE96" s="701">
        <v>2008</v>
      </c>
      <c r="BF96" s="986" t="e">
        <f>#VALUE!</f>
        <v>#VALUE!</v>
      </c>
      <c r="BG96" s="972">
        <v>3.9</v>
      </c>
    </row>
    <row r="97" spans="1:59" ht="11.25" customHeight="1" x14ac:dyDescent="0.2">
      <c r="A97" s="566" t="s">
        <v>626</v>
      </c>
      <c r="B97" s="651" t="s">
        <v>627</v>
      </c>
      <c r="C97" s="1080" t="s">
        <v>109</v>
      </c>
      <c r="D97" s="1080" t="s">
        <v>4419</v>
      </c>
      <c r="E97" s="835">
        <v>12</v>
      </c>
      <c r="F97" s="554">
        <v>304</v>
      </c>
      <c r="G97" s="554" t="s">
        <v>107</v>
      </c>
      <c r="H97" s="554" t="s">
        <v>107</v>
      </c>
      <c r="I97" s="959">
        <v>197.74</v>
      </c>
      <c r="J97" s="745">
        <f t="shared" si="18"/>
        <v>0.74845757054718309</v>
      </c>
      <c r="K97" s="974">
        <v>0.37</v>
      </c>
      <c r="L97" s="679">
        <v>4</v>
      </c>
      <c r="M97" s="736">
        <f t="shared" si="19"/>
        <v>1.48</v>
      </c>
      <c r="N97" s="644" t="s">
        <v>628</v>
      </c>
      <c r="O97" s="839">
        <v>0.36</v>
      </c>
      <c r="P97" s="958">
        <v>43469</v>
      </c>
      <c r="Q97" s="958">
        <v>43481</v>
      </c>
      <c r="R97" s="736">
        <f t="shared" si="20"/>
        <v>2.7777777777777803</v>
      </c>
      <c r="S97" s="802">
        <f>IF(INDEX(Historical!$D$7:$D$1452,MATCH(B97,Historical!$B$7:$B$1452,0))=0,"n/a",(INDEX(Historical!$C$7:$C$1452,MATCH(B97,Historical!$B$7:$B$1452,0))/INDEX(Historical!$D$7:$D$1452,MATCH(B97,Historical!$B$7:$B$1452,0))-1)*100)</f>
        <v>6.5573770491803351</v>
      </c>
      <c r="T97" s="802">
        <f>IF(INDEX(Historical!$F$7:$F$1452,MATCH(B97,Historical!$B$7:$B$1452,0))=0,"n/a",((INDEX(Historical!$C$7:$C$1452,MATCH(B97,Historical!$B$7:$B$1452,0))/INDEX(Historical!$F$7:$F$1452,MATCH(B97,Historical!$B$7:$B$1452,0)))^(1/3)-1)*100)</f>
        <v>6.0487656968408743</v>
      </c>
      <c r="U97" s="802">
        <f>IF(INDEX(Historical!$I$7:$I$1452,MATCH(B97,Historical!$B$7:$B$1452,0))=0,"n/a",((INDEX(Historical!$C$7:$C$1452,MATCH(B97,Historical!$B$7:$B$1452,0))/INDEX(Historical!$I$7:$I$1452,MATCH(B97,Historical!$B$7:$B$1452,0)))^(1/5)-1)*100)</f>
        <v>4.9708311950775741</v>
      </c>
      <c r="V97" s="802">
        <f>IF(INDEX(Historical!$O$7:$O$1452,MATCH(B97,Historical!$B$7:$B$1452,0))=0,"n/a",((INDEX(Historical!$C$7:$C$1452,MATCH(B97,Historical!$B$7:$B$1452,0))/INDEX(Historical!$O$7:$O$1452,MATCH(B97,Historical!$B$7:$B$1452,0)))^(1/10)-1)*100)</f>
        <v>4.9748678361387633</v>
      </c>
      <c r="W97" s="803">
        <f t="shared" si="21"/>
        <v>0.99918859330656662</v>
      </c>
      <c r="X97" s="804">
        <f t="shared" si="22"/>
        <v>0.3602051590635923</v>
      </c>
      <c r="Y97" s="758" t="s">
        <v>4072</v>
      </c>
      <c r="Z97" s="745">
        <f t="shared" si="23"/>
        <v>9.9129269926322845</v>
      </c>
      <c r="AA97" s="678">
        <f t="shared" si="24"/>
        <v>13.244474212993973</v>
      </c>
      <c r="AB97" s="679">
        <v>12</v>
      </c>
      <c r="AC97" s="959">
        <v>14.93</v>
      </c>
      <c r="AD97" s="959" t="s">
        <v>138</v>
      </c>
      <c r="AE97" s="959">
        <v>4.63</v>
      </c>
      <c r="AF97" s="959">
        <v>2.0099999999999998</v>
      </c>
      <c r="AG97" s="959">
        <v>16.400000000000002</v>
      </c>
      <c r="AH97" s="959">
        <v>9.4</v>
      </c>
      <c r="AI97" s="959" t="s">
        <v>138</v>
      </c>
      <c r="AJ97" s="959">
        <v>13.8</v>
      </c>
      <c r="AK97" s="959" t="s">
        <v>138</v>
      </c>
      <c r="AL97" s="969">
        <v>423.16</v>
      </c>
      <c r="AM97" s="964">
        <v>1.3</v>
      </c>
      <c r="AN97" s="959">
        <v>0</v>
      </c>
      <c r="AO97" s="845">
        <f t="shared" si="25"/>
        <v>-7.5251854473692159</v>
      </c>
      <c r="AP97" s="846">
        <f t="shared" si="26"/>
        <v>5.7192887656247571</v>
      </c>
      <c r="AQ97" s="680">
        <f t="shared" si="27"/>
        <v>8.7737573909317579</v>
      </c>
      <c r="AR97" s="745">
        <f>INDEX(Historical!$C$7:$C$1452,MATCH(B97,Historical!$B$7:$B$1452,0))*IF(AH97="n/a",1.03,IF(AH97&lt;0,1.01,IF(AH97&gt;10,1.1,(1+AH97/100))))</f>
        <v>1.4222000000000001</v>
      </c>
      <c r="AS97" s="678">
        <f t="shared" si="28"/>
        <v>1.4648660000000002</v>
      </c>
      <c r="AT97" s="678">
        <f t="shared" si="32"/>
        <v>1.5088119800000002</v>
      </c>
      <c r="AU97" s="678">
        <f t="shared" si="32"/>
        <v>1.5540763394000001</v>
      </c>
      <c r="AV97" s="678">
        <f t="shared" si="32"/>
        <v>1.6006986295820003</v>
      </c>
      <c r="AW97" s="745">
        <f t="shared" si="29"/>
        <v>7.5506529489820009</v>
      </c>
      <c r="AX97" s="854">
        <f t="shared" si="30"/>
        <v>3.8184752447567512</v>
      </c>
      <c r="AY97" s="1090">
        <v>0.84</v>
      </c>
      <c r="AZ97" s="964">
        <v>1.91</v>
      </c>
      <c r="BA97" s="964">
        <v>-15.18</v>
      </c>
      <c r="BB97" s="964">
        <v>-4.83</v>
      </c>
      <c r="BC97" s="964">
        <v>-7.1099999999999994</v>
      </c>
      <c r="BE97" s="701">
        <v>2008</v>
      </c>
      <c r="BF97" s="986" t="e">
        <f>#VALUE!</f>
        <v>#VALUE!</v>
      </c>
      <c r="BG97" s="972">
        <v>1.4000000000000001</v>
      </c>
    </row>
    <row r="98" spans="1:59" ht="11.25" customHeight="1" x14ac:dyDescent="0.2">
      <c r="A98" s="645" t="s">
        <v>629</v>
      </c>
      <c r="B98" s="651" t="s">
        <v>630</v>
      </c>
      <c r="C98" s="1080" t="s">
        <v>180</v>
      </c>
      <c r="D98" s="1080" t="s">
        <v>4425</v>
      </c>
      <c r="E98" s="835">
        <v>14</v>
      </c>
      <c r="F98" s="554">
        <v>273</v>
      </c>
      <c r="G98" s="554" t="s">
        <v>107</v>
      </c>
      <c r="H98" s="554" t="s">
        <v>107</v>
      </c>
      <c r="I98" s="966">
        <v>28.56</v>
      </c>
      <c r="J98" s="745">
        <f t="shared" si="18"/>
        <v>9.3137254901960809</v>
      </c>
      <c r="K98" s="968">
        <v>0.66500000000000004</v>
      </c>
      <c r="L98" s="679">
        <v>4</v>
      </c>
      <c r="M98" s="736">
        <f t="shared" si="19"/>
        <v>2.66</v>
      </c>
      <c r="N98" s="644" t="s">
        <v>701</v>
      </c>
      <c r="O98" s="838">
        <v>0.66</v>
      </c>
      <c r="P98" s="958">
        <v>43399</v>
      </c>
      <c r="Q98" s="958">
        <v>43412</v>
      </c>
      <c r="R98" s="736">
        <f t="shared" si="20"/>
        <v>0.75757575757575824</v>
      </c>
      <c r="S98" s="802">
        <f>IF(INDEX(Historical!$D$7:$D$1452,MATCH(B98,Historical!$B$7:$B$1452,0))=0,"n/a",(INDEX(Historical!$C$7:$C$1452,MATCH(B98,Historical!$B$7:$B$1452,0))/INDEX(Historical!$D$7:$D$1452,MATCH(B98,Historical!$B$7:$B$1452,0))-1)*100)</f>
        <v>7.9741379310344751</v>
      </c>
      <c r="T98" s="802">
        <f>IF(INDEX(Historical!$F$7:$F$1452,MATCH(B98,Historical!$B$7:$B$1452,0))=0,"n/a",((INDEX(Historical!$C$7:$C$1452,MATCH(B98,Historical!$B$7:$B$1452,0))/INDEX(Historical!$F$7:$F$1452,MATCH(B98,Historical!$B$7:$B$1452,0)))^(1/3)-1)*100)</f>
        <v>7.014414469103003</v>
      </c>
      <c r="U98" s="802">
        <f>IF(INDEX(Historical!$I$7:$I$1452,MATCH(B98,Historical!$B$7:$B$1452,0))=0,"n/a",((INDEX(Historical!$C$7:$C$1452,MATCH(B98,Historical!$B$7:$B$1452,0))/INDEX(Historical!$I$7:$I$1452,MATCH(B98,Historical!$B$7:$B$1452,0)))^(1/5)-1)*100)</f>
        <v>6.7445927985984255</v>
      </c>
      <c r="V98" s="802">
        <f>IF(INDEX(Historical!$O$7:$O$1452,MATCH(B98,Historical!$B$7:$B$1452,0))=0,"n/a",((INDEX(Historical!$C$7:$C$1452,MATCH(B98,Historical!$B$7:$B$1452,0))/INDEX(Historical!$O$7:$O$1452,MATCH(B98,Historical!$B$7:$B$1452,0)))^(1/10)-1)*100)</f>
        <v>6.0476997102153263</v>
      </c>
      <c r="W98" s="803">
        <f t="shared" si="21"/>
        <v>1.1152327532410313</v>
      </c>
      <c r="X98" s="804">
        <f t="shared" si="22"/>
        <v>0.55740436352053102</v>
      </c>
      <c r="Y98" s="967" t="s">
        <v>4072</v>
      </c>
      <c r="Z98" s="745">
        <f t="shared" si="23"/>
        <v>120.36199095022626</v>
      </c>
      <c r="AA98" s="678">
        <f t="shared" si="24"/>
        <v>12.923076923076923</v>
      </c>
      <c r="AB98" s="679">
        <v>12</v>
      </c>
      <c r="AC98" s="959">
        <v>2.21</v>
      </c>
      <c r="AD98" s="959" t="s">
        <v>138</v>
      </c>
      <c r="AE98" s="959">
        <v>6.15</v>
      </c>
      <c r="AF98" s="959">
        <v>6.74</v>
      </c>
      <c r="AG98" s="959">
        <v>48.199999999999996</v>
      </c>
      <c r="AH98" s="959">
        <v>34.799999999999997</v>
      </c>
      <c r="AI98" s="959">
        <v>5.6000000000000005</v>
      </c>
      <c r="AJ98" s="959">
        <v>12.1</v>
      </c>
      <c r="AK98" s="959">
        <v>-6.65</v>
      </c>
      <c r="AL98" s="969">
        <v>3090</v>
      </c>
      <c r="AM98" s="964">
        <v>0.1</v>
      </c>
      <c r="AN98" s="959">
        <v>3.17</v>
      </c>
      <c r="AO98" s="845">
        <f t="shared" si="25"/>
        <v>3.1352413657175831</v>
      </c>
      <c r="AP98" s="846">
        <f t="shared" si="26"/>
        <v>16.058318288794506</v>
      </c>
      <c r="AQ98" s="680">
        <f t="shared" si="27"/>
        <v>96.753131796662558</v>
      </c>
      <c r="AR98" s="745">
        <f>INDEX(Historical!$C$7:$C$1452,MATCH(B98,Historical!$B$7:$B$1452,0))*IF(AH98="n/a",1.03,IF(AH98&lt;0,1.01,IF(AH98&gt;10,1.1,(1+AH98/100))))</f>
        <v>2.7555000000000001</v>
      </c>
      <c r="AS98" s="678">
        <f t="shared" si="28"/>
        <v>2.9098080000000004</v>
      </c>
      <c r="AT98" s="678">
        <f t="shared" si="32"/>
        <v>2.9389060800000006</v>
      </c>
      <c r="AU98" s="678">
        <f t="shared" si="32"/>
        <v>2.9682951408000005</v>
      </c>
      <c r="AV98" s="678">
        <f t="shared" si="32"/>
        <v>2.9979780922080006</v>
      </c>
      <c r="AW98" s="745">
        <f t="shared" si="29"/>
        <v>14.570487313008003</v>
      </c>
      <c r="AX98" s="854">
        <f t="shared" si="30"/>
        <v>51.017112440504221</v>
      </c>
      <c r="AY98" s="1090">
        <v>0.75</v>
      </c>
      <c r="AZ98" s="964">
        <v>9.49</v>
      </c>
      <c r="BA98" s="964">
        <v>-16</v>
      </c>
      <c r="BB98" s="964">
        <v>-2.04</v>
      </c>
      <c r="BC98" s="964">
        <v>-3.4799999999999995</v>
      </c>
      <c r="BE98" s="701">
        <v>2005</v>
      </c>
      <c r="BF98" s="986" t="e">
        <f>#VALUE!</f>
        <v>#VALUE!</v>
      </c>
      <c r="BG98" s="972">
        <v>10.199999999999999</v>
      </c>
    </row>
    <row r="99" spans="1:59" ht="11.25" customHeight="1" x14ac:dyDescent="0.2">
      <c r="A99" s="566" t="s">
        <v>631</v>
      </c>
      <c r="B99" s="651" t="s">
        <v>632</v>
      </c>
      <c r="C99" s="1080" t="s">
        <v>109</v>
      </c>
      <c r="D99" s="1080" t="s">
        <v>4427</v>
      </c>
      <c r="E99" s="835">
        <v>14</v>
      </c>
      <c r="F99" s="554">
        <v>277</v>
      </c>
      <c r="G99" s="554" t="s">
        <v>107</v>
      </c>
      <c r="H99" s="554" t="s">
        <v>107</v>
      </c>
      <c r="I99" s="966">
        <v>105.51</v>
      </c>
      <c r="J99" s="745">
        <f t="shared" si="18"/>
        <v>1.6680883328594445</v>
      </c>
      <c r="K99" s="968">
        <v>0.44</v>
      </c>
      <c r="L99" s="679">
        <v>4</v>
      </c>
      <c r="M99" s="736">
        <f t="shared" si="19"/>
        <v>1.76</v>
      </c>
      <c r="N99" s="644" t="s">
        <v>523</v>
      </c>
      <c r="O99" s="838">
        <v>0.41</v>
      </c>
      <c r="P99" s="958">
        <v>43418</v>
      </c>
      <c r="Q99" s="958">
        <v>43434</v>
      </c>
      <c r="R99" s="736">
        <f t="shared" si="20"/>
        <v>7.3170731707317138</v>
      </c>
      <c r="S99" s="802">
        <f>IF(INDEX(Historical!$D$7:$D$1452,MATCH(B99,Historical!$B$7:$B$1452,0))=0,"n/a",(INDEX(Historical!$C$7:$C$1452,MATCH(B99,Historical!$B$7:$B$1452,0))/INDEX(Historical!$D$7:$D$1452,MATCH(B99,Historical!$B$7:$B$1452,0))-1)*100)</f>
        <v>3.7499999999999867</v>
      </c>
      <c r="T99" s="802">
        <f>IF(INDEX(Historical!$F$7:$F$1452,MATCH(B99,Historical!$B$7:$B$1452,0))=0,"n/a",((INDEX(Historical!$C$7:$C$1452,MATCH(B99,Historical!$B$7:$B$1452,0))/INDEX(Historical!$F$7:$F$1452,MATCH(B99,Historical!$B$7:$B$1452,0)))^(1/3)-1)*100)</f>
        <v>6.1806396748809167</v>
      </c>
      <c r="U99" s="802">
        <f>IF(INDEX(Historical!$I$7:$I$1452,MATCH(B99,Historical!$B$7:$B$1452,0))=0,"n/a",((INDEX(Historical!$C$7:$C$1452,MATCH(B99,Historical!$B$7:$B$1452,0))/INDEX(Historical!$I$7:$I$1452,MATCH(B99,Historical!$B$7:$B$1452,0)))^(1/5)-1)*100)</f>
        <v>8.3602802316019353</v>
      </c>
      <c r="V99" s="802">
        <f>IF(INDEX(Historical!$O$7:$O$1452,MATCH(B99,Historical!$B$7:$B$1452,0))=0,"n/a",((INDEX(Historical!$C$7:$C$1452,MATCH(B99,Historical!$B$7:$B$1452,0))/INDEX(Historical!$O$7:$O$1452,MATCH(B99,Historical!$B$7:$B$1452,0)))^(1/10)-1)*100)</f>
        <v>10.409326692247634</v>
      </c>
      <c r="W99" s="803">
        <f t="shared" si="21"/>
        <v>0.80315283387428604</v>
      </c>
      <c r="X99" s="804" t="str">
        <f t="shared" si="22"/>
        <v>n/a</v>
      </c>
      <c r="Y99" s="760" t="s">
        <v>4072</v>
      </c>
      <c r="Z99" s="745" t="str">
        <f t="shared" si="23"/>
        <v>n/a</v>
      </c>
      <c r="AA99" s="678" t="str">
        <f t="shared" si="24"/>
        <v>n/a</v>
      </c>
      <c r="AB99" s="679">
        <v>12</v>
      </c>
      <c r="AC99" s="959" t="s">
        <v>138</v>
      </c>
      <c r="AD99" s="959" t="s">
        <v>138</v>
      </c>
      <c r="AE99" s="959" t="s">
        <v>138</v>
      </c>
      <c r="AF99" s="959" t="s">
        <v>138</v>
      </c>
      <c r="AG99" s="959" t="s">
        <v>138</v>
      </c>
      <c r="AH99" s="959" t="s">
        <v>138</v>
      </c>
      <c r="AI99" s="959" t="s">
        <v>138</v>
      </c>
      <c r="AJ99" s="959" t="s">
        <v>138</v>
      </c>
      <c r="AK99" s="959" t="s">
        <v>138</v>
      </c>
      <c r="AL99" s="969" t="s">
        <v>138</v>
      </c>
      <c r="AM99" s="964" t="s">
        <v>138</v>
      </c>
      <c r="AN99" s="959" t="s">
        <v>138</v>
      </c>
      <c r="AO99" s="845" t="str">
        <f t="shared" si="25"/>
        <v>n/a</v>
      </c>
      <c r="AP99" s="846">
        <f t="shared" si="26"/>
        <v>10.028368564461379</v>
      </c>
      <c r="AQ99" s="680" t="str">
        <f t="shared" si="27"/>
        <v>n/a</v>
      </c>
      <c r="AR99" s="745">
        <f>INDEX(Historical!$C$7:$C$1452,MATCH(B99,Historical!$B$7:$B$1452,0))*IF(AH99="n/a",1.03,IF(AH99&lt;0,1.01,IF(AH99&gt;10,1.1,(1+AH99/100))))</f>
        <v>1.2823499999999999</v>
      </c>
      <c r="AS99" s="678">
        <f t="shared" si="28"/>
        <v>1.3208205</v>
      </c>
      <c r="AT99" s="678">
        <f t="shared" si="32"/>
        <v>1.3604451150000001</v>
      </c>
      <c r="AU99" s="678">
        <f t="shared" si="32"/>
        <v>1.4012584684500002</v>
      </c>
      <c r="AV99" s="678">
        <f t="shared" si="32"/>
        <v>1.4432962225035002</v>
      </c>
      <c r="AW99" s="745">
        <f t="shared" si="29"/>
        <v>6.8081703059535004</v>
      </c>
      <c r="AX99" s="854">
        <f t="shared" si="30"/>
        <v>6.4526303724324707</v>
      </c>
      <c r="AY99" s="1090" t="s">
        <v>138</v>
      </c>
      <c r="AZ99" s="964" t="s">
        <v>138</v>
      </c>
      <c r="BA99" s="964" t="s">
        <v>138</v>
      </c>
      <c r="BB99" s="964" t="s">
        <v>138</v>
      </c>
      <c r="BC99" s="964" t="s">
        <v>138</v>
      </c>
      <c r="BD99" s="1006" t="s">
        <v>4351</v>
      </c>
      <c r="BE99" s="701">
        <v>2005</v>
      </c>
      <c r="BF99" s="986" t="e">
        <f>#VALUE!</f>
        <v>#VALUE!</v>
      </c>
      <c r="BG99" s="972" t="s">
        <v>138</v>
      </c>
    </row>
    <row r="100" spans="1:59" ht="11.25" customHeight="1" x14ac:dyDescent="0.2">
      <c r="A100" s="645" t="s">
        <v>633</v>
      </c>
      <c r="B100" s="967" t="s">
        <v>634</v>
      </c>
      <c r="C100" s="1080" t="s">
        <v>113</v>
      </c>
      <c r="D100" s="1080" t="s">
        <v>4451</v>
      </c>
      <c r="E100" s="835">
        <v>11</v>
      </c>
      <c r="F100" s="554">
        <v>318</v>
      </c>
      <c r="G100" s="554" t="s">
        <v>38</v>
      </c>
      <c r="H100" s="554" t="s">
        <v>38</v>
      </c>
      <c r="I100" s="966">
        <v>99.34</v>
      </c>
      <c r="J100" s="745">
        <f t="shared" si="18"/>
        <v>3.3823233340044294</v>
      </c>
      <c r="K100" s="968">
        <v>0.84</v>
      </c>
      <c r="L100" s="679">
        <v>4</v>
      </c>
      <c r="M100" s="736">
        <f t="shared" si="19"/>
        <v>3.36</v>
      </c>
      <c r="N100" s="644" t="s">
        <v>150</v>
      </c>
      <c r="O100" s="838">
        <v>0.77</v>
      </c>
      <c r="P100" s="958">
        <v>43433</v>
      </c>
      <c r="Q100" s="958">
        <v>43448</v>
      </c>
      <c r="R100" s="736">
        <f t="shared" si="20"/>
        <v>9.0909090909090846</v>
      </c>
      <c r="S100" s="802">
        <f>IF(INDEX(Historical!$D$7:$D$1452,MATCH(B100,Historical!$B$7:$B$1452,0))=0,"n/a",(INDEX(Historical!$C$7:$C$1452,MATCH(B100,Historical!$B$7:$B$1452,0))/INDEX(Historical!$D$7:$D$1452,MATCH(B100,Historical!$B$7:$B$1452,0))-1)*100)</f>
        <v>10.810810810810811</v>
      </c>
      <c r="T100" s="802">
        <f>IF(INDEX(Historical!$F$7:$F$1452,MATCH(B100,Historical!$B$7:$B$1452,0))=0,"n/a",((INDEX(Historical!$C$7:$C$1452,MATCH(B100,Historical!$B$7:$B$1452,0))/INDEX(Historical!$F$7:$F$1452,MATCH(B100,Historical!$B$7:$B$1452,0)))^(1/3)-1)*100)</f>
        <v>11.687582878684765</v>
      </c>
      <c r="U100" s="802">
        <f>IF(INDEX(Historical!$I$7:$I$1452,MATCH(B100,Historical!$B$7:$B$1452,0))=0,"n/a",((INDEX(Historical!$C$7:$C$1452,MATCH(B100,Historical!$B$7:$B$1452,0))/INDEX(Historical!$I$7:$I$1452,MATCH(B100,Historical!$B$7:$B$1452,0)))^(1/5)-1)*100)</f>
        <v>11.304961305610561</v>
      </c>
      <c r="V100" s="802">
        <f>IF(INDEX(Historical!$O$7:$O$1452,MATCH(B100,Historical!$B$7:$B$1452,0))=0,"n/a",((INDEX(Historical!$C$7:$C$1452,MATCH(B100,Historical!$B$7:$B$1452,0))/INDEX(Historical!$O$7:$O$1452,MATCH(B100,Historical!$B$7:$B$1452,0)))^(1/10)-1)*100)</f>
        <v>8.0763817208747035</v>
      </c>
      <c r="W100" s="803">
        <f t="shared" si="21"/>
        <v>1.3997556946065435</v>
      </c>
      <c r="X100" s="804">
        <f t="shared" si="22"/>
        <v>6.6499772385944471</v>
      </c>
      <c r="Y100" s="967"/>
      <c r="Z100" s="745">
        <f t="shared" si="23"/>
        <v>52.913385826771652</v>
      </c>
      <c r="AA100" s="678">
        <f t="shared" si="24"/>
        <v>15.644094488188978</v>
      </c>
      <c r="AB100" s="679">
        <v>12</v>
      </c>
      <c r="AC100" s="959">
        <v>6.35</v>
      </c>
      <c r="AD100" s="959">
        <v>1.57</v>
      </c>
      <c r="AE100" s="959">
        <v>1.31</v>
      </c>
      <c r="AF100" s="959">
        <v>3.09</v>
      </c>
      <c r="AG100" s="959">
        <v>17.299999999999997</v>
      </c>
      <c r="AH100" s="959">
        <v>3.5999999999999996</v>
      </c>
      <c r="AI100" s="959">
        <v>8.07</v>
      </c>
      <c r="AJ100" s="959">
        <v>1.7000000000000002</v>
      </c>
      <c r="AK100" s="959">
        <v>10</v>
      </c>
      <c r="AL100" s="969">
        <v>5590</v>
      </c>
      <c r="AM100" s="964">
        <v>0.5</v>
      </c>
      <c r="AN100" s="959">
        <v>1.1000000000000001</v>
      </c>
      <c r="AO100" s="845">
        <f t="shared" si="25"/>
        <v>-0.95680984857398776</v>
      </c>
      <c r="AP100" s="846">
        <f t="shared" si="26"/>
        <v>14.68728463961499</v>
      </c>
      <c r="AQ100" s="680">
        <f t="shared" si="27"/>
        <v>46.576111390793137</v>
      </c>
      <c r="AR100" s="745">
        <f>INDEX(Historical!$C$7:$C$1452,MATCH(B100,Historical!$B$7:$B$1452,0))*IF(AH100="n/a",1.03,IF(AH100&lt;0,1.01,IF(AH100&gt;10,1.1,(1+AH100/100))))</f>
        <v>2.9733199999999997</v>
      </c>
      <c r="AS100" s="678">
        <f t="shared" si="28"/>
        <v>3.2132669239999996</v>
      </c>
      <c r="AT100" s="678">
        <f t="shared" si="32"/>
        <v>3.5345936164</v>
      </c>
      <c r="AU100" s="678">
        <f t="shared" si="32"/>
        <v>3.8880529780400002</v>
      </c>
      <c r="AV100" s="678">
        <f t="shared" si="32"/>
        <v>4.2768582758440008</v>
      </c>
      <c r="AW100" s="745">
        <f t="shared" si="29"/>
        <v>17.886091794283999</v>
      </c>
      <c r="AX100" s="854">
        <f t="shared" si="30"/>
        <v>18.004924294628548</v>
      </c>
      <c r="AY100" s="1090">
        <v>1.28</v>
      </c>
      <c r="AZ100" s="964">
        <v>8.1199999999999992</v>
      </c>
      <c r="BA100" s="964">
        <v>-33.339999999999996</v>
      </c>
      <c r="BB100" s="964">
        <v>-6.0699999999999994</v>
      </c>
      <c r="BC100" s="964">
        <v>-13.530000000000001</v>
      </c>
      <c r="BE100" s="701">
        <v>2009</v>
      </c>
      <c r="BF100" s="986" t="e">
        <f>#VALUE!</f>
        <v>#VALUE!</v>
      </c>
      <c r="BG100" s="972">
        <v>6.2</v>
      </c>
    </row>
    <row r="101" spans="1:59" ht="11.25" customHeight="1" x14ac:dyDescent="0.2">
      <c r="A101" s="667" t="s">
        <v>1341</v>
      </c>
      <c r="B101" s="651" t="s">
        <v>1342</v>
      </c>
      <c r="C101" s="1080" t="s">
        <v>129</v>
      </c>
      <c r="D101" s="1080" t="s">
        <v>194</v>
      </c>
      <c r="E101" s="835">
        <v>10</v>
      </c>
      <c r="F101" s="554">
        <v>332</v>
      </c>
      <c r="G101" s="554" t="s">
        <v>107</v>
      </c>
      <c r="H101" s="554" t="s">
        <v>107</v>
      </c>
      <c r="I101" s="966">
        <v>65.569999999999993</v>
      </c>
      <c r="J101" s="745">
        <f t="shared" si="18"/>
        <v>1.6775964617965538</v>
      </c>
      <c r="K101" s="968">
        <v>0.27500000000000002</v>
      </c>
      <c r="L101" s="679">
        <v>4</v>
      </c>
      <c r="M101" s="736">
        <f t="shared" si="19"/>
        <v>1.1000000000000001</v>
      </c>
      <c r="N101" s="644" t="s">
        <v>496</v>
      </c>
      <c r="O101" s="838">
        <v>0.21</v>
      </c>
      <c r="P101" s="958">
        <v>43462</v>
      </c>
      <c r="Q101" s="958">
        <v>43480</v>
      </c>
      <c r="R101" s="736">
        <f t="shared" si="20"/>
        <v>30.95238095238097</v>
      </c>
      <c r="S101" s="802">
        <f>IF(INDEX(Historical!$D$7:$D$1452,MATCH(B101,Historical!$B$7:$B$1452,0))=0,"n/a",(INDEX(Historical!$C$7:$C$1452,MATCH(B101,Historical!$B$7:$B$1452,0))/INDEX(Historical!$D$7:$D$1452,MATCH(B101,Historical!$B$7:$B$1452,0))-1)*100)</f>
        <v>13.333333333333353</v>
      </c>
      <c r="T101" s="802">
        <f>IF(INDEX(Historical!$F$7:$F$1452,MATCH(B101,Historical!$B$7:$B$1452,0))=0,"n/a",((INDEX(Historical!$C$7:$C$1452,MATCH(B101,Historical!$B$7:$B$1452,0))/INDEX(Historical!$F$7:$F$1452,MATCH(B101,Historical!$B$7:$B$1452,0)))^(1/3)-1)*100)</f>
        <v>12.311068346755549</v>
      </c>
      <c r="U101" s="802">
        <f>IF(INDEX(Historical!$I$7:$I$1452,MATCH(B101,Historical!$B$7:$B$1452,0))=0,"n/a",((INDEX(Historical!$C$7:$C$1452,MATCH(B101,Historical!$B$7:$B$1452,0))/INDEX(Historical!$I$7:$I$1452,MATCH(B101,Historical!$B$7:$B$1452,0)))^(1/5)-1)*100)</f>
        <v>16.271101521949817</v>
      </c>
      <c r="V101" s="802">
        <f>IF(INDEX(Historical!$O$7:$O$1452,MATCH(B101,Historical!$B$7:$B$1452,0))=0,"n/a",((INDEX(Historical!$C$7:$C$1452,MATCH(B101,Historical!$B$7:$B$1452,0))/INDEX(Historical!$O$7:$O$1452,MATCH(B101,Historical!$B$7:$B$1452,0)))^(1/10)-1)*100)</f>
        <v>18.300598802037648</v>
      </c>
      <c r="W101" s="803">
        <f t="shared" si="21"/>
        <v>0.88910213802064986</v>
      </c>
      <c r="X101" s="804" t="str">
        <f t="shared" si="22"/>
        <v>n/a</v>
      </c>
      <c r="Y101" s="756"/>
      <c r="Z101" s="745">
        <f t="shared" si="23"/>
        <v>67.484662576687128</v>
      </c>
      <c r="AA101" s="678">
        <f t="shared" si="24"/>
        <v>40.226993865030671</v>
      </c>
      <c r="AB101" s="679">
        <v>12</v>
      </c>
      <c r="AC101" s="959">
        <v>1.63</v>
      </c>
      <c r="AD101" s="959">
        <v>3.36</v>
      </c>
      <c r="AE101" s="959">
        <v>3.25</v>
      </c>
      <c r="AF101" s="959">
        <v>4.57</v>
      </c>
      <c r="AG101" s="959">
        <v>11.3</v>
      </c>
      <c r="AH101" s="959">
        <v>27.6</v>
      </c>
      <c r="AI101" s="959">
        <v>13.66</v>
      </c>
      <c r="AJ101" s="959">
        <v>-20.399999999999999</v>
      </c>
      <c r="AK101" s="959">
        <v>12</v>
      </c>
      <c r="AL101" s="969">
        <v>2110</v>
      </c>
      <c r="AM101" s="964">
        <v>0.1</v>
      </c>
      <c r="AN101" s="959">
        <v>0.12</v>
      </c>
      <c r="AO101" s="845">
        <f t="shared" si="25"/>
        <v>-22.278295881284301</v>
      </c>
      <c r="AP101" s="846">
        <f t="shared" si="26"/>
        <v>17.948697983746371</v>
      </c>
      <c r="AQ101" s="680">
        <f t="shared" si="27"/>
        <v>185.84172929413634</v>
      </c>
      <c r="AR101" s="745">
        <f>INDEX(Historical!$C$7:$C$1452,MATCH(B101,Historical!$B$7:$B$1452,0))*IF(AH101="n/a",1.03,IF(AH101&lt;0,1.01,IF(AH101&gt;10,1.1,(1+AH101/100))))</f>
        <v>0.74800000000000011</v>
      </c>
      <c r="AS101" s="678">
        <f t="shared" si="28"/>
        <v>0.8228000000000002</v>
      </c>
      <c r="AT101" s="678">
        <f t="shared" si="32"/>
        <v>0.90508000000000033</v>
      </c>
      <c r="AU101" s="678">
        <f t="shared" si="32"/>
        <v>0.99558800000000047</v>
      </c>
      <c r="AV101" s="678">
        <f t="shared" si="32"/>
        <v>1.0951468000000006</v>
      </c>
      <c r="AW101" s="745">
        <f t="shared" si="29"/>
        <v>4.5666148000000018</v>
      </c>
      <c r="AX101" s="854">
        <f t="shared" si="30"/>
        <v>6.9644880280616173</v>
      </c>
      <c r="AY101" s="1090">
        <v>0.99</v>
      </c>
      <c r="AZ101" s="964">
        <v>58.75</v>
      </c>
      <c r="BA101" s="964">
        <v>-2.86</v>
      </c>
      <c r="BB101" s="964">
        <v>9.32</v>
      </c>
      <c r="BC101" s="964">
        <v>15.35</v>
      </c>
      <c r="BE101" s="701">
        <v>2010</v>
      </c>
      <c r="BF101" s="986" t="e">
        <f>#VALUE!</f>
        <v>#VALUE!</v>
      </c>
      <c r="BG101" s="972">
        <v>6.4</v>
      </c>
    </row>
    <row r="102" spans="1:59" ht="11.25" customHeight="1" x14ac:dyDescent="0.2">
      <c r="A102" s="566" t="s">
        <v>637</v>
      </c>
      <c r="B102" s="651" t="s">
        <v>638</v>
      </c>
      <c r="C102" s="1080" t="s">
        <v>4277</v>
      </c>
      <c r="D102" s="1080" t="s">
        <v>4413</v>
      </c>
      <c r="E102" s="835">
        <v>23</v>
      </c>
      <c r="F102" s="554">
        <v>144</v>
      </c>
      <c r="G102" s="554" t="s">
        <v>116</v>
      </c>
      <c r="H102" s="554" t="s">
        <v>116</v>
      </c>
      <c r="I102" s="959">
        <v>113.67</v>
      </c>
      <c r="J102" s="745">
        <f t="shared" si="18"/>
        <v>5.524764669657781</v>
      </c>
      <c r="K102" s="974">
        <v>1.57</v>
      </c>
      <c r="L102" s="679">
        <v>4</v>
      </c>
      <c r="M102" s="736">
        <f t="shared" si="19"/>
        <v>6.28</v>
      </c>
      <c r="N102" s="644" t="s">
        <v>229</v>
      </c>
      <c r="O102" s="839">
        <v>1.5</v>
      </c>
      <c r="P102" s="958">
        <v>43229</v>
      </c>
      <c r="Q102" s="958">
        <v>43260</v>
      </c>
      <c r="R102" s="736">
        <f t="shared" si="20"/>
        <v>4.6666666666666714</v>
      </c>
      <c r="S102" s="802">
        <f>IF(INDEX(Historical!$D$7:$D$1452,MATCH(B102,Historical!$B$7:$B$1452,0))=0,"n/a",(INDEX(Historical!$C$7:$C$1452,MATCH(B102,Historical!$B$7:$B$1452,0))/INDEX(Historical!$D$7:$D$1452,MATCH(B102,Historical!$B$7:$B$1452,0))-1)*100)</f>
        <v>7.2727272727272751</v>
      </c>
      <c r="T102" s="802">
        <f>IF(INDEX(Historical!$F$7:$F$1452,MATCH(B102,Historical!$B$7:$B$1452,0))=0,"n/a",((INDEX(Historical!$C$7:$C$1452,MATCH(B102,Historical!$B$7:$B$1452,0))/INDEX(Historical!$F$7:$F$1452,MATCH(B102,Historical!$B$7:$B$1452,0)))^(1/3)-1)*100)</f>
        <v>11.554654085939786</v>
      </c>
      <c r="U102" s="802">
        <f>IF(INDEX(Historical!$I$7:$I$1452,MATCH(B102,Historical!$B$7:$B$1452,0))=0,"n/a",((INDEX(Historical!$C$7:$C$1452,MATCH(B102,Historical!$B$7:$B$1452,0))/INDEX(Historical!$I$7:$I$1452,MATCH(B102,Historical!$B$7:$B$1452,0)))^(1/5)-1)*100)</f>
        <v>12.322720670278752</v>
      </c>
      <c r="V102" s="802">
        <f>IF(INDEX(Historical!$O$7:$O$1452,MATCH(B102,Historical!$B$7:$B$1452,0))=0,"n/a",((INDEX(Historical!$C$7:$C$1452,MATCH(B102,Historical!$B$7:$B$1452,0))/INDEX(Historical!$O$7:$O$1452,MATCH(B102,Historical!$B$7:$B$1452,0)))^(1/10)-1)*100)</f>
        <v>14.676934558936328</v>
      </c>
      <c r="W102" s="803">
        <f t="shared" si="21"/>
        <v>0.83959771168808761</v>
      </c>
      <c r="X102" s="804" t="str">
        <f t="shared" si="22"/>
        <v>n/a</v>
      </c>
      <c r="Y102" s="651"/>
      <c r="Z102" s="745">
        <f t="shared" si="23"/>
        <v>51.265306122448983</v>
      </c>
      <c r="AA102" s="678">
        <f t="shared" si="24"/>
        <v>9.2791836734693884</v>
      </c>
      <c r="AB102" s="679">
        <v>12</v>
      </c>
      <c r="AC102" s="959">
        <v>12.25</v>
      </c>
      <c r="AD102" s="959">
        <v>9.67</v>
      </c>
      <c r="AE102" s="959">
        <v>1.33</v>
      </c>
      <c r="AF102" s="959">
        <v>5.24</v>
      </c>
      <c r="AG102" s="961">
        <v>30.9</v>
      </c>
      <c r="AH102" s="959">
        <v>-3.3000000000000003</v>
      </c>
      <c r="AI102" s="959">
        <v>0.80999999999999994</v>
      </c>
      <c r="AJ102" s="959">
        <v>-4</v>
      </c>
      <c r="AK102" s="959">
        <v>0.96</v>
      </c>
      <c r="AL102" s="969">
        <v>106540</v>
      </c>
      <c r="AM102" s="964">
        <v>0.1</v>
      </c>
      <c r="AN102" s="959">
        <v>2.37</v>
      </c>
      <c r="AO102" s="845">
        <f t="shared" si="25"/>
        <v>8.5683016664671445</v>
      </c>
      <c r="AP102" s="846">
        <f t="shared" si="26"/>
        <v>17.847485339936533</v>
      </c>
      <c r="AQ102" s="680">
        <f t="shared" si="27"/>
        <v>47.004039927826625</v>
      </c>
      <c r="AR102" s="745">
        <f>INDEX(Historical!$C$7:$C$1452,MATCH(B102,Historical!$B$7:$B$1452,0))*IF(AH102="n/a",1.03,IF(AH102&lt;0,1.01,IF(AH102&gt;10,1.1,(1+AH102/100))))</f>
        <v>5.9590000000000005</v>
      </c>
      <c r="AS102" s="678">
        <f t="shared" si="28"/>
        <v>6.0072679000000004</v>
      </c>
      <c r="AT102" s="678">
        <f t="shared" si="32"/>
        <v>6.064937671840001</v>
      </c>
      <c r="AU102" s="678">
        <f t="shared" si="32"/>
        <v>6.1231610734896655</v>
      </c>
      <c r="AV102" s="678">
        <f t="shared" si="32"/>
        <v>6.181943419795167</v>
      </c>
      <c r="AW102" s="745">
        <f t="shared" si="29"/>
        <v>30.336310065124838</v>
      </c>
      <c r="AX102" s="854">
        <f t="shared" si="30"/>
        <v>26.68805319356456</v>
      </c>
      <c r="AY102" s="1090">
        <v>1.07</v>
      </c>
      <c r="AZ102" s="964">
        <v>7.3</v>
      </c>
      <c r="BA102" s="964">
        <v>-33.58</v>
      </c>
      <c r="BB102" s="964">
        <v>-5.76</v>
      </c>
      <c r="BC102" s="964">
        <v>-18.93</v>
      </c>
      <c r="BE102" s="701">
        <v>1996</v>
      </c>
      <c r="BF102" s="986" t="e">
        <f>#VALUE!</f>
        <v>#VALUE!</v>
      </c>
      <c r="BG102" s="972">
        <v>4.5999999999999996</v>
      </c>
    </row>
    <row r="103" spans="1:59" ht="11.25" customHeight="1" x14ac:dyDescent="0.2">
      <c r="A103" s="645" t="s">
        <v>639</v>
      </c>
      <c r="B103" s="651" t="s">
        <v>640</v>
      </c>
      <c r="C103" s="1080" t="s">
        <v>124</v>
      </c>
      <c r="D103" s="1080" t="s">
        <v>4256</v>
      </c>
      <c r="E103" s="835">
        <v>16</v>
      </c>
      <c r="F103" s="554">
        <v>215</v>
      </c>
      <c r="G103" s="554" t="s">
        <v>38</v>
      </c>
      <c r="H103" s="554" t="s">
        <v>38</v>
      </c>
      <c r="I103" s="966">
        <v>134.27000000000001</v>
      </c>
      <c r="J103" s="745">
        <f t="shared" si="18"/>
        <v>2.1747225739182241</v>
      </c>
      <c r="K103" s="968">
        <v>0.73</v>
      </c>
      <c r="L103" s="679">
        <v>4</v>
      </c>
      <c r="M103" s="736">
        <f t="shared" si="19"/>
        <v>2.92</v>
      </c>
      <c r="N103" s="644" t="s">
        <v>591</v>
      </c>
      <c r="O103" s="838">
        <v>0.69</v>
      </c>
      <c r="P103" s="958">
        <v>43364</v>
      </c>
      <c r="Q103" s="958">
        <v>43378</v>
      </c>
      <c r="R103" s="736">
        <f t="shared" si="20"/>
        <v>5.7971014492753676</v>
      </c>
      <c r="S103" s="802">
        <f>IF(INDEX(Historical!$D$7:$D$1452,MATCH(B103,Historical!$B$7:$B$1452,0))=0,"n/a",(INDEX(Historical!$C$7:$C$1452,MATCH(B103,Historical!$B$7:$B$1452,0))/INDEX(Historical!$D$7:$D$1452,MATCH(B103,Historical!$B$7:$B$1452,0))-1)*100)</f>
        <v>12.5</v>
      </c>
      <c r="T103" s="802">
        <f>IF(INDEX(Historical!$F$7:$F$1452,MATCH(B103,Historical!$B$7:$B$1452,0))=0,"n/a",((INDEX(Historical!$C$7:$C$1452,MATCH(B103,Historical!$B$7:$B$1452,0))/INDEX(Historical!$F$7:$F$1452,MATCH(B103,Historical!$B$7:$B$1452,0)))^(1/3)-1)*100)</f>
        <v>16.75232910072808</v>
      </c>
      <c r="U103" s="802">
        <f>IF(INDEX(Historical!$I$7:$I$1452,MATCH(B103,Historical!$B$7:$B$1452,0))=0,"n/a",((INDEX(Historical!$C$7:$C$1452,MATCH(B103,Historical!$B$7:$B$1452,0))/INDEX(Historical!$I$7:$I$1452,MATCH(B103,Historical!$B$7:$B$1452,0)))^(1/5)-1)*100)</f>
        <v>15.496110048498601</v>
      </c>
      <c r="V103" s="802">
        <f>IF(INDEX(Historical!$O$7:$O$1452,MATCH(B103,Historical!$B$7:$B$1452,0))=0,"n/a",((INDEX(Historical!$C$7:$C$1452,MATCH(B103,Historical!$B$7:$B$1452,0))/INDEX(Historical!$O$7:$O$1452,MATCH(B103,Historical!$B$7:$B$1452,0)))^(1/10)-1)*100)</f>
        <v>11.741425036458942</v>
      </c>
      <c r="W103" s="803">
        <f t="shared" si="21"/>
        <v>1.3197810317215142</v>
      </c>
      <c r="X103" s="804">
        <f t="shared" si="22"/>
        <v>1.2806702519420332</v>
      </c>
      <c r="Y103" s="756"/>
      <c r="Z103" s="745">
        <f t="shared" si="23"/>
        <v>56.153846153846153</v>
      </c>
      <c r="AA103" s="678">
        <f t="shared" si="24"/>
        <v>25.821153846153848</v>
      </c>
      <c r="AB103" s="679">
        <v>12</v>
      </c>
      <c r="AC103" s="959">
        <v>5.2</v>
      </c>
      <c r="AD103" s="959">
        <v>2.72</v>
      </c>
      <c r="AE103" s="959">
        <v>4.07</v>
      </c>
      <c r="AF103" s="959">
        <v>2.71</v>
      </c>
      <c r="AG103" s="959">
        <v>12.3</v>
      </c>
      <c r="AH103" s="959">
        <v>8.2000000000000011</v>
      </c>
      <c r="AI103" s="959">
        <v>2.56</v>
      </c>
      <c r="AJ103" s="959">
        <v>12.1</v>
      </c>
      <c r="AK103" s="959">
        <v>9.5</v>
      </c>
      <c r="AL103" s="969">
        <v>14690</v>
      </c>
      <c r="AM103" s="964">
        <v>17.599999999999998</v>
      </c>
      <c r="AN103" s="959">
        <v>1.0900000000000001</v>
      </c>
      <c r="AO103" s="845">
        <f t="shared" si="25"/>
        <v>-8.1503212237370235</v>
      </c>
      <c r="AP103" s="846">
        <f t="shared" si="26"/>
        <v>17.670832622416825</v>
      </c>
      <c r="AQ103" s="680">
        <f t="shared" si="27"/>
        <v>76.352332842934928</v>
      </c>
      <c r="AR103" s="745">
        <f>INDEX(Historical!$C$7:$C$1452,MATCH(B103,Historical!$B$7:$B$1452,0))*IF(AH103="n/a",1.03,IF(AH103&lt;0,1.01,IF(AH103&gt;10,1.1,(1+AH103/100))))</f>
        <v>2.82402</v>
      </c>
      <c r="AS103" s="678">
        <f t="shared" si="28"/>
        <v>2.8963149120000002</v>
      </c>
      <c r="AT103" s="678">
        <f t="shared" si="32"/>
        <v>3.17146482864</v>
      </c>
      <c r="AU103" s="678">
        <f t="shared" si="32"/>
        <v>3.4727539873607998</v>
      </c>
      <c r="AV103" s="678">
        <f t="shared" si="32"/>
        <v>3.8026656161600756</v>
      </c>
      <c r="AW103" s="745">
        <f t="shared" si="29"/>
        <v>16.167219344160877</v>
      </c>
      <c r="AX103" s="854">
        <f t="shared" si="30"/>
        <v>12.040827693573304</v>
      </c>
      <c r="AY103" s="1090">
        <v>0.86</v>
      </c>
      <c r="AZ103" s="964">
        <v>9.9599999999999991</v>
      </c>
      <c r="BA103" s="964">
        <v>-14.7</v>
      </c>
      <c r="BB103" s="964">
        <v>-3.4099999999999997</v>
      </c>
      <c r="BC103" s="964">
        <v>0.45999999999999996</v>
      </c>
      <c r="BE103" s="701">
        <v>2003</v>
      </c>
      <c r="BF103" s="986" t="e">
        <f>#VALUE!</f>
        <v>#VALUE!</v>
      </c>
      <c r="BG103" s="972">
        <v>4.8</v>
      </c>
    </row>
    <row r="104" spans="1:59" ht="11.25" customHeight="1" x14ac:dyDescent="0.2">
      <c r="A104" s="645" t="s">
        <v>641</v>
      </c>
      <c r="B104" s="651" t="s">
        <v>642</v>
      </c>
      <c r="C104" s="1080" t="s">
        <v>248</v>
      </c>
      <c r="D104" s="1080" t="s">
        <v>4441</v>
      </c>
      <c r="E104" s="835">
        <v>13</v>
      </c>
      <c r="F104" s="554">
        <v>288</v>
      </c>
      <c r="G104" s="554" t="s">
        <v>107</v>
      </c>
      <c r="H104" s="554" t="s">
        <v>107</v>
      </c>
      <c r="I104" s="966">
        <v>43.86</v>
      </c>
      <c r="J104" s="745">
        <f t="shared" si="18"/>
        <v>1.0715914272685818</v>
      </c>
      <c r="K104" s="968">
        <v>0.47</v>
      </c>
      <c r="L104" s="679">
        <v>1</v>
      </c>
      <c r="M104" s="736">
        <f t="shared" si="19"/>
        <v>0.47</v>
      </c>
      <c r="N104" s="644" t="s">
        <v>643</v>
      </c>
      <c r="O104" s="838">
        <v>0.43</v>
      </c>
      <c r="P104" s="958">
        <v>43250</v>
      </c>
      <c r="Q104" s="958">
        <v>43280</v>
      </c>
      <c r="R104" s="736">
        <f t="shared" si="20"/>
        <v>9.302325581395344</v>
      </c>
      <c r="S104" s="802">
        <f>IF(INDEX(Historical!$D$7:$D$1452,MATCH(B104,Historical!$B$7:$B$1452,0))=0,"n/a",(INDEX(Historical!$C$7:$C$1452,MATCH(B104,Historical!$B$7:$B$1452,0))/INDEX(Historical!$D$7:$D$1452,MATCH(B104,Historical!$B$7:$B$1452,0))-1)*100)</f>
        <v>4.8780487804878092</v>
      </c>
      <c r="T104" s="802">
        <f>IF(INDEX(Historical!$F$7:$F$1452,MATCH(B104,Historical!$B$7:$B$1452,0))=0,"n/a",((INDEX(Historical!$C$7:$C$1452,MATCH(B104,Historical!$B$7:$B$1452,0))/INDEX(Historical!$F$7:$F$1452,MATCH(B104,Historical!$B$7:$B$1452,0)))^(1/3)-1)*100)</f>
        <v>21.456027185364057</v>
      </c>
      <c r="U104" s="802">
        <f>IF(INDEX(Historical!$I$7:$I$1452,MATCH(B104,Historical!$B$7:$B$1452,0))=0,"n/a",((INDEX(Historical!$C$7:$C$1452,MATCH(B104,Historical!$B$7:$B$1452,0))/INDEX(Historical!$I$7:$I$1452,MATCH(B104,Historical!$B$7:$B$1452,0)))^(1/5)-1)*100)</f>
        <v>16.543402167042554</v>
      </c>
      <c r="V104" s="802">
        <f>IF(INDEX(Historical!$O$7:$O$1452,MATCH(B104,Historical!$B$7:$B$1452,0))=0,"n/a",((INDEX(Historical!$C$7:$C$1452,MATCH(B104,Historical!$B$7:$B$1452,0))/INDEX(Historical!$O$7:$O$1452,MATCH(B104,Historical!$B$7:$B$1452,0)))^(1/10)-1)*100)</f>
        <v>15.703593010346783</v>
      </c>
      <c r="W104" s="803">
        <f t="shared" si="21"/>
        <v>1.0534787902451648</v>
      </c>
      <c r="X104" s="804">
        <f t="shared" si="22"/>
        <v>1.0275405072697237</v>
      </c>
      <c r="Y104" s="967"/>
      <c r="Z104" s="745">
        <f t="shared" si="23"/>
        <v>16.095890410958905</v>
      </c>
      <c r="AA104" s="678">
        <f t="shared" si="24"/>
        <v>15.020547945205479</v>
      </c>
      <c r="AB104" s="679">
        <v>11</v>
      </c>
      <c r="AC104" s="959">
        <v>2.92</v>
      </c>
      <c r="AD104" s="959">
        <v>1.81</v>
      </c>
      <c r="AE104" s="959">
        <v>2.83</v>
      </c>
      <c r="AF104" s="959">
        <v>1.18</v>
      </c>
      <c r="AG104" s="959">
        <v>17.299999999999997</v>
      </c>
      <c r="AH104" s="959">
        <v>49.5</v>
      </c>
      <c r="AI104" s="959">
        <v>10.440000000000001</v>
      </c>
      <c r="AJ104" s="959">
        <v>16.100000000000001</v>
      </c>
      <c r="AK104" s="959">
        <v>8.3000000000000007</v>
      </c>
      <c r="AL104" s="969">
        <v>2000</v>
      </c>
      <c r="AM104" s="964">
        <v>1.0999999999999999</v>
      </c>
      <c r="AN104" s="959">
        <v>0.16</v>
      </c>
      <c r="AO104" s="845">
        <f t="shared" si="25"/>
        <v>2.5944456491056584</v>
      </c>
      <c r="AP104" s="846">
        <f t="shared" si="26"/>
        <v>17.614993594311137</v>
      </c>
      <c r="AQ104" s="680">
        <f t="shared" si="27"/>
        <v>-11.245040012546747</v>
      </c>
      <c r="AR104" s="745">
        <f>INDEX(Historical!$C$7:$C$1452,MATCH(B104,Historical!$B$7:$B$1452,0))*IF(AH104="n/a",1.03,IF(AH104&lt;0,1.01,IF(AH104&gt;10,1.1,(1+AH104/100))))</f>
        <v>0.47300000000000003</v>
      </c>
      <c r="AS104" s="678">
        <f t="shared" si="28"/>
        <v>0.5203000000000001</v>
      </c>
      <c r="AT104" s="678">
        <f t="shared" si="32"/>
        <v>0.56348490000000007</v>
      </c>
      <c r="AU104" s="678">
        <f t="shared" si="32"/>
        <v>0.6102541467</v>
      </c>
      <c r="AV104" s="678">
        <f t="shared" si="32"/>
        <v>0.66090524087610003</v>
      </c>
      <c r="AW104" s="745">
        <f t="shared" si="29"/>
        <v>2.8279442875761003</v>
      </c>
      <c r="AX104" s="854">
        <f t="shared" si="30"/>
        <v>6.4476613943823535</v>
      </c>
      <c r="AY104" s="1090">
        <v>0.9</v>
      </c>
      <c r="AZ104" s="964">
        <v>24.89</v>
      </c>
      <c r="BA104" s="964">
        <v>-12.19</v>
      </c>
      <c r="BB104" s="964">
        <v>7.24</v>
      </c>
      <c r="BC104" s="964">
        <v>3.52</v>
      </c>
      <c r="BE104" s="701">
        <v>2006</v>
      </c>
      <c r="BF104" s="986" t="e">
        <f>#VALUE!</f>
        <v>#VALUE!</v>
      </c>
      <c r="BG104" s="972">
        <v>12</v>
      </c>
    </row>
    <row r="105" spans="1:59" s="882" customFormat="1" ht="11.25" customHeight="1" x14ac:dyDescent="0.2">
      <c r="A105" s="740" t="s">
        <v>644</v>
      </c>
      <c r="B105" s="890" t="s">
        <v>645</v>
      </c>
      <c r="C105" s="1080" t="s">
        <v>109</v>
      </c>
      <c r="D105" s="1080" t="s">
        <v>4427</v>
      </c>
      <c r="E105" s="1118">
        <v>13</v>
      </c>
      <c r="F105" s="554">
        <v>283</v>
      </c>
      <c r="G105" s="1179" t="s">
        <v>107</v>
      </c>
      <c r="H105" s="1179" t="s">
        <v>107</v>
      </c>
      <c r="I105" s="863">
        <v>22.56</v>
      </c>
      <c r="J105" s="864">
        <f t="shared" si="18"/>
        <v>4.6099290780141846</v>
      </c>
      <c r="K105" s="865">
        <v>0.26</v>
      </c>
      <c r="L105" s="866">
        <v>4</v>
      </c>
      <c r="M105" s="867">
        <f t="shared" si="19"/>
        <v>1.04</v>
      </c>
      <c r="N105" s="868" t="s">
        <v>153</v>
      </c>
      <c r="O105" s="869">
        <v>0.25</v>
      </c>
      <c r="P105" s="891">
        <v>43004</v>
      </c>
      <c r="Q105" s="891">
        <v>43007</v>
      </c>
      <c r="R105" s="867">
        <f t="shared" si="20"/>
        <v>4.0000000000000036</v>
      </c>
      <c r="S105" s="802">
        <f>IF(INDEX(Historical!$D$7:$D$1452,MATCH(B105,Historical!$B$7:$B$1452,0))=0,"n/a",(INDEX(Historical!$C$7:$C$1452,MATCH(B105,Historical!$B$7:$B$1452,0))/INDEX(Historical!$D$7:$D$1452,MATCH(B105,Historical!$B$7:$B$1452,0))-1)*100)</f>
        <v>4.081632653061229</v>
      </c>
      <c r="T105" s="802">
        <f>IF(INDEX(Historical!$F$7:$F$1452,MATCH(B105,Historical!$B$7:$B$1452,0))=0,"n/a",((INDEX(Historical!$C$7:$C$1452,MATCH(B105,Historical!$B$7:$B$1452,0))/INDEX(Historical!$F$7:$F$1452,MATCH(B105,Historical!$B$7:$B$1452,0)))^(1/3)-1)*100)</f>
        <v>4.6493949447643512</v>
      </c>
      <c r="U105" s="802">
        <f>IF(INDEX(Historical!$I$7:$I$1452,MATCH(B105,Historical!$B$7:$B$1452,0))=0,"n/a",((INDEX(Historical!$C$7:$C$1452,MATCH(B105,Historical!$B$7:$B$1452,0))/INDEX(Historical!$I$7:$I$1452,MATCH(B105,Historical!$B$7:$B$1452,0)))^(1/5)-1)*100)</f>
        <v>4.9789046324285158</v>
      </c>
      <c r="V105" s="802">
        <f>IF(INDEX(Historical!$O$7:$O$1452,MATCH(B105,Historical!$B$7:$B$1452,0))=0,"n/a",((INDEX(Historical!$C$7:$C$1452,MATCH(B105,Historical!$B$7:$B$1452,0))/INDEX(Historical!$O$7:$O$1452,MATCH(B105,Historical!$B$7:$B$1452,0)))^(1/10)-1)*100)</f>
        <v>8.860805372552738</v>
      </c>
      <c r="W105" s="871">
        <f t="shared" si="21"/>
        <v>0.56190204198042637</v>
      </c>
      <c r="X105" s="872" t="str">
        <f t="shared" si="22"/>
        <v>n/a</v>
      </c>
      <c r="Y105" s="1089" t="s">
        <v>4487</v>
      </c>
      <c r="Z105" s="864" t="str">
        <f t="shared" si="23"/>
        <v>n/a</v>
      </c>
      <c r="AA105" s="874" t="str">
        <f t="shared" si="24"/>
        <v>n/a</v>
      </c>
      <c r="AB105" s="866">
        <v>12</v>
      </c>
      <c r="AC105" s="875" t="s">
        <v>138</v>
      </c>
      <c r="AD105" s="875" t="s">
        <v>138</v>
      </c>
      <c r="AE105" s="875" t="s">
        <v>138</v>
      </c>
      <c r="AF105" s="875" t="s">
        <v>138</v>
      </c>
      <c r="AG105" s="875" t="s">
        <v>138</v>
      </c>
      <c r="AH105" s="875" t="s">
        <v>138</v>
      </c>
      <c r="AI105" s="875" t="s">
        <v>138</v>
      </c>
      <c r="AJ105" s="875" t="s">
        <v>138</v>
      </c>
      <c r="AK105" s="875" t="s">
        <v>138</v>
      </c>
      <c r="AL105" s="876" t="s">
        <v>138</v>
      </c>
      <c r="AM105" s="877" t="s">
        <v>138</v>
      </c>
      <c r="AN105" s="875" t="s">
        <v>138</v>
      </c>
      <c r="AO105" s="878" t="str">
        <f t="shared" si="25"/>
        <v>n/a</v>
      </c>
      <c r="AP105" s="879">
        <f t="shared" si="26"/>
        <v>9.5888337104426995</v>
      </c>
      <c r="AQ105" s="880" t="str">
        <f t="shared" si="27"/>
        <v>n/a</v>
      </c>
      <c r="AR105" s="745">
        <f>INDEX(Historical!$C$7:$C$1452,MATCH(B105,Historical!$B$7:$B$1452,0))*IF(AH105="n/a",1.03,IF(AH105&lt;0,1.01,IF(AH105&gt;10,1.1,(1+AH105/100))))</f>
        <v>1.0506</v>
      </c>
      <c r="AS105" s="874">
        <f t="shared" si="28"/>
        <v>1.0821179999999999</v>
      </c>
      <c r="AT105" s="874">
        <f t="shared" si="32"/>
        <v>1.1145815399999999</v>
      </c>
      <c r="AU105" s="874">
        <f t="shared" si="32"/>
        <v>1.1480189861999999</v>
      </c>
      <c r="AV105" s="874">
        <f t="shared" si="32"/>
        <v>1.1824595557859998</v>
      </c>
      <c r="AW105" s="864">
        <f t="shared" si="29"/>
        <v>5.5777780819859988</v>
      </c>
      <c r="AX105" s="881">
        <f t="shared" si="30"/>
        <v>24.724193625824466</v>
      </c>
      <c r="AY105" s="1091" t="s">
        <v>138</v>
      </c>
      <c r="AZ105" s="877" t="s">
        <v>138</v>
      </c>
      <c r="BA105" s="877" t="s">
        <v>138</v>
      </c>
      <c r="BB105" s="877" t="s">
        <v>138</v>
      </c>
      <c r="BC105" s="877" t="s">
        <v>138</v>
      </c>
      <c r="BD105" s="1007" t="s">
        <v>4351</v>
      </c>
      <c r="BE105" s="701">
        <v>2007</v>
      </c>
      <c r="BF105" s="986" t="e">
        <f>#VALUE!</f>
        <v>#VALUE!</v>
      </c>
      <c r="BG105" s="938" t="s">
        <v>138</v>
      </c>
    </row>
    <row r="106" spans="1:59" ht="11.25" customHeight="1" x14ac:dyDescent="0.2">
      <c r="A106" s="645" t="s">
        <v>648</v>
      </c>
      <c r="B106" s="651" t="s">
        <v>649</v>
      </c>
      <c r="C106" s="1080" t="s">
        <v>129</v>
      </c>
      <c r="D106" s="1080" t="s">
        <v>4415</v>
      </c>
      <c r="E106" s="835">
        <v>15</v>
      </c>
      <c r="F106" s="554">
        <v>253</v>
      </c>
      <c r="G106" s="554" t="s">
        <v>107</v>
      </c>
      <c r="H106" s="554" t="s">
        <v>107</v>
      </c>
      <c r="I106" s="966">
        <v>144.59</v>
      </c>
      <c r="J106" s="745">
        <f t="shared" si="18"/>
        <v>1.3832215229268967</v>
      </c>
      <c r="K106" s="968">
        <v>0.5</v>
      </c>
      <c r="L106" s="679">
        <v>4</v>
      </c>
      <c r="M106" s="736">
        <f t="shared" si="19"/>
        <v>2</v>
      </c>
      <c r="N106" s="644" t="s">
        <v>268</v>
      </c>
      <c r="O106" s="838">
        <v>0.45</v>
      </c>
      <c r="P106" s="958">
        <v>43451</v>
      </c>
      <c r="Q106" s="958">
        <v>43469</v>
      </c>
      <c r="R106" s="736">
        <f t="shared" si="20"/>
        <v>11.111111111111107</v>
      </c>
      <c r="S106" s="802">
        <f>IF(INDEX(Historical!$D$7:$D$1452,MATCH(B106,Historical!$B$7:$B$1452,0))=0,"n/a",(INDEX(Historical!$C$7:$C$1452,MATCH(B106,Historical!$B$7:$B$1452,0))/INDEX(Historical!$D$7:$D$1452,MATCH(B106,Historical!$B$7:$B$1452,0))-1)*100)</f>
        <v>7.6923076923076872</v>
      </c>
      <c r="T106" s="802">
        <f>IF(INDEX(Historical!$F$7:$F$1452,MATCH(B106,Historical!$B$7:$B$1452,0))=0,"n/a",((INDEX(Historical!$C$7:$C$1452,MATCH(B106,Historical!$B$7:$B$1452,0))/INDEX(Historical!$F$7:$F$1452,MATCH(B106,Historical!$B$7:$B$1452,0)))^(1/3)-1)*100)</f>
        <v>9.4879784971972256</v>
      </c>
      <c r="U106" s="802">
        <f>IF(INDEX(Historical!$I$7:$I$1452,MATCH(B106,Historical!$B$7:$B$1452,0))=0,"n/a",((INDEX(Historical!$C$7:$C$1452,MATCH(B106,Historical!$B$7:$B$1452,0))/INDEX(Historical!$I$7:$I$1452,MATCH(B106,Historical!$B$7:$B$1452,0)))^(1/5)-1)*100)</f>
        <v>26.433216777748171</v>
      </c>
      <c r="V106" s="802">
        <f>IF(INDEX(Historical!$O$7:$O$1452,MATCH(B106,Historical!$B$7:$B$1452,0))=0,"n/a",((INDEX(Historical!$C$7:$C$1452,MATCH(B106,Historical!$B$7:$B$1452,0))/INDEX(Historical!$O$7:$O$1452,MATCH(B106,Historical!$B$7:$B$1452,0)))^(1/10)-1)*100)</f>
        <v>17.322966750298342</v>
      </c>
      <c r="W106" s="803">
        <f t="shared" si="21"/>
        <v>1.5259058773690095</v>
      </c>
      <c r="X106" s="804">
        <f t="shared" si="22"/>
        <v>8.2603802430463027</v>
      </c>
      <c r="Y106" s="761"/>
      <c r="Z106" s="745">
        <f t="shared" si="23"/>
        <v>50.251256281407031</v>
      </c>
      <c r="AA106" s="678">
        <f t="shared" si="24"/>
        <v>36.329145728643219</v>
      </c>
      <c r="AB106" s="679">
        <v>9</v>
      </c>
      <c r="AC106" s="959">
        <v>3.98</v>
      </c>
      <c r="AD106" s="959">
        <v>6.05</v>
      </c>
      <c r="AE106" s="959">
        <v>2.42</v>
      </c>
      <c r="AF106" s="959">
        <v>3.57</v>
      </c>
      <c r="AG106" s="959">
        <v>14.2</v>
      </c>
      <c r="AH106" s="959">
        <v>-5.3</v>
      </c>
      <c r="AI106" s="959">
        <v>6.04</v>
      </c>
      <c r="AJ106" s="959">
        <v>3.2</v>
      </c>
      <c r="AK106" s="959">
        <v>6</v>
      </c>
      <c r="AL106" s="969">
        <v>2750</v>
      </c>
      <c r="AM106" s="964">
        <v>20.200000000000003</v>
      </c>
      <c r="AN106" s="959">
        <v>0</v>
      </c>
      <c r="AO106" s="845">
        <f t="shared" si="25"/>
        <v>-8.5127074279681523</v>
      </c>
      <c r="AP106" s="846">
        <f t="shared" si="26"/>
        <v>27.816438300675067</v>
      </c>
      <c r="AQ106" s="680">
        <f t="shared" si="27"/>
        <v>140.08799336100486</v>
      </c>
      <c r="AR106" s="745">
        <f>INDEX(Historical!$C$7:$C$1452,MATCH(B106,Historical!$B$7:$B$1452,0))*IF(AH106="n/a",1.03,IF(AH106&lt;0,1.01,IF(AH106&gt;10,1.1,(1+AH106/100))))</f>
        <v>1.6967999999999999</v>
      </c>
      <c r="AS106" s="678">
        <f t="shared" si="28"/>
        <v>1.7992867199999998</v>
      </c>
      <c r="AT106" s="678">
        <f t="shared" si="32"/>
        <v>1.9072439231999998</v>
      </c>
      <c r="AU106" s="678">
        <f t="shared" si="32"/>
        <v>2.0216785585919999</v>
      </c>
      <c r="AV106" s="678">
        <f t="shared" si="32"/>
        <v>2.14297927210752</v>
      </c>
      <c r="AW106" s="745">
        <f t="shared" si="29"/>
        <v>9.5679884738995185</v>
      </c>
      <c r="AX106" s="854">
        <f t="shared" si="30"/>
        <v>6.6173237941071426</v>
      </c>
      <c r="AY106" s="1090">
        <v>0.51</v>
      </c>
      <c r="AZ106" s="964">
        <v>14.77</v>
      </c>
      <c r="BA106" s="964">
        <v>-11.19</v>
      </c>
      <c r="BB106" s="964">
        <v>-5.58</v>
      </c>
      <c r="BC106" s="964">
        <v>-1.6099999999999999</v>
      </c>
      <c r="BE106" s="701">
        <v>2005</v>
      </c>
      <c r="BF106" s="986" t="e">
        <f>#VALUE!</f>
        <v>#VALUE!</v>
      </c>
      <c r="BG106" s="972">
        <v>11.5</v>
      </c>
    </row>
    <row r="107" spans="1:59" ht="11.25" customHeight="1" x14ac:dyDescent="0.2">
      <c r="A107" s="566" t="s">
        <v>646</v>
      </c>
      <c r="B107" s="651" t="s">
        <v>647</v>
      </c>
      <c r="C107" s="1080" t="s">
        <v>129</v>
      </c>
      <c r="D107" s="1080" t="s">
        <v>4415</v>
      </c>
      <c r="E107" s="835">
        <v>21</v>
      </c>
      <c r="F107" s="554">
        <v>157</v>
      </c>
      <c r="G107" s="554" t="s">
        <v>38</v>
      </c>
      <c r="H107" s="554" t="s">
        <v>116</v>
      </c>
      <c r="I107" s="966">
        <v>93.49</v>
      </c>
      <c r="J107" s="745">
        <f t="shared" si="18"/>
        <v>3.6367525938603062</v>
      </c>
      <c r="K107" s="974">
        <v>0.85</v>
      </c>
      <c r="L107" s="679">
        <v>4</v>
      </c>
      <c r="M107" s="736">
        <f t="shared" si="19"/>
        <v>3.4</v>
      </c>
      <c r="N107" s="644" t="s">
        <v>120</v>
      </c>
      <c r="O107" s="839">
        <v>0.78</v>
      </c>
      <c r="P107" s="958">
        <v>43328</v>
      </c>
      <c r="Q107" s="958">
        <v>43347</v>
      </c>
      <c r="R107" s="736">
        <f t="shared" si="20"/>
        <v>8.9743589743589673</v>
      </c>
      <c r="S107" s="802">
        <f>IF(INDEX(Historical!$D$7:$D$1452,MATCH(B107,Historical!$B$7:$B$1452,0))=0,"n/a",(INDEX(Historical!$C$7:$C$1452,MATCH(B107,Historical!$B$7:$B$1452,0))/INDEX(Historical!$D$7:$D$1452,MATCH(B107,Historical!$B$7:$B$1452,0))-1)*100)</f>
        <v>7.7464788732394485</v>
      </c>
      <c r="T107" s="802">
        <f>IF(INDEX(Historical!$F$7:$F$1452,MATCH(B107,Historical!$B$7:$B$1452,0))=0,"n/a",((INDEX(Historical!$C$7:$C$1452,MATCH(B107,Historical!$B$7:$B$1452,0))/INDEX(Historical!$F$7:$F$1452,MATCH(B107,Historical!$B$7:$B$1452,0)))^(1/3)-1)*100)</f>
        <v>7.8393347418176162</v>
      </c>
      <c r="U107" s="802">
        <f>IF(INDEX(Historical!$I$7:$I$1452,MATCH(B107,Historical!$B$7:$B$1452,0))=0,"n/a",((INDEX(Historical!$C$7:$C$1452,MATCH(B107,Historical!$B$7:$B$1452,0))/INDEX(Historical!$I$7:$I$1452,MATCH(B107,Historical!$B$7:$B$1452,0)))^(1/5)-1)*100)</f>
        <v>8.8775365880074055</v>
      </c>
      <c r="V107" s="802">
        <f>IF(INDEX(Historical!$O$7:$O$1452,MATCH(B107,Historical!$B$7:$B$1452,0))=0,"n/a",((INDEX(Historical!$C$7:$C$1452,MATCH(B107,Historical!$B$7:$B$1452,0))/INDEX(Historical!$O$7:$O$1452,MATCH(B107,Historical!$B$7:$B$1452,0)))^(1/10)-1)*100)</f>
        <v>9.9977854961694756</v>
      </c>
      <c r="W107" s="803">
        <f t="shared" si="21"/>
        <v>0.8879502957338623</v>
      </c>
      <c r="X107" s="804" t="str">
        <f t="shared" si="22"/>
        <v>n/a</v>
      </c>
      <c r="Y107" s="967"/>
      <c r="Z107" s="745">
        <f t="shared" si="23"/>
        <v>67.864271457085835</v>
      </c>
      <c r="AA107" s="678">
        <f t="shared" si="24"/>
        <v>18.660678642714572</v>
      </c>
      <c r="AB107" s="679">
        <v>4</v>
      </c>
      <c r="AC107" s="959">
        <v>5.01</v>
      </c>
      <c r="AD107" s="959">
        <v>2.2200000000000002</v>
      </c>
      <c r="AE107" s="959">
        <v>1.44</v>
      </c>
      <c r="AF107" s="959">
        <v>1.32</v>
      </c>
      <c r="AG107" s="959">
        <v>16.8</v>
      </c>
      <c r="AH107" s="959">
        <v>-1.7999999999999998</v>
      </c>
      <c r="AI107" s="959">
        <v>2.82</v>
      </c>
      <c r="AJ107" s="959">
        <v>0</v>
      </c>
      <c r="AK107" s="959">
        <v>8.4</v>
      </c>
      <c r="AL107" s="969">
        <v>10970</v>
      </c>
      <c r="AM107" s="964">
        <v>1.3</v>
      </c>
      <c r="AN107" s="959">
        <v>0.78</v>
      </c>
      <c r="AO107" s="845">
        <f t="shared" si="25"/>
        <v>-6.1463894608468603</v>
      </c>
      <c r="AP107" s="846">
        <f t="shared" si="26"/>
        <v>12.514289181867712</v>
      </c>
      <c r="AQ107" s="680">
        <f t="shared" si="27"/>
        <v>4.6307705078157957</v>
      </c>
      <c r="AR107" s="745">
        <f>INDEX(Historical!$C$7:$C$1452,MATCH(B107,Historical!$B$7:$B$1452,0))*IF(AH107="n/a",1.03,IF(AH107&lt;0,1.01,IF(AH107&gt;10,1.1,(1+AH107/100))))</f>
        <v>3.0906000000000002</v>
      </c>
      <c r="AS107" s="678">
        <f t="shared" si="28"/>
        <v>3.1777549200000004</v>
      </c>
      <c r="AT107" s="678">
        <f t="shared" ref="AT107:AV126" si="33">IF($AK107="n/a",1.03*AS107,IF($AK107&lt;0,1.01*AS107,IF($AK107&gt;10,1.1*AS107,(1+$AK107/100)*AS107)))</f>
        <v>3.4446863332800008</v>
      </c>
      <c r="AU107" s="678">
        <f t="shared" si="33"/>
        <v>3.7340399852755213</v>
      </c>
      <c r="AV107" s="678">
        <f t="shared" si="33"/>
        <v>4.0476993440386657</v>
      </c>
      <c r="AW107" s="745">
        <f t="shared" si="29"/>
        <v>17.494780582594188</v>
      </c>
      <c r="AX107" s="854">
        <f t="shared" si="30"/>
        <v>18.712996665519512</v>
      </c>
      <c r="AY107" s="1090">
        <v>0.43</v>
      </c>
      <c r="AZ107" s="964">
        <v>2.3800000000000003</v>
      </c>
      <c r="BA107" s="964">
        <v>-29.909999999999997</v>
      </c>
      <c r="BB107" s="964">
        <v>-10.93</v>
      </c>
      <c r="BC107" s="964">
        <v>-14.63</v>
      </c>
      <c r="BE107" s="701">
        <v>1998</v>
      </c>
      <c r="BF107" s="986" t="e">
        <f>#VALUE!</f>
        <v>#VALUE!</v>
      </c>
      <c r="BG107" s="972">
        <v>8.2000000000000011</v>
      </c>
    </row>
    <row r="108" spans="1:59" ht="11.25" customHeight="1" x14ac:dyDescent="0.2">
      <c r="A108" s="645" t="s">
        <v>650</v>
      </c>
      <c r="B108" s="651" t="s">
        <v>651</v>
      </c>
      <c r="C108" s="1080" t="s">
        <v>113</v>
      </c>
      <c r="D108" s="1080" t="s">
        <v>4445</v>
      </c>
      <c r="E108" s="835">
        <v>15</v>
      </c>
      <c r="F108" s="554">
        <v>230</v>
      </c>
      <c r="G108" s="554" t="s">
        <v>107</v>
      </c>
      <c r="H108" s="554" t="s">
        <v>107</v>
      </c>
      <c r="I108" s="966">
        <v>93.04</v>
      </c>
      <c r="J108" s="745">
        <f t="shared" si="18"/>
        <v>1.0318142734307822</v>
      </c>
      <c r="K108" s="968">
        <v>0.24</v>
      </c>
      <c r="L108" s="679">
        <v>4</v>
      </c>
      <c r="M108" s="736">
        <f t="shared" si="19"/>
        <v>0.96</v>
      </c>
      <c r="N108" s="644" t="s">
        <v>438</v>
      </c>
      <c r="O108" s="838">
        <v>0.23</v>
      </c>
      <c r="P108" s="695">
        <v>43139</v>
      </c>
      <c r="Q108" s="695">
        <v>43154</v>
      </c>
      <c r="R108" s="736">
        <f t="shared" si="20"/>
        <v>4.3478260869565135</v>
      </c>
      <c r="S108" s="802">
        <f>IF(INDEX(Historical!$D$7:$D$1452,MATCH(B108,Historical!$B$7:$B$1452,0))=0,"n/a",(INDEX(Historical!$C$7:$C$1452,MATCH(B108,Historical!$B$7:$B$1452,0))/INDEX(Historical!$D$7:$D$1452,MATCH(B108,Historical!$B$7:$B$1452,0))-1)*100)</f>
        <v>4.5454545454545414</v>
      </c>
      <c r="T108" s="802">
        <f>IF(INDEX(Historical!$F$7:$F$1452,MATCH(B108,Historical!$B$7:$B$1452,0))=0,"n/a",((INDEX(Historical!$C$7:$C$1452,MATCH(B108,Historical!$B$7:$B$1452,0))/INDEX(Historical!$F$7:$F$1452,MATCH(B108,Historical!$B$7:$B$1452,0)))^(1/3)-1)*100)</f>
        <v>4.7689553171647248</v>
      </c>
      <c r="U108" s="802">
        <f>IF(INDEX(Historical!$I$7:$I$1452,MATCH(B108,Historical!$B$7:$B$1452,0))=0,"n/a",((INDEX(Historical!$C$7:$C$1452,MATCH(B108,Historical!$B$7:$B$1452,0))/INDEX(Historical!$I$7:$I$1452,MATCH(B108,Historical!$B$7:$B$1452,0)))^(1/5)-1)*100)</f>
        <v>10.438362870438155</v>
      </c>
      <c r="V108" s="802">
        <f>IF(INDEX(Historical!$O$7:$O$1452,MATCH(B108,Historical!$B$7:$B$1452,0))=0,"n/a",((INDEX(Historical!$C$7:$C$1452,MATCH(B108,Historical!$B$7:$B$1452,0))/INDEX(Historical!$O$7:$O$1452,MATCH(B108,Historical!$B$7:$B$1452,0)))^(1/10)-1)*100)</f>
        <v>9.836967182372236</v>
      </c>
      <c r="W108" s="803">
        <f t="shared" si="21"/>
        <v>1.0611362909844424</v>
      </c>
      <c r="X108" s="804">
        <f t="shared" si="22"/>
        <v>0.53256953420602826</v>
      </c>
      <c r="Y108" s="756"/>
      <c r="Z108" s="745">
        <f t="shared" si="23"/>
        <v>13.48314606741573</v>
      </c>
      <c r="AA108" s="678">
        <f t="shared" si="24"/>
        <v>13.06741573033708</v>
      </c>
      <c r="AB108" s="679">
        <v>12</v>
      </c>
      <c r="AC108" s="959">
        <v>7.12</v>
      </c>
      <c r="AD108" s="959">
        <v>0.59</v>
      </c>
      <c r="AE108" s="959">
        <v>1.26</v>
      </c>
      <c r="AF108" s="959">
        <v>4.8899999999999997</v>
      </c>
      <c r="AG108" s="959">
        <v>39.800000000000004</v>
      </c>
      <c r="AH108" s="959">
        <v>65.7</v>
      </c>
      <c r="AI108" s="959">
        <v>17.11</v>
      </c>
      <c r="AJ108" s="959">
        <v>19.600000000000001</v>
      </c>
      <c r="AK108" s="959">
        <v>22.2</v>
      </c>
      <c r="AL108" s="969">
        <v>10410</v>
      </c>
      <c r="AM108" s="964">
        <v>2.2999999999999998</v>
      </c>
      <c r="AN108" s="959">
        <v>0.51</v>
      </c>
      <c r="AO108" s="845">
        <f t="shared" si="25"/>
        <v>-1.5972385864681424</v>
      </c>
      <c r="AP108" s="846">
        <f t="shared" si="26"/>
        <v>11.470177143868938</v>
      </c>
      <c r="AQ108" s="680">
        <f t="shared" si="27"/>
        <v>68.522550975428558</v>
      </c>
      <c r="AR108" s="745">
        <f>INDEX(Historical!$C$7:$C$1452,MATCH(B108,Historical!$B$7:$B$1452,0))*IF(AH108="n/a",1.03,IF(AH108&lt;0,1.01,IF(AH108&gt;10,1.1,(1+AH108/100))))</f>
        <v>1.0120000000000002</v>
      </c>
      <c r="AS108" s="678">
        <f t="shared" si="28"/>
        <v>1.1132000000000004</v>
      </c>
      <c r="AT108" s="678">
        <f t="shared" si="33"/>
        <v>1.2245200000000005</v>
      </c>
      <c r="AU108" s="678">
        <f t="shared" si="33"/>
        <v>1.3469720000000007</v>
      </c>
      <c r="AV108" s="678">
        <f t="shared" si="33"/>
        <v>1.4816692000000009</v>
      </c>
      <c r="AW108" s="745">
        <f t="shared" si="29"/>
        <v>6.1783612000000021</v>
      </c>
      <c r="AX108" s="854">
        <f t="shared" si="30"/>
        <v>6.6405429922613948</v>
      </c>
      <c r="AY108" s="1090">
        <v>1</v>
      </c>
      <c r="AZ108" s="964">
        <v>5.27</v>
      </c>
      <c r="BA108" s="964">
        <v>-29.38</v>
      </c>
      <c r="BB108" s="964">
        <v>-10.23</v>
      </c>
      <c r="BC108" s="964">
        <v>-20.419999999999998</v>
      </c>
      <c r="BE108" s="701">
        <v>2004</v>
      </c>
      <c r="BF108" s="986" t="e">
        <f>#VALUE!</f>
        <v>#VALUE!</v>
      </c>
      <c r="BG108" s="972">
        <v>17.299999999999997</v>
      </c>
    </row>
    <row r="109" spans="1:59" ht="11.25" customHeight="1" x14ac:dyDescent="0.2">
      <c r="A109" s="645" t="s">
        <v>656</v>
      </c>
      <c r="B109" s="651" t="s">
        <v>657</v>
      </c>
      <c r="C109" s="1080" t="s">
        <v>129</v>
      </c>
      <c r="D109" s="1080" t="s">
        <v>4415</v>
      </c>
      <c r="E109" s="835">
        <v>15</v>
      </c>
      <c r="F109" s="554">
        <v>248</v>
      </c>
      <c r="G109" s="554" t="s">
        <v>38</v>
      </c>
      <c r="H109" s="554" t="s">
        <v>38</v>
      </c>
      <c r="I109" s="966">
        <v>57.01</v>
      </c>
      <c r="J109" s="745">
        <f t="shared" si="18"/>
        <v>3.929135239431679</v>
      </c>
      <c r="K109" s="968">
        <v>0.56000000000000005</v>
      </c>
      <c r="L109" s="679">
        <v>4</v>
      </c>
      <c r="M109" s="736">
        <f t="shared" si="19"/>
        <v>2.2400000000000002</v>
      </c>
      <c r="N109" s="644" t="s">
        <v>150</v>
      </c>
      <c r="O109" s="838">
        <v>0.54</v>
      </c>
      <c r="P109" s="958">
        <v>43343</v>
      </c>
      <c r="Q109" s="958">
        <v>43360</v>
      </c>
      <c r="R109" s="736">
        <f t="shared" si="20"/>
        <v>3.7037037037037068</v>
      </c>
      <c r="S109" s="802">
        <f>IF(INDEX(Historical!$D$7:$D$1452,MATCH(B109,Historical!$B$7:$B$1452,0))=0,"n/a",(INDEX(Historical!$C$7:$C$1452,MATCH(B109,Historical!$B$7:$B$1452,0))/INDEX(Historical!$D$7:$D$1452,MATCH(B109,Historical!$B$7:$B$1452,0))-1)*100)</f>
        <v>3.9215686274509887</v>
      </c>
      <c r="T109" s="802">
        <f>IF(INDEX(Historical!$F$7:$F$1452,MATCH(B109,Historical!$B$7:$B$1452,0))=0,"n/a",((INDEX(Historical!$C$7:$C$1452,MATCH(B109,Historical!$B$7:$B$1452,0))/INDEX(Historical!$F$7:$F$1452,MATCH(B109,Historical!$B$7:$B$1452,0)))^(1/3)-1)*100)</f>
        <v>3.7195809189561668</v>
      </c>
      <c r="U109" s="802">
        <f>IF(INDEX(Historical!$I$7:$I$1452,MATCH(B109,Historical!$B$7:$B$1452,0))=0,"n/a",((INDEX(Historical!$C$7:$C$1452,MATCH(B109,Historical!$B$7:$B$1452,0))/INDEX(Historical!$I$7:$I$1452,MATCH(B109,Historical!$B$7:$B$1452,0)))^(1/5)-1)*100)</f>
        <v>4.029694359974445</v>
      </c>
      <c r="V109" s="802">
        <f>IF(INDEX(Historical!$O$7:$O$1452,MATCH(B109,Historical!$B$7:$B$1452,0))=0,"n/a",((INDEX(Historical!$C$7:$C$1452,MATCH(B109,Historical!$B$7:$B$1452,0))/INDEX(Historical!$O$7:$O$1452,MATCH(B109,Historical!$B$7:$B$1452,0)))^(1/10)-1)*100)</f>
        <v>5.8559956827601622</v>
      </c>
      <c r="W109" s="803">
        <f t="shared" si="21"/>
        <v>0.6881313747955311</v>
      </c>
      <c r="X109" s="804">
        <f t="shared" si="22"/>
        <v>0.62963974374600695</v>
      </c>
      <c r="Y109" s="764"/>
      <c r="Z109" s="745">
        <f t="shared" si="23"/>
        <v>42.10526315789474</v>
      </c>
      <c r="AA109" s="678">
        <f t="shared" si="24"/>
        <v>10.716165413533833</v>
      </c>
      <c r="AB109" s="679">
        <v>12</v>
      </c>
      <c r="AC109" s="959">
        <v>5.32</v>
      </c>
      <c r="AD109" s="959">
        <v>3.25</v>
      </c>
      <c r="AE109" s="959">
        <v>1.52</v>
      </c>
      <c r="AF109" s="959">
        <v>6.49</v>
      </c>
      <c r="AG109" s="959">
        <v>69.699999999999989</v>
      </c>
      <c r="AH109" s="959">
        <v>85.5</v>
      </c>
      <c r="AI109" s="959">
        <v>0.12</v>
      </c>
      <c r="AJ109" s="959">
        <v>6.4</v>
      </c>
      <c r="AK109" s="959">
        <v>3.3000000000000003</v>
      </c>
      <c r="AL109" s="969">
        <v>20430</v>
      </c>
      <c r="AM109" s="964">
        <v>18.8</v>
      </c>
      <c r="AN109" s="959">
        <v>2.93</v>
      </c>
      <c r="AO109" s="845">
        <f t="shared" si="25"/>
        <v>-2.7573358141277087</v>
      </c>
      <c r="AP109" s="846">
        <f t="shared" si="26"/>
        <v>7.9588295994061244</v>
      </c>
      <c r="AQ109" s="680">
        <f t="shared" si="27"/>
        <v>75.812922712795398</v>
      </c>
      <c r="AR109" s="745">
        <f>INDEX(Historical!$C$7:$C$1452,MATCH(B109,Historical!$B$7:$B$1452,0))*IF(AH109="n/a",1.03,IF(AH109&lt;0,1.01,IF(AH109&gt;10,1.1,(1+AH109/100))))</f>
        <v>2.3320000000000003</v>
      </c>
      <c r="AS109" s="678">
        <f t="shared" si="28"/>
        <v>2.3347984000000004</v>
      </c>
      <c r="AT109" s="678">
        <f t="shared" si="33"/>
        <v>2.4118467472000003</v>
      </c>
      <c r="AU109" s="678">
        <f t="shared" si="33"/>
        <v>2.4914376898576003</v>
      </c>
      <c r="AV109" s="678">
        <f t="shared" si="33"/>
        <v>2.5736551336229008</v>
      </c>
      <c r="AW109" s="745">
        <f t="shared" si="29"/>
        <v>12.143737970680501</v>
      </c>
      <c r="AX109" s="854">
        <f t="shared" si="30"/>
        <v>21.301066428136295</v>
      </c>
      <c r="AY109" s="1090">
        <v>0.56000000000000005</v>
      </c>
      <c r="AZ109" s="964">
        <v>3.45</v>
      </c>
      <c r="BA109" s="964">
        <v>-23.97</v>
      </c>
      <c r="BB109" s="964">
        <v>-9.92</v>
      </c>
      <c r="BC109" s="964">
        <v>-14.149999999999999</v>
      </c>
      <c r="BE109" s="701">
        <v>2004</v>
      </c>
      <c r="BF109" s="986" t="e">
        <f>#VALUE!</f>
        <v>#VALUE!</v>
      </c>
      <c r="BG109" s="972">
        <v>10.7</v>
      </c>
    </row>
    <row r="110" spans="1:59" ht="11.25" customHeight="1" x14ac:dyDescent="0.2">
      <c r="A110" s="645" t="s">
        <v>658</v>
      </c>
      <c r="B110" s="651" t="s">
        <v>659</v>
      </c>
      <c r="C110" s="1080" t="s">
        <v>129</v>
      </c>
      <c r="D110" s="1080" t="s">
        <v>4424</v>
      </c>
      <c r="E110" s="835">
        <v>13</v>
      </c>
      <c r="F110" s="554">
        <v>290</v>
      </c>
      <c r="G110" s="554" t="s">
        <v>107</v>
      </c>
      <c r="H110" s="554" t="s">
        <v>107</v>
      </c>
      <c r="I110" s="966">
        <v>27.5</v>
      </c>
      <c r="J110" s="745">
        <f t="shared" si="18"/>
        <v>2.0363636363636366</v>
      </c>
      <c r="K110" s="968">
        <v>0.14000000000000001</v>
      </c>
      <c r="L110" s="679">
        <v>4</v>
      </c>
      <c r="M110" s="736">
        <f t="shared" si="19"/>
        <v>0.56000000000000005</v>
      </c>
      <c r="N110" s="644" t="s">
        <v>120</v>
      </c>
      <c r="O110" s="838">
        <v>0.125</v>
      </c>
      <c r="P110" s="958">
        <v>43326</v>
      </c>
      <c r="Q110" s="958">
        <v>43344</v>
      </c>
      <c r="R110" s="736">
        <f t="shared" si="20"/>
        <v>12.000000000000011</v>
      </c>
      <c r="S110" s="802">
        <f>IF(INDEX(Historical!$D$7:$D$1452,MATCH(B110,Historical!$B$7:$B$1452,0))=0,"n/a",(INDEX(Historical!$C$7:$C$1452,MATCH(B110,Historical!$B$7:$B$1452,0))/INDEX(Historical!$D$7:$D$1452,MATCH(B110,Historical!$B$7:$B$1452,0))-1)*100)</f>
        <v>8.8888888888888786</v>
      </c>
      <c r="T110" s="802">
        <f>IF(INDEX(Historical!$F$7:$F$1452,MATCH(B110,Historical!$B$7:$B$1452,0))=0,"n/a",((INDEX(Historical!$C$7:$C$1452,MATCH(B110,Historical!$B$7:$B$1452,0))/INDEX(Historical!$F$7:$F$1452,MATCH(B110,Historical!$B$7:$B$1452,0)))^(1/3)-1)*100)</f>
        <v>12.955067905975316</v>
      </c>
      <c r="U110" s="802">
        <f>IF(INDEX(Historical!$I$7:$I$1452,MATCH(B110,Historical!$B$7:$B$1452,0))=0,"n/a",((INDEX(Historical!$C$7:$C$1452,MATCH(B110,Historical!$B$7:$B$1452,0))/INDEX(Historical!$I$7:$I$1452,MATCH(B110,Historical!$B$7:$B$1452,0)))^(1/5)-1)*100)</f>
        <v>14.636831885679747</v>
      </c>
      <c r="V110" s="802">
        <f>IF(INDEX(Historical!$O$7:$O$1452,MATCH(B110,Historical!$B$7:$B$1452,0))=0,"n/a",((INDEX(Historical!$C$7:$C$1452,MATCH(B110,Historical!$B$7:$B$1452,0))/INDEX(Historical!$O$7:$O$1452,MATCH(B110,Historical!$B$7:$B$1452,0)))^(1/10)-1)*100)</f>
        <v>12.949108595621638</v>
      </c>
      <c r="W110" s="803">
        <f t="shared" si="21"/>
        <v>1.1303350943113384</v>
      </c>
      <c r="X110" s="804" t="str">
        <f t="shared" si="22"/>
        <v>n/a</v>
      </c>
      <c r="Y110" s="759"/>
      <c r="Z110" s="745">
        <f t="shared" si="23"/>
        <v>16.969696969696972</v>
      </c>
      <c r="AA110" s="678">
        <f t="shared" si="24"/>
        <v>8.3333333333333339</v>
      </c>
      <c r="AB110" s="679">
        <v>1</v>
      </c>
      <c r="AC110" s="959">
        <v>3.3</v>
      </c>
      <c r="AD110" s="959">
        <v>1.52</v>
      </c>
      <c r="AE110" s="959">
        <v>0.18</v>
      </c>
      <c r="AF110" s="959">
        <v>2.86</v>
      </c>
      <c r="AG110" s="959">
        <v>50.7</v>
      </c>
      <c r="AH110" s="959">
        <v>-47.599999999999994</v>
      </c>
      <c r="AI110" s="959">
        <v>5.8999999999999995</v>
      </c>
      <c r="AJ110" s="959">
        <v>-5</v>
      </c>
      <c r="AK110" s="959">
        <v>5.5100000000000007</v>
      </c>
      <c r="AL110" s="969">
        <v>22600</v>
      </c>
      <c r="AM110" s="964">
        <v>0.70000000000000007</v>
      </c>
      <c r="AN110" s="959">
        <v>1.96</v>
      </c>
      <c r="AO110" s="845">
        <f t="shared" si="25"/>
        <v>8.3398621887100486</v>
      </c>
      <c r="AP110" s="846">
        <f t="shared" si="26"/>
        <v>16.673195522043383</v>
      </c>
      <c r="AQ110" s="680">
        <f t="shared" si="27"/>
        <v>2.9203215725281062</v>
      </c>
      <c r="AR110" s="745">
        <f>INDEX(Historical!$C$7:$C$1452,MATCH(B110,Historical!$B$7:$B$1452,0))*IF(AH110="n/a",1.03,IF(AH110&lt;0,1.01,IF(AH110&gt;10,1.1,(1+AH110/100))))</f>
        <v>0.49490000000000001</v>
      </c>
      <c r="AS110" s="678">
        <f t="shared" si="28"/>
        <v>0.52409909999999993</v>
      </c>
      <c r="AT110" s="678">
        <f t="shared" si="33"/>
        <v>0.55297696040999988</v>
      </c>
      <c r="AU110" s="678">
        <f t="shared" si="33"/>
        <v>0.58344599092859084</v>
      </c>
      <c r="AV110" s="678">
        <f t="shared" si="33"/>
        <v>0.61559386502875613</v>
      </c>
      <c r="AW110" s="745">
        <f t="shared" si="29"/>
        <v>2.7710159163673467</v>
      </c>
      <c r="AX110" s="854">
        <f t="shared" si="30"/>
        <v>10.076421514063078</v>
      </c>
      <c r="AY110" s="1090">
        <v>0.77</v>
      </c>
      <c r="AZ110" s="964">
        <v>20.349999999999998</v>
      </c>
      <c r="BA110" s="964">
        <v>-16</v>
      </c>
      <c r="BB110" s="964">
        <v>-5.96</v>
      </c>
      <c r="BC110" s="964">
        <v>-0.77999999999999992</v>
      </c>
      <c r="BE110" s="701">
        <v>2006</v>
      </c>
      <c r="BF110" s="986" t="e">
        <f>#VALUE!</f>
        <v>#VALUE!</v>
      </c>
      <c r="BG110" s="972">
        <v>9.9</v>
      </c>
    </row>
    <row r="111" spans="1:59" ht="11.25" customHeight="1" x14ac:dyDescent="0.2">
      <c r="A111" s="645" t="s">
        <v>660</v>
      </c>
      <c r="B111" s="651" t="s">
        <v>661</v>
      </c>
      <c r="C111" s="1080" t="s">
        <v>113</v>
      </c>
      <c r="D111" s="1080" t="s">
        <v>4433</v>
      </c>
      <c r="E111" s="835">
        <v>15</v>
      </c>
      <c r="F111" s="554">
        <v>232</v>
      </c>
      <c r="G111" s="554" t="s">
        <v>107</v>
      </c>
      <c r="H111" s="554" t="s">
        <v>107</v>
      </c>
      <c r="I111" s="966">
        <v>173.66</v>
      </c>
      <c r="J111" s="745">
        <f t="shared" si="18"/>
        <v>1.8426811010019579</v>
      </c>
      <c r="K111" s="968">
        <v>0.8</v>
      </c>
      <c r="L111" s="679">
        <v>4</v>
      </c>
      <c r="M111" s="736">
        <f t="shared" si="19"/>
        <v>3.2</v>
      </c>
      <c r="N111" s="644" t="s">
        <v>150</v>
      </c>
      <c r="O111" s="838">
        <v>0.75</v>
      </c>
      <c r="P111" s="695">
        <v>43159</v>
      </c>
      <c r="Q111" s="695">
        <v>43174</v>
      </c>
      <c r="R111" s="736">
        <f t="shared" si="20"/>
        <v>6.6666666666666723</v>
      </c>
      <c r="S111" s="802">
        <f>IF(INDEX(Historical!$D$7:$D$1452,MATCH(B111,Historical!$B$7:$B$1452,0))=0,"n/a",(INDEX(Historical!$C$7:$C$1452,MATCH(B111,Historical!$B$7:$B$1452,0))/INDEX(Historical!$D$7:$D$1452,MATCH(B111,Historical!$B$7:$B$1452,0))-1)*100)</f>
        <v>7.1428571428571397</v>
      </c>
      <c r="T111" s="802">
        <f>IF(INDEX(Historical!$F$7:$F$1452,MATCH(B111,Historical!$B$7:$B$1452,0))=0,"n/a",((INDEX(Historical!$C$7:$C$1452,MATCH(B111,Historical!$B$7:$B$1452,0))/INDEX(Historical!$F$7:$F$1452,MATCH(B111,Historical!$B$7:$B$1452,0)))^(1/3)-1)*100)</f>
        <v>7.7217345015941907</v>
      </c>
      <c r="U111" s="802">
        <f>IF(INDEX(Historical!$I$7:$I$1452,MATCH(B111,Historical!$B$7:$B$1452,0))=0,"n/a",((INDEX(Historical!$C$7:$C$1452,MATCH(B111,Historical!$B$7:$B$1452,0))/INDEX(Historical!$I$7:$I$1452,MATCH(B111,Historical!$B$7:$B$1452,0)))^(1/5)-1)*100)</f>
        <v>8.8840268496929617</v>
      </c>
      <c r="V111" s="802">
        <f>IF(INDEX(Historical!$O$7:$O$1452,MATCH(B111,Historical!$B$7:$B$1452,0))=0,"n/a",((INDEX(Historical!$C$7:$C$1452,MATCH(B111,Historical!$B$7:$B$1452,0))/INDEX(Historical!$O$7:$O$1452,MATCH(B111,Historical!$B$7:$B$1452,0)))^(1/10)-1)*100)</f>
        <v>12.066537883876771</v>
      </c>
      <c r="W111" s="803">
        <f t="shared" si="21"/>
        <v>0.73625317677606106</v>
      </c>
      <c r="X111" s="804">
        <f t="shared" si="22"/>
        <v>8.0763880451754204</v>
      </c>
      <c r="Y111" s="651"/>
      <c r="Z111" s="745">
        <f t="shared" si="23"/>
        <v>29.739776951672862</v>
      </c>
      <c r="AA111" s="678">
        <f t="shared" si="24"/>
        <v>16.139405204460967</v>
      </c>
      <c r="AB111" s="679">
        <v>12</v>
      </c>
      <c r="AC111" s="959">
        <v>10.76</v>
      </c>
      <c r="AD111" s="959">
        <v>1.02</v>
      </c>
      <c r="AE111" s="959">
        <v>1.54</v>
      </c>
      <c r="AF111" s="959">
        <v>2.42</v>
      </c>
      <c r="AG111" s="959">
        <v>20</v>
      </c>
      <c r="AH111" s="959">
        <v>7.8</v>
      </c>
      <c r="AI111" s="959">
        <v>11.469999999999999</v>
      </c>
      <c r="AJ111" s="959">
        <v>1.0999999999999999</v>
      </c>
      <c r="AK111" s="959">
        <v>15.8</v>
      </c>
      <c r="AL111" s="969">
        <v>13850</v>
      </c>
      <c r="AM111" s="964">
        <v>0.5</v>
      </c>
      <c r="AN111" s="959">
        <v>0</v>
      </c>
      <c r="AO111" s="845">
        <f t="shared" si="25"/>
        <v>-5.4126972537660478</v>
      </c>
      <c r="AP111" s="846">
        <f t="shared" si="26"/>
        <v>10.726707950694919</v>
      </c>
      <c r="AQ111" s="680">
        <f t="shared" si="27"/>
        <v>31.752901034551194</v>
      </c>
      <c r="AR111" s="745">
        <f>INDEX(Historical!$C$7:$C$1452,MATCH(B111,Historical!$B$7:$B$1452,0))*IF(AH111="n/a",1.03,IF(AH111&lt;0,1.01,IF(AH111&gt;10,1.1,(1+AH111/100))))</f>
        <v>3.234</v>
      </c>
      <c r="AS111" s="678">
        <f t="shared" si="28"/>
        <v>3.5574000000000003</v>
      </c>
      <c r="AT111" s="678">
        <f t="shared" si="33"/>
        <v>3.9131400000000007</v>
      </c>
      <c r="AU111" s="678">
        <f t="shared" si="33"/>
        <v>4.3044540000000016</v>
      </c>
      <c r="AV111" s="678">
        <f t="shared" si="33"/>
        <v>4.7348994000000024</v>
      </c>
      <c r="AW111" s="745">
        <f t="shared" si="29"/>
        <v>19.743893400000005</v>
      </c>
      <c r="AX111" s="854">
        <f t="shared" si="30"/>
        <v>11.369281008867906</v>
      </c>
      <c r="AY111" s="1090">
        <v>1.1299999999999999</v>
      </c>
      <c r="AZ111" s="964">
        <v>9.39</v>
      </c>
      <c r="BA111" s="964">
        <v>-22.38</v>
      </c>
      <c r="BB111" s="964">
        <v>-8.06</v>
      </c>
      <c r="BC111" s="964">
        <v>-13.41</v>
      </c>
      <c r="BE111" s="701">
        <v>2004</v>
      </c>
      <c r="BF111" s="986" t="e">
        <f>#VALUE!</f>
        <v>#VALUE!</v>
      </c>
      <c r="BG111" s="972">
        <v>8.2000000000000011</v>
      </c>
    </row>
    <row r="112" spans="1:59" ht="11.25" customHeight="1" x14ac:dyDescent="0.2">
      <c r="A112" s="566" t="s">
        <v>662</v>
      </c>
      <c r="B112" s="651" t="s">
        <v>663</v>
      </c>
      <c r="C112" s="1080" t="s">
        <v>109</v>
      </c>
      <c r="D112" s="1080" t="s">
        <v>4427</v>
      </c>
      <c r="E112" s="835">
        <v>17</v>
      </c>
      <c r="F112" s="554">
        <v>181</v>
      </c>
      <c r="G112" s="554" t="s">
        <v>107</v>
      </c>
      <c r="H112" s="554" t="s">
        <v>107</v>
      </c>
      <c r="I112" s="966">
        <v>23.2</v>
      </c>
      <c r="J112" s="745">
        <f t="shared" si="18"/>
        <v>3.4482758620689653</v>
      </c>
      <c r="K112" s="968">
        <v>0.2</v>
      </c>
      <c r="L112" s="679">
        <v>4</v>
      </c>
      <c r="M112" s="736">
        <f t="shared" si="19"/>
        <v>0.8</v>
      </c>
      <c r="N112" s="644" t="s">
        <v>432</v>
      </c>
      <c r="O112" s="840">
        <v>0.19047619047619047</v>
      </c>
      <c r="P112" s="695">
        <v>43151</v>
      </c>
      <c r="Q112" s="695">
        <v>43166</v>
      </c>
      <c r="R112" s="736">
        <f t="shared" si="20"/>
        <v>5.0000000000000115</v>
      </c>
      <c r="S112" s="802">
        <f>IF(INDEX(Historical!$D$7:$D$1452,MATCH(B112,Historical!$B$7:$B$1452,0))=0,"n/a",(INDEX(Historical!$C$7:$C$1452,MATCH(B112,Historical!$B$7:$B$1452,0))/INDEX(Historical!$D$7:$D$1452,MATCH(B112,Historical!$B$7:$B$1452,0))-1)*100)</f>
        <v>0</v>
      </c>
      <c r="T112" s="802">
        <f>IF(INDEX(Historical!$F$7:$F$1452,MATCH(B112,Historical!$B$7:$B$1452,0))=0,"n/a",((INDEX(Historical!$C$7:$C$1452,MATCH(B112,Historical!$B$7:$B$1452,0))/INDEX(Historical!$F$7:$F$1452,MATCH(B112,Historical!$B$7:$B$1452,0)))^(1/3)-1)*100)</f>
        <v>5.0876461174901966</v>
      </c>
      <c r="U112" s="802">
        <f>IF(INDEX(Historical!$I$7:$I$1452,MATCH(B112,Historical!$B$7:$B$1452,0))=0,"n/a",((INDEX(Historical!$C$7:$C$1452,MATCH(B112,Historical!$B$7:$B$1452,0))/INDEX(Historical!$I$7:$I$1452,MATCH(B112,Historical!$B$7:$B$1452,0)))^(1/5)-1)*100)</f>
        <v>5.0520425818177062</v>
      </c>
      <c r="V112" s="802">
        <f>IF(INDEX(Historical!$O$7:$O$1452,MATCH(B112,Historical!$B$7:$B$1452,0))=0,"n/a",((INDEX(Historical!$C$7:$C$1452,MATCH(B112,Historical!$B$7:$B$1452,0))/INDEX(Historical!$O$7:$O$1452,MATCH(B112,Historical!$B$7:$B$1452,0)))^(1/10)-1)*100)</f>
        <v>5.0262435899074198</v>
      </c>
      <c r="W112" s="803">
        <f t="shared" si="21"/>
        <v>1.0051328574608063</v>
      </c>
      <c r="X112" s="804" t="str">
        <f t="shared" si="22"/>
        <v>n/a</v>
      </c>
      <c r="Y112" s="765" t="s">
        <v>443</v>
      </c>
      <c r="Z112" s="745">
        <f t="shared" si="23"/>
        <v>34.632034632034632</v>
      </c>
      <c r="AA112" s="678">
        <f t="shared" si="24"/>
        <v>10.043290043290042</v>
      </c>
      <c r="AB112" s="679">
        <v>12</v>
      </c>
      <c r="AC112" s="959">
        <v>2.31</v>
      </c>
      <c r="AD112" s="959" t="s">
        <v>138</v>
      </c>
      <c r="AE112" s="959">
        <v>3.18</v>
      </c>
      <c r="AF112" s="959">
        <v>1.17</v>
      </c>
      <c r="AG112" s="959">
        <v>12.1</v>
      </c>
      <c r="AH112" s="959">
        <v>-55.900000000000006</v>
      </c>
      <c r="AI112" s="959" t="s">
        <v>138</v>
      </c>
      <c r="AJ112" s="959">
        <v>-10.5</v>
      </c>
      <c r="AK112" s="959" t="s">
        <v>138</v>
      </c>
      <c r="AL112" s="969">
        <v>101.38</v>
      </c>
      <c r="AM112" s="964">
        <v>15.5</v>
      </c>
      <c r="AN112" s="959">
        <v>0.41</v>
      </c>
      <c r="AO112" s="845">
        <f t="shared" si="25"/>
        <v>-1.542971599403371</v>
      </c>
      <c r="AP112" s="846">
        <f t="shared" si="26"/>
        <v>8.5003184438866715</v>
      </c>
      <c r="AQ112" s="680">
        <f t="shared" si="27"/>
        <v>-27.733058577861325</v>
      </c>
      <c r="AR112" s="745">
        <f>INDEX(Historical!$C$7:$C$1452,MATCH(B112,Historical!$B$7:$B$1452,0))*IF(AH112="n/a",1.03,IF(AH112&lt;0,1.01,IF(AH112&gt;10,1.1,(1+AH112/100))))</f>
        <v>0.73287981859410423</v>
      </c>
      <c r="AS112" s="678">
        <f t="shared" si="28"/>
        <v>0.75486621315192737</v>
      </c>
      <c r="AT112" s="678">
        <f t="shared" si="33"/>
        <v>0.77751219954648521</v>
      </c>
      <c r="AU112" s="678">
        <f t="shared" si="33"/>
        <v>0.80083756553287977</v>
      </c>
      <c r="AV112" s="678">
        <f t="shared" si="33"/>
        <v>0.82486269249886623</v>
      </c>
      <c r="AW112" s="745">
        <f t="shared" si="29"/>
        <v>3.8909584893242628</v>
      </c>
      <c r="AX112" s="854">
        <f t="shared" si="30"/>
        <v>16.77137279881148</v>
      </c>
      <c r="AY112" s="1090">
        <v>0.56999999999999995</v>
      </c>
      <c r="AZ112" s="964">
        <v>10.48</v>
      </c>
      <c r="BA112" s="964">
        <v>-17.37</v>
      </c>
      <c r="BB112" s="964">
        <v>-5.35</v>
      </c>
      <c r="BC112" s="964">
        <v>-12.879999999999999</v>
      </c>
      <c r="BE112" s="701">
        <v>2002</v>
      </c>
      <c r="BF112" s="986" t="e">
        <f>#VALUE!</f>
        <v>#VALUE!</v>
      </c>
      <c r="BG112" s="972">
        <v>1.0999999999999999</v>
      </c>
    </row>
    <row r="113" spans="1:59" ht="11.25" customHeight="1" x14ac:dyDescent="0.2">
      <c r="A113" s="645" t="s">
        <v>664</v>
      </c>
      <c r="B113" s="651" t="s">
        <v>665</v>
      </c>
      <c r="C113" s="1080" t="s">
        <v>113</v>
      </c>
      <c r="D113" s="1080" t="s">
        <v>4445</v>
      </c>
      <c r="E113" s="835">
        <v>14</v>
      </c>
      <c r="F113" s="554">
        <v>267</v>
      </c>
      <c r="G113" s="554" t="s">
        <v>107</v>
      </c>
      <c r="H113" s="554" t="s">
        <v>107</v>
      </c>
      <c r="I113" s="966">
        <v>95.67</v>
      </c>
      <c r="J113" s="745">
        <f t="shared" si="18"/>
        <v>0.68987143305111331</v>
      </c>
      <c r="K113" s="968">
        <v>0.16500000000000001</v>
      </c>
      <c r="L113" s="679">
        <v>4</v>
      </c>
      <c r="M113" s="736">
        <f t="shared" si="19"/>
        <v>0.66</v>
      </c>
      <c r="N113" s="644" t="s">
        <v>598</v>
      </c>
      <c r="O113" s="838">
        <v>0.15</v>
      </c>
      <c r="P113" s="958">
        <v>43322</v>
      </c>
      <c r="Q113" s="958">
        <v>43343</v>
      </c>
      <c r="R113" s="736">
        <f t="shared" si="20"/>
        <v>10.000000000000009</v>
      </c>
      <c r="S113" s="802">
        <f>IF(INDEX(Historical!$D$7:$D$1452,MATCH(B113,Historical!$B$7:$B$1452,0))=0,"n/a",(INDEX(Historical!$C$7:$C$1452,MATCH(B113,Historical!$B$7:$B$1452,0))/INDEX(Historical!$D$7:$D$1452,MATCH(B113,Historical!$B$7:$B$1452,0))-1)*100)</f>
        <v>11.764705882352944</v>
      </c>
      <c r="T113" s="802">
        <f>IF(INDEX(Historical!$F$7:$F$1452,MATCH(B113,Historical!$B$7:$B$1452,0))=0,"n/a",((INDEX(Historical!$C$7:$C$1452,MATCH(B113,Historical!$B$7:$B$1452,0))/INDEX(Historical!$F$7:$F$1452,MATCH(B113,Historical!$B$7:$B$1452,0)))^(1/3)-1)*100)</f>
        <v>13.484552524869731</v>
      </c>
      <c r="U113" s="802">
        <f>IF(INDEX(Historical!$I$7:$I$1452,MATCH(B113,Historical!$B$7:$B$1452,0))=0,"n/a",((INDEX(Historical!$C$7:$C$1452,MATCH(B113,Historical!$B$7:$B$1452,0))/INDEX(Historical!$I$7:$I$1452,MATCH(B113,Historical!$B$7:$B$1452,0)))^(1/5)-1)*100)</f>
        <v>10.563340590814718</v>
      </c>
      <c r="V113" s="802">
        <f>IF(INDEX(Historical!$O$7:$O$1452,MATCH(B113,Historical!$B$7:$B$1452,0))=0,"n/a",((INDEX(Historical!$C$7:$C$1452,MATCH(B113,Historical!$B$7:$B$1452,0))/INDEX(Historical!$O$7:$O$1452,MATCH(B113,Historical!$B$7:$B$1452,0)))^(1/10)-1)*100)</f>
        <v>10.903431194829395</v>
      </c>
      <c r="W113" s="803">
        <f t="shared" si="21"/>
        <v>0.96880884577178294</v>
      </c>
      <c r="X113" s="804">
        <f t="shared" si="22"/>
        <v>1.5534324398256938</v>
      </c>
      <c r="Y113" s="760" t="s">
        <v>4072</v>
      </c>
      <c r="Z113" s="745">
        <f t="shared" si="23"/>
        <v>13.807531380753138</v>
      </c>
      <c r="AA113" s="678">
        <f t="shared" si="24"/>
        <v>20.014644351464433</v>
      </c>
      <c r="AB113" s="679">
        <v>12</v>
      </c>
      <c r="AC113" s="959">
        <v>4.78</v>
      </c>
      <c r="AD113" s="959">
        <v>1.01</v>
      </c>
      <c r="AE113" s="959">
        <v>0.89</v>
      </c>
      <c r="AF113" s="959">
        <v>5.43</v>
      </c>
      <c r="AG113" s="959">
        <v>36.799999999999997</v>
      </c>
      <c r="AH113" s="959">
        <v>15.299999999999999</v>
      </c>
      <c r="AI113" s="959">
        <v>6.2700000000000005</v>
      </c>
      <c r="AJ113" s="959">
        <v>6.8000000000000007</v>
      </c>
      <c r="AK113" s="959">
        <v>19.88</v>
      </c>
      <c r="AL113" s="969">
        <v>4000</v>
      </c>
      <c r="AM113" s="964">
        <v>0.2</v>
      </c>
      <c r="AN113" s="959">
        <v>0.21</v>
      </c>
      <c r="AO113" s="845">
        <f t="shared" si="25"/>
        <v>-8.7614323275986017</v>
      </c>
      <c r="AP113" s="846">
        <f t="shared" si="26"/>
        <v>11.253212023865832</v>
      </c>
      <c r="AQ113" s="680">
        <f t="shared" si="27"/>
        <v>119.77717890673007</v>
      </c>
      <c r="AR113" s="745">
        <f>INDEX(Historical!$C$7:$C$1452,MATCH(B113,Historical!$B$7:$B$1452,0))*IF(AH113="n/a",1.03,IF(AH113&lt;0,1.01,IF(AH113&gt;10,1.1,(1+AH113/100))))</f>
        <v>0.41800000000000004</v>
      </c>
      <c r="AS113" s="678">
        <f t="shared" si="28"/>
        <v>0.44420860000000001</v>
      </c>
      <c r="AT113" s="678">
        <f t="shared" si="33"/>
        <v>0.48862946000000007</v>
      </c>
      <c r="AU113" s="678">
        <f t="shared" si="33"/>
        <v>0.53749240600000014</v>
      </c>
      <c r="AV113" s="678">
        <f t="shared" si="33"/>
        <v>0.59124164660000023</v>
      </c>
      <c r="AW113" s="745">
        <f t="shared" si="29"/>
        <v>2.4795721126000005</v>
      </c>
      <c r="AX113" s="854">
        <f t="shared" si="30"/>
        <v>2.5917969192014221</v>
      </c>
      <c r="AY113" s="1090">
        <v>1.1599999999999999</v>
      </c>
      <c r="AZ113" s="964">
        <v>6.03</v>
      </c>
      <c r="BA113" s="964">
        <v>-25.66</v>
      </c>
      <c r="BB113" s="964">
        <v>-5.41</v>
      </c>
      <c r="BC113" s="964">
        <v>-12.8</v>
      </c>
      <c r="BE113" s="701">
        <v>2005</v>
      </c>
      <c r="BF113" s="986" t="e">
        <f>#VALUE!</f>
        <v>#VALUE!</v>
      </c>
      <c r="BG113" s="972">
        <v>18.7</v>
      </c>
    </row>
    <row r="114" spans="1:59" ht="11.25" customHeight="1" x14ac:dyDescent="0.2">
      <c r="A114" s="645" t="s">
        <v>666</v>
      </c>
      <c r="B114" s="651" t="s">
        <v>667</v>
      </c>
      <c r="C114" s="1080" t="s">
        <v>109</v>
      </c>
      <c r="D114" s="1080" t="s">
        <v>4423</v>
      </c>
      <c r="E114" s="835">
        <v>11</v>
      </c>
      <c r="F114" s="554">
        <v>310</v>
      </c>
      <c r="G114" s="554" t="s">
        <v>107</v>
      </c>
      <c r="H114" s="554" t="s">
        <v>107</v>
      </c>
      <c r="I114" s="966">
        <v>36.909999999999997</v>
      </c>
      <c r="J114" s="745">
        <f t="shared" si="18"/>
        <v>4.768355459225142</v>
      </c>
      <c r="K114" s="968">
        <v>0.44</v>
      </c>
      <c r="L114" s="679">
        <v>4</v>
      </c>
      <c r="M114" s="736">
        <f t="shared" si="19"/>
        <v>1.76</v>
      </c>
      <c r="N114" s="644" t="s">
        <v>239</v>
      </c>
      <c r="O114" s="838">
        <v>0.41</v>
      </c>
      <c r="P114" s="958">
        <v>43224</v>
      </c>
      <c r="Q114" s="958">
        <v>43238</v>
      </c>
      <c r="R114" s="736">
        <f t="shared" si="20"/>
        <v>7.3170731707317138</v>
      </c>
      <c r="S114" s="802">
        <f>IF(INDEX(Historical!$D$7:$D$1452,MATCH(B114,Historical!$B$7:$B$1452,0))=0,"n/a",(INDEX(Historical!$C$7:$C$1452,MATCH(B114,Historical!$B$7:$B$1452,0))/INDEX(Historical!$D$7:$D$1452,MATCH(B114,Historical!$B$7:$B$1452,0))-1)*100)</f>
        <v>8.0536912751677736</v>
      </c>
      <c r="T114" s="802">
        <f>IF(INDEX(Historical!$F$7:$F$1452,MATCH(B114,Historical!$B$7:$B$1452,0))=0,"n/a",((INDEX(Historical!$C$7:$C$1452,MATCH(B114,Historical!$B$7:$B$1452,0))/INDEX(Historical!$F$7:$F$1452,MATCH(B114,Historical!$B$7:$B$1452,0)))^(1/3)-1)*100)</f>
        <v>10.293066075667623</v>
      </c>
      <c r="U114" s="802">
        <f>IF(INDEX(Historical!$I$7:$I$1452,MATCH(B114,Historical!$B$7:$B$1452,0))=0,"n/a",((INDEX(Historical!$C$7:$C$1452,MATCH(B114,Historical!$B$7:$B$1452,0))/INDEX(Historical!$I$7:$I$1452,MATCH(B114,Historical!$B$7:$B$1452,0)))^(1/5)-1)*100)</f>
        <v>16.19901770860308</v>
      </c>
      <c r="V114" s="802">
        <f>IF(INDEX(Historical!$O$7:$O$1452,MATCH(B114,Historical!$B$7:$B$1452,0))=0,"n/a",((INDEX(Historical!$C$7:$C$1452,MATCH(B114,Historical!$B$7:$B$1452,0))/INDEX(Historical!$O$7:$O$1452,MATCH(B114,Historical!$B$7:$B$1452,0)))^(1/10)-1)*100)</f>
        <v>16.158859031488994</v>
      </c>
      <c r="W114" s="803">
        <f t="shared" si="21"/>
        <v>1.0024852421223447</v>
      </c>
      <c r="X114" s="804">
        <f t="shared" si="22"/>
        <v>0.31950725263516921</v>
      </c>
      <c r="Y114" s="967" t="s">
        <v>480</v>
      </c>
      <c r="Z114" s="745">
        <f t="shared" si="23"/>
        <v>29.431438127090299</v>
      </c>
      <c r="AA114" s="678">
        <f t="shared" si="24"/>
        <v>6.1722408026755842</v>
      </c>
      <c r="AB114" s="679">
        <v>12</v>
      </c>
      <c r="AC114" s="959">
        <v>5.98</v>
      </c>
      <c r="AD114" s="959">
        <v>0.75</v>
      </c>
      <c r="AE114" s="959">
        <v>1.71</v>
      </c>
      <c r="AF114" s="959">
        <v>4.13</v>
      </c>
      <c r="AG114" s="961">
        <v>30.599999999999998</v>
      </c>
      <c r="AH114" s="959">
        <v>74.2</v>
      </c>
      <c r="AI114" s="959">
        <v>2.41</v>
      </c>
      <c r="AJ114" s="959">
        <v>50.7</v>
      </c>
      <c r="AK114" s="959">
        <v>8.2000000000000011</v>
      </c>
      <c r="AL114" s="969">
        <v>4910</v>
      </c>
      <c r="AM114" s="964">
        <v>0.3</v>
      </c>
      <c r="AN114" s="959">
        <v>1.34</v>
      </c>
      <c r="AO114" s="845">
        <f t="shared" si="25"/>
        <v>14.795132365152636</v>
      </c>
      <c r="AP114" s="846">
        <f t="shared" si="26"/>
        <v>20.967373167828221</v>
      </c>
      <c r="AQ114" s="680">
        <f t="shared" si="27"/>
        <v>6.4400812456372192</v>
      </c>
      <c r="AR114" s="745">
        <f>INDEX(Historical!$C$7:$C$1452,MATCH(B114,Historical!$B$7:$B$1452,0))*IF(AH114="n/a",1.03,IF(AH114&lt;0,1.01,IF(AH114&gt;10,1.1,(1+AH114/100))))</f>
        <v>1.7709999999999999</v>
      </c>
      <c r="AS114" s="678">
        <f t="shared" si="28"/>
        <v>1.8136810999999999</v>
      </c>
      <c r="AT114" s="678">
        <f t="shared" si="33"/>
        <v>1.9624029502</v>
      </c>
      <c r="AU114" s="678">
        <f t="shared" si="33"/>
        <v>2.1233199921164001</v>
      </c>
      <c r="AV114" s="678">
        <f t="shared" si="33"/>
        <v>2.2974322314699451</v>
      </c>
      <c r="AW114" s="745">
        <f t="shared" si="29"/>
        <v>9.9678362737863466</v>
      </c>
      <c r="AX114" s="854">
        <f t="shared" si="30"/>
        <v>27.005787791347458</v>
      </c>
      <c r="AY114" s="1090">
        <v>1.6</v>
      </c>
      <c r="AZ114" s="964">
        <v>10.050000000000001</v>
      </c>
      <c r="BA114" s="964">
        <v>-36.97</v>
      </c>
      <c r="BB114" s="964">
        <v>-4.3499999999999996</v>
      </c>
      <c r="BC114" s="964">
        <v>-22.97</v>
      </c>
      <c r="BE114" s="701">
        <v>2008</v>
      </c>
      <c r="BF114" s="986" t="e">
        <f>#VALUE!</f>
        <v>#VALUE!</v>
      </c>
      <c r="BG114" s="972">
        <v>7.0000000000000009</v>
      </c>
    </row>
    <row r="115" spans="1:59" s="882" customFormat="1" ht="11.25" customHeight="1" x14ac:dyDescent="0.2">
      <c r="A115" s="740" t="s">
        <v>1424</v>
      </c>
      <c r="B115" s="890" t="s">
        <v>1425</v>
      </c>
      <c r="C115" s="1080" t="s">
        <v>129</v>
      </c>
      <c r="D115" s="1080" t="s">
        <v>4415</v>
      </c>
      <c r="E115" s="862">
        <v>11</v>
      </c>
      <c r="F115" s="554">
        <v>319</v>
      </c>
      <c r="G115" s="1179" t="s">
        <v>107</v>
      </c>
      <c r="H115" s="1179" t="s">
        <v>107</v>
      </c>
      <c r="I115" s="863">
        <v>19.55</v>
      </c>
      <c r="J115" s="864">
        <f t="shared" si="18"/>
        <v>1.5345268542199486</v>
      </c>
      <c r="K115" s="865">
        <v>7.4999999999999997E-2</v>
      </c>
      <c r="L115" s="866">
        <v>4</v>
      </c>
      <c r="M115" s="867">
        <f t="shared" si="19"/>
        <v>0.3</v>
      </c>
      <c r="N115" s="868" t="s">
        <v>575</v>
      </c>
      <c r="O115" s="869">
        <v>6.25E-2</v>
      </c>
      <c r="P115" s="870">
        <v>43462</v>
      </c>
      <c r="Q115" s="870">
        <v>43480</v>
      </c>
      <c r="R115" s="867">
        <f t="shared" si="20"/>
        <v>19.999999999999996</v>
      </c>
      <c r="S115" s="802">
        <f>IF(INDEX(Historical!$D$7:$D$1452,MATCH(B115,Historical!$B$7:$B$1452,0))=0,"n/a",(INDEX(Historical!$C$7:$C$1452,MATCH(B115,Historical!$B$7:$B$1452,0))/INDEX(Historical!$D$7:$D$1452,MATCH(B115,Historical!$B$7:$B$1452,0))-1)*100)</f>
        <v>9.9999999999999858</v>
      </c>
      <c r="T115" s="802">
        <f>IF(INDEX(Historical!$F$7:$F$1452,MATCH(B115,Historical!$B$7:$B$1452,0))=0,"n/a",((INDEX(Historical!$C$7:$C$1452,MATCH(B115,Historical!$B$7:$B$1452,0))/INDEX(Historical!$F$7:$F$1452,MATCH(B115,Historical!$B$7:$B$1452,0)))^(1/3)-1)*100)</f>
        <v>10.064241629820891</v>
      </c>
      <c r="U115" s="802">
        <f>IF(INDEX(Historical!$I$7:$I$1452,MATCH(B115,Historical!$B$7:$B$1452,0))=0,"n/a",((INDEX(Historical!$C$7:$C$1452,MATCH(B115,Historical!$B$7:$B$1452,0))/INDEX(Historical!$I$7:$I$1452,MATCH(B115,Historical!$B$7:$B$1452,0)))^(1/5)-1)*100)</f>
        <v>10.882925000048438</v>
      </c>
      <c r="V115" s="802" t="str">
        <f>IF(INDEX(Historical!$O$7:$O$1452,MATCH(B115,Historical!$B$7:$B$1452,0))=0,"n/a",((INDEX(Historical!$C$7:$C$1452,MATCH(B115,Historical!$B$7:$B$1452,0))/INDEX(Historical!$O$7:$O$1452,MATCH(B115,Historical!$B$7:$B$1452,0)))^(1/10)-1)*100)</f>
        <v>n/a</v>
      </c>
      <c r="W115" s="871" t="str">
        <f t="shared" si="21"/>
        <v>n/a</v>
      </c>
      <c r="X115" s="872">
        <f t="shared" si="22"/>
        <v>1.0565946601988776</v>
      </c>
      <c r="Y115" s="873"/>
      <c r="Z115" s="864">
        <f t="shared" si="23"/>
        <v>47.619047619047613</v>
      </c>
      <c r="AA115" s="874">
        <f t="shared" si="24"/>
        <v>31.031746031746032</v>
      </c>
      <c r="AB115" s="866">
        <v>10</v>
      </c>
      <c r="AC115" s="875">
        <v>0.63</v>
      </c>
      <c r="AD115" s="875">
        <v>2.08</v>
      </c>
      <c r="AE115" s="875">
        <v>2.71</v>
      </c>
      <c r="AF115" s="875">
        <v>1.38</v>
      </c>
      <c r="AG115" s="875">
        <v>12.2</v>
      </c>
      <c r="AH115" s="875">
        <v>-19.600000000000001</v>
      </c>
      <c r="AI115" s="875">
        <v>56.8</v>
      </c>
      <c r="AJ115" s="875">
        <v>10.299999999999999</v>
      </c>
      <c r="AK115" s="875">
        <v>15</v>
      </c>
      <c r="AL115" s="876">
        <v>354.05</v>
      </c>
      <c r="AM115" s="877">
        <v>10.8</v>
      </c>
      <c r="AN115" s="875">
        <v>0.33</v>
      </c>
      <c r="AO115" s="878">
        <f t="shared" si="25"/>
        <v>-18.614294177477646</v>
      </c>
      <c r="AP115" s="879">
        <f t="shared" si="26"/>
        <v>12.417451854268386</v>
      </c>
      <c r="AQ115" s="880">
        <f t="shared" si="27"/>
        <v>37.959429662507048</v>
      </c>
      <c r="AR115" s="745">
        <f>INDEX(Historical!$C$7:$C$1452,MATCH(B115,Historical!$B$7:$B$1452,0))*IF(AH115="n/a",1.03,IF(AH115&lt;0,1.01,IF(AH115&gt;10,1.1,(1+AH115/100))))</f>
        <v>0.22220000000000001</v>
      </c>
      <c r="AS115" s="874">
        <f t="shared" si="28"/>
        <v>0.24442000000000003</v>
      </c>
      <c r="AT115" s="874">
        <f t="shared" si="33"/>
        <v>0.26886200000000005</v>
      </c>
      <c r="AU115" s="874">
        <f t="shared" si="33"/>
        <v>0.29574820000000007</v>
      </c>
      <c r="AV115" s="874">
        <f t="shared" si="33"/>
        <v>0.32532302000000013</v>
      </c>
      <c r="AW115" s="864">
        <f t="shared" si="29"/>
        <v>1.3565532200000003</v>
      </c>
      <c r="AX115" s="881">
        <f t="shared" si="30"/>
        <v>6.9388911508951416</v>
      </c>
      <c r="AY115" s="1091">
        <v>1.07</v>
      </c>
      <c r="AZ115" s="877">
        <v>8.19</v>
      </c>
      <c r="BA115" s="877">
        <v>-41.5</v>
      </c>
      <c r="BB115" s="877">
        <v>-16.12</v>
      </c>
      <c r="BC115" s="877">
        <v>-22.259999999999998</v>
      </c>
      <c r="BD115" s="1007"/>
      <c r="BE115" s="701">
        <v>2009</v>
      </c>
      <c r="BF115" s="986" t="e">
        <f>#VALUE!</f>
        <v>#VALUE!</v>
      </c>
      <c r="BG115" s="938">
        <v>5.5</v>
      </c>
    </row>
    <row r="116" spans="1:59" ht="11.25" customHeight="1" x14ac:dyDescent="0.2">
      <c r="A116" s="566" t="s">
        <v>668</v>
      </c>
      <c r="B116" s="651" t="s">
        <v>669</v>
      </c>
      <c r="C116" s="1080" t="s">
        <v>113</v>
      </c>
      <c r="D116" s="1080" t="s">
        <v>214</v>
      </c>
      <c r="E116" s="835">
        <v>24</v>
      </c>
      <c r="F116" s="554">
        <v>141</v>
      </c>
      <c r="G116" s="554" t="s">
        <v>38</v>
      </c>
      <c r="H116" s="554" t="s">
        <v>38</v>
      </c>
      <c r="I116" s="959">
        <v>78.849999999999994</v>
      </c>
      <c r="J116" s="745">
        <f t="shared" si="18"/>
        <v>2.38427393785669</v>
      </c>
      <c r="K116" s="974">
        <v>0.47</v>
      </c>
      <c r="L116" s="679">
        <v>4</v>
      </c>
      <c r="M116" s="736">
        <f t="shared" si="19"/>
        <v>1.88</v>
      </c>
      <c r="N116" s="644" t="s">
        <v>470</v>
      </c>
      <c r="O116" s="839">
        <v>0.39</v>
      </c>
      <c r="P116" s="958">
        <v>43462</v>
      </c>
      <c r="Q116" s="958">
        <v>43480</v>
      </c>
      <c r="R116" s="736">
        <f t="shared" si="20"/>
        <v>20.5128205128205</v>
      </c>
      <c r="S116" s="802">
        <f>IF(INDEX(Historical!$D$7:$D$1452,MATCH(B116,Historical!$B$7:$B$1452,0))=0,"n/a",(INDEX(Historical!$C$7:$C$1452,MATCH(B116,Historical!$B$7:$B$1452,0))/INDEX(Historical!$D$7:$D$1452,MATCH(B116,Historical!$B$7:$B$1452,0))-1)*100)</f>
        <v>9.375</v>
      </c>
      <c r="T116" s="802">
        <f>IF(INDEX(Historical!$F$7:$F$1452,MATCH(B116,Historical!$B$7:$B$1452,0))=0,"n/a",((INDEX(Historical!$C$7:$C$1452,MATCH(B116,Historical!$B$7:$B$1452,0))/INDEX(Historical!$F$7:$F$1452,MATCH(B116,Historical!$B$7:$B$1452,0)))^(1/3)-1)*100)</f>
        <v>15.021776101472994</v>
      </c>
      <c r="U116" s="802">
        <f>IF(INDEX(Historical!$I$7:$I$1452,MATCH(B116,Historical!$B$7:$B$1452,0))=0,"n/a",((INDEX(Historical!$C$7:$C$1452,MATCH(B116,Historical!$B$7:$B$1452,0))/INDEX(Historical!$I$7:$I$1452,MATCH(B116,Historical!$B$7:$B$1452,0)))^(1/5)-1)*100)</f>
        <v>15.537728404441831</v>
      </c>
      <c r="V116" s="802">
        <f>IF(INDEX(Historical!$O$7:$O$1452,MATCH(B116,Historical!$B$7:$B$1452,0))=0,"n/a",((INDEX(Historical!$C$7:$C$1452,MATCH(B116,Historical!$B$7:$B$1452,0))/INDEX(Historical!$O$7:$O$1452,MATCH(B116,Historical!$B$7:$B$1452,0)))^(1/10)-1)*100)</f>
        <v>12.270985778320952</v>
      </c>
      <c r="W116" s="803">
        <f t="shared" si="21"/>
        <v>1.2662168048383045</v>
      </c>
      <c r="X116" s="804">
        <f t="shared" si="22"/>
        <v>2.466306095943148</v>
      </c>
      <c r="Y116" s="756"/>
      <c r="Z116" s="745">
        <f t="shared" si="23"/>
        <v>48.205128205128204</v>
      </c>
      <c r="AA116" s="678">
        <f t="shared" si="24"/>
        <v>20.217948717948715</v>
      </c>
      <c r="AB116" s="679">
        <v>12</v>
      </c>
      <c r="AC116" s="959">
        <v>3.9</v>
      </c>
      <c r="AD116" s="959">
        <v>1.37</v>
      </c>
      <c r="AE116" s="959">
        <v>1.74</v>
      </c>
      <c r="AF116" s="959">
        <v>5.51</v>
      </c>
      <c r="AG116" s="959">
        <v>23.7</v>
      </c>
      <c r="AH116" s="959">
        <v>42.3</v>
      </c>
      <c r="AI116" s="959">
        <v>12.770000000000001</v>
      </c>
      <c r="AJ116" s="959">
        <v>6.3</v>
      </c>
      <c r="AK116" s="959">
        <v>14.75</v>
      </c>
      <c r="AL116" s="969">
        <v>5280</v>
      </c>
      <c r="AM116" s="964">
        <v>1.2</v>
      </c>
      <c r="AN116" s="959">
        <v>0.75</v>
      </c>
      <c r="AO116" s="845">
        <f t="shared" si="25"/>
        <v>-2.2959463756501961</v>
      </c>
      <c r="AP116" s="846">
        <f t="shared" si="26"/>
        <v>17.922002342298519</v>
      </c>
      <c r="AQ116" s="680">
        <f t="shared" si="27"/>
        <v>122.51181984674426</v>
      </c>
      <c r="AR116" s="745">
        <f>INDEX(Historical!$C$7:$C$1452,MATCH(B116,Historical!$B$7:$B$1452,0))*IF(AH116="n/a",1.03,IF(AH116&lt;0,1.01,IF(AH116&gt;10,1.1,(1+AH116/100))))</f>
        <v>1.54</v>
      </c>
      <c r="AS116" s="678">
        <f t="shared" si="28"/>
        <v>1.6940000000000002</v>
      </c>
      <c r="AT116" s="678">
        <f t="shared" si="33"/>
        <v>1.8634000000000004</v>
      </c>
      <c r="AU116" s="678">
        <f t="shared" si="33"/>
        <v>2.0497400000000008</v>
      </c>
      <c r="AV116" s="678">
        <f t="shared" si="33"/>
        <v>2.2547140000000012</v>
      </c>
      <c r="AW116" s="745">
        <f t="shared" si="29"/>
        <v>9.4018540000000019</v>
      </c>
      <c r="AX116" s="854">
        <f t="shared" si="30"/>
        <v>11.92372098922004</v>
      </c>
      <c r="AY116" s="1090">
        <v>1.21</v>
      </c>
      <c r="AZ116" s="964">
        <v>9.1</v>
      </c>
      <c r="BA116" s="964">
        <v>-22.189999999999998</v>
      </c>
      <c r="BB116" s="964">
        <v>-3.3099999999999996</v>
      </c>
      <c r="BC116" s="964">
        <v>-10.82</v>
      </c>
      <c r="BE116" s="701">
        <v>1996</v>
      </c>
      <c r="BF116" s="986" t="e">
        <f>#VALUE!</f>
        <v>#VALUE!</v>
      </c>
      <c r="BG116" s="972">
        <v>9.1999999999999993</v>
      </c>
    </row>
    <row r="117" spans="1:59" ht="11.25" customHeight="1" x14ac:dyDescent="0.2">
      <c r="A117" s="645" t="s">
        <v>670</v>
      </c>
      <c r="B117" s="651" t="s">
        <v>671</v>
      </c>
      <c r="C117" s="1080" t="s">
        <v>113</v>
      </c>
      <c r="D117" s="1080" t="s">
        <v>214</v>
      </c>
      <c r="E117" s="835">
        <v>16</v>
      </c>
      <c r="F117" s="554">
        <v>211</v>
      </c>
      <c r="G117" s="554" t="s">
        <v>107</v>
      </c>
      <c r="H117" s="554" t="s">
        <v>107</v>
      </c>
      <c r="I117" s="966">
        <v>96.25</v>
      </c>
      <c r="J117" s="745">
        <f t="shared" si="18"/>
        <v>1.2883116883116883</v>
      </c>
      <c r="K117" s="968">
        <v>0.31</v>
      </c>
      <c r="L117" s="679">
        <v>4</v>
      </c>
      <c r="M117" s="736">
        <f t="shared" si="19"/>
        <v>1.24</v>
      </c>
      <c r="N117" s="644" t="s">
        <v>211</v>
      </c>
      <c r="O117" s="838">
        <v>0.3</v>
      </c>
      <c r="P117" s="958">
        <v>43328</v>
      </c>
      <c r="Q117" s="958">
        <v>43343</v>
      </c>
      <c r="R117" s="736">
        <f t="shared" si="20"/>
        <v>3.3333333333333366</v>
      </c>
      <c r="S117" s="802">
        <f>IF(INDEX(Historical!$D$7:$D$1452,MATCH(B117,Historical!$B$7:$B$1452,0))=0,"n/a",(INDEX(Historical!$C$7:$C$1452,MATCH(B117,Historical!$B$7:$B$1452,0))/INDEX(Historical!$D$7:$D$1452,MATCH(B117,Historical!$B$7:$B$1452,0))-1)*100)</f>
        <v>3.5087719298245723</v>
      </c>
      <c r="T117" s="802">
        <f>IF(INDEX(Historical!$F$7:$F$1452,MATCH(B117,Historical!$B$7:$B$1452,0))=0,"n/a",((INDEX(Historical!$C$7:$C$1452,MATCH(B117,Historical!$B$7:$B$1452,0))/INDEX(Historical!$F$7:$F$1452,MATCH(B117,Historical!$B$7:$B$1452,0)))^(1/3)-1)*100)</f>
        <v>3.6395170814297551</v>
      </c>
      <c r="U117" s="802">
        <f>IF(INDEX(Historical!$I$7:$I$1452,MATCH(B117,Historical!$B$7:$B$1452,0))=0,"n/a",((INDEX(Historical!$C$7:$C$1452,MATCH(B117,Historical!$B$7:$B$1452,0))/INDEX(Historical!$I$7:$I$1452,MATCH(B117,Historical!$B$7:$B$1452,0)))^(1/5)-1)*100)</f>
        <v>23.543423003879038</v>
      </c>
      <c r="V117" s="802">
        <f>IF(INDEX(Historical!$O$7:$O$1452,MATCH(B117,Historical!$B$7:$B$1452,0))=0,"n/a",((INDEX(Historical!$C$7:$C$1452,MATCH(B117,Historical!$B$7:$B$1452,0))/INDEX(Historical!$O$7:$O$1452,MATCH(B117,Historical!$B$7:$B$1452,0)))^(1/10)-1)*100)</f>
        <v>15.891564118540691</v>
      </c>
      <c r="W117" s="803">
        <f t="shared" si="21"/>
        <v>1.4815044528191483</v>
      </c>
      <c r="X117" s="804" t="str">
        <f t="shared" si="22"/>
        <v>n/a</v>
      </c>
      <c r="Y117" s="967"/>
      <c r="Z117" s="745">
        <f t="shared" si="23"/>
        <v>58.767772511848349</v>
      </c>
      <c r="AA117" s="678">
        <f t="shared" si="24"/>
        <v>45.616113744075832</v>
      </c>
      <c r="AB117" s="679">
        <v>8</v>
      </c>
      <c r="AC117" s="959">
        <v>2.11</v>
      </c>
      <c r="AD117" s="959">
        <v>1.99</v>
      </c>
      <c r="AE117" s="959">
        <v>1.98</v>
      </c>
      <c r="AF117" s="959">
        <v>3.74</v>
      </c>
      <c r="AG117" s="959">
        <v>7.3999999999999995</v>
      </c>
      <c r="AH117" s="959">
        <v>-2.4</v>
      </c>
      <c r="AI117" s="959">
        <v>21.86</v>
      </c>
      <c r="AJ117" s="959">
        <v>-17.299999999999997</v>
      </c>
      <c r="AK117" s="959">
        <v>22.900000000000002</v>
      </c>
      <c r="AL117" s="969">
        <v>1080</v>
      </c>
      <c r="AM117" s="964">
        <v>0.70000000000000007</v>
      </c>
      <c r="AN117" s="959">
        <v>0.42</v>
      </c>
      <c r="AO117" s="845">
        <f t="shared" si="25"/>
        <v>-20.784379051885107</v>
      </c>
      <c r="AP117" s="846">
        <f t="shared" si="26"/>
        <v>24.831734692190725</v>
      </c>
      <c r="AQ117" s="680">
        <f t="shared" si="27"/>
        <v>175.3617946571735</v>
      </c>
      <c r="AR117" s="745">
        <f>INDEX(Historical!$C$7:$C$1452,MATCH(B117,Historical!$B$7:$B$1452,0))*IF(AH117="n/a",1.03,IF(AH117&lt;0,1.01,IF(AH117&gt;10,1.1,(1+AH117/100))))</f>
        <v>1.1918</v>
      </c>
      <c r="AS117" s="678">
        <f t="shared" si="28"/>
        <v>1.31098</v>
      </c>
      <c r="AT117" s="678">
        <f t="shared" si="33"/>
        <v>1.4420780000000002</v>
      </c>
      <c r="AU117" s="678">
        <f t="shared" si="33"/>
        <v>1.5862858000000004</v>
      </c>
      <c r="AV117" s="678">
        <f t="shared" si="33"/>
        <v>1.7449143800000007</v>
      </c>
      <c r="AW117" s="745">
        <f t="shared" si="29"/>
        <v>7.2760581800000015</v>
      </c>
      <c r="AX117" s="854">
        <f t="shared" si="30"/>
        <v>7.5595409662337669</v>
      </c>
      <c r="AY117" s="1090">
        <v>0.49</v>
      </c>
      <c r="AZ117" s="964">
        <v>15.18</v>
      </c>
      <c r="BA117" s="964">
        <v>-12.1</v>
      </c>
      <c r="BB117" s="964">
        <v>-1.06</v>
      </c>
      <c r="BC117" s="964">
        <v>1.43</v>
      </c>
      <c r="BE117" s="701">
        <v>2003</v>
      </c>
      <c r="BF117" s="986" t="e">
        <f>#VALUE!</f>
        <v>#VALUE!</v>
      </c>
      <c r="BG117" s="972">
        <v>4</v>
      </c>
    </row>
    <row r="118" spans="1:59" ht="11.25" customHeight="1" x14ac:dyDescent="0.2">
      <c r="A118" s="645" t="s">
        <v>672</v>
      </c>
      <c r="B118" s="651" t="s">
        <v>673</v>
      </c>
      <c r="C118" s="1080" t="s">
        <v>113</v>
      </c>
      <c r="D118" s="1080" t="s">
        <v>4433</v>
      </c>
      <c r="E118" s="835">
        <v>16</v>
      </c>
      <c r="F118" s="554">
        <v>219</v>
      </c>
      <c r="G118" s="554" t="s">
        <v>116</v>
      </c>
      <c r="H118" s="554" t="s">
        <v>116</v>
      </c>
      <c r="I118" s="966">
        <v>261.83999999999997</v>
      </c>
      <c r="J118" s="745">
        <f t="shared" si="18"/>
        <v>3.3608310418576237</v>
      </c>
      <c r="K118" s="968">
        <v>2.2000000000000002</v>
      </c>
      <c r="L118" s="679">
        <v>4</v>
      </c>
      <c r="M118" s="736">
        <f t="shared" si="19"/>
        <v>8.8000000000000007</v>
      </c>
      <c r="N118" s="644" t="s">
        <v>153</v>
      </c>
      <c r="O118" s="838">
        <v>2</v>
      </c>
      <c r="P118" s="958">
        <v>43434</v>
      </c>
      <c r="Q118" s="958">
        <v>43462</v>
      </c>
      <c r="R118" s="736">
        <f t="shared" si="20"/>
        <v>10.000000000000009</v>
      </c>
      <c r="S118" s="802">
        <f>IF(INDEX(Historical!$D$7:$D$1452,MATCH(B118,Historical!$B$7:$B$1452,0))=0,"n/a",(INDEX(Historical!$C$7:$C$1452,MATCH(B118,Historical!$B$7:$B$1452,0))/INDEX(Historical!$D$7:$D$1452,MATCH(B118,Historical!$B$7:$B$1452,0))-1)*100)</f>
        <v>10.192023633677994</v>
      </c>
      <c r="T118" s="802">
        <f>IF(INDEX(Historical!$F$7:$F$1452,MATCH(B118,Historical!$B$7:$B$1452,0))=0,"n/a",((INDEX(Historical!$C$7:$C$1452,MATCH(B118,Historical!$B$7:$B$1452,0))/INDEX(Historical!$F$7:$F$1452,MATCH(B118,Historical!$B$7:$B$1452,0)))^(1/3)-1)*100)</f>
        <v>10.761499765171978</v>
      </c>
      <c r="U118" s="802">
        <f>IF(INDEX(Historical!$I$7:$I$1452,MATCH(B118,Historical!$B$7:$B$1452,0))=0,"n/a",((INDEX(Historical!$C$7:$C$1452,MATCH(B118,Historical!$B$7:$B$1452,0))/INDEX(Historical!$I$7:$I$1452,MATCH(B118,Historical!$B$7:$B$1452,0)))^(1/5)-1)*100)</f>
        <v>12.444481491691729</v>
      </c>
      <c r="V118" s="802">
        <f>IF(INDEX(Historical!$O$7:$O$1452,MATCH(B118,Historical!$B$7:$B$1452,0))=0,"n/a",((INDEX(Historical!$C$7:$C$1452,MATCH(B118,Historical!$B$7:$B$1452,0))/INDEX(Historical!$O$7:$O$1452,MATCH(B118,Historical!$B$7:$B$1452,0)))^(1/10)-1)*100)</f>
        <v>17.636514807201252</v>
      </c>
      <c r="W118" s="803">
        <f t="shared" si="21"/>
        <v>0.70560888178487857</v>
      </c>
      <c r="X118" s="804">
        <f t="shared" si="22"/>
        <v>1.338116289429218</v>
      </c>
      <c r="Y118" s="651"/>
      <c r="Z118" s="745">
        <f t="shared" si="23"/>
        <v>51.103368176538908</v>
      </c>
      <c r="AA118" s="678">
        <f t="shared" si="24"/>
        <v>15.205574912891986</v>
      </c>
      <c r="AB118" s="679">
        <v>12</v>
      </c>
      <c r="AC118" s="959">
        <v>17.22</v>
      </c>
      <c r="AD118" s="959">
        <v>0.33</v>
      </c>
      <c r="AE118" s="959">
        <v>1.43</v>
      </c>
      <c r="AF118" s="961">
        <v>78.87</v>
      </c>
      <c r="AG118" s="961" t="s">
        <v>138</v>
      </c>
      <c r="AH118" s="959">
        <v>5.4</v>
      </c>
      <c r="AI118" s="959">
        <v>11.709999999999999</v>
      </c>
      <c r="AJ118" s="959">
        <v>9.3000000000000007</v>
      </c>
      <c r="AK118" s="959">
        <v>45.73</v>
      </c>
      <c r="AL118" s="969">
        <v>77920</v>
      </c>
      <c r="AM118" s="964">
        <v>0.1</v>
      </c>
      <c r="AN118" s="959">
        <v>15.62</v>
      </c>
      <c r="AO118" s="845">
        <f t="shared" si="25"/>
        <v>0.59973762065736658</v>
      </c>
      <c r="AP118" s="846">
        <f t="shared" si="26"/>
        <v>15.805312533549353</v>
      </c>
      <c r="AQ118" s="680">
        <f t="shared" si="27"/>
        <v>630.07265799136292</v>
      </c>
      <c r="AR118" s="745">
        <f>INDEX(Historical!$C$7:$C$1452,MATCH(B118,Historical!$B$7:$B$1452,0))*IF(AH118="n/a",1.03,IF(AH118&lt;0,1.01,IF(AH118&gt;10,1.1,(1+AH118/100))))</f>
        <v>7.8628400000000003</v>
      </c>
      <c r="AS118" s="678">
        <f t="shared" si="28"/>
        <v>8.6491240000000005</v>
      </c>
      <c r="AT118" s="678">
        <f t="shared" si="33"/>
        <v>9.5140364000000019</v>
      </c>
      <c r="AU118" s="678">
        <f t="shared" si="33"/>
        <v>10.465440040000002</v>
      </c>
      <c r="AV118" s="678">
        <f t="shared" si="33"/>
        <v>11.511984044000004</v>
      </c>
      <c r="AW118" s="745">
        <f t="shared" si="29"/>
        <v>48.003424484000007</v>
      </c>
      <c r="AX118" s="854">
        <f t="shared" si="30"/>
        <v>18.333113536510851</v>
      </c>
      <c r="AY118" s="1090">
        <v>0.94</v>
      </c>
      <c r="AZ118" s="964">
        <v>8.57</v>
      </c>
      <c r="BA118" s="964">
        <v>-27.87</v>
      </c>
      <c r="BB118" s="964">
        <v>-11.27</v>
      </c>
      <c r="BC118" s="964">
        <v>-17.549999999999997</v>
      </c>
      <c r="BE118" s="701">
        <v>2003</v>
      </c>
      <c r="BF118" s="986" t="e">
        <f>#VALUE!</f>
        <v>#VALUE!</v>
      </c>
      <c r="BG118" s="972">
        <v>6.9</v>
      </c>
    </row>
    <row r="119" spans="1:59" ht="11.25" customHeight="1" x14ac:dyDescent="0.2">
      <c r="A119" s="566" t="s">
        <v>674</v>
      </c>
      <c r="B119" s="651" t="s">
        <v>675</v>
      </c>
      <c r="C119" s="1080" t="s">
        <v>109</v>
      </c>
      <c r="D119" s="1080" t="s">
        <v>4427</v>
      </c>
      <c r="E119" s="835">
        <v>19</v>
      </c>
      <c r="F119" s="554">
        <v>172</v>
      </c>
      <c r="G119" s="554" t="s">
        <v>107</v>
      </c>
      <c r="H119" s="554" t="s">
        <v>107</v>
      </c>
      <c r="I119" s="966">
        <v>41.1</v>
      </c>
      <c r="J119" s="745">
        <f t="shared" si="18"/>
        <v>2.9197080291970803</v>
      </c>
      <c r="K119" s="968">
        <v>0.3</v>
      </c>
      <c r="L119" s="679">
        <v>4</v>
      </c>
      <c r="M119" s="736">
        <f t="shared" si="19"/>
        <v>1.2</v>
      </c>
      <c r="N119" s="644" t="s">
        <v>496</v>
      </c>
      <c r="O119" s="838">
        <v>0.27</v>
      </c>
      <c r="P119" s="958">
        <v>43370</v>
      </c>
      <c r="Q119" s="958">
        <v>43388</v>
      </c>
      <c r="R119" s="736">
        <f t="shared" si="20"/>
        <v>11.1111111111111</v>
      </c>
      <c r="S119" s="802">
        <f>IF(INDEX(Historical!$D$7:$D$1452,MATCH(B119,Historical!$B$7:$B$1452,0))=0,"n/a",(INDEX(Historical!$C$7:$C$1452,MATCH(B119,Historical!$B$7:$B$1452,0))/INDEX(Historical!$D$7:$D$1452,MATCH(B119,Historical!$B$7:$B$1452,0))-1)*100)</f>
        <v>8.4210526315789522</v>
      </c>
      <c r="T119" s="802">
        <f>IF(INDEX(Historical!$F$7:$F$1452,MATCH(B119,Historical!$B$7:$B$1452,0))=0,"n/a",((INDEX(Historical!$C$7:$C$1452,MATCH(B119,Historical!$B$7:$B$1452,0))/INDEX(Historical!$F$7:$F$1452,MATCH(B119,Historical!$B$7:$B$1452,0)))^(1/3)-1)*100)</f>
        <v>14.564188821257806</v>
      </c>
      <c r="U119" s="802">
        <f>IF(INDEX(Historical!$I$7:$I$1452,MATCH(B119,Historical!$B$7:$B$1452,0))=0,"n/a",((INDEX(Historical!$C$7:$C$1452,MATCH(B119,Historical!$B$7:$B$1452,0))/INDEX(Historical!$I$7:$I$1452,MATCH(B119,Historical!$B$7:$B$1452,0)))^(1/5)-1)*100)</f>
        <v>12.042770196723396</v>
      </c>
      <c r="V119" s="802">
        <f>IF(INDEX(Historical!$O$7:$O$1452,MATCH(B119,Historical!$B$7:$B$1452,0))=0,"n/a",((INDEX(Historical!$C$7:$C$1452,MATCH(B119,Historical!$B$7:$B$1452,0))/INDEX(Historical!$O$7:$O$1452,MATCH(B119,Historical!$B$7:$B$1452,0)))^(1/10)-1)*100)</f>
        <v>11.084501999991048</v>
      </c>
      <c r="W119" s="803">
        <f t="shared" si="21"/>
        <v>1.0864511727033945</v>
      </c>
      <c r="X119" s="804" t="str">
        <f t="shared" si="22"/>
        <v>n/a</v>
      </c>
      <c r="Y119" s="651"/>
      <c r="Z119" s="745" t="str">
        <f t="shared" si="23"/>
        <v>n/a</v>
      </c>
      <c r="AA119" s="678" t="str">
        <f t="shared" si="24"/>
        <v>n/a</v>
      </c>
      <c r="AB119" s="679">
        <v>12</v>
      </c>
      <c r="AC119" s="959" t="s">
        <v>138</v>
      </c>
      <c r="AD119" s="959" t="s">
        <v>138</v>
      </c>
      <c r="AE119" s="959" t="s">
        <v>138</v>
      </c>
      <c r="AF119" s="959" t="s">
        <v>138</v>
      </c>
      <c r="AG119" s="959" t="s">
        <v>138</v>
      </c>
      <c r="AH119" s="959" t="s">
        <v>138</v>
      </c>
      <c r="AI119" s="959" t="s">
        <v>138</v>
      </c>
      <c r="AJ119" s="959" t="s">
        <v>138</v>
      </c>
      <c r="AK119" s="959" t="s">
        <v>138</v>
      </c>
      <c r="AL119" s="969" t="s">
        <v>138</v>
      </c>
      <c r="AM119" s="964" t="s">
        <v>138</v>
      </c>
      <c r="AN119" s="959" t="s">
        <v>138</v>
      </c>
      <c r="AO119" s="845" t="str">
        <f t="shared" si="25"/>
        <v>n/a</v>
      </c>
      <c r="AP119" s="846">
        <f t="shared" si="26"/>
        <v>14.962478225920476</v>
      </c>
      <c r="AQ119" s="680" t="str">
        <f t="shared" si="27"/>
        <v>n/a</v>
      </c>
      <c r="AR119" s="745">
        <f>INDEX(Historical!$C$7:$C$1452,MATCH(B119,Historical!$B$7:$B$1452,0))*IF(AH119="n/a",1.03,IF(AH119&lt;0,1.01,IF(AH119&gt;10,1.1,(1+AH119/100))))</f>
        <v>1.0609</v>
      </c>
      <c r="AS119" s="678">
        <f t="shared" si="28"/>
        <v>1.092727</v>
      </c>
      <c r="AT119" s="678">
        <f t="shared" si="33"/>
        <v>1.1255088100000001</v>
      </c>
      <c r="AU119" s="678">
        <f t="shared" si="33"/>
        <v>1.1592740743000001</v>
      </c>
      <c r="AV119" s="678">
        <f t="shared" si="33"/>
        <v>1.1940522965290001</v>
      </c>
      <c r="AW119" s="745">
        <f t="shared" si="29"/>
        <v>5.6324621808290001</v>
      </c>
      <c r="AX119" s="854">
        <f t="shared" si="30"/>
        <v>13.704287544596106</v>
      </c>
      <c r="AY119" s="1090" t="s">
        <v>138</v>
      </c>
      <c r="AZ119" s="964" t="s">
        <v>138</v>
      </c>
      <c r="BA119" s="964" t="s">
        <v>138</v>
      </c>
      <c r="BB119" s="964" t="s">
        <v>138</v>
      </c>
      <c r="BC119" s="964" t="s">
        <v>138</v>
      </c>
      <c r="BD119" s="1006" t="s">
        <v>4351</v>
      </c>
      <c r="BE119" s="701">
        <v>2001</v>
      </c>
      <c r="BF119" s="986" t="e">
        <f>#VALUE!</f>
        <v>#VALUE!</v>
      </c>
      <c r="BG119" s="972" t="s">
        <v>138</v>
      </c>
    </row>
    <row r="120" spans="1:59" ht="11.25" customHeight="1" x14ac:dyDescent="0.2">
      <c r="A120" s="566" t="s">
        <v>676</v>
      </c>
      <c r="B120" s="651" t="s">
        <v>677</v>
      </c>
      <c r="C120" s="1080" t="s">
        <v>180</v>
      </c>
      <c r="D120" s="1080" t="s">
        <v>4425</v>
      </c>
      <c r="E120" s="835">
        <v>18</v>
      </c>
      <c r="F120" s="554">
        <v>179</v>
      </c>
      <c r="G120" s="554" t="s">
        <v>107</v>
      </c>
      <c r="H120" s="554" t="s">
        <v>107</v>
      </c>
      <c r="I120" s="966">
        <v>57.06</v>
      </c>
      <c r="J120" s="745">
        <f t="shared" si="18"/>
        <v>6.8524360322467572</v>
      </c>
      <c r="K120" s="974">
        <v>0.97750000000000004</v>
      </c>
      <c r="L120" s="679">
        <v>4</v>
      </c>
      <c r="M120" s="736">
        <f t="shared" si="19"/>
        <v>3.91</v>
      </c>
      <c r="N120" s="644" t="s">
        <v>108</v>
      </c>
      <c r="O120" s="839">
        <v>0.95750000000000002</v>
      </c>
      <c r="P120" s="958">
        <v>43410</v>
      </c>
      <c r="Q120" s="958">
        <v>43418</v>
      </c>
      <c r="R120" s="736">
        <f t="shared" si="20"/>
        <v>2.0887728459530042</v>
      </c>
      <c r="S120" s="802">
        <f>IF(INDEX(Historical!$D$7:$D$1452,MATCH(B120,Historical!$B$7:$B$1452,0))=0,"n/a",(INDEX(Historical!$C$7:$C$1452,MATCH(B120,Historical!$B$7:$B$1452,0))/INDEX(Historical!$D$7:$D$1452,MATCH(B120,Historical!$B$7:$B$1452,0))-1)*100)</f>
        <v>8.5516178736517734</v>
      </c>
      <c r="T120" s="802">
        <f>IF(INDEX(Historical!$F$7:$F$1452,MATCH(B120,Historical!$B$7:$B$1452,0))=0,"n/a",((INDEX(Historical!$C$7:$C$1452,MATCH(B120,Historical!$B$7:$B$1452,0))/INDEX(Historical!$F$7:$F$1452,MATCH(B120,Historical!$B$7:$B$1452,0)))^(1/3)-1)*100)</f>
        <v>12.033462172834696</v>
      </c>
      <c r="U120" s="802">
        <f>IF(INDEX(Historical!$I$7:$I$1452,MATCH(B120,Historical!$B$7:$B$1452,0))=0,"n/a",((INDEX(Historical!$C$7:$C$1452,MATCH(B120,Historical!$B$7:$B$1452,0))/INDEX(Historical!$I$7:$I$1452,MATCH(B120,Historical!$B$7:$B$1452,0)))^(1/5)-1)*100)</f>
        <v>14.575359963074842</v>
      </c>
      <c r="V120" s="802">
        <f>IF(INDEX(Historical!$O$7:$O$1452,MATCH(B120,Historical!$B$7:$B$1452,0))=0,"n/a",((INDEX(Historical!$C$7:$C$1452,MATCH(B120,Historical!$B$7:$B$1452,0))/INDEX(Historical!$O$7:$O$1452,MATCH(B120,Historical!$B$7:$B$1452,0)))^(1/10)-1)*100)</f>
        <v>10.947078801557808</v>
      </c>
      <c r="W120" s="803">
        <f t="shared" si="21"/>
        <v>1.3314382975849883</v>
      </c>
      <c r="X120" s="804">
        <f t="shared" si="22"/>
        <v>0.99831232623800292</v>
      </c>
      <c r="Y120" s="967" t="s">
        <v>4072</v>
      </c>
      <c r="Z120" s="745">
        <f t="shared" si="23"/>
        <v>70.961887477313979</v>
      </c>
      <c r="AA120" s="678">
        <f t="shared" si="24"/>
        <v>10.355716878402905</v>
      </c>
      <c r="AB120" s="679">
        <v>12</v>
      </c>
      <c r="AC120" s="959">
        <v>5.51</v>
      </c>
      <c r="AD120" s="959">
        <v>1.29</v>
      </c>
      <c r="AE120" s="959">
        <v>5.09</v>
      </c>
      <c r="AF120" s="959">
        <v>5.12</v>
      </c>
      <c r="AG120" s="959">
        <v>56.100000000000009</v>
      </c>
      <c r="AH120" s="959">
        <v>8.2000000000000011</v>
      </c>
      <c r="AI120" s="959">
        <v>-14.35</v>
      </c>
      <c r="AJ120" s="959">
        <v>14.6</v>
      </c>
      <c r="AK120" s="959">
        <v>8.02</v>
      </c>
      <c r="AL120" s="969">
        <v>13400</v>
      </c>
      <c r="AM120" s="964">
        <v>0.1</v>
      </c>
      <c r="AN120" s="959">
        <v>1.68</v>
      </c>
      <c r="AO120" s="845">
        <f t="shared" si="25"/>
        <v>11.072079116918694</v>
      </c>
      <c r="AP120" s="846">
        <f t="shared" si="26"/>
        <v>21.427795995321599</v>
      </c>
      <c r="AQ120" s="680">
        <f t="shared" si="27"/>
        <v>53.50898694998336</v>
      </c>
      <c r="AR120" s="745">
        <f>INDEX(Historical!$C$7:$C$1452,MATCH(B120,Historical!$B$7:$B$1452,0))*IF(AH120="n/a",1.03,IF(AH120&lt;0,1.01,IF(AH120&gt;10,1.1,(1+AH120/100))))</f>
        <v>3.8113450000000002</v>
      </c>
      <c r="AS120" s="678">
        <f t="shared" si="28"/>
        <v>3.8494584500000002</v>
      </c>
      <c r="AT120" s="678">
        <f t="shared" si="33"/>
        <v>4.1581850176900002</v>
      </c>
      <c r="AU120" s="678">
        <f t="shared" si="33"/>
        <v>4.4916714561087385</v>
      </c>
      <c r="AV120" s="678">
        <f t="shared" si="33"/>
        <v>4.85190350688866</v>
      </c>
      <c r="AW120" s="745">
        <f t="shared" si="29"/>
        <v>21.162563430687399</v>
      </c>
      <c r="AX120" s="854">
        <f t="shared" si="30"/>
        <v>37.088263986483348</v>
      </c>
      <c r="AY120" s="1090">
        <v>0.72</v>
      </c>
      <c r="AZ120" s="964">
        <v>5.18</v>
      </c>
      <c r="BA120" s="964">
        <v>-24.740000000000002</v>
      </c>
      <c r="BB120" s="964">
        <v>-5.9499999999999993</v>
      </c>
      <c r="BC120" s="964">
        <v>-13.26</v>
      </c>
      <c r="BE120" s="701">
        <v>2001</v>
      </c>
      <c r="BF120" s="986" t="e">
        <f>#VALUE!</f>
        <v>#VALUE!</v>
      </c>
      <c r="BG120" s="972">
        <v>16.8</v>
      </c>
    </row>
    <row r="121" spans="1:59" ht="11.25" customHeight="1" x14ac:dyDescent="0.2">
      <c r="A121" s="566" t="s">
        <v>1461</v>
      </c>
      <c r="B121" s="651" t="s">
        <v>1462</v>
      </c>
      <c r="C121" s="1080" t="s">
        <v>109</v>
      </c>
      <c r="D121" s="1080" t="s">
        <v>4423</v>
      </c>
      <c r="E121" s="835">
        <v>10</v>
      </c>
      <c r="F121" s="554">
        <v>321</v>
      </c>
      <c r="G121" s="554" t="s">
        <v>107</v>
      </c>
      <c r="H121" s="554" t="s">
        <v>107</v>
      </c>
      <c r="I121" s="966">
        <v>211.31</v>
      </c>
      <c r="J121" s="745">
        <f t="shared" si="18"/>
        <v>0.79504046188064914</v>
      </c>
      <c r="K121" s="968">
        <v>0.42</v>
      </c>
      <c r="L121" s="679">
        <v>4</v>
      </c>
      <c r="M121" s="736">
        <f t="shared" si="19"/>
        <v>1.68</v>
      </c>
      <c r="N121" s="644" t="s">
        <v>520</v>
      </c>
      <c r="O121" s="838">
        <v>0.33</v>
      </c>
      <c r="P121" s="695">
        <v>43144</v>
      </c>
      <c r="Q121" s="695">
        <v>43159</v>
      </c>
      <c r="R121" s="736">
        <f t="shared" si="20"/>
        <v>27.272727272727259</v>
      </c>
      <c r="S121" s="802">
        <f>IF(INDEX(Historical!$D$7:$D$1452,MATCH(B121,Historical!$B$7:$B$1452,0))=0,"n/a",(INDEX(Historical!$C$7:$C$1452,MATCH(B121,Historical!$B$7:$B$1452,0))/INDEX(Historical!$D$7:$D$1452,MATCH(B121,Historical!$B$7:$B$1452,0))-1)*100)</f>
        <v>26.923076923076916</v>
      </c>
      <c r="T121" s="802">
        <f>IF(INDEX(Historical!$F$7:$F$1452,MATCH(B121,Historical!$B$7:$B$1452,0))=0,"n/a",((INDEX(Historical!$C$7:$C$1452,MATCH(B121,Historical!$B$7:$B$1452,0))/INDEX(Historical!$F$7:$F$1452,MATCH(B121,Historical!$B$7:$B$1452,0)))^(1/3)-1)*100)</f>
        <v>27.29108424148723</v>
      </c>
      <c r="U121" s="802">
        <f>IF(INDEX(Historical!$I$7:$I$1452,MATCH(B121,Historical!$B$7:$B$1452,0))=0,"n/a",((INDEX(Historical!$C$7:$C$1452,MATCH(B121,Historical!$B$7:$B$1452,0))/INDEX(Historical!$I$7:$I$1452,MATCH(B121,Historical!$B$7:$B$1452,0)))^(1/5)-1)*100)</f>
        <v>24.573093961551741</v>
      </c>
      <c r="V121" s="802" t="str">
        <f>IF(INDEX(Historical!$O$7:$O$1452,MATCH(B121,Historical!$B$7:$B$1452,0))=0,"n/a",((INDEX(Historical!$C$7:$C$1452,MATCH(B121,Historical!$B$7:$B$1452,0))/INDEX(Historical!$O$7:$O$1452,MATCH(B121,Historical!$B$7:$B$1452,0)))^(1/10)-1)*100)</f>
        <v>n/a</v>
      </c>
      <c r="W121" s="803" t="str">
        <f t="shared" si="21"/>
        <v>n/a</v>
      </c>
      <c r="X121" s="804">
        <f t="shared" si="22"/>
        <v>1.181398748151526</v>
      </c>
      <c r="Y121" s="651"/>
      <c r="Z121" s="745">
        <f t="shared" si="23"/>
        <v>36.923076923076927</v>
      </c>
      <c r="AA121" s="678">
        <f t="shared" si="24"/>
        <v>46.441758241758244</v>
      </c>
      <c r="AB121" s="679">
        <v>12</v>
      </c>
      <c r="AC121" s="959">
        <v>4.55</v>
      </c>
      <c r="AD121" s="959">
        <v>1.81</v>
      </c>
      <c r="AE121" s="959">
        <v>19.309999999999999</v>
      </c>
      <c r="AF121" s="959">
        <v>13.49</v>
      </c>
      <c r="AG121" s="959">
        <v>29.299999999999997</v>
      </c>
      <c r="AH121" s="959">
        <v>25.6</v>
      </c>
      <c r="AI121" s="959">
        <v>14.01</v>
      </c>
      <c r="AJ121" s="959">
        <v>20.8</v>
      </c>
      <c r="AK121" s="959">
        <v>25.7</v>
      </c>
      <c r="AL121" s="969">
        <v>8160</v>
      </c>
      <c r="AM121" s="964">
        <v>3.5000000000000004</v>
      </c>
      <c r="AN121" s="959">
        <v>0</v>
      </c>
      <c r="AO121" s="845">
        <f t="shared" si="25"/>
        <v>-21.073623818325853</v>
      </c>
      <c r="AP121" s="846">
        <f t="shared" si="26"/>
        <v>25.368134423432391</v>
      </c>
      <c r="AQ121" s="680">
        <f t="shared" si="27"/>
        <v>427.67806628297677</v>
      </c>
      <c r="AR121" s="745">
        <f>INDEX(Historical!$C$7:$C$1452,MATCH(B121,Historical!$B$7:$B$1452,0))*IF(AH121="n/a",1.03,IF(AH121&lt;0,1.01,IF(AH121&gt;10,1.1,(1+AH121/100))))</f>
        <v>1.4520000000000002</v>
      </c>
      <c r="AS121" s="678">
        <f t="shared" si="28"/>
        <v>1.5972000000000004</v>
      </c>
      <c r="AT121" s="678">
        <f t="shared" si="33"/>
        <v>1.7569200000000005</v>
      </c>
      <c r="AU121" s="678">
        <f t="shared" si="33"/>
        <v>1.9326120000000007</v>
      </c>
      <c r="AV121" s="678">
        <f t="shared" si="33"/>
        <v>2.1258732000000009</v>
      </c>
      <c r="AW121" s="745">
        <f t="shared" si="29"/>
        <v>8.8646052000000033</v>
      </c>
      <c r="AX121" s="854">
        <f t="shared" si="30"/>
        <v>4.1950713170223857</v>
      </c>
      <c r="AY121" s="1090">
        <v>0.24</v>
      </c>
      <c r="AZ121" s="964">
        <v>22.79</v>
      </c>
      <c r="BA121" s="964">
        <v>-8.6499999999999986</v>
      </c>
      <c r="BB121" s="964">
        <v>-0.27999999999999997</v>
      </c>
      <c r="BC121" s="964">
        <v>4.0199999999999996</v>
      </c>
      <c r="BE121" s="701">
        <v>2009</v>
      </c>
      <c r="BF121" s="986" t="e">
        <f>#VALUE!</f>
        <v>#VALUE!</v>
      </c>
      <c r="BG121" s="972">
        <v>26.400000000000002</v>
      </c>
    </row>
    <row r="122" spans="1:59" ht="11.25" customHeight="1" x14ac:dyDescent="0.2">
      <c r="A122" s="566" t="s">
        <v>678</v>
      </c>
      <c r="B122" s="651" t="s">
        <v>679</v>
      </c>
      <c r="C122" s="1080" t="s">
        <v>113</v>
      </c>
      <c r="D122" s="1080" t="s">
        <v>4410</v>
      </c>
      <c r="E122" s="835">
        <v>24</v>
      </c>
      <c r="F122" s="554">
        <v>140</v>
      </c>
      <c r="G122" s="554" t="s">
        <v>107</v>
      </c>
      <c r="H122" s="554" t="s">
        <v>107</v>
      </c>
      <c r="I122" s="959">
        <v>40.619999999999997</v>
      </c>
      <c r="J122" s="745">
        <f t="shared" si="18"/>
        <v>1.9694731659281144</v>
      </c>
      <c r="K122" s="974">
        <v>0.2</v>
      </c>
      <c r="L122" s="679">
        <v>4</v>
      </c>
      <c r="M122" s="736">
        <f t="shared" si="19"/>
        <v>0.8</v>
      </c>
      <c r="N122" s="644" t="s">
        <v>144</v>
      </c>
      <c r="O122" s="839">
        <v>0.19</v>
      </c>
      <c r="P122" s="958">
        <v>43427</v>
      </c>
      <c r="Q122" s="958">
        <v>43444</v>
      </c>
      <c r="R122" s="736">
        <f t="shared" si="20"/>
        <v>5.2631578947368469</v>
      </c>
      <c r="S122" s="802">
        <f>IF(INDEX(Historical!$D$7:$D$1452,MATCH(B122,Historical!$B$7:$B$1452,0))=0,"n/a",(INDEX(Historical!$C$7:$C$1452,MATCH(B122,Historical!$B$7:$B$1452,0))/INDEX(Historical!$D$7:$D$1452,MATCH(B122,Historical!$B$7:$B$1452,0))-1)*100)</f>
        <v>12.903225806451601</v>
      </c>
      <c r="T122" s="802">
        <f>IF(INDEX(Historical!$F$7:$F$1452,MATCH(B122,Historical!$B$7:$B$1452,0))=0,"n/a",((INDEX(Historical!$C$7:$C$1452,MATCH(B122,Historical!$B$7:$B$1452,0))/INDEX(Historical!$F$7:$F$1452,MATCH(B122,Historical!$B$7:$B$1452,0)))^(1/3)-1)*100)</f>
        <v>15.021776101472994</v>
      </c>
      <c r="U122" s="802">
        <f>IF(INDEX(Historical!$I$7:$I$1452,MATCH(B122,Historical!$B$7:$B$1452,0))=0,"n/a",((INDEX(Historical!$C$7:$C$1452,MATCH(B122,Historical!$B$7:$B$1452,0))/INDEX(Historical!$I$7:$I$1452,MATCH(B122,Historical!$B$7:$B$1452,0)))^(1/5)-1)*100)</f>
        <v>13.600243738384332</v>
      </c>
      <c r="V122" s="802">
        <f>IF(INDEX(Historical!$O$7:$O$1452,MATCH(B122,Historical!$B$7:$B$1452,0))=0,"n/a",((INDEX(Historical!$C$7:$C$1452,MATCH(B122,Historical!$B$7:$B$1452,0))/INDEX(Historical!$O$7:$O$1452,MATCH(B122,Historical!$B$7:$B$1452,0)))^(1/10)-1)*100)</f>
        <v>12.01896409875356</v>
      </c>
      <c r="W122" s="803">
        <f t="shared" si="21"/>
        <v>1.1315653850563345</v>
      </c>
      <c r="X122" s="804">
        <f t="shared" si="22"/>
        <v>2.8936688805073048</v>
      </c>
      <c r="Y122" s="651"/>
      <c r="Z122" s="745">
        <f t="shared" si="23"/>
        <v>32.653061224489797</v>
      </c>
      <c r="AA122" s="678">
        <f t="shared" si="24"/>
        <v>16.579591836734693</v>
      </c>
      <c r="AB122" s="679">
        <v>9</v>
      </c>
      <c r="AC122" s="959">
        <v>2.4500000000000002</v>
      </c>
      <c r="AD122" s="959" t="s">
        <v>138</v>
      </c>
      <c r="AE122" s="959">
        <v>0.85</v>
      </c>
      <c r="AF122" s="959">
        <v>1.48</v>
      </c>
      <c r="AG122" s="959">
        <v>12.7</v>
      </c>
      <c r="AH122" s="959">
        <v>7.5</v>
      </c>
      <c r="AI122" s="959">
        <v>8.19</v>
      </c>
      <c r="AJ122" s="959">
        <v>4.7</v>
      </c>
      <c r="AK122" s="959">
        <v>-10</v>
      </c>
      <c r="AL122" s="969">
        <v>1350</v>
      </c>
      <c r="AM122" s="964">
        <v>2.5</v>
      </c>
      <c r="AN122" s="959">
        <v>1.1100000000000001</v>
      </c>
      <c r="AO122" s="845">
        <f t="shared" si="25"/>
        <v>-1.009874932422246</v>
      </c>
      <c r="AP122" s="846">
        <f t="shared" si="26"/>
        <v>15.569716904312447</v>
      </c>
      <c r="AQ122" s="680">
        <f t="shared" si="27"/>
        <v>4.4302976862075738</v>
      </c>
      <c r="AR122" s="745">
        <f>INDEX(Historical!$C$7:$C$1452,MATCH(B122,Historical!$B$7:$B$1452,0))*IF(AH122="n/a",1.03,IF(AH122&lt;0,1.01,IF(AH122&gt;10,1.1,(1+AH122/100))))</f>
        <v>0.75249999999999995</v>
      </c>
      <c r="AS122" s="678">
        <f t="shared" si="28"/>
        <v>0.81412974999999999</v>
      </c>
      <c r="AT122" s="678">
        <f t="shared" si="33"/>
        <v>0.82227104750000002</v>
      </c>
      <c r="AU122" s="678">
        <f t="shared" si="33"/>
        <v>0.83049375797500002</v>
      </c>
      <c r="AV122" s="678">
        <f t="shared" si="33"/>
        <v>0.83879869555475006</v>
      </c>
      <c r="AW122" s="745">
        <f t="shared" si="29"/>
        <v>4.05819325102975</v>
      </c>
      <c r="AX122" s="854">
        <f t="shared" si="30"/>
        <v>9.9906283875670852</v>
      </c>
      <c r="AY122" s="1090">
        <v>0.99</v>
      </c>
      <c r="AZ122" s="964">
        <v>7.7200000000000006</v>
      </c>
      <c r="BA122" s="964">
        <v>-33.68</v>
      </c>
      <c r="BB122" s="964">
        <v>-2.76</v>
      </c>
      <c r="BC122" s="964">
        <v>-18.88</v>
      </c>
      <c r="BE122" s="701">
        <v>1996</v>
      </c>
      <c r="BF122" s="986" t="e">
        <f>#VALUE!</f>
        <v>#VALUE!</v>
      </c>
      <c r="BG122" s="972">
        <v>4.5</v>
      </c>
    </row>
    <row r="123" spans="1:59" ht="11.25" customHeight="1" x14ac:dyDescent="0.2">
      <c r="A123" s="645" t="s">
        <v>680</v>
      </c>
      <c r="B123" s="651" t="s">
        <v>681</v>
      </c>
      <c r="C123" s="1080" t="s">
        <v>4277</v>
      </c>
      <c r="D123" s="1080" t="s">
        <v>4414</v>
      </c>
      <c r="E123" s="835">
        <v>17</v>
      </c>
      <c r="F123" s="554">
        <v>191</v>
      </c>
      <c r="G123" s="554" t="s">
        <v>107</v>
      </c>
      <c r="H123" s="554" t="s">
        <v>107</v>
      </c>
      <c r="I123" s="966">
        <v>50.85</v>
      </c>
      <c r="J123" s="745">
        <f t="shared" si="18"/>
        <v>3.6184857423795478</v>
      </c>
      <c r="K123" s="968">
        <v>0.46</v>
      </c>
      <c r="L123" s="679">
        <v>4</v>
      </c>
      <c r="M123" s="736">
        <f t="shared" si="19"/>
        <v>1.84</v>
      </c>
      <c r="N123" s="644" t="s">
        <v>150</v>
      </c>
      <c r="O123" s="838">
        <v>0.42</v>
      </c>
      <c r="P123" s="958">
        <v>43341</v>
      </c>
      <c r="Q123" s="958">
        <v>43356</v>
      </c>
      <c r="R123" s="736">
        <f t="shared" si="20"/>
        <v>9.5238095238095326</v>
      </c>
      <c r="S123" s="802">
        <f>IF(INDEX(Historical!$D$7:$D$1452,MATCH(B123,Historical!$B$7:$B$1452,0))=0,"n/a",(INDEX(Historical!$C$7:$C$1452,MATCH(B123,Historical!$B$7:$B$1452,0))/INDEX(Historical!$D$7:$D$1452,MATCH(B123,Historical!$B$7:$B$1452,0))-1)*100)</f>
        <v>9.5238095238095113</v>
      </c>
      <c r="T123" s="802">
        <f>IF(INDEX(Historical!$F$7:$F$1452,MATCH(B123,Historical!$B$7:$B$1452,0))=0,"n/a",((INDEX(Historical!$C$7:$C$1452,MATCH(B123,Historical!$B$7:$B$1452,0))/INDEX(Historical!$F$7:$F$1452,MATCH(B123,Historical!$B$7:$B$1452,0)))^(1/3)-1)*100)</f>
        <v>8.5138345254405436</v>
      </c>
      <c r="U123" s="802">
        <f>IF(INDEX(Historical!$I$7:$I$1452,MATCH(B123,Historical!$B$7:$B$1452,0))=0,"n/a",((INDEX(Historical!$C$7:$C$1452,MATCH(B123,Historical!$B$7:$B$1452,0))/INDEX(Historical!$I$7:$I$1452,MATCH(B123,Historical!$B$7:$B$1452,0)))^(1/5)-1)*100)</f>
        <v>8.4471771197698544</v>
      </c>
      <c r="V123" s="802">
        <f>IF(INDEX(Historical!$O$7:$O$1452,MATCH(B123,Historical!$B$7:$B$1452,0))=0,"n/a",((INDEX(Historical!$C$7:$C$1452,MATCH(B123,Historical!$B$7:$B$1452,0))/INDEX(Historical!$O$7:$O$1452,MATCH(B123,Historical!$B$7:$B$1452,0)))^(1/10)-1)*100)</f>
        <v>7.2162562056248714</v>
      </c>
      <c r="W123" s="803">
        <f t="shared" si="21"/>
        <v>1.1705761102530581</v>
      </c>
      <c r="X123" s="804">
        <f t="shared" si="22"/>
        <v>0.78945580558596773</v>
      </c>
      <c r="Y123" s="651" t="s">
        <v>4072</v>
      </c>
      <c r="Z123" s="745">
        <f t="shared" si="23"/>
        <v>68.656716417910445</v>
      </c>
      <c r="AA123" s="678">
        <f t="shared" si="24"/>
        <v>18.973880597014926</v>
      </c>
      <c r="AB123" s="679">
        <v>6</v>
      </c>
      <c r="AC123" s="959">
        <v>2.68</v>
      </c>
      <c r="AD123" s="959">
        <v>1.39</v>
      </c>
      <c r="AE123" s="959">
        <v>5.73</v>
      </c>
      <c r="AF123" s="959">
        <v>7.39</v>
      </c>
      <c r="AG123" s="959" t="s">
        <v>138</v>
      </c>
      <c r="AH123" s="959">
        <v>26.6</v>
      </c>
      <c r="AI123" s="959">
        <v>8.52</v>
      </c>
      <c r="AJ123" s="959">
        <v>10.7</v>
      </c>
      <c r="AK123" s="959">
        <v>13.600000000000001</v>
      </c>
      <c r="AL123" s="969">
        <v>14560</v>
      </c>
      <c r="AM123" s="964">
        <v>0.3</v>
      </c>
      <c r="AN123" s="959">
        <v>0.78</v>
      </c>
      <c r="AO123" s="845">
        <f t="shared" si="25"/>
        <v>-6.9082177348655236</v>
      </c>
      <c r="AP123" s="846">
        <f t="shared" si="26"/>
        <v>12.065662862149402</v>
      </c>
      <c r="AQ123" s="680">
        <f t="shared" si="27"/>
        <v>149.6370499673834</v>
      </c>
      <c r="AR123" s="745">
        <f>INDEX(Historical!$C$7:$C$1452,MATCH(B123,Historical!$B$7:$B$1452,0))*IF(AH123="n/a",1.03,IF(AH123&lt;0,1.01,IF(AH123&gt;10,1.1,(1+AH123/100))))</f>
        <v>1.518</v>
      </c>
      <c r="AS123" s="678">
        <f t="shared" si="28"/>
        <v>1.6473335999999998</v>
      </c>
      <c r="AT123" s="678">
        <f t="shared" si="33"/>
        <v>1.8120669599999999</v>
      </c>
      <c r="AU123" s="678">
        <f t="shared" si="33"/>
        <v>1.9932736559999999</v>
      </c>
      <c r="AV123" s="678">
        <f t="shared" si="33"/>
        <v>2.1926010216000003</v>
      </c>
      <c r="AW123" s="745">
        <f t="shared" si="29"/>
        <v>9.1632752375999988</v>
      </c>
      <c r="AX123" s="854">
        <f t="shared" si="30"/>
        <v>18.020206956932149</v>
      </c>
      <c r="AY123" s="1090">
        <v>1.29</v>
      </c>
      <c r="AZ123" s="964">
        <v>9.0300000000000011</v>
      </c>
      <c r="BA123" s="964">
        <v>-32.15</v>
      </c>
      <c r="BB123" s="964">
        <v>-2.0299999999999998</v>
      </c>
      <c r="BC123" s="964">
        <v>-11.03</v>
      </c>
      <c r="BE123" s="701">
        <v>2002</v>
      </c>
      <c r="BF123" s="986" t="e">
        <f>#VALUE!</f>
        <v>#VALUE!</v>
      </c>
      <c r="BG123" s="972" t="s">
        <v>138</v>
      </c>
    </row>
    <row r="124" spans="1:59" s="882" customFormat="1" ht="11.25" customHeight="1" x14ac:dyDescent="0.2">
      <c r="A124" s="861" t="s">
        <v>682</v>
      </c>
      <c r="B124" s="890" t="s">
        <v>683</v>
      </c>
      <c r="C124" s="1080" t="s">
        <v>155</v>
      </c>
      <c r="D124" s="1080" t="s">
        <v>4409</v>
      </c>
      <c r="E124" s="862">
        <v>11</v>
      </c>
      <c r="F124" s="554">
        <v>315</v>
      </c>
      <c r="G124" s="1179" t="s">
        <v>116</v>
      </c>
      <c r="H124" s="1179" t="s">
        <v>116</v>
      </c>
      <c r="I124" s="863">
        <v>110.47</v>
      </c>
      <c r="J124" s="864">
        <f t="shared" si="18"/>
        <v>1.4121480945052955</v>
      </c>
      <c r="K124" s="865">
        <v>0.39</v>
      </c>
      <c r="L124" s="866">
        <v>4</v>
      </c>
      <c r="M124" s="867">
        <f t="shared" si="19"/>
        <v>1.56</v>
      </c>
      <c r="N124" s="868" t="s">
        <v>165</v>
      </c>
      <c r="O124" s="869">
        <v>0.34</v>
      </c>
      <c r="P124" s="870">
        <v>43343</v>
      </c>
      <c r="Q124" s="870">
        <v>43374</v>
      </c>
      <c r="R124" s="867">
        <f t="shared" si="20"/>
        <v>14.705882352941172</v>
      </c>
      <c r="S124" s="802">
        <f>IF(INDEX(Historical!$D$7:$D$1452,MATCH(B124,Historical!$B$7:$B$1452,0))=0,"n/a",(INDEX(Historical!$C$7:$C$1452,MATCH(B124,Historical!$B$7:$B$1452,0))/INDEX(Historical!$D$7:$D$1452,MATCH(B124,Historical!$B$7:$B$1452,0))-1)*100)</f>
        <v>5.3571428571428603</v>
      </c>
      <c r="T124" s="802">
        <f>IF(INDEX(Historical!$F$7:$F$1452,MATCH(B124,Historical!$B$7:$B$1452,0))=0,"n/a",((INDEX(Historical!$C$7:$C$1452,MATCH(B124,Historical!$B$7:$B$1452,0))/INDEX(Historical!$F$7:$F$1452,MATCH(B124,Historical!$B$7:$B$1452,0)))^(1/3)-1)*100)</f>
        <v>7.1199245451753157</v>
      </c>
      <c r="U124" s="802">
        <f>IF(INDEX(Historical!$I$7:$I$1452,MATCH(B124,Historical!$B$7:$B$1452,0))=0,"n/a",((INDEX(Historical!$C$7:$C$1452,MATCH(B124,Historical!$B$7:$B$1452,0))/INDEX(Historical!$I$7:$I$1452,MATCH(B124,Historical!$B$7:$B$1452,0)))^(1/5)-1)*100)</f>
        <v>8.083252207959756</v>
      </c>
      <c r="V124" s="802">
        <f>IF(INDEX(Historical!$O$7:$O$1452,MATCH(B124,Historical!$B$7:$B$1452,0))=0,"n/a",((INDEX(Historical!$C$7:$C$1452,MATCH(B124,Historical!$B$7:$B$1452,0))/INDEX(Historical!$O$7:$O$1452,MATCH(B124,Historical!$B$7:$B$1452,0)))^(1/10)-1)*100)</f>
        <v>17.264640523089625</v>
      </c>
      <c r="W124" s="871">
        <f t="shared" si="21"/>
        <v>0.46819695997430494</v>
      </c>
      <c r="X124" s="872" t="str">
        <f t="shared" si="22"/>
        <v>n/a</v>
      </c>
      <c r="Y124" s="887"/>
      <c r="Z124" s="864" t="str">
        <f t="shared" si="23"/>
        <v>n/a</v>
      </c>
      <c r="AA124" s="874" t="str">
        <f t="shared" si="24"/>
        <v>n/a</v>
      </c>
      <c r="AB124" s="866">
        <v>3</v>
      </c>
      <c r="AC124" s="875">
        <v>-7.99</v>
      </c>
      <c r="AD124" s="875" t="s">
        <v>138</v>
      </c>
      <c r="AE124" s="875">
        <v>0.1</v>
      </c>
      <c r="AF124" s="875">
        <v>2.35</v>
      </c>
      <c r="AG124" s="875">
        <v>1.2</v>
      </c>
      <c r="AH124" s="875">
        <v>-116.5</v>
      </c>
      <c r="AI124" s="875">
        <v>5.71</v>
      </c>
      <c r="AJ124" s="875">
        <v>-21.8</v>
      </c>
      <c r="AK124" s="875">
        <v>6</v>
      </c>
      <c r="AL124" s="876">
        <v>21610</v>
      </c>
      <c r="AM124" s="877">
        <v>0.28999999999999998</v>
      </c>
      <c r="AN124" s="875">
        <v>0.97</v>
      </c>
      <c r="AO124" s="878" t="str">
        <f t="shared" si="25"/>
        <v>n/a</v>
      </c>
      <c r="AP124" s="879">
        <f t="shared" si="26"/>
        <v>9.4954003024650522</v>
      </c>
      <c r="AQ124" s="880" t="str">
        <f t="shared" si="27"/>
        <v>n/a</v>
      </c>
      <c r="AR124" s="745">
        <f>INDEX(Historical!$C$7:$C$1452,MATCH(B124,Historical!$B$7:$B$1452,0))*IF(AH124="n/a",1.03,IF(AH124&lt;0,1.01,IF(AH124&gt;10,1.1,(1+AH124/100))))</f>
        <v>1.1918000000000002</v>
      </c>
      <c r="AS124" s="874">
        <f t="shared" si="28"/>
        <v>1.2598517800000002</v>
      </c>
      <c r="AT124" s="874">
        <f t="shared" si="33"/>
        <v>1.3354428868000003</v>
      </c>
      <c r="AU124" s="874">
        <f t="shared" si="33"/>
        <v>1.4155694600080004</v>
      </c>
      <c r="AV124" s="874">
        <f t="shared" si="33"/>
        <v>1.5005036276084804</v>
      </c>
      <c r="AW124" s="864">
        <f t="shared" si="29"/>
        <v>6.7031677544164818</v>
      </c>
      <c r="AX124" s="881">
        <f t="shared" si="30"/>
        <v>6.0678625458644717</v>
      </c>
      <c r="AY124" s="1091">
        <v>1.02</v>
      </c>
      <c r="AZ124" s="877">
        <v>4.1099999999999994</v>
      </c>
      <c r="BA124" s="877">
        <v>-38.24</v>
      </c>
      <c r="BB124" s="877">
        <v>-10.209999999999999</v>
      </c>
      <c r="BC124" s="877">
        <v>-17.87</v>
      </c>
      <c r="BD124" s="1007"/>
      <c r="BE124" s="701">
        <v>2008</v>
      </c>
      <c r="BF124" s="986" t="e">
        <f>#VALUE!</f>
        <v>#VALUE!</v>
      </c>
      <c r="BG124" s="938">
        <v>0.2</v>
      </c>
    </row>
    <row r="125" spans="1:59" ht="11.25" customHeight="1" x14ac:dyDescent="0.2">
      <c r="A125" s="645" t="s">
        <v>686</v>
      </c>
      <c r="B125" s="651" t="s">
        <v>687</v>
      </c>
      <c r="C125" s="1080" t="s">
        <v>4277</v>
      </c>
      <c r="D125" s="1080" t="s">
        <v>4414</v>
      </c>
      <c r="E125" s="835">
        <v>17</v>
      </c>
      <c r="F125" s="554">
        <v>190</v>
      </c>
      <c r="G125" s="554" t="s">
        <v>107</v>
      </c>
      <c r="H125" s="554" t="s">
        <v>107</v>
      </c>
      <c r="I125" s="966">
        <v>71.92</v>
      </c>
      <c r="J125" s="745">
        <f t="shared" si="18"/>
        <v>2.0244716351501668</v>
      </c>
      <c r="K125" s="968">
        <v>0.36399999999999999</v>
      </c>
      <c r="L125" s="679">
        <v>4</v>
      </c>
      <c r="M125" s="736">
        <f t="shared" si="19"/>
        <v>1.456</v>
      </c>
      <c r="N125" s="644" t="s">
        <v>801</v>
      </c>
      <c r="O125" s="838">
        <v>0.36349999999999999</v>
      </c>
      <c r="P125" s="958">
        <v>43332</v>
      </c>
      <c r="Q125" s="958">
        <v>43347</v>
      </c>
      <c r="R125" s="736">
        <f t="shared" si="20"/>
        <v>0.13755158184319133</v>
      </c>
      <c r="S125" s="802">
        <f>IF(INDEX(Historical!$D$7:$D$1452,MATCH(B125,Historical!$B$7:$B$1452,0))=0,"n/a",(INDEX(Historical!$C$7:$C$1452,MATCH(B125,Historical!$B$7:$B$1452,0))/INDEX(Historical!$D$7:$D$1452,MATCH(B125,Historical!$B$7:$B$1452,0))-1)*100)</f>
        <v>0.55594162612926379</v>
      </c>
      <c r="T125" s="802">
        <f>IF(INDEX(Historical!$F$7:$F$1452,MATCH(B125,Historical!$B$7:$B$1452,0))=0,"n/a",((INDEX(Historical!$C$7:$C$1452,MATCH(B125,Historical!$B$7:$B$1452,0))/INDEX(Historical!$F$7:$F$1452,MATCH(B125,Historical!$B$7:$B$1452,0)))^(1/3)-1)*100)</f>
        <v>0.55906123186275636</v>
      </c>
      <c r="U125" s="802">
        <f>IF(INDEX(Historical!$I$7:$I$1452,MATCH(B125,Historical!$B$7:$B$1452,0))=0,"n/a",((INDEX(Historical!$C$7:$C$1452,MATCH(B125,Historical!$B$7:$B$1452,0))/INDEX(Historical!$I$7:$I$1452,MATCH(B125,Historical!$B$7:$B$1452,0)))^(1/5)-1)*100)</f>
        <v>0.63385358393337476</v>
      </c>
      <c r="V125" s="802">
        <f>IF(INDEX(Historical!$O$7:$O$1452,MATCH(B125,Historical!$B$7:$B$1452,0))=0,"n/a",((INDEX(Historical!$C$7:$C$1452,MATCH(B125,Historical!$B$7:$B$1452,0))/INDEX(Historical!$O$7:$O$1452,MATCH(B125,Historical!$B$7:$B$1452,0)))^(1/10)-1)*100)</f>
        <v>2.3238963425249226</v>
      </c>
      <c r="W125" s="803">
        <f t="shared" si="21"/>
        <v>0.2727546716841468</v>
      </c>
      <c r="X125" s="804">
        <f t="shared" si="22"/>
        <v>1.6680357471930914E-2</v>
      </c>
      <c r="Y125" s="967" t="s">
        <v>4072</v>
      </c>
      <c r="Z125" s="745">
        <f t="shared" si="23"/>
        <v>64.140969162995603</v>
      </c>
      <c r="AA125" s="678">
        <f t="shared" si="24"/>
        <v>31.682819383259911</v>
      </c>
      <c r="AB125" s="679">
        <v>3</v>
      </c>
      <c r="AC125" s="959">
        <v>2.27</v>
      </c>
      <c r="AD125" s="959">
        <v>2.5299999999999998</v>
      </c>
      <c r="AE125" s="959">
        <v>3.79</v>
      </c>
      <c r="AF125" s="959">
        <v>3.28</v>
      </c>
      <c r="AG125" s="959">
        <v>0.70000000000000007</v>
      </c>
      <c r="AH125" s="959">
        <v>327.09999999999997</v>
      </c>
      <c r="AI125" s="959">
        <v>9.8000000000000007</v>
      </c>
      <c r="AJ125" s="959">
        <v>38</v>
      </c>
      <c r="AK125" s="959">
        <v>12.5</v>
      </c>
      <c r="AL125" s="969">
        <v>17590</v>
      </c>
      <c r="AM125" s="964">
        <v>2.1999999999999997</v>
      </c>
      <c r="AN125" s="959">
        <v>2.11</v>
      </c>
      <c r="AO125" s="845">
        <f t="shared" si="25"/>
        <v>-29.024494164176371</v>
      </c>
      <c r="AP125" s="846">
        <f t="shared" si="26"/>
        <v>2.6583252190835416</v>
      </c>
      <c r="AQ125" s="680">
        <f t="shared" si="27"/>
        <v>114.9104698107175</v>
      </c>
      <c r="AR125" s="745">
        <f>INDEX(Historical!$C$7:$C$1452,MATCH(B125,Historical!$B$7:$B$1452,0))*IF(AH125="n/a",1.03,IF(AH125&lt;0,1.01,IF(AH125&gt;10,1.1,(1+AH125/100))))</f>
        <v>1.5916999999999999</v>
      </c>
      <c r="AS125" s="678">
        <f t="shared" si="28"/>
        <v>1.7476866</v>
      </c>
      <c r="AT125" s="678">
        <f t="shared" si="33"/>
        <v>1.9224552600000002</v>
      </c>
      <c r="AU125" s="678">
        <f t="shared" si="33"/>
        <v>2.1147007860000002</v>
      </c>
      <c r="AV125" s="678">
        <f t="shared" si="33"/>
        <v>2.3261708646000003</v>
      </c>
      <c r="AW125" s="745">
        <f t="shared" si="29"/>
        <v>9.7027135106000006</v>
      </c>
      <c r="AX125" s="854">
        <f t="shared" si="30"/>
        <v>13.49098096579533</v>
      </c>
      <c r="AY125" s="1090">
        <v>1.1299999999999999</v>
      </c>
      <c r="AZ125" s="964">
        <v>18.48</v>
      </c>
      <c r="BA125" s="964">
        <v>-30.98</v>
      </c>
      <c r="BB125" s="964">
        <v>1.8399999999999999</v>
      </c>
      <c r="BC125" s="964">
        <v>-15.040000000000001</v>
      </c>
      <c r="BE125" s="701">
        <v>2002</v>
      </c>
      <c r="BF125" s="986" t="e">
        <f>#VALUE!</f>
        <v>#VALUE!</v>
      </c>
      <c r="BG125" s="972">
        <v>0.2</v>
      </c>
    </row>
    <row r="126" spans="1:59" ht="11.25" customHeight="1" x14ac:dyDescent="0.2">
      <c r="A126" s="645" t="s">
        <v>688</v>
      </c>
      <c r="B126" s="651" t="s">
        <v>689</v>
      </c>
      <c r="C126" s="1080" t="s">
        <v>4277</v>
      </c>
      <c r="D126" s="1080" t="s">
        <v>4457</v>
      </c>
      <c r="E126" s="835">
        <v>17</v>
      </c>
      <c r="F126" s="554">
        <v>194</v>
      </c>
      <c r="G126" s="554" t="s">
        <v>38</v>
      </c>
      <c r="H126" s="554" t="s">
        <v>116</v>
      </c>
      <c r="I126" s="966">
        <v>101.57</v>
      </c>
      <c r="J126" s="745">
        <f t="shared" si="18"/>
        <v>1.8115585310623219</v>
      </c>
      <c r="K126" s="968">
        <v>0.46</v>
      </c>
      <c r="L126" s="679">
        <v>4</v>
      </c>
      <c r="M126" s="736">
        <f t="shared" si="19"/>
        <v>1.84</v>
      </c>
      <c r="N126" s="644" t="s">
        <v>137</v>
      </c>
      <c r="O126" s="838">
        <v>0.42</v>
      </c>
      <c r="P126" s="958">
        <v>43418</v>
      </c>
      <c r="Q126" s="958">
        <v>43447</v>
      </c>
      <c r="R126" s="736">
        <f t="shared" si="20"/>
        <v>9.5238095238095326</v>
      </c>
      <c r="S126" s="802">
        <f>IF(INDEX(Historical!$D$7:$D$1452,MATCH(B126,Historical!$B$7:$B$1452,0))=0,"n/a",(INDEX(Historical!$C$7:$C$1452,MATCH(B126,Historical!$B$7:$B$1452,0))/INDEX(Historical!$D$7:$D$1452,MATCH(B126,Historical!$B$7:$B$1452,0))-1)*100)</f>
        <v>8.1632653061224367</v>
      </c>
      <c r="T126" s="802">
        <f>IF(INDEX(Historical!$F$7:$F$1452,MATCH(B126,Historical!$B$7:$B$1452,0))=0,"n/a",((INDEX(Historical!$C$7:$C$1452,MATCH(B126,Historical!$B$7:$B$1452,0))/INDEX(Historical!$F$7:$F$1452,MATCH(B126,Historical!$B$7:$B$1452,0)))^(1/3)-1)*100)</f>
        <v>11.403737508251233</v>
      </c>
      <c r="U126" s="802">
        <f>IF(INDEX(Historical!$I$7:$I$1452,MATCH(B126,Historical!$B$7:$B$1452,0))=0,"n/a",((INDEX(Historical!$C$7:$C$1452,MATCH(B126,Historical!$B$7:$B$1452,0))/INDEX(Historical!$I$7:$I$1452,MATCH(B126,Historical!$B$7:$B$1452,0)))^(1/5)-1)*100)</f>
        <v>13.884286804366731</v>
      </c>
      <c r="V126" s="802">
        <f>IF(INDEX(Historical!$O$7:$O$1452,MATCH(B126,Historical!$B$7:$B$1452,0))=0,"n/a",((INDEX(Historical!$C$7:$C$1452,MATCH(B126,Historical!$B$7:$B$1452,0))/INDEX(Historical!$O$7:$O$1452,MATCH(B126,Historical!$B$7:$B$1452,0)))^(1/10)-1)*100)</f>
        <v>14.51472296094054</v>
      </c>
      <c r="W126" s="803">
        <f t="shared" si="21"/>
        <v>0.95656574649958337</v>
      </c>
      <c r="X126" s="804">
        <f t="shared" si="22"/>
        <v>1.633445506396086</v>
      </c>
      <c r="Y126" s="651" t="s">
        <v>154</v>
      </c>
      <c r="Z126" s="745">
        <f t="shared" si="23"/>
        <v>43.914081145584724</v>
      </c>
      <c r="AA126" s="678">
        <f t="shared" si="24"/>
        <v>24.241050119331739</v>
      </c>
      <c r="AB126" s="679">
        <v>6</v>
      </c>
      <c r="AC126" s="959">
        <v>4.1900000000000004</v>
      </c>
      <c r="AD126" s="959">
        <v>1.77</v>
      </c>
      <c r="AE126" s="959">
        <v>7.08</v>
      </c>
      <c r="AF126" s="959">
        <v>9.07</v>
      </c>
      <c r="AG126" s="959">
        <v>23.1</v>
      </c>
      <c r="AH126" s="959">
        <v>19.3</v>
      </c>
      <c r="AI126" s="959">
        <v>13.309999999999999</v>
      </c>
      <c r="AJ126" s="959">
        <v>8.5</v>
      </c>
      <c r="AK126" s="959">
        <v>13.68</v>
      </c>
      <c r="AL126" s="969">
        <v>813630</v>
      </c>
      <c r="AM126" s="964">
        <v>0.1</v>
      </c>
      <c r="AN126" s="959">
        <v>0.94</v>
      </c>
      <c r="AO126" s="845">
        <f t="shared" si="25"/>
        <v>-8.5452047839026868</v>
      </c>
      <c r="AP126" s="846">
        <f t="shared" si="26"/>
        <v>15.695845335429052</v>
      </c>
      <c r="AQ126" s="680">
        <f t="shared" si="27"/>
        <v>212.59937057044681</v>
      </c>
      <c r="AR126" s="745">
        <f>INDEX(Historical!$C$7:$C$1452,MATCH(B126,Historical!$B$7:$B$1452,0))*IF(AH126="n/a",1.03,IF(AH126&lt;0,1.01,IF(AH126&gt;10,1.1,(1+AH126/100))))</f>
        <v>1.7489999999999999</v>
      </c>
      <c r="AS126" s="678">
        <f t="shared" si="28"/>
        <v>1.9238999999999999</v>
      </c>
      <c r="AT126" s="678">
        <f t="shared" si="33"/>
        <v>2.1162900000000002</v>
      </c>
      <c r="AU126" s="678">
        <f t="shared" si="33"/>
        <v>2.3279190000000005</v>
      </c>
      <c r="AV126" s="678">
        <f t="shared" si="33"/>
        <v>2.5607109000000006</v>
      </c>
      <c r="AW126" s="745">
        <f t="shared" si="29"/>
        <v>10.677819899999999</v>
      </c>
      <c r="AX126" s="854">
        <f t="shared" si="30"/>
        <v>10.512769420104362</v>
      </c>
      <c r="AY126" s="1090">
        <v>1.2</v>
      </c>
      <c r="AZ126" s="964">
        <v>21.16</v>
      </c>
      <c r="BA126" s="964">
        <v>-12.58</v>
      </c>
      <c r="BB126" s="964">
        <v>-4.41</v>
      </c>
      <c r="BC126" s="964">
        <v>-1.81</v>
      </c>
      <c r="BE126" s="701">
        <v>2002</v>
      </c>
      <c r="BF126" s="986" t="e">
        <f>#VALUE!</f>
        <v>#VALUE!</v>
      </c>
      <c r="BG126" s="972">
        <v>7.3999999999999995</v>
      </c>
    </row>
    <row r="127" spans="1:59" ht="11.25" customHeight="1" x14ac:dyDescent="0.2">
      <c r="A127" s="645" t="s">
        <v>4207</v>
      </c>
      <c r="B127" s="651" t="s">
        <v>692</v>
      </c>
      <c r="C127" s="1080" t="s">
        <v>248</v>
      </c>
      <c r="D127" s="1080" t="s">
        <v>4405</v>
      </c>
      <c r="E127" s="835">
        <v>14</v>
      </c>
      <c r="F127" s="554">
        <v>263</v>
      </c>
      <c r="G127" s="554" t="s">
        <v>107</v>
      </c>
      <c r="H127" s="554" t="s">
        <v>107</v>
      </c>
      <c r="I127" s="966">
        <v>68.75</v>
      </c>
      <c r="J127" s="745">
        <f t="shared" si="18"/>
        <v>1.1636363636363638</v>
      </c>
      <c r="K127" s="968">
        <v>0.2</v>
      </c>
      <c r="L127" s="679">
        <v>4</v>
      </c>
      <c r="M127" s="736">
        <f t="shared" si="19"/>
        <v>0.8</v>
      </c>
      <c r="N127" s="644" t="s">
        <v>112</v>
      </c>
      <c r="O127" s="838">
        <v>0.18</v>
      </c>
      <c r="P127" s="958">
        <v>43252</v>
      </c>
      <c r="Q127" s="958">
        <v>43265</v>
      </c>
      <c r="R127" s="736">
        <f t="shared" si="20"/>
        <v>11.111111111111121</v>
      </c>
      <c r="S127" s="802">
        <f>IF(INDEX(Historical!$D$7:$D$1452,MATCH(B127,Historical!$B$7:$B$1452,0))=0,"n/a",(INDEX(Historical!$C$7:$C$1452,MATCH(B127,Historical!$B$7:$B$1452,0))/INDEX(Historical!$D$7:$D$1452,MATCH(B127,Historical!$B$7:$B$1452,0))-1)*100)</f>
        <v>7.5757575757575912</v>
      </c>
      <c r="T127" s="802">
        <f>IF(INDEX(Historical!$F$7:$F$1452,MATCH(B127,Historical!$B$7:$B$1452,0))=0,"n/a",((INDEX(Historical!$C$7:$C$1452,MATCH(B127,Historical!$B$7:$B$1452,0))/INDEX(Historical!$F$7:$F$1452,MATCH(B127,Historical!$B$7:$B$1452,0)))^(1/3)-1)*100)</f>
        <v>12.399086461422669</v>
      </c>
      <c r="U127" s="802">
        <f>IF(INDEX(Historical!$I$7:$I$1452,MATCH(B127,Historical!$B$7:$B$1452,0))=0,"n/a",((INDEX(Historical!$C$7:$C$1452,MATCH(B127,Historical!$B$7:$B$1452,0))/INDEX(Historical!$I$7:$I$1452,MATCH(B127,Historical!$B$7:$B$1452,0)))^(1/5)-1)*100)</f>
        <v>12.729803073711565</v>
      </c>
      <c r="V127" s="802">
        <f>IF(INDEX(Historical!$O$7:$O$1452,MATCH(B127,Historical!$B$7:$B$1452,0))=0,"n/a",((INDEX(Historical!$C$7:$C$1452,MATCH(B127,Historical!$B$7:$B$1452,0))/INDEX(Historical!$O$7:$O$1452,MATCH(B127,Historical!$B$7:$B$1452,0)))^(1/10)-1)*100)</f>
        <v>17.443711477371693</v>
      </c>
      <c r="W127" s="803">
        <f t="shared" si="21"/>
        <v>0.7297645968419566</v>
      </c>
      <c r="X127" s="804">
        <f t="shared" si="22"/>
        <v>1.3542343695437835</v>
      </c>
      <c r="Y127" s="756"/>
      <c r="Z127" s="745">
        <f t="shared" si="23"/>
        <v>35.398230088495581</v>
      </c>
      <c r="AA127" s="678">
        <f t="shared" si="24"/>
        <v>30.420353982300888</v>
      </c>
      <c r="AB127" s="679">
        <v>3</v>
      </c>
      <c r="AC127" s="959">
        <v>2.2599999999999998</v>
      </c>
      <c r="AD127" s="959">
        <v>1.69</v>
      </c>
      <c r="AE127" s="959">
        <v>2</v>
      </c>
      <c r="AF127" s="959">
        <v>3.41</v>
      </c>
      <c r="AG127" s="959">
        <v>11.200000000000001</v>
      </c>
      <c r="AH127" s="959">
        <v>11.600000000000001</v>
      </c>
      <c r="AI127" s="959">
        <v>12.32</v>
      </c>
      <c r="AJ127" s="959">
        <v>9.4</v>
      </c>
      <c r="AK127" s="959">
        <v>18</v>
      </c>
      <c r="AL127" s="969">
        <v>2340</v>
      </c>
      <c r="AM127" s="964">
        <v>2.4</v>
      </c>
      <c r="AN127" s="959">
        <v>0.6</v>
      </c>
      <c r="AO127" s="845">
        <f t="shared" si="25"/>
        <v>-16.526914544952959</v>
      </c>
      <c r="AP127" s="846">
        <f t="shared" si="26"/>
        <v>13.893439437347929</v>
      </c>
      <c r="AQ127" s="680">
        <f t="shared" si="27"/>
        <v>114.7178066203236</v>
      </c>
      <c r="AR127" s="745">
        <f>INDEX(Historical!$C$7:$C$1452,MATCH(B127,Historical!$B$7:$B$1452,0))*IF(AH127="n/a",1.03,IF(AH127&lt;0,1.01,IF(AH127&gt;10,1.1,(1+AH127/100))))</f>
        <v>0.78100000000000014</v>
      </c>
      <c r="AS127" s="678">
        <f t="shared" si="28"/>
        <v>0.8591000000000002</v>
      </c>
      <c r="AT127" s="678">
        <f t="shared" ref="AT127:AV146" si="34">IF($AK127="n/a",1.03*AS127,IF($AK127&lt;0,1.01*AS127,IF($AK127&gt;10,1.1*AS127,(1+$AK127/100)*AS127)))</f>
        <v>0.94501000000000024</v>
      </c>
      <c r="AU127" s="678">
        <f t="shared" si="34"/>
        <v>1.0395110000000003</v>
      </c>
      <c r="AV127" s="678">
        <f t="shared" si="34"/>
        <v>1.1434621000000005</v>
      </c>
      <c r="AW127" s="745">
        <f t="shared" si="29"/>
        <v>4.7680831000000019</v>
      </c>
      <c r="AX127" s="854">
        <f t="shared" si="30"/>
        <v>6.9353936000000029</v>
      </c>
      <c r="AY127" s="1090">
        <v>0.82</v>
      </c>
      <c r="AZ127" s="964">
        <v>36.82</v>
      </c>
      <c r="BA127" s="964">
        <v>-18.52</v>
      </c>
      <c r="BB127" s="964">
        <v>-7.7799999999999994</v>
      </c>
      <c r="BC127" s="964">
        <v>5.4</v>
      </c>
      <c r="BE127" s="701">
        <v>2005</v>
      </c>
      <c r="BF127" s="986" t="e">
        <f>#VALUE!</f>
        <v>#VALUE!</v>
      </c>
      <c r="BG127" s="972">
        <v>5.7</v>
      </c>
    </row>
    <row r="128" spans="1:59" ht="11.25" customHeight="1" x14ac:dyDescent="0.2">
      <c r="A128" s="645" t="s">
        <v>693</v>
      </c>
      <c r="B128" s="651" t="s">
        <v>694</v>
      </c>
      <c r="C128" s="1080" t="s">
        <v>113</v>
      </c>
      <c r="D128" s="1080" t="s">
        <v>4420</v>
      </c>
      <c r="E128" s="835">
        <v>16</v>
      </c>
      <c r="F128" s="554">
        <v>218</v>
      </c>
      <c r="G128" s="554" t="s">
        <v>107</v>
      </c>
      <c r="H128" s="554" t="s">
        <v>107</v>
      </c>
      <c r="I128" s="966">
        <v>76.92</v>
      </c>
      <c r="J128" s="745">
        <f t="shared" si="18"/>
        <v>3.2761310452418098</v>
      </c>
      <c r="K128" s="968">
        <v>0.63</v>
      </c>
      <c r="L128" s="679">
        <v>4</v>
      </c>
      <c r="M128" s="736">
        <f t="shared" si="19"/>
        <v>2.52</v>
      </c>
      <c r="N128" s="644" t="s">
        <v>728</v>
      </c>
      <c r="O128" s="838">
        <v>0.57999999999999996</v>
      </c>
      <c r="P128" s="958">
        <v>43413</v>
      </c>
      <c r="Q128" s="958">
        <v>43431</v>
      </c>
      <c r="R128" s="736">
        <f t="shared" si="20"/>
        <v>8.6206896551724235</v>
      </c>
      <c r="S128" s="802">
        <f>IF(INDEX(Historical!$D$7:$D$1452,MATCH(B128,Historical!$B$7:$B$1452,0))=0,"n/a",(INDEX(Historical!$C$7:$C$1452,MATCH(B128,Historical!$B$7:$B$1452,0))/INDEX(Historical!$D$7:$D$1452,MATCH(B128,Historical!$B$7:$B$1452,0))-1)*100)</f>
        <v>5.1724137931034475</v>
      </c>
      <c r="T128" s="802">
        <f>IF(INDEX(Historical!$F$7:$F$1452,MATCH(B128,Historical!$B$7:$B$1452,0))=0,"n/a",((INDEX(Historical!$C$7:$C$1452,MATCH(B128,Historical!$B$7:$B$1452,0))/INDEX(Historical!$F$7:$F$1452,MATCH(B128,Historical!$B$7:$B$1452,0)))^(1/3)-1)*100)</f>
        <v>9.6003892316928408</v>
      </c>
      <c r="U128" s="802">
        <f>IF(INDEX(Historical!$I$7:$I$1452,MATCH(B128,Historical!$B$7:$B$1452,0))=0,"n/a",((INDEX(Historical!$C$7:$C$1452,MATCH(B128,Historical!$B$7:$B$1452,0))/INDEX(Historical!$I$7:$I$1452,MATCH(B128,Historical!$B$7:$B$1452,0)))^(1/5)-1)*100)</f>
        <v>11.751241888136343</v>
      </c>
      <c r="V128" s="802">
        <f>IF(INDEX(Historical!$O$7:$O$1452,MATCH(B128,Historical!$B$7:$B$1452,0))=0,"n/a",((INDEX(Historical!$C$7:$C$1452,MATCH(B128,Historical!$B$7:$B$1452,0))/INDEX(Historical!$O$7:$O$1452,MATCH(B128,Historical!$B$7:$B$1452,0)))^(1/10)-1)*100)</f>
        <v>10.406392004080578</v>
      </c>
      <c r="W128" s="803">
        <f t="shared" si="21"/>
        <v>1.1292330601738259</v>
      </c>
      <c r="X128" s="804">
        <f t="shared" si="22"/>
        <v>1.865276490180372</v>
      </c>
      <c r="Y128" s="758" t="s">
        <v>4072</v>
      </c>
      <c r="Z128" s="745">
        <f t="shared" si="23"/>
        <v>49.606299212598429</v>
      </c>
      <c r="AA128" s="678">
        <f t="shared" si="24"/>
        <v>15.141732283464567</v>
      </c>
      <c r="AB128" s="679">
        <v>8</v>
      </c>
      <c r="AC128" s="959">
        <v>5.08</v>
      </c>
      <c r="AD128" s="959">
        <v>1.29</v>
      </c>
      <c r="AE128" s="959">
        <v>1.37</v>
      </c>
      <c r="AF128" s="959">
        <v>3.12</v>
      </c>
      <c r="AG128" s="959">
        <v>24.4</v>
      </c>
      <c r="AH128" s="959">
        <v>25.5</v>
      </c>
      <c r="AI128" s="959">
        <v>9.120000000000001</v>
      </c>
      <c r="AJ128" s="959">
        <v>6.3</v>
      </c>
      <c r="AK128" s="959">
        <v>11.700000000000001</v>
      </c>
      <c r="AL128" s="969">
        <v>4390</v>
      </c>
      <c r="AM128" s="964">
        <v>0.6</v>
      </c>
      <c r="AN128" s="959">
        <v>0.39</v>
      </c>
      <c r="AO128" s="845">
        <f t="shared" si="25"/>
        <v>-0.11435935008641351</v>
      </c>
      <c r="AP128" s="846">
        <f t="shared" si="26"/>
        <v>15.027372933378153</v>
      </c>
      <c r="AQ128" s="680">
        <f t="shared" si="27"/>
        <v>44.901813077238153</v>
      </c>
      <c r="AR128" s="745">
        <f>INDEX(Historical!$C$7:$C$1452,MATCH(B128,Historical!$B$7:$B$1452,0))*IF(AH128="n/a",1.03,IF(AH128&lt;0,1.01,IF(AH128&gt;10,1.1,(1+AH128/100))))</f>
        <v>2.0130000000000003</v>
      </c>
      <c r="AS128" s="678">
        <f t="shared" si="28"/>
        <v>2.1965856000000001</v>
      </c>
      <c r="AT128" s="678">
        <f t="shared" si="34"/>
        <v>2.4162441600000002</v>
      </c>
      <c r="AU128" s="678">
        <f t="shared" si="34"/>
        <v>2.6578685760000003</v>
      </c>
      <c r="AV128" s="678">
        <f t="shared" si="34"/>
        <v>2.9236554336000005</v>
      </c>
      <c r="AW128" s="745">
        <f t="shared" si="29"/>
        <v>12.207353769600001</v>
      </c>
      <c r="AX128" s="854">
        <f t="shared" si="30"/>
        <v>15.870194708268331</v>
      </c>
      <c r="AY128" s="1090">
        <v>0.78</v>
      </c>
      <c r="AZ128" s="964">
        <v>4.97</v>
      </c>
      <c r="BA128" s="964">
        <v>-23.03</v>
      </c>
      <c r="BB128" s="964">
        <v>-7.03</v>
      </c>
      <c r="BC128" s="964">
        <v>-11.23</v>
      </c>
      <c r="BE128" s="701">
        <v>2003</v>
      </c>
      <c r="BF128" s="986" t="e">
        <f>#VALUE!</f>
        <v>#VALUE!</v>
      </c>
      <c r="BG128" s="972">
        <v>14.899999999999999</v>
      </c>
    </row>
    <row r="129" spans="1:59" ht="11.25" customHeight="1" x14ac:dyDescent="0.2">
      <c r="A129" s="566" t="s">
        <v>695</v>
      </c>
      <c r="B129" s="651" t="s">
        <v>696</v>
      </c>
      <c r="C129" s="1080" t="s">
        <v>109</v>
      </c>
      <c r="D129" s="1080" t="s">
        <v>4427</v>
      </c>
      <c r="E129" s="835">
        <v>17</v>
      </c>
      <c r="F129" s="554">
        <v>192</v>
      </c>
      <c r="G129" s="554" t="s">
        <v>38</v>
      </c>
      <c r="H129" s="554" t="s">
        <v>107</v>
      </c>
      <c r="I129" s="966">
        <v>34.75</v>
      </c>
      <c r="J129" s="745">
        <f t="shared" si="18"/>
        <v>3.7985611510791371</v>
      </c>
      <c r="K129" s="974">
        <v>0.33</v>
      </c>
      <c r="L129" s="679">
        <v>4</v>
      </c>
      <c r="M129" s="736">
        <f t="shared" si="19"/>
        <v>1.32</v>
      </c>
      <c r="N129" s="644" t="s">
        <v>150</v>
      </c>
      <c r="O129" s="839">
        <v>0.32</v>
      </c>
      <c r="P129" s="958">
        <v>43347</v>
      </c>
      <c r="Q129" s="958">
        <v>43358</v>
      </c>
      <c r="R129" s="736">
        <f t="shared" si="20"/>
        <v>3.1250000000000027</v>
      </c>
      <c r="S129" s="802">
        <f>IF(INDEX(Historical!$D$7:$D$1452,MATCH(B129,Historical!$B$7:$B$1452,0))=0,"n/a",(INDEX(Historical!$C$7:$C$1452,MATCH(B129,Historical!$B$7:$B$1452,0))/INDEX(Historical!$D$7:$D$1452,MATCH(B129,Historical!$B$7:$B$1452,0))-1)*100)</f>
        <v>12.962962962962955</v>
      </c>
      <c r="T129" s="802">
        <f>IF(INDEX(Historical!$F$7:$F$1452,MATCH(B129,Historical!$B$7:$B$1452,0))=0,"n/a",((INDEX(Historical!$C$7:$C$1452,MATCH(B129,Historical!$B$7:$B$1452,0))/INDEX(Historical!$F$7:$F$1452,MATCH(B129,Historical!$B$7:$B$1452,0)))^(1/3)-1)*100)</f>
        <v>11.504497834166227</v>
      </c>
      <c r="U129" s="802">
        <f>IF(INDEX(Historical!$I$7:$I$1452,MATCH(B129,Historical!$B$7:$B$1452,0))=0,"n/a",((INDEX(Historical!$C$7:$C$1452,MATCH(B129,Historical!$B$7:$B$1452,0))/INDEX(Historical!$I$7:$I$1452,MATCH(B129,Historical!$B$7:$B$1452,0)))^(1/5)-1)*100)</f>
        <v>9.9282331408265136</v>
      </c>
      <c r="V129" s="802">
        <f>IF(INDEX(Historical!$O$7:$O$1452,MATCH(B129,Historical!$B$7:$B$1452,0))=0,"n/a",((INDEX(Historical!$C$7:$C$1452,MATCH(B129,Historical!$B$7:$B$1452,0))/INDEX(Historical!$O$7:$O$1452,MATCH(B129,Historical!$B$7:$B$1452,0)))^(1/10)-1)*100)</f>
        <v>9.2211752254581114</v>
      </c>
      <c r="W129" s="803">
        <f t="shared" si="21"/>
        <v>1.0766776357764392</v>
      </c>
      <c r="X129" s="804" t="str">
        <f t="shared" si="22"/>
        <v>n/a</v>
      </c>
      <c r="Y129" s="967" t="s">
        <v>4072</v>
      </c>
      <c r="Z129" s="745" t="str">
        <f t="shared" si="23"/>
        <v>n/a</v>
      </c>
      <c r="AA129" s="678" t="str">
        <f t="shared" si="24"/>
        <v>n/a</v>
      </c>
      <c r="AB129" s="679">
        <v>12</v>
      </c>
      <c r="AC129" s="959" t="s">
        <v>138</v>
      </c>
      <c r="AD129" s="959" t="s">
        <v>138</v>
      </c>
      <c r="AE129" s="959" t="s">
        <v>138</v>
      </c>
      <c r="AF129" s="959" t="s">
        <v>138</v>
      </c>
      <c r="AG129" s="959" t="s">
        <v>138</v>
      </c>
      <c r="AH129" s="959" t="s">
        <v>138</v>
      </c>
      <c r="AI129" s="959" t="s">
        <v>138</v>
      </c>
      <c r="AJ129" s="959" t="s">
        <v>138</v>
      </c>
      <c r="AK129" s="959" t="s">
        <v>138</v>
      </c>
      <c r="AL129" s="969" t="s">
        <v>138</v>
      </c>
      <c r="AM129" s="964" t="s">
        <v>138</v>
      </c>
      <c r="AN129" s="959" t="s">
        <v>138</v>
      </c>
      <c r="AO129" s="845" t="str">
        <f t="shared" si="25"/>
        <v>n/a</v>
      </c>
      <c r="AP129" s="846">
        <f t="shared" si="26"/>
        <v>13.726794291905652</v>
      </c>
      <c r="AQ129" s="680" t="str">
        <f t="shared" si="27"/>
        <v>n/a</v>
      </c>
      <c r="AR129" s="745">
        <f>INDEX(Historical!$C$7:$C$1452,MATCH(B129,Historical!$B$7:$B$1452,0))*IF(AH129="n/a",1.03,IF(AH129&lt;0,1.01,IF(AH129&gt;10,1.1,(1+AH129/100))))</f>
        <v>1.2565999999999999</v>
      </c>
      <c r="AS129" s="678">
        <f t="shared" si="28"/>
        <v>1.2942979999999999</v>
      </c>
      <c r="AT129" s="678">
        <f t="shared" si="34"/>
        <v>1.3331269399999999</v>
      </c>
      <c r="AU129" s="678">
        <f t="shared" si="34"/>
        <v>1.3731207481999999</v>
      </c>
      <c r="AV129" s="678">
        <f t="shared" si="34"/>
        <v>1.414314370646</v>
      </c>
      <c r="AW129" s="745">
        <f t="shared" si="29"/>
        <v>6.6714600588459998</v>
      </c>
      <c r="AX129" s="854">
        <f t="shared" si="30"/>
        <v>19.198446212506472</v>
      </c>
      <c r="AY129" s="1090" t="s">
        <v>138</v>
      </c>
      <c r="AZ129" s="964" t="s">
        <v>138</v>
      </c>
      <c r="BA129" s="964" t="s">
        <v>138</v>
      </c>
      <c r="BB129" s="964" t="s">
        <v>138</v>
      </c>
      <c r="BC129" s="964" t="s">
        <v>138</v>
      </c>
      <c r="BD129" s="1006" t="s">
        <v>4351</v>
      </c>
      <c r="BE129" s="701">
        <v>2002</v>
      </c>
      <c r="BF129" s="986" t="e">
        <f>#VALUE!</f>
        <v>#VALUE!</v>
      </c>
      <c r="BG129" s="972" t="s">
        <v>138</v>
      </c>
    </row>
    <row r="130" spans="1:59" ht="11.25" customHeight="1" x14ac:dyDescent="0.2">
      <c r="A130" s="566" t="s">
        <v>697</v>
      </c>
      <c r="B130" s="651" t="s">
        <v>698</v>
      </c>
      <c r="C130" s="1080" t="s">
        <v>109</v>
      </c>
      <c r="D130" s="1080" t="s">
        <v>4427</v>
      </c>
      <c r="E130" s="835">
        <v>19</v>
      </c>
      <c r="F130" s="554">
        <v>173</v>
      </c>
      <c r="G130" s="554" t="s">
        <v>107</v>
      </c>
      <c r="H130" s="554" t="s">
        <v>107</v>
      </c>
      <c r="I130" s="966">
        <v>36.43</v>
      </c>
      <c r="J130" s="745">
        <f t="shared" si="18"/>
        <v>3.4586878945923689</v>
      </c>
      <c r="K130" s="974">
        <v>0.63</v>
      </c>
      <c r="L130" s="679">
        <v>2</v>
      </c>
      <c r="M130" s="736">
        <f t="shared" si="19"/>
        <v>1.26</v>
      </c>
      <c r="N130" s="644" t="s">
        <v>582</v>
      </c>
      <c r="O130" s="839">
        <v>0.58499999999999996</v>
      </c>
      <c r="P130" s="958">
        <v>43427</v>
      </c>
      <c r="Q130" s="958">
        <v>43437</v>
      </c>
      <c r="R130" s="736">
        <f t="shared" si="20"/>
        <v>7.6923076923076996</v>
      </c>
      <c r="S130" s="802">
        <f>IF(INDEX(Historical!$D$7:$D$1452,MATCH(B130,Historical!$B$7:$B$1452,0))=0,"n/a",(INDEX(Historical!$C$7:$C$1452,MATCH(B130,Historical!$B$7:$B$1452,0))/INDEX(Historical!$D$7:$D$1452,MATCH(B130,Historical!$B$7:$B$1452,0))-1)*100)</f>
        <v>0.86206896551723755</v>
      </c>
      <c r="T130" s="802">
        <f>IF(INDEX(Historical!$F$7:$F$1452,MATCH(B130,Historical!$B$7:$B$1452,0))=0,"n/a",((INDEX(Historical!$C$7:$C$1452,MATCH(B130,Historical!$B$7:$B$1452,0))/INDEX(Historical!$F$7:$F$1452,MATCH(B130,Historical!$B$7:$B$1452,0)))^(1/3)-1)*100)</f>
        <v>1.1662858947778743</v>
      </c>
      <c r="U130" s="802">
        <f>IF(INDEX(Historical!$I$7:$I$1452,MATCH(B130,Historical!$B$7:$B$1452,0))=0,"n/a",((INDEX(Historical!$C$7:$C$1452,MATCH(B130,Historical!$B$7:$B$1452,0))/INDEX(Historical!$I$7:$I$1452,MATCH(B130,Historical!$B$7:$B$1452,0)))^(1/5)-1)*100)</f>
        <v>1.2415149780578894</v>
      </c>
      <c r="V130" s="802">
        <f>IF(INDEX(Historical!$O$7:$O$1452,MATCH(B130,Historical!$B$7:$B$1452,0))=0,"n/a",((INDEX(Historical!$C$7:$C$1452,MATCH(B130,Historical!$B$7:$B$1452,0))/INDEX(Historical!$O$7:$O$1452,MATCH(B130,Historical!$B$7:$B$1452,0)))^(1/10)-1)*100)</f>
        <v>4.4088294803778849</v>
      </c>
      <c r="W130" s="803">
        <f t="shared" si="21"/>
        <v>0.28159741345938333</v>
      </c>
      <c r="X130" s="804" t="str">
        <f t="shared" si="22"/>
        <v>n/a</v>
      </c>
      <c r="Y130" s="967"/>
      <c r="Z130" s="745">
        <f t="shared" si="23"/>
        <v>54.077253218884117</v>
      </c>
      <c r="AA130" s="678">
        <f t="shared" si="24"/>
        <v>15.63519313304721</v>
      </c>
      <c r="AB130" s="679">
        <v>12</v>
      </c>
      <c r="AC130" s="959">
        <v>2.33</v>
      </c>
      <c r="AD130" s="959" t="s">
        <v>138</v>
      </c>
      <c r="AE130" s="959">
        <v>6.17</v>
      </c>
      <c r="AF130" s="959">
        <v>1.35</v>
      </c>
      <c r="AG130" s="959">
        <v>7.9</v>
      </c>
      <c r="AH130" s="959">
        <v>4.8</v>
      </c>
      <c r="AI130" s="959">
        <v>3.1399999999999997</v>
      </c>
      <c r="AJ130" s="959">
        <v>-2.5</v>
      </c>
      <c r="AK130" s="959" t="s">
        <v>138</v>
      </c>
      <c r="AL130" s="969">
        <v>262.66000000000003</v>
      </c>
      <c r="AM130" s="964">
        <v>1.0999999999999999</v>
      </c>
      <c r="AN130" s="959">
        <v>0</v>
      </c>
      <c r="AO130" s="845">
        <f t="shared" si="25"/>
        <v>-10.934990260396951</v>
      </c>
      <c r="AP130" s="846">
        <f t="shared" si="26"/>
        <v>4.7002028726502587</v>
      </c>
      <c r="AQ130" s="680">
        <f t="shared" si="27"/>
        <v>-3.1438392262612691</v>
      </c>
      <c r="AR130" s="745">
        <f>INDEX(Historical!$C$7:$C$1452,MATCH(B130,Historical!$B$7:$B$1452,0))*IF(AH130="n/a",1.03,IF(AH130&lt;0,1.01,IF(AH130&gt;10,1.1,(1+AH130/100))))</f>
        <v>1.2261599999999999</v>
      </c>
      <c r="AS130" s="678">
        <f t="shared" si="28"/>
        <v>1.264661424</v>
      </c>
      <c r="AT130" s="678">
        <f t="shared" si="34"/>
        <v>1.30260126672</v>
      </c>
      <c r="AU130" s="678">
        <f t="shared" si="34"/>
        <v>1.3416793047216</v>
      </c>
      <c r="AV130" s="678">
        <f t="shared" si="34"/>
        <v>1.381929683863248</v>
      </c>
      <c r="AW130" s="745">
        <f t="shared" si="29"/>
        <v>6.5170316793048482</v>
      </c>
      <c r="AX130" s="854">
        <f t="shared" si="30"/>
        <v>17.88918934752909</v>
      </c>
      <c r="AY130" s="1090">
        <v>0.5</v>
      </c>
      <c r="AZ130" s="964">
        <v>5.62</v>
      </c>
      <c r="BA130" s="964">
        <v>-26.77</v>
      </c>
      <c r="BB130" s="964">
        <v>-13.320000000000002</v>
      </c>
      <c r="BC130" s="964">
        <v>-19.55</v>
      </c>
      <c r="BE130" s="701">
        <v>2001</v>
      </c>
      <c r="BF130" s="986" t="e">
        <f>#VALUE!</f>
        <v>#VALUE!</v>
      </c>
      <c r="BG130" s="972">
        <v>1.2</v>
      </c>
    </row>
    <row r="131" spans="1:59" ht="11.25" customHeight="1" x14ac:dyDescent="0.2">
      <c r="A131" s="566" t="s">
        <v>699</v>
      </c>
      <c r="B131" s="651" t="s">
        <v>700</v>
      </c>
      <c r="C131" s="1080" t="s">
        <v>4407</v>
      </c>
      <c r="D131" s="1080" t="s">
        <v>4408</v>
      </c>
      <c r="E131" s="835">
        <v>16</v>
      </c>
      <c r="F131" s="554">
        <v>204</v>
      </c>
      <c r="G131" s="554" t="s">
        <v>116</v>
      </c>
      <c r="H131" s="554" t="s">
        <v>116</v>
      </c>
      <c r="I131" s="966">
        <v>75.540000000000006</v>
      </c>
      <c r="J131" s="745">
        <f t="shared" si="18"/>
        <v>5.2952078369075988</v>
      </c>
      <c r="K131" s="968">
        <v>1</v>
      </c>
      <c r="L131" s="679">
        <v>4</v>
      </c>
      <c r="M131" s="736">
        <f t="shared" si="19"/>
        <v>4</v>
      </c>
      <c r="N131" s="644" t="s">
        <v>701</v>
      </c>
      <c r="O131" s="838">
        <v>0.95</v>
      </c>
      <c r="P131" s="958">
        <v>43188</v>
      </c>
      <c r="Q131" s="958">
        <v>43230</v>
      </c>
      <c r="R131" s="736">
        <f t="shared" si="20"/>
        <v>5.2631578947368478</v>
      </c>
      <c r="S131" s="802">
        <f>IF(INDEX(Historical!$D$7:$D$1452,MATCH(B131,Historical!$B$7:$B$1452,0))=0,"n/a",(INDEX(Historical!$C$7:$C$1452,MATCH(B131,Historical!$B$7:$B$1452,0))/INDEX(Historical!$D$7:$D$1452,MATCH(B131,Historical!$B$7:$B$1452,0))-1)*100)</f>
        <v>5.6338028169014009</v>
      </c>
      <c r="T131" s="802">
        <f>IF(INDEX(Historical!$F$7:$F$1452,MATCH(B131,Historical!$B$7:$B$1452,0))=0,"n/a",((INDEX(Historical!$C$7:$C$1452,MATCH(B131,Historical!$B$7:$B$1452,0))/INDEX(Historical!$F$7:$F$1452,MATCH(B131,Historical!$B$7:$B$1452,0)))^(1/3)-1)*100)</f>
        <v>7.1884498535270236</v>
      </c>
      <c r="U131" s="802">
        <f>IF(INDEX(Historical!$I$7:$I$1452,MATCH(B131,Historical!$B$7:$B$1452,0))=0,"n/a",((INDEX(Historical!$C$7:$C$1452,MATCH(B131,Historical!$B$7:$B$1452,0))/INDEX(Historical!$I$7:$I$1452,MATCH(B131,Historical!$B$7:$B$1452,0)))^(1/5)-1)*100)</f>
        <v>7.4350512357919119</v>
      </c>
      <c r="V131" s="802">
        <f>IF(INDEX(Historical!$O$7:$O$1452,MATCH(B131,Historical!$B$7:$B$1452,0))=0,"n/a",((INDEX(Historical!$C$7:$C$1452,MATCH(B131,Historical!$B$7:$B$1452,0))/INDEX(Historical!$O$7:$O$1452,MATCH(B131,Historical!$B$7:$B$1452,0)))^(1/10)-1)*100)</f>
        <v>6.5949444852503536</v>
      </c>
      <c r="W131" s="803">
        <f t="shared" si="21"/>
        <v>1.1273864779939335</v>
      </c>
      <c r="X131" s="804">
        <f t="shared" si="22"/>
        <v>0.90671356534047698</v>
      </c>
      <c r="Y131" s="967"/>
      <c r="Z131" s="745">
        <f t="shared" si="23"/>
        <v>108.1081081081081</v>
      </c>
      <c r="AA131" s="678">
        <f t="shared" si="24"/>
        <v>20.416216216216217</v>
      </c>
      <c r="AB131" s="679">
        <v>12</v>
      </c>
      <c r="AC131" s="959">
        <v>3.7</v>
      </c>
      <c r="AD131" s="959">
        <v>2.04</v>
      </c>
      <c r="AE131" s="959">
        <v>11.43</v>
      </c>
      <c r="AF131" s="959">
        <v>2.34</v>
      </c>
      <c r="AG131" s="959">
        <v>11.600000000000001</v>
      </c>
      <c r="AH131" s="959">
        <v>0.1</v>
      </c>
      <c r="AI131" s="959">
        <v>3.35</v>
      </c>
      <c r="AJ131" s="959">
        <v>8.2000000000000011</v>
      </c>
      <c r="AK131" s="959">
        <v>10</v>
      </c>
      <c r="AL131" s="969">
        <v>3340</v>
      </c>
      <c r="AM131" s="964">
        <v>0.4</v>
      </c>
      <c r="AN131" s="959">
        <v>0.89</v>
      </c>
      <c r="AO131" s="845">
        <f t="shared" si="25"/>
        <v>-7.6859571435167062</v>
      </c>
      <c r="AP131" s="846">
        <f t="shared" si="26"/>
        <v>12.730259072699511</v>
      </c>
      <c r="AQ131" s="680">
        <f t="shared" si="27"/>
        <v>45.715012489670627</v>
      </c>
      <c r="AR131" s="745">
        <f>INDEX(Historical!$C$7:$C$1452,MATCH(B131,Historical!$B$7:$B$1452,0))*IF(AH131="n/a",1.03,IF(AH131&lt;0,1.01,IF(AH131&gt;10,1.1,(1+AH131/100))))</f>
        <v>3.7537499999999993</v>
      </c>
      <c r="AS131" s="678">
        <f t="shared" si="28"/>
        <v>3.8795006249999995</v>
      </c>
      <c r="AT131" s="678">
        <f t="shared" si="34"/>
        <v>4.2674506874999993</v>
      </c>
      <c r="AU131" s="678">
        <f t="shared" si="34"/>
        <v>4.6941957562500001</v>
      </c>
      <c r="AV131" s="678">
        <f t="shared" si="34"/>
        <v>5.1636153318750004</v>
      </c>
      <c r="AW131" s="745">
        <f t="shared" si="29"/>
        <v>21.758512400624998</v>
      </c>
      <c r="AX131" s="854">
        <f t="shared" si="30"/>
        <v>28.803961345810166</v>
      </c>
      <c r="AY131" s="1090">
        <v>0.33</v>
      </c>
      <c r="AZ131" s="964">
        <v>20.45</v>
      </c>
      <c r="BA131" s="964">
        <v>-7.3800000000000008</v>
      </c>
      <c r="BB131" s="964">
        <v>-0.57000000000000006</v>
      </c>
      <c r="BC131" s="964">
        <v>2.4500000000000002</v>
      </c>
      <c r="BE131" s="701">
        <v>2003</v>
      </c>
      <c r="BF131" s="986" t="e">
        <f>#VALUE!</f>
        <v>#VALUE!</v>
      </c>
      <c r="BG131" s="972">
        <v>5.8999999999999995</v>
      </c>
    </row>
    <row r="132" spans="1:59" ht="11.25" customHeight="1" x14ac:dyDescent="0.2">
      <c r="A132" s="645" t="s">
        <v>702</v>
      </c>
      <c r="B132" s="651" t="s">
        <v>703</v>
      </c>
      <c r="C132" s="1080" t="s">
        <v>155</v>
      </c>
      <c r="D132" s="1080" t="s">
        <v>4409</v>
      </c>
      <c r="E132" s="835">
        <v>15</v>
      </c>
      <c r="F132" s="554">
        <v>246</v>
      </c>
      <c r="G132" s="554" t="s">
        <v>107</v>
      </c>
      <c r="H132" s="554" t="s">
        <v>107</v>
      </c>
      <c r="I132" s="966">
        <v>78.45</v>
      </c>
      <c r="J132" s="745">
        <f t="shared" si="18"/>
        <v>2.5493945188017846</v>
      </c>
      <c r="K132" s="968">
        <v>0.5</v>
      </c>
      <c r="L132" s="679">
        <v>4</v>
      </c>
      <c r="M132" s="736">
        <f t="shared" si="19"/>
        <v>2</v>
      </c>
      <c r="N132" s="644" t="s">
        <v>120</v>
      </c>
      <c r="O132" s="838">
        <v>0.48</v>
      </c>
      <c r="P132" s="958">
        <v>43279</v>
      </c>
      <c r="Q132" s="958">
        <v>43343</v>
      </c>
      <c r="R132" s="736">
        <f t="shared" si="20"/>
        <v>4.1666666666666705</v>
      </c>
      <c r="S132" s="802">
        <f>IF(INDEX(Historical!$D$7:$D$1452,MATCH(B132,Historical!$B$7:$B$1452,0))=0,"n/a",(INDEX(Historical!$C$7:$C$1452,MATCH(B132,Historical!$B$7:$B$1452,0))/INDEX(Historical!$D$7:$D$1452,MATCH(B132,Historical!$B$7:$B$1452,0))-1)*100)</f>
        <v>9.4117647058823408</v>
      </c>
      <c r="T132" s="802">
        <f>IF(INDEX(Historical!$F$7:$F$1452,MATCH(B132,Historical!$B$7:$B$1452,0))=0,"n/a",((INDEX(Historical!$C$7:$C$1452,MATCH(B132,Historical!$B$7:$B$1452,0))/INDEX(Historical!$F$7:$F$1452,MATCH(B132,Historical!$B$7:$B$1452,0)))^(1/3)-1)*100)</f>
        <v>12.110512440831256</v>
      </c>
      <c r="U132" s="802">
        <f>IF(INDEX(Historical!$I$7:$I$1452,MATCH(B132,Historical!$B$7:$B$1452,0))=0,"n/a",((INDEX(Historical!$C$7:$C$1452,MATCH(B132,Historical!$B$7:$B$1452,0))/INDEX(Historical!$I$7:$I$1452,MATCH(B132,Historical!$B$7:$B$1452,0)))^(1/5)-1)*100)</f>
        <v>9.1607069589288557</v>
      </c>
      <c r="V132" s="802">
        <f>IF(INDEX(Historical!$O$7:$O$1452,MATCH(B132,Historical!$B$7:$B$1452,0))=0,"n/a",((INDEX(Historical!$C$7:$C$1452,MATCH(B132,Historical!$B$7:$B$1452,0))/INDEX(Historical!$O$7:$O$1452,MATCH(B132,Historical!$B$7:$B$1452,0)))^(1/10)-1)*100)</f>
        <v>9.0791723818807633</v>
      </c>
      <c r="W132" s="803">
        <f t="shared" si="21"/>
        <v>1.0089803975096685</v>
      </c>
      <c r="X132" s="804">
        <f t="shared" si="22"/>
        <v>1.327638689699834</v>
      </c>
      <c r="Y132" s="759"/>
      <c r="Z132" s="745">
        <f t="shared" si="23"/>
        <v>43.01075268817204</v>
      </c>
      <c r="AA132" s="678">
        <f t="shared" si="24"/>
        <v>16.870967741935484</v>
      </c>
      <c r="AB132" s="679">
        <v>12</v>
      </c>
      <c r="AC132" s="959">
        <v>4.6500000000000004</v>
      </c>
      <c r="AD132" s="959" t="s">
        <v>138</v>
      </c>
      <c r="AE132" s="959">
        <v>1.21</v>
      </c>
      <c r="AF132" s="959">
        <v>1.66</v>
      </c>
      <c r="AG132" s="959">
        <v>8.7999999999999989</v>
      </c>
      <c r="AH132" s="959">
        <v>27.900000000000002</v>
      </c>
      <c r="AI132" s="959" t="s">
        <v>138</v>
      </c>
      <c r="AJ132" s="959">
        <v>6.9</v>
      </c>
      <c r="AK132" s="959" t="s">
        <v>138</v>
      </c>
      <c r="AL132" s="969">
        <v>1190</v>
      </c>
      <c r="AM132" s="964">
        <v>4.7</v>
      </c>
      <c r="AN132" s="959">
        <v>0.14000000000000001</v>
      </c>
      <c r="AO132" s="845">
        <f t="shared" si="25"/>
        <v>-5.1608662642048433</v>
      </c>
      <c r="AP132" s="846">
        <f t="shared" si="26"/>
        <v>11.710101477730641</v>
      </c>
      <c r="AQ132" s="680">
        <f t="shared" si="27"/>
        <v>11.566236333425417</v>
      </c>
      <c r="AR132" s="745">
        <f>INDEX(Historical!$C$7:$C$1452,MATCH(B132,Historical!$B$7:$B$1452,0))*IF(AH132="n/a",1.03,IF(AH132&lt;0,1.01,IF(AH132&gt;10,1.1,(1+AH132/100))))</f>
        <v>2.0459999999999998</v>
      </c>
      <c r="AS132" s="678">
        <f t="shared" si="28"/>
        <v>2.10738</v>
      </c>
      <c r="AT132" s="678">
        <f t="shared" si="34"/>
        <v>2.1706014000000002</v>
      </c>
      <c r="AU132" s="678">
        <f t="shared" si="34"/>
        <v>2.2357194420000002</v>
      </c>
      <c r="AV132" s="678">
        <f t="shared" si="34"/>
        <v>2.3027910252600003</v>
      </c>
      <c r="AW132" s="745">
        <f t="shared" si="29"/>
        <v>10.862491867260001</v>
      </c>
      <c r="AX132" s="854">
        <f t="shared" si="30"/>
        <v>13.846388613460803</v>
      </c>
      <c r="AY132" s="1090">
        <v>0.47</v>
      </c>
      <c r="AZ132" s="964">
        <v>37.630000000000003</v>
      </c>
      <c r="BA132" s="964">
        <v>-7.6</v>
      </c>
      <c r="BB132" s="964">
        <v>-0.77</v>
      </c>
      <c r="BC132" s="964">
        <v>9.39</v>
      </c>
      <c r="BE132" s="701">
        <v>2004</v>
      </c>
      <c r="BF132" s="986" t="e">
        <f>#VALUE!</f>
        <v>#VALUE!</v>
      </c>
      <c r="BG132" s="972">
        <v>5.8000000000000007</v>
      </c>
    </row>
    <row r="133" spans="1:59" ht="11.25" customHeight="1" x14ac:dyDescent="0.2">
      <c r="A133" s="566" t="s">
        <v>704</v>
      </c>
      <c r="B133" s="651" t="s">
        <v>705</v>
      </c>
      <c r="C133" s="1080" t="s">
        <v>132</v>
      </c>
      <c r="D133" s="1080" t="s">
        <v>4428</v>
      </c>
      <c r="E133" s="835">
        <v>23</v>
      </c>
      <c r="F133" s="554">
        <v>146</v>
      </c>
      <c r="G133" s="554" t="s">
        <v>38</v>
      </c>
      <c r="H133" s="554" t="s">
        <v>38</v>
      </c>
      <c r="I133" s="959">
        <v>45.67</v>
      </c>
      <c r="J133" s="745">
        <f t="shared" si="18"/>
        <v>2.5618567987738117</v>
      </c>
      <c r="K133" s="974">
        <v>0.29249999999999998</v>
      </c>
      <c r="L133" s="679">
        <v>4</v>
      </c>
      <c r="M133" s="736">
        <f t="shared" si="19"/>
        <v>1.17</v>
      </c>
      <c r="N133" s="644" t="s">
        <v>165</v>
      </c>
      <c r="O133" s="839">
        <v>0.27250000000000002</v>
      </c>
      <c r="P133" s="958">
        <v>43363</v>
      </c>
      <c r="Q133" s="958">
        <v>43374</v>
      </c>
      <c r="R133" s="736">
        <f t="shared" si="20"/>
        <v>7.339449541284389</v>
      </c>
      <c r="S133" s="802">
        <f>IF(INDEX(Historical!$D$7:$D$1452,MATCH(B133,Historical!$B$7:$B$1452,0))=0,"n/a",(INDEX(Historical!$C$7:$C$1452,MATCH(B133,Historical!$B$7:$B$1452,0))/INDEX(Historical!$D$7:$D$1452,MATCH(B133,Historical!$B$7:$B$1452,0))-1)*100)</f>
        <v>6.4102564102564319</v>
      </c>
      <c r="T133" s="802">
        <f>IF(INDEX(Historical!$F$7:$F$1452,MATCH(B133,Historical!$B$7:$B$1452,0))=0,"n/a",((INDEX(Historical!$C$7:$C$1452,MATCH(B133,Historical!$B$7:$B$1452,0))/INDEX(Historical!$F$7:$F$1452,MATCH(B133,Historical!$B$7:$B$1452,0)))^(1/3)-1)*100)</f>
        <v>6.6614123873832254</v>
      </c>
      <c r="U133" s="802">
        <f>IF(INDEX(Historical!$I$7:$I$1452,MATCH(B133,Historical!$B$7:$B$1452,0))=0,"n/a",((INDEX(Historical!$C$7:$C$1452,MATCH(B133,Historical!$B$7:$B$1452,0))/INDEX(Historical!$I$7:$I$1452,MATCH(B133,Historical!$B$7:$B$1452,0)))^(1/5)-1)*100)</f>
        <v>6.1449840310751513</v>
      </c>
      <c r="V133" s="802">
        <f>IF(INDEX(Historical!$O$7:$O$1452,MATCH(B133,Historical!$B$7:$B$1452,0))=0,"n/a",((INDEX(Historical!$C$7:$C$1452,MATCH(B133,Historical!$B$7:$B$1452,0))/INDEX(Historical!$O$7:$O$1452,MATCH(B133,Historical!$B$7:$B$1452,0)))^(1/10)-1)*100)</f>
        <v>7.430283073138888</v>
      </c>
      <c r="W133" s="803">
        <f t="shared" si="21"/>
        <v>0.8270188323362534</v>
      </c>
      <c r="X133" s="804">
        <f t="shared" si="22"/>
        <v>0.20016234628909288</v>
      </c>
      <c r="Y133" s="759"/>
      <c r="Z133" s="745">
        <f t="shared" si="23"/>
        <v>22.159090909090907</v>
      </c>
      <c r="AA133" s="678">
        <f t="shared" si="24"/>
        <v>8.6496212121212128</v>
      </c>
      <c r="AB133" s="679">
        <v>9</v>
      </c>
      <c r="AC133" s="959">
        <v>5.28</v>
      </c>
      <c r="AD133" s="959">
        <v>1.44</v>
      </c>
      <c r="AE133" s="959">
        <v>1.5</v>
      </c>
      <c r="AF133" s="959">
        <v>2.84</v>
      </c>
      <c r="AG133" s="959">
        <v>16.400000000000002</v>
      </c>
      <c r="AH133" s="959">
        <v>245.1</v>
      </c>
      <c r="AI133" s="959">
        <v>6.83</v>
      </c>
      <c r="AJ133" s="959">
        <v>30.7</v>
      </c>
      <c r="AK133" s="959">
        <v>6</v>
      </c>
      <c r="AL133" s="969">
        <v>4360</v>
      </c>
      <c r="AM133" s="964">
        <v>1</v>
      </c>
      <c r="AN133" s="959">
        <v>1.03</v>
      </c>
      <c r="AO133" s="845">
        <f t="shared" si="25"/>
        <v>5.721961772774975E-2</v>
      </c>
      <c r="AP133" s="846">
        <f t="shared" si="26"/>
        <v>8.7068408298489626</v>
      </c>
      <c r="AQ133" s="680">
        <f t="shared" si="27"/>
        <v>4.4880093969834833</v>
      </c>
      <c r="AR133" s="745">
        <f>INDEX(Historical!$C$7:$C$1452,MATCH(B133,Historical!$B$7:$B$1452,0))*IF(AH133="n/a",1.03,IF(AH133&lt;0,1.01,IF(AH133&gt;10,1.1,(1+AH133/100))))</f>
        <v>1.1412500000000001</v>
      </c>
      <c r="AS133" s="678">
        <f t="shared" si="28"/>
        <v>1.219197375</v>
      </c>
      <c r="AT133" s="678">
        <f t="shared" si="34"/>
        <v>1.2923492175000002</v>
      </c>
      <c r="AU133" s="678">
        <f t="shared" si="34"/>
        <v>1.3698901705500002</v>
      </c>
      <c r="AV133" s="678">
        <f t="shared" si="34"/>
        <v>1.4520835807830001</v>
      </c>
      <c r="AW133" s="745">
        <f t="shared" si="29"/>
        <v>6.4747703438330007</v>
      </c>
      <c r="AX133" s="854">
        <f t="shared" si="30"/>
        <v>14.177294381066346</v>
      </c>
      <c r="AY133" s="1090">
        <v>0.25</v>
      </c>
      <c r="AZ133" s="964">
        <v>28.470000000000002</v>
      </c>
      <c r="BA133" s="964">
        <v>-11.89</v>
      </c>
      <c r="BB133" s="964">
        <v>-3.8699999999999997</v>
      </c>
      <c r="BC133" s="964">
        <v>1.8800000000000001</v>
      </c>
      <c r="BE133" s="701">
        <v>1996</v>
      </c>
      <c r="BF133" s="986" t="e">
        <f>#VALUE!</f>
        <v>#VALUE!</v>
      </c>
      <c r="BG133" s="972">
        <v>5.7</v>
      </c>
    </row>
    <row r="134" spans="1:59" ht="11.25" customHeight="1" x14ac:dyDescent="0.2">
      <c r="A134" s="645" t="s">
        <v>706</v>
      </c>
      <c r="B134" s="651" t="s">
        <v>707</v>
      </c>
      <c r="C134" s="1080" t="s">
        <v>124</v>
      </c>
      <c r="D134" s="1080" t="s">
        <v>4256</v>
      </c>
      <c r="E134" s="836">
        <v>13</v>
      </c>
      <c r="F134" s="554">
        <v>281</v>
      </c>
      <c r="G134" s="554" t="s">
        <v>107</v>
      </c>
      <c r="H134" s="554" t="s">
        <v>107</v>
      </c>
      <c r="I134" s="966">
        <v>412.09</v>
      </c>
      <c r="J134" s="745">
        <f t="shared" si="18"/>
        <v>1.6986580601324952</v>
      </c>
      <c r="K134" s="968">
        <v>1.75</v>
      </c>
      <c r="L134" s="679">
        <v>4</v>
      </c>
      <c r="M134" s="736">
        <f t="shared" si="19"/>
        <v>7</v>
      </c>
      <c r="N134" s="644" t="s">
        <v>191</v>
      </c>
      <c r="O134" s="838">
        <v>1.6</v>
      </c>
      <c r="P134" s="960">
        <v>42807</v>
      </c>
      <c r="Q134" s="960">
        <v>42828</v>
      </c>
      <c r="R134" s="736">
        <f t="shared" si="20"/>
        <v>9.3749999999999947</v>
      </c>
      <c r="S134" s="802">
        <f>IF(INDEX(Historical!$D$7:$D$1452,MATCH(B134,Historical!$B$7:$B$1452,0))=0,"n/a",(INDEX(Historical!$C$7:$C$1452,MATCH(B134,Historical!$B$7:$B$1452,0))/INDEX(Historical!$D$7:$D$1452,MATCH(B134,Historical!$B$7:$B$1452,0))-1)*100)</f>
        <v>7.0312499999999778</v>
      </c>
      <c r="T134" s="802">
        <f>IF(INDEX(Historical!$F$7:$F$1452,MATCH(B134,Historical!$B$7:$B$1452,0))=0,"n/a",((INDEX(Historical!$C$7:$C$1452,MATCH(B134,Historical!$B$7:$B$1452,0))/INDEX(Historical!$F$7:$F$1452,MATCH(B134,Historical!$B$7:$B$1452,0)))^(1/3)-1)*100)</f>
        <v>15.898895798030988</v>
      </c>
      <c r="U134" s="802">
        <f>IF(INDEX(Historical!$I$7:$I$1452,MATCH(B134,Historical!$B$7:$B$1452,0))=0,"n/a",((INDEX(Historical!$C$7:$C$1452,MATCH(B134,Historical!$B$7:$B$1452,0))/INDEX(Historical!$I$7:$I$1452,MATCH(B134,Historical!$B$7:$B$1452,0)))^(1/5)-1)*100)</f>
        <v>17.954323283549311</v>
      </c>
      <c r="V134" s="802">
        <f>IF(INDEX(Historical!$O$7:$O$1452,MATCH(B134,Historical!$B$7:$B$1452,0))=0,"n/a",((INDEX(Historical!$C$7:$C$1452,MATCH(B134,Historical!$B$7:$B$1452,0))/INDEX(Historical!$O$7:$O$1452,MATCH(B134,Historical!$B$7:$B$1452,0)))^(1/10)-1)*100)</f>
        <v>29.918816805516201</v>
      </c>
      <c r="W134" s="803">
        <f t="shared" si="21"/>
        <v>0.60010138102249522</v>
      </c>
      <c r="X134" s="804">
        <f t="shared" si="22"/>
        <v>16.322112075953921</v>
      </c>
      <c r="Y134" s="770" t="s">
        <v>4483</v>
      </c>
      <c r="Z134" s="745">
        <f t="shared" si="23"/>
        <v>40.626813697040042</v>
      </c>
      <c r="AA134" s="678">
        <f t="shared" si="24"/>
        <v>23.917005223447472</v>
      </c>
      <c r="AB134" s="679">
        <v>12</v>
      </c>
      <c r="AC134" s="959">
        <v>17.23</v>
      </c>
      <c r="AD134" s="959">
        <v>3.11</v>
      </c>
      <c r="AE134" s="959">
        <v>2.06</v>
      </c>
      <c r="AF134" s="959">
        <v>8.34</v>
      </c>
      <c r="AG134" s="959">
        <v>29.599999999999998</v>
      </c>
      <c r="AH134" s="959">
        <v>-8.9</v>
      </c>
      <c r="AI134" s="959" t="s">
        <v>138</v>
      </c>
      <c r="AJ134" s="959">
        <v>1.0999999999999999</v>
      </c>
      <c r="AK134" s="959">
        <v>7.7</v>
      </c>
      <c r="AL134" s="969">
        <v>4760</v>
      </c>
      <c r="AM134" s="964">
        <v>0.2</v>
      </c>
      <c r="AN134" s="959">
        <v>1.45</v>
      </c>
      <c r="AO134" s="845">
        <f t="shared" si="25"/>
        <v>-4.2640238797656664</v>
      </c>
      <c r="AP134" s="846">
        <f t="shared" si="26"/>
        <v>19.652981343681805</v>
      </c>
      <c r="AQ134" s="680">
        <f t="shared" si="27"/>
        <v>197.74547188537608</v>
      </c>
      <c r="AR134" s="745">
        <f>INDEX(Historical!$C$7:$C$1452,MATCH(B134,Historical!$B$7:$B$1452,0))*IF(AH134="n/a",1.03,IF(AH134&lt;0,1.01,IF(AH134&gt;10,1.1,(1+AH134/100))))</f>
        <v>6.9184999999999999</v>
      </c>
      <c r="AS134" s="678">
        <f t="shared" si="28"/>
        <v>7.126055</v>
      </c>
      <c r="AT134" s="678">
        <f t="shared" si="34"/>
        <v>7.6747612350000001</v>
      </c>
      <c r="AU134" s="678">
        <f t="shared" si="34"/>
        <v>8.2657178500949993</v>
      </c>
      <c r="AV134" s="678">
        <f t="shared" si="34"/>
        <v>8.9021781245523144</v>
      </c>
      <c r="AW134" s="745">
        <f t="shared" si="29"/>
        <v>38.887212209647316</v>
      </c>
      <c r="AX134" s="854">
        <f t="shared" si="30"/>
        <v>9.4365823508571722</v>
      </c>
      <c r="AY134" s="1090">
        <v>0.68</v>
      </c>
      <c r="AZ134" s="964">
        <v>16.78</v>
      </c>
      <c r="BA134" s="964">
        <v>-5.84</v>
      </c>
      <c r="BB134" s="964">
        <v>3.6900000000000004</v>
      </c>
      <c r="BC134" s="964">
        <v>4.08</v>
      </c>
      <c r="BE134" s="701">
        <v>2006</v>
      </c>
      <c r="BF134" s="986" t="e">
        <f>#VALUE!</f>
        <v>#VALUE!</v>
      </c>
      <c r="BG134" s="972">
        <v>9.9</v>
      </c>
    </row>
    <row r="135" spans="1:59" ht="11.25" customHeight="1" x14ac:dyDescent="0.2">
      <c r="A135" s="645" t="s">
        <v>708</v>
      </c>
      <c r="B135" s="651" t="s">
        <v>709</v>
      </c>
      <c r="C135" s="1080" t="s">
        <v>132</v>
      </c>
      <c r="D135" s="1080" t="s">
        <v>4417</v>
      </c>
      <c r="E135" s="835">
        <v>24</v>
      </c>
      <c r="F135" s="554">
        <v>133</v>
      </c>
      <c r="G135" s="554" t="s">
        <v>38</v>
      </c>
      <c r="H135" s="554" t="s">
        <v>38</v>
      </c>
      <c r="I135" s="959">
        <v>173.82</v>
      </c>
      <c r="J135" s="745">
        <f t="shared" ref="J135:J198" si="35">(M135/I135)*100</f>
        <v>2.5543665861235763</v>
      </c>
      <c r="K135" s="974">
        <v>1.1100000000000001</v>
      </c>
      <c r="L135" s="679">
        <v>4</v>
      </c>
      <c r="M135" s="736">
        <f t="shared" ref="M135:M198" si="36">K135*L135</f>
        <v>4.4400000000000004</v>
      </c>
      <c r="N135" s="644" t="s">
        <v>150</v>
      </c>
      <c r="O135" s="839">
        <v>0.98250000000000004</v>
      </c>
      <c r="P135" s="695">
        <v>43157</v>
      </c>
      <c r="Q135" s="695">
        <v>43174</v>
      </c>
      <c r="R135" s="736">
        <f t="shared" ref="R135:R198" si="37">(K135-O135)/O135*100</f>
        <v>12.977099236641227</v>
      </c>
      <c r="S135" s="802">
        <f>IF(INDEX(Historical!$D$7:$D$1452,MATCH(B135,Historical!$B$7:$B$1452,0))=0,"n/a",(INDEX(Historical!$C$7:$C$1452,MATCH(B135,Historical!$B$7:$B$1452,0))/INDEX(Historical!$D$7:$D$1452,MATCH(B135,Historical!$B$7:$B$1452,0))-1)*100)</f>
        <v>12.93103448275863</v>
      </c>
      <c r="T135" s="802">
        <f>IF(INDEX(Historical!$F$7:$F$1452,MATCH(B135,Historical!$B$7:$B$1452,0))=0,"n/a",((INDEX(Historical!$C$7:$C$1452,MATCH(B135,Historical!$B$7:$B$1452,0))/INDEX(Historical!$F$7:$F$1452,MATCH(B135,Historical!$B$7:$B$1452,0)))^(1/3)-1)*100)</f>
        <v>10.661915705073866</v>
      </c>
      <c r="U135" s="802">
        <f>IF(INDEX(Historical!$I$7:$I$1452,MATCH(B135,Historical!$B$7:$B$1452,0))=0,"n/a",((INDEX(Historical!$C$7:$C$1452,MATCH(B135,Historical!$B$7:$B$1452,0))/INDEX(Historical!$I$7:$I$1452,MATCH(B135,Historical!$B$7:$B$1452,0)))^(1/5)-1)*100)</f>
        <v>10.366243721270173</v>
      </c>
      <c r="V135" s="802">
        <f>IF(INDEX(Historical!$O$7:$O$1452,MATCH(B135,Historical!$B$7:$B$1452,0))=0,"n/a",((INDEX(Historical!$C$7:$C$1452,MATCH(B135,Historical!$B$7:$B$1452,0))/INDEX(Historical!$O$7:$O$1452,MATCH(B135,Historical!$B$7:$B$1452,0)))^(1/10)-1)*100)</f>
        <v>9.1326925177782172</v>
      </c>
      <c r="W135" s="803">
        <f t="shared" ref="W135:W198" si="38">IF(OR(U135&lt;=0,U135="n/a",V135&lt;=0,V135="n/a"),"n/a",U135/V135)</f>
        <v>1.1350698275553082</v>
      </c>
      <c r="X135" s="804">
        <f t="shared" ref="X135:X198" si="39">IF(OR(AJ135&lt;=0,AJ135="n/a",U135&lt;=0,U135="n/a"),"n/a",U135/AJ135)</f>
        <v>1.0162984040460954</v>
      </c>
      <c r="Y135" s="651"/>
      <c r="Z135" s="745">
        <f t="shared" ref="Z135:Z198" si="40">IF(OR(AC135&lt;0.01,AC135="n/a"),"n/a",M135/AC135*100)</f>
        <v>34.6875</v>
      </c>
      <c r="AA135" s="678">
        <f t="shared" ref="AA135:AA198" si="41">IF(OR(AC135&lt;0.01,AC135="n/a"),"n/a",I135/AC135)</f>
        <v>13.579687499999999</v>
      </c>
      <c r="AB135" s="679">
        <v>12</v>
      </c>
      <c r="AC135" s="959">
        <v>12.8</v>
      </c>
      <c r="AD135" s="959">
        <v>1.59</v>
      </c>
      <c r="AE135" s="959">
        <v>5.26</v>
      </c>
      <c r="AF135" s="959">
        <v>2.4</v>
      </c>
      <c r="AG135" s="959">
        <v>26.200000000000003</v>
      </c>
      <c r="AH135" s="959">
        <v>18.5</v>
      </c>
      <c r="AI135" s="959">
        <v>7.93</v>
      </c>
      <c r="AJ135" s="959">
        <v>10.199999999999999</v>
      </c>
      <c r="AK135" s="959">
        <v>8.57</v>
      </c>
      <c r="AL135" s="969">
        <v>86060</v>
      </c>
      <c r="AM135" s="964">
        <v>0.1</v>
      </c>
      <c r="AN135" s="959">
        <v>0.95</v>
      </c>
      <c r="AO135" s="845">
        <f t="shared" ref="AO135:AO198" si="42">IF(U135="n/a","n/a",IF(AA135&lt;0,"n/a",IF(AA135="n/a","n/a",J135+U135-AA135)))</f>
        <v>-0.65907719260624908</v>
      </c>
      <c r="AP135" s="846">
        <f t="shared" ref="AP135:AP198" si="43">IF(U135="n/a","n/a",J135+U135)</f>
        <v>12.920610307393749</v>
      </c>
      <c r="AQ135" s="680">
        <f t="shared" ref="AQ135:AQ198" si="44">IF(OR(AC135&lt;0.01,AF135="n/a"),"n/a",(I135/SQRT(22.5*AC135*(I135/AF135))-1)*100)</f>
        <v>20.353645561736112</v>
      </c>
      <c r="AR135" s="745">
        <f>INDEX(Historical!$C$7:$C$1452,MATCH(B135,Historical!$B$7:$B$1452,0))*IF(AH135="n/a",1.03,IF(AH135&lt;0,1.01,IF(AH135&gt;10,1.1,(1+AH135/100))))</f>
        <v>4.3230000000000004</v>
      </c>
      <c r="AS135" s="678">
        <f t="shared" ref="AS135:AS198" si="45">IF($AI135="n/a",1.03*AR135,IF($AI135&lt;0,1.01*AR135,IF($AI135&gt;10,1.1*AR135,(1+$AI135/100)*AR135)))</f>
        <v>4.6658138999999998</v>
      </c>
      <c r="AT135" s="678">
        <f t="shared" si="34"/>
        <v>5.0656741512300005</v>
      </c>
      <c r="AU135" s="678">
        <f t="shared" si="34"/>
        <v>5.4998024259904117</v>
      </c>
      <c r="AV135" s="678">
        <f t="shared" si="34"/>
        <v>5.9711354938977905</v>
      </c>
      <c r="AW135" s="745">
        <f t="shared" ref="AW135:AW198" si="46">SUM(AR135:AV135)</f>
        <v>25.525425971118203</v>
      </c>
      <c r="AX135" s="854">
        <f t="shared" ref="AX135:AX198" si="47">AW135/I135*100</f>
        <v>14.684976395764702</v>
      </c>
      <c r="AY135" s="1090">
        <v>0.21</v>
      </c>
      <c r="AZ135" s="964">
        <v>19.79</v>
      </c>
      <c r="BA135" s="964">
        <v>-5.64</v>
      </c>
      <c r="BB135" s="964">
        <v>-1.24</v>
      </c>
      <c r="BC135" s="964">
        <v>3.2099999999999995</v>
      </c>
      <c r="BE135" s="701">
        <v>1995</v>
      </c>
      <c r="BF135" s="986" t="e">
        <f t="shared" ref="BF135" si="48">#VALUE!</f>
        <v>#VALUE!</v>
      </c>
      <c r="BG135" s="972">
        <v>8.6999999999999993</v>
      </c>
    </row>
    <row r="136" spans="1:59" ht="11.25" customHeight="1" x14ac:dyDescent="0.2">
      <c r="A136" s="645" t="s">
        <v>710</v>
      </c>
      <c r="B136" s="651" t="s">
        <v>711</v>
      </c>
      <c r="C136" s="1080" t="s">
        <v>248</v>
      </c>
      <c r="D136" s="1080" t="s">
        <v>4446</v>
      </c>
      <c r="E136" s="835">
        <v>17</v>
      </c>
      <c r="F136" s="554">
        <v>195</v>
      </c>
      <c r="G136" s="554" t="s">
        <v>116</v>
      </c>
      <c r="H136" s="554" t="s">
        <v>116</v>
      </c>
      <c r="I136" s="966">
        <v>74.14</v>
      </c>
      <c r="J136" s="745">
        <f t="shared" si="35"/>
        <v>1.1869436201780417</v>
      </c>
      <c r="K136" s="968">
        <v>0.22</v>
      </c>
      <c r="L136" s="679">
        <v>4</v>
      </c>
      <c r="M136" s="736">
        <f t="shared" si="36"/>
        <v>0.88</v>
      </c>
      <c r="N136" s="644" t="s">
        <v>165</v>
      </c>
      <c r="O136" s="838">
        <v>0.2</v>
      </c>
      <c r="P136" s="958">
        <v>43434</v>
      </c>
      <c r="Q136" s="958">
        <v>43467</v>
      </c>
      <c r="R136" s="736">
        <f t="shared" si="37"/>
        <v>9.9999999999999947</v>
      </c>
      <c r="S136" s="802">
        <f>IF(INDEX(Historical!$D$7:$D$1452,MATCH(B136,Historical!$B$7:$B$1452,0))=0,"n/a",(INDEX(Historical!$C$7:$C$1452,MATCH(B136,Historical!$B$7:$B$1452,0))/INDEX(Historical!$D$7:$D$1452,MATCH(B136,Historical!$B$7:$B$1452,0))-1)*100)</f>
        <v>12.5</v>
      </c>
      <c r="T136" s="802">
        <f>IF(INDEX(Historical!$F$7:$F$1452,MATCH(B136,Historical!$B$7:$B$1452,0))=0,"n/a",((INDEX(Historical!$C$7:$C$1452,MATCH(B136,Historical!$B$7:$B$1452,0))/INDEX(Historical!$F$7:$F$1452,MATCH(B136,Historical!$B$7:$B$1452,0)))^(1/3)-1)*100)</f>
        <v>14.471424255333186</v>
      </c>
      <c r="U136" s="802">
        <f>IF(INDEX(Historical!$I$7:$I$1452,MATCH(B136,Historical!$B$7:$B$1452,0))=0,"n/a",((INDEX(Historical!$C$7:$C$1452,MATCH(B136,Historical!$B$7:$B$1452,0))/INDEX(Historical!$I$7:$I$1452,MATCH(B136,Historical!$B$7:$B$1452,0)))^(1/5)-1)*100)</f>
        <v>13.935810405670246</v>
      </c>
      <c r="V136" s="802">
        <f>IF(INDEX(Historical!$O$7:$O$1452,MATCH(B136,Historical!$B$7:$B$1452,0))=0,"n/a",((INDEX(Historical!$C$7:$C$1452,MATCH(B136,Historical!$B$7:$B$1452,0))/INDEX(Historical!$O$7:$O$1452,MATCH(B136,Historical!$B$7:$B$1452,0)))^(1/10)-1)*100)</f>
        <v>13.881265112817044</v>
      </c>
      <c r="W136" s="803">
        <f t="shared" si="38"/>
        <v>1.0039294179896354</v>
      </c>
      <c r="X136" s="804">
        <f t="shared" si="39"/>
        <v>1.1329927159081501</v>
      </c>
      <c r="Y136" s="756"/>
      <c r="Z136" s="745">
        <f t="shared" si="40"/>
        <v>34.24124513618677</v>
      </c>
      <c r="AA136" s="678">
        <f t="shared" si="41"/>
        <v>28.848249027237355</v>
      </c>
      <c r="AB136" s="679">
        <v>5</v>
      </c>
      <c r="AC136" s="959">
        <v>2.57</v>
      </c>
      <c r="AD136" s="959">
        <v>2.0299999999999998</v>
      </c>
      <c r="AE136" s="959">
        <v>3.28</v>
      </c>
      <c r="AF136" s="959">
        <v>13.15</v>
      </c>
      <c r="AG136" s="959">
        <v>19.2</v>
      </c>
      <c r="AH136" s="959">
        <v>-4.5999999999999996</v>
      </c>
      <c r="AI136" s="959">
        <v>18.279999999999998</v>
      </c>
      <c r="AJ136" s="959">
        <v>12.3</v>
      </c>
      <c r="AK136" s="959">
        <v>14.180000000000001</v>
      </c>
      <c r="AL136" s="969">
        <v>125130</v>
      </c>
      <c r="AM136" s="964">
        <v>1.2</v>
      </c>
      <c r="AN136" s="959">
        <v>0.39</v>
      </c>
      <c r="AO136" s="845">
        <f t="shared" si="42"/>
        <v>-13.725495001389067</v>
      </c>
      <c r="AP136" s="846">
        <f t="shared" si="43"/>
        <v>15.122754025848288</v>
      </c>
      <c r="AQ136" s="680">
        <f t="shared" si="44"/>
        <v>310.61172506296896</v>
      </c>
      <c r="AR136" s="745">
        <f>INDEX(Historical!$C$7:$C$1452,MATCH(B136,Historical!$B$7:$B$1452,0))*IF(AH136="n/a",1.03,IF(AH136&lt;0,1.01,IF(AH136&gt;10,1.1,(1+AH136/100))))</f>
        <v>0.72719999999999996</v>
      </c>
      <c r="AS136" s="678">
        <f t="shared" si="45"/>
        <v>0.79991999999999996</v>
      </c>
      <c r="AT136" s="678">
        <f t="shared" si="34"/>
        <v>0.87991200000000003</v>
      </c>
      <c r="AU136" s="678">
        <f t="shared" si="34"/>
        <v>0.96790320000000007</v>
      </c>
      <c r="AV136" s="678">
        <f t="shared" si="34"/>
        <v>1.0646935200000001</v>
      </c>
      <c r="AW136" s="745">
        <f t="shared" si="46"/>
        <v>4.43962872</v>
      </c>
      <c r="AX136" s="854">
        <f t="shared" si="47"/>
        <v>5.9881693013218236</v>
      </c>
      <c r="AY136" s="1090">
        <v>0.66</v>
      </c>
      <c r="AZ136" s="964">
        <v>19.41</v>
      </c>
      <c r="BA136" s="964">
        <v>-13.83</v>
      </c>
      <c r="BB136" s="964">
        <v>0.44</v>
      </c>
      <c r="BC136" s="964">
        <v>-0.70000000000000007</v>
      </c>
      <c r="BE136" s="701">
        <v>2003</v>
      </c>
      <c r="BF136" s="986" t="e">
        <f>#VALUE!</f>
        <v>#VALUE!</v>
      </c>
      <c r="BG136" s="972">
        <v>8.4</v>
      </c>
    </row>
    <row r="137" spans="1:59" s="604" customFormat="1" ht="11.25" customHeight="1" x14ac:dyDescent="0.2">
      <c r="A137" s="566" t="s">
        <v>712</v>
      </c>
      <c r="B137" s="651" t="s">
        <v>713</v>
      </c>
      <c r="C137" s="1080" t="s">
        <v>109</v>
      </c>
      <c r="D137" s="1080" t="s">
        <v>4419</v>
      </c>
      <c r="E137" s="835">
        <v>24</v>
      </c>
      <c r="F137" s="554">
        <v>139</v>
      </c>
      <c r="G137" s="554" t="s">
        <v>107</v>
      </c>
      <c r="H137" s="554" t="s">
        <v>107</v>
      </c>
      <c r="I137" s="959">
        <v>37</v>
      </c>
      <c r="J137" s="745">
        <f t="shared" si="35"/>
        <v>2.7027027027027026</v>
      </c>
      <c r="K137" s="974">
        <v>0.25</v>
      </c>
      <c r="L137" s="679">
        <v>4</v>
      </c>
      <c r="M137" s="736">
        <f t="shared" si="36"/>
        <v>1</v>
      </c>
      <c r="N137" s="644" t="s">
        <v>714</v>
      </c>
      <c r="O137" s="839">
        <v>0.24</v>
      </c>
      <c r="P137" s="958">
        <v>43409</v>
      </c>
      <c r="Q137" s="958">
        <v>43424</v>
      </c>
      <c r="R137" s="736">
        <f t="shared" si="37"/>
        <v>4.1666666666666705</v>
      </c>
      <c r="S137" s="802">
        <f>IF(INDEX(Historical!$D$7:$D$1452,MATCH(B137,Historical!$B$7:$B$1452,0))=0,"n/a",(INDEX(Historical!$C$7:$C$1452,MATCH(B137,Historical!$B$7:$B$1452,0))/INDEX(Historical!$D$7:$D$1452,MATCH(B137,Historical!$B$7:$B$1452,0))-1)*100)</f>
        <v>5.8823529411764719</v>
      </c>
      <c r="T137" s="802">
        <f>IF(INDEX(Historical!$F$7:$F$1452,MATCH(B137,Historical!$B$7:$B$1452,0))=0,"n/a",((INDEX(Historical!$C$7:$C$1452,MATCH(B137,Historical!$B$7:$B$1452,0))/INDEX(Historical!$F$7:$F$1452,MATCH(B137,Historical!$B$7:$B$1452,0)))^(1/3)-1)*100)</f>
        <v>4.6624630511620468</v>
      </c>
      <c r="U137" s="802">
        <f>IF(INDEX(Historical!$I$7:$I$1452,MATCH(B137,Historical!$B$7:$B$1452,0))=0,"n/a",((INDEX(Historical!$C$7:$C$1452,MATCH(B137,Historical!$B$7:$B$1452,0))/INDEX(Historical!$I$7:$I$1452,MATCH(B137,Historical!$B$7:$B$1452,0)))^(1/5)-1)*100)</f>
        <v>4.2758959076891534</v>
      </c>
      <c r="V137" s="802">
        <f>IF(INDEX(Historical!$O$7:$O$1452,MATCH(B137,Historical!$B$7:$B$1452,0))=0,"n/a",((INDEX(Historical!$C$7:$C$1452,MATCH(B137,Historical!$B$7:$B$1452,0))/INDEX(Historical!$O$7:$O$1452,MATCH(B137,Historical!$B$7:$B$1452,0)))^(1/10)-1)*100)</f>
        <v>3.3875584783562118</v>
      </c>
      <c r="W137" s="803">
        <f t="shared" si="38"/>
        <v>1.2622353045736943</v>
      </c>
      <c r="X137" s="804" t="str">
        <f t="shared" si="39"/>
        <v>n/a</v>
      </c>
      <c r="Y137" s="760"/>
      <c r="Z137" s="745" t="str">
        <f t="shared" si="40"/>
        <v>n/a</v>
      </c>
      <c r="AA137" s="678" t="str">
        <f t="shared" si="41"/>
        <v>n/a</v>
      </c>
      <c r="AB137" s="679">
        <v>12</v>
      </c>
      <c r="AC137" s="959" t="s">
        <v>138</v>
      </c>
      <c r="AD137" s="959" t="s">
        <v>138</v>
      </c>
      <c r="AE137" s="959" t="s">
        <v>138</v>
      </c>
      <c r="AF137" s="959" t="s">
        <v>138</v>
      </c>
      <c r="AG137" s="959" t="s">
        <v>138</v>
      </c>
      <c r="AH137" s="959" t="s">
        <v>138</v>
      </c>
      <c r="AI137" s="959" t="s">
        <v>138</v>
      </c>
      <c r="AJ137" s="959" t="s">
        <v>138</v>
      </c>
      <c r="AK137" s="959" t="s">
        <v>138</v>
      </c>
      <c r="AL137" s="969" t="s">
        <v>138</v>
      </c>
      <c r="AM137" s="964" t="s">
        <v>138</v>
      </c>
      <c r="AN137" s="959" t="s">
        <v>138</v>
      </c>
      <c r="AO137" s="845" t="str">
        <f t="shared" si="42"/>
        <v>n/a</v>
      </c>
      <c r="AP137" s="846">
        <f t="shared" si="43"/>
        <v>6.978598610391856</v>
      </c>
      <c r="AQ137" s="680" t="str">
        <f t="shared" si="44"/>
        <v>n/a</v>
      </c>
      <c r="AR137" s="745">
        <f>INDEX(Historical!$C$7:$C$1452,MATCH(B137,Historical!$B$7:$B$1452,0))*IF(AH137="n/a",1.03,IF(AH137&lt;0,1.01,IF(AH137&gt;10,1.1,(1+AH137/100))))</f>
        <v>0.92700000000000005</v>
      </c>
      <c r="AS137" s="678">
        <f t="shared" si="45"/>
        <v>0.95481000000000005</v>
      </c>
      <c r="AT137" s="678">
        <f t="shared" si="34"/>
        <v>0.98345430000000011</v>
      </c>
      <c r="AU137" s="678">
        <f t="shared" si="34"/>
        <v>1.0129579290000001</v>
      </c>
      <c r="AV137" s="678">
        <f t="shared" si="34"/>
        <v>1.0433466668700002</v>
      </c>
      <c r="AW137" s="745">
        <f t="shared" si="46"/>
        <v>4.921568895870001</v>
      </c>
      <c r="AX137" s="854">
        <f t="shared" si="47"/>
        <v>13.301537556405407</v>
      </c>
      <c r="AY137" s="1090" t="s">
        <v>138</v>
      </c>
      <c r="AZ137" s="964" t="s">
        <v>138</v>
      </c>
      <c r="BA137" s="964" t="s">
        <v>138</v>
      </c>
      <c r="BB137" s="964" t="s">
        <v>138</v>
      </c>
      <c r="BC137" s="964" t="s">
        <v>138</v>
      </c>
      <c r="BD137" s="1006" t="s">
        <v>4351</v>
      </c>
      <c r="BE137" s="701">
        <v>1996</v>
      </c>
      <c r="BF137" s="986" t="e">
        <f>#VALUE!</f>
        <v>#VALUE!</v>
      </c>
      <c r="BG137" s="972" t="s">
        <v>138</v>
      </c>
    </row>
    <row r="138" spans="1:59" ht="11.25" customHeight="1" x14ac:dyDescent="0.2">
      <c r="A138" s="645" t="s">
        <v>715</v>
      </c>
      <c r="B138" s="651" t="s">
        <v>716</v>
      </c>
      <c r="C138" s="1080" t="s">
        <v>113</v>
      </c>
      <c r="D138" s="1080" t="s">
        <v>4433</v>
      </c>
      <c r="E138" s="835">
        <v>15</v>
      </c>
      <c r="F138" s="554">
        <v>243</v>
      </c>
      <c r="G138" s="554" t="s">
        <v>38</v>
      </c>
      <c r="H138" s="554" t="s">
        <v>38</v>
      </c>
      <c r="I138" s="966">
        <v>244.9</v>
      </c>
      <c r="J138" s="745">
        <f t="shared" si="35"/>
        <v>1.9599836668027764</v>
      </c>
      <c r="K138" s="968">
        <v>1.2</v>
      </c>
      <c r="L138" s="679">
        <v>4</v>
      </c>
      <c r="M138" s="736">
        <f t="shared" si="36"/>
        <v>4.8</v>
      </c>
      <c r="N138" s="644" t="s">
        <v>717</v>
      </c>
      <c r="O138" s="838">
        <v>1.1000000000000001</v>
      </c>
      <c r="P138" s="958">
        <v>43252</v>
      </c>
      <c r="Q138" s="958">
        <v>43271</v>
      </c>
      <c r="R138" s="736">
        <f t="shared" si="37"/>
        <v>9.0909090909090793</v>
      </c>
      <c r="S138" s="802">
        <f>IF(INDEX(Historical!$D$7:$D$1452,MATCH(B138,Historical!$B$7:$B$1452,0))=0,"n/a",(INDEX(Historical!$C$7:$C$1452,MATCH(B138,Historical!$B$7:$B$1452,0))/INDEX(Historical!$D$7:$D$1452,MATCH(B138,Historical!$B$7:$B$1452,0))-1)*100)</f>
        <v>11.428571428571432</v>
      </c>
      <c r="T138" s="802">
        <f>IF(INDEX(Historical!$F$7:$F$1452,MATCH(B138,Historical!$B$7:$B$1452,0))=0,"n/a",((INDEX(Historical!$C$7:$C$1452,MATCH(B138,Historical!$B$7:$B$1452,0))/INDEX(Historical!$F$7:$F$1452,MATCH(B138,Historical!$B$7:$B$1452,0)))^(1/3)-1)*100)</f>
        <v>12.901169000554024</v>
      </c>
      <c r="U138" s="802">
        <f>IF(INDEX(Historical!$I$7:$I$1452,MATCH(B138,Historical!$B$7:$B$1452,0))=0,"n/a",((INDEX(Historical!$C$7:$C$1452,MATCH(B138,Historical!$B$7:$B$1452,0))/INDEX(Historical!$I$7:$I$1452,MATCH(B138,Historical!$B$7:$B$1452,0)))^(1/5)-1)*100)</f>
        <v>12.648452347095173</v>
      </c>
      <c r="V138" s="802">
        <f>IF(INDEX(Historical!$O$7:$O$1452,MATCH(B138,Historical!$B$7:$B$1452,0))=0,"n/a",((INDEX(Historical!$C$7:$C$1452,MATCH(B138,Historical!$B$7:$B$1452,0))/INDEX(Historical!$O$7:$O$1452,MATCH(B138,Historical!$B$7:$B$1452,0)))^(1/10)-1)*100)</f>
        <v>11.29802902105963</v>
      </c>
      <c r="W138" s="803">
        <f t="shared" si="38"/>
        <v>1.1195273373363037</v>
      </c>
      <c r="X138" s="804">
        <f t="shared" si="39"/>
        <v>1.1395002114500157</v>
      </c>
      <c r="Y138" s="651"/>
      <c r="Z138" s="745">
        <f t="shared" si="40"/>
        <v>27.586206896551722</v>
      </c>
      <c r="AA138" s="678">
        <f t="shared" si="41"/>
        <v>14.074712643678163</v>
      </c>
      <c r="AB138" s="679">
        <v>12</v>
      </c>
      <c r="AC138" s="959">
        <v>17.399999999999999</v>
      </c>
      <c r="AD138" s="959">
        <v>0.65</v>
      </c>
      <c r="AE138" s="959">
        <v>1.55</v>
      </c>
      <c r="AF138" s="959">
        <v>4.68</v>
      </c>
      <c r="AG138" s="959">
        <v>34.200000000000003</v>
      </c>
      <c r="AH138" s="959">
        <v>8.1</v>
      </c>
      <c r="AI138" s="959">
        <v>-3.39</v>
      </c>
      <c r="AJ138" s="959">
        <v>11.1</v>
      </c>
      <c r="AK138" s="959">
        <v>21.55</v>
      </c>
      <c r="AL138" s="969">
        <v>44210</v>
      </c>
      <c r="AM138" s="964">
        <v>0.1</v>
      </c>
      <c r="AN138" s="959">
        <v>1.58</v>
      </c>
      <c r="AO138" s="845">
        <f t="shared" si="42"/>
        <v>0.53372337021978566</v>
      </c>
      <c r="AP138" s="846">
        <f t="shared" si="43"/>
        <v>14.608436013897949</v>
      </c>
      <c r="AQ138" s="680">
        <f t="shared" si="44"/>
        <v>71.100561947793082</v>
      </c>
      <c r="AR138" s="745">
        <f>INDEX(Historical!$C$7:$C$1452,MATCH(B138,Historical!$B$7:$B$1452,0))*IF(AH138="n/a",1.03,IF(AH138&lt;0,1.01,IF(AH138&gt;10,1.1,(1+AH138/100))))</f>
        <v>4.2158999999999995</v>
      </c>
      <c r="AS138" s="678">
        <f t="shared" si="45"/>
        <v>4.2580589999999994</v>
      </c>
      <c r="AT138" s="678">
        <f t="shared" si="34"/>
        <v>4.6838648999999997</v>
      </c>
      <c r="AU138" s="678">
        <f t="shared" si="34"/>
        <v>5.15225139</v>
      </c>
      <c r="AV138" s="678">
        <f t="shared" si="34"/>
        <v>5.6674765290000009</v>
      </c>
      <c r="AW138" s="745">
        <f t="shared" si="46"/>
        <v>23.977551819000002</v>
      </c>
      <c r="AX138" s="854">
        <f t="shared" si="47"/>
        <v>9.7907520698244177</v>
      </c>
      <c r="AY138" s="1090">
        <v>0.82</v>
      </c>
      <c r="AZ138" s="964">
        <v>9.51</v>
      </c>
      <c r="BA138" s="964">
        <v>-32.14</v>
      </c>
      <c r="BB138" s="964">
        <v>-8.6499999999999986</v>
      </c>
      <c r="BC138" s="964">
        <v>-20.13</v>
      </c>
      <c r="BE138" s="701">
        <v>2004</v>
      </c>
      <c r="BF138" s="986" t="e">
        <f>#VALUE!</f>
        <v>#VALUE!</v>
      </c>
      <c r="BG138" s="972">
        <v>7.6</v>
      </c>
    </row>
    <row r="139" spans="1:59" ht="11.25" customHeight="1" x14ac:dyDescent="0.2">
      <c r="A139" s="645" t="s">
        <v>718</v>
      </c>
      <c r="B139" s="651" t="s">
        <v>719</v>
      </c>
      <c r="C139" s="1080" t="s">
        <v>132</v>
      </c>
      <c r="D139" s="1080" t="s">
        <v>4416</v>
      </c>
      <c r="E139" s="835">
        <v>14</v>
      </c>
      <c r="F139" s="554">
        <v>259</v>
      </c>
      <c r="G139" s="554" t="s">
        <v>38</v>
      </c>
      <c r="H139" s="554" t="s">
        <v>38</v>
      </c>
      <c r="I139" s="966">
        <v>59.44</v>
      </c>
      <c r="J139" s="745">
        <f t="shared" si="35"/>
        <v>3.7012113055181697</v>
      </c>
      <c r="K139" s="968">
        <v>0.55000000000000004</v>
      </c>
      <c r="L139" s="679">
        <v>4</v>
      </c>
      <c r="M139" s="736">
        <f t="shared" si="36"/>
        <v>2.2000000000000002</v>
      </c>
      <c r="N139" s="644" t="s">
        <v>322</v>
      </c>
      <c r="O139" s="838">
        <v>0.52500000000000002</v>
      </c>
      <c r="P139" s="958">
        <v>43173</v>
      </c>
      <c r="Q139" s="958">
        <v>43189</v>
      </c>
      <c r="R139" s="736">
        <f t="shared" si="37"/>
        <v>4.7619047619047654</v>
      </c>
      <c r="S139" s="802">
        <f>IF(INDEX(Historical!$D$7:$D$1452,MATCH(B139,Historical!$B$7:$B$1452,0))=0,"n/a",(INDEX(Historical!$C$7:$C$1452,MATCH(B139,Historical!$B$7:$B$1452,0))/INDEX(Historical!$D$7:$D$1452,MATCH(B139,Historical!$B$7:$B$1452,0))-1)*100)</f>
        <v>5.0000000000000044</v>
      </c>
      <c r="T139" s="802">
        <f>IF(INDEX(Historical!$F$7:$F$1452,MATCH(B139,Historical!$B$7:$B$1452,0))=0,"n/a",((INDEX(Historical!$C$7:$C$1452,MATCH(B139,Historical!$B$7:$B$1452,0))/INDEX(Historical!$F$7:$F$1452,MATCH(B139,Historical!$B$7:$B$1452,0)))^(1/3)-1)*100)</f>
        <v>9.4879784971972256</v>
      </c>
      <c r="U139" s="802">
        <f>IF(INDEX(Historical!$I$7:$I$1452,MATCH(B139,Historical!$B$7:$B$1452,0))=0,"n/a",((INDEX(Historical!$C$7:$C$1452,MATCH(B139,Historical!$B$7:$B$1452,0))/INDEX(Historical!$I$7:$I$1452,MATCH(B139,Historical!$B$7:$B$1452,0)))^(1/5)-1)*100)</f>
        <v>7.2485713934655305</v>
      </c>
      <c r="V139" s="802">
        <f>IF(INDEX(Historical!$O$7:$O$1452,MATCH(B139,Historical!$B$7:$B$1452,0))=0,"n/a",((INDEX(Historical!$C$7:$C$1452,MATCH(B139,Historical!$B$7:$B$1452,0))/INDEX(Historical!$O$7:$O$1452,MATCH(B139,Historical!$B$7:$B$1452,0)))^(1/10)-1)*100)</f>
        <v>5.0753711020916636</v>
      </c>
      <c r="W139" s="803">
        <f t="shared" si="38"/>
        <v>1.4281854957321736</v>
      </c>
      <c r="X139" s="804">
        <f t="shared" si="39"/>
        <v>1.5422492326522406</v>
      </c>
      <c r="Y139" s="759"/>
      <c r="Z139" s="745">
        <f t="shared" si="40"/>
        <v>56.122448979591844</v>
      </c>
      <c r="AA139" s="678">
        <f t="shared" si="41"/>
        <v>15.163265306122449</v>
      </c>
      <c r="AB139" s="679">
        <v>12</v>
      </c>
      <c r="AC139" s="959">
        <v>3.92</v>
      </c>
      <c r="AD139" s="959">
        <v>6.27</v>
      </c>
      <c r="AE139" s="959">
        <v>2.58</v>
      </c>
      <c r="AF139" s="959">
        <v>1.57</v>
      </c>
      <c r="AG139" s="959">
        <v>9.6</v>
      </c>
      <c r="AH139" s="959">
        <v>-1.6</v>
      </c>
      <c r="AI139" s="959">
        <v>0.98</v>
      </c>
      <c r="AJ139" s="959">
        <v>4.7</v>
      </c>
      <c r="AK139" s="959">
        <v>2.42</v>
      </c>
      <c r="AL139" s="969">
        <v>3170</v>
      </c>
      <c r="AM139" s="964">
        <v>0.4</v>
      </c>
      <c r="AN139" s="959">
        <v>1.07</v>
      </c>
      <c r="AO139" s="845">
        <f t="shared" si="42"/>
        <v>-4.213482607138749</v>
      </c>
      <c r="AP139" s="846">
        <f t="shared" si="43"/>
        <v>10.9497826989837</v>
      </c>
      <c r="AQ139" s="680">
        <f t="shared" si="44"/>
        <v>2.8619928309820297</v>
      </c>
      <c r="AR139" s="745">
        <f>INDEX(Historical!$C$7:$C$1452,MATCH(B139,Historical!$B$7:$B$1452,0))*IF(AH139="n/a",1.03,IF(AH139&lt;0,1.01,IF(AH139&gt;10,1.1,(1+AH139/100))))</f>
        <v>2.121</v>
      </c>
      <c r="AS139" s="678">
        <f t="shared" si="45"/>
        <v>2.1417858000000001</v>
      </c>
      <c r="AT139" s="678">
        <f t="shared" si="34"/>
        <v>2.1936170163600002</v>
      </c>
      <c r="AU139" s="678">
        <f t="shared" si="34"/>
        <v>2.2467025481559122</v>
      </c>
      <c r="AV139" s="678">
        <f t="shared" si="34"/>
        <v>2.3010727498212851</v>
      </c>
      <c r="AW139" s="745">
        <f t="shared" si="46"/>
        <v>11.004178114337197</v>
      </c>
      <c r="AX139" s="854">
        <f t="shared" si="47"/>
        <v>18.513085656691114</v>
      </c>
      <c r="AY139" s="1090">
        <v>0.2</v>
      </c>
      <c r="AZ139" s="964">
        <v>18.86</v>
      </c>
      <c r="BA139" s="964">
        <v>-9.58</v>
      </c>
      <c r="BB139" s="964">
        <v>-3.8</v>
      </c>
      <c r="BC139" s="964">
        <v>2.58</v>
      </c>
      <c r="BE139" s="701">
        <v>2005</v>
      </c>
      <c r="BF139" s="986" t="e">
        <f>#VALUE!</f>
        <v>#VALUE!</v>
      </c>
      <c r="BG139" s="972">
        <v>3.3000000000000003</v>
      </c>
    </row>
    <row r="140" spans="1:59" ht="11.25" customHeight="1" x14ac:dyDescent="0.2">
      <c r="A140" s="566" t="s">
        <v>720</v>
      </c>
      <c r="B140" s="651" t="s">
        <v>721</v>
      </c>
      <c r="C140" s="1080" t="s">
        <v>109</v>
      </c>
      <c r="D140" s="1080" t="s">
        <v>4427</v>
      </c>
      <c r="E140" s="835">
        <v>21</v>
      </c>
      <c r="F140" s="554">
        <v>160</v>
      </c>
      <c r="G140" s="554" t="s">
        <v>38</v>
      </c>
      <c r="H140" s="554" t="s">
        <v>38</v>
      </c>
      <c r="I140" s="966">
        <v>33</v>
      </c>
      <c r="J140" s="745">
        <f t="shared" si="35"/>
        <v>2.9090909090909092</v>
      </c>
      <c r="K140" s="974">
        <v>0.24</v>
      </c>
      <c r="L140" s="679">
        <v>4</v>
      </c>
      <c r="M140" s="736">
        <f t="shared" si="36"/>
        <v>0.96</v>
      </c>
      <c r="N140" s="644" t="s">
        <v>141</v>
      </c>
      <c r="O140" s="839">
        <v>0.22</v>
      </c>
      <c r="P140" s="958">
        <v>43479</v>
      </c>
      <c r="Q140" s="958">
        <v>43497</v>
      </c>
      <c r="R140" s="736">
        <f t="shared" si="37"/>
        <v>9.0909090909090864</v>
      </c>
      <c r="S140" s="802">
        <f>IF(INDEX(Historical!$D$7:$D$1452,MATCH(B140,Historical!$B$7:$B$1452,0))=0,"n/a",(INDEX(Historical!$C$7:$C$1452,MATCH(B140,Historical!$B$7:$B$1452,0))/INDEX(Historical!$D$7:$D$1452,MATCH(B140,Historical!$B$7:$B$1452,0))-1)*100)</f>
        <v>4.8386290322580683</v>
      </c>
      <c r="T140" s="802">
        <f>IF(INDEX(Historical!$F$7:$F$1452,MATCH(B140,Historical!$B$7:$B$1452,0))=0,"n/a",((INDEX(Historical!$C$7:$C$1452,MATCH(B140,Historical!$B$7:$B$1452,0))/INDEX(Historical!$F$7:$F$1452,MATCH(B140,Historical!$B$7:$B$1452,0)))^(1/3)-1)*100)</f>
        <v>2.7039761281176133</v>
      </c>
      <c r="U140" s="802">
        <f>IF(INDEX(Historical!$I$7:$I$1452,MATCH(B140,Historical!$B$7:$B$1452,0))=0,"n/a",((INDEX(Historical!$C$7:$C$1452,MATCH(B140,Historical!$B$7:$B$1452,0))/INDEX(Historical!$I$7:$I$1452,MATCH(B140,Historical!$B$7:$B$1452,0)))^(1/5)-1)*100)</f>
        <v>3.5692643486998632</v>
      </c>
      <c r="V140" s="802">
        <f>IF(INDEX(Historical!$O$7:$O$1452,MATCH(B140,Historical!$B$7:$B$1452,0))=0,"n/a",((INDEX(Historical!$C$7:$C$1452,MATCH(B140,Historical!$B$7:$B$1452,0))/INDEX(Historical!$O$7:$O$1452,MATCH(B140,Historical!$B$7:$B$1452,0)))^(1/10)-1)*100)</f>
        <v>4.5092636021065946</v>
      </c>
      <c r="W140" s="803">
        <f t="shared" si="38"/>
        <v>0.79154040740319742</v>
      </c>
      <c r="X140" s="804">
        <f t="shared" si="39"/>
        <v>1.1897547828999544</v>
      </c>
      <c r="Y140" s="754"/>
      <c r="Z140" s="745">
        <f t="shared" si="40"/>
        <v>42.477876106194692</v>
      </c>
      <c r="AA140" s="678">
        <f t="shared" si="41"/>
        <v>14.601769911504427</v>
      </c>
      <c r="AB140" s="679">
        <v>12</v>
      </c>
      <c r="AC140" s="959">
        <v>2.2599999999999998</v>
      </c>
      <c r="AD140" s="959" t="s">
        <v>138</v>
      </c>
      <c r="AE140" s="959">
        <v>5.03</v>
      </c>
      <c r="AF140" s="959">
        <v>1.76</v>
      </c>
      <c r="AG140" s="959">
        <v>9.1</v>
      </c>
      <c r="AH140" s="959">
        <v>55.900000000000006</v>
      </c>
      <c r="AI140" s="959" t="s">
        <v>138</v>
      </c>
      <c r="AJ140" s="959">
        <v>3</v>
      </c>
      <c r="AK140" s="959" t="s">
        <v>138</v>
      </c>
      <c r="AL140" s="969">
        <v>207.9</v>
      </c>
      <c r="AM140" s="964">
        <v>4.3999999999999995</v>
      </c>
      <c r="AN140" s="959">
        <v>0</v>
      </c>
      <c r="AO140" s="845">
        <f t="shared" si="42"/>
        <v>-8.1234146537136542</v>
      </c>
      <c r="AP140" s="846">
        <f t="shared" si="43"/>
        <v>6.4783552577907724</v>
      </c>
      <c r="AQ140" s="680">
        <f t="shared" si="44"/>
        <v>6.872956862597257</v>
      </c>
      <c r="AR140" s="745">
        <f>INDEX(Historical!$C$7:$C$1452,MATCH(B140,Historical!$B$7:$B$1452,0))*IF(AH140="n/a",1.03,IF(AH140&lt;0,1.01,IF(AH140&gt;10,1.1,(1+AH140/100))))</f>
        <v>0.95333259999999997</v>
      </c>
      <c r="AS140" s="678">
        <f t="shared" si="45"/>
        <v>0.981932578</v>
      </c>
      <c r="AT140" s="678">
        <f t="shared" si="34"/>
        <v>1.01139055534</v>
      </c>
      <c r="AU140" s="678">
        <f t="shared" si="34"/>
        <v>1.0417322720002</v>
      </c>
      <c r="AV140" s="678">
        <f t="shared" si="34"/>
        <v>1.0729842401602061</v>
      </c>
      <c r="AW140" s="745">
        <f t="shared" si="46"/>
        <v>5.0613722455004062</v>
      </c>
      <c r="AX140" s="854">
        <f t="shared" si="47"/>
        <v>15.337491653031535</v>
      </c>
      <c r="AY140" s="1090">
        <v>0.43</v>
      </c>
      <c r="AZ140" s="964">
        <v>14.74</v>
      </c>
      <c r="BA140" s="964">
        <v>-18.68</v>
      </c>
      <c r="BB140" s="964">
        <v>-5.83</v>
      </c>
      <c r="BC140" s="964">
        <v>-4.6100000000000003</v>
      </c>
      <c r="BE140" s="701">
        <v>2000</v>
      </c>
      <c r="BF140" s="986" t="e">
        <f>#VALUE!</f>
        <v>#VALUE!</v>
      </c>
      <c r="BG140" s="972">
        <v>0.89999999999999991</v>
      </c>
    </row>
    <row r="141" spans="1:59" s="882" customFormat="1" ht="11.25" customHeight="1" x14ac:dyDescent="0.2">
      <c r="A141" s="861" t="s">
        <v>722</v>
      </c>
      <c r="B141" s="890" t="s">
        <v>723</v>
      </c>
      <c r="C141" s="1080" t="s">
        <v>129</v>
      </c>
      <c r="D141" s="1080" t="s">
        <v>194</v>
      </c>
      <c r="E141" s="862">
        <v>18</v>
      </c>
      <c r="F141" s="554">
        <v>175</v>
      </c>
      <c r="G141" s="1179" t="s">
        <v>107</v>
      </c>
      <c r="H141" s="1179" t="s">
        <v>107</v>
      </c>
      <c r="I141" s="863">
        <v>61.33</v>
      </c>
      <c r="J141" s="864">
        <f t="shared" si="35"/>
        <v>2.3805641610957116</v>
      </c>
      <c r="K141" s="865">
        <v>0.36499999999999999</v>
      </c>
      <c r="L141" s="866">
        <v>4</v>
      </c>
      <c r="M141" s="867">
        <f t="shared" si="36"/>
        <v>1.46</v>
      </c>
      <c r="N141" s="868" t="s">
        <v>137</v>
      </c>
      <c r="O141" s="869">
        <v>0.36</v>
      </c>
      <c r="P141" s="886">
        <v>43154</v>
      </c>
      <c r="Q141" s="886">
        <v>43173</v>
      </c>
      <c r="R141" s="867">
        <f t="shared" si="37"/>
        <v>1.3888888888888902</v>
      </c>
      <c r="S141" s="802">
        <f>IF(INDEX(Historical!$D$7:$D$1452,MATCH(B141,Historical!$B$7:$B$1452,0))=0,"n/a",(INDEX(Historical!$C$7:$C$1452,MATCH(B141,Historical!$B$7:$B$1452,0))/INDEX(Historical!$D$7:$D$1452,MATCH(B141,Historical!$B$7:$B$1452,0))-1)*100)</f>
        <v>1.4084507042253502</v>
      </c>
      <c r="T141" s="802">
        <f>IF(INDEX(Historical!$F$7:$F$1452,MATCH(B141,Historical!$B$7:$B$1452,0))=0,"n/a",((INDEX(Historical!$C$7:$C$1452,MATCH(B141,Historical!$B$7:$B$1452,0))/INDEX(Historical!$F$7:$F$1452,MATCH(B141,Historical!$B$7:$B$1452,0)))^(1/3)-1)*100)</f>
        <v>1.4287644623016904</v>
      </c>
      <c r="U141" s="802">
        <f>IF(INDEX(Historical!$I$7:$I$1452,MATCH(B141,Historical!$B$7:$B$1452,0))=0,"n/a",((INDEX(Historical!$C$7:$C$1452,MATCH(B141,Historical!$B$7:$B$1452,0))/INDEX(Historical!$I$7:$I$1452,MATCH(B141,Historical!$B$7:$B$1452,0)))^(1/5)-1)*100)</f>
        <v>12.474611314209483</v>
      </c>
      <c r="V141" s="802">
        <f>IF(INDEX(Historical!$O$7:$O$1452,MATCH(B141,Historical!$B$7:$B$1452,0))=0,"n/a",((INDEX(Historical!$C$7:$C$1452,MATCH(B141,Historical!$B$7:$B$1452,0))/INDEX(Historical!$O$7:$O$1452,MATCH(B141,Historical!$B$7:$B$1452,0)))^(1/10)-1)*100)</f>
        <v>13.112687251123646</v>
      </c>
      <c r="W141" s="871">
        <f t="shared" si="38"/>
        <v>0.95133904098418232</v>
      </c>
      <c r="X141" s="872" t="str">
        <f t="shared" si="39"/>
        <v>n/a</v>
      </c>
      <c r="Y141" s="887"/>
      <c r="Z141" s="864">
        <f t="shared" si="40"/>
        <v>40</v>
      </c>
      <c r="AA141" s="874">
        <f t="shared" si="41"/>
        <v>16.802739726027397</v>
      </c>
      <c r="AB141" s="866">
        <v>12</v>
      </c>
      <c r="AC141" s="875">
        <v>3.65</v>
      </c>
      <c r="AD141" s="875">
        <v>1.93</v>
      </c>
      <c r="AE141" s="875">
        <v>1.3</v>
      </c>
      <c r="AF141" s="875">
        <v>4.0999999999999996</v>
      </c>
      <c r="AG141" s="875">
        <v>20.100000000000001</v>
      </c>
      <c r="AH141" s="875">
        <v>26.6</v>
      </c>
      <c r="AI141" s="875">
        <v>13.700000000000001</v>
      </c>
      <c r="AJ141" s="875">
        <v>-1.7000000000000002</v>
      </c>
      <c r="AK141" s="875">
        <v>8.6999999999999993</v>
      </c>
      <c r="AL141" s="876">
        <v>3450</v>
      </c>
      <c r="AM141" s="877">
        <v>0.6</v>
      </c>
      <c r="AN141" s="875">
        <v>0.54</v>
      </c>
      <c r="AO141" s="878">
        <f t="shared" si="42"/>
        <v>-1.947564250722202</v>
      </c>
      <c r="AP141" s="879">
        <f t="shared" si="43"/>
        <v>14.855175475305195</v>
      </c>
      <c r="AQ141" s="880">
        <f t="shared" si="44"/>
        <v>74.980929598008615</v>
      </c>
      <c r="AR141" s="745">
        <f>INDEX(Historical!$C$7:$C$1452,MATCH(B141,Historical!$B$7:$B$1452,0))*IF(AH141="n/a",1.03,IF(AH141&lt;0,1.01,IF(AH141&gt;10,1.1,(1+AH141/100))))</f>
        <v>1.5840000000000001</v>
      </c>
      <c r="AS141" s="874">
        <f t="shared" si="45"/>
        <v>1.7424000000000002</v>
      </c>
      <c r="AT141" s="874">
        <f t="shared" si="34"/>
        <v>1.8939888</v>
      </c>
      <c r="AU141" s="874">
        <f t="shared" si="34"/>
        <v>2.0587658256000001</v>
      </c>
      <c r="AV141" s="874">
        <f t="shared" si="34"/>
        <v>2.2378784524272</v>
      </c>
      <c r="AW141" s="864">
        <f t="shared" si="46"/>
        <v>9.5170330780272003</v>
      </c>
      <c r="AX141" s="881">
        <f t="shared" si="47"/>
        <v>15.517745113365727</v>
      </c>
      <c r="AY141" s="1091">
        <v>0.98</v>
      </c>
      <c r="AZ141" s="877">
        <v>9.34</v>
      </c>
      <c r="BA141" s="877">
        <v>-30.84</v>
      </c>
      <c r="BB141" s="877">
        <v>-6.9500000000000011</v>
      </c>
      <c r="BC141" s="877">
        <v>-17.990000000000002</v>
      </c>
      <c r="BD141" s="1007"/>
      <c r="BE141" s="701">
        <v>2001</v>
      </c>
      <c r="BF141" s="986" t="e">
        <f>#VALUE!</f>
        <v>#VALUE!</v>
      </c>
      <c r="BG141" s="938">
        <v>9.1999999999999993</v>
      </c>
    </row>
    <row r="142" spans="1:59" ht="11.25" customHeight="1" x14ac:dyDescent="0.2">
      <c r="A142" s="645" t="s">
        <v>724</v>
      </c>
      <c r="B142" s="651" t="s">
        <v>725</v>
      </c>
      <c r="C142" s="1080" t="s">
        <v>180</v>
      </c>
      <c r="D142" s="1080" t="s">
        <v>4425</v>
      </c>
      <c r="E142" s="835">
        <v>15</v>
      </c>
      <c r="F142" s="554">
        <v>249</v>
      </c>
      <c r="G142" s="554" t="s">
        <v>38</v>
      </c>
      <c r="H142" s="554" t="s">
        <v>38</v>
      </c>
      <c r="I142" s="966">
        <v>61.38</v>
      </c>
      <c r="J142" s="745">
        <f t="shared" si="35"/>
        <v>5.0830889540566959</v>
      </c>
      <c r="K142" s="968">
        <v>0.78</v>
      </c>
      <c r="L142" s="679">
        <v>4</v>
      </c>
      <c r="M142" s="736">
        <f t="shared" si="36"/>
        <v>3.12</v>
      </c>
      <c r="N142" s="644" t="s">
        <v>221</v>
      </c>
      <c r="O142" s="838">
        <v>0.77</v>
      </c>
      <c r="P142" s="958">
        <v>43350</v>
      </c>
      <c r="Q142" s="958">
        <v>43388</v>
      </c>
      <c r="R142" s="736">
        <f t="shared" si="37"/>
        <v>1.2987012987012998</v>
      </c>
      <c r="S142" s="802">
        <f>IF(INDEX(Historical!$D$7:$D$1452,MATCH(B142,Historical!$B$7:$B$1452,0))=0,"n/a",(INDEX(Historical!$C$7:$C$1452,MATCH(B142,Historical!$B$7:$B$1452,0))/INDEX(Historical!$D$7:$D$1452,MATCH(B142,Historical!$B$7:$B$1452,0))-1)*100)</f>
        <v>1.3289036544850585</v>
      </c>
      <c r="T142" s="802">
        <f>IF(INDEX(Historical!$F$7:$F$1452,MATCH(B142,Historical!$B$7:$B$1452,0))=0,"n/a",((INDEX(Historical!$C$7:$C$1452,MATCH(B142,Historical!$B$7:$B$1452,0))/INDEX(Historical!$F$7:$F$1452,MATCH(B142,Historical!$B$7:$B$1452,0)))^(1/3)-1)*100)</f>
        <v>4.1605012934500252</v>
      </c>
      <c r="U142" s="802">
        <f>IF(INDEX(Historical!$I$7:$I$1452,MATCH(B142,Historical!$B$7:$B$1452,0))=0,"n/a",((INDEX(Historical!$C$7:$C$1452,MATCH(B142,Historical!$B$7:$B$1452,0))/INDEX(Historical!$I$7:$I$1452,MATCH(B142,Historical!$B$7:$B$1452,0)))^(1/5)-1)*100)</f>
        <v>8.7247300086809254</v>
      </c>
      <c r="V142" s="802">
        <f>IF(INDEX(Historical!$O$7:$O$1452,MATCH(B142,Historical!$B$7:$B$1452,0))=0,"n/a",((INDEX(Historical!$C$7:$C$1452,MATCH(B142,Historical!$B$7:$B$1452,0))/INDEX(Historical!$O$7:$O$1452,MATCH(B142,Historical!$B$7:$B$1452,0)))^(1/10)-1)*100)</f>
        <v>12.890583313078107</v>
      </c>
      <c r="W142" s="803">
        <f t="shared" si="38"/>
        <v>0.67682972886333803</v>
      </c>
      <c r="X142" s="804" t="str">
        <f t="shared" si="39"/>
        <v>n/a</v>
      </c>
      <c r="Y142" s="967"/>
      <c r="Z142" s="745">
        <f t="shared" si="40"/>
        <v>61.296660117878197</v>
      </c>
      <c r="AA142" s="678">
        <f t="shared" si="41"/>
        <v>12.058939096267192</v>
      </c>
      <c r="AB142" s="679">
        <v>12</v>
      </c>
      <c r="AC142" s="959">
        <v>5.09</v>
      </c>
      <c r="AD142" s="959">
        <v>0.18</v>
      </c>
      <c r="AE142" s="959">
        <v>2.91</v>
      </c>
      <c r="AF142" s="959">
        <v>2.1800000000000002</v>
      </c>
      <c r="AG142" s="959">
        <v>18.7</v>
      </c>
      <c r="AH142" s="961">
        <v>228.9</v>
      </c>
      <c r="AI142" s="961">
        <v>-9.59</v>
      </c>
      <c r="AJ142" s="959">
        <v>-18.600000000000001</v>
      </c>
      <c r="AK142" s="959">
        <v>66.47</v>
      </c>
      <c r="AL142" s="969">
        <v>48670</v>
      </c>
      <c r="AM142" s="964">
        <v>0.1</v>
      </c>
      <c r="AN142" s="959">
        <v>0.48</v>
      </c>
      <c r="AO142" s="845">
        <f t="shared" si="42"/>
        <v>1.7488798664704284</v>
      </c>
      <c r="AP142" s="846">
        <f t="shared" si="43"/>
        <v>13.80781896273762</v>
      </c>
      <c r="AQ142" s="680">
        <f t="shared" si="44"/>
        <v>8.0914987506468972</v>
      </c>
      <c r="AR142" s="745">
        <f>INDEX(Historical!$C$7:$C$1452,MATCH(B142,Historical!$B$7:$B$1452,0))*IF(AH142="n/a",1.03,IF(AH142&lt;0,1.01,IF(AH142&gt;10,1.1,(1+AH142/100))))</f>
        <v>3.3550000000000004</v>
      </c>
      <c r="AS142" s="678">
        <f t="shared" si="45"/>
        <v>3.3885500000000004</v>
      </c>
      <c r="AT142" s="678">
        <f t="shared" si="34"/>
        <v>3.7274050000000005</v>
      </c>
      <c r="AU142" s="678">
        <f t="shared" si="34"/>
        <v>4.1001455000000009</v>
      </c>
      <c r="AV142" s="678">
        <f t="shared" si="34"/>
        <v>4.5101600500000014</v>
      </c>
      <c r="AW142" s="745">
        <f t="shared" si="46"/>
        <v>19.081260550000003</v>
      </c>
      <c r="AX142" s="854">
        <f t="shared" si="47"/>
        <v>31.087097670250902</v>
      </c>
      <c r="AY142" s="1090">
        <v>0.91</v>
      </c>
      <c r="AZ142" s="964">
        <v>8.01</v>
      </c>
      <c r="BA142" s="964">
        <v>-29.99</v>
      </c>
      <c r="BB142" s="964">
        <v>-10.09</v>
      </c>
      <c r="BC142" s="964">
        <v>-19.68</v>
      </c>
      <c r="BE142" s="701">
        <v>2004</v>
      </c>
      <c r="BF142" s="986" t="e">
        <f>#VALUE!</f>
        <v>#VALUE!</v>
      </c>
      <c r="BG142" s="972">
        <v>9</v>
      </c>
    </row>
    <row r="143" spans="1:59" ht="11.25" customHeight="1" x14ac:dyDescent="0.2">
      <c r="A143" s="645" t="s">
        <v>726</v>
      </c>
      <c r="B143" s="651" t="s">
        <v>727</v>
      </c>
      <c r="C143" s="1080" t="s">
        <v>132</v>
      </c>
      <c r="D143" s="1080" t="s">
        <v>4417</v>
      </c>
      <c r="E143" s="835">
        <v>12</v>
      </c>
      <c r="F143" s="554">
        <v>301</v>
      </c>
      <c r="G143" s="554" t="s">
        <v>38</v>
      </c>
      <c r="H143" s="554" t="s">
        <v>38</v>
      </c>
      <c r="I143" s="966">
        <v>39.19</v>
      </c>
      <c r="J143" s="745">
        <f t="shared" si="35"/>
        <v>3.725440163306966</v>
      </c>
      <c r="K143" s="968">
        <v>0.36499999999999999</v>
      </c>
      <c r="L143" s="679">
        <v>4</v>
      </c>
      <c r="M143" s="736">
        <f t="shared" si="36"/>
        <v>1.46</v>
      </c>
      <c r="N143" s="644" t="s">
        <v>728</v>
      </c>
      <c r="O143" s="838">
        <v>0.33250000000000002</v>
      </c>
      <c r="P143" s="958">
        <v>43382</v>
      </c>
      <c r="Q143" s="958">
        <v>43403</v>
      </c>
      <c r="R143" s="736">
        <f t="shared" si="37"/>
        <v>9.7744360902255547</v>
      </c>
      <c r="S143" s="802">
        <f>IF(INDEX(Historical!$D$7:$D$1452,MATCH(B143,Historical!$B$7:$B$1452,0))=0,"n/a",(INDEX(Historical!$C$7:$C$1452,MATCH(B143,Historical!$B$7:$B$1452,0))/INDEX(Historical!$D$7:$D$1452,MATCH(B143,Historical!$B$7:$B$1452,0))-1)*100)</f>
        <v>9.9778270509977887</v>
      </c>
      <c r="T143" s="802">
        <f>IF(INDEX(Historical!$F$7:$F$1452,MATCH(B143,Historical!$B$7:$B$1452,0))=0,"n/a",((INDEX(Historical!$C$7:$C$1452,MATCH(B143,Historical!$B$7:$B$1452,0))/INDEX(Historical!$F$7:$F$1452,MATCH(B143,Historical!$B$7:$B$1452,0)))^(1/3)-1)*100)</f>
        <v>10.262199325461818</v>
      </c>
      <c r="U143" s="802">
        <f>IF(INDEX(Historical!$I$7:$I$1452,MATCH(B143,Historical!$B$7:$B$1452,0))=0,"n/a",((INDEX(Historical!$C$7:$C$1452,MATCH(B143,Historical!$B$7:$B$1452,0))/INDEX(Historical!$I$7:$I$1452,MATCH(B143,Historical!$B$7:$B$1452,0)))^(1/5)-1)*100)</f>
        <v>9.5747291141209168</v>
      </c>
      <c r="V143" s="802">
        <f>IF(INDEX(Historical!$O$7:$O$1452,MATCH(B143,Historical!$B$7:$B$1452,0))=0,"n/a",((INDEX(Historical!$C$7:$C$1452,MATCH(B143,Historical!$B$7:$B$1452,0))/INDEX(Historical!$O$7:$O$1452,MATCH(B143,Historical!$B$7:$B$1452,0)))^(1/10)-1)*100)</f>
        <v>6.1918721053434878</v>
      </c>
      <c r="W143" s="803">
        <f t="shared" si="38"/>
        <v>1.546338320821917</v>
      </c>
      <c r="X143" s="804">
        <f t="shared" si="39"/>
        <v>11.968411392651145</v>
      </c>
      <c r="Y143" s="967"/>
      <c r="Z143" s="745">
        <f t="shared" si="40"/>
        <v>69.523809523809518</v>
      </c>
      <c r="AA143" s="678">
        <f t="shared" si="41"/>
        <v>18.661904761904761</v>
      </c>
      <c r="AB143" s="679">
        <v>12</v>
      </c>
      <c r="AC143" s="959">
        <v>2.1</v>
      </c>
      <c r="AD143" s="959" t="s">
        <v>138</v>
      </c>
      <c r="AE143" s="959">
        <v>3.62</v>
      </c>
      <c r="AF143" s="959">
        <v>1.94</v>
      </c>
      <c r="AG143" s="959">
        <v>10.9</v>
      </c>
      <c r="AH143" s="959">
        <v>10.5</v>
      </c>
      <c r="AI143" s="959">
        <v>3.73</v>
      </c>
      <c r="AJ143" s="959">
        <v>0.8</v>
      </c>
      <c r="AK143" s="959">
        <v>-2.25</v>
      </c>
      <c r="AL143" s="969">
        <v>8180</v>
      </c>
      <c r="AM143" s="964">
        <v>0.19</v>
      </c>
      <c r="AN143" s="959">
        <v>0.78</v>
      </c>
      <c r="AO143" s="845">
        <f t="shared" si="42"/>
        <v>-5.3617354844768776</v>
      </c>
      <c r="AP143" s="846">
        <f t="shared" si="43"/>
        <v>13.300169277427884</v>
      </c>
      <c r="AQ143" s="680">
        <f t="shared" si="44"/>
        <v>26.849158431220953</v>
      </c>
      <c r="AR143" s="745">
        <f>INDEX(Historical!$C$7:$C$1452,MATCH(B143,Historical!$B$7:$B$1452,0))*IF(AH143="n/a",1.03,IF(AH143&lt;0,1.01,IF(AH143&gt;10,1.1,(1+AH143/100))))</f>
        <v>1.3640000000000001</v>
      </c>
      <c r="AS143" s="678">
        <f t="shared" si="45"/>
        <v>1.4148772000000003</v>
      </c>
      <c r="AT143" s="678">
        <f t="shared" si="34"/>
        <v>1.4290259720000003</v>
      </c>
      <c r="AU143" s="678">
        <f t="shared" si="34"/>
        <v>1.4433162317200003</v>
      </c>
      <c r="AV143" s="678">
        <f t="shared" si="34"/>
        <v>1.4577493940372004</v>
      </c>
      <c r="AW143" s="745">
        <f t="shared" si="46"/>
        <v>7.1089687977572016</v>
      </c>
      <c r="AX143" s="854">
        <f t="shared" si="47"/>
        <v>18.13975197182241</v>
      </c>
      <c r="AY143" s="1090">
        <v>0.45</v>
      </c>
      <c r="AZ143" s="964">
        <v>32.440000000000005</v>
      </c>
      <c r="BA143" s="964">
        <v>-6.2399999999999993</v>
      </c>
      <c r="BB143" s="964">
        <v>1.1400000000000001</v>
      </c>
      <c r="BC143" s="964">
        <v>9.2799999999999994</v>
      </c>
      <c r="BE143" s="701">
        <v>2007</v>
      </c>
      <c r="BF143" s="986" t="e">
        <f>#VALUE!</f>
        <v>#VALUE!</v>
      </c>
      <c r="BG143" s="972">
        <v>4</v>
      </c>
    </row>
    <row r="144" spans="1:59" ht="11.25" customHeight="1" x14ac:dyDescent="0.2">
      <c r="A144" s="645" t="s">
        <v>729</v>
      </c>
      <c r="B144" s="651" t="s">
        <v>730</v>
      </c>
      <c r="C144" s="1080" t="s">
        <v>129</v>
      </c>
      <c r="D144" s="1080" t="s">
        <v>4442</v>
      </c>
      <c r="E144" s="835">
        <v>16</v>
      </c>
      <c r="F144" s="554">
        <v>212</v>
      </c>
      <c r="G144" s="554" t="s">
        <v>107</v>
      </c>
      <c r="H144" s="554" t="s">
        <v>107</v>
      </c>
      <c r="I144" s="966">
        <v>26.5</v>
      </c>
      <c r="J144" s="745">
        <f t="shared" si="35"/>
        <v>3.6226415094339623</v>
      </c>
      <c r="K144" s="968">
        <v>0.24</v>
      </c>
      <c r="L144" s="679">
        <v>4</v>
      </c>
      <c r="M144" s="736">
        <f t="shared" si="36"/>
        <v>0.96</v>
      </c>
      <c r="N144" s="644" t="s">
        <v>120</v>
      </c>
      <c r="O144" s="838">
        <v>0.23</v>
      </c>
      <c r="P144" s="958">
        <v>43328</v>
      </c>
      <c r="Q144" s="958">
        <v>43343</v>
      </c>
      <c r="R144" s="736">
        <f t="shared" si="37"/>
        <v>4.3478260869565135</v>
      </c>
      <c r="S144" s="802">
        <f>IF(INDEX(Historical!$D$7:$D$1452,MATCH(B144,Historical!$B$7:$B$1452,0))=0,"n/a",(INDEX(Historical!$C$7:$C$1452,MATCH(B144,Historical!$B$7:$B$1452,0))/INDEX(Historical!$D$7:$D$1452,MATCH(B144,Historical!$B$7:$B$1452,0))-1)*100)</f>
        <v>4.6511627906976827</v>
      </c>
      <c r="T144" s="802">
        <f>IF(INDEX(Historical!$F$7:$F$1452,MATCH(B144,Historical!$B$7:$B$1452,0))=0,"n/a",((INDEX(Historical!$C$7:$C$1452,MATCH(B144,Historical!$B$7:$B$1452,0))/INDEX(Historical!$F$7:$F$1452,MATCH(B144,Historical!$B$7:$B$1452,0)))^(1/3)-1)*100)</f>
        <v>4.8856246288386806</v>
      </c>
      <c r="U144" s="802">
        <f>IF(INDEX(Historical!$I$7:$I$1452,MATCH(B144,Historical!$B$7:$B$1452,0))=0,"n/a",((INDEX(Historical!$C$7:$C$1452,MATCH(B144,Historical!$B$7:$B$1452,0))/INDEX(Historical!$I$7:$I$1452,MATCH(B144,Historical!$B$7:$B$1452,0)))^(1/5)-1)*100)</f>
        <v>5.1547496797280434</v>
      </c>
      <c r="V144" s="802">
        <f>IF(INDEX(Historical!$O$7:$O$1452,MATCH(B144,Historical!$B$7:$B$1452,0))=0,"n/a",((INDEX(Historical!$C$7:$C$1452,MATCH(B144,Historical!$B$7:$B$1452,0))/INDEX(Historical!$O$7:$O$1452,MATCH(B144,Historical!$B$7:$B$1452,0)))^(1/10)-1)*100)</f>
        <v>6.0540481614018704</v>
      </c>
      <c r="W144" s="803">
        <f t="shared" si="38"/>
        <v>0.85145501692447945</v>
      </c>
      <c r="X144" s="804" t="str">
        <f t="shared" si="39"/>
        <v>n/a</v>
      </c>
      <c r="Y144" s="760"/>
      <c r="Z144" s="745">
        <f t="shared" si="40"/>
        <v>69.565217391304344</v>
      </c>
      <c r="AA144" s="678">
        <f t="shared" si="41"/>
        <v>19.20289855072464</v>
      </c>
      <c r="AB144" s="679">
        <v>7</v>
      </c>
      <c r="AC144" s="959">
        <v>1.38</v>
      </c>
      <c r="AD144" s="959" t="s">
        <v>138</v>
      </c>
      <c r="AE144" s="959">
        <v>0.79</v>
      </c>
      <c r="AF144" s="959">
        <v>1.44</v>
      </c>
      <c r="AG144" s="959">
        <v>4.5999999999999996</v>
      </c>
      <c r="AH144" s="959">
        <v>13.3</v>
      </c>
      <c r="AI144" s="959" t="s">
        <v>138</v>
      </c>
      <c r="AJ144" s="959">
        <v>-4.3</v>
      </c>
      <c r="AK144" s="959" t="s">
        <v>138</v>
      </c>
      <c r="AL144" s="969">
        <v>210.68</v>
      </c>
      <c r="AM144" s="964">
        <v>4.2</v>
      </c>
      <c r="AN144" s="959">
        <v>0.05</v>
      </c>
      <c r="AO144" s="845">
        <f t="shared" si="42"/>
        <v>-10.425507361562634</v>
      </c>
      <c r="AP144" s="846">
        <f t="shared" si="43"/>
        <v>8.7773911891620067</v>
      </c>
      <c r="AQ144" s="680">
        <f t="shared" si="44"/>
        <v>10.859618763839185</v>
      </c>
      <c r="AR144" s="745">
        <f>INDEX(Historical!$C$7:$C$1452,MATCH(B144,Historical!$B$7:$B$1452,0))*IF(AH144="n/a",1.03,IF(AH144&lt;0,1.01,IF(AH144&gt;10,1.1,(1+AH144/100))))</f>
        <v>0.9900000000000001</v>
      </c>
      <c r="AS144" s="678">
        <f t="shared" si="45"/>
        <v>1.0197000000000001</v>
      </c>
      <c r="AT144" s="678">
        <f t="shared" si="34"/>
        <v>1.0502910000000001</v>
      </c>
      <c r="AU144" s="678">
        <f t="shared" si="34"/>
        <v>1.0817997300000002</v>
      </c>
      <c r="AV144" s="678">
        <f t="shared" si="34"/>
        <v>1.1142537219000002</v>
      </c>
      <c r="AW144" s="745">
        <f t="shared" si="46"/>
        <v>5.2560444519000002</v>
      </c>
      <c r="AX144" s="854">
        <f t="shared" si="47"/>
        <v>19.834130007169811</v>
      </c>
      <c r="AY144" s="1090">
        <v>0.93</v>
      </c>
      <c r="AZ144" s="964">
        <v>9.2799999999999994</v>
      </c>
      <c r="BA144" s="964">
        <v>-43.29</v>
      </c>
      <c r="BB144" s="964">
        <v>-9.94</v>
      </c>
      <c r="BC144" s="964">
        <v>-29.45</v>
      </c>
      <c r="BE144" s="701">
        <v>2003</v>
      </c>
      <c r="BF144" s="986" t="e">
        <f>#VALUE!</f>
        <v>#VALUE!</v>
      </c>
      <c r="BG144" s="972">
        <v>3</v>
      </c>
    </row>
    <row r="145" spans="1:59" ht="11.25" customHeight="1" x14ac:dyDescent="0.2">
      <c r="A145" s="645" t="s">
        <v>731</v>
      </c>
      <c r="B145" s="651" t="s">
        <v>732</v>
      </c>
      <c r="C145" s="1080" t="s">
        <v>4407</v>
      </c>
      <c r="D145" s="1080" t="s">
        <v>4408</v>
      </c>
      <c r="E145" s="835">
        <v>16</v>
      </c>
      <c r="F145" s="554">
        <v>199</v>
      </c>
      <c r="G145" s="554" t="s">
        <v>38</v>
      </c>
      <c r="H145" s="554" t="s">
        <v>38</v>
      </c>
      <c r="I145" s="966">
        <v>35.15</v>
      </c>
      <c r="J145" s="745">
        <f t="shared" si="35"/>
        <v>7.5106685633001433</v>
      </c>
      <c r="K145" s="968">
        <v>0.66</v>
      </c>
      <c r="L145" s="679">
        <v>4</v>
      </c>
      <c r="M145" s="736">
        <f t="shared" si="36"/>
        <v>2.64</v>
      </c>
      <c r="N145" s="644" t="s">
        <v>108</v>
      </c>
      <c r="O145" s="838">
        <v>0.65</v>
      </c>
      <c r="P145" s="695">
        <v>43130</v>
      </c>
      <c r="Q145" s="695">
        <v>43146</v>
      </c>
      <c r="R145" s="736">
        <f t="shared" si="37"/>
        <v>1.5384615384615397</v>
      </c>
      <c r="S145" s="802">
        <f>IF(INDEX(Historical!$D$7:$D$1452,MATCH(B145,Historical!$B$7:$B$1452,0))=0,"n/a",(INDEX(Historical!$C$7:$C$1452,MATCH(B145,Historical!$B$7:$B$1452,0))/INDEX(Historical!$D$7:$D$1452,MATCH(B145,Historical!$B$7:$B$1452,0))-1)*100)</f>
        <v>7.6271186440677985</v>
      </c>
      <c r="T145" s="802">
        <f>IF(INDEX(Historical!$F$7:$F$1452,MATCH(B145,Historical!$B$7:$B$1452,0))=0,"n/a",((INDEX(Historical!$C$7:$C$1452,MATCH(B145,Historical!$B$7:$B$1452,0))/INDEX(Historical!$F$7:$F$1452,MATCH(B145,Historical!$B$7:$B$1452,0)))^(1/3)-1)*100)</f>
        <v>7.9346238587324924</v>
      </c>
      <c r="U145" s="802">
        <f>IF(INDEX(Historical!$I$7:$I$1452,MATCH(B145,Historical!$B$7:$B$1452,0))=0,"n/a",((INDEX(Historical!$C$7:$C$1452,MATCH(B145,Historical!$B$7:$B$1452,0))/INDEX(Historical!$I$7:$I$1452,MATCH(B145,Historical!$B$7:$B$1452,0)))^(1/5)-1)*100)</f>
        <v>8.4899233597428125</v>
      </c>
      <c r="V145" s="802">
        <f>IF(INDEX(Historical!$O$7:$O$1452,MATCH(B145,Historical!$B$7:$B$1452,0))=0,"n/a",((INDEX(Historical!$C$7:$C$1452,MATCH(B145,Historical!$B$7:$B$1452,0))/INDEX(Historical!$O$7:$O$1452,MATCH(B145,Historical!$B$7:$B$1452,0)))^(1/10)-1)*100)</f>
        <v>8.9283677923822182</v>
      </c>
      <c r="W145" s="803">
        <f t="shared" si="38"/>
        <v>0.95089310355096579</v>
      </c>
      <c r="X145" s="804" t="str">
        <f t="shared" si="39"/>
        <v>n/a</v>
      </c>
      <c r="Y145" s="967"/>
      <c r="Z145" s="745">
        <f t="shared" si="40"/>
        <v>195.55555555555554</v>
      </c>
      <c r="AA145" s="678">
        <f t="shared" si="41"/>
        <v>26.037037037037035</v>
      </c>
      <c r="AB145" s="679">
        <v>12</v>
      </c>
      <c r="AC145" s="959">
        <v>1.35</v>
      </c>
      <c r="AD145" s="959">
        <v>1.65</v>
      </c>
      <c r="AE145" s="959">
        <v>8.3699999999999992</v>
      </c>
      <c r="AF145" s="959">
        <v>2.04</v>
      </c>
      <c r="AG145" s="959">
        <v>8</v>
      </c>
      <c r="AH145" s="959">
        <v>-73.3</v>
      </c>
      <c r="AI145" s="959">
        <v>14.940000000000001</v>
      </c>
      <c r="AJ145" s="959">
        <v>-15.4</v>
      </c>
      <c r="AK145" s="959">
        <v>15.8</v>
      </c>
      <c r="AL145" s="969">
        <v>7400</v>
      </c>
      <c r="AM145" s="964">
        <v>0.2</v>
      </c>
      <c r="AN145" s="959">
        <v>1.33</v>
      </c>
      <c r="AO145" s="845">
        <f t="shared" si="42"/>
        <v>-10.03644511399408</v>
      </c>
      <c r="AP145" s="846">
        <f t="shared" si="43"/>
        <v>16.000591923042954</v>
      </c>
      <c r="AQ145" s="680">
        <f t="shared" si="44"/>
        <v>53.645415096731419</v>
      </c>
      <c r="AR145" s="745">
        <f>INDEX(Historical!$C$7:$C$1452,MATCH(B145,Historical!$B$7:$B$1452,0))*IF(AH145="n/a",1.03,IF(AH145&lt;0,1.01,IF(AH145&gt;10,1.1,(1+AH145/100))))</f>
        <v>2.5653999999999999</v>
      </c>
      <c r="AS145" s="678">
        <f t="shared" si="45"/>
        <v>2.8219400000000001</v>
      </c>
      <c r="AT145" s="678">
        <f t="shared" si="34"/>
        <v>3.1041340000000002</v>
      </c>
      <c r="AU145" s="678">
        <f t="shared" si="34"/>
        <v>3.4145474000000005</v>
      </c>
      <c r="AV145" s="678">
        <f t="shared" si="34"/>
        <v>3.756002140000001</v>
      </c>
      <c r="AW145" s="745">
        <f t="shared" si="46"/>
        <v>15.662023540000002</v>
      </c>
      <c r="AX145" s="854">
        <f t="shared" si="47"/>
        <v>44.5576772119488</v>
      </c>
      <c r="AY145" s="1090">
        <v>0.3</v>
      </c>
      <c r="AZ145" s="964">
        <v>41.160000000000004</v>
      </c>
      <c r="BA145" s="964">
        <v>-8.32</v>
      </c>
      <c r="BB145" s="964">
        <v>-0.09</v>
      </c>
      <c r="BC145" s="964">
        <v>11.959999999999999</v>
      </c>
      <c r="BE145" s="701">
        <v>2003</v>
      </c>
      <c r="BF145" s="986" t="e">
        <f>#VALUE!</f>
        <v>#VALUE!</v>
      </c>
      <c r="BG145" s="972">
        <v>3.2</v>
      </c>
    </row>
    <row r="146" spans="1:59" ht="11.25" customHeight="1" x14ac:dyDescent="0.2">
      <c r="A146" s="645" t="s">
        <v>733</v>
      </c>
      <c r="B146" s="651" t="s">
        <v>734</v>
      </c>
      <c r="C146" s="1080" t="s">
        <v>180</v>
      </c>
      <c r="D146" s="1080" t="s">
        <v>4425</v>
      </c>
      <c r="E146" s="835">
        <v>16</v>
      </c>
      <c r="F146" s="554">
        <v>217</v>
      </c>
      <c r="G146" s="554" t="s">
        <v>38</v>
      </c>
      <c r="H146" s="554" t="s">
        <v>38</v>
      </c>
      <c r="I146" s="966">
        <v>53.95</v>
      </c>
      <c r="J146" s="745">
        <f t="shared" si="35"/>
        <v>6.3392029657089903</v>
      </c>
      <c r="K146" s="968">
        <v>0.85499999999999998</v>
      </c>
      <c r="L146" s="679">
        <v>4</v>
      </c>
      <c r="M146" s="736">
        <f t="shared" si="36"/>
        <v>3.42</v>
      </c>
      <c r="N146" s="644" t="s">
        <v>108</v>
      </c>
      <c r="O146" s="838">
        <v>0.82499999999999996</v>
      </c>
      <c r="P146" s="958">
        <v>43406</v>
      </c>
      <c r="Q146" s="958">
        <v>43418</v>
      </c>
      <c r="R146" s="736">
        <f t="shared" si="37"/>
        <v>3.6363636363636398</v>
      </c>
      <c r="S146" s="802">
        <f>IF(INDEX(Historical!$D$7:$D$1452,MATCH(B146,Historical!$B$7:$B$1452,0))=0,"n/a",(INDEX(Historical!$C$7:$C$1452,MATCH(B146,Historical!$B$7:$B$1452,0))/INDEX(Historical!$D$7:$D$1452,MATCH(B146,Historical!$B$7:$B$1452,0))-1)*100)</f>
        <v>10.569105691056912</v>
      </c>
      <c r="T146" s="802">
        <f>IF(INDEX(Historical!$F$7:$F$1452,MATCH(B146,Historical!$B$7:$B$1452,0))=0,"n/a",((INDEX(Historical!$C$7:$C$1452,MATCH(B146,Historical!$B$7:$B$1452,0))/INDEX(Historical!$F$7:$F$1452,MATCH(B146,Historical!$B$7:$B$1452,0)))^(1/3)-1)*100)</f>
        <v>8.576704663796253</v>
      </c>
      <c r="U146" s="802">
        <f>IF(INDEX(Historical!$I$7:$I$1452,MATCH(B146,Historical!$B$7:$B$1452,0))=0,"n/a",((INDEX(Historical!$C$7:$C$1452,MATCH(B146,Historical!$B$7:$B$1452,0))/INDEX(Historical!$I$7:$I$1452,MATCH(B146,Historical!$B$7:$B$1452,0)))^(1/5)-1)*100)</f>
        <v>19.654845739155146</v>
      </c>
      <c r="V146" s="802">
        <f>IF(INDEX(Historical!$O$7:$O$1452,MATCH(B146,Historical!$B$7:$B$1452,0))=0,"n/a",((INDEX(Historical!$C$7:$C$1452,MATCH(B146,Historical!$B$7:$B$1452,0))/INDEX(Historical!$O$7:$O$1452,MATCH(B146,Historical!$B$7:$B$1452,0)))^(1/10)-1)*100)</f>
        <v>16.100934044458338</v>
      </c>
      <c r="W146" s="803">
        <f t="shared" si="38"/>
        <v>1.2207270512930275</v>
      </c>
      <c r="X146" s="804">
        <f t="shared" si="39"/>
        <v>4.1818820721606693</v>
      </c>
      <c r="Y146" s="967" t="s">
        <v>4072</v>
      </c>
      <c r="Z146" s="745">
        <f t="shared" si="40"/>
        <v>131.53846153846155</v>
      </c>
      <c r="AA146" s="678">
        <f t="shared" si="41"/>
        <v>20.75</v>
      </c>
      <c r="AB146" s="679">
        <v>12</v>
      </c>
      <c r="AC146" s="959">
        <v>2.6</v>
      </c>
      <c r="AD146" s="959">
        <v>0.51</v>
      </c>
      <c r="AE146" s="959">
        <v>1.78</v>
      </c>
      <c r="AF146" s="959">
        <v>3.34</v>
      </c>
      <c r="AG146" s="961">
        <v>14.399999999999999</v>
      </c>
      <c r="AH146" s="959">
        <v>5.7</v>
      </c>
      <c r="AI146" s="959">
        <v>0.13999999999999999</v>
      </c>
      <c r="AJ146" s="959">
        <v>4.7</v>
      </c>
      <c r="AK146" s="959">
        <v>40.64</v>
      </c>
      <c r="AL146" s="969">
        <v>23550</v>
      </c>
      <c r="AM146" s="964">
        <v>0.2</v>
      </c>
      <c r="AN146" s="961">
        <v>1.35</v>
      </c>
      <c r="AO146" s="845">
        <f t="shared" si="42"/>
        <v>5.2440487048641344</v>
      </c>
      <c r="AP146" s="846">
        <f t="shared" si="43"/>
        <v>25.994048704864134</v>
      </c>
      <c r="AQ146" s="680">
        <f t="shared" si="44"/>
        <v>75.505618776785099</v>
      </c>
      <c r="AR146" s="745">
        <f>INDEX(Historical!$C$7:$C$1452,MATCH(B146,Historical!$B$7:$B$1452,0))*IF(AH146="n/a",1.03,IF(AH146&lt;0,1.01,IF(AH146&gt;10,1.1,(1+AH146/100))))</f>
        <v>2.8750399999999994</v>
      </c>
      <c r="AS146" s="678">
        <f t="shared" si="45"/>
        <v>2.8790650559999995</v>
      </c>
      <c r="AT146" s="678">
        <f t="shared" si="34"/>
        <v>3.1669715615999996</v>
      </c>
      <c r="AU146" s="678">
        <f t="shared" si="34"/>
        <v>3.4836687177599996</v>
      </c>
      <c r="AV146" s="678">
        <f t="shared" si="34"/>
        <v>3.8320355895359999</v>
      </c>
      <c r="AW146" s="745">
        <f t="shared" si="46"/>
        <v>16.236780924895996</v>
      </c>
      <c r="AX146" s="854">
        <f t="shared" si="47"/>
        <v>30.095979471540307</v>
      </c>
      <c r="AY146" s="1090">
        <v>0.9</v>
      </c>
      <c r="AZ146" s="964">
        <v>7.3400000000000007</v>
      </c>
      <c r="BA146" s="964">
        <v>-25.06</v>
      </c>
      <c r="BB146" s="964">
        <v>-11.540000000000001</v>
      </c>
      <c r="BC146" s="964">
        <v>-16.48</v>
      </c>
      <c r="BE146" s="701">
        <v>2003</v>
      </c>
      <c r="BF146" s="986" t="e">
        <f>#VALUE!</f>
        <v>#VALUE!</v>
      </c>
      <c r="BG146" s="972">
        <v>5.4</v>
      </c>
    </row>
    <row r="147" spans="1:59" ht="11.25" customHeight="1" x14ac:dyDescent="0.2">
      <c r="A147" s="566" t="s">
        <v>1536</v>
      </c>
      <c r="B147" s="651" t="s">
        <v>1537</v>
      </c>
      <c r="C147" s="1080" t="s">
        <v>4277</v>
      </c>
      <c r="D147" s="1080" t="s">
        <v>4457</v>
      </c>
      <c r="E147" s="836">
        <v>10</v>
      </c>
      <c r="F147" s="554">
        <v>320</v>
      </c>
      <c r="G147" s="554" t="s">
        <v>107</v>
      </c>
      <c r="H147" s="554" t="s">
        <v>107</v>
      </c>
      <c r="I147" s="966">
        <v>45.15</v>
      </c>
      <c r="J147" s="745">
        <f t="shared" si="35"/>
        <v>1.6832779623477301</v>
      </c>
      <c r="K147" s="968">
        <v>0.19</v>
      </c>
      <c r="L147" s="679">
        <v>4</v>
      </c>
      <c r="M147" s="736">
        <f t="shared" si="36"/>
        <v>0.76</v>
      </c>
      <c r="N147" s="644" t="s">
        <v>287</v>
      </c>
      <c r="O147" s="838">
        <v>0.15</v>
      </c>
      <c r="P147" s="960">
        <v>42835</v>
      </c>
      <c r="Q147" s="960">
        <v>42851</v>
      </c>
      <c r="R147" s="736">
        <f t="shared" si="37"/>
        <v>26.666666666666671</v>
      </c>
      <c r="S147" s="802">
        <f>IF(INDEX(Historical!$D$7:$D$1452,MATCH(B147,Historical!$B$7:$B$1452,0))=0,"n/a",(INDEX(Historical!$C$7:$C$1452,MATCH(B147,Historical!$B$7:$B$1452,0))/INDEX(Historical!$D$7:$D$1452,MATCH(B147,Historical!$B$7:$B$1452,0))-1)*100)</f>
        <v>20.000000000000018</v>
      </c>
      <c r="T147" s="802">
        <f>IF(INDEX(Historical!$F$7:$F$1452,MATCH(B147,Historical!$B$7:$B$1452,0))=0,"n/a",((INDEX(Historical!$C$7:$C$1452,MATCH(B147,Historical!$B$7:$B$1452,0))/INDEX(Historical!$F$7:$F$1452,MATCH(B147,Historical!$B$7:$B$1452,0)))^(1/3)-1)*100)</f>
        <v>14.471424255333186</v>
      </c>
      <c r="U147" s="802">
        <f>IF(INDEX(Historical!$I$7:$I$1452,MATCH(B147,Historical!$B$7:$B$1452,0))=0,"n/a",((INDEX(Historical!$C$7:$C$1452,MATCH(B147,Historical!$B$7:$B$1452,0))/INDEX(Historical!$I$7:$I$1452,MATCH(B147,Historical!$B$7:$B$1452,0)))^(1/5)-1)*100)</f>
        <v>24.573093961551741</v>
      </c>
      <c r="V147" s="802" t="str">
        <f>IF(INDEX(Historical!$O$7:$O$1452,MATCH(B147,Historical!$B$7:$B$1452,0))=0,"n/a",((INDEX(Historical!$C$7:$C$1452,MATCH(B147,Historical!$B$7:$B$1452,0))/INDEX(Historical!$O$7:$O$1452,MATCH(B147,Historical!$B$7:$B$1452,0)))^(1/10)-1)*100)</f>
        <v>n/a</v>
      </c>
      <c r="W147" s="803" t="str">
        <f t="shared" si="38"/>
        <v>n/a</v>
      </c>
      <c r="X147" s="804">
        <f t="shared" si="39"/>
        <v>10.238789150646559</v>
      </c>
      <c r="Y147" s="759" t="s">
        <v>4485</v>
      </c>
      <c r="Z147" s="745">
        <f t="shared" si="40"/>
        <v>28.464419475655433</v>
      </c>
      <c r="AA147" s="678">
        <f t="shared" si="41"/>
        <v>16.910112359550563</v>
      </c>
      <c r="AB147" s="679">
        <v>5</v>
      </c>
      <c r="AC147" s="959">
        <v>2.67</v>
      </c>
      <c r="AD147" s="959">
        <v>1.82</v>
      </c>
      <c r="AE147" s="959">
        <v>4.43</v>
      </c>
      <c r="AF147" s="959">
        <v>5.49</v>
      </c>
      <c r="AG147" s="959">
        <v>9.8000000000000007</v>
      </c>
      <c r="AH147" s="959">
        <v>15</v>
      </c>
      <c r="AI147" s="959">
        <v>7.88</v>
      </c>
      <c r="AJ147" s="959">
        <v>2.4</v>
      </c>
      <c r="AK147" s="959">
        <v>9.2799999999999994</v>
      </c>
      <c r="AL147" s="969">
        <v>176310</v>
      </c>
      <c r="AM147" s="964">
        <v>30</v>
      </c>
      <c r="AN147" s="959">
        <v>1.9</v>
      </c>
      <c r="AO147" s="845">
        <f t="shared" si="42"/>
        <v>9.3462595643489088</v>
      </c>
      <c r="AP147" s="846">
        <f t="shared" si="43"/>
        <v>26.256371923899472</v>
      </c>
      <c r="AQ147" s="680">
        <f t="shared" si="44"/>
        <v>103.12723637489722</v>
      </c>
      <c r="AR147" s="745">
        <f>INDEX(Historical!$C$7:$C$1452,MATCH(B147,Historical!$B$7:$B$1452,0))*IF(AH147="n/a",1.03,IF(AH147&lt;0,1.01,IF(AH147&gt;10,1.1,(1+AH147/100))))</f>
        <v>0.79200000000000015</v>
      </c>
      <c r="AS147" s="678">
        <f t="shared" si="45"/>
        <v>0.8544096000000001</v>
      </c>
      <c r="AT147" s="678">
        <f t="shared" ref="AT147:AV166" si="49">IF($AK147="n/a",1.03*AS147,IF($AK147&lt;0,1.01*AS147,IF($AK147&gt;10,1.1*AS147,(1+$AK147/100)*AS147)))</f>
        <v>0.93369881088000006</v>
      </c>
      <c r="AU147" s="678">
        <f t="shared" si="49"/>
        <v>1.0203460605296641</v>
      </c>
      <c r="AV147" s="678">
        <f t="shared" si="49"/>
        <v>1.1150341749468169</v>
      </c>
      <c r="AW147" s="745">
        <f t="shared" si="46"/>
        <v>4.7154886463564809</v>
      </c>
      <c r="AX147" s="854">
        <f t="shared" si="47"/>
        <v>10.444050158043147</v>
      </c>
      <c r="AY147" s="1090">
        <v>1.01</v>
      </c>
      <c r="AZ147" s="964">
        <v>6.49</v>
      </c>
      <c r="BA147" s="964">
        <v>-15.58</v>
      </c>
      <c r="BB147" s="964">
        <v>-5.47</v>
      </c>
      <c r="BC147" s="964">
        <v>-5.01</v>
      </c>
      <c r="BE147" s="701">
        <v>2010</v>
      </c>
      <c r="BF147" s="986" t="e">
        <f>#VALUE!</f>
        <v>#VALUE!</v>
      </c>
      <c r="BG147" s="972">
        <v>3</v>
      </c>
    </row>
    <row r="148" spans="1:59" ht="11.25" customHeight="1" x14ac:dyDescent="0.2">
      <c r="A148" s="645" t="s">
        <v>737</v>
      </c>
      <c r="B148" s="651" t="s">
        <v>738</v>
      </c>
      <c r="C148" s="1080" t="s">
        <v>155</v>
      </c>
      <c r="D148" s="1080" t="s">
        <v>4437</v>
      </c>
      <c r="E148" s="835">
        <v>16</v>
      </c>
      <c r="F148" s="554">
        <v>202</v>
      </c>
      <c r="G148" s="554" t="s">
        <v>107</v>
      </c>
      <c r="H148" s="554" t="s">
        <v>107</v>
      </c>
      <c r="I148" s="966">
        <v>38.75</v>
      </c>
      <c r="J148" s="745">
        <f t="shared" si="35"/>
        <v>1.9612903225806451</v>
      </c>
      <c r="K148" s="968">
        <v>0.19</v>
      </c>
      <c r="L148" s="679">
        <v>4</v>
      </c>
      <c r="M148" s="736">
        <f t="shared" si="36"/>
        <v>0.76</v>
      </c>
      <c r="N148" s="644" t="s">
        <v>329</v>
      </c>
      <c r="O148" s="838">
        <v>0.16</v>
      </c>
      <c r="P148" s="958">
        <v>43160</v>
      </c>
      <c r="Q148" s="958">
        <v>43179</v>
      </c>
      <c r="R148" s="736">
        <f t="shared" si="37"/>
        <v>18.75</v>
      </c>
      <c r="S148" s="802">
        <f>IF(INDEX(Historical!$D$7:$D$1452,MATCH(B148,Historical!$B$7:$B$1452,0))=0,"n/a",(INDEX(Historical!$C$7:$C$1452,MATCH(B148,Historical!$B$7:$B$1452,0))/INDEX(Historical!$D$7:$D$1452,MATCH(B148,Historical!$B$7:$B$1452,0))-1)*100)</f>
        <v>10.344827586206918</v>
      </c>
      <c r="T148" s="802">
        <f>IF(INDEX(Historical!$F$7:$F$1452,MATCH(B148,Historical!$B$7:$B$1452,0))=0,"n/a",((INDEX(Historical!$C$7:$C$1452,MATCH(B148,Historical!$B$7:$B$1452,0))/INDEX(Historical!$F$7:$F$1452,MATCH(B148,Historical!$B$7:$B$1452,0)))^(1/3)-1)*100)</f>
        <v>15.073916532957622</v>
      </c>
      <c r="U148" s="802">
        <f>IF(INDEX(Historical!$I$7:$I$1452,MATCH(B148,Historical!$B$7:$B$1452,0))=0,"n/a",((INDEX(Historical!$C$7:$C$1452,MATCH(B148,Historical!$B$7:$B$1452,0))/INDEX(Historical!$I$7:$I$1452,MATCH(B148,Historical!$B$7:$B$1452,0)))^(1/5)-1)*100)</f>
        <v>14.165059363448229</v>
      </c>
      <c r="V148" s="802">
        <f>IF(INDEX(Historical!$O$7:$O$1452,MATCH(B148,Historical!$B$7:$B$1452,0))=0,"n/a",((INDEX(Historical!$C$7:$C$1452,MATCH(B148,Historical!$B$7:$B$1452,0))/INDEX(Historical!$O$7:$O$1452,MATCH(B148,Historical!$B$7:$B$1452,0)))^(1/10)-1)*100)</f>
        <v>13.214179793258163</v>
      </c>
      <c r="W148" s="803">
        <f t="shared" si="38"/>
        <v>1.0719590307583982</v>
      </c>
      <c r="X148" s="804" t="str">
        <f t="shared" si="39"/>
        <v>n/a</v>
      </c>
      <c r="Y148" s="967" t="s">
        <v>739</v>
      </c>
      <c r="Z148" s="745">
        <f t="shared" si="40"/>
        <v>79.166666666666671</v>
      </c>
      <c r="AA148" s="678">
        <f t="shared" si="41"/>
        <v>40.364583333333336</v>
      </c>
      <c r="AB148" s="679">
        <v>6</v>
      </c>
      <c r="AC148" s="959">
        <v>0.96</v>
      </c>
      <c r="AD148" s="959">
        <v>9.2799999999999994</v>
      </c>
      <c r="AE148" s="959">
        <v>1.1100000000000001</v>
      </c>
      <c r="AF148" s="959">
        <v>0.94</v>
      </c>
      <c r="AG148" s="959">
        <v>2.1</v>
      </c>
      <c r="AH148" s="959">
        <v>103.4</v>
      </c>
      <c r="AI148" s="959">
        <v>4.51</v>
      </c>
      <c r="AJ148" s="959">
        <v>-27.400000000000002</v>
      </c>
      <c r="AK148" s="959">
        <v>4.33</v>
      </c>
      <c r="AL148" s="969">
        <v>5340</v>
      </c>
      <c r="AM148" s="964">
        <v>0.1</v>
      </c>
      <c r="AN148" s="959">
        <v>0.57999999999999996</v>
      </c>
      <c r="AO148" s="845">
        <f t="shared" si="42"/>
        <v>-24.238233647304462</v>
      </c>
      <c r="AP148" s="846">
        <f t="shared" si="43"/>
        <v>16.126349686028874</v>
      </c>
      <c r="AQ148" s="680">
        <f t="shared" si="44"/>
        <v>29.859254294508887</v>
      </c>
      <c r="AR148" s="745">
        <f>INDEX(Historical!$C$7:$C$1452,MATCH(B148,Historical!$B$7:$B$1452,0))*IF(AH148="n/a",1.03,IF(AH148&lt;0,1.01,IF(AH148&gt;10,1.1,(1+AH148/100))))</f>
        <v>0.70400000000000007</v>
      </c>
      <c r="AS148" s="678">
        <f t="shared" si="45"/>
        <v>0.73575040000000003</v>
      </c>
      <c r="AT148" s="678">
        <f t="shared" si="49"/>
        <v>0.76760839232</v>
      </c>
      <c r="AU148" s="678">
        <f t="shared" si="49"/>
        <v>0.80084583570745593</v>
      </c>
      <c r="AV148" s="678">
        <f t="shared" si="49"/>
        <v>0.83552246039358868</v>
      </c>
      <c r="AW148" s="745">
        <f t="shared" si="46"/>
        <v>3.8437270884210446</v>
      </c>
      <c r="AX148" s="854">
        <f t="shared" si="47"/>
        <v>9.9192957120543088</v>
      </c>
      <c r="AY148" s="1090">
        <v>1.21</v>
      </c>
      <c r="AZ148" s="964">
        <v>6.81</v>
      </c>
      <c r="BA148" s="964">
        <v>-59.61</v>
      </c>
      <c r="BB148" s="964">
        <v>-37.53</v>
      </c>
      <c r="BC148" s="964">
        <v>-46.660000000000004</v>
      </c>
      <c r="BE148" s="701">
        <v>2003</v>
      </c>
      <c r="BF148" s="986" t="e">
        <f>#VALUE!</f>
        <v>#VALUE!</v>
      </c>
      <c r="BG148" s="972">
        <v>1.0999999999999999</v>
      </c>
    </row>
    <row r="149" spans="1:59" ht="11.25" customHeight="1" x14ac:dyDescent="0.2">
      <c r="A149" s="566" t="s">
        <v>1564</v>
      </c>
      <c r="B149" s="651" t="s">
        <v>1565</v>
      </c>
      <c r="C149" s="1080" t="s">
        <v>248</v>
      </c>
      <c r="D149" s="1080" t="s">
        <v>4452</v>
      </c>
      <c r="E149" s="835">
        <v>10</v>
      </c>
      <c r="F149" s="554">
        <v>323</v>
      </c>
      <c r="G149" s="554" t="s">
        <v>107</v>
      </c>
      <c r="H149" s="554" t="s">
        <v>107</v>
      </c>
      <c r="I149" s="966">
        <v>23.26</v>
      </c>
      <c r="J149" s="745">
        <f t="shared" si="35"/>
        <v>4.6431642304385212</v>
      </c>
      <c r="K149" s="968">
        <v>0.27</v>
      </c>
      <c r="L149" s="679">
        <v>4</v>
      </c>
      <c r="M149" s="736">
        <f t="shared" si="36"/>
        <v>1.08</v>
      </c>
      <c r="N149" s="644" t="s">
        <v>978</v>
      </c>
      <c r="O149" s="838">
        <v>0.25</v>
      </c>
      <c r="P149" s="958">
        <v>43314</v>
      </c>
      <c r="Q149" s="958">
        <v>43322</v>
      </c>
      <c r="R149" s="736">
        <f t="shared" si="37"/>
        <v>8.0000000000000071</v>
      </c>
      <c r="S149" s="802">
        <f>IF(INDEX(Historical!$D$7:$D$1452,MATCH(B149,Historical!$B$7:$B$1452,0))=0,"n/a",(INDEX(Historical!$C$7:$C$1452,MATCH(B149,Historical!$B$7:$B$1452,0))/INDEX(Historical!$D$7:$D$1452,MATCH(B149,Historical!$B$7:$B$1452,0))-1)*100)</f>
        <v>5.3333333333333455</v>
      </c>
      <c r="T149" s="802">
        <f>IF(INDEX(Historical!$F$7:$F$1452,MATCH(B149,Historical!$B$7:$B$1452,0))=0,"n/a",((INDEX(Historical!$C$7:$C$1452,MATCH(B149,Historical!$B$7:$B$1452,0))/INDEX(Historical!$F$7:$F$1452,MATCH(B149,Historical!$B$7:$B$1452,0)))^(1/3)-1)*100)</f>
        <v>5.1250122777545482</v>
      </c>
      <c r="U149" s="802">
        <f>IF(INDEX(Historical!$I$7:$I$1452,MATCH(B149,Historical!$B$7:$B$1452,0))=0,"n/a",((INDEX(Historical!$C$7:$C$1452,MATCH(B149,Historical!$B$7:$B$1452,0))/INDEX(Historical!$I$7:$I$1452,MATCH(B149,Historical!$B$7:$B$1452,0)))^(1/5)-1)*100)</f>
        <v>5.6562440968709549</v>
      </c>
      <c r="V149" s="802" t="str">
        <f>IF(INDEX(Historical!$O$7:$O$1452,MATCH(B149,Historical!$B$7:$B$1452,0))=0,"n/a",((INDEX(Historical!$C$7:$C$1452,MATCH(B149,Historical!$B$7:$B$1452,0))/INDEX(Historical!$O$7:$O$1452,MATCH(B149,Historical!$B$7:$B$1452,0)))^(1/10)-1)*100)</f>
        <v>n/a</v>
      </c>
      <c r="W149" s="803" t="str">
        <f t="shared" si="38"/>
        <v>n/a</v>
      </c>
      <c r="X149" s="804">
        <f t="shared" si="39"/>
        <v>0.38477850999122143</v>
      </c>
      <c r="Y149" s="759" t="s">
        <v>4072</v>
      </c>
      <c r="Z149" s="745">
        <f t="shared" si="40"/>
        <v>54.822335025380717</v>
      </c>
      <c r="AA149" s="678">
        <f t="shared" si="41"/>
        <v>11.807106598984772</v>
      </c>
      <c r="AB149" s="679">
        <v>3</v>
      </c>
      <c r="AC149" s="959">
        <v>1.97</v>
      </c>
      <c r="AD149" s="959">
        <v>1.27</v>
      </c>
      <c r="AE149" s="959">
        <v>1.65</v>
      </c>
      <c r="AF149" s="959">
        <v>3.67</v>
      </c>
      <c r="AG149" s="959">
        <v>35.5</v>
      </c>
      <c r="AH149" s="959">
        <v>45.7</v>
      </c>
      <c r="AI149" s="959">
        <v>6.1</v>
      </c>
      <c r="AJ149" s="959">
        <v>14.7</v>
      </c>
      <c r="AK149" s="959">
        <v>9.3000000000000007</v>
      </c>
      <c r="AL149" s="969">
        <v>473.11</v>
      </c>
      <c r="AM149" s="964">
        <v>1.6</v>
      </c>
      <c r="AN149" s="959">
        <v>0</v>
      </c>
      <c r="AO149" s="845">
        <f t="shared" si="42"/>
        <v>-1.5076982716752969</v>
      </c>
      <c r="AP149" s="846">
        <f t="shared" si="43"/>
        <v>10.299408327309475</v>
      </c>
      <c r="AQ149" s="680">
        <f t="shared" si="44"/>
        <v>38.775728294530595</v>
      </c>
      <c r="AR149" s="745">
        <f>INDEX(Historical!$C$7:$C$1452,MATCH(B149,Historical!$B$7:$B$1452,0))*IF(AH149="n/a",1.03,IF(AH149&lt;0,1.01,IF(AH149&gt;10,1.1,(1+AH149/100))))</f>
        <v>0.86900000000000011</v>
      </c>
      <c r="AS149" s="678">
        <f t="shared" si="45"/>
        <v>0.92200900000000008</v>
      </c>
      <c r="AT149" s="678">
        <f t="shared" si="49"/>
        <v>1.0077558370000002</v>
      </c>
      <c r="AU149" s="678">
        <f t="shared" si="49"/>
        <v>1.1014771298410002</v>
      </c>
      <c r="AV149" s="678">
        <f t="shared" si="49"/>
        <v>1.2039145029162133</v>
      </c>
      <c r="AW149" s="745">
        <f t="shared" si="46"/>
        <v>5.1041564697572142</v>
      </c>
      <c r="AX149" s="854">
        <f t="shared" si="47"/>
        <v>21.943922913831528</v>
      </c>
      <c r="AY149" s="1090">
        <v>0.66</v>
      </c>
      <c r="AZ149" s="964">
        <v>6.45</v>
      </c>
      <c r="BA149" s="964">
        <v>-59.760000000000005</v>
      </c>
      <c r="BB149" s="964">
        <v>-10.38</v>
      </c>
      <c r="BC149" s="964">
        <v>-33.229999999999997</v>
      </c>
      <c r="BE149" s="701">
        <v>2009</v>
      </c>
      <c r="BF149" s="986" t="e">
        <f>#VALUE!</f>
        <v>#VALUE!</v>
      </c>
      <c r="BG149" s="972">
        <v>29.799999999999997</v>
      </c>
    </row>
    <row r="150" spans="1:59" s="882" customFormat="1" ht="11.25" customHeight="1" x14ac:dyDescent="0.2">
      <c r="A150" s="740" t="s">
        <v>740</v>
      </c>
      <c r="B150" s="890" t="s">
        <v>741</v>
      </c>
      <c r="C150" s="1080" t="s">
        <v>129</v>
      </c>
      <c r="D150" s="1080" t="s">
        <v>127</v>
      </c>
      <c r="E150" s="862">
        <v>11</v>
      </c>
      <c r="F150" s="554">
        <v>313</v>
      </c>
      <c r="G150" s="1179" t="s">
        <v>116</v>
      </c>
      <c r="H150" s="1179" t="s">
        <v>116</v>
      </c>
      <c r="I150" s="863">
        <v>66.760000000000005</v>
      </c>
      <c r="J150" s="864">
        <f t="shared" si="35"/>
        <v>6.8304373876572786</v>
      </c>
      <c r="K150" s="865">
        <v>1.1399999999999999</v>
      </c>
      <c r="L150" s="866">
        <v>4</v>
      </c>
      <c r="M150" s="867">
        <f t="shared" si="36"/>
        <v>4.5599999999999996</v>
      </c>
      <c r="N150" s="868" t="s">
        <v>112</v>
      </c>
      <c r="O150" s="869">
        <v>1.07</v>
      </c>
      <c r="P150" s="870">
        <v>43272</v>
      </c>
      <c r="Q150" s="870">
        <v>43292</v>
      </c>
      <c r="R150" s="867">
        <f t="shared" si="37"/>
        <v>6.5420560747663394</v>
      </c>
      <c r="S150" s="802">
        <f>IF(INDEX(Historical!$D$7:$D$1452,MATCH(B150,Historical!$B$7:$B$1452,0))=0,"n/a",(INDEX(Historical!$C$7:$C$1452,MATCH(B150,Historical!$B$7:$B$1452,0))/INDEX(Historical!$D$7:$D$1452,MATCH(B150,Historical!$B$7:$B$1452,0))-1)*100)</f>
        <v>2.1951219512195363</v>
      </c>
      <c r="T150" s="802">
        <f>IF(INDEX(Historical!$F$7:$F$1452,MATCH(B150,Historical!$B$7:$B$1452,0))=0,"n/a",((INDEX(Historical!$C$7:$C$1452,MATCH(B150,Historical!$B$7:$B$1452,0))/INDEX(Historical!$F$7:$F$1452,MATCH(B150,Historical!$B$7:$B$1452,0)))^(1/3)-1)*100)</f>
        <v>2.5952921378319171</v>
      </c>
      <c r="U150" s="802">
        <f>IF(INDEX(Historical!$I$7:$I$1452,MATCH(B150,Historical!$B$7:$B$1452,0))=0,"n/a",((INDEX(Historical!$C$7:$C$1452,MATCH(B150,Historical!$B$7:$B$1452,0))/INDEX(Historical!$I$7:$I$1452,MATCH(B150,Historical!$B$7:$B$1452,0)))^(1/5)-1)*100)</f>
        <v>5.8048042575878256</v>
      </c>
      <c r="V150" s="802" t="str">
        <f>IF(INDEX(Historical!$O$7:$O$1452,MATCH(B150,Historical!$B$7:$B$1452,0))=0,"n/a",((INDEX(Historical!$C$7:$C$1452,MATCH(B150,Historical!$B$7:$B$1452,0))/INDEX(Historical!$O$7:$O$1452,MATCH(B150,Historical!$B$7:$B$1452,0)))^(1/10)-1)*100)</f>
        <v>n/a</v>
      </c>
      <c r="W150" s="871" t="str">
        <f t="shared" si="38"/>
        <v>n/a</v>
      </c>
      <c r="X150" s="872" t="str">
        <f t="shared" si="39"/>
        <v>n/a</v>
      </c>
      <c r="Y150" s="890"/>
      <c r="Z150" s="864">
        <f t="shared" si="40"/>
        <v>85.553470919324567</v>
      </c>
      <c r="AA150" s="874">
        <f t="shared" si="41"/>
        <v>12.52532833020638</v>
      </c>
      <c r="AB150" s="866">
        <v>12</v>
      </c>
      <c r="AC150" s="875">
        <v>5.33</v>
      </c>
      <c r="AD150" s="875">
        <v>1.77</v>
      </c>
      <c r="AE150" s="875">
        <v>3.42</v>
      </c>
      <c r="AF150" s="875" t="s">
        <v>138</v>
      </c>
      <c r="AG150" s="875">
        <v>-55.600000000000009</v>
      </c>
      <c r="AH150" s="875">
        <v>9.5</v>
      </c>
      <c r="AI150" s="875">
        <v>5.25</v>
      </c>
      <c r="AJ150" s="875">
        <v>-1</v>
      </c>
      <c r="AK150" s="875">
        <v>7.0900000000000007</v>
      </c>
      <c r="AL150" s="876">
        <v>104160</v>
      </c>
      <c r="AM150" s="877">
        <v>0.16999999999999998</v>
      </c>
      <c r="AN150" s="875" t="s">
        <v>138</v>
      </c>
      <c r="AO150" s="878">
        <f t="shared" si="42"/>
        <v>0.10991331503872459</v>
      </c>
      <c r="AP150" s="879">
        <f t="shared" si="43"/>
        <v>12.635241645245104</v>
      </c>
      <c r="AQ150" s="880" t="str">
        <f t="shared" si="44"/>
        <v>n/a</v>
      </c>
      <c r="AR150" s="745">
        <f>INDEX(Historical!$C$7:$C$1452,MATCH(B150,Historical!$B$7:$B$1452,0))*IF(AH150="n/a",1.03,IF(AH150&lt;0,1.01,IF(AH150&gt;10,1.1,(1+AH150/100))))</f>
        <v>4.58805</v>
      </c>
      <c r="AS150" s="874">
        <f t="shared" si="45"/>
        <v>4.8289226249999997</v>
      </c>
      <c r="AT150" s="874">
        <f t="shared" si="49"/>
        <v>5.1712932391124991</v>
      </c>
      <c r="AU150" s="874">
        <f t="shared" si="49"/>
        <v>5.5379379297655751</v>
      </c>
      <c r="AV150" s="874">
        <f t="shared" si="49"/>
        <v>5.9305777289859538</v>
      </c>
      <c r="AW150" s="864">
        <f t="shared" si="46"/>
        <v>26.056781522864028</v>
      </c>
      <c r="AX150" s="881">
        <f t="shared" si="47"/>
        <v>39.030529542935923</v>
      </c>
      <c r="AY150" s="1091">
        <v>0.93</v>
      </c>
      <c r="AZ150" s="877">
        <v>3.2300000000000004</v>
      </c>
      <c r="BA150" s="877">
        <v>-39.989999999999995</v>
      </c>
      <c r="BB150" s="877">
        <v>-20.39</v>
      </c>
      <c r="BC150" s="877">
        <v>-20.96</v>
      </c>
      <c r="BD150" s="1007"/>
      <c r="BE150" s="701">
        <v>2008</v>
      </c>
      <c r="BF150" s="986" t="e">
        <f>#VALUE!</f>
        <v>#VALUE!</v>
      </c>
      <c r="BG150" s="938">
        <v>16.100000000000001</v>
      </c>
    </row>
    <row r="151" spans="1:59" ht="11.25" customHeight="1" x14ac:dyDescent="0.2">
      <c r="A151" s="566" t="s">
        <v>742</v>
      </c>
      <c r="B151" s="651" t="s">
        <v>743</v>
      </c>
      <c r="C151" s="1080" t="s">
        <v>248</v>
      </c>
      <c r="D151" s="1080" t="s">
        <v>4434</v>
      </c>
      <c r="E151" s="835">
        <v>23</v>
      </c>
      <c r="F151" s="554">
        <v>142</v>
      </c>
      <c r="G151" s="554" t="s">
        <v>38</v>
      </c>
      <c r="H151" s="554" t="s">
        <v>38</v>
      </c>
      <c r="I151" s="959">
        <v>76.680000000000007</v>
      </c>
      <c r="J151" s="745">
        <f t="shared" si="35"/>
        <v>3.1298904538341152</v>
      </c>
      <c r="K151" s="974">
        <v>0.6</v>
      </c>
      <c r="L151" s="679">
        <v>4</v>
      </c>
      <c r="M151" s="736">
        <f t="shared" si="36"/>
        <v>2.4</v>
      </c>
      <c r="N151" s="644" t="s">
        <v>150</v>
      </c>
      <c r="O151" s="839">
        <v>0.57999999999999996</v>
      </c>
      <c r="P151" s="695">
        <v>43159</v>
      </c>
      <c r="Q151" s="695">
        <v>43174</v>
      </c>
      <c r="R151" s="736">
        <f t="shared" si="37"/>
        <v>3.4482758620689689</v>
      </c>
      <c r="S151" s="802">
        <f>IF(INDEX(Historical!$D$7:$D$1452,MATCH(B151,Historical!$B$7:$B$1452,0))=0,"n/a",(INDEX(Historical!$C$7:$C$1452,MATCH(B151,Historical!$B$7:$B$1452,0))/INDEX(Historical!$D$7:$D$1452,MATCH(B151,Historical!$B$7:$B$1452,0))-1)*100)</f>
        <v>5.4545454545454453</v>
      </c>
      <c r="T151" s="802">
        <f>IF(INDEX(Historical!$F$7:$F$1452,MATCH(B151,Historical!$B$7:$B$1452,0))=0,"n/a",((INDEX(Historical!$C$7:$C$1452,MATCH(B151,Historical!$B$7:$B$1452,0))/INDEX(Historical!$F$7:$F$1452,MATCH(B151,Historical!$B$7:$B$1452,0)))^(1/3)-1)*100)</f>
        <v>6.5112754733217981</v>
      </c>
      <c r="U151" s="802">
        <f>IF(INDEX(Historical!$I$7:$I$1452,MATCH(B151,Historical!$B$7:$B$1452,0))=0,"n/a",((INDEX(Historical!$C$7:$C$1452,MATCH(B151,Historical!$B$7:$B$1452,0))/INDEX(Historical!$I$7:$I$1452,MATCH(B151,Historical!$B$7:$B$1452,0)))^(1/5)-1)*100)</f>
        <v>9.4070363507941188</v>
      </c>
      <c r="V151" s="802">
        <f>IF(INDEX(Historical!$O$7:$O$1452,MATCH(B151,Historical!$B$7:$B$1452,0))=0,"n/a",((INDEX(Historical!$C$7:$C$1452,MATCH(B151,Historical!$B$7:$B$1452,0))/INDEX(Historical!$O$7:$O$1452,MATCH(B151,Historical!$B$7:$B$1452,0)))^(1/10)-1)*100)</f>
        <v>13.057117163903985</v>
      </c>
      <c r="W151" s="803">
        <f t="shared" si="38"/>
        <v>0.72045277933168839</v>
      </c>
      <c r="X151" s="804" t="str">
        <f t="shared" si="39"/>
        <v>n/a</v>
      </c>
      <c r="Y151" s="759"/>
      <c r="Z151" s="745">
        <f t="shared" si="40"/>
        <v>46.875</v>
      </c>
      <c r="AA151" s="678">
        <f t="shared" si="41"/>
        <v>14.976562500000002</v>
      </c>
      <c r="AB151" s="679">
        <v>12</v>
      </c>
      <c r="AC151" s="959">
        <v>5.12</v>
      </c>
      <c r="AD151" s="959">
        <v>1</v>
      </c>
      <c r="AE151" s="959">
        <v>0.8</v>
      </c>
      <c r="AF151" s="959">
        <v>5.31</v>
      </c>
      <c r="AG151" s="959">
        <v>29.9</v>
      </c>
      <c r="AH151" s="959">
        <v>8.6999999999999993</v>
      </c>
      <c r="AI151" s="959">
        <v>6.419999999999999</v>
      </c>
      <c r="AJ151" s="959">
        <v>-4.2</v>
      </c>
      <c r="AK151" s="959">
        <v>15</v>
      </c>
      <c r="AL151" s="969">
        <v>4710</v>
      </c>
      <c r="AM151" s="964">
        <v>0.89999999999999991</v>
      </c>
      <c r="AN151" s="959">
        <v>2.08</v>
      </c>
      <c r="AO151" s="845">
        <f t="shared" si="42"/>
        <v>-2.4396356953717682</v>
      </c>
      <c r="AP151" s="846">
        <f t="shared" si="43"/>
        <v>12.536926804628234</v>
      </c>
      <c r="AQ151" s="680">
        <f t="shared" si="44"/>
        <v>88.001828448555244</v>
      </c>
      <c r="AR151" s="745">
        <f>INDEX(Historical!$C$7:$C$1452,MATCH(B151,Historical!$B$7:$B$1452,0))*IF(AH151="n/a",1.03,IF(AH151&lt;0,1.01,IF(AH151&gt;10,1.1,(1+AH151/100))))</f>
        <v>2.5218399999999996</v>
      </c>
      <c r="AS151" s="678">
        <f t="shared" si="45"/>
        <v>2.6837421279999996</v>
      </c>
      <c r="AT151" s="678">
        <f t="shared" si="49"/>
        <v>2.9521163408</v>
      </c>
      <c r="AU151" s="678">
        <f t="shared" si="49"/>
        <v>3.2473279748800001</v>
      </c>
      <c r="AV151" s="678">
        <f t="shared" si="49"/>
        <v>3.5720607723680002</v>
      </c>
      <c r="AW151" s="745">
        <f t="shared" si="46"/>
        <v>14.977087216048002</v>
      </c>
      <c r="AX151" s="854">
        <f t="shared" si="47"/>
        <v>19.531934293229003</v>
      </c>
      <c r="AY151" s="1090">
        <v>1.22</v>
      </c>
      <c r="AZ151" s="964">
        <v>9.120000000000001</v>
      </c>
      <c r="BA151" s="964">
        <v>-44.3</v>
      </c>
      <c r="BB151" s="964">
        <v>-13.420000000000002</v>
      </c>
      <c r="BC151" s="964">
        <v>-28.32</v>
      </c>
      <c r="BE151" s="701">
        <v>1996</v>
      </c>
      <c r="BF151" s="986" t="e">
        <f>#VALUE!</f>
        <v>#VALUE!</v>
      </c>
      <c r="BG151" s="972">
        <v>8</v>
      </c>
    </row>
    <row r="152" spans="1:59" ht="11.25" customHeight="1" x14ac:dyDescent="0.2">
      <c r="A152" s="645" t="s">
        <v>744</v>
      </c>
      <c r="B152" s="651" t="s">
        <v>745</v>
      </c>
      <c r="C152" s="1080" t="s">
        <v>132</v>
      </c>
      <c r="D152" s="1080" t="s">
        <v>4417</v>
      </c>
      <c r="E152" s="835">
        <v>13</v>
      </c>
      <c r="F152" s="554">
        <v>289</v>
      </c>
      <c r="G152" s="554" t="s">
        <v>107</v>
      </c>
      <c r="H152" s="554" t="s">
        <v>107</v>
      </c>
      <c r="I152" s="966">
        <v>45.85</v>
      </c>
      <c r="J152" s="745">
        <f t="shared" si="35"/>
        <v>3.1624863685932385</v>
      </c>
      <c r="K152" s="968">
        <v>0.36249999999999999</v>
      </c>
      <c r="L152" s="679">
        <v>4</v>
      </c>
      <c r="M152" s="736">
        <f t="shared" si="36"/>
        <v>1.45</v>
      </c>
      <c r="N152" s="644" t="s">
        <v>221</v>
      </c>
      <c r="O152" s="838">
        <v>0.34</v>
      </c>
      <c r="P152" s="958">
        <v>43273</v>
      </c>
      <c r="Q152" s="958">
        <v>43297</v>
      </c>
      <c r="R152" s="736">
        <f t="shared" si="37"/>
        <v>6.6176470588235183</v>
      </c>
      <c r="S152" s="802">
        <f>IF(INDEX(Historical!$D$7:$D$1452,MATCH(B152,Historical!$B$7:$B$1452,0))=0,"n/a",(INDEX(Historical!$C$7:$C$1452,MATCH(B152,Historical!$B$7:$B$1452,0))/INDEX(Historical!$D$7:$D$1452,MATCH(B152,Historical!$B$7:$B$1452,0))-1)*100)</f>
        <v>6.4516129032258229</v>
      </c>
      <c r="T152" s="802">
        <f>IF(INDEX(Historical!$F$7:$F$1452,MATCH(B152,Historical!$B$7:$B$1452,0))=0,"n/a",((INDEX(Historical!$C$7:$C$1452,MATCH(B152,Historical!$B$7:$B$1452,0))/INDEX(Historical!$F$7:$F$1452,MATCH(B152,Historical!$B$7:$B$1452,0)))^(1/3)-1)*100)</f>
        <v>5.9457770971114821</v>
      </c>
      <c r="U152" s="802">
        <f>IF(INDEX(Historical!$I$7:$I$1452,MATCH(B152,Historical!$B$7:$B$1452,0))=0,"n/a",((INDEX(Historical!$C$7:$C$1452,MATCH(B152,Historical!$B$7:$B$1452,0))/INDEX(Historical!$I$7:$I$1452,MATCH(B152,Historical!$B$7:$B$1452,0)))^(1/5)-1)*100)</f>
        <v>4.2888865516587771</v>
      </c>
      <c r="V152" s="802">
        <f>IF(INDEX(Historical!$O$7:$O$1452,MATCH(B152,Historical!$B$7:$B$1452,0))=0,"n/a",((INDEX(Historical!$C$7:$C$1452,MATCH(B152,Historical!$B$7:$B$1452,0))/INDEX(Historical!$O$7:$O$1452,MATCH(B152,Historical!$B$7:$B$1452,0)))^(1/10)-1)*100)</f>
        <v>3.6760900871232183</v>
      </c>
      <c r="W152" s="803">
        <f t="shared" si="38"/>
        <v>1.1666978909690193</v>
      </c>
      <c r="X152" s="804">
        <f t="shared" si="39"/>
        <v>1.0211634646806611</v>
      </c>
      <c r="Y152" s="651"/>
      <c r="Z152" s="745">
        <f t="shared" si="40"/>
        <v>58.232931726907623</v>
      </c>
      <c r="AA152" s="678">
        <f t="shared" si="41"/>
        <v>18.413654618473895</v>
      </c>
      <c r="AB152" s="679">
        <v>12</v>
      </c>
      <c r="AC152" s="959">
        <v>2.4900000000000002</v>
      </c>
      <c r="AD152" s="959">
        <v>3.62</v>
      </c>
      <c r="AE152" s="959">
        <v>2.1800000000000002</v>
      </c>
      <c r="AF152" s="959">
        <v>1.65</v>
      </c>
      <c r="AG152" s="959">
        <v>8.4</v>
      </c>
      <c r="AH152" s="959">
        <v>5.6000000000000005</v>
      </c>
      <c r="AI152" s="959">
        <v>4.5199999999999996</v>
      </c>
      <c r="AJ152" s="959">
        <v>4.2</v>
      </c>
      <c r="AK152" s="959">
        <v>5.0999999999999996</v>
      </c>
      <c r="AL152" s="969">
        <v>4320</v>
      </c>
      <c r="AM152" s="964">
        <v>0.59</v>
      </c>
      <c r="AN152" s="959">
        <v>0.98</v>
      </c>
      <c r="AO152" s="845">
        <f t="shared" si="42"/>
        <v>-10.962281698221879</v>
      </c>
      <c r="AP152" s="846">
        <f t="shared" si="43"/>
        <v>7.451372920252016</v>
      </c>
      <c r="AQ152" s="680">
        <f t="shared" si="44"/>
        <v>16.203901484477655</v>
      </c>
      <c r="AR152" s="745">
        <f>INDEX(Historical!$C$7:$C$1452,MATCH(B152,Historical!$B$7:$B$1452,0))*IF(AH152="n/a",1.03,IF(AH152&lt;0,1.01,IF(AH152&gt;10,1.1,(1+AH152/100))))</f>
        <v>1.39392</v>
      </c>
      <c r="AS152" s="678">
        <f t="shared" si="45"/>
        <v>1.4569251839999999</v>
      </c>
      <c r="AT152" s="678">
        <f t="shared" si="49"/>
        <v>1.5312283683839998</v>
      </c>
      <c r="AU152" s="678">
        <f t="shared" si="49"/>
        <v>1.6093210151715838</v>
      </c>
      <c r="AV152" s="678">
        <f t="shared" si="49"/>
        <v>1.6913963869453343</v>
      </c>
      <c r="AW152" s="745">
        <f t="shared" si="46"/>
        <v>7.6827909545009181</v>
      </c>
      <c r="AX152" s="854">
        <f t="shared" si="47"/>
        <v>16.756359769903856</v>
      </c>
      <c r="AY152" s="1090">
        <v>0.23</v>
      </c>
      <c r="AZ152" s="964">
        <v>17.5</v>
      </c>
      <c r="BA152" s="964">
        <v>-9.0300000000000011</v>
      </c>
      <c r="BB152" s="964">
        <v>-2.67</v>
      </c>
      <c r="BC152" s="964">
        <v>3.6700000000000004</v>
      </c>
      <c r="BE152" s="701">
        <v>2006</v>
      </c>
      <c r="BF152" s="986" t="e">
        <f>#VALUE!</f>
        <v>#VALUE!</v>
      </c>
      <c r="BG152" s="972">
        <v>2.6</v>
      </c>
    </row>
    <row r="153" spans="1:59" ht="11.25" customHeight="1" x14ac:dyDescent="0.2">
      <c r="A153" s="645" t="s">
        <v>746</v>
      </c>
      <c r="B153" s="651" t="s">
        <v>747</v>
      </c>
      <c r="C153" s="1080" t="s">
        <v>132</v>
      </c>
      <c r="D153" s="1080" t="s">
        <v>4417</v>
      </c>
      <c r="E153" s="835">
        <v>17</v>
      </c>
      <c r="F153" s="554">
        <v>183</v>
      </c>
      <c r="G153" s="554" t="s">
        <v>38</v>
      </c>
      <c r="H153" s="554" t="s">
        <v>38</v>
      </c>
      <c r="I153" s="966">
        <v>28.33</v>
      </c>
      <c r="J153" s="745">
        <f t="shared" si="35"/>
        <v>5.7889163430991886</v>
      </c>
      <c r="K153" s="968">
        <v>0.41</v>
      </c>
      <c r="L153" s="679">
        <v>4</v>
      </c>
      <c r="M153" s="736">
        <f t="shared" si="36"/>
        <v>1.64</v>
      </c>
      <c r="N153" s="644" t="s">
        <v>165</v>
      </c>
      <c r="O153" s="838">
        <v>0.39500000000000002</v>
      </c>
      <c r="P153" s="958">
        <v>43167</v>
      </c>
      <c r="Q153" s="958">
        <v>43192</v>
      </c>
      <c r="R153" s="736">
        <f t="shared" si="37"/>
        <v>3.7974683544303689</v>
      </c>
      <c r="S153" s="802">
        <f>IF(INDEX(Historical!$D$7:$D$1452,MATCH(B153,Historical!$B$7:$B$1452,0))=0,"n/a",(INDEX(Historical!$C$7:$C$1452,MATCH(B153,Historical!$B$7:$B$1452,0))/INDEX(Historical!$D$7:$D$1452,MATCH(B153,Historical!$B$7:$B$1452,0))-1)*100)</f>
        <v>3.3003300330032959</v>
      </c>
      <c r="T153" s="802">
        <f>IF(INDEX(Historical!$F$7:$F$1452,MATCH(B153,Historical!$B$7:$B$1452,0))=0,"n/a",((INDEX(Historical!$C$7:$C$1452,MATCH(B153,Historical!$B$7:$B$1452,0))/INDEX(Historical!$F$7:$F$1452,MATCH(B153,Historical!$B$7:$B$1452,0)))^(1/3)-1)*100)</f>
        <v>4.2038787496981644</v>
      </c>
      <c r="U153" s="802">
        <f>IF(INDEX(Historical!$I$7:$I$1452,MATCH(B153,Historical!$B$7:$B$1452,0))=0,"n/a",((INDEX(Historical!$C$7:$C$1452,MATCH(B153,Historical!$B$7:$B$1452,0))/INDEX(Historical!$I$7:$I$1452,MATCH(B153,Historical!$B$7:$B$1452,0)))^(1/5)-1)*100)</f>
        <v>3.1342995203031521</v>
      </c>
      <c r="V153" s="802">
        <f>IF(INDEX(Historical!$O$7:$O$1452,MATCH(B153,Historical!$B$7:$B$1452,0))=0,"n/a",((INDEX(Historical!$C$7:$C$1452,MATCH(B153,Historical!$B$7:$B$1452,0))/INDEX(Historical!$O$7:$O$1452,MATCH(B153,Historical!$B$7:$B$1452,0)))^(1/10)-1)*100)</f>
        <v>3.2527976498285982</v>
      </c>
      <c r="W153" s="803">
        <f t="shared" si="38"/>
        <v>0.96357039623055241</v>
      </c>
      <c r="X153" s="804" t="str">
        <f t="shared" si="39"/>
        <v>n/a</v>
      </c>
      <c r="Y153" s="967"/>
      <c r="Z153" s="745">
        <f t="shared" si="40"/>
        <v>63.320463320463318</v>
      </c>
      <c r="AA153" s="678">
        <f t="shared" si="41"/>
        <v>10.938223938223938</v>
      </c>
      <c r="AB153" s="679">
        <v>12</v>
      </c>
      <c r="AC153" s="959">
        <v>2.59</v>
      </c>
      <c r="AD153" s="959">
        <v>2.54</v>
      </c>
      <c r="AE153" s="961">
        <v>2.7</v>
      </c>
      <c r="AF153" s="959">
        <v>1.69</v>
      </c>
      <c r="AG153" s="959">
        <v>13.3</v>
      </c>
      <c r="AH153" s="959">
        <v>-24.6</v>
      </c>
      <c r="AI153" s="959">
        <v>3.18</v>
      </c>
      <c r="AJ153" s="959">
        <v>-3.5999999999999996</v>
      </c>
      <c r="AK153" s="959">
        <v>4.3099999999999996</v>
      </c>
      <c r="AL153" s="969">
        <v>21000</v>
      </c>
      <c r="AM153" s="964">
        <v>0.21</v>
      </c>
      <c r="AN153" s="959">
        <v>1.85</v>
      </c>
      <c r="AO153" s="845">
        <f t="shared" si="42"/>
        <v>-2.0150080748215977</v>
      </c>
      <c r="AP153" s="846">
        <f t="shared" si="43"/>
        <v>8.9232158634023406</v>
      </c>
      <c r="AQ153" s="680">
        <f t="shared" si="44"/>
        <v>-9.3588308999628218</v>
      </c>
      <c r="AR153" s="745">
        <f>INDEX(Historical!$C$7:$C$1452,MATCH(B153,Historical!$B$7:$B$1452,0))*IF(AH153="n/a",1.03,IF(AH153&lt;0,1.01,IF(AH153&gt;10,1.1,(1+AH153/100))))</f>
        <v>1.5806499999999999</v>
      </c>
      <c r="AS153" s="678">
        <f t="shared" si="45"/>
        <v>1.6309146699999999</v>
      </c>
      <c r="AT153" s="678">
        <f t="shared" si="49"/>
        <v>1.7012070922769997</v>
      </c>
      <c r="AU153" s="678">
        <f t="shared" si="49"/>
        <v>1.7745291179541383</v>
      </c>
      <c r="AV153" s="678">
        <f t="shared" si="49"/>
        <v>1.8510113229379614</v>
      </c>
      <c r="AW153" s="745">
        <f t="shared" si="46"/>
        <v>8.5383122031690988</v>
      </c>
      <c r="AX153" s="854">
        <f t="shared" si="47"/>
        <v>30.138765277688311</v>
      </c>
      <c r="AY153" s="1090">
        <v>0.48</v>
      </c>
      <c r="AZ153" s="964">
        <v>11.98</v>
      </c>
      <c r="BA153" s="964">
        <v>-12.72</v>
      </c>
      <c r="BB153" s="964">
        <v>-7.02</v>
      </c>
      <c r="BC153" s="964">
        <v>-2.35</v>
      </c>
      <c r="BE153" s="701">
        <v>2002</v>
      </c>
      <c r="BF153" s="986" t="e">
        <f>#VALUE!</f>
        <v>#VALUE!</v>
      </c>
      <c r="BG153" s="972">
        <v>3.5000000000000004</v>
      </c>
    </row>
    <row r="154" spans="1:59" ht="11.25" customHeight="1" x14ac:dyDescent="0.2">
      <c r="A154" s="645" t="s">
        <v>1594</v>
      </c>
      <c r="B154" s="651" t="s">
        <v>1595</v>
      </c>
      <c r="C154" s="1080" t="s">
        <v>109</v>
      </c>
      <c r="D154" s="1080" t="s">
        <v>119</v>
      </c>
      <c r="E154" s="835">
        <v>10</v>
      </c>
      <c r="F154" s="554">
        <v>328</v>
      </c>
      <c r="G154" s="554" t="s">
        <v>107</v>
      </c>
      <c r="H154" s="554" t="s">
        <v>107</v>
      </c>
      <c r="I154" s="966">
        <v>44.17</v>
      </c>
      <c r="J154" s="745">
        <f t="shared" si="35"/>
        <v>4.8901969662666964</v>
      </c>
      <c r="K154" s="968">
        <v>0.54</v>
      </c>
      <c r="L154" s="679">
        <v>4</v>
      </c>
      <c r="M154" s="736">
        <f t="shared" si="36"/>
        <v>2.16</v>
      </c>
      <c r="N154" s="644" t="s">
        <v>153</v>
      </c>
      <c r="O154" s="838">
        <v>0.53</v>
      </c>
      <c r="P154" s="958">
        <v>43434</v>
      </c>
      <c r="Q154" s="958">
        <v>43462</v>
      </c>
      <c r="R154" s="736">
        <f t="shared" si="37"/>
        <v>1.8867924528301903</v>
      </c>
      <c r="S154" s="802">
        <f>IF(INDEX(Historical!$D$7:$D$1452,MATCH(B154,Historical!$B$7:$B$1452,0))=0,"n/a",(INDEX(Historical!$C$7:$C$1452,MATCH(B154,Historical!$B$7:$B$1452,0))/INDEX(Historical!$D$7:$D$1452,MATCH(B154,Historical!$B$7:$B$1452,0))-1)*100)</f>
        <v>16.149068322981353</v>
      </c>
      <c r="T154" s="802">
        <f>IF(INDEX(Historical!$F$7:$F$1452,MATCH(B154,Historical!$B$7:$B$1452,0))=0,"n/a",((INDEX(Historical!$C$7:$C$1452,MATCH(B154,Historical!$B$7:$B$1452,0))/INDEX(Historical!$F$7:$F$1452,MATCH(B154,Historical!$B$7:$B$1452,0)))^(1/3)-1)*100)</f>
        <v>12.311068346755549</v>
      </c>
      <c r="U154" s="802">
        <f>IF(INDEX(Historical!$I$7:$I$1452,MATCH(B154,Historical!$B$7:$B$1452,0))=0,"n/a",((INDEX(Historical!$C$7:$C$1452,MATCH(B154,Historical!$B$7:$B$1452,0))/INDEX(Historical!$I$7:$I$1452,MATCH(B154,Historical!$B$7:$B$1452,0)))^(1/5)-1)*100)</f>
        <v>19.730722401873457</v>
      </c>
      <c r="V154" s="802">
        <f>IF(INDEX(Historical!$O$7:$O$1452,MATCH(B154,Historical!$B$7:$B$1452,0))=0,"n/a",((INDEX(Historical!$C$7:$C$1452,MATCH(B154,Historical!$B$7:$B$1452,0))/INDEX(Historical!$O$7:$O$1452,MATCH(B154,Historical!$B$7:$B$1452,0)))^(1/10)-1)*100)</f>
        <v>7.5870277634496386</v>
      </c>
      <c r="W154" s="803">
        <f t="shared" si="38"/>
        <v>2.6005865560326318</v>
      </c>
      <c r="X154" s="804">
        <f t="shared" si="39"/>
        <v>1.1084675506670481</v>
      </c>
      <c r="Y154" s="967" t="s">
        <v>4072</v>
      </c>
      <c r="Z154" s="745">
        <f t="shared" si="40"/>
        <v>40.373831775700943</v>
      </c>
      <c r="AA154" s="678">
        <f t="shared" si="41"/>
        <v>8.256074766355141</v>
      </c>
      <c r="AB154" s="679">
        <v>12</v>
      </c>
      <c r="AC154" s="959">
        <v>5.35</v>
      </c>
      <c r="AD154" s="959">
        <v>1.1399999999999999</v>
      </c>
      <c r="AE154" s="959">
        <v>0.92</v>
      </c>
      <c r="AF154" s="959">
        <v>1.08</v>
      </c>
      <c r="AG154" s="959">
        <v>17.8</v>
      </c>
      <c r="AH154" s="959">
        <v>30</v>
      </c>
      <c r="AI154" s="959">
        <v>0.5</v>
      </c>
      <c r="AJ154" s="959">
        <v>17.8</v>
      </c>
      <c r="AK154" s="959">
        <v>7.2499999999999991</v>
      </c>
      <c r="AL154" s="969">
        <v>12660</v>
      </c>
      <c r="AM154" s="964">
        <v>0.4</v>
      </c>
      <c r="AN154" s="959">
        <v>0.28000000000000003</v>
      </c>
      <c r="AO154" s="845">
        <f t="shared" si="42"/>
        <v>16.364844601785013</v>
      </c>
      <c r="AP154" s="846">
        <f t="shared" si="43"/>
        <v>24.620919368140154</v>
      </c>
      <c r="AQ154" s="680">
        <f t="shared" si="44"/>
        <v>-37.048305123289424</v>
      </c>
      <c r="AR154" s="745">
        <f>INDEX(Historical!$C$7:$C$1452,MATCH(B154,Historical!$B$7:$B$1452,0))*IF(AH154="n/a",1.03,IF(AH154&lt;0,1.01,IF(AH154&gt;10,1.1,(1+AH154/100))))</f>
        <v>2.0569999999999999</v>
      </c>
      <c r="AS154" s="678">
        <f t="shared" si="45"/>
        <v>2.0672849999999996</v>
      </c>
      <c r="AT154" s="678">
        <f t="shared" si="49"/>
        <v>2.2171631624999995</v>
      </c>
      <c r="AU154" s="678">
        <f t="shared" si="49"/>
        <v>2.3779074917812495</v>
      </c>
      <c r="AV154" s="678">
        <f t="shared" si="49"/>
        <v>2.5503057849353903</v>
      </c>
      <c r="AW154" s="745">
        <f t="shared" si="46"/>
        <v>11.269661439216637</v>
      </c>
      <c r="AX154" s="854">
        <f t="shared" si="47"/>
        <v>25.514288972643506</v>
      </c>
      <c r="AY154" s="1090">
        <v>1.47</v>
      </c>
      <c r="AZ154" s="964">
        <v>9.2799999999999994</v>
      </c>
      <c r="BA154" s="964">
        <v>-41.56</v>
      </c>
      <c r="BB154" s="964">
        <v>-6.4</v>
      </c>
      <c r="BC154" s="964">
        <v>-19.34</v>
      </c>
      <c r="BE154" s="701">
        <v>2009</v>
      </c>
      <c r="BF154" s="986" t="e">
        <f>#VALUE!</f>
        <v>#VALUE!</v>
      </c>
      <c r="BG154" s="972">
        <v>0.8</v>
      </c>
    </row>
    <row r="155" spans="1:59" ht="12" customHeight="1" x14ac:dyDescent="0.2">
      <c r="A155" s="566" t="s">
        <v>748</v>
      </c>
      <c r="B155" s="651" t="s">
        <v>749</v>
      </c>
      <c r="C155" s="1080" t="s">
        <v>109</v>
      </c>
      <c r="D155" s="1080" t="s">
        <v>4427</v>
      </c>
      <c r="E155" s="835">
        <v>20</v>
      </c>
      <c r="F155" s="554">
        <v>162</v>
      </c>
      <c r="G155" s="554" t="s">
        <v>38</v>
      </c>
      <c r="H155" s="554" t="s">
        <v>38</v>
      </c>
      <c r="I155" s="966">
        <v>62.3</v>
      </c>
      <c r="J155" s="745">
        <f t="shared" si="35"/>
        <v>2.6324237560192616</v>
      </c>
      <c r="K155" s="974">
        <v>0.41</v>
      </c>
      <c r="L155" s="679">
        <v>4</v>
      </c>
      <c r="M155" s="736">
        <f t="shared" si="36"/>
        <v>1.64</v>
      </c>
      <c r="N155" s="644" t="s">
        <v>165</v>
      </c>
      <c r="O155" s="839">
        <v>0.36</v>
      </c>
      <c r="P155" s="958">
        <v>43447</v>
      </c>
      <c r="Q155" s="958">
        <v>43102</v>
      </c>
      <c r="R155" s="736">
        <f t="shared" si="37"/>
        <v>13.888888888888888</v>
      </c>
      <c r="S155" s="802">
        <f>IF(INDEX(Historical!$D$7:$D$1452,MATCH(B155,Historical!$B$7:$B$1452,0))=0,"n/a",(INDEX(Historical!$C$7:$C$1452,MATCH(B155,Historical!$B$7:$B$1452,0))/INDEX(Historical!$D$7:$D$1452,MATCH(B155,Historical!$B$7:$B$1452,0))-1)*100)</f>
        <v>13.333333333333353</v>
      </c>
      <c r="T155" s="802">
        <f>IF(INDEX(Historical!$F$7:$F$1452,MATCH(B155,Historical!$B$7:$B$1452,0))=0,"n/a",((INDEX(Historical!$C$7:$C$1452,MATCH(B155,Historical!$B$7:$B$1452,0))/INDEX(Historical!$F$7:$F$1452,MATCH(B155,Historical!$B$7:$B$1452,0)))^(1/3)-1)*100)</f>
        <v>12.311068346755549</v>
      </c>
      <c r="U155" s="802">
        <f>IF(INDEX(Historical!$I$7:$I$1452,MATCH(B155,Historical!$B$7:$B$1452,0))=0,"n/a",((INDEX(Historical!$C$7:$C$1452,MATCH(B155,Historical!$B$7:$B$1452,0))/INDEX(Historical!$I$7:$I$1452,MATCH(B155,Historical!$B$7:$B$1452,0)))^(1/5)-1)*100)</f>
        <v>11.196158593857874</v>
      </c>
      <c r="V155" s="802">
        <f>IF(INDEX(Historical!$O$7:$O$1452,MATCH(B155,Historical!$B$7:$B$1452,0))=0,"n/a",((INDEX(Historical!$C$7:$C$1452,MATCH(B155,Historical!$B$7:$B$1452,0))/INDEX(Historical!$O$7:$O$1452,MATCH(B155,Historical!$B$7:$B$1452,0)))^(1/10)-1)*100)</f>
        <v>11.694718894059841</v>
      </c>
      <c r="W155" s="803">
        <f t="shared" si="38"/>
        <v>0.95736876578921415</v>
      </c>
      <c r="X155" s="804">
        <f t="shared" si="39"/>
        <v>2.7990396484644684</v>
      </c>
      <c r="Y155" s="753"/>
      <c r="Z155" s="745">
        <f t="shared" si="40"/>
        <v>37.272727272727266</v>
      </c>
      <c r="AA155" s="678">
        <f t="shared" si="41"/>
        <v>14.159090909090907</v>
      </c>
      <c r="AB155" s="679">
        <v>12</v>
      </c>
      <c r="AC155" s="959">
        <v>4.4000000000000004</v>
      </c>
      <c r="AD155" s="959">
        <v>1.62</v>
      </c>
      <c r="AE155" s="959">
        <v>6.18</v>
      </c>
      <c r="AF155" s="959">
        <v>1.0900000000000001</v>
      </c>
      <c r="AG155" s="959">
        <v>7.8</v>
      </c>
      <c r="AH155" s="959">
        <v>0</v>
      </c>
      <c r="AI155" s="959">
        <v>6.16</v>
      </c>
      <c r="AJ155" s="959">
        <v>4</v>
      </c>
      <c r="AK155" s="959">
        <v>8.73</v>
      </c>
      <c r="AL155" s="969">
        <v>4400</v>
      </c>
      <c r="AM155" s="964">
        <v>0.3</v>
      </c>
      <c r="AN155" s="959">
        <v>0</v>
      </c>
      <c r="AO155" s="845">
        <f t="shared" si="42"/>
        <v>-0.3305085592137722</v>
      </c>
      <c r="AP155" s="846">
        <f t="shared" si="43"/>
        <v>13.828582349877134</v>
      </c>
      <c r="AQ155" s="680">
        <f t="shared" si="44"/>
        <v>-17.179151602432086</v>
      </c>
      <c r="AR155" s="745">
        <f>INDEX(Historical!$C$7:$C$1452,MATCH(B155,Historical!$B$7:$B$1452,0))*IF(AH155="n/a",1.03,IF(AH155&lt;0,1.01,IF(AH155&gt;10,1.1,(1+AH155/100))))</f>
        <v>1.36</v>
      </c>
      <c r="AS155" s="678">
        <f t="shared" si="45"/>
        <v>1.4437760000000002</v>
      </c>
      <c r="AT155" s="678">
        <f t="shared" si="49"/>
        <v>1.5698176448000001</v>
      </c>
      <c r="AU155" s="678">
        <f t="shared" si="49"/>
        <v>1.70686272519104</v>
      </c>
      <c r="AV155" s="678">
        <f t="shared" si="49"/>
        <v>1.8558718411002177</v>
      </c>
      <c r="AW155" s="745">
        <f t="shared" si="46"/>
        <v>7.936328211091257</v>
      </c>
      <c r="AX155" s="854">
        <f t="shared" si="47"/>
        <v>12.738889584416144</v>
      </c>
      <c r="AY155" s="1090">
        <v>1.33</v>
      </c>
      <c r="AZ155" s="964">
        <v>9.2799999999999994</v>
      </c>
      <c r="BA155" s="964">
        <v>-21.34</v>
      </c>
      <c r="BB155" s="964">
        <v>-4.63</v>
      </c>
      <c r="BC155" s="964">
        <v>-11.709999999999999</v>
      </c>
      <c r="BE155" s="701">
        <v>2000</v>
      </c>
      <c r="BF155" s="986" t="e">
        <f>#VALUE!</f>
        <v>#VALUE!</v>
      </c>
      <c r="BG155" s="972">
        <v>1.4000000000000001</v>
      </c>
    </row>
    <row r="156" spans="1:59" ht="11.25" customHeight="1" x14ac:dyDescent="0.2">
      <c r="A156" s="566" t="s">
        <v>1600</v>
      </c>
      <c r="B156" s="651" t="s">
        <v>1601</v>
      </c>
      <c r="C156" s="1080" t="s">
        <v>109</v>
      </c>
      <c r="D156" s="1080" t="s">
        <v>119</v>
      </c>
      <c r="E156" s="835">
        <v>10</v>
      </c>
      <c r="F156" s="554">
        <v>322</v>
      </c>
      <c r="G156" s="554" t="s">
        <v>107</v>
      </c>
      <c r="H156" s="554" t="s">
        <v>107</v>
      </c>
      <c r="I156" s="966">
        <v>81.55</v>
      </c>
      <c r="J156" s="745">
        <f t="shared" si="35"/>
        <v>4.4144696505211529</v>
      </c>
      <c r="K156" s="968">
        <v>0.9</v>
      </c>
      <c r="L156" s="679">
        <v>4</v>
      </c>
      <c r="M156" s="736">
        <f t="shared" si="36"/>
        <v>3.6</v>
      </c>
      <c r="N156" s="644" t="s">
        <v>150</v>
      </c>
      <c r="O156" s="838">
        <v>0.75</v>
      </c>
      <c r="P156" s="695">
        <v>43151</v>
      </c>
      <c r="Q156" s="695">
        <v>43174</v>
      </c>
      <c r="R156" s="736">
        <f t="shared" si="37"/>
        <v>20.000000000000004</v>
      </c>
      <c r="S156" s="802">
        <f>IF(INDEX(Historical!$D$7:$D$1452,MATCH(B156,Historical!$B$7:$B$1452,0))=0,"n/a",(INDEX(Historical!$C$7:$C$1452,MATCH(B156,Historical!$B$7:$B$1452,0))/INDEX(Historical!$D$7:$D$1452,MATCH(B156,Historical!$B$7:$B$1452,0))-1)*100)</f>
        <v>7.1428571428571397</v>
      </c>
      <c r="T156" s="802">
        <f>IF(INDEX(Historical!$F$7:$F$1452,MATCH(B156,Historical!$B$7:$B$1452,0))=0,"n/a",((INDEX(Historical!$C$7:$C$1452,MATCH(B156,Historical!$B$7:$B$1452,0))/INDEX(Historical!$F$7:$F$1452,MATCH(B156,Historical!$B$7:$B$1452,0)))^(1/3)-1)*100)</f>
        <v>11.400508601591607</v>
      </c>
      <c r="U156" s="802">
        <f>IF(INDEX(Historical!$I$7:$I$1452,MATCH(B156,Historical!$B$7:$B$1452,0))=0,"n/a",((INDEX(Historical!$C$7:$C$1452,MATCH(B156,Historical!$B$7:$B$1452,0))/INDEX(Historical!$I$7:$I$1452,MATCH(B156,Historical!$B$7:$B$1452,0)))^(1/5)-1)*100)</f>
        <v>13.396657763302722</v>
      </c>
      <c r="V156" s="802">
        <f>IF(INDEX(Historical!$O$7:$O$1452,MATCH(B156,Historical!$B$7:$B$1452,0))=0,"n/a",((INDEX(Historical!$C$7:$C$1452,MATCH(B156,Historical!$B$7:$B$1452,0))/INDEX(Historical!$O$7:$O$1452,MATCH(B156,Historical!$B$7:$B$1452,0)))^(1/10)-1)*100)</f>
        <v>10.063252209423768</v>
      </c>
      <c r="W156" s="803">
        <f t="shared" si="38"/>
        <v>1.3312453553293015</v>
      </c>
      <c r="X156" s="804">
        <f t="shared" si="39"/>
        <v>0.22216679541132209</v>
      </c>
      <c r="Y156" s="759"/>
      <c r="Z156" s="745">
        <f t="shared" si="40"/>
        <v>39.473684210526322</v>
      </c>
      <c r="AA156" s="678">
        <f t="shared" si="41"/>
        <v>8.9418859649122808</v>
      </c>
      <c r="AB156" s="679">
        <v>12</v>
      </c>
      <c r="AC156" s="959">
        <v>9.1199999999999992</v>
      </c>
      <c r="AD156" s="959">
        <v>1.01</v>
      </c>
      <c r="AE156" s="959">
        <v>0.56000000000000005</v>
      </c>
      <c r="AF156" s="959">
        <v>0.73</v>
      </c>
      <c r="AG156" s="959">
        <v>13.8</v>
      </c>
      <c r="AH156" s="961">
        <v>15.9</v>
      </c>
      <c r="AI156" s="961">
        <v>6.5500000000000007</v>
      </c>
      <c r="AJ156" s="959">
        <v>60.3</v>
      </c>
      <c r="AK156" s="959">
        <v>8.870000000000001</v>
      </c>
      <c r="AL156" s="969">
        <v>34390</v>
      </c>
      <c r="AM156" s="964">
        <v>0.2</v>
      </c>
      <c r="AN156" s="959">
        <v>0.44</v>
      </c>
      <c r="AO156" s="845">
        <f t="shared" si="42"/>
        <v>8.8692414489115947</v>
      </c>
      <c r="AP156" s="846">
        <f t="shared" si="43"/>
        <v>17.811127413823876</v>
      </c>
      <c r="AQ156" s="680">
        <f t="shared" si="44"/>
        <v>-46.137719838726277</v>
      </c>
      <c r="AR156" s="745">
        <f>INDEX(Historical!$C$7:$C$1452,MATCH(B156,Historical!$B$7:$B$1452,0))*IF(AH156="n/a",1.03,IF(AH156&lt;0,1.01,IF(AH156&gt;10,1.1,(1+AH156/100))))</f>
        <v>3.3000000000000003</v>
      </c>
      <c r="AS156" s="678">
        <f t="shared" si="45"/>
        <v>3.5161500000000006</v>
      </c>
      <c r="AT156" s="678">
        <f t="shared" si="49"/>
        <v>3.8280325050000008</v>
      </c>
      <c r="AU156" s="678">
        <f t="shared" si="49"/>
        <v>4.167578988193501</v>
      </c>
      <c r="AV156" s="678">
        <f t="shared" si="49"/>
        <v>4.5372432444462643</v>
      </c>
      <c r="AW156" s="745">
        <f t="shared" si="46"/>
        <v>19.349004737639767</v>
      </c>
      <c r="AX156" s="854">
        <f t="shared" si="47"/>
        <v>23.726553939472431</v>
      </c>
      <c r="AY156" s="1090">
        <v>1.36</v>
      </c>
      <c r="AZ156" s="964">
        <v>7.86</v>
      </c>
      <c r="BA156" s="964">
        <v>-35.86</v>
      </c>
      <c r="BB156" s="964">
        <v>-9.41</v>
      </c>
      <c r="BC156" s="964">
        <v>-16.61</v>
      </c>
      <c r="BE156" s="701">
        <v>2009</v>
      </c>
      <c r="BF156" s="986" t="e">
        <f>#VALUE!</f>
        <v>#VALUE!</v>
      </c>
      <c r="BG156" s="972">
        <v>0.8</v>
      </c>
    </row>
    <row r="157" spans="1:59" ht="11.25" customHeight="1" x14ac:dyDescent="0.2">
      <c r="A157" s="645" t="s">
        <v>752</v>
      </c>
      <c r="B157" s="651" t="s">
        <v>753</v>
      </c>
      <c r="C157" s="1080" t="s">
        <v>109</v>
      </c>
      <c r="D157" s="1080" t="s">
        <v>4419</v>
      </c>
      <c r="E157" s="835">
        <v>11</v>
      </c>
      <c r="F157" s="554">
        <v>309</v>
      </c>
      <c r="G157" s="554" t="s">
        <v>107</v>
      </c>
      <c r="H157" s="554" t="s">
        <v>107</v>
      </c>
      <c r="I157" s="966">
        <v>11.82</v>
      </c>
      <c r="J157" s="745">
        <f t="shared" si="35"/>
        <v>2.3688663282571913</v>
      </c>
      <c r="K157" s="968">
        <v>7.0000000000000007E-2</v>
      </c>
      <c r="L157" s="679">
        <v>4</v>
      </c>
      <c r="M157" s="736">
        <f t="shared" si="36"/>
        <v>0.28000000000000003</v>
      </c>
      <c r="N157" s="644" t="s">
        <v>570</v>
      </c>
      <c r="O157" s="838">
        <v>0.05</v>
      </c>
      <c r="P157" s="958">
        <v>43210</v>
      </c>
      <c r="Q157" s="958">
        <v>43227</v>
      </c>
      <c r="R157" s="736">
        <f t="shared" si="37"/>
        <v>40.000000000000007</v>
      </c>
      <c r="S157" s="802">
        <f>IF(INDEX(Historical!$D$7:$D$1452,MATCH(B157,Historical!$B$7:$B$1452,0))=0,"n/a",(INDEX(Historical!$C$7:$C$1452,MATCH(B157,Historical!$B$7:$B$1452,0))/INDEX(Historical!$D$7:$D$1452,MATCH(B157,Historical!$B$7:$B$1452,0))-1)*100)</f>
        <v>20.63492063492065</v>
      </c>
      <c r="T157" s="802">
        <f>IF(INDEX(Historical!$F$7:$F$1452,MATCH(B157,Historical!$B$7:$B$1452,0))=0,"n/a",((INDEX(Historical!$C$7:$C$1452,MATCH(B157,Historical!$B$7:$B$1452,0))/INDEX(Historical!$F$7:$F$1452,MATCH(B157,Historical!$B$7:$B$1452,0)))^(1/3)-1)*100)</f>
        <v>18.218448001194499</v>
      </c>
      <c r="U157" s="802">
        <f>IF(INDEX(Historical!$I$7:$I$1452,MATCH(B157,Historical!$B$7:$B$1452,0))=0,"n/a",((INDEX(Historical!$C$7:$C$1452,MATCH(B157,Historical!$B$7:$B$1452,0))/INDEX(Historical!$I$7:$I$1452,MATCH(B157,Historical!$B$7:$B$1452,0)))^(1/5)-1)*100)</f>
        <v>19.643850003755613</v>
      </c>
      <c r="V157" s="802" t="str">
        <f>IF(INDEX(Historical!$O$7:$O$1452,MATCH(B157,Historical!$B$7:$B$1452,0))=0,"n/a",((INDEX(Historical!$C$7:$C$1452,MATCH(B157,Historical!$B$7:$B$1452,0))/INDEX(Historical!$O$7:$O$1452,MATCH(B157,Historical!$B$7:$B$1452,0)))^(1/10)-1)*100)</f>
        <v>n/a</v>
      </c>
      <c r="W157" s="803" t="str">
        <f t="shared" si="38"/>
        <v>n/a</v>
      </c>
      <c r="X157" s="804" t="str">
        <f t="shared" si="39"/>
        <v>n/a</v>
      </c>
      <c r="Y157" s="967"/>
      <c r="Z157" s="745" t="str">
        <f t="shared" si="40"/>
        <v>n/a</v>
      </c>
      <c r="AA157" s="678" t="str">
        <f t="shared" si="41"/>
        <v>n/a</v>
      </c>
      <c r="AB157" s="679">
        <v>12</v>
      </c>
      <c r="AC157" s="959" t="s">
        <v>138</v>
      </c>
      <c r="AD157" s="959" t="s">
        <v>138</v>
      </c>
      <c r="AE157" s="959" t="s">
        <v>138</v>
      </c>
      <c r="AF157" s="959" t="s">
        <v>138</v>
      </c>
      <c r="AG157" s="959" t="s">
        <v>138</v>
      </c>
      <c r="AH157" s="959" t="s">
        <v>138</v>
      </c>
      <c r="AI157" s="959" t="s">
        <v>138</v>
      </c>
      <c r="AJ157" s="959" t="s">
        <v>138</v>
      </c>
      <c r="AK157" s="959" t="s">
        <v>138</v>
      </c>
      <c r="AL157" s="969" t="s">
        <v>138</v>
      </c>
      <c r="AM157" s="964" t="s">
        <v>138</v>
      </c>
      <c r="AN157" s="959" t="s">
        <v>138</v>
      </c>
      <c r="AO157" s="845" t="str">
        <f t="shared" si="42"/>
        <v>n/a</v>
      </c>
      <c r="AP157" s="846">
        <f t="shared" si="43"/>
        <v>22.012716332012804</v>
      </c>
      <c r="AQ157" s="680" t="str">
        <f t="shared" si="44"/>
        <v>n/a</v>
      </c>
      <c r="AR157" s="745">
        <f>INDEX(Historical!$C$7:$C$1452,MATCH(B157,Historical!$B$7:$B$1452,0))*IF(AH157="n/a",1.03,IF(AH157&lt;0,1.01,IF(AH157&gt;10,1.1,(1+AH157/100))))</f>
        <v>0.19570000000000004</v>
      </c>
      <c r="AS157" s="678">
        <f t="shared" si="45"/>
        <v>0.20157100000000006</v>
      </c>
      <c r="AT157" s="678">
        <f t="shared" si="49"/>
        <v>0.20761813000000007</v>
      </c>
      <c r="AU157" s="678">
        <f t="shared" si="49"/>
        <v>0.21384667390000006</v>
      </c>
      <c r="AV157" s="678">
        <f t="shared" si="49"/>
        <v>0.22026207411700008</v>
      </c>
      <c r="AW157" s="745">
        <f t="shared" si="46"/>
        <v>1.0389978780170002</v>
      </c>
      <c r="AX157" s="854">
        <f t="shared" si="47"/>
        <v>8.7901681727326579</v>
      </c>
      <c r="AY157" s="1090" t="s">
        <v>138</v>
      </c>
      <c r="AZ157" s="964" t="s">
        <v>138</v>
      </c>
      <c r="BA157" s="964" t="s">
        <v>138</v>
      </c>
      <c r="BB157" s="964" t="s">
        <v>138</v>
      </c>
      <c r="BC157" s="964" t="s">
        <v>138</v>
      </c>
      <c r="BD157" s="1006" t="s">
        <v>4351</v>
      </c>
      <c r="BE157" s="701">
        <v>2008</v>
      </c>
      <c r="BF157" s="986" t="e">
        <f>#VALUE!</f>
        <v>#VALUE!</v>
      </c>
      <c r="BG157" s="972" t="s">
        <v>138</v>
      </c>
    </row>
    <row r="158" spans="1:59" ht="11.25" customHeight="1" x14ac:dyDescent="0.2">
      <c r="A158" s="645" t="s">
        <v>754</v>
      </c>
      <c r="B158" s="651" t="s">
        <v>755</v>
      </c>
      <c r="C158" s="1080" t="s">
        <v>124</v>
      </c>
      <c r="D158" s="1080" t="s">
        <v>4256</v>
      </c>
      <c r="E158" s="835">
        <v>11</v>
      </c>
      <c r="F158" s="554">
        <v>314</v>
      </c>
      <c r="G158" s="554" t="s">
        <v>38</v>
      </c>
      <c r="H158" s="554" t="s">
        <v>38</v>
      </c>
      <c r="I158" s="966">
        <v>177.71</v>
      </c>
      <c r="J158" s="745">
        <f t="shared" si="35"/>
        <v>0.83281751167632656</v>
      </c>
      <c r="K158" s="968">
        <v>0.37</v>
      </c>
      <c r="L158" s="679">
        <v>4</v>
      </c>
      <c r="M158" s="736">
        <f t="shared" si="36"/>
        <v>1.48</v>
      </c>
      <c r="N158" s="644" t="s">
        <v>162</v>
      </c>
      <c r="O158" s="838">
        <v>0.35499999999999998</v>
      </c>
      <c r="P158" s="958">
        <v>43297</v>
      </c>
      <c r="Q158" s="958">
        <v>43312</v>
      </c>
      <c r="R158" s="736">
        <f t="shared" si="37"/>
        <v>4.2253521126760605</v>
      </c>
      <c r="S158" s="802">
        <f>IF(INDEX(Historical!$D$7:$D$1452,MATCH(B158,Historical!$B$7:$B$1452,0))=0,"n/a",(INDEX(Historical!$C$7:$C$1452,MATCH(B158,Historical!$B$7:$B$1452,0))/INDEX(Historical!$D$7:$D$1452,MATCH(B158,Historical!$B$7:$B$1452,0))-1)*100)</f>
        <v>5.2631578947368363</v>
      </c>
      <c r="T158" s="802">
        <f>IF(INDEX(Historical!$F$7:$F$1452,MATCH(B158,Historical!$B$7:$B$1452,0))=0,"n/a",((INDEX(Historical!$C$7:$C$1452,MATCH(B158,Historical!$B$7:$B$1452,0))/INDEX(Historical!$F$7:$F$1452,MATCH(B158,Historical!$B$7:$B$1452,0)))^(1/3)-1)*100)</f>
        <v>8.3706762661827092</v>
      </c>
      <c r="U158" s="802">
        <f>IF(INDEX(Historical!$I$7:$I$1452,MATCH(B158,Historical!$B$7:$B$1452,0))=0,"n/a",((INDEX(Historical!$C$7:$C$1452,MATCH(B158,Historical!$B$7:$B$1452,0))/INDEX(Historical!$I$7:$I$1452,MATCH(B158,Historical!$B$7:$B$1452,0)))^(1/5)-1)*100)</f>
        <v>7.6146159865801977</v>
      </c>
      <c r="V158" s="802">
        <f>IF(INDEX(Historical!$O$7:$O$1452,MATCH(B158,Historical!$B$7:$B$1452,0))=0,"n/a",((INDEX(Historical!$C$7:$C$1452,MATCH(B158,Historical!$B$7:$B$1452,0))/INDEX(Historical!$O$7:$O$1452,MATCH(B158,Historical!$B$7:$B$1452,0)))^(1/10)-1)*100)</f>
        <v>4.9936317820685527</v>
      </c>
      <c r="W158" s="803">
        <f t="shared" si="38"/>
        <v>1.5248653322664358</v>
      </c>
      <c r="X158" s="804" t="str">
        <f t="shared" si="39"/>
        <v>n/a</v>
      </c>
      <c r="Y158" s="651"/>
      <c r="Z158" s="745">
        <f t="shared" si="40"/>
        <v>42.528735632183903</v>
      </c>
      <c r="AA158" s="678">
        <f t="shared" si="41"/>
        <v>51.066091954022994</v>
      </c>
      <c r="AB158" s="679">
        <v>12</v>
      </c>
      <c r="AC158" s="959">
        <v>3.48</v>
      </c>
      <c r="AD158" s="959">
        <v>4.01</v>
      </c>
      <c r="AE158" s="959">
        <v>2.77</v>
      </c>
      <c r="AF158" s="959">
        <v>5.47</v>
      </c>
      <c r="AG158" s="959">
        <v>9.9</v>
      </c>
      <c r="AH158" s="959">
        <v>-59.8</v>
      </c>
      <c r="AI158" s="959">
        <v>21.9</v>
      </c>
      <c r="AJ158" s="959">
        <v>-12.5</v>
      </c>
      <c r="AK158" s="959">
        <v>12.75</v>
      </c>
      <c r="AL158" s="969">
        <v>2400</v>
      </c>
      <c r="AM158" s="964">
        <v>0.4</v>
      </c>
      <c r="AN158" s="959">
        <v>0.12</v>
      </c>
      <c r="AO158" s="845">
        <f t="shared" si="42"/>
        <v>-42.618658455766472</v>
      </c>
      <c r="AP158" s="846">
        <f t="shared" si="43"/>
        <v>8.4474334982565242</v>
      </c>
      <c r="AQ158" s="680">
        <f t="shared" si="44"/>
        <v>252.34548890321696</v>
      </c>
      <c r="AR158" s="745">
        <f>INDEX(Historical!$C$7:$C$1452,MATCH(B158,Historical!$B$7:$B$1452,0))*IF(AH158="n/a",1.03,IF(AH158&lt;0,1.01,IF(AH158&gt;10,1.1,(1+AH158/100))))</f>
        <v>1.4139999999999999</v>
      </c>
      <c r="AS158" s="678">
        <f t="shared" si="45"/>
        <v>1.5554000000000001</v>
      </c>
      <c r="AT158" s="678">
        <f t="shared" si="49"/>
        <v>1.7109400000000003</v>
      </c>
      <c r="AU158" s="678">
        <f t="shared" si="49"/>
        <v>1.8820340000000004</v>
      </c>
      <c r="AV158" s="678">
        <f t="shared" si="49"/>
        <v>2.0702374000000008</v>
      </c>
      <c r="AW158" s="745">
        <f t="shared" si="46"/>
        <v>8.6326114000000018</v>
      </c>
      <c r="AX158" s="854">
        <f t="shared" si="47"/>
        <v>4.857695909065332</v>
      </c>
      <c r="AY158" s="1090">
        <v>1.43</v>
      </c>
      <c r="AZ158" s="964">
        <v>28.82</v>
      </c>
      <c r="BA158" s="964">
        <v>-18.16</v>
      </c>
      <c r="BB158" s="964">
        <v>-7.42</v>
      </c>
      <c r="BC158" s="964">
        <v>3.08</v>
      </c>
      <c r="BE158" s="701">
        <v>2008</v>
      </c>
      <c r="BF158" s="986" t="e">
        <f>#VALUE!</f>
        <v>#VALUE!</v>
      </c>
      <c r="BG158" s="972">
        <v>5.7</v>
      </c>
    </row>
    <row r="159" spans="1:59" ht="11.25" customHeight="1" x14ac:dyDescent="0.2">
      <c r="A159" s="645" t="s">
        <v>756</v>
      </c>
      <c r="B159" s="651" t="s">
        <v>757</v>
      </c>
      <c r="C159" s="1080" t="s">
        <v>4277</v>
      </c>
      <c r="D159" s="1080" t="s">
        <v>4414</v>
      </c>
      <c r="E159" s="835">
        <v>16</v>
      </c>
      <c r="F159" s="554">
        <v>208</v>
      </c>
      <c r="G159" s="554" t="s">
        <v>38</v>
      </c>
      <c r="H159" s="554" t="s">
        <v>116</v>
      </c>
      <c r="I159" s="966">
        <v>56.91</v>
      </c>
      <c r="J159" s="745">
        <f t="shared" si="35"/>
        <v>4.3577578632929184</v>
      </c>
      <c r="K159" s="968">
        <v>0.62</v>
      </c>
      <c r="L159" s="679">
        <v>4</v>
      </c>
      <c r="M159" s="736">
        <f t="shared" si="36"/>
        <v>2.48</v>
      </c>
      <c r="N159" s="644" t="s">
        <v>329</v>
      </c>
      <c r="O159" s="838">
        <v>0.56999999999999995</v>
      </c>
      <c r="P159" s="958">
        <v>43249</v>
      </c>
      <c r="Q159" s="958">
        <v>43271</v>
      </c>
      <c r="R159" s="736">
        <f t="shared" si="37"/>
        <v>8.771929824561413</v>
      </c>
      <c r="S159" s="802">
        <f>IF(INDEX(Historical!$D$7:$D$1452,MATCH(B159,Historical!$B$7:$B$1452,0))=0,"n/a",(INDEX(Historical!$C$7:$C$1452,MATCH(B159,Historical!$B$7:$B$1452,0))/INDEX(Historical!$D$7:$D$1452,MATCH(B159,Historical!$B$7:$B$1452,0))-1)*100)</f>
        <v>8.2125603864734451</v>
      </c>
      <c r="T159" s="802">
        <f>IF(INDEX(Historical!$F$7:$F$1452,MATCH(B159,Historical!$B$7:$B$1452,0))=0,"n/a",((INDEX(Historical!$C$7:$C$1452,MATCH(B159,Historical!$B$7:$B$1452,0))/INDEX(Historical!$F$7:$F$1452,MATCH(B159,Historical!$B$7:$B$1452,0)))^(1/3)-1)*100)</f>
        <v>11.636800399929626</v>
      </c>
      <c r="U159" s="802">
        <f>IF(INDEX(Historical!$I$7:$I$1452,MATCH(B159,Historical!$B$7:$B$1452,0))=0,"n/a",((INDEX(Historical!$C$7:$C$1452,MATCH(B159,Historical!$B$7:$B$1452,0))/INDEX(Historical!$I$7:$I$1452,MATCH(B159,Historical!$B$7:$B$1452,0)))^(1/5)-1)*100)</f>
        <v>18.343426873251101</v>
      </c>
      <c r="V159" s="802">
        <f>IF(INDEX(Historical!$O$7:$O$1452,MATCH(B159,Historical!$B$7:$B$1452,0))=0,"n/a",((INDEX(Historical!$C$7:$C$1452,MATCH(B159,Historical!$B$7:$B$1452,0))/INDEX(Historical!$O$7:$O$1452,MATCH(B159,Historical!$B$7:$B$1452,0)))^(1/10)-1)*100)</f>
        <v>15.288350589162981</v>
      </c>
      <c r="W159" s="803">
        <f t="shared" si="38"/>
        <v>1.1998303392030849</v>
      </c>
      <c r="X159" s="804" t="str">
        <f t="shared" si="39"/>
        <v>n/a</v>
      </c>
      <c r="Y159" s="764"/>
      <c r="Z159" s="745" t="str">
        <f t="shared" si="40"/>
        <v>n/a</v>
      </c>
      <c r="AA159" s="678" t="str">
        <f t="shared" si="41"/>
        <v>n/a</v>
      </c>
      <c r="AB159" s="679">
        <v>9</v>
      </c>
      <c r="AC159" s="959">
        <v>-3.02</v>
      </c>
      <c r="AD159" s="959" t="s">
        <v>138</v>
      </c>
      <c r="AE159" s="959">
        <v>3.1</v>
      </c>
      <c r="AF159" s="959">
        <v>86.23</v>
      </c>
      <c r="AG159" s="959">
        <v>-27.1</v>
      </c>
      <c r="AH159" s="959">
        <v>-282.8</v>
      </c>
      <c r="AI159" s="959">
        <v>15.76</v>
      </c>
      <c r="AJ159" s="959">
        <v>-22.6</v>
      </c>
      <c r="AK159" s="959">
        <v>10.73</v>
      </c>
      <c r="AL159" s="969">
        <v>70530</v>
      </c>
      <c r="AM159" s="964">
        <v>0.19</v>
      </c>
      <c r="AN159" s="959">
        <v>17.64</v>
      </c>
      <c r="AO159" s="845" t="str">
        <f t="shared" si="42"/>
        <v>n/a</v>
      </c>
      <c r="AP159" s="846">
        <f t="shared" si="43"/>
        <v>22.701184736544018</v>
      </c>
      <c r="AQ159" s="680" t="str">
        <f t="shared" si="44"/>
        <v>n/a</v>
      </c>
      <c r="AR159" s="745">
        <f>INDEX(Historical!$C$7:$C$1452,MATCH(B159,Historical!$B$7:$B$1452,0))*IF(AH159="n/a",1.03,IF(AH159&lt;0,1.01,IF(AH159&gt;10,1.1,(1+AH159/100))))</f>
        <v>2.2624000000000004</v>
      </c>
      <c r="AS159" s="678">
        <f t="shared" si="45"/>
        <v>2.4886400000000006</v>
      </c>
      <c r="AT159" s="678">
        <f t="shared" si="49"/>
        <v>2.7375040000000008</v>
      </c>
      <c r="AU159" s="678">
        <f t="shared" si="49"/>
        <v>3.0112544000000012</v>
      </c>
      <c r="AV159" s="678">
        <f t="shared" si="49"/>
        <v>3.3123798400000015</v>
      </c>
      <c r="AW159" s="745">
        <f t="shared" si="46"/>
        <v>13.812178240000005</v>
      </c>
      <c r="AX159" s="854">
        <f t="shared" si="47"/>
        <v>24.270213038130393</v>
      </c>
      <c r="AY159" s="1090">
        <v>1.35</v>
      </c>
      <c r="AZ159" s="964">
        <v>17.2</v>
      </c>
      <c r="BA159" s="964">
        <v>-25.61</v>
      </c>
      <c r="BB159" s="964">
        <v>-3.2</v>
      </c>
      <c r="BC159" s="964">
        <v>-6.02</v>
      </c>
      <c r="BE159" s="701">
        <v>2003</v>
      </c>
      <c r="BF159" s="986" t="e">
        <f>#VALUE!</f>
        <v>#VALUE!</v>
      </c>
      <c r="BG159" s="972">
        <v>-8.6999999999999993</v>
      </c>
    </row>
    <row r="160" spans="1:59" s="882" customFormat="1" ht="11.25" customHeight="1" x14ac:dyDescent="0.2">
      <c r="A160" s="861" t="s">
        <v>758</v>
      </c>
      <c r="B160" s="890" t="s">
        <v>759</v>
      </c>
      <c r="C160" s="1080" t="s">
        <v>113</v>
      </c>
      <c r="D160" s="1080" t="s">
        <v>4433</v>
      </c>
      <c r="E160" s="862">
        <v>14</v>
      </c>
      <c r="F160" s="554">
        <v>261</v>
      </c>
      <c r="G160" s="1179" t="s">
        <v>38</v>
      </c>
      <c r="H160" s="1179" t="s">
        <v>38</v>
      </c>
      <c r="I160" s="863">
        <v>153.35</v>
      </c>
      <c r="J160" s="864">
        <f t="shared" si="35"/>
        <v>2.2627975220084773</v>
      </c>
      <c r="K160" s="865">
        <v>0.86750000000000005</v>
      </c>
      <c r="L160" s="866">
        <v>4</v>
      </c>
      <c r="M160" s="867">
        <f t="shared" si="36"/>
        <v>3.47</v>
      </c>
      <c r="N160" s="868" t="s">
        <v>701</v>
      </c>
      <c r="O160" s="869">
        <v>0.79749999999999999</v>
      </c>
      <c r="P160" s="870">
        <v>43200</v>
      </c>
      <c r="Q160" s="870">
        <v>43230</v>
      </c>
      <c r="R160" s="867">
        <f t="shared" si="37"/>
        <v>8.777429467084648</v>
      </c>
      <c r="S160" s="802">
        <f>IF(INDEX(Historical!$D$7:$D$1452,MATCH(B160,Historical!$B$7:$B$1452,0))=0,"n/a",(INDEX(Historical!$C$7:$C$1452,MATCH(B160,Historical!$B$7:$B$1452,0))/INDEX(Historical!$D$7:$D$1452,MATCH(B160,Historical!$B$7:$B$1452,0))-1)*100)</f>
        <v>8.9799476896251118</v>
      </c>
      <c r="T160" s="802">
        <f>IF(INDEX(Historical!$F$7:$F$1452,MATCH(B160,Historical!$B$7:$B$1452,0))=0,"n/a",((INDEX(Historical!$C$7:$C$1452,MATCH(B160,Historical!$B$7:$B$1452,0))/INDEX(Historical!$F$7:$F$1452,MATCH(B160,Historical!$B$7:$B$1452,0)))^(1/3)-1)*100)</f>
        <v>9.7335995761435044</v>
      </c>
      <c r="U160" s="802">
        <f>IF(INDEX(Historical!$I$7:$I$1452,MATCH(B160,Historical!$B$7:$B$1452,0))=0,"n/a",((INDEX(Historical!$C$7:$C$1452,MATCH(B160,Historical!$B$7:$B$1452,0))/INDEX(Historical!$I$7:$I$1452,MATCH(B160,Historical!$B$7:$B$1452,0)))^(1/5)-1)*100)</f>
        <v>10.118057695021498</v>
      </c>
      <c r="V160" s="802">
        <f>IF(INDEX(Historical!$O$7:$O$1452,MATCH(B160,Historical!$B$7:$B$1452,0))=0,"n/a",((INDEX(Historical!$C$7:$C$1452,MATCH(B160,Historical!$B$7:$B$1452,0))/INDEX(Historical!$O$7:$O$1452,MATCH(B160,Historical!$B$7:$B$1452,0)))^(1/10)-1)*100)</f>
        <v>12.012991505822113</v>
      </c>
      <c r="W160" s="871">
        <f t="shared" si="38"/>
        <v>0.84225962285229017</v>
      </c>
      <c r="X160" s="872">
        <f t="shared" si="39"/>
        <v>1.7149250330544914</v>
      </c>
      <c r="Y160" s="890"/>
      <c r="Z160" s="864">
        <f t="shared" si="40"/>
        <v>37.840785169029445</v>
      </c>
      <c r="AA160" s="874">
        <f t="shared" si="41"/>
        <v>16.723009814612869</v>
      </c>
      <c r="AB160" s="866">
        <v>12</v>
      </c>
      <c r="AC160" s="875">
        <v>9.17</v>
      </c>
      <c r="AD160" s="875">
        <v>0.63</v>
      </c>
      <c r="AE160" s="875">
        <v>1.7</v>
      </c>
      <c r="AF160" s="875">
        <v>3.87</v>
      </c>
      <c r="AG160" s="875">
        <v>23.5</v>
      </c>
      <c r="AH160" s="875">
        <v>-0.4</v>
      </c>
      <c r="AI160" s="875">
        <v>17.59</v>
      </c>
      <c r="AJ160" s="875">
        <v>5.8999999999999995</v>
      </c>
      <c r="AK160" s="875">
        <v>26.43</v>
      </c>
      <c r="AL160" s="876">
        <v>45080</v>
      </c>
      <c r="AM160" s="877">
        <v>0.1</v>
      </c>
      <c r="AN160" s="875">
        <v>0.45</v>
      </c>
      <c r="AO160" s="878">
        <f t="shared" si="42"/>
        <v>-4.3421545975828941</v>
      </c>
      <c r="AP160" s="879">
        <f t="shared" si="43"/>
        <v>12.380855217029975</v>
      </c>
      <c r="AQ160" s="880">
        <f t="shared" si="44"/>
        <v>69.598280890857311</v>
      </c>
      <c r="AR160" s="745">
        <f>INDEX(Historical!$C$7:$C$1452,MATCH(B160,Historical!$B$7:$B$1452,0))*IF(AH160="n/a",1.03,IF(AH160&lt;0,1.01,IF(AH160&gt;10,1.1,(1+AH160/100))))</f>
        <v>3.15625</v>
      </c>
      <c r="AS160" s="874">
        <f t="shared" si="45"/>
        <v>3.4718750000000003</v>
      </c>
      <c r="AT160" s="874">
        <f t="shared" si="49"/>
        <v>3.8190625000000007</v>
      </c>
      <c r="AU160" s="874">
        <f t="shared" si="49"/>
        <v>4.2009687500000013</v>
      </c>
      <c r="AV160" s="874">
        <f t="shared" si="49"/>
        <v>4.6210656250000017</v>
      </c>
      <c r="AW160" s="864">
        <f t="shared" si="46"/>
        <v>19.269221875000007</v>
      </c>
      <c r="AX160" s="881">
        <f t="shared" si="47"/>
        <v>12.565518014346273</v>
      </c>
      <c r="AY160" s="1091">
        <v>0.9</v>
      </c>
      <c r="AZ160" s="877">
        <v>6.29</v>
      </c>
      <c r="BA160" s="877">
        <v>-33.25</v>
      </c>
      <c r="BB160" s="877">
        <v>-11.97</v>
      </c>
      <c r="BC160" s="877">
        <v>-22.27</v>
      </c>
      <c r="BD160" s="1007"/>
      <c r="BE160" s="701">
        <v>2005</v>
      </c>
      <c r="BF160" s="986" t="e">
        <f>#VALUE!</f>
        <v>#VALUE!</v>
      </c>
      <c r="BG160" s="938">
        <v>8.1</v>
      </c>
    </row>
    <row r="161" spans="1:59" ht="11.25" customHeight="1" x14ac:dyDescent="0.2">
      <c r="A161" s="645" t="s">
        <v>763</v>
      </c>
      <c r="B161" s="651" t="s">
        <v>764</v>
      </c>
      <c r="C161" s="1080" t="s">
        <v>113</v>
      </c>
      <c r="D161" s="1080" t="s">
        <v>4451</v>
      </c>
      <c r="E161" s="835">
        <v>14</v>
      </c>
      <c r="F161" s="554">
        <v>265</v>
      </c>
      <c r="G161" s="554" t="s">
        <v>107</v>
      </c>
      <c r="H161" s="554" t="s">
        <v>107</v>
      </c>
      <c r="I161" s="966">
        <v>70.05</v>
      </c>
      <c r="J161" s="745">
        <f t="shared" si="35"/>
        <v>1.5988579586009997</v>
      </c>
      <c r="K161" s="968">
        <v>0.28000000000000003</v>
      </c>
      <c r="L161" s="679">
        <v>4</v>
      </c>
      <c r="M161" s="736">
        <f t="shared" si="36"/>
        <v>1.1200000000000001</v>
      </c>
      <c r="N161" s="644" t="s">
        <v>242</v>
      </c>
      <c r="O161" s="838">
        <v>0.26</v>
      </c>
      <c r="P161" s="958">
        <v>43279</v>
      </c>
      <c r="Q161" s="958">
        <v>43294</v>
      </c>
      <c r="R161" s="736">
        <f t="shared" si="37"/>
        <v>7.6923076923076987</v>
      </c>
      <c r="S161" s="802">
        <f>IF(INDEX(Historical!$D$7:$D$1452,MATCH(B161,Historical!$B$7:$B$1452,0))=0,"n/a",(INDEX(Historical!$C$7:$C$1452,MATCH(B161,Historical!$B$7:$B$1452,0))/INDEX(Historical!$D$7:$D$1452,MATCH(B161,Historical!$B$7:$B$1452,0))-1)*100)</f>
        <v>6.3829787234042534</v>
      </c>
      <c r="T161" s="802">
        <f>IF(INDEX(Historical!$F$7:$F$1452,MATCH(B161,Historical!$B$7:$B$1452,0))=0,"n/a",((INDEX(Historical!$C$7:$C$1452,MATCH(B161,Historical!$B$7:$B$1452,0))/INDEX(Historical!$F$7:$F$1452,MATCH(B161,Historical!$B$7:$B$1452,0)))^(1/3)-1)*100)</f>
        <v>5.983983294832651</v>
      </c>
      <c r="U161" s="802">
        <f>IF(INDEX(Historical!$I$7:$I$1452,MATCH(B161,Historical!$B$7:$B$1452,0))=0,"n/a",((INDEX(Historical!$C$7:$C$1452,MATCH(B161,Historical!$B$7:$B$1452,0))/INDEX(Historical!$I$7:$I$1452,MATCH(B161,Historical!$B$7:$B$1452,0)))^(1/5)-1)*100)</f>
        <v>6.2071258063262968</v>
      </c>
      <c r="V161" s="802">
        <f>IF(INDEX(Historical!$O$7:$O$1452,MATCH(B161,Historical!$B$7:$B$1452,0))=0,"n/a",((INDEX(Historical!$C$7:$C$1452,MATCH(B161,Historical!$B$7:$B$1452,0))/INDEX(Historical!$O$7:$O$1452,MATCH(B161,Historical!$B$7:$B$1452,0)))^(1/10)-1)*100)</f>
        <v>5.5983666192986892</v>
      </c>
      <c r="W161" s="803">
        <f t="shared" si="38"/>
        <v>1.108738714061543</v>
      </c>
      <c r="X161" s="804">
        <f t="shared" si="39"/>
        <v>20.690419354420989</v>
      </c>
      <c r="Y161" s="651"/>
      <c r="Z161" s="745">
        <f t="shared" si="40"/>
        <v>21.917808219178085</v>
      </c>
      <c r="AA161" s="678">
        <f t="shared" si="41"/>
        <v>13.708414872798434</v>
      </c>
      <c r="AB161" s="679">
        <v>12</v>
      </c>
      <c r="AC161" s="959">
        <v>5.1100000000000003</v>
      </c>
      <c r="AD161" s="959">
        <v>1.22</v>
      </c>
      <c r="AE161" s="959">
        <v>0.85</v>
      </c>
      <c r="AF161" s="959">
        <v>1.3</v>
      </c>
      <c r="AG161" s="959">
        <v>9.7000000000000011</v>
      </c>
      <c r="AH161" s="959">
        <v>4.5</v>
      </c>
      <c r="AI161" s="959">
        <v>11.1</v>
      </c>
      <c r="AJ161" s="959">
        <v>0.3</v>
      </c>
      <c r="AK161" s="959">
        <v>11.27</v>
      </c>
      <c r="AL161" s="969">
        <v>3040</v>
      </c>
      <c r="AM161" s="964">
        <v>0.2</v>
      </c>
      <c r="AN161" s="959">
        <v>0.55000000000000004</v>
      </c>
      <c r="AO161" s="845">
        <f t="shared" si="42"/>
        <v>-5.9024311078711378</v>
      </c>
      <c r="AP161" s="846">
        <f t="shared" si="43"/>
        <v>7.8059837649272961</v>
      </c>
      <c r="AQ161" s="680">
        <f t="shared" si="44"/>
        <v>-11.003272632858485</v>
      </c>
      <c r="AR161" s="745">
        <f>INDEX(Historical!$C$7:$C$1452,MATCH(B161,Historical!$B$7:$B$1452,0))*IF(AH161="n/a",1.03,IF(AH161&lt;0,1.01,IF(AH161&gt;10,1.1,(1+AH161/100))))</f>
        <v>1.0449999999999999</v>
      </c>
      <c r="AS161" s="678">
        <f t="shared" si="45"/>
        <v>1.1495</v>
      </c>
      <c r="AT161" s="678">
        <f t="shared" si="49"/>
        <v>1.2644500000000001</v>
      </c>
      <c r="AU161" s="678">
        <f t="shared" si="49"/>
        <v>1.3908950000000002</v>
      </c>
      <c r="AV161" s="678">
        <f t="shared" si="49"/>
        <v>1.5299845000000003</v>
      </c>
      <c r="AW161" s="745">
        <f t="shared" si="46"/>
        <v>6.3798295000000005</v>
      </c>
      <c r="AX161" s="854">
        <f t="shared" si="47"/>
        <v>9.1075367594575312</v>
      </c>
      <c r="AY161" s="1090">
        <v>1.44</v>
      </c>
      <c r="AZ161" s="964">
        <v>6.08</v>
      </c>
      <c r="BA161" s="964">
        <v>-19.25</v>
      </c>
      <c r="BB161" s="964">
        <v>-5.75</v>
      </c>
      <c r="BC161" s="964">
        <v>-10.63</v>
      </c>
      <c r="BE161" s="701">
        <v>2005</v>
      </c>
      <c r="BF161" s="986" t="e">
        <f>#VALUE!</f>
        <v>#VALUE!</v>
      </c>
      <c r="BG161" s="972">
        <v>5</v>
      </c>
    </row>
    <row r="162" spans="1:59" ht="11.25" customHeight="1" x14ac:dyDescent="0.2">
      <c r="A162" s="566" t="s">
        <v>1615</v>
      </c>
      <c r="B162" s="651" t="s">
        <v>1616</v>
      </c>
      <c r="C162" s="1080" t="s">
        <v>109</v>
      </c>
      <c r="D162" s="1080" t="s">
        <v>119</v>
      </c>
      <c r="E162" s="835">
        <v>10</v>
      </c>
      <c r="F162" s="554">
        <v>325</v>
      </c>
      <c r="G162" s="554" t="s">
        <v>107</v>
      </c>
      <c r="H162" s="554" t="s">
        <v>107</v>
      </c>
      <c r="I162" s="966">
        <v>140.22999999999999</v>
      </c>
      <c r="J162" s="745">
        <f t="shared" si="35"/>
        <v>1.7114740069885188</v>
      </c>
      <c r="K162" s="968">
        <v>0.6</v>
      </c>
      <c r="L162" s="679">
        <v>4</v>
      </c>
      <c r="M162" s="736">
        <f t="shared" si="36"/>
        <v>2.4</v>
      </c>
      <c r="N162" s="644" t="s">
        <v>808</v>
      </c>
      <c r="O162" s="838">
        <v>0.5</v>
      </c>
      <c r="P162" s="958">
        <v>43318</v>
      </c>
      <c r="Q162" s="958">
        <v>43340</v>
      </c>
      <c r="R162" s="736">
        <f t="shared" si="37"/>
        <v>19.999999999999996</v>
      </c>
      <c r="S162" s="802">
        <f>IF(INDEX(Historical!$D$7:$D$1452,MATCH(B162,Historical!$B$7:$B$1452,0))=0,"n/a",(INDEX(Historical!$C$7:$C$1452,MATCH(B162,Historical!$B$7:$B$1452,0))/INDEX(Historical!$D$7:$D$1452,MATCH(B162,Historical!$B$7:$B$1452,0))-1)*100)</f>
        <v>16.66666666666665</v>
      </c>
      <c r="T162" s="802">
        <f>IF(INDEX(Historical!$F$7:$F$1452,MATCH(B162,Historical!$B$7:$B$1452,0))=0,"n/a",((INDEX(Historical!$C$7:$C$1452,MATCH(B162,Historical!$B$7:$B$1452,0))/INDEX(Historical!$F$7:$F$1452,MATCH(B162,Historical!$B$7:$B$1452,0)))^(1/3)-1)*100)</f>
        <v>13.040381433805548</v>
      </c>
      <c r="U162" s="802">
        <f>IF(INDEX(Historical!$I$7:$I$1452,MATCH(B162,Historical!$B$7:$B$1452,0))=0,"n/a",((INDEX(Historical!$C$7:$C$1452,MATCH(B162,Historical!$B$7:$B$1452,0))/INDEX(Historical!$I$7:$I$1452,MATCH(B162,Historical!$B$7:$B$1452,0)))^(1/5)-1)*100)</f>
        <v>16.723531932969316</v>
      </c>
      <c r="V162" s="802" t="str">
        <f>IF(INDEX(Historical!$O$7:$O$1452,MATCH(B162,Historical!$B$7:$B$1452,0))=0,"n/a",((INDEX(Historical!$C$7:$C$1452,MATCH(B162,Historical!$B$7:$B$1452,0))/INDEX(Historical!$O$7:$O$1452,MATCH(B162,Historical!$B$7:$B$1452,0)))^(1/10)-1)*100)</f>
        <v>n/a</v>
      </c>
      <c r="W162" s="803" t="str">
        <f t="shared" si="38"/>
        <v>n/a</v>
      </c>
      <c r="X162" s="804">
        <f t="shared" si="39"/>
        <v>2.3554270328125799</v>
      </c>
      <c r="Y162" s="967"/>
      <c r="Z162" s="745">
        <f t="shared" si="40"/>
        <v>21.543985637342907</v>
      </c>
      <c r="AA162" s="678">
        <f t="shared" si="41"/>
        <v>12.587971274685815</v>
      </c>
      <c r="AB162" s="679">
        <v>12</v>
      </c>
      <c r="AC162" s="959">
        <v>11.14</v>
      </c>
      <c r="AD162" s="959">
        <v>1.4</v>
      </c>
      <c r="AE162" s="959">
        <v>0.71</v>
      </c>
      <c r="AF162" s="959">
        <v>1.03</v>
      </c>
      <c r="AG162" s="959">
        <v>20.399999999999999</v>
      </c>
      <c r="AH162" s="959">
        <v>11.1</v>
      </c>
      <c r="AI162" s="959">
        <v>10.32</v>
      </c>
      <c r="AJ162" s="959">
        <v>7.1</v>
      </c>
      <c r="AK162" s="959">
        <v>9</v>
      </c>
      <c r="AL162" s="969">
        <v>9150</v>
      </c>
      <c r="AM162" s="964">
        <v>0.2</v>
      </c>
      <c r="AN162" s="959">
        <v>0.41</v>
      </c>
      <c r="AO162" s="845">
        <f t="shared" si="42"/>
        <v>5.8470346652720178</v>
      </c>
      <c r="AP162" s="846">
        <f t="shared" si="43"/>
        <v>18.435005939957833</v>
      </c>
      <c r="AQ162" s="680">
        <f t="shared" si="44"/>
        <v>-24.088910448761347</v>
      </c>
      <c r="AR162" s="745">
        <f>INDEX(Historical!$C$7:$C$1452,MATCH(B162,Historical!$B$7:$B$1452,0))*IF(AH162="n/a",1.03,IF(AH162&lt;0,1.01,IF(AH162&gt;10,1.1,(1+AH162/100))))</f>
        <v>2.0019999999999998</v>
      </c>
      <c r="AS162" s="678">
        <f t="shared" si="45"/>
        <v>2.2021999999999999</v>
      </c>
      <c r="AT162" s="678">
        <f t="shared" si="49"/>
        <v>2.400398</v>
      </c>
      <c r="AU162" s="678">
        <f t="shared" si="49"/>
        <v>2.6164338200000001</v>
      </c>
      <c r="AV162" s="678">
        <f t="shared" si="49"/>
        <v>2.8519128638000004</v>
      </c>
      <c r="AW162" s="745">
        <f t="shared" si="46"/>
        <v>12.072944683800001</v>
      </c>
      <c r="AX162" s="854">
        <f t="shared" si="47"/>
        <v>8.6093879225558023</v>
      </c>
      <c r="AY162" s="1090">
        <v>0.73</v>
      </c>
      <c r="AZ162" s="964">
        <v>9.69</v>
      </c>
      <c r="BA162" s="964">
        <v>-14.940000000000001</v>
      </c>
      <c r="BB162" s="964">
        <v>-1.1100000000000001</v>
      </c>
      <c r="BC162" s="964">
        <v>-3.2</v>
      </c>
      <c r="BE162" s="701">
        <v>2009</v>
      </c>
      <c r="BF162" s="986" t="e">
        <f>#VALUE!</f>
        <v>#VALUE!</v>
      </c>
      <c r="BG162" s="972">
        <v>3</v>
      </c>
    </row>
    <row r="163" spans="1:59" ht="11.25" customHeight="1" x14ac:dyDescent="0.2">
      <c r="A163" s="566" t="s">
        <v>765</v>
      </c>
      <c r="B163" s="651" t="s">
        <v>766</v>
      </c>
      <c r="C163" s="1080" t="s">
        <v>109</v>
      </c>
      <c r="D163" s="1080" t="s">
        <v>119</v>
      </c>
      <c r="E163" s="835">
        <v>23</v>
      </c>
      <c r="F163" s="554">
        <v>143</v>
      </c>
      <c r="G163" s="554" t="s">
        <v>107</v>
      </c>
      <c r="H163" s="554" t="s">
        <v>107</v>
      </c>
      <c r="I163" s="959">
        <v>133.69999999999999</v>
      </c>
      <c r="J163" s="745">
        <f t="shared" si="35"/>
        <v>0.98728496634255813</v>
      </c>
      <c r="K163" s="974">
        <v>0.33</v>
      </c>
      <c r="L163" s="679">
        <v>4</v>
      </c>
      <c r="M163" s="736">
        <f t="shared" si="36"/>
        <v>1.32</v>
      </c>
      <c r="N163" s="644" t="s">
        <v>153</v>
      </c>
      <c r="O163" s="839">
        <v>0.32</v>
      </c>
      <c r="P163" s="958">
        <v>43173</v>
      </c>
      <c r="Q163" s="958">
        <v>43188</v>
      </c>
      <c r="R163" s="736">
        <f t="shared" si="37"/>
        <v>3.1250000000000027</v>
      </c>
      <c r="S163" s="802">
        <f>IF(INDEX(Historical!$D$7:$D$1452,MATCH(B163,Historical!$B$7:$B$1452,0))=0,"n/a",(INDEX(Historical!$C$7:$C$1452,MATCH(B163,Historical!$B$7:$B$1452,0))/INDEX(Historical!$D$7:$D$1452,MATCH(B163,Historical!$B$7:$B$1452,0))-1)*100)</f>
        <v>3.2258064516129004</v>
      </c>
      <c r="T163" s="802">
        <f>IF(INDEX(Historical!$F$7:$F$1452,MATCH(B163,Historical!$B$7:$B$1452,0))=0,"n/a",((INDEX(Historical!$C$7:$C$1452,MATCH(B163,Historical!$B$7:$B$1452,0))/INDEX(Historical!$F$7:$F$1452,MATCH(B163,Historical!$B$7:$B$1452,0)))^(1/3)-1)*100)</f>
        <v>3.3357652893651002</v>
      </c>
      <c r="U163" s="802">
        <f>IF(INDEX(Historical!$I$7:$I$1452,MATCH(B163,Historical!$B$7:$B$1452,0))=0,"n/a",((INDEX(Historical!$C$7:$C$1452,MATCH(B163,Historical!$B$7:$B$1452,0))/INDEX(Historical!$I$7:$I$1452,MATCH(B163,Historical!$B$7:$B$1452,0)))^(1/5)-1)*100)</f>
        <v>3.4563715943573214</v>
      </c>
      <c r="V163" s="802">
        <f>IF(INDEX(Historical!$O$7:$O$1452,MATCH(B163,Historical!$B$7:$B$1452,0))=0,"n/a",((INDEX(Historical!$C$7:$C$1452,MATCH(B163,Historical!$B$7:$B$1452,0))/INDEX(Historical!$O$7:$O$1452,MATCH(B163,Historical!$B$7:$B$1452,0)))^(1/10)-1)*100)</f>
        <v>3.818017112287686</v>
      </c>
      <c r="W163" s="803">
        <f t="shared" si="38"/>
        <v>0.90527923073826322</v>
      </c>
      <c r="X163" s="804" t="str">
        <f t="shared" si="39"/>
        <v>n/a</v>
      </c>
      <c r="Y163" s="967" t="s">
        <v>767</v>
      </c>
      <c r="Z163" s="745">
        <f t="shared" si="40"/>
        <v>16.730038022813691</v>
      </c>
      <c r="AA163" s="678">
        <f t="shared" si="41"/>
        <v>16.945500633713561</v>
      </c>
      <c r="AB163" s="679">
        <v>12</v>
      </c>
      <c r="AC163" s="959">
        <v>7.89</v>
      </c>
      <c r="AD163" s="959">
        <v>1.69</v>
      </c>
      <c r="AE163" s="959">
        <v>2.75</v>
      </c>
      <c r="AF163" s="959">
        <v>1.25</v>
      </c>
      <c r="AG163" s="959">
        <v>6.7</v>
      </c>
      <c r="AH163" s="961">
        <v>-145.5</v>
      </c>
      <c r="AI163" s="961">
        <v>16.84</v>
      </c>
      <c r="AJ163" s="959">
        <v>-19.600000000000001</v>
      </c>
      <c r="AK163" s="959">
        <v>10</v>
      </c>
      <c r="AL163" s="969">
        <v>5540</v>
      </c>
      <c r="AM163" s="964">
        <v>1.5699999999999998</v>
      </c>
      <c r="AN163" s="959">
        <v>0.23</v>
      </c>
      <c r="AO163" s="845">
        <f t="shared" si="42"/>
        <v>-12.501844073013682</v>
      </c>
      <c r="AP163" s="846">
        <f t="shared" si="43"/>
        <v>4.4436565606998792</v>
      </c>
      <c r="AQ163" s="680">
        <f t="shared" si="44"/>
        <v>-2.9733695384109748</v>
      </c>
      <c r="AR163" s="745">
        <f>INDEX(Historical!$C$7:$C$1452,MATCH(B163,Historical!$B$7:$B$1452,0))*IF(AH163="n/a",1.03,IF(AH163&lt;0,1.01,IF(AH163&gt;10,1.1,(1+AH163/100))))</f>
        <v>1.2927999999999999</v>
      </c>
      <c r="AS163" s="678">
        <f t="shared" si="45"/>
        <v>1.42208</v>
      </c>
      <c r="AT163" s="678">
        <f t="shared" si="49"/>
        <v>1.5642880000000001</v>
      </c>
      <c r="AU163" s="678">
        <f t="shared" si="49"/>
        <v>1.7207168000000004</v>
      </c>
      <c r="AV163" s="678">
        <f t="shared" si="49"/>
        <v>1.8927884800000006</v>
      </c>
      <c r="AW163" s="745">
        <f t="shared" si="46"/>
        <v>7.8926732800000003</v>
      </c>
      <c r="AX163" s="854">
        <f t="shared" si="47"/>
        <v>5.9032709648466728</v>
      </c>
      <c r="AY163" s="1090">
        <v>0.56000000000000005</v>
      </c>
      <c r="AZ163" s="964">
        <v>14.760000000000002</v>
      </c>
      <c r="BA163" s="964">
        <v>-6.21</v>
      </c>
      <c r="BB163" s="964">
        <v>3.47</v>
      </c>
      <c r="BC163" s="964">
        <v>2.83</v>
      </c>
      <c r="BE163" s="701">
        <v>1996</v>
      </c>
      <c r="BF163" s="986" t="e">
        <f>#VALUE!</f>
        <v>#VALUE!</v>
      </c>
      <c r="BG163" s="972">
        <v>1.7000000000000002</v>
      </c>
    </row>
    <row r="164" spans="1:59" ht="11.25" customHeight="1" x14ac:dyDescent="0.2">
      <c r="A164" s="566" t="s">
        <v>768</v>
      </c>
      <c r="B164" s="651" t="s">
        <v>769</v>
      </c>
      <c r="C164" s="1080" t="s">
        <v>109</v>
      </c>
      <c r="D164" s="1080" t="s">
        <v>4427</v>
      </c>
      <c r="E164" s="835">
        <v>20</v>
      </c>
      <c r="F164" s="554">
        <v>164</v>
      </c>
      <c r="G164" s="554" t="s">
        <v>38</v>
      </c>
      <c r="H164" s="554" t="s">
        <v>116</v>
      </c>
      <c r="I164" s="966">
        <v>38.72</v>
      </c>
      <c r="J164" s="745">
        <f t="shared" si="35"/>
        <v>2.5</v>
      </c>
      <c r="K164" s="974">
        <v>0.24199999999999999</v>
      </c>
      <c r="L164" s="679">
        <v>4</v>
      </c>
      <c r="M164" s="736">
        <f t="shared" si="36"/>
        <v>0.96799999999999997</v>
      </c>
      <c r="N164" s="644" t="s">
        <v>463</v>
      </c>
      <c r="O164" s="839">
        <v>0.22</v>
      </c>
      <c r="P164" s="958">
        <v>43174</v>
      </c>
      <c r="Q164" s="958">
        <v>43210</v>
      </c>
      <c r="R164" s="736">
        <f t="shared" si="37"/>
        <v>9.9999999999999964</v>
      </c>
      <c r="S164" s="802">
        <f>IF(INDEX(Historical!$D$7:$D$1452,MATCH(B164,Historical!$B$7:$B$1452,0))=0,"n/a",(INDEX(Historical!$C$7:$C$1452,MATCH(B164,Historical!$B$7:$B$1452,0))/INDEX(Historical!$D$7:$D$1452,MATCH(B164,Historical!$B$7:$B$1452,0))-1)*100)</f>
        <v>5.4054054054053946</v>
      </c>
      <c r="T164" s="802">
        <f>IF(INDEX(Historical!$F$7:$F$1452,MATCH(B164,Historical!$B$7:$B$1452,0))=0,"n/a",((INDEX(Historical!$C$7:$C$1452,MATCH(B164,Historical!$B$7:$B$1452,0))/INDEX(Historical!$F$7:$F$1452,MATCH(B164,Historical!$B$7:$B$1452,0)))^(1/3)-1)*100)</f>
        <v>5.7264270346431223</v>
      </c>
      <c r="U164" s="802">
        <f>IF(INDEX(Historical!$I$7:$I$1452,MATCH(B164,Historical!$B$7:$B$1452,0))=0,"n/a",((INDEX(Historical!$C$7:$C$1452,MATCH(B164,Historical!$B$7:$B$1452,0))/INDEX(Historical!$I$7:$I$1452,MATCH(B164,Historical!$B$7:$B$1452,0)))^(1/5)-1)*100)</f>
        <v>6.1043824021231208</v>
      </c>
      <c r="V164" s="802">
        <f>IF(INDEX(Historical!$O$7:$O$1452,MATCH(B164,Historical!$B$7:$B$1452,0))=0,"n/a",((INDEX(Historical!$C$7:$C$1452,MATCH(B164,Historical!$B$7:$B$1452,0))/INDEX(Historical!$O$7:$O$1452,MATCH(B164,Historical!$B$7:$B$1452,0)))^(1/10)-1)*100)</f>
        <v>7.2957325417720265</v>
      </c>
      <c r="W164" s="803">
        <f t="shared" si="38"/>
        <v>0.83670589172125209</v>
      </c>
      <c r="X164" s="804" t="str">
        <f t="shared" si="39"/>
        <v>n/a</v>
      </c>
      <c r="Y164" s="766"/>
      <c r="Z164" s="745">
        <f t="shared" si="40"/>
        <v>28.47058823529412</v>
      </c>
      <c r="AA164" s="678">
        <f t="shared" si="41"/>
        <v>11.388235294117647</v>
      </c>
      <c r="AB164" s="679">
        <v>12</v>
      </c>
      <c r="AC164" s="959">
        <v>3.4</v>
      </c>
      <c r="AD164" s="959">
        <v>1.1399999999999999</v>
      </c>
      <c r="AE164" s="959">
        <v>3.12</v>
      </c>
      <c r="AF164" s="959">
        <v>1.2</v>
      </c>
      <c r="AG164" s="959">
        <v>10</v>
      </c>
      <c r="AH164" s="959">
        <v>12.9</v>
      </c>
      <c r="AI164" s="959">
        <v>2.56</v>
      </c>
      <c r="AJ164" s="959">
        <v>-15.299999999999999</v>
      </c>
      <c r="AK164" s="959">
        <v>10</v>
      </c>
      <c r="AL164" s="969">
        <v>779.05</v>
      </c>
      <c r="AM164" s="964">
        <v>2.5</v>
      </c>
      <c r="AN164" s="959">
        <v>0.06</v>
      </c>
      <c r="AO164" s="845">
        <f t="shared" si="42"/>
        <v>-2.7838528919945258</v>
      </c>
      <c r="AP164" s="846">
        <f t="shared" si="43"/>
        <v>8.6043824021231217</v>
      </c>
      <c r="AQ164" s="680">
        <f t="shared" si="44"/>
        <v>-22.065890072471618</v>
      </c>
      <c r="AR164" s="745">
        <f>INDEX(Historical!$C$7:$C$1452,MATCH(B164,Historical!$B$7:$B$1452,0))*IF(AH164="n/a",1.03,IF(AH164&lt;0,1.01,IF(AH164&gt;10,1.1,(1+AH164/100))))</f>
        <v>0.94380000000000008</v>
      </c>
      <c r="AS164" s="678">
        <f t="shared" si="45"/>
        <v>0.96796128000000015</v>
      </c>
      <c r="AT164" s="678">
        <f t="shared" si="49"/>
        <v>1.0647574080000002</v>
      </c>
      <c r="AU164" s="678">
        <f t="shared" si="49"/>
        <v>1.1712331488000003</v>
      </c>
      <c r="AV164" s="678">
        <f t="shared" si="49"/>
        <v>1.2883564636800005</v>
      </c>
      <c r="AW164" s="745">
        <f t="shared" si="46"/>
        <v>5.4361083004800017</v>
      </c>
      <c r="AX164" s="854">
        <f t="shared" si="47"/>
        <v>14.039535900000006</v>
      </c>
      <c r="AY164" s="1090">
        <v>0.54</v>
      </c>
      <c r="AZ164" s="964">
        <v>13.08</v>
      </c>
      <c r="BA164" s="964">
        <v>-23.630000000000003</v>
      </c>
      <c r="BB164" s="964">
        <v>-9.06</v>
      </c>
      <c r="BC164" s="964">
        <v>-12.98</v>
      </c>
      <c r="BE164" s="701">
        <v>1999</v>
      </c>
      <c r="BF164" s="986" t="e">
        <f>#VALUE!</f>
        <v>#VALUE!</v>
      </c>
      <c r="BG164" s="972">
        <v>1.3</v>
      </c>
    </row>
    <row r="165" spans="1:59" ht="11.25" customHeight="1" x14ac:dyDescent="0.2">
      <c r="A165" s="645" t="s">
        <v>770</v>
      </c>
      <c r="B165" s="651" t="s">
        <v>771</v>
      </c>
      <c r="C165" s="1080" t="s">
        <v>113</v>
      </c>
      <c r="D165" s="1080" t="s">
        <v>4410</v>
      </c>
      <c r="E165" s="835">
        <v>16</v>
      </c>
      <c r="F165" s="554">
        <v>216</v>
      </c>
      <c r="G165" s="554" t="s">
        <v>107</v>
      </c>
      <c r="H165" s="554" t="s">
        <v>107</v>
      </c>
      <c r="I165" s="966">
        <v>72.09</v>
      </c>
      <c r="J165" s="745">
        <f t="shared" si="35"/>
        <v>2.0807324178110695</v>
      </c>
      <c r="K165" s="968">
        <v>0.375</v>
      </c>
      <c r="L165" s="679">
        <v>4</v>
      </c>
      <c r="M165" s="736">
        <f t="shared" si="36"/>
        <v>1.5</v>
      </c>
      <c r="N165" s="644" t="s">
        <v>221</v>
      </c>
      <c r="O165" s="838">
        <v>0.34499999999999997</v>
      </c>
      <c r="P165" s="958">
        <v>43371</v>
      </c>
      <c r="Q165" s="958">
        <v>43388</v>
      </c>
      <c r="R165" s="736">
        <f t="shared" si="37"/>
        <v>8.6956521739130519</v>
      </c>
      <c r="S165" s="802">
        <f>IF(INDEX(Historical!$D$7:$D$1452,MATCH(B165,Historical!$B$7:$B$1452,0))=0,"n/a",(INDEX(Historical!$C$7:$C$1452,MATCH(B165,Historical!$B$7:$B$1452,0))/INDEX(Historical!$D$7:$D$1452,MATCH(B165,Historical!$B$7:$B$1452,0))-1)*100)</f>
        <v>6.9672131147541005</v>
      </c>
      <c r="T165" s="802">
        <f>IF(INDEX(Historical!$F$7:$F$1452,MATCH(B165,Historical!$B$7:$B$1452,0))=0,"n/a",((INDEX(Historical!$C$7:$C$1452,MATCH(B165,Historical!$B$7:$B$1452,0))/INDEX(Historical!$F$7:$F$1452,MATCH(B165,Historical!$B$7:$B$1452,0)))^(1/3)-1)*100)</f>
        <v>7.1769882276840002</v>
      </c>
      <c r="U165" s="802">
        <f>IF(INDEX(Historical!$I$7:$I$1452,MATCH(B165,Historical!$B$7:$B$1452,0))=0,"n/a",((INDEX(Historical!$C$7:$C$1452,MATCH(B165,Historical!$B$7:$B$1452,0))/INDEX(Historical!$I$7:$I$1452,MATCH(B165,Historical!$B$7:$B$1452,0)))^(1/5)-1)*100)</f>
        <v>7.8344419747867766</v>
      </c>
      <c r="V165" s="802">
        <f>IF(INDEX(Historical!$O$7:$O$1452,MATCH(B165,Historical!$B$7:$B$1452,0))=0,"n/a",((INDEX(Historical!$C$7:$C$1452,MATCH(B165,Historical!$B$7:$B$1452,0))/INDEX(Historical!$O$7:$O$1452,MATCH(B165,Historical!$B$7:$B$1452,0)))^(1/10)-1)*100)</f>
        <v>10.291122508628847</v>
      </c>
      <c r="W165" s="803">
        <f t="shared" si="38"/>
        <v>0.76128157722520495</v>
      </c>
      <c r="X165" s="804">
        <f t="shared" si="39"/>
        <v>0.86092768953700849</v>
      </c>
      <c r="Y165" s="651"/>
      <c r="Z165" s="745">
        <f t="shared" si="40"/>
        <v>53.003533568904594</v>
      </c>
      <c r="AA165" s="678">
        <f t="shared" si="41"/>
        <v>25.473498233215548</v>
      </c>
      <c r="AB165" s="679">
        <v>12</v>
      </c>
      <c r="AC165" s="959">
        <v>2.83</v>
      </c>
      <c r="AD165" s="959">
        <v>1.62</v>
      </c>
      <c r="AE165" s="959">
        <v>2.4</v>
      </c>
      <c r="AF165" s="959">
        <v>2.96</v>
      </c>
      <c r="AG165" s="959">
        <v>17.7</v>
      </c>
      <c r="AH165" s="959">
        <v>35.099999999999994</v>
      </c>
      <c r="AI165" s="959">
        <v>6.29</v>
      </c>
      <c r="AJ165" s="959">
        <v>9.1</v>
      </c>
      <c r="AK165" s="959">
        <v>15.75</v>
      </c>
      <c r="AL165" s="969">
        <v>24210</v>
      </c>
      <c r="AM165" s="964">
        <v>0.1</v>
      </c>
      <c r="AN165" s="959">
        <v>1.04</v>
      </c>
      <c r="AO165" s="845">
        <f t="shared" si="42"/>
        <v>-15.558323840617701</v>
      </c>
      <c r="AP165" s="846">
        <f t="shared" si="43"/>
        <v>9.9151743925978462</v>
      </c>
      <c r="AQ165" s="680">
        <f t="shared" si="44"/>
        <v>83.06229027339667</v>
      </c>
      <c r="AR165" s="745">
        <f>INDEX(Historical!$C$7:$C$1452,MATCH(B165,Historical!$B$7:$B$1452,0))*IF(AH165="n/a",1.03,IF(AH165&lt;0,1.01,IF(AH165&gt;10,1.1,(1+AH165/100))))</f>
        <v>1.4355</v>
      </c>
      <c r="AS165" s="678">
        <f t="shared" si="45"/>
        <v>1.52579295</v>
      </c>
      <c r="AT165" s="678">
        <f t="shared" si="49"/>
        <v>1.6783722450000003</v>
      </c>
      <c r="AU165" s="678">
        <f t="shared" si="49"/>
        <v>1.8462094695000004</v>
      </c>
      <c r="AV165" s="678">
        <f t="shared" si="49"/>
        <v>2.0308304164500006</v>
      </c>
      <c r="AW165" s="745">
        <f t="shared" si="46"/>
        <v>8.5167050809500005</v>
      </c>
      <c r="AX165" s="854">
        <f t="shared" si="47"/>
        <v>11.813989569912611</v>
      </c>
      <c r="AY165" s="1090">
        <v>0.61</v>
      </c>
      <c r="AZ165" s="964">
        <v>19.64</v>
      </c>
      <c r="BA165" s="964">
        <v>-8.2100000000000009</v>
      </c>
      <c r="BB165" s="964">
        <v>-2.0500000000000003</v>
      </c>
      <c r="BC165" s="964">
        <v>1.8900000000000001</v>
      </c>
      <c r="BE165" s="701">
        <v>2003</v>
      </c>
      <c r="BF165" s="986" t="e">
        <f>#VALUE!</f>
        <v>#VALUE!</v>
      </c>
      <c r="BG165" s="972">
        <v>6.6000000000000005</v>
      </c>
    </row>
    <row r="166" spans="1:59" ht="11.25" customHeight="1" x14ac:dyDescent="0.2">
      <c r="A166" s="645" t="s">
        <v>773</v>
      </c>
      <c r="B166" s="651" t="s">
        <v>774</v>
      </c>
      <c r="C166" s="1080" t="s">
        <v>132</v>
      </c>
      <c r="D166" s="1080" t="s">
        <v>4428</v>
      </c>
      <c r="E166" s="835">
        <v>16</v>
      </c>
      <c r="F166" s="554">
        <v>225</v>
      </c>
      <c r="G166" s="554" t="s">
        <v>38</v>
      </c>
      <c r="H166" s="554" t="s">
        <v>38</v>
      </c>
      <c r="I166" s="966">
        <v>29.96</v>
      </c>
      <c r="J166" s="745">
        <f t="shared" si="35"/>
        <v>2.2029372496662218</v>
      </c>
      <c r="K166" s="968">
        <v>0.16500000000000001</v>
      </c>
      <c r="L166" s="679">
        <v>4</v>
      </c>
      <c r="M166" s="736">
        <f t="shared" si="36"/>
        <v>0.66</v>
      </c>
      <c r="N166" s="644" t="s">
        <v>141</v>
      </c>
      <c r="O166" s="838">
        <v>0.155</v>
      </c>
      <c r="P166" s="958">
        <v>43479</v>
      </c>
      <c r="Q166" s="958">
        <v>43497</v>
      </c>
      <c r="R166" s="736">
        <f t="shared" si="37"/>
        <v>6.4516129032258114</v>
      </c>
      <c r="S166" s="802">
        <f>IF(INDEX(Historical!$D$7:$D$1452,MATCH(B166,Historical!$B$7:$B$1452,0))=0,"n/a",(INDEX(Historical!$C$7:$C$1452,MATCH(B166,Historical!$B$7:$B$1452,0))/INDEX(Historical!$D$7:$D$1452,MATCH(B166,Historical!$B$7:$B$1452,0))-1)*100)</f>
        <v>7.4074074074073959</v>
      </c>
      <c r="T166" s="802">
        <f>IF(INDEX(Historical!$F$7:$F$1452,MATCH(B166,Historical!$B$7:$B$1452,0))=0,"n/a",((INDEX(Historical!$C$7:$C$1452,MATCH(B166,Historical!$B$7:$B$1452,0))/INDEX(Historical!$F$7:$F$1452,MATCH(B166,Historical!$B$7:$B$1452,0)))^(1/3)-1)*100)</f>
        <v>5.5429375526615754</v>
      </c>
      <c r="U166" s="802">
        <f>IF(INDEX(Historical!$I$7:$I$1452,MATCH(B166,Historical!$B$7:$B$1452,0))=0,"n/a",((INDEX(Historical!$C$7:$C$1452,MATCH(B166,Historical!$B$7:$B$1452,0))/INDEX(Historical!$I$7:$I$1452,MATCH(B166,Historical!$B$7:$B$1452,0)))^(1/5)-1)*100)</f>
        <v>4.4441795090502056</v>
      </c>
      <c r="V166" s="802">
        <f>IF(INDEX(Historical!$O$7:$O$1452,MATCH(B166,Historical!$B$7:$B$1452,0))=0,"n/a",((INDEX(Historical!$C$7:$C$1452,MATCH(B166,Historical!$B$7:$B$1452,0))/INDEX(Historical!$O$7:$O$1452,MATCH(B166,Historical!$B$7:$B$1452,0)))^(1/10)-1)*100)</f>
        <v>3.614119736990995</v>
      </c>
      <c r="W166" s="803">
        <f t="shared" si="38"/>
        <v>1.2296713535977901</v>
      </c>
      <c r="X166" s="804">
        <f t="shared" si="39"/>
        <v>0.46780836937370585</v>
      </c>
      <c r="Y166" s="763"/>
      <c r="Z166" s="745">
        <f t="shared" si="40"/>
        <v>66</v>
      </c>
      <c r="AA166" s="678">
        <f t="shared" si="41"/>
        <v>29.96</v>
      </c>
      <c r="AB166" s="679">
        <v>9</v>
      </c>
      <c r="AC166" s="959">
        <v>1</v>
      </c>
      <c r="AD166" s="959" t="s">
        <v>138</v>
      </c>
      <c r="AE166" s="959">
        <v>3.46</v>
      </c>
      <c r="AF166" s="959">
        <v>3.01</v>
      </c>
      <c r="AG166" s="959">
        <v>9.7000000000000011</v>
      </c>
      <c r="AH166" s="959">
        <v>10.6</v>
      </c>
      <c r="AI166" s="959">
        <v>6.3100000000000005</v>
      </c>
      <c r="AJ166" s="959">
        <v>9.5</v>
      </c>
      <c r="AK166" s="959" t="s">
        <v>138</v>
      </c>
      <c r="AL166" s="969">
        <v>226.5</v>
      </c>
      <c r="AM166" s="964">
        <v>5.7</v>
      </c>
      <c r="AN166" s="959">
        <v>0</v>
      </c>
      <c r="AO166" s="845">
        <f t="shared" si="42"/>
        <v>-23.312883241283572</v>
      </c>
      <c r="AP166" s="846">
        <f t="shared" si="43"/>
        <v>6.647116758716427</v>
      </c>
      <c r="AQ166" s="680">
        <f t="shared" si="44"/>
        <v>100.19945609871725</v>
      </c>
      <c r="AR166" s="745">
        <f>INDEX(Historical!$C$7:$C$1452,MATCH(B166,Historical!$B$7:$B$1452,0))*IF(AH166="n/a",1.03,IF(AH166&lt;0,1.01,IF(AH166&gt;10,1.1,(1+AH166/100))))</f>
        <v>0.63800000000000001</v>
      </c>
      <c r="AS166" s="678">
        <f t="shared" si="45"/>
        <v>0.67825780000000002</v>
      </c>
      <c r="AT166" s="678">
        <f t="shared" si="49"/>
        <v>0.69860553400000003</v>
      </c>
      <c r="AU166" s="678">
        <f t="shared" si="49"/>
        <v>0.71956370002000003</v>
      </c>
      <c r="AV166" s="678">
        <f t="shared" si="49"/>
        <v>0.74115061102060009</v>
      </c>
      <c r="AW166" s="745">
        <f t="shared" si="46"/>
        <v>3.4755776450406004</v>
      </c>
      <c r="AX166" s="854">
        <f t="shared" si="47"/>
        <v>11.600726452071429</v>
      </c>
      <c r="AY166" s="1090">
        <v>-7.0000000000000007E-2</v>
      </c>
      <c r="AZ166" s="964">
        <v>35.199999999999996</v>
      </c>
      <c r="BA166" s="964">
        <v>-4.37</v>
      </c>
      <c r="BB166" s="964">
        <v>6.9099999999999993</v>
      </c>
      <c r="BC166" s="964">
        <v>9.69</v>
      </c>
      <c r="BE166" s="701">
        <v>2004</v>
      </c>
      <c r="BF166" s="986" t="e">
        <f>#VALUE!</f>
        <v>#VALUE!</v>
      </c>
      <c r="BG166" s="972">
        <v>3.5000000000000004</v>
      </c>
    </row>
    <row r="167" spans="1:59" ht="11.25" customHeight="1" x14ac:dyDescent="0.2">
      <c r="A167" s="645" t="s">
        <v>775</v>
      </c>
      <c r="B167" s="651" t="s">
        <v>776</v>
      </c>
      <c r="C167" s="1080" t="s">
        <v>113</v>
      </c>
      <c r="D167" s="1080" t="s">
        <v>4410</v>
      </c>
      <c r="E167" s="835">
        <v>18</v>
      </c>
      <c r="F167" s="554">
        <v>178</v>
      </c>
      <c r="G167" s="554" t="s">
        <v>107</v>
      </c>
      <c r="H167" s="554" t="s">
        <v>107</v>
      </c>
      <c r="I167" s="966">
        <v>32.72</v>
      </c>
      <c r="J167" s="745">
        <f t="shared" si="35"/>
        <v>2.2004889975550124</v>
      </c>
      <c r="K167" s="968">
        <v>0.18</v>
      </c>
      <c r="L167" s="679">
        <v>4</v>
      </c>
      <c r="M167" s="736">
        <f t="shared" si="36"/>
        <v>0.72</v>
      </c>
      <c r="N167" s="644" t="s">
        <v>601</v>
      </c>
      <c r="O167" s="838">
        <v>0.17</v>
      </c>
      <c r="P167" s="958">
        <v>43340</v>
      </c>
      <c r="Q167" s="958">
        <v>43362</v>
      </c>
      <c r="R167" s="736">
        <f t="shared" si="37"/>
        <v>5.8823529411764595</v>
      </c>
      <c r="S167" s="802">
        <f>IF(INDEX(Historical!$D$7:$D$1452,MATCH(B167,Historical!$B$7:$B$1452,0))=0,"n/a",(INDEX(Historical!$C$7:$C$1452,MATCH(B167,Historical!$B$7:$B$1452,0))/INDEX(Historical!$D$7:$D$1452,MATCH(B167,Historical!$B$7:$B$1452,0))-1)*100)</f>
        <v>3.0303030303030276</v>
      </c>
      <c r="T167" s="802">
        <f>IF(INDEX(Historical!$F$7:$F$1452,MATCH(B167,Historical!$B$7:$B$1452,0))=0,"n/a",((INDEX(Historical!$C$7:$C$1452,MATCH(B167,Historical!$B$7:$B$1452,0))/INDEX(Historical!$F$7:$F$1452,MATCH(B167,Historical!$B$7:$B$1452,0)))^(1/3)-1)*100)</f>
        <v>7.9870600425827831</v>
      </c>
      <c r="U167" s="802">
        <f>IF(INDEX(Historical!$I$7:$I$1452,MATCH(B167,Historical!$B$7:$B$1452,0))=0,"n/a",((INDEX(Historical!$C$7:$C$1452,MATCH(B167,Historical!$B$7:$B$1452,0))/INDEX(Historical!$I$7:$I$1452,MATCH(B167,Historical!$B$7:$B$1452,0)))^(1/5)-1)*100)</f>
        <v>7.6669005325678663</v>
      </c>
      <c r="V167" s="802">
        <f>IF(INDEX(Historical!$O$7:$O$1452,MATCH(B167,Historical!$B$7:$B$1452,0))=0,"n/a",((INDEX(Historical!$C$7:$C$1452,MATCH(B167,Historical!$B$7:$B$1452,0))/INDEX(Historical!$O$7:$O$1452,MATCH(B167,Historical!$B$7:$B$1452,0)))^(1/10)-1)*100)</f>
        <v>8.5272418407742698</v>
      </c>
      <c r="W167" s="803">
        <f t="shared" si="38"/>
        <v>0.89910673060865309</v>
      </c>
      <c r="X167" s="804" t="str">
        <f t="shared" si="39"/>
        <v>n/a</v>
      </c>
      <c r="Y167" s="749" t="s">
        <v>4292</v>
      </c>
      <c r="Z167" s="745">
        <f t="shared" si="40"/>
        <v>69.230769230769226</v>
      </c>
      <c r="AA167" s="678">
        <f t="shared" si="41"/>
        <v>31.46153846153846</v>
      </c>
      <c r="AB167" s="679">
        <v>12</v>
      </c>
      <c r="AC167" s="959">
        <v>1.04</v>
      </c>
      <c r="AD167" s="959">
        <v>2.63</v>
      </c>
      <c r="AE167" s="959">
        <v>3.61</v>
      </c>
      <c r="AF167" s="959">
        <v>4.3499999999999996</v>
      </c>
      <c r="AG167" s="959">
        <v>15.9</v>
      </c>
      <c r="AH167" s="959">
        <v>-29.4</v>
      </c>
      <c r="AI167" s="959">
        <v>24</v>
      </c>
      <c r="AJ167" s="959">
        <v>-4.1000000000000005</v>
      </c>
      <c r="AK167" s="959">
        <v>12</v>
      </c>
      <c r="AL167" s="969">
        <v>3580</v>
      </c>
      <c r="AM167" s="964">
        <v>14.299999999999999</v>
      </c>
      <c r="AN167" s="959">
        <v>0.93</v>
      </c>
      <c r="AO167" s="845">
        <f t="shared" si="42"/>
        <v>-21.594148931415582</v>
      </c>
      <c r="AP167" s="846">
        <f t="shared" si="43"/>
        <v>9.8673895301228782</v>
      </c>
      <c r="AQ167" s="680">
        <f t="shared" si="44"/>
        <v>146.62854868332053</v>
      </c>
      <c r="AR167" s="745">
        <f>INDEX(Historical!$C$7:$C$1452,MATCH(B167,Historical!$B$7:$B$1452,0))*IF(AH167="n/a",1.03,IF(AH167&lt;0,1.01,IF(AH167&gt;10,1.1,(1+AH167/100))))</f>
        <v>0.68680000000000008</v>
      </c>
      <c r="AS167" s="678">
        <f t="shared" si="45"/>
        <v>0.75548000000000015</v>
      </c>
      <c r="AT167" s="678">
        <f t="shared" ref="AT167:AV186" si="50">IF($AK167="n/a",1.03*AS167,IF($AK167&lt;0,1.01*AS167,IF($AK167&gt;10,1.1*AS167,(1+$AK167/100)*AS167)))</f>
        <v>0.83102800000000021</v>
      </c>
      <c r="AU167" s="678">
        <f t="shared" si="50"/>
        <v>0.91413080000000035</v>
      </c>
      <c r="AV167" s="678">
        <f t="shared" si="50"/>
        <v>1.0055438800000005</v>
      </c>
      <c r="AW167" s="745">
        <f t="shared" si="46"/>
        <v>4.192982680000001</v>
      </c>
      <c r="AX167" s="854">
        <f t="shared" si="47"/>
        <v>12.814739242053793</v>
      </c>
      <c r="AY167" s="1090">
        <v>0.74</v>
      </c>
      <c r="AZ167" s="964">
        <v>10.39</v>
      </c>
      <c r="BA167" s="964">
        <v>-15.6</v>
      </c>
      <c r="BB167" s="964">
        <v>-1.79</v>
      </c>
      <c r="BC167" s="964">
        <v>-4.3499999999999996</v>
      </c>
      <c r="BE167" s="701">
        <v>2001</v>
      </c>
      <c r="BF167" s="986" t="e">
        <f>#VALUE!</f>
        <v>#VALUE!</v>
      </c>
      <c r="BG167" s="972">
        <v>5.8000000000000007</v>
      </c>
    </row>
    <row r="168" spans="1:59" ht="11.25" customHeight="1" x14ac:dyDescent="0.2">
      <c r="A168" s="645" t="s">
        <v>777</v>
      </c>
      <c r="B168" s="651" t="s">
        <v>778</v>
      </c>
      <c r="C168" s="1080" t="s">
        <v>113</v>
      </c>
      <c r="D168" s="1080" t="s">
        <v>4450</v>
      </c>
      <c r="E168" s="835">
        <v>15</v>
      </c>
      <c r="F168" s="554">
        <v>231</v>
      </c>
      <c r="G168" s="554" t="s">
        <v>107</v>
      </c>
      <c r="H168" s="554" t="s">
        <v>107</v>
      </c>
      <c r="I168" s="966">
        <v>57.2</v>
      </c>
      <c r="J168" s="745">
        <f t="shared" si="35"/>
        <v>1.9580419580419581</v>
      </c>
      <c r="K168" s="968">
        <v>0.28000000000000003</v>
      </c>
      <c r="L168" s="679">
        <v>4</v>
      </c>
      <c r="M168" s="736">
        <f t="shared" si="36"/>
        <v>1.1200000000000001</v>
      </c>
      <c r="N168" s="644" t="s">
        <v>150</v>
      </c>
      <c r="O168" s="838">
        <v>0.24</v>
      </c>
      <c r="P168" s="695">
        <v>43153</v>
      </c>
      <c r="Q168" s="695">
        <v>43174</v>
      </c>
      <c r="R168" s="736">
        <f t="shared" si="37"/>
        <v>16.666666666666682</v>
      </c>
      <c r="S168" s="802">
        <f>IF(INDEX(Historical!$D$7:$D$1452,MATCH(B168,Historical!$B$7:$B$1452,0))=0,"n/a",(INDEX(Historical!$C$7:$C$1452,MATCH(B168,Historical!$B$7:$B$1452,0))/INDEX(Historical!$D$7:$D$1452,MATCH(B168,Historical!$B$7:$B$1452,0))-1)*100)</f>
        <v>9.0909090909090828</v>
      </c>
      <c r="T168" s="802">
        <f>IF(INDEX(Historical!$F$7:$F$1452,MATCH(B168,Historical!$B$7:$B$1452,0))=0,"n/a",((INDEX(Historical!$C$7:$C$1452,MATCH(B168,Historical!$B$7:$B$1452,0))/INDEX(Historical!$F$7:$F$1452,MATCH(B168,Historical!$B$7:$B$1452,0)))^(1/3)-1)*100)</f>
        <v>10.064241629820891</v>
      </c>
      <c r="U168" s="802">
        <f>IF(INDEX(Historical!$I$7:$I$1452,MATCH(B168,Historical!$B$7:$B$1452,0))=0,"n/a",((INDEX(Historical!$C$7:$C$1452,MATCH(B168,Historical!$B$7:$B$1452,0))/INDEX(Historical!$I$7:$I$1452,MATCH(B168,Historical!$B$7:$B$1452,0)))^(1/5)-1)*100)</f>
        <v>9.8560543306117854</v>
      </c>
      <c r="V168" s="802">
        <f>IF(INDEX(Historical!$O$7:$O$1452,MATCH(B168,Historical!$B$7:$B$1452,0))=0,"n/a",((INDEX(Historical!$C$7:$C$1452,MATCH(B168,Historical!$B$7:$B$1452,0))/INDEX(Historical!$O$7:$O$1452,MATCH(B168,Historical!$B$7:$B$1452,0)))^(1/10)-1)*100)</f>
        <v>9.1493425617896982</v>
      </c>
      <c r="W168" s="803">
        <f t="shared" si="38"/>
        <v>1.0772418088020357</v>
      </c>
      <c r="X168" s="804">
        <f t="shared" si="39"/>
        <v>0.80787330578785133</v>
      </c>
      <c r="Y168" s="651"/>
      <c r="Z168" s="745">
        <f t="shared" si="40"/>
        <v>33.038348082595867</v>
      </c>
      <c r="AA168" s="678">
        <f t="shared" si="41"/>
        <v>16.873156342182892</v>
      </c>
      <c r="AB168" s="679">
        <v>12</v>
      </c>
      <c r="AC168" s="959">
        <v>3.39</v>
      </c>
      <c r="AD168" s="959">
        <v>0.85</v>
      </c>
      <c r="AE168" s="959">
        <v>1.25</v>
      </c>
      <c r="AF168" s="959">
        <v>6.14</v>
      </c>
      <c r="AG168" s="959">
        <v>33.1</v>
      </c>
      <c r="AH168" s="959">
        <v>0</v>
      </c>
      <c r="AI168" s="959">
        <v>10.100000000000001</v>
      </c>
      <c r="AJ168" s="959">
        <v>12.2</v>
      </c>
      <c r="AK168" s="959">
        <v>19.8</v>
      </c>
      <c r="AL168" s="969">
        <v>7100</v>
      </c>
      <c r="AM168" s="964">
        <v>0.2</v>
      </c>
      <c r="AN168" s="959">
        <v>0</v>
      </c>
      <c r="AO168" s="845">
        <f t="shared" si="42"/>
        <v>-5.0590600535291479</v>
      </c>
      <c r="AP168" s="846">
        <f t="shared" si="43"/>
        <v>11.814096288653744</v>
      </c>
      <c r="AQ168" s="680">
        <f t="shared" si="44"/>
        <v>114.58091448837658</v>
      </c>
      <c r="AR168" s="745">
        <f>INDEX(Historical!$C$7:$C$1452,MATCH(B168,Historical!$B$7:$B$1452,0))*IF(AH168="n/a",1.03,IF(AH168&lt;0,1.01,IF(AH168&gt;10,1.1,(1+AH168/100))))</f>
        <v>0.96</v>
      </c>
      <c r="AS168" s="678">
        <f t="shared" si="45"/>
        <v>1.056</v>
      </c>
      <c r="AT168" s="678">
        <f t="shared" si="50"/>
        <v>1.1616000000000002</v>
      </c>
      <c r="AU168" s="678">
        <f t="shared" si="50"/>
        <v>1.2777600000000002</v>
      </c>
      <c r="AV168" s="678">
        <f t="shared" si="50"/>
        <v>1.4055360000000003</v>
      </c>
      <c r="AW168" s="745">
        <f t="shared" si="46"/>
        <v>5.8608960000000012</v>
      </c>
      <c r="AX168" s="854">
        <f t="shared" si="47"/>
        <v>10.24632167832168</v>
      </c>
      <c r="AY168" s="1090">
        <v>1.22</v>
      </c>
      <c r="AZ168" s="964">
        <v>11.39</v>
      </c>
      <c r="BA168" s="964">
        <v>-28.42</v>
      </c>
      <c r="BB168" s="964">
        <v>-4.8599999999999994</v>
      </c>
      <c r="BC168" s="964">
        <v>-12.809999999999999</v>
      </c>
      <c r="BE168" s="701">
        <v>2004</v>
      </c>
      <c r="BF168" s="986" t="e">
        <f>#VALUE!</f>
        <v>#VALUE!</v>
      </c>
      <c r="BG168" s="972">
        <v>19</v>
      </c>
    </row>
    <row r="169" spans="1:59" ht="11.25" customHeight="1" x14ac:dyDescent="0.2">
      <c r="A169" s="645" t="s">
        <v>779</v>
      </c>
      <c r="B169" s="651" t="s">
        <v>780</v>
      </c>
      <c r="C169" s="1080" t="s">
        <v>113</v>
      </c>
      <c r="D169" s="1080" t="s">
        <v>4410</v>
      </c>
      <c r="E169" s="835">
        <v>16</v>
      </c>
      <c r="F169" s="554">
        <v>200</v>
      </c>
      <c r="G169" s="554" t="s">
        <v>38</v>
      </c>
      <c r="H169" s="554" t="s">
        <v>107</v>
      </c>
      <c r="I169" s="966">
        <v>36.1</v>
      </c>
      <c r="J169" s="745">
        <f t="shared" si="35"/>
        <v>1.0337950138504155</v>
      </c>
      <c r="K169" s="975">
        <v>9.3299999999999994E-2</v>
      </c>
      <c r="L169" s="679">
        <v>4</v>
      </c>
      <c r="M169" s="736">
        <f t="shared" si="36"/>
        <v>0.37319999999999998</v>
      </c>
      <c r="N169" s="644" t="s">
        <v>229</v>
      </c>
      <c r="O169" s="842">
        <v>7.6700000000000004E-2</v>
      </c>
      <c r="P169" s="695">
        <v>43139</v>
      </c>
      <c r="Q169" s="695">
        <v>43168</v>
      </c>
      <c r="R169" s="736">
        <f t="shared" si="37"/>
        <v>21.642764015645358</v>
      </c>
      <c r="S169" s="802">
        <f>IF(INDEX(Historical!$D$7:$D$1452,MATCH(B169,Historical!$B$7:$B$1452,0))=0,"n/a",(INDEX(Historical!$C$7:$C$1452,MATCH(B169,Historical!$B$7:$B$1452,0))/INDEX(Historical!$D$7:$D$1452,MATCH(B169,Historical!$B$7:$B$1452,0))-1)*100)</f>
        <v>15.000000000000014</v>
      </c>
      <c r="T169" s="802">
        <f>IF(INDEX(Historical!$F$7:$F$1452,MATCH(B169,Historical!$B$7:$B$1452,0))=0,"n/a",((INDEX(Historical!$C$7:$C$1452,MATCH(B169,Historical!$B$7:$B$1452,0))/INDEX(Historical!$F$7:$F$1452,MATCH(B169,Historical!$B$7:$B$1452,0)))^(1/3)-1)*100)</f>
        <v>17.995813862247644</v>
      </c>
      <c r="U169" s="802">
        <f>IF(INDEX(Historical!$I$7:$I$1452,MATCH(B169,Historical!$B$7:$B$1452,0))=0,"n/a",((INDEX(Historical!$C$7:$C$1452,MATCH(B169,Historical!$B$7:$B$1452,0))/INDEX(Historical!$I$7:$I$1452,MATCH(B169,Historical!$B$7:$B$1452,0)))^(1/5)-1)*100)</f>
        <v>16.6110813080121</v>
      </c>
      <c r="V169" s="802">
        <f>IF(INDEX(Historical!$O$7:$O$1452,MATCH(B169,Historical!$B$7:$B$1452,0))=0,"n/a",((INDEX(Historical!$C$7:$C$1452,MATCH(B169,Historical!$B$7:$B$1452,0))/INDEX(Historical!$O$7:$O$1452,MATCH(B169,Historical!$B$7:$B$1452,0)))^(1/10)-1)*100)</f>
        <v>17.867854569209229</v>
      </c>
      <c r="W169" s="803">
        <f t="shared" si="38"/>
        <v>0.92966288950197395</v>
      </c>
      <c r="X169" s="804">
        <f t="shared" si="39"/>
        <v>1.4444418528706173</v>
      </c>
      <c r="Y169" s="1114" t="s">
        <v>4481</v>
      </c>
      <c r="Z169" s="745">
        <f t="shared" si="40"/>
        <v>54.086956521739125</v>
      </c>
      <c r="AA169" s="678">
        <f t="shared" si="41"/>
        <v>52.318840579710148</v>
      </c>
      <c r="AB169" s="679">
        <v>12</v>
      </c>
      <c r="AC169" s="959">
        <v>0.69</v>
      </c>
      <c r="AD169" s="959">
        <v>5.28</v>
      </c>
      <c r="AE169" s="959">
        <v>6.75</v>
      </c>
      <c r="AF169" s="959">
        <v>16.12</v>
      </c>
      <c r="AG169" s="959">
        <v>31.2</v>
      </c>
      <c r="AH169" s="959">
        <v>14.099999999999998</v>
      </c>
      <c r="AI169" s="959">
        <v>11.62</v>
      </c>
      <c r="AJ169" s="959">
        <v>11.5</v>
      </c>
      <c r="AK169" s="959">
        <v>9.9</v>
      </c>
      <c r="AL169" s="969">
        <v>12100</v>
      </c>
      <c r="AM169" s="964">
        <v>55.85</v>
      </c>
      <c r="AN169" s="959">
        <v>0</v>
      </c>
      <c r="AO169" s="845">
        <f t="shared" si="42"/>
        <v>-34.673964257847629</v>
      </c>
      <c r="AP169" s="846">
        <f t="shared" si="43"/>
        <v>17.644876321862515</v>
      </c>
      <c r="AQ169" s="680">
        <f t="shared" si="44"/>
        <v>512.23804743831374</v>
      </c>
      <c r="AR169" s="745">
        <f>INDEX(Historical!$C$7:$C$1452,MATCH(B169,Historical!$B$7:$B$1452,0))*IF(AH169="n/a",1.03,IF(AH169&lt;0,1.01,IF(AH169&gt;10,1.1,(1+AH169/100))))</f>
        <v>0.33733333333333337</v>
      </c>
      <c r="AS169" s="678">
        <f t="shared" si="45"/>
        <v>0.37106666666666677</v>
      </c>
      <c r="AT169" s="678">
        <f t="shared" si="50"/>
        <v>0.40780226666666675</v>
      </c>
      <c r="AU169" s="678">
        <f t="shared" si="50"/>
        <v>0.44817469106666674</v>
      </c>
      <c r="AV169" s="678">
        <f t="shared" si="50"/>
        <v>0.49254398548226674</v>
      </c>
      <c r="AW169" s="745">
        <f t="shared" si="46"/>
        <v>2.0569209432156006</v>
      </c>
      <c r="AX169" s="854">
        <f t="shared" si="47"/>
        <v>5.6978419479656521</v>
      </c>
      <c r="AY169" s="1090">
        <v>0.61</v>
      </c>
      <c r="AZ169" s="964">
        <v>21.39</v>
      </c>
      <c r="BA169" s="964">
        <v>-15.939999999999998</v>
      </c>
      <c r="BB169" s="964">
        <v>-6.97</v>
      </c>
      <c r="BC169" s="964">
        <v>-2.2200000000000002</v>
      </c>
      <c r="BE169" s="701">
        <v>2003</v>
      </c>
      <c r="BF169" s="986" t="e">
        <f>#VALUE!</f>
        <v>#VALUE!</v>
      </c>
      <c r="BG169" s="972">
        <v>19.900000000000002</v>
      </c>
    </row>
    <row r="170" spans="1:59" s="882" customFormat="1" ht="11.25" customHeight="1" x14ac:dyDescent="0.2">
      <c r="A170" s="740" t="s">
        <v>783</v>
      </c>
      <c r="B170" s="890" t="s">
        <v>784</v>
      </c>
      <c r="C170" s="1080" t="s">
        <v>248</v>
      </c>
      <c r="D170" s="1080" t="s">
        <v>4405</v>
      </c>
      <c r="E170" s="862">
        <v>24</v>
      </c>
      <c r="F170" s="554">
        <v>134</v>
      </c>
      <c r="G170" s="1179" t="s">
        <v>107</v>
      </c>
      <c r="H170" s="1179" t="s">
        <v>107</v>
      </c>
      <c r="I170" s="875">
        <v>83.2</v>
      </c>
      <c r="J170" s="864">
        <f t="shared" si="35"/>
        <v>1.0817307692307692</v>
      </c>
      <c r="K170" s="888">
        <v>0.22500000000000001</v>
      </c>
      <c r="L170" s="866">
        <v>4</v>
      </c>
      <c r="M170" s="867">
        <f t="shared" si="36"/>
        <v>0.9</v>
      </c>
      <c r="N170" s="868" t="s">
        <v>322</v>
      </c>
      <c r="O170" s="889">
        <v>0.16</v>
      </c>
      <c r="P170" s="870">
        <v>43175</v>
      </c>
      <c r="Q170" s="870">
        <v>43189</v>
      </c>
      <c r="R170" s="867">
        <f t="shared" si="37"/>
        <v>40.625</v>
      </c>
      <c r="S170" s="802">
        <f>IF(INDEX(Historical!$D$7:$D$1452,MATCH(B170,Historical!$B$7:$B$1452,0))=0,"n/a",(INDEX(Historical!$C$7:$C$1452,MATCH(B170,Historical!$B$7:$B$1452,0))/INDEX(Historical!$D$7:$D$1452,MATCH(B170,Historical!$B$7:$B$1452,0))-1)*100)</f>
        <v>18.518518518518512</v>
      </c>
      <c r="T170" s="802">
        <f>IF(INDEX(Historical!$F$7:$F$1452,MATCH(B170,Historical!$B$7:$B$1452,0))=0,"n/a",((INDEX(Historical!$C$7:$C$1452,MATCH(B170,Historical!$B$7:$B$1452,0))/INDEX(Historical!$F$7:$F$1452,MATCH(B170,Historical!$B$7:$B$1452,0)))^(1/3)-1)*100)</f>
        <v>16.960709528514649</v>
      </c>
      <c r="U170" s="802">
        <f>IF(INDEX(Historical!$I$7:$I$1452,MATCH(B170,Historical!$B$7:$B$1452,0))=0,"n/a",((INDEX(Historical!$C$7:$C$1452,MATCH(B170,Historical!$B$7:$B$1452,0))/INDEX(Historical!$I$7:$I$1452,MATCH(B170,Historical!$B$7:$B$1452,0)))^(1/5)-1)*100)</f>
        <v>17.978912471277987</v>
      </c>
      <c r="V170" s="802">
        <f>IF(INDEX(Historical!$O$7:$O$1452,MATCH(B170,Historical!$B$7:$B$1452,0))=0,"n/a",((INDEX(Historical!$C$7:$C$1452,MATCH(B170,Historical!$B$7:$B$1452,0))/INDEX(Historical!$O$7:$O$1452,MATCH(B170,Historical!$B$7:$B$1452,0)))^(1/10)-1)*100)</f>
        <v>23.911573250827132</v>
      </c>
      <c r="W170" s="871">
        <f t="shared" si="38"/>
        <v>0.75189165859908746</v>
      </c>
      <c r="X170" s="872">
        <f t="shared" si="39"/>
        <v>1.103000765109079</v>
      </c>
      <c r="Y170" s="887"/>
      <c r="Z170" s="864">
        <f t="shared" si="40"/>
        <v>21.176470588235293</v>
      </c>
      <c r="AA170" s="874">
        <f t="shared" si="41"/>
        <v>19.576470588235296</v>
      </c>
      <c r="AB170" s="866">
        <v>1</v>
      </c>
      <c r="AC170" s="875">
        <v>4.25</v>
      </c>
      <c r="AD170" s="875">
        <v>1.63</v>
      </c>
      <c r="AE170" s="875">
        <v>2.08</v>
      </c>
      <c r="AF170" s="875">
        <v>9.61</v>
      </c>
      <c r="AG170" s="875">
        <v>50.9</v>
      </c>
      <c r="AH170" s="875">
        <v>32.700000000000003</v>
      </c>
      <c r="AI170" s="875">
        <v>7.7399999999999993</v>
      </c>
      <c r="AJ170" s="875">
        <v>16.3</v>
      </c>
      <c r="AK170" s="875">
        <v>12.01</v>
      </c>
      <c r="AL170" s="876">
        <v>31110</v>
      </c>
      <c r="AM170" s="877">
        <v>0.2</v>
      </c>
      <c r="AN170" s="875">
        <v>0.12</v>
      </c>
      <c r="AO170" s="878">
        <f t="shared" si="42"/>
        <v>-0.51582734772653893</v>
      </c>
      <c r="AP170" s="879">
        <f t="shared" si="43"/>
        <v>19.060643240508757</v>
      </c>
      <c r="AQ170" s="880">
        <f t="shared" si="44"/>
        <v>189.15961171254816</v>
      </c>
      <c r="AR170" s="745">
        <f>INDEX(Historical!$C$7:$C$1452,MATCH(B170,Historical!$B$7:$B$1452,0))*IF(AH170="n/a",1.03,IF(AH170&lt;0,1.01,IF(AH170&gt;10,1.1,(1+AH170/100))))</f>
        <v>0.70400000000000007</v>
      </c>
      <c r="AS170" s="874">
        <f t="shared" si="45"/>
        <v>0.75848959999999999</v>
      </c>
      <c r="AT170" s="874">
        <f t="shared" si="50"/>
        <v>0.83433856000000006</v>
      </c>
      <c r="AU170" s="874">
        <f t="shared" si="50"/>
        <v>0.91777241600000015</v>
      </c>
      <c r="AV170" s="874">
        <f t="shared" si="50"/>
        <v>1.0095496576000003</v>
      </c>
      <c r="AW170" s="864">
        <f t="shared" si="46"/>
        <v>4.2241502336000005</v>
      </c>
      <c r="AX170" s="881">
        <f t="shared" si="47"/>
        <v>5.0771036461538461</v>
      </c>
      <c r="AY170" s="1091">
        <v>1.01</v>
      </c>
      <c r="AZ170" s="877">
        <v>12.8</v>
      </c>
      <c r="BA170" s="877">
        <v>-20.27</v>
      </c>
      <c r="BB170" s="877">
        <v>-6.8599999999999994</v>
      </c>
      <c r="BC170" s="877">
        <v>-4.7</v>
      </c>
      <c r="BD170" s="1007"/>
      <c r="BE170" s="701">
        <v>1995</v>
      </c>
      <c r="BF170" s="986" t="e">
        <f>#VALUE!</f>
        <v>#VALUE!</v>
      </c>
      <c r="BG170" s="938">
        <v>26.700000000000003</v>
      </c>
    </row>
    <row r="171" spans="1:59" ht="11.25" customHeight="1" x14ac:dyDescent="0.2">
      <c r="A171" s="645" t="s">
        <v>785</v>
      </c>
      <c r="B171" s="651" t="s">
        <v>786</v>
      </c>
      <c r="C171" s="1080" t="s">
        <v>124</v>
      </c>
      <c r="D171" s="1080" t="s">
        <v>4444</v>
      </c>
      <c r="E171" s="835">
        <v>18</v>
      </c>
      <c r="F171" s="554">
        <v>180</v>
      </c>
      <c r="G171" s="554" t="s">
        <v>107</v>
      </c>
      <c r="H171" s="554" t="s">
        <v>107</v>
      </c>
      <c r="I171" s="966">
        <v>85.65</v>
      </c>
      <c r="J171" s="745">
        <f t="shared" si="35"/>
        <v>1.237594862813777</v>
      </c>
      <c r="K171" s="968">
        <v>0.26500000000000001</v>
      </c>
      <c r="L171" s="679">
        <v>4</v>
      </c>
      <c r="M171" s="736">
        <f t="shared" si="36"/>
        <v>1.06</v>
      </c>
      <c r="N171" s="644" t="s">
        <v>429</v>
      </c>
      <c r="O171" s="838">
        <v>0.25</v>
      </c>
      <c r="P171" s="958">
        <v>43468</v>
      </c>
      <c r="Q171" s="958">
        <v>43483</v>
      </c>
      <c r="R171" s="736">
        <f t="shared" si="37"/>
        <v>6.0000000000000053</v>
      </c>
      <c r="S171" s="802">
        <f>IF(INDEX(Historical!$D$7:$D$1452,MATCH(B171,Historical!$B$7:$B$1452,0))=0,"n/a",(INDEX(Historical!$C$7:$C$1452,MATCH(B171,Historical!$B$7:$B$1452,0))/INDEX(Historical!$D$7:$D$1452,MATCH(B171,Historical!$B$7:$B$1452,0))-1)*100)</f>
        <v>4.3478260869565188</v>
      </c>
      <c r="T171" s="802">
        <f>IF(INDEX(Historical!$F$7:$F$1452,MATCH(B171,Historical!$B$7:$B$1452,0))=0,"n/a",((INDEX(Historical!$C$7:$C$1452,MATCH(B171,Historical!$B$7:$B$1452,0))/INDEX(Historical!$F$7:$F$1452,MATCH(B171,Historical!$B$7:$B$1452,0)))^(1/3)-1)*100)</f>
        <v>4.5515917149420382</v>
      </c>
      <c r="U171" s="802">
        <f>IF(INDEX(Historical!$I$7:$I$1452,MATCH(B171,Historical!$B$7:$B$1452,0))=0,"n/a",((INDEX(Historical!$C$7:$C$1452,MATCH(B171,Historical!$B$7:$B$1452,0))/INDEX(Historical!$I$7:$I$1452,MATCH(B171,Historical!$B$7:$B$1452,0)))^(1/5)-1)*100)</f>
        <v>9.8560543306117854</v>
      </c>
      <c r="V171" s="802">
        <f>IF(INDEX(Historical!$O$7:$O$1452,MATCH(B171,Historical!$B$7:$B$1452,0))=0,"n/a",((INDEX(Historical!$C$7:$C$1452,MATCH(B171,Historical!$B$7:$B$1452,0))/INDEX(Historical!$O$7:$O$1452,MATCH(B171,Historical!$B$7:$B$1452,0)))^(1/10)-1)*100)</f>
        <v>13.954056195486775</v>
      </c>
      <c r="W171" s="803">
        <f t="shared" si="38"/>
        <v>0.70632181729349597</v>
      </c>
      <c r="X171" s="804" t="str">
        <f t="shared" si="39"/>
        <v>n/a</v>
      </c>
      <c r="Y171" s="756"/>
      <c r="Z171" s="745" t="str">
        <f t="shared" si="40"/>
        <v>n/a</v>
      </c>
      <c r="AA171" s="678" t="str">
        <f t="shared" si="41"/>
        <v>n/a</v>
      </c>
      <c r="AB171" s="679">
        <v>6</v>
      </c>
      <c r="AC171" s="959">
        <v>-1.47</v>
      </c>
      <c r="AD171" s="959" t="s">
        <v>138</v>
      </c>
      <c r="AE171" s="959">
        <v>12.54</v>
      </c>
      <c r="AF171" s="959">
        <v>2.66</v>
      </c>
      <c r="AG171" s="959">
        <v>-5.8999999999999995</v>
      </c>
      <c r="AH171" s="961">
        <v>-181.20000000000002</v>
      </c>
      <c r="AI171" s="961">
        <v>36.870000000000005</v>
      </c>
      <c r="AJ171" s="959">
        <v>-25.900000000000002</v>
      </c>
      <c r="AK171" s="959">
        <v>34.300000000000004</v>
      </c>
      <c r="AL171" s="969">
        <v>5600</v>
      </c>
      <c r="AM171" s="964">
        <v>0.6</v>
      </c>
      <c r="AN171" s="959">
        <v>0.17</v>
      </c>
      <c r="AO171" s="845" t="str">
        <f t="shared" si="42"/>
        <v>n/a</v>
      </c>
      <c r="AP171" s="846">
        <f t="shared" si="43"/>
        <v>11.093649193425563</v>
      </c>
      <c r="AQ171" s="680" t="str">
        <f t="shared" si="44"/>
        <v>n/a</v>
      </c>
      <c r="AR171" s="745">
        <f>INDEX(Historical!$C$7:$C$1452,MATCH(B171,Historical!$B$7:$B$1452,0))*IF(AH171="n/a",1.03,IF(AH171&lt;0,1.01,IF(AH171&gt;10,1.1,(1+AH171/100))))</f>
        <v>0.96960000000000002</v>
      </c>
      <c r="AS171" s="678">
        <f t="shared" si="45"/>
        <v>1.0665600000000002</v>
      </c>
      <c r="AT171" s="678">
        <f t="shared" si="50"/>
        <v>1.1732160000000003</v>
      </c>
      <c r="AU171" s="678">
        <f t="shared" si="50"/>
        <v>1.2905376000000004</v>
      </c>
      <c r="AV171" s="678">
        <f t="shared" si="50"/>
        <v>1.4195913600000005</v>
      </c>
      <c r="AW171" s="745">
        <f t="shared" si="46"/>
        <v>5.9195049600000011</v>
      </c>
      <c r="AX171" s="854">
        <f t="shared" si="47"/>
        <v>6.9112725744308241</v>
      </c>
      <c r="AY171" s="1090">
        <v>0.13</v>
      </c>
      <c r="AZ171" s="964">
        <v>22.08</v>
      </c>
      <c r="BA171" s="964">
        <v>-13.07</v>
      </c>
      <c r="BB171" s="964">
        <v>11.559999999999999</v>
      </c>
      <c r="BC171" s="964">
        <v>3.16</v>
      </c>
      <c r="BE171" s="701">
        <v>2002</v>
      </c>
      <c r="BF171" s="986" t="e">
        <f>#VALUE!</f>
        <v>#VALUE!</v>
      </c>
      <c r="BG171" s="972">
        <v>-4.5999999999999996</v>
      </c>
    </row>
    <row r="172" spans="1:59" ht="11.25" customHeight="1" x14ac:dyDescent="0.2">
      <c r="A172" s="645" t="s">
        <v>787</v>
      </c>
      <c r="B172" s="651" t="s">
        <v>788</v>
      </c>
      <c r="C172" s="1080" t="s">
        <v>113</v>
      </c>
      <c r="D172" s="1080" t="s">
        <v>4445</v>
      </c>
      <c r="E172" s="835">
        <v>14</v>
      </c>
      <c r="F172" s="554">
        <v>270</v>
      </c>
      <c r="G172" s="554" t="s">
        <v>116</v>
      </c>
      <c r="H172" s="554" t="s">
        <v>116</v>
      </c>
      <c r="I172" s="966">
        <v>48.15</v>
      </c>
      <c r="J172" s="745">
        <f t="shared" si="35"/>
        <v>4.4859813084112155</v>
      </c>
      <c r="K172" s="968">
        <v>0.54</v>
      </c>
      <c r="L172" s="679">
        <v>4</v>
      </c>
      <c r="M172" s="736">
        <f t="shared" si="36"/>
        <v>2.16</v>
      </c>
      <c r="N172" s="644" t="s">
        <v>598</v>
      </c>
      <c r="O172" s="838">
        <v>0.52</v>
      </c>
      <c r="P172" s="958">
        <v>43329</v>
      </c>
      <c r="Q172" s="958">
        <v>43364</v>
      </c>
      <c r="R172" s="736">
        <f t="shared" si="37"/>
        <v>3.8461538461538494</v>
      </c>
      <c r="S172" s="802">
        <f>IF(INDEX(Historical!$D$7:$D$1452,MATCH(B172,Historical!$B$7:$B$1452,0))=0,"n/a",(INDEX(Historical!$C$7:$C$1452,MATCH(B172,Historical!$B$7:$B$1452,0))/INDEX(Historical!$D$7:$D$1452,MATCH(B172,Historical!$B$7:$B$1452,0))-1)*100)</f>
        <v>5.8823529411764719</v>
      </c>
      <c r="T172" s="802">
        <f>IF(INDEX(Historical!$F$7:$F$1452,MATCH(B172,Historical!$B$7:$B$1452,0))=0,"n/a",((INDEX(Historical!$C$7:$C$1452,MATCH(B172,Historical!$B$7:$B$1452,0))/INDEX(Historical!$F$7:$F$1452,MATCH(B172,Historical!$B$7:$B$1452,0)))^(1/3)-1)*100)</f>
        <v>8.2251144035929258</v>
      </c>
      <c r="U172" s="802">
        <f>IF(INDEX(Historical!$I$7:$I$1452,MATCH(B172,Historical!$B$7:$B$1452,0))=0,"n/a",((INDEX(Historical!$C$7:$C$1452,MATCH(B172,Historical!$B$7:$B$1452,0))/INDEX(Historical!$I$7:$I$1452,MATCH(B172,Historical!$B$7:$B$1452,0)))^(1/5)-1)*100)</f>
        <v>8.4471771197698544</v>
      </c>
      <c r="V172" s="802">
        <f>IF(INDEX(Historical!$O$7:$O$1452,MATCH(B172,Historical!$B$7:$B$1452,0))=0,"n/a",((INDEX(Historical!$C$7:$C$1452,MATCH(B172,Historical!$B$7:$B$1452,0))/INDEX(Historical!$O$7:$O$1452,MATCH(B172,Historical!$B$7:$B$1452,0)))^(1/10)-1)*100)</f>
        <v>7.9193502472868271</v>
      </c>
      <c r="W172" s="803">
        <f t="shared" si="38"/>
        <v>1.0666502750858711</v>
      </c>
      <c r="X172" s="804" t="str">
        <f t="shared" si="39"/>
        <v>n/a</v>
      </c>
      <c r="Y172" s="651" t="s">
        <v>4072</v>
      </c>
      <c r="Z172" s="745">
        <f t="shared" si="40"/>
        <v>53.598014888337467</v>
      </c>
      <c r="AA172" s="678">
        <f t="shared" si="41"/>
        <v>11.947890818858559</v>
      </c>
      <c r="AB172" s="679">
        <v>12</v>
      </c>
      <c r="AC172" s="959">
        <v>4.03</v>
      </c>
      <c r="AD172" s="959">
        <v>0.82</v>
      </c>
      <c r="AE172" s="959">
        <v>0.32</v>
      </c>
      <c r="AF172" s="959">
        <v>0.86</v>
      </c>
      <c r="AG172" s="959">
        <v>28.1</v>
      </c>
      <c r="AH172" s="959">
        <v>-35.4</v>
      </c>
      <c r="AI172" s="959">
        <v>5.89</v>
      </c>
      <c r="AJ172" s="959">
        <v>-4</v>
      </c>
      <c r="AK172" s="959">
        <v>14.610000000000001</v>
      </c>
      <c r="AL172" s="969">
        <v>2610</v>
      </c>
      <c r="AM172" s="964">
        <v>0.3</v>
      </c>
      <c r="AN172" s="959">
        <v>2.15</v>
      </c>
      <c r="AO172" s="845">
        <f t="shared" si="42"/>
        <v>0.98526760932251101</v>
      </c>
      <c r="AP172" s="846">
        <f t="shared" si="43"/>
        <v>12.93315842818107</v>
      </c>
      <c r="AQ172" s="680">
        <f t="shared" si="44"/>
        <v>-32.422271570785952</v>
      </c>
      <c r="AR172" s="745">
        <f>INDEX(Historical!$C$7:$C$1452,MATCH(B172,Historical!$B$7:$B$1452,0))*IF(AH172="n/a",1.03,IF(AH172&lt;0,1.01,IF(AH172&gt;10,1.1,(1+AH172/100))))</f>
        <v>1.8180000000000001</v>
      </c>
      <c r="AS172" s="678">
        <f t="shared" si="45"/>
        <v>1.9250802</v>
      </c>
      <c r="AT172" s="678">
        <f t="shared" si="50"/>
        <v>2.11758822</v>
      </c>
      <c r="AU172" s="678">
        <f t="shared" si="50"/>
        <v>2.3293470420000002</v>
      </c>
      <c r="AV172" s="678">
        <f t="shared" si="50"/>
        <v>2.5622817462000005</v>
      </c>
      <c r="AW172" s="745">
        <f t="shared" si="46"/>
        <v>10.7522972082</v>
      </c>
      <c r="AX172" s="854">
        <f t="shared" si="47"/>
        <v>22.330835323364486</v>
      </c>
      <c r="AY172" s="1090">
        <v>1.54</v>
      </c>
      <c r="AZ172" s="964">
        <v>7.48</v>
      </c>
      <c r="BA172" s="964">
        <v>-46.650000000000006</v>
      </c>
      <c r="BB172" s="964">
        <v>-11.75</v>
      </c>
      <c r="BC172" s="964">
        <v>-29.5</v>
      </c>
      <c r="BE172" s="701">
        <v>2005</v>
      </c>
      <c r="BF172" s="986" t="e">
        <f>#VALUE!</f>
        <v>#VALUE!</v>
      </c>
      <c r="BG172" s="972">
        <v>6.7</v>
      </c>
    </row>
    <row r="173" spans="1:59" ht="11.25" customHeight="1" x14ac:dyDescent="0.2">
      <c r="A173" s="645" t="s">
        <v>789</v>
      </c>
      <c r="B173" s="651" t="s">
        <v>790</v>
      </c>
      <c r="C173" s="1080" t="s">
        <v>132</v>
      </c>
      <c r="D173" s="1080" t="s">
        <v>4416</v>
      </c>
      <c r="E173" s="835">
        <v>15</v>
      </c>
      <c r="F173" s="554">
        <v>238</v>
      </c>
      <c r="G173" s="554" t="s">
        <v>38</v>
      </c>
      <c r="H173" s="554" t="s">
        <v>38</v>
      </c>
      <c r="I173" s="966">
        <v>108.19</v>
      </c>
      <c r="J173" s="745">
        <f t="shared" si="35"/>
        <v>3.3089934374711159</v>
      </c>
      <c r="K173" s="968">
        <v>0.89500000000000002</v>
      </c>
      <c r="L173" s="679">
        <v>4</v>
      </c>
      <c r="M173" s="736">
        <f t="shared" si="36"/>
        <v>3.58</v>
      </c>
      <c r="N173" s="644" t="s">
        <v>496</v>
      </c>
      <c r="O173" s="838">
        <v>0.82250000000000001</v>
      </c>
      <c r="P173" s="958">
        <v>43181</v>
      </c>
      <c r="Q173" s="958">
        <v>43205</v>
      </c>
      <c r="R173" s="736">
        <f t="shared" si="37"/>
        <v>8.8145896656534966</v>
      </c>
      <c r="S173" s="802">
        <f>IF(INDEX(Historical!$D$7:$D$1452,MATCH(B173,Historical!$B$7:$B$1452,0))=0,"n/a",(INDEX(Historical!$C$7:$C$1452,MATCH(B173,Historical!$B$7:$B$1452,0))/INDEX(Historical!$D$7:$D$1452,MATCH(B173,Historical!$B$7:$B$1452,0))-1)*100)</f>
        <v>8.6846543001686491</v>
      </c>
      <c r="T173" s="802">
        <f>IF(INDEX(Historical!$F$7:$F$1452,MATCH(B173,Historical!$B$7:$B$1452,0))=0,"n/a",((INDEX(Historical!$C$7:$C$1452,MATCH(B173,Historical!$B$7:$B$1452,0))/INDEX(Historical!$F$7:$F$1452,MATCH(B173,Historical!$B$7:$B$1452,0)))^(1/3)-1)*100)</f>
        <v>7.2796808618068365</v>
      </c>
      <c r="U173" s="802">
        <f>IF(INDEX(Historical!$I$7:$I$1452,MATCH(B173,Historical!$B$7:$B$1452,0))=0,"n/a",((INDEX(Historical!$C$7:$C$1452,MATCH(B173,Historical!$B$7:$B$1452,0))/INDEX(Historical!$I$7:$I$1452,MATCH(B173,Historical!$B$7:$B$1452,0)))^(1/5)-1)*100)</f>
        <v>7.164666264272479</v>
      </c>
      <c r="V173" s="802">
        <f>IF(INDEX(Historical!$O$7:$O$1452,MATCH(B173,Historical!$B$7:$B$1452,0))=0,"n/a",((INDEX(Historical!$C$7:$C$1452,MATCH(B173,Historical!$B$7:$B$1452,0))/INDEX(Historical!$O$7:$O$1452,MATCH(B173,Historical!$B$7:$B$1452,0)))^(1/10)-1)*100)</f>
        <v>10.110511848326208</v>
      </c>
      <c r="W173" s="803">
        <f t="shared" si="38"/>
        <v>0.70863536601844612</v>
      </c>
      <c r="X173" s="804">
        <f t="shared" si="39"/>
        <v>1.4048365224063686</v>
      </c>
      <c r="Y173" s="651"/>
      <c r="Z173" s="745">
        <f t="shared" si="40"/>
        <v>211.83431952662724</v>
      </c>
      <c r="AA173" s="678">
        <f t="shared" si="41"/>
        <v>64.017751479289942</v>
      </c>
      <c r="AB173" s="679">
        <v>12</v>
      </c>
      <c r="AC173" s="959">
        <v>1.69</v>
      </c>
      <c r="AD173" s="959">
        <v>7.47</v>
      </c>
      <c r="AE173" s="959">
        <v>2.71</v>
      </c>
      <c r="AF173" s="959">
        <v>2.06</v>
      </c>
      <c r="AG173" s="959">
        <v>-3.2</v>
      </c>
      <c r="AH173" s="959">
        <v>-18.2</v>
      </c>
      <c r="AI173" s="959">
        <v>12.16</v>
      </c>
      <c r="AJ173" s="959">
        <v>5.0999999999999996</v>
      </c>
      <c r="AK173" s="959">
        <v>8.59</v>
      </c>
      <c r="AL173" s="969">
        <v>30830</v>
      </c>
      <c r="AM173" s="964">
        <v>0.1</v>
      </c>
      <c r="AN173" s="959">
        <v>1.79</v>
      </c>
      <c r="AO173" s="845">
        <f t="shared" si="42"/>
        <v>-53.544091777546349</v>
      </c>
      <c r="AP173" s="846">
        <f t="shared" si="43"/>
        <v>10.473659701743594</v>
      </c>
      <c r="AQ173" s="680">
        <f t="shared" si="44"/>
        <v>142.09875675236088</v>
      </c>
      <c r="AR173" s="745">
        <f>INDEX(Historical!$C$7:$C$1452,MATCH(B173,Historical!$B$7:$B$1452,0))*IF(AH173="n/a",1.03,IF(AH173&lt;0,1.01,IF(AH173&gt;10,1.1,(1+AH173/100))))</f>
        <v>3.2547250000000001</v>
      </c>
      <c r="AS173" s="678">
        <f t="shared" si="45"/>
        <v>3.5801975000000006</v>
      </c>
      <c r="AT173" s="678">
        <f t="shared" si="50"/>
        <v>3.8877364652500011</v>
      </c>
      <c r="AU173" s="678">
        <f t="shared" si="50"/>
        <v>4.2216930276149762</v>
      </c>
      <c r="AV173" s="678">
        <f t="shared" si="50"/>
        <v>4.5843364586871029</v>
      </c>
      <c r="AW173" s="745">
        <f t="shared" si="46"/>
        <v>19.528688451552078</v>
      </c>
      <c r="AX173" s="854">
        <f t="shared" si="47"/>
        <v>18.050363667207765</v>
      </c>
      <c r="AY173" s="1090">
        <v>0.37</v>
      </c>
      <c r="AZ173" s="964">
        <v>7.6700000000000008</v>
      </c>
      <c r="BA173" s="964">
        <v>-14.96</v>
      </c>
      <c r="BB173" s="964">
        <v>-4.95</v>
      </c>
      <c r="BC173" s="964">
        <v>-4.21</v>
      </c>
      <c r="BE173" s="701">
        <v>2004</v>
      </c>
      <c r="BF173" s="986" t="e">
        <f>#VALUE!</f>
        <v>#VALUE!</v>
      </c>
      <c r="BG173" s="972">
        <v>-0.8</v>
      </c>
    </row>
    <row r="174" spans="1:59" ht="11.25" customHeight="1" x14ac:dyDescent="0.2">
      <c r="A174" s="645" t="s">
        <v>791</v>
      </c>
      <c r="B174" s="651" t="s">
        <v>792</v>
      </c>
      <c r="C174" s="1080" t="s">
        <v>124</v>
      </c>
      <c r="D174" s="1080" t="s">
        <v>4256</v>
      </c>
      <c r="E174" s="835">
        <v>13</v>
      </c>
      <c r="F174" s="554">
        <v>294</v>
      </c>
      <c r="G174" s="554" t="s">
        <v>38</v>
      </c>
      <c r="H174" s="554" t="s">
        <v>38</v>
      </c>
      <c r="I174" s="966">
        <v>55.85</v>
      </c>
      <c r="J174" s="745">
        <f t="shared" si="35"/>
        <v>2.5783348254252458</v>
      </c>
      <c r="K174" s="968">
        <v>0.36</v>
      </c>
      <c r="L174" s="679">
        <v>4</v>
      </c>
      <c r="M174" s="736">
        <f t="shared" si="36"/>
        <v>1.44</v>
      </c>
      <c r="N174" s="644" t="s">
        <v>120</v>
      </c>
      <c r="O174" s="838">
        <v>0.33</v>
      </c>
      <c r="P174" s="958">
        <v>43406</v>
      </c>
      <c r="Q174" s="958">
        <v>43437</v>
      </c>
      <c r="R174" s="736">
        <f t="shared" si="37"/>
        <v>9.0909090909090811</v>
      </c>
      <c r="S174" s="802">
        <f>IF(INDEX(Historical!$D$7:$D$1452,MATCH(B174,Historical!$B$7:$B$1452,0))=0,"n/a",(INDEX(Historical!$C$7:$C$1452,MATCH(B174,Historical!$B$7:$B$1452,0))/INDEX(Historical!$D$7:$D$1452,MATCH(B174,Historical!$B$7:$B$1452,0))-1)*100)</f>
        <v>10.810810810810789</v>
      </c>
      <c r="T174" s="802">
        <f>IF(INDEX(Historical!$F$7:$F$1452,MATCH(B174,Historical!$B$7:$B$1452,0))=0,"n/a",((INDEX(Historical!$C$7:$C$1452,MATCH(B174,Historical!$B$7:$B$1452,0))/INDEX(Historical!$F$7:$F$1452,MATCH(B174,Historical!$B$7:$B$1452,0)))^(1/3)-1)*100)</f>
        <v>7.8680957339111846</v>
      </c>
      <c r="U174" s="802">
        <f>IF(INDEX(Historical!$I$7:$I$1452,MATCH(B174,Historical!$B$7:$B$1452,0))=0,"n/a",((INDEX(Historical!$C$7:$C$1452,MATCH(B174,Historical!$B$7:$B$1452,0))/INDEX(Historical!$I$7:$I$1452,MATCH(B174,Historical!$B$7:$B$1452,0)))^(1/5)-1)*100)</f>
        <v>7.1709725300183047</v>
      </c>
      <c r="V174" s="802">
        <f>IF(INDEX(Historical!$O$7:$O$1452,MATCH(B174,Historical!$B$7:$B$1452,0))=0,"n/a",((INDEX(Historical!$C$7:$C$1452,MATCH(B174,Historical!$B$7:$B$1452,0))/INDEX(Historical!$O$7:$O$1452,MATCH(B174,Historical!$B$7:$B$1452,0)))^(1/10)-1)*100)</f>
        <v>6.1059211168575711</v>
      </c>
      <c r="W174" s="803">
        <f t="shared" si="38"/>
        <v>1.1744292782001851</v>
      </c>
      <c r="X174" s="804" t="str">
        <f t="shared" si="39"/>
        <v>n/a</v>
      </c>
      <c r="Y174" s="651"/>
      <c r="Z174" s="745">
        <f t="shared" si="40"/>
        <v>37.597911227154043</v>
      </c>
      <c r="AA174" s="678">
        <f t="shared" si="41"/>
        <v>14.582245430809399</v>
      </c>
      <c r="AB174" s="679">
        <v>12</v>
      </c>
      <c r="AC174" s="959">
        <v>3.83</v>
      </c>
      <c r="AD174" s="959">
        <v>3.84</v>
      </c>
      <c r="AE174" s="959">
        <v>1.73</v>
      </c>
      <c r="AF174" s="959">
        <v>2.79</v>
      </c>
      <c r="AG174" s="959">
        <v>16.5</v>
      </c>
      <c r="AH174" s="959">
        <v>-10.5</v>
      </c>
      <c r="AI174" s="959">
        <v>2.96</v>
      </c>
      <c r="AJ174" s="959">
        <v>-0.5</v>
      </c>
      <c r="AK174" s="959">
        <v>3.8</v>
      </c>
      <c r="AL174" s="969">
        <v>2410</v>
      </c>
      <c r="AM174" s="964">
        <v>0.1</v>
      </c>
      <c r="AN174" s="959">
        <v>0.91</v>
      </c>
      <c r="AO174" s="845">
        <f t="shared" si="42"/>
        <v>-4.8329380753658491</v>
      </c>
      <c r="AP174" s="846">
        <f t="shared" si="43"/>
        <v>9.7493073554435501</v>
      </c>
      <c r="AQ174" s="680">
        <f t="shared" si="44"/>
        <v>34.469269107122223</v>
      </c>
      <c r="AR174" s="745">
        <f>INDEX(Historical!$C$7:$C$1452,MATCH(B174,Historical!$B$7:$B$1452,0))*IF(AH174="n/a",1.03,IF(AH174&lt;0,1.01,IF(AH174&gt;10,1.1,(1+AH174/100))))</f>
        <v>1.2423</v>
      </c>
      <c r="AS174" s="678">
        <f t="shared" si="45"/>
        <v>1.2790720799999999</v>
      </c>
      <c r="AT174" s="678">
        <f t="shared" si="50"/>
        <v>1.3276768190399999</v>
      </c>
      <c r="AU174" s="678">
        <f t="shared" si="50"/>
        <v>1.37812853816352</v>
      </c>
      <c r="AV174" s="678">
        <f t="shared" si="50"/>
        <v>1.4304974226137337</v>
      </c>
      <c r="AW174" s="745">
        <f t="shared" si="46"/>
        <v>6.6576748598172539</v>
      </c>
      <c r="AX174" s="854">
        <f t="shared" si="47"/>
        <v>11.920635380156229</v>
      </c>
      <c r="AY174" s="1090">
        <v>1</v>
      </c>
      <c r="AZ174" s="964">
        <v>7.55</v>
      </c>
      <c r="BA174" s="964">
        <v>-28.76</v>
      </c>
      <c r="BB174" s="964">
        <v>-11.219999999999999</v>
      </c>
      <c r="BC174" s="964">
        <v>-18.850000000000001</v>
      </c>
      <c r="BD174" s="739"/>
      <c r="BE174" s="701">
        <v>2007</v>
      </c>
      <c r="BF174" s="986" t="e">
        <f>#VALUE!</f>
        <v>#VALUE!</v>
      </c>
      <c r="BG174" s="972">
        <v>7.7</v>
      </c>
    </row>
    <row r="175" spans="1:59" ht="11.25" customHeight="1" x14ac:dyDescent="0.2">
      <c r="A175" s="566" t="s">
        <v>793</v>
      </c>
      <c r="B175" s="651" t="s">
        <v>794</v>
      </c>
      <c r="C175" s="1080" t="s">
        <v>155</v>
      </c>
      <c r="D175" s="1080" t="s">
        <v>927</v>
      </c>
      <c r="E175" s="836">
        <v>15</v>
      </c>
      <c r="F175" s="554">
        <v>228</v>
      </c>
      <c r="G175" s="554" t="s">
        <v>107</v>
      </c>
      <c r="H175" s="554" t="s">
        <v>107</v>
      </c>
      <c r="I175" s="966">
        <v>174.04</v>
      </c>
      <c r="J175" s="745">
        <f t="shared" si="35"/>
        <v>0.53074005975637784</v>
      </c>
      <c r="K175" s="968">
        <v>0.46184999999999998</v>
      </c>
      <c r="L175" s="679">
        <v>2</v>
      </c>
      <c r="M175" s="736">
        <f t="shared" si="36"/>
        <v>0.92369999999999997</v>
      </c>
      <c r="N175" s="644" t="s">
        <v>618</v>
      </c>
      <c r="O175" s="838">
        <v>0.40184999999999998</v>
      </c>
      <c r="P175" s="960">
        <v>42984</v>
      </c>
      <c r="Q175" s="960">
        <v>43028</v>
      </c>
      <c r="R175" s="736">
        <f t="shared" si="37"/>
        <v>14.930944382232175</v>
      </c>
      <c r="S175" s="802">
        <f>IF(INDEX(Historical!$D$7:$D$1452,MATCH(B175,Historical!$B$7:$B$1452,0))=0,"n/a",(INDEX(Historical!$C$7:$C$1452,MATCH(B175,Historical!$B$7:$B$1452,0))/INDEX(Historical!$D$7:$D$1452,MATCH(B175,Historical!$B$7:$B$1452,0))-1)*100)</f>
        <v>14.93094438223217</v>
      </c>
      <c r="T175" s="802">
        <f>IF(INDEX(Historical!$F$7:$F$1452,MATCH(B175,Historical!$B$7:$B$1452,0))=0,"n/a",((INDEX(Historical!$C$7:$C$1452,MATCH(B175,Historical!$B$7:$B$1452,0))/INDEX(Historical!$F$7:$F$1452,MATCH(B175,Historical!$B$7:$B$1452,0)))^(1/3)-1)*100)</f>
        <v>14.040937772626073</v>
      </c>
      <c r="U175" s="802">
        <f>IF(INDEX(Historical!$I$7:$I$1452,MATCH(B175,Historical!$B$7:$B$1452,0))=0,"n/a",((INDEX(Historical!$C$7:$C$1452,MATCH(B175,Historical!$B$7:$B$1452,0))/INDEX(Historical!$I$7:$I$1452,MATCH(B175,Historical!$B$7:$B$1452,0)))^(1/5)-1)*100)</f>
        <v>14.982086367562509</v>
      </c>
      <c r="V175" s="802">
        <f>IF(INDEX(Historical!$O$7:$O$1452,MATCH(B175,Historical!$B$7:$B$1452,0))=0,"n/a",((INDEX(Historical!$C$7:$C$1452,MATCH(B175,Historical!$B$7:$B$1452,0))/INDEX(Historical!$O$7:$O$1452,MATCH(B175,Historical!$B$7:$B$1452,0)))^(1/10)-1)*100)</f>
        <v>15.335190043982827</v>
      </c>
      <c r="W175" s="803">
        <f t="shared" si="38"/>
        <v>0.97697428754338345</v>
      </c>
      <c r="X175" s="804">
        <f t="shared" si="39"/>
        <v>1.9976115156750012</v>
      </c>
      <c r="Y175" s="967" t="s">
        <v>4491</v>
      </c>
      <c r="Z175" s="745">
        <f t="shared" si="40"/>
        <v>11.633501259445843</v>
      </c>
      <c r="AA175" s="678">
        <f t="shared" si="41"/>
        <v>21.91939546599496</v>
      </c>
      <c r="AB175" s="679">
        <v>12</v>
      </c>
      <c r="AC175" s="959">
        <v>7.94</v>
      </c>
      <c r="AD175" s="959">
        <v>3.72</v>
      </c>
      <c r="AE175" s="959">
        <v>3.42</v>
      </c>
      <c r="AF175" s="959">
        <v>1.42</v>
      </c>
      <c r="AG175" s="959">
        <v>13</v>
      </c>
      <c r="AH175" s="959">
        <v>160</v>
      </c>
      <c r="AI175" s="959">
        <v>4.0599999999999996</v>
      </c>
      <c r="AJ175" s="959">
        <v>7.5</v>
      </c>
      <c r="AK175" s="959">
        <v>5.8999999999999995</v>
      </c>
      <c r="AL175" s="969">
        <v>53630</v>
      </c>
      <c r="AM175" s="964">
        <v>0.1</v>
      </c>
      <c r="AN175" s="959">
        <v>0.41</v>
      </c>
      <c r="AO175" s="845">
        <f t="shared" si="42"/>
        <v>-6.4065690386760732</v>
      </c>
      <c r="AP175" s="846">
        <f t="shared" si="43"/>
        <v>15.512826427318887</v>
      </c>
      <c r="AQ175" s="680">
        <f t="shared" si="44"/>
        <v>17.616214985128352</v>
      </c>
      <c r="AR175" s="745">
        <f>INDEX(Historical!$C$7:$C$1452,MATCH(B175,Historical!$B$7:$B$1452,0))*IF(AH175="n/a",1.03,IF(AH175&lt;0,1.01,IF(AH175&gt;10,1.1,(1+AH175/100))))</f>
        <v>1.01607</v>
      </c>
      <c r="AS175" s="678">
        <f t="shared" si="45"/>
        <v>1.057322442</v>
      </c>
      <c r="AT175" s="678">
        <f t="shared" si="50"/>
        <v>1.119704466078</v>
      </c>
      <c r="AU175" s="678">
        <f t="shared" si="50"/>
        <v>1.1857670295766018</v>
      </c>
      <c r="AV175" s="678">
        <f t="shared" si="50"/>
        <v>1.2557272843216214</v>
      </c>
      <c r="AW175" s="745">
        <f t="shared" si="46"/>
        <v>5.6345912219762235</v>
      </c>
      <c r="AX175" s="854">
        <f t="shared" si="47"/>
        <v>3.2375265582488071</v>
      </c>
      <c r="AY175" s="1090">
        <v>0.83</v>
      </c>
      <c r="AZ175" s="964">
        <v>40.660000000000004</v>
      </c>
      <c r="BA175" s="964">
        <v>-4.62</v>
      </c>
      <c r="BB175" s="964">
        <v>-0.61</v>
      </c>
      <c r="BC175" s="964">
        <v>3.82</v>
      </c>
      <c r="BE175" s="701">
        <v>2005</v>
      </c>
      <c r="BF175" s="986" t="e">
        <f>#VALUE!</f>
        <v>#VALUE!</v>
      </c>
      <c r="BG175" s="972">
        <v>7.1999999999999993</v>
      </c>
    </row>
    <row r="176" spans="1:59" ht="11.25" customHeight="1" x14ac:dyDescent="0.2">
      <c r="A176" s="645" t="s">
        <v>795</v>
      </c>
      <c r="B176" s="651" t="s">
        <v>796</v>
      </c>
      <c r="C176" s="1080" t="s">
        <v>124</v>
      </c>
      <c r="D176" s="1080" t="s">
        <v>4430</v>
      </c>
      <c r="E176" s="835">
        <v>15</v>
      </c>
      <c r="F176" s="554">
        <v>236</v>
      </c>
      <c r="G176" s="554" t="s">
        <v>107</v>
      </c>
      <c r="H176" s="554" t="s">
        <v>107</v>
      </c>
      <c r="I176" s="966">
        <v>23.62</v>
      </c>
      <c r="J176" s="745">
        <f t="shared" si="35"/>
        <v>1.6934801016088061</v>
      </c>
      <c r="K176" s="968">
        <v>0.1</v>
      </c>
      <c r="L176" s="679">
        <v>4</v>
      </c>
      <c r="M176" s="736">
        <f t="shared" si="36"/>
        <v>0.4</v>
      </c>
      <c r="N176" s="644" t="s">
        <v>322</v>
      </c>
      <c r="O176" s="838">
        <v>0.09</v>
      </c>
      <c r="P176" s="958">
        <v>43174</v>
      </c>
      <c r="Q176" s="958">
        <v>43189</v>
      </c>
      <c r="R176" s="736">
        <f t="shared" si="37"/>
        <v>11.111111111111121</v>
      </c>
      <c r="S176" s="802">
        <f>IF(INDEX(Historical!$D$7:$D$1452,MATCH(B176,Historical!$B$7:$B$1452,0))=0,"n/a",(INDEX(Historical!$C$7:$C$1452,MATCH(B176,Historical!$B$7:$B$1452,0))/INDEX(Historical!$D$7:$D$1452,MATCH(B176,Historical!$B$7:$B$1452,0))-1)*100)</f>
        <v>5.8823529411764497</v>
      </c>
      <c r="T176" s="802">
        <f>IF(INDEX(Historical!$F$7:$F$1452,MATCH(B176,Historical!$B$7:$B$1452,0))=0,"n/a",((INDEX(Historical!$C$7:$C$1452,MATCH(B176,Historical!$B$7:$B$1452,0))/INDEX(Historical!$F$7:$F$1452,MATCH(B176,Historical!$B$7:$B$1452,0)))^(1/3)-1)*100)</f>
        <v>6.2658569182611146</v>
      </c>
      <c r="U176" s="802">
        <f>IF(INDEX(Historical!$I$7:$I$1452,MATCH(B176,Historical!$B$7:$B$1452,0))=0,"n/a",((INDEX(Historical!$C$7:$C$1452,MATCH(B176,Historical!$B$7:$B$1452,0))/INDEX(Historical!$I$7:$I$1452,MATCH(B176,Historical!$B$7:$B$1452,0)))^(1/5)-1)*100)</f>
        <v>8.4471771197698544</v>
      </c>
      <c r="V176" s="802">
        <f>IF(INDEX(Historical!$O$7:$O$1452,MATCH(B176,Historical!$B$7:$B$1452,0))=0,"n/a",((INDEX(Historical!$C$7:$C$1452,MATCH(B176,Historical!$B$7:$B$1452,0))/INDEX(Historical!$O$7:$O$1452,MATCH(B176,Historical!$B$7:$B$1452,0)))^(1/10)-1)*100)</f>
        <v>8.4471771197698544</v>
      </c>
      <c r="W176" s="803">
        <f t="shared" si="38"/>
        <v>1</v>
      </c>
      <c r="X176" s="804">
        <f t="shared" si="39"/>
        <v>1.4819608982052375</v>
      </c>
      <c r="Y176" s="756"/>
      <c r="Z176" s="745">
        <f t="shared" si="40"/>
        <v>20.202020202020204</v>
      </c>
      <c r="AA176" s="678">
        <f t="shared" si="41"/>
        <v>11.929292929292929</v>
      </c>
      <c r="AB176" s="679">
        <v>12</v>
      </c>
      <c r="AC176" s="959">
        <v>1.98</v>
      </c>
      <c r="AD176" s="959">
        <v>0.84</v>
      </c>
      <c r="AE176" s="959">
        <v>0.61</v>
      </c>
      <c r="AF176" s="959">
        <v>2.87</v>
      </c>
      <c r="AG176" s="959">
        <v>27.700000000000003</v>
      </c>
      <c r="AH176" s="959">
        <v>12</v>
      </c>
      <c r="AI176" s="959">
        <v>8.129999999999999</v>
      </c>
      <c r="AJ176" s="959">
        <v>5.7</v>
      </c>
      <c r="AK176" s="959">
        <v>14.16</v>
      </c>
      <c r="AL176" s="969">
        <v>2670</v>
      </c>
      <c r="AM176" s="964">
        <v>0.4</v>
      </c>
      <c r="AN176" s="959">
        <v>3.2</v>
      </c>
      <c r="AO176" s="845">
        <f t="shared" si="42"/>
        <v>-1.7886357079142687</v>
      </c>
      <c r="AP176" s="846">
        <f t="shared" si="43"/>
        <v>10.14065722137866</v>
      </c>
      <c r="AQ176" s="680">
        <f t="shared" si="44"/>
        <v>23.355080437772035</v>
      </c>
      <c r="AR176" s="745">
        <f>INDEX(Historical!$C$7:$C$1452,MATCH(B176,Historical!$B$7:$B$1452,0))*IF(AH176="n/a",1.03,IF(AH176&lt;0,1.01,IF(AH176&gt;10,1.1,(1+AH176/100))))</f>
        <v>0.39600000000000002</v>
      </c>
      <c r="AS176" s="678">
        <f t="shared" si="45"/>
        <v>0.42819479999999999</v>
      </c>
      <c r="AT176" s="678">
        <f t="shared" si="50"/>
        <v>0.47101428000000001</v>
      </c>
      <c r="AU176" s="678">
        <f t="shared" si="50"/>
        <v>0.51811570800000006</v>
      </c>
      <c r="AV176" s="678">
        <f t="shared" si="50"/>
        <v>0.56992727880000016</v>
      </c>
      <c r="AW176" s="745">
        <f t="shared" si="46"/>
        <v>2.3832520668000003</v>
      </c>
      <c r="AX176" s="854">
        <f t="shared" si="47"/>
        <v>10.089974880609653</v>
      </c>
      <c r="AY176" s="1090">
        <v>0.73</v>
      </c>
      <c r="AZ176" s="964">
        <v>6.21</v>
      </c>
      <c r="BA176" s="964">
        <v>-23.93</v>
      </c>
      <c r="BB176" s="964">
        <v>-4.58</v>
      </c>
      <c r="BC176" s="964">
        <v>-11.76</v>
      </c>
      <c r="BE176" s="701">
        <v>2004</v>
      </c>
      <c r="BF176" s="986" t="e">
        <f>#VALUE!</f>
        <v>#VALUE!</v>
      </c>
      <c r="BG176" s="972">
        <v>4.7</v>
      </c>
    </row>
    <row r="177" spans="1:59" ht="11.25" customHeight="1" x14ac:dyDescent="0.2">
      <c r="A177" s="566" t="s">
        <v>797</v>
      </c>
      <c r="B177" s="651" t="s">
        <v>798</v>
      </c>
      <c r="C177" s="1080" t="s">
        <v>132</v>
      </c>
      <c r="D177" s="1080" t="s">
        <v>4428</v>
      </c>
      <c r="E177" s="835">
        <v>20</v>
      </c>
      <c r="F177" s="554">
        <v>168</v>
      </c>
      <c r="G177" s="554" t="s">
        <v>38</v>
      </c>
      <c r="H177" s="554" t="s">
        <v>38</v>
      </c>
      <c r="I177" s="966">
        <v>27.8</v>
      </c>
      <c r="J177" s="745">
        <f t="shared" si="35"/>
        <v>4.1366906474820135</v>
      </c>
      <c r="K177" s="974">
        <v>0.28749999999999998</v>
      </c>
      <c r="L177" s="679">
        <v>4</v>
      </c>
      <c r="M177" s="736">
        <f t="shared" si="36"/>
        <v>1.1499999999999999</v>
      </c>
      <c r="N177" s="644" t="s">
        <v>197</v>
      </c>
      <c r="O177" s="839">
        <v>0.28000000000000003</v>
      </c>
      <c r="P177" s="958">
        <v>43441</v>
      </c>
      <c r="Q177" s="958">
        <v>43461</v>
      </c>
      <c r="R177" s="736">
        <f t="shared" si="37"/>
        <v>2.6785714285714106</v>
      </c>
      <c r="S177" s="802">
        <f>IF(INDEX(Historical!$D$7:$D$1452,MATCH(B177,Historical!$B$7:$B$1452,0))=0,"n/a",(INDEX(Historical!$C$7:$C$1452,MATCH(B177,Historical!$B$7:$B$1452,0))/INDEX(Historical!$D$7:$D$1452,MATCH(B177,Historical!$B$7:$B$1452,0))-1)*100)</f>
        <v>3.1727379553466717</v>
      </c>
      <c r="T177" s="802">
        <f>IF(INDEX(Historical!$F$7:$F$1452,MATCH(B177,Historical!$B$7:$B$1452,0))=0,"n/a",((INDEX(Historical!$C$7:$C$1452,MATCH(B177,Historical!$B$7:$B$1452,0))/INDEX(Historical!$F$7:$F$1452,MATCH(B177,Historical!$B$7:$B$1452,0)))^(1/3)-1)*100)</f>
        <v>5.1132764318637669</v>
      </c>
      <c r="U177" s="802">
        <f>IF(INDEX(Historical!$I$7:$I$1452,MATCH(B177,Historical!$B$7:$B$1452,0))=0,"n/a",((INDEX(Historical!$C$7:$C$1452,MATCH(B177,Historical!$B$7:$B$1452,0))/INDEX(Historical!$I$7:$I$1452,MATCH(B177,Historical!$B$7:$B$1452,0)))^(1/5)-1)*100)</f>
        <v>5.8741937372906117</v>
      </c>
      <c r="V177" s="802">
        <f>IF(INDEX(Historical!$O$7:$O$1452,MATCH(B177,Historical!$B$7:$B$1452,0))=0,"n/a",((INDEX(Historical!$C$7:$C$1452,MATCH(B177,Historical!$B$7:$B$1452,0))/INDEX(Historical!$O$7:$O$1452,MATCH(B177,Historical!$B$7:$B$1452,0)))^(1/10)-1)*100)</f>
        <v>8.3978940650407239</v>
      </c>
      <c r="W177" s="803">
        <f t="shared" si="38"/>
        <v>0.69948414350022237</v>
      </c>
      <c r="X177" s="804" t="str">
        <f t="shared" si="39"/>
        <v>n/a</v>
      </c>
      <c r="Y177" s="759"/>
      <c r="Z177" s="745" t="str">
        <f t="shared" si="40"/>
        <v>n/a</v>
      </c>
      <c r="AA177" s="678" t="str">
        <f t="shared" si="41"/>
        <v>n/a</v>
      </c>
      <c r="AB177" s="679">
        <v>12</v>
      </c>
      <c r="AC177" s="959">
        <v>-0.37</v>
      </c>
      <c r="AD177" s="959" t="s">
        <v>138</v>
      </c>
      <c r="AE177" s="959">
        <v>1.81</v>
      </c>
      <c r="AF177" s="959">
        <v>1.93</v>
      </c>
      <c r="AG177" s="959">
        <v>-1.9</v>
      </c>
      <c r="AH177" s="961">
        <v>-113.7</v>
      </c>
      <c r="AI177" s="961">
        <v>-2.5</v>
      </c>
      <c r="AJ177" s="959">
        <v>-16.400000000000002</v>
      </c>
      <c r="AK177" s="959">
        <v>12.7</v>
      </c>
      <c r="AL177" s="969">
        <v>2530</v>
      </c>
      <c r="AM177" s="964">
        <v>0.2</v>
      </c>
      <c r="AN177" s="959">
        <v>2.58</v>
      </c>
      <c r="AO177" s="845" t="str">
        <f t="shared" si="42"/>
        <v>n/a</v>
      </c>
      <c r="AP177" s="846">
        <f t="shared" si="43"/>
        <v>10.010884384772625</v>
      </c>
      <c r="AQ177" s="680" t="str">
        <f t="shared" si="44"/>
        <v>n/a</v>
      </c>
      <c r="AR177" s="745">
        <f>INDEX(Historical!$C$7:$C$1452,MATCH(B177,Historical!$B$7:$B$1452,0))*IF(AH177="n/a",1.03,IF(AH177&lt;0,1.01,IF(AH177&gt;10,1.1,(1+AH177/100))))</f>
        <v>1.1084750000000001</v>
      </c>
      <c r="AS177" s="678">
        <f t="shared" si="45"/>
        <v>1.1195597500000001</v>
      </c>
      <c r="AT177" s="678">
        <f t="shared" si="50"/>
        <v>1.2315157250000002</v>
      </c>
      <c r="AU177" s="678">
        <f t="shared" si="50"/>
        <v>1.3546672975000003</v>
      </c>
      <c r="AV177" s="678">
        <f t="shared" si="50"/>
        <v>1.4901340272500003</v>
      </c>
      <c r="AW177" s="745">
        <f t="shared" si="46"/>
        <v>6.3043517997500018</v>
      </c>
      <c r="AX177" s="854">
        <f t="shared" si="47"/>
        <v>22.677524459532382</v>
      </c>
      <c r="AY177" s="1090">
        <v>0.75</v>
      </c>
      <c r="AZ177" s="964">
        <v>7.0900000000000007</v>
      </c>
      <c r="BA177" s="964">
        <v>-24.29</v>
      </c>
      <c r="BB177" s="964">
        <v>-9.9500000000000011</v>
      </c>
      <c r="BC177" s="964">
        <v>-13.350000000000001</v>
      </c>
      <c r="BE177" s="701">
        <v>2000</v>
      </c>
      <c r="BF177" s="986" t="e">
        <f>#VALUE!</f>
        <v>#VALUE!</v>
      </c>
      <c r="BG177" s="972">
        <v>-0.5</v>
      </c>
    </row>
    <row r="178" spans="1:59" ht="11.25" customHeight="1" x14ac:dyDescent="0.2">
      <c r="A178" s="566" t="s">
        <v>799</v>
      </c>
      <c r="B178" s="651" t="s">
        <v>800</v>
      </c>
      <c r="C178" s="1080" t="s">
        <v>132</v>
      </c>
      <c r="D178" s="1080" t="s">
        <v>4417</v>
      </c>
      <c r="E178" s="835">
        <v>18</v>
      </c>
      <c r="F178" s="554">
        <v>176</v>
      </c>
      <c r="G178" s="554" t="s">
        <v>38</v>
      </c>
      <c r="H178" s="554" t="s">
        <v>116</v>
      </c>
      <c r="I178" s="966">
        <v>43.92</v>
      </c>
      <c r="J178" s="745">
        <f t="shared" si="35"/>
        <v>5.4644808743169397</v>
      </c>
      <c r="K178" s="968">
        <v>0.6</v>
      </c>
      <c r="L178" s="679">
        <v>4</v>
      </c>
      <c r="M178" s="736">
        <f t="shared" si="36"/>
        <v>2.4</v>
      </c>
      <c r="N178" s="644" t="s">
        <v>801</v>
      </c>
      <c r="O178" s="838">
        <v>0.57999999999999996</v>
      </c>
      <c r="P178" s="958">
        <v>43238</v>
      </c>
      <c r="Q178" s="958">
        <v>43257</v>
      </c>
      <c r="R178" s="736">
        <f t="shared" si="37"/>
        <v>3.4482758620689689</v>
      </c>
      <c r="S178" s="802">
        <f>IF(INDEX(Historical!$D$7:$D$1452,MATCH(B178,Historical!$B$7:$B$1452,0))=0,"n/a",(INDEX(Historical!$C$7:$C$1452,MATCH(B178,Historical!$B$7:$B$1452,0))/INDEX(Historical!$D$7:$D$1452,MATCH(B178,Historical!$B$7:$B$1452,0))-1)*100)</f>
        <v>3.4870641169853611</v>
      </c>
      <c r="T178" s="802">
        <f>IF(INDEX(Historical!$F$7:$F$1452,MATCH(B178,Historical!$B$7:$B$1452,0))=0,"n/a",((INDEX(Historical!$C$7:$C$1452,MATCH(B178,Historical!$B$7:$B$1452,0))/INDEX(Historical!$F$7:$F$1452,MATCH(B178,Historical!$B$7:$B$1452,0)))^(1/3)-1)*100)</f>
        <v>3.3667691211952011</v>
      </c>
      <c r="U178" s="802">
        <f>IF(INDEX(Historical!$I$7:$I$1452,MATCH(B178,Historical!$B$7:$B$1452,0))=0,"n/a",((INDEX(Historical!$C$7:$C$1452,MATCH(B178,Historical!$B$7:$B$1452,0))/INDEX(Historical!$I$7:$I$1452,MATCH(B178,Historical!$B$7:$B$1452,0)))^(1/5)-1)*100)</f>
        <v>3.4363916060776045</v>
      </c>
      <c r="V178" s="802">
        <f>IF(INDEX(Historical!$O$7:$O$1452,MATCH(B178,Historical!$B$7:$B$1452,0))=0,"n/a",((INDEX(Historical!$C$7:$C$1452,MATCH(B178,Historical!$B$7:$B$1452,0))/INDEX(Historical!$O$7:$O$1452,MATCH(B178,Historical!$B$7:$B$1452,0)))^(1/10)-1)*100)</f>
        <v>3.728169722514818</v>
      </c>
      <c r="W178" s="803">
        <f t="shared" si="38"/>
        <v>0.92173690090471627</v>
      </c>
      <c r="X178" s="804" t="str">
        <f t="shared" si="39"/>
        <v>n/a</v>
      </c>
      <c r="Y178" s="651"/>
      <c r="Z178" s="745">
        <f t="shared" si="40"/>
        <v>112.67605633802818</v>
      </c>
      <c r="AA178" s="678">
        <f t="shared" si="41"/>
        <v>20.619718309859156</v>
      </c>
      <c r="AB178" s="679">
        <v>12</v>
      </c>
      <c r="AC178" s="959">
        <v>2.13</v>
      </c>
      <c r="AD178" s="959">
        <v>15.21</v>
      </c>
      <c r="AE178" s="959">
        <v>1.99</v>
      </c>
      <c r="AF178" s="959">
        <v>1.81</v>
      </c>
      <c r="AG178" s="959">
        <v>10</v>
      </c>
      <c r="AH178" s="959">
        <v>-77.600000000000009</v>
      </c>
      <c r="AI178" s="959">
        <v>-0.53</v>
      </c>
      <c r="AJ178" s="959">
        <v>-26.5</v>
      </c>
      <c r="AK178" s="959">
        <v>1.3599999999999999</v>
      </c>
      <c r="AL178" s="969">
        <v>47360</v>
      </c>
      <c r="AM178" s="964">
        <v>0.06</v>
      </c>
      <c r="AN178" s="959">
        <v>1.89</v>
      </c>
      <c r="AO178" s="845">
        <f t="shared" si="42"/>
        <v>-11.718845829464613</v>
      </c>
      <c r="AP178" s="846">
        <f t="shared" si="43"/>
        <v>8.9008724803945434</v>
      </c>
      <c r="AQ178" s="680">
        <f t="shared" si="44"/>
        <v>28.792149762225748</v>
      </c>
      <c r="AR178" s="745">
        <f>INDEX(Historical!$C$7:$C$1452,MATCH(B178,Historical!$B$7:$B$1452,0))*IF(AH178="n/a",1.03,IF(AH178&lt;0,1.01,IF(AH178&gt;10,1.1,(1+AH178/100))))</f>
        <v>2.323</v>
      </c>
      <c r="AS178" s="678">
        <f t="shared" si="45"/>
        <v>2.3462299999999998</v>
      </c>
      <c r="AT178" s="678">
        <f t="shared" si="50"/>
        <v>2.3781387280000001</v>
      </c>
      <c r="AU178" s="678">
        <f t="shared" si="50"/>
        <v>2.4104814147008002</v>
      </c>
      <c r="AV178" s="678">
        <f t="shared" si="50"/>
        <v>2.4432639619407315</v>
      </c>
      <c r="AW178" s="745">
        <f t="shared" si="46"/>
        <v>11.901114104641533</v>
      </c>
      <c r="AX178" s="854">
        <f t="shared" si="47"/>
        <v>27.09725433661551</v>
      </c>
      <c r="AY178" s="1090">
        <v>0.05</v>
      </c>
      <c r="AZ178" s="964">
        <v>3.63</v>
      </c>
      <c r="BA178" s="964">
        <v>-11.15</v>
      </c>
      <c r="BB178" s="964">
        <v>-4.3600000000000003</v>
      </c>
      <c r="BC178" s="964">
        <v>-3.18</v>
      </c>
      <c r="BE178" s="701">
        <v>2001</v>
      </c>
      <c r="BF178" s="986" t="e">
        <f>#VALUE!</f>
        <v>#VALUE!</v>
      </c>
      <c r="BG178" s="972">
        <v>2.1999999999999997</v>
      </c>
    </row>
    <row r="179" spans="1:59" s="882" customFormat="1" ht="11.25" customHeight="1" x14ac:dyDescent="0.2">
      <c r="A179" s="740" t="s">
        <v>802</v>
      </c>
      <c r="B179" s="890" t="s">
        <v>803</v>
      </c>
      <c r="C179" s="1080" t="s">
        <v>109</v>
      </c>
      <c r="D179" s="1080" t="s">
        <v>4427</v>
      </c>
      <c r="E179" s="862">
        <v>24</v>
      </c>
      <c r="F179" s="554">
        <v>137</v>
      </c>
      <c r="G179" s="1179" t="s">
        <v>38</v>
      </c>
      <c r="H179" s="1179" t="s">
        <v>107</v>
      </c>
      <c r="I179" s="875">
        <v>31.75</v>
      </c>
      <c r="J179" s="864">
        <f t="shared" si="35"/>
        <v>3.7795275590551181</v>
      </c>
      <c r="K179" s="888">
        <v>0.3</v>
      </c>
      <c r="L179" s="866">
        <v>4</v>
      </c>
      <c r="M179" s="867">
        <f t="shared" si="36"/>
        <v>1.2</v>
      </c>
      <c r="N179" s="868" t="s">
        <v>432</v>
      </c>
      <c r="O179" s="889">
        <v>0.28000000000000003</v>
      </c>
      <c r="P179" s="870">
        <v>43243</v>
      </c>
      <c r="Q179" s="870">
        <v>43258</v>
      </c>
      <c r="R179" s="867">
        <f t="shared" si="37"/>
        <v>7.1428571428571281</v>
      </c>
      <c r="S179" s="802">
        <f>IF(INDEX(Historical!$D$7:$D$1452,MATCH(B179,Historical!$B$7:$B$1452,0))=0,"n/a",(INDEX(Historical!$C$7:$C$1452,MATCH(B179,Historical!$B$7:$B$1452,0))/INDEX(Historical!$D$7:$D$1452,MATCH(B179,Historical!$B$7:$B$1452,0))-1)*100)</f>
        <v>17.745144882942853</v>
      </c>
      <c r="T179" s="802">
        <f>IF(INDEX(Historical!$F$7:$F$1452,MATCH(B179,Historical!$B$7:$B$1452,0))=0,"n/a",((INDEX(Historical!$C$7:$C$1452,MATCH(B179,Historical!$B$7:$B$1452,0))/INDEX(Historical!$F$7:$F$1452,MATCH(B179,Historical!$B$7:$B$1452,0)))^(1/3)-1)*100)</f>
        <v>12.275031320929241</v>
      </c>
      <c r="U179" s="802">
        <f>IF(INDEX(Historical!$I$7:$I$1452,MATCH(B179,Historical!$B$7:$B$1452,0))=0,"n/a",((INDEX(Historical!$C$7:$C$1452,MATCH(B179,Historical!$B$7:$B$1452,0))/INDEX(Historical!$I$7:$I$1452,MATCH(B179,Historical!$B$7:$B$1452,0)))^(1/5)-1)*100)</f>
        <v>11.709316330067754</v>
      </c>
      <c r="V179" s="802">
        <f>IF(INDEX(Historical!$O$7:$O$1452,MATCH(B179,Historical!$B$7:$B$1452,0))=0,"n/a",((INDEX(Historical!$C$7:$C$1452,MATCH(B179,Historical!$B$7:$B$1452,0))/INDEX(Historical!$O$7:$O$1452,MATCH(B179,Historical!$B$7:$B$1452,0)))^(1/10)-1)*100)</f>
        <v>13.93327793904815</v>
      </c>
      <c r="W179" s="871">
        <f t="shared" si="38"/>
        <v>0.8403848958795459</v>
      </c>
      <c r="X179" s="872">
        <f t="shared" si="39"/>
        <v>3.5482776757781069</v>
      </c>
      <c r="Y179" s="997"/>
      <c r="Z179" s="864">
        <f t="shared" si="40"/>
        <v>58.82352941176471</v>
      </c>
      <c r="AA179" s="874">
        <f t="shared" si="41"/>
        <v>15.563725490196077</v>
      </c>
      <c r="AB179" s="866">
        <v>12</v>
      </c>
      <c r="AC179" s="875">
        <v>2.04</v>
      </c>
      <c r="AD179" s="875">
        <v>7.8</v>
      </c>
      <c r="AE179" s="875">
        <v>5.16</v>
      </c>
      <c r="AF179" s="875">
        <v>1.48</v>
      </c>
      <c r="AG179" s="875">
        <v>8.9</v>
      </c>
      <c r="AH179" s="875">
        <v>4.2</v>
      </c>
      <c r="AI179" s="875">
        <v>6.8599999999999994</v>
      </c>
      <c r="AJ179" s="875">
        <v>3.3000000000000003</v>
      </c>
      <c r="AK179" s="875">
        <v>2</v>
      </c>
      <c r="AL179" s="876">
        <v>1140</v>
      </c>
      <c r="AM179" s="877">
        <v>1.2</v>
      </c>
      <c r="AN179" s="875">
        <v>0.21</v>
      </c>
      <c r="AO179" s="878">
        <f t="shared" si="42"/>
        <v>-7.4881601073204962E-2</v>
      </c>
      <c r="AP179" s="879">
        <f t="shared" si="43"/>
        <v>15.488843889122872</v>
      </c>
      <c r="AQ179" s="880">
        <f t="shared" si="44"/>
        <v>1.1803971472959418</v>
      </c>
      <c r="AR179" s="745">
        <f>INDEX(Historical!$C$7:$C$1452,MATCH(B179,Historical!$B$7:$B$1452,0))*IF(AH179="n/a",1.03,IF(AH179&lt;0,1.01,IF(AH179&gt;10,1.1,(1+AH179/100))))</f>
        <v>1.1223111080000001</v>
      </c>
      <c r="AS179" s="874">
        <f t="shared" si="45"/>
        <v>1.1993016500088001</v>
      </c>
      <c r="AT179" s="874">
        <f t="shared" si="50"/>
        <v>1.2232876830089761</v>
      </c>
      <c r="AU179" s="874">
        <f t="shared" si="50"/>
        <v>1.2477534366691556</v>
      </c>
      <c r="AV179" s="874">
        <f t="shared" si="50"/>
        <v>1.2727085054025387</v>
      </c>
      <c r="AW179" s="864">
        <f t="shared" si="46"/>
        <v>6.0653623830894698</v>
      </c>
      <c r="AX179" s="881">
        <f t="shared" si="47"/>
        <v>19.103503568785733</v>
      </c>
      <c r="AY179" s="1091">
        <v>0.82</v>
      </c>
      <c r="AZ179" s="877">
        <v>8.5</v>
      </c>
      <c r="BA179" s="877">
        <v>-14.87</v>
      </c>
      <c r="BB179" s="877">
        <v>-1.37</v>
      </c>
      <c r="BC179" s="877">
        <v>-7.01</v>
      </c>
      <c r="BD179" s="1007"/>
      <c r="BE179" s="701">
        <v>1995</v>
      </c>
      <c r="BF179" s="986" t="e">
        <f>#VALUE!</f>
        <v>#VALUE!</v>
      </c>
      <c r="BG179" s="938">
        <v>1.0999999999999999</v>
      </c>
    </row>
    <row r="180" spans="1:59" ht="11.25" customHeight="1" x14ac:dyDescent="0.2">
      <c r="A180" s="645" t="s">
        <v>804</v>
      </c>
      <c r="B180" s="651" t="s">
        <v>805</v>
      </c>
      <c r="C180" s="1080" t="s">
        <v>132</v>
      </c>
      <c r="D180" s="1080" t="s">
        <v>4428</v>
      </c>
      <c r="E180" s="835">
        <v>12</v>
      </c>
      <c r="F180" s="554">
        <v>297</v>
      </c>
      <c r="G180" s="554" t="s">
        <v>38</v>
      </c>
      <c r="H180" s="554" t="s">
        <v>38</v>
      </c>
      <c r="I180" s="966">
        <v>76.5</v>
      </c>
      <c r="J180" s="745">
        <f t="shared" si="35"/>
        <v>2.7189542483660132</v>
      </c>
      <c r="K180" s="968">
        <v>0.52</v>
      </c>
      <c r="L180" s="679">
        <v>4</v>
      </c>
      <c r="M180" s="736">
        <f t="shared" si="36"/>
        <v>2.08</v>
      </c>
      <c r="N180" s="644" t="s">
        <v>120</v>
      </c>
      <c r="O180" s="838">
        <v>0.495</v>
      </c>
      <c r="P180" s="958">
        <v>43234</v>
      </c>
      <c r="Q180" s="958">
        <v>43252</v>
      </c>
      <c r="R180" s="736">
        <f t="shared" si="37"/>
        <v>5.0505050505050555</v>
      </c>
      <c r="S180" s="802">
        <f>IF(INDEX(Historical!$D$7:$D$1452,MATCH(B180,Historical!$B$7:$B$1452,0))=0,"n/a",(INDEX(Historical!$C$7:$C$1452,MATCH(B180,Historical!$B$7:$B$1452,0))/INDEX(Historical!$D$7:$D$1452,MATCH(B180,Historical!$B$7:$B$1452,0))-1)*100)</f>
        <v>10.256410256410264</v>
      </c>
      <c r="T180" s="802">
        <f>IF(INDEX(Historical!$F$7:$F$1452,MATCH(B180,Historical!$B$7:$B$1452,0))=0,"n/a",((INDEX(Historical!$C$7:$C$1452,MATCH(B180,Historical!$B$7:$B$1452,0))/INDEX(Historical!$F$7:$F$1452,MATCH(B180,Historical!$B$7:$B$1452,0)))^(1/3)-1)*100)</f>
        <v>10.735966794962071</v>
      </c>
      <c r="U180" s="802">
        <f>IF(INDEX(Historical!$I$7:$I$1452,MATCH(B180,Historical!$B$7:$B$1452,0))=0,"n/a",((INDEX(Historical!$C$7:$C$1452,MATCH(B180,Historical!$B$7:$B$1452,0))/INDEX(Historical!$I$7:$I$1452,MATCH(B180,Historical!$B$7:$B$1452,0)))^(1/5)-1)*100)</f>
        <v>10.967710523529007</v>
      </c>
      <c r="V180" s="802">
        <f>IF(INDEX(Historical!$O$7:$O$1452,MATCH(B180,Historical!$B$7:$B$1452,0))=0,"n/a",((INDEX(Historical!$C$7:$C$1452,MATCH(B180,Historical!$B$7:$B$1452,0))/INDEX(Historical!$O$7:$O$1452,MATCH(B180,Historical!$B$7:$B$1452,0)))^(1/10)-1)*100)</f>
        <v>8.5740915747073423</v>
      </c>
      <c r="W180" s="803">
        <f t="shared" si="38"/>
        <v>1.2791688108256956</v>
      </c>
      <c r="X180" s="804">
        <f t="shared" si="39"/>
        <v>1.8909845730222423</v>
      </c>
      <c r="Y180" s="759"/>
      <c r="Z180" s="745">
        <f t="shared" si="40"/>
        <v>55.466666666666661</v>
      </c>
      <c r="AA180" s="678">
        <f t="shared" si="41"/>
        <v>20.399999999999999</v>
      </c>
      <c r="AB180" s="679">
        <v>12</v>
      </c>
      <c r="AC180" s="959">
        <v>3.75</v>
      </c>
      <c r="AD180" s="959">
        <v>3.29</v>
      </c>
      <c r="AE180" s="959">
        <v>1.53</v>
      </c>
      <c r="AF180" s="959">
        <v>1.95</v>
      </c>
      <c r="AG180" s="959">
        <v>11.1</v>
      </c>
      <c r="AH180" s="959">
        <v>19.2</v>
      </c>
      <c r="AI180" s="959">
        <v>6.3</v>
      </c>
      <c r="AJ180" s="959">
        <v>5.8000000000000007</v>
      </c>
      <c r="AK180" s="959">
        <v>6.2</v>
      </c>
      <c r="AL180" s="969">
        <v>4340</v>
      </c>
      <c r="AM180" s="964">
        <v>0.70000000000000007</v>
      </c>
      <c r="AN180" s="959">
        <v>1.1200000000000001</v>
      </c>
      <c r="AO180" s="845">
        <f t="shared" si="42"/>
        <v>-6.7133352281049774</v>
      </c>
      <c r="AP180" s="846">
        <f t="shared" si="43"/>
        <v>13.686664771895021</v>
      </c>
      <c r="AQ180" s="680">
        <f t="shared" si="44"/>
        <v>32.966161108757298</v>
      </c>
      <c r="AR180" s="745">
        <f>INDEX(Historical!$C$7:$C$1452,MATCH(B180,Historical!$B$7:$B$1452,0))*IF(AH180="n/a",1.03,IF(AH180&lt;0,1.01,IF(AH180&gt;10,1.1,(1+AH180/100))))</f>
        <v>2.1284999999999998</v>
      </c>
      <c r="AS180" s="678">
        <f t="shared" si="45"/>
        <v>2.2625954999999998</v>
      </c>
      <c r="AT180" s="678">
        <f t="shared" si="50"/>
        <v>2.4028764209999998</v>
      </c>
      <c r="AU180" s="678">
        <f t="shared" si="50"/>
        <v>2.551854759102</v>
      </c>
      <c r="AV180" s="678">
        <f t="shared" si="50"/>
        <v>2.7100697541663243</v>
      </c>
      <c r="AW180" s="745">
        <f t="shared" si="46"/>
        <v>12.055896434268323</v>
      </c>
      <c r="AX180" s="854">
        <f t="shared" si="47"/>
        <v>15.759341744141601</v>
      </c>
      <c r="AY180" s="1090">
        <v>0.27</v>
      </c>
      <c r="AZ180" s="964">
        <v>22.33</v>
      </c>
      <c r="BA180" s="964">
        <v>-11.020000000000001</v>
      </c>
      <c r="BB180" s="964">
        <v>-4.88</v>
      </c>
      <c r="BC180" s="964">
        <v>-0.53</v>
      </c>
      <c r="BE180" s="701">
        <v>2007</v>
      </c>
      <c r="BF180" s="986" t="e">
        <f>#VALUE!</f>
        <v>#VALUE!</v>
      </c>
      <c r="BG180" s="972">
        <v>3.3000000000000003</v>
      </c>
    </row>
    <row r="181" spans="1:59" ht="11.25" customHeight="1" x14ac:dyDescent="0.2">
      <c r="A181" s="645" t="s">
        <v>809</v>
      </c>
      <c r="B181" s="651" t="s">
        <v>810</v>
      </c>
      <c r="C181" s="1080" t="s">
        <v>132</v>
      </c>
      <c r="D181" s="1080" t="s">
        <v>4428</v>
      </c>
      <c r="E181" s="835">
        <v>16</v>
      </c>
      <c r="F181" s="554">
        <v>220</v>
      </c>
      <c r="G181" s="554" t="s">
        <v>38</v>
      </c>
      <c r="H181" s="554" t="s">
        <v>38</v>
      </c>
      <c r="I181" s="966">
        <v>74.08</v>
      </c>
      <c r="J181" s="745">
        <f t="shared" si="35"/>
        <v>3.199244060475162</v>
      </c>
      <c r="K181" s="968">
        <v>0.59250000000000003</v>
      </c>
      <c r="L181" s="679">
        <v>4</v>
      </c>
      <c r="M181" s="736">
        <f t="shared" si="36"/>
        <v>2.37</v>
      </c>
      <c r="N181" s="644" t="s">
        <v>191</v>
      </c>
      <c r="O181" s="838">
        <v>0.5625</v>
      </c>
      <c r="P181" s="958">
        <v>43444</v>
      </c>
      <c r="Q181" s="958">
        <v>43468</v>
      </c>
      <c r="R181" s="736">
        <f t="shared" si="37"/>
        <v>5.3333333333333375</v>
      </c>
      <c r="S181" s="802">
        <f>IF(INDEX(Historical!$D$7:$D$1452,MATCH(B181,Historical!$B$7:$B$1452,0))=0,"n/a",(INDEX(Historical!$C$7:$C$1452,MATCH(B181,Historical!$B$7:$B$1452,0))/INDEX(Historical!$D$7:$D$1452,MATCH(B181,Historical!$B$7:$B$1452,0))-1)*100)</f>
        <v>7.1428571428571397</v>
      </c>
      <c r="T181" s="802">
        <f>IF(INDEX(Historical!$F$7:$F$1452,MATCH(B181,Historical!$B$7:$B$1452,0))=0,"n/a",((INDEX(Historical!$C$7:$C$1452,MATCH(B181,Historical!$B$7:$B$1452,0))/INDEX(Historical!$F$7:$F$1452,MATCH(B181,Historical!$B$7:$B$1452,0)))^(1/3)-1)*100)</f>
        <v>6.0642134415163085</v>
      </c>
      <c r="U181" s="802">
        <f>IF(INDEX(Historical!$I$7:$I$1452,MATCH(B181,Historical!$B$7:$B$1452,0))=0,"n/a",((INDEX(Historical!$C$7:$C$1452,MATCH(B181,Historical!$B$7:$B$1452,0))/INDEX(Historical!$I$7:$I$1452,MATCH(B181,Historical!$B$7:$B$1452,0)))^(1/5)-1)*100)</f>
        <v>4.8147110301003382</v>
      </c>
      <c r="V181" s="802">
        <f>IF(INDEX(Historical!$O$7:$O$1452,MATCH(B181,Historical!$B$7:$B$1452,0))=0,"n/a",((INDEX(Historical!$C$7:$C$1452,MATCH(B181,Historical!$B$7:$B$1452,0))/INDEX(Historical!$O$7:$O$1452,MATCH(B181,Historical!$B$7:$B$1452,0)))^(1/10)-1)*100)</f>
        <v>3.7018833805729345</v>
      </c>
      <c r="W181" s="803">
        <f t="shared" si="38"/>
        <v>1.3006112119488684</v>
      </c>
      <c r="X181" s="804">
        <f t="shared" si="39"/>
        <v>0.53496789223337093</v>
      </c>
      <c r="Y181" s="753"/>
      <c r="Z181" s="745">
        <f t="shared" si="40"/>
        <v>74.294670846394979</v>
      </c>
      <c r="AA181" s="678">
        <f t="shared" si="41"/>
        <v>23.222570532915359</v>
      </c>
      <c r="AB181" s="679">
        <v>9</v>
      </c>
      <c r="AC181" s="959">
        <v>3.19</v>
      </c>
      <c r="AD181" s="959">
        <v>8.6199999999999992</v>
      </c>
      <c r="AE181" s="959">
        <v>2.02</v>
      </c>
      <c r="AF181" s="959">
        <v>1.65</v>
      </c>
      <c r="AG181" s="959">
        <v>9.7000000000000011</v>
      </c>
      <c r="AH181" s="959">
        <v>-9.1999999999999993</v>
      </c>
      <c r="AI181" s="959">
        <v>3.9800000000000004</v>
      </c>
      <c r="AJ181" s="959">
        <v>9</v>
      </c>
      <c r="AK181" s="959">
        <v>2.7</v>
      </c>
      <c r="AL181" s="969">
        <v>3970</v>
      </c>
      <c r="AM181" s="964">
        <v>0.5</v>
      </c>
      <c r="AN181" s="959">
        <v>1.17</v>
      </c>
      <c r="AO181" s="845">
        <f t="shared" si="42"/>
        <v>-15.208615442339859</v>
      </c>
      <c r="AP181" s="846">
        <f t="shared" si="43"/>
        <v>8.0139550905755002</v>
      </c>
      <c r="AQ181" s="680">
        <f t="shared" si="44"/>
        <v>30.498601745272591</v>
      </c>
      <c r="AR181" s="745">
        <f>INDEX(Historical!$C$7:$C$1452,MATCH(B181,Historical!$B$7:$B$1452,0))*IF(AH181="n/a",1.03,IF(AH181&lt;0,1.01,IF(AH181&gt;10,1.1,(1+AH181/100))))</f>
        <v>2.121</v>
      </c>
      <c r="AS181" s="678">
        <f t="shared" si="45"/>
        <v>2.2054157999999999</v>
      </c>
      <c r="AT181" s="678">
        <f t="shared" si="50"/>
        <v>2.2649620265999997</v>
      </c>
      <c r="AU181" s="678">
        <f t="shared" si="50"/>
        <v>2.3261160013181996</v>
      </c>
      <c r="AV181" s="678">
        <f t="shared" si="50"/>
        <v>2.388921133353791</v>
      </c>
      <c r="AW181" s="745">
        <f t="shared" si="46"/>
        <v>11.30641496127199</v>
      </c>
      <c r="AX181" s="854">
        <f t="shared" si="47"/>
        <v>15.26243920258098</v>
      </c>
      <c r="AY181" s="1090">
        <v>0.17</v>
      </c>
      <c r="AZ181" s="964">
        <v>23.29</v>
      </c>
      <c r="BA181" s="964">
        <v>-8.6900000000000013</v>
      </c>
      <c r="BB181" s="964">
        <v>-2.8400000000000003</v>
      </c>
      <c r="BC181" s="964">
        <v>1.28</v>
      </c>
      <c r="BE181" s="701">
        <v>2004</v>
      </c>
      <c r="BF181" s="986" t="e">
        <f>#VALUE!</f>
        <v>#VALUE!</v>
      </c>
      <c r="BG181" s="972">
        <v>3.2</v>
      </c>
    </row>
    <row r="182" spans="1:59" ht="11.25" customHeight="1" x14ac:dyDescent="0.2">
      <c r="A182" s="645" t="s">
        <v>811</v>
      </c>
      <c r="B182" s="651" t="s">
        <v>812</v>
      </c>
      <c r="C182" s="1080" t="s">
        <v>155</v>
      </c>
      <c r="D182" s="1080" t="s">
        <v>4412</v>
      </c>
      <c r="E182" s="835">
        <v>14</v>
      </c>
      <c r="F182" s="554">
        <v>271</v>
      </c>
      <c r="G182" s="554" t="s">
        <v>107</v>
      </c>
      <c r="H182" s="554" t="s">
        <v>107</v>
      </c>
      <c r="I182" s="966">
        <v>106.85</v>
      </c>
      <c r="J182" s="745">
        <f t="shared" si="35"/>
        <v>1.2728123537669631</v>
      </c>
      <c r="K182" s="968">
        <v>0.34</v>
      </c>
      <c r="L182" s="679">
        <v>4</v>
      </c>
      <c r="M182" s="736">
        <f t="shared" si="36"/>
        <v>1.36</v>
      </c>
      <c r="N182" s="644" t="s">
        <v>291</v>
      </c>
      <c r="O182" s="838">
        <v>0.31</v>
      </c>
      <c r="P182" s="958">
        <v>43340</v>
      </c>
      <c r="Q182" s="958">
        <v>43370</v>
      </c>
      <c r="R182" s="736">
        <f t="shared" si="37"/>
        <v>9.6774193548387171</v>
      </c>
      <c r="S182" s="802">
        <f>IF(INDEX(Historical!$D$7:$D$1452,MATCH(B182,Historical!$B$7:$B$1452,0))=0,"n/a",(INDEX(Historical!$C$7:$C$1452,MATCH(B182,Historical!$B$7:$B$1452,0))/INDEX(Historical!$D$7:$D$1452,MATCH(B182,Historical!$B$7:$B$1452,0))-1)*100)</f>
        <v>11.320754716981153</v>
      </c>
      <c r="T182" s="802">
        <f>IF(INDEX(Historical!$F$7:$F$1452,MATCH(B182,Historical!$B$7:$B$1452,0))=0,"n/a",((INDEX(Historical!$C$7:$C$1452,MATCH(B182,Historical!$B$7:$B$1452,0))/INDEX(Historical!$F$7:$F$1452,MATCH(B182,Historical!$B$7:$B$1452,0)))^(1/3)-1)*100)</f>
        <v>10.272303073280264</v>
      </c>
      <c r="U182" s="802">
        <f>IF(INDEX(Historical!$I$7:$I$1452,MATCH(B182,Historical!$B$7:$B$1452,0))=0,"n/a",((INDEX(Historical!$C$7:$C$1452,MATCH(B182,Historical!$B$7:$B$1452,0))/INDEX(Historical!$I$7:$I$1452,MATCH(B182,Historical!$B$7:$B$1452,0)))^(1/5)-1)*100)</f>
        <v>10.384959381787073</v>
      </c>
      <c r="V182" s="802">
        <f>IF(INDEX(Historical!$O$7:$O$1452,MATCH(B182,Historical!$B$7:$B$1452,0))=0,"n/a",((INDEX(Historical!$C$7:$C$1452,MATCH(B182,Historical!$B$7:$B$1452,0))/INDEX(Historical!$O$7:$O$1452,MATCH(B182,Historical!$B$7:$B$1452,0)))^(1/10)-1)*100)</f>
        <v>18.28942825153803</v>
      </c>
      <c r="W182" s="803">
        <f t="shared" si="38"/>
        <v>0.56781213928400198</v>
      </c>
      <c r="X182" s="804">
        <f t="shared" si="39"/>
        <v>3.3499868973506688</v>
      </c>
      <c r="Y182" s="651" t="s">
        <v>813</v>
      </c>
      <c r="Z182" s="745">
        <f t="shared" si="40"/>
        <v>39.19308357348703</v>
      </c>
      <c r="AA182" s="678">
        <f t="shared" si="41"/>
        <v>30.792507204610949</v>
      </c>
      <c r="AB182" s="679">
        <v>3</v>
      </c>
      <c r="AC182" s="959">
        <v>3.47</v>
      </c>
      <c r="AD182" s="959">
        <v>3.08</v>
      </c>
      <c r="AE182" s="959">
        <v>3.46</v>
      </c>
      <c r="AF182" s="959">
        <v>2.9</v>
      </c>
      <c r="AG182" s="959">
        <v>10.100000000000001</v>
      </c>
      <c r="AH182" s="959">
        <v>148.5</v>
      </c>
      <c r="AI182" s="959">
        <v>11.28</v>
      </c>
      <c r="AJ182" s="959">
        <v>3.1</v>
      </c>
      <c r="AK182" s="959">
        <v>10</v>
      </c>
      <c r="AL182" s="969">
        <v>9320</v>
      </c>
      <c r="AM182" s="964">
        <v>0.2</v>
      </c>
      <c r="AN182" s="959">
        <v>0.41</v>
      </c>
      <c r="AO182" s="845">
        <f t="shared" si="42"/>
        <v>-19.134735469056913</v>
      </c>
      <c r="AP182" s="846">
        <f t="shared" si="43"/>
        <v>11.657771735554036</v>
      </c>
      <c r="AQ182" s="680">
        <f t="shared" si="44"/>
        <v>99.218775212212634</v>
      </c>
      <c r="AR182" s="745">
        <f>INDEX(Historical!$C$7:$C$1452,MATCH(B182,Historical!$B$7:$B$1452,0))*IF(AH182="n/a",1.03,IF(AH182&lt;0,1.01,IF(AH182&gt;10,1.1,(1+AH182/100))))</f>
        <v>1.2980000000000003</v>
      </c>
      <c r="AS182" s="678">
        <f t="shared" si="45"/>
        <v>1.4278000000000004</v>
      </c>
      <c r="AT182" s="678">
        <f t="shared" si="50"/>
        <v>1.5705800000000005</v>
      </c>
      <c r="AU182" s="678">
        <f t="shared" si="50"/>
        <v>1.7276380000000007</v>
      </c>
      <c r="AV182" s="678">
        <f t="shared" si="50"/>
        <v>1.9004018000000009</v>
      </c>
      <c r="AW182" s="745">
        <f t="shared" si="46"/>
        <v>7.9244198000000026</v>
      </c>
      <c r="AX182" s="854">
        <f t="shared" si="47"/>
        <v>7.4163966307908309</v>
      </c>
      <c r="AY182" s="1090">
        <v>1.08</v>
      </c>
      <c r="AZ182" s="964">
        <v>28.92</v>
      </c>
      <c r="BA182" s="964">
        <v>-12.18</v>
      </c>
      <c r="BB182" s="964">
        <v>-4.99</v>
      </c>
      <c r="BC182" s="964">
        <v>-0.66</v>
      </c>
      <c r="BE182" s="701">
        <v>2005</v>
      </c>
      <c r="BF182" s="986" t="e">
        <f>#VALUE!</f>
        <v>#VALUE!</v>
      </c>
      <c r="BG182" s="972">
        <v>6.2</v>
      </c>
    </row>
    <row r="183" spans="1:59" ht="11.25" customHeight="1" x14ac:dyDescent="0.2">
      <c r="A183" s="645" t="s">
        <v>818</v>
      </c>
      <c r="B183" s="651" t="s">
        <v>819</v>
      </c>
      <c r="C183" s="1080" t="s">
        <v>4277</v>
      </c>
      <c r="D183" s="1080" t="s">
        <v>4414</v>
      </c>
      <c r="E183" s="835">
        <v>15</v>
      </c>
      <c r="F183" s="554">
        <v>250</v>
      </c>
      <c r="G183" s="554" t="s">
        <v>38</v>
      </c>
      <c r="H183" s="554" t="s">
        <v>116</v>
      </c>
      <c r="I183" s="966">
        <v>94.5</v>
      </c>
      <c r="J183" s="745">
        <f t="shared" si="35"/>
        <v>3.2592592592592595</v>
      </c>
      <c r="K183" s="968">
        <v>0.77</v>
      </c>
      <c r="L183" s="679">
        <v>4</v>
      </c>
      <c r="M183" s="736">
        <f t="shared" si="36"/>
        <v>3.08</v>
      </c>
      <c r="N183" s="644" t="s">
        <v>820</v>
      </c>
      <c r="O183" s="838">
        <v>0.62</v>
      </c>
      <c r="P183" s="958">
        <v>43403</v>
      </c>
      <c r="Q183" s="958">
        <v>43423</v>
      </c>
      <c r="R183" s="736">
        <f t="shared" si="37"/>
        <v>24.193548387096779</v>
      </c>
      <c r="S183" s="802">
        <f>IF(INDEX(Historical!$D$7:$D$1452,MATCH(B183,Historical!$B$7:$B$1452,0))=0,"n/a",(INDEX(Historical!$C$7:$C$1452,MATCH(B183,Historical!$B$7:$B$1452,0))/INDEX(Historical!$D$7:$D$1452,MATCH(B183,Historical!$B$7:$B$1452,0))-1)*100)</f>
        <v>29.268292682926834</v>
      </c>
      <c r="T183" s="802">
        <f>IF(INDEX(Historical!$F$7:$F$1452,MATCH(B183,Historical!$B$7:$B$1452,0))=0,"n/a",((INDEX(Historical!$C$7:$C$1452,MATCH(B183,Historical!$B$7:$B$1452,0))/INDEX(Historical!$F$7:$F$1452,MATCH(B183,Historical!$B$7:$B$1452,0)))^(1/3)-1)*100)</f>
        <v>19.574358216078625</v>
      </c>
      <c r="U183" s="802">
        <f>IF(INDEX(Historical!$I$7:$I$1452,MATCH(B183,Historical!$B$7:$B$1452,0))=0,"n/a",((INDEX(Historical!$C$7:$C$1452,MATCH(B183,Historical!$B$7:$B$1452,0))/INDEX(Historical!$I$7:$I$1452,MATCH(B183,Historical!$B$7:$B$1452,0)))^(1/5)-1)*100)</f>
        <v>24.45590363741681</v>
      </c>
      <c r="V183" s="802">
        <f>IF(INDEX(Historical!$O$7:$O$1452,MATCH(B183,Historical!$B$7:$B$1452,0))=0,"n/a",((INDEX(Historical!$C$7:$C$1452,MATCH(B183,Historical!$B$7:$B$1452,0))/INDEX(Historical!$O$7:$O$1452,MATCH(B183,Historical!$B$7:$B$1452,0)))^(1/10)-1)*100)</f>
        <v>21.596608107359838</v>
      </c>
      <c r="W183" s="803">
        <f t="shared" si="38"/>
        <v>1.1323955834102746</v>
      </c>
      <c r="X183" s="804">
        <f t="shared" si="39"/>
        <v>1.2606135895575674</v>
      </c>
      <c r="Y183" s="967"/>
      <c r="Z183" s="745">
        <f t="shared" si="40"/>
        <v>65.81196581196582</v>
      </c>
      <c r="AA183" s="678">
        <f t="shared" si="41"/>
        <v>20.192307692307693</v>
      </c>
      <c r="AB183" s="679">
        <v>12</v>
      </c>
      <c r="AC183" s="959">
        <v>4.68</v>
      </c>
      <c r="AD183" s="959">
        <v>1.54</v>
      </c>
      <c r="AE183" s="959">
        <v>5.91</v>
      </c>
      <c r="AF183" s="959">
        <v>8.7100000000000009</v>
      </c>
      <c r="AG183" s="959">
        <v>44.1</v>
      </c>
      <c r="AH183" s="959">
        <v>5.3</v>
      </c>
      <c r="AI183" s="959">
        <v>-0.72</v>
      </c>
      <c r="AJ183" s="959">
        <v>19.400000000000002</v>
      </c>
      <c r="AK183" s="959">
        <v>13.13</v>
      </c>
      <c r="AL183" s="969">
        <v>93470</v>
      </c>
      <c r="AM183" s="964">
        <v>0.1</v>
      </c>
      <c r="AN183" s="959">
        <v>0.48</v>
      </c>
      <c r="AO183" s="845">
        <f t="shared" si="42"/>
        <v>7.5228552043683763</v>
      </c>
      <c r="AP183" s="846">
        <f t="shared" si="43"/>
        <v>27.71516289667607</v>
      </c>
      <c r="AQ183" s="680">
        <f t="shared" si="44"/>
        <v>179.58302285129309</v>
      </c>
      <c r="AR183" s="745">
        <f>INDEX(Historical!$C$7:$C$1452,MATCH(B183,Historical!$B$7:$B$1452,0))*IF(AH183="n/a",1.03,IF(AH183&lt;0,1.01,IF(AH183&gt;10,1.1,(1+AH183/100))))</f>
        <v>2.2323599999999999</v>
      </c>
      <c r="AS183" s="678">
        <f t="shared" si="45"/>
        <v>2.2546835999999999</v>
      </c>
      <c r="AT183" s="678">
        <f t="shared" si="50"/>
        <v>2.4801519600000002</v>
      </c>
      <c r="AU183" s="678">
        <f t="shared" si="50"/>
        <v>2.7281671560000005</v>
      </c>
      <c r="AV183" s="678">
        <f t="shared" si="50"/>
        <v>3.0009838716000008</v>
      </c>
      <c r="AW183" s="745">
        <f t="shared" si="46"/>
        <v>12.696346587600003</v>
      </c>
      <c r="AX183" s="854">
        <f t="shared" si="47"/>
        <v>13.435287394285716</v>
      </c>
      <c r="AY183" s="1090">
        <v>1.18</v>
      </c>
      <c r="AZ183" s="964">
        <v>7.75</v>
      </c>
      <c r="BA183" s="964">
        <v>-21.740000000000002</v>
      </c>
      <c r="BB183" s="964">
        <v>-0.80999999999999994</v>
      </c>
      <c r="BC183" s="964">
        <v>-10.43</v>
      </c>
      <c r="BE183" s="701">
        <v>2004</v>
      </c>
      <c r="BF183" s="986" t="e">
        <f>#VALUE!</f>
        <v>#VALUE!</v>
      </c>
      <c r="BG183" s="972">
        <v>25.7</v>
      </c>
    </row>
    <row r="184" spans="1:59" ht="11.25" customHeight="1" x14ac:dyDescent="0.2">
      <c r="A184" s="645" t="s">
        <v>821</v>
      </c>
      <c r="B184" s="651" t="s">
        <v>822</v>
      </c>
      <c r="C184" s="1080" t="s">
        <v>180</v>
      </c>
      <c r="D184" s="1080" t="s">
        <v>4425</v>
      </c>
      <c r="E184" s="835">
        <v>15</v>
      </c>
      <c r="F184" s="554">
        <v>233</v>
      </c>
      <c r="G184" s="554" t="s">
        <v>107</v>
      </c>
      <c r="H184" s="554" t="s">
        <v>107</v>
      </c>
      <c r="I184" s="966">
        <v>541.63</v>
      </c>
      <c r="J184" s="745">
        <f t="shared" si="35"/>
        <v>0.19385927662795638</v>
      </c>
      <c r="K184" s="968">
        <v>1.05</v>
      </c>
      <c r="L184" s="679">
        <v>1</v>
      </c>
      <c r="M184" s="736">
        <f t="shared" si="36"/>
        <v>1.05</v>
      </c>
      <c r="N184" s="644" t="s">
        <v>823</v>
      </c>
      <c r="O184" s="838">
        <v>0.35</v>
      </c>
      <c r="P184" s="958">
        <v>43167</v>
      </c>
      <c r="Q184" s="958">
        <v>43175</v>
      </c>
      <c r="R184" s="736">
        <f t="shared" si="37"/>
        <v>200.00000000000006</v>
      </c>
      <c r="S184" s="802">
        <f>IF(INDEX(Historical!$D$7:$D$1452,MATCH(B184,Historical!$B$7:$B$1452,0))=0,"n/a",(INDEX(Historical!$C$7:$C$1452,MATCH(B184,Historical!$B$7:$B$1452,0))/INDEX(Historical!$D$7:$D$1452,MATCH(B184,Historical!$B$7:$B$1452,0))-1)*100)</f>
        <v>12.903225806451601</v>
      </c>
      <c r="T184" s="802">
        <f>IF(INDEX(Historical!$F$7:$F$1452,MATCH(B184,Historical!$B$7:$B$1452,0))=0,"n/a",((INDEX(Historical!$C$7:$C$1452,MATCH(B184,Historical!$B$7:$B$1452,0))/INDEX(Historical!$F$7:$F$1452,MATCH(B184,Historical!$B$7:$B$1452,0)))^(1/3)-1)*100)</f>
        <v>9.0355436729529828</v>
      </c>
      <c r="U184" s="802">
        <f>IF(INDEX(Historical!$I$7:$I$1452,MATCH(B184,Historical!$B$7:$B$1452,0))=0,"n/a",((INDEX(Historical!$C$7:$C$1452,MATCH(B184,Historical!$B$7:$B$1452,0))/INDEX(Historical!$I$7:$I$1452,MATCH(B184,Historical!$B$7:$B$1452,0)))^(1/5)-1)*100)</f>
        <v>8.7597101915158007</v>
      </c>
      <c r="V184" s="802">
        <f>IF(INDEX(Historical!$O$7:$O$1452,MATCH(B184,Historical!$B$7:$B$1452,0))=0,"n/a",((INDEX(Historical!$C$7:$C$1452,MATCH(B184,Historical!$B$7:$B$1452,0))/INDEX(Historical!$O$7:$O$1452,MATCH(B184,Historical!$B$7:$B$1452,0)))^(1/10)-1)*100)</f>
        <v>8.1421018250528618</v>
      </c>
      <c r="W184" s="803">
        <f t="shared" si="38"/>
        <v>1.0758536775556635</v>
      </c>
      <c r="X184" s="804">
        <f t="shared" si="39"/>
        <v>0.2419809445170111</v>
      </c>
      <c r="Y184" s="967"/>
      <c r="Z184" s="745">
        <f t="shared" si="40"/>
        <v>4.8209366391184574</v>
      </c>
      <c r="AA184" s="678">
        <f t="shared" si="41"/>
        <v>24.868227731864096</v>
      </c>
      <c r="AB184" s="679">
        <v>12</v>
      </c>
      <c r="AC184" s="959">
        <v>21.78</v>
      </c>
      <c r="AD184" s="959" t="s">
        <v>138</v>
      </c>
      <c r="AE184" s="959">
        <v>17.190000000000001</v>
      </c>
      <c r="AF184" s="959">
        <v>21.62</v>
      </c>
      <c r="AG184" s="961">
        <v>117.39999999999999</v>
      </c>
      <c r="AH184" s="959">
        <v>120.9</v>
      </c>
      <c r="AI184" s="959" t="s">
        <v>138</v>
      </c>
      <c r="AJ184" s="959">
        <v>36.199999999999996</v>
      </c>
      <c r="AK184" s="959" t="s">
        <v>138</v>
      </c>
      <c r="AL184" s="969">
        <v>4220</v>
      </c>
      <c r="AM184" s="964">
        <v>0.8</v>
      </c>
      <c r="AN184" s="959">
        <v>0</v>
      </c>
      <c r="AO184" s="845">
        <f t="shared" si="42"/>
        <v>-15.914658263720339</v>
      </c>
      <c r="AP184" s="846">
        <f t="shared" si="43"/>
        <v>8.9535694681437565</v>
      </c>
      <c r="AQ184" s="680">
        <f t="shared" si="44"/>
        <v>388.83129721721741</v>
      </c>
      <c r="AR184" s="745">
        <f>INDEX(Historical!$C$7:$C$1452,MATCH(B184,Historical!$B$7:$B$1452,0))*IF(AH184="n/a",1.03,IF(AH184&lt;0,1.01,IF(AH184&gt;10,1.1,(1+AH184/100))))</f>
        <v>0.38500000000000001</v>
      </c>
      <c r="AS184" s="678">
        <f t="shared" si="45"/>
        <v>0.39655000000000001</v>
      </c>
      <c r="AT184" s="678">
        <f t="shared" si="50"/>
        <v>0.40844650000000005</v>
      </c>
      <c r="AU184" s="678">
        <f t="shared" si="50"/>
        <v>0.42069989500000005</v>
      </c>
      <c r="AV184" s="678">
        <f t="shared" si="50"/>
        <v>0.43332089185000006</v>
      </c>
      <c r="AW184" s="745">
        <f t="shared" si="46"/>
        <v>2.0440172868499999</v>
      </c>
      <c r="AX184" s="854">
        <f t="shared" si="47"/>
        <v>0.37738258347026565</v>
      </c>
      <c r="AY184" s="1090">
        <v>1.55</v>
      </c>
      <c r="AZ184" s="964">
        <v>32.43</v>
      </c>
      <c r="BA184" s="964">
        <v>-38.31</v>
      </c>
      <c r="BB184" s="964">
        <v>-10.780000000000001</v>
      </c>
      <c r="BC184" s="964">
        <v>-20.810000000000002</v>
      </c>
      <c r="BE184" s="701">
        <v>2004</v>
      </c>
      <c r="BF184" s="986" t="e">
        <f>#VALUE!</f>
        <v>#VALUE!</v>
      </c>
      <c r="BG184" s="972">
        <v>101.6</v>
      </c>
    </row>
    <row r="185" spans="1:59" ht="11.25" customHeight="1" x14ac:dyDescent="0.2">
      <c r="A185" s="645" t="s">
        <v>824</v>
      </c>
      <c r="B185" s="651" t="s">
        <v>825</v>
      </c>
      <c r="C185" s="1080" t="s">
        <v>109</v>
      </c>
      <c r="D185" s="1080" t="s">
        <v>4427</v>
      </c>
      <c r="E185" s="835">
        <v>17</v>
      </c>
      <c r="F185" s="554">
        <v>186</v>
      </c>
      <c r="G185" s="554" t="s">
        <v>107</v>
      </c>
      <c r="H185" s="554" t="s">
        <v>107</v>
      </c>
      <c r="I185" s="966">
        <v>40.99</v>
      </c>
      <c r="J185" s="745">
        <f t="shared" si="35"/>
        <v>3.1715052451817516</v>
      </c>
      <c r="K185" s="968">
        <v>0.65</v>
      </c>
      <c r="L185" s="679">
        <v>2</v>
      </c>
      <c r="M185" s="736">
        <f t="shared" si="36"/>
        <v>1.3</v>
      </c>
      <c r="N185" s="644" t="s">
        <v>826</v>
      </c>
      <c r="O185" s="838">
        <v>0.5</v>
      </c>
      <c r="P185" s="958">
        <v>43265</v>
      </c>
      <c r="Q185" s="958">
        <v>43284</v>
      </c>
      <c r="R185" s="736">
        <f t="shared" si="37"/>
        <v>30.000000000000004</v>
      </c>
      <c r="S185" s="802">
        <f>IF(INDEX(Historical!$D$7:$D$1452,MATCH(B185,Historical!$B$7:$B$1452,0))=0,"n/a",(INDEX(Historical!$C$7:$C$1452,MATCH(B185,Historical!$B$7:$B$1452,0))/INDEX(Historical!$D$7:$D$1452,MATCH(B185,Historical!$B$7:$B$1452,0))-1)*100)</f>
        <v>17.647058823529417</v>
      </c>
      <c r="T185" s="802">
        <f>IF(INDEX(Historical!$F$7:$F$1452,MATCH(B185,Historical!$B$7:$B$1452,0))=0,"n/a",((INDEX(Historical!$C$7:$C$1452,MATCH(B185,Historical!$B$7:$B$1452,0))/INDEX(Historical!$F$7:$F$1452,MATCH(B185,Historical!$B$7:$B$1452,0)))^(1/3)-1)*100)</f>
        <v>15.441567326431937</v>
      </c>
      <c r="U185" s="802">
        <f>IF(INDEX(Historical!$I$7:$I$1452,MATCH(B185,Historical!$B$7:$B$1452,0))=0,"n/a",((INDEX(Historical!$C$7:$C$1452,MATCH(B185,Historical!$B$7:$B$1452,0))/INDEX(Historical!$I$7:$I$1452,MATCH(B185,Historical!$B$7:$B$1452,0)))^(1/5)-1)*100)</f>
        <v>12.700920209792542</v>
      </c>
      <c r="V185" s="802">
        <f>IF(INDEX(Historical!$O$7:$O$1452,MATCH(B185,Historical!$B$7:$B$1452,0))=0,"n/a",((INDEX(Historical!$C$7:$C$1452,MATCH(B185,Historical!$B$7:$B$1452,0))/INDEX(Historical!$O$7:$O$1452,MATCH(B185,Historical!$B$7:$B$1452,0)))^(1/10)-1)*100)</f>
        <v>17.461894308801895</v>
      </c>
      <c r="W185" s="803">
        <f t="shared" si="38"/>
        <v>0.72735065195019988</v>
      </c>
      <c r="X185" s="804" t="str">
        <f t="shared" si="39"/>
        <v>n/a</v>
      </c>
      <c r="Y185" s="651" t="s">
        <v>4243</v>
      </c>
      <c r="Z185" s="745" t="str">
        <f t="shared" si="40"/>
        <v>n/a</v>
      </c>
      <c r="AA185" s="678" t="str">
        <f t="shared" si="41"/>
        <v>n/a</v>
      </c>
      <c r="AB185" s="679">
        <v>12</v>
      </c>
      <c r="AC185" s="959" t="s">
        <v>138</v>
      </c>
      <c r="AD185" s="959" t="s">
        <v>138</v>
      </c>
      <c r="AE185" s="959" t="s">
        <v>138</v>
      </c>
      <c r="AF185" s="959" t="s">
        <v>138</v>
      </c>
      <c r="AG185" s="959" t="s">
        <v>138</v>
      </c>
      <c r="AH185" s="959" t="s">
        <v>138</v>
      </c>
      <c r="AI185" s="959" t="s">
        <v>138</v>
      </c>
      <c r="AJ185" s="959" t="s">
        <v>138</v>
      </c>
      <c r="AK185" s="959" t="s">
        <v>138</v>
      </c>
      <c r="AL185" s="969" t="s">
        <v>138</v>
      </c>
      <c r="AM185" s="964" t="s">
        <v>138</v>
      </c>
      <c r="AN185" s="959" t="s">
        <v>138</v>
      </c>
      <c r="AO185" s="845" t="str">
        <f t="shared" si="42"/>
        <v>n/a</v>
      </c>
      <c r="AP185" s="846">
        <f t="shared" si="43"/>
        <v>15.872425454974294</v>
      </c>
      <c r="AQ185" s="680" t="str">
        <f t="shared" si="44"/>
        <v>n/a</v>
      </c>
      <c r="AR185" s="745">
        <f>INDEX(Historical!$C$7:$C$1452,MATCH(B185,Historical!$B$7:$B$1452,0))*IF(AH185="n/a",1.03,IF(AH185&lt;0,1.01,IF(AH185&gt;10,1.1,(1+AH185/100))))</f>
        <v>1.03</v>
      </c>
      <c r="AS185" s="678">
        <f t="shared" si="45"/>
        <v>1.0609</v>
      </c>
      <c r="AT185" s="678">
        <f t="shared" si="50"/>
        <v>1.092727</v>
      </c>
      <c r="AU185" s="678">
        <f t="shared" si="50"/>
        <v>1.1255088100000001</v>
      </c>
      <c r="AV185" s="678">
        <f t="shared" si="50"/>
        <v>1.1592740743000001</v>
      </c>
      <c r="AW185" s="745">
        <f t="shared" si="46"/>
        <v>5.4684098842999997</v>
      </c>
      <c r="AX185" s="854">
        <f t="shared" si="47"/>
        <v>13.340838946816294</v>
      </c>
      <c r="AY185" s="1090" t="s">
        <v>138</v>
      </c>
      <c r="AZ185" s="964" t="s">
        <v>138</v>
      </c>
      <c r="BA185" s="964" t="s">
        <v>138</v>
      </c>
      <c r="BB185" s="964" t="s">
        <v>138</v>
      </c>
      <c r="BC185" s="964" t="s">
        <v>138</v>
      </c>
      <c r="BD185" s="1006" t="s">
        <v>4351</v>
      </c>
      <c r="BE185" s="701">
        <v>2002</v>
      </c>
      <c r="BF185" s="986" t="e">
        <f>#VALUE!</f>
        <v>#VALUE!</v>
      </c>
      <c r="BG185" s="972" t="s">
        <v>138</v>
      </c>
    </row>
    <row r="186" spans="1:59" ht="11.25" customHeight="1" x14ac:dyDescent="0.2">
      <c r="A186" s="645" t="s">
        <v>830</v>
      </c>
      <c r="B186" s="651" t="s">
        <v>831</v>
      </c>
      <c r="C186" s="1080" t="s">
        <v>248</v>
      </c>
      <c r="D186" s="1080" t="s">
        <v>4405</v>
      </c>
      <c r="E186" s="835">
        <v>16</v>
      </c>
      <c r="F186" s="554">
        <v>209</v>
      </c>
      <c r="G186" s="554" t="s">
        <v>38</v>
      </c>
      <c r="H186" s="554" t="s">
        <v>116</v>
      </c>
      <c r="I186" s="966">
        <v>80.510000000000005</v>
      </c>
      <c r="J186" s="745">
        <f t="shared" si="35"/>
        <v>2.7325798037510869</v>
      </c>
      <c r="K186" s="968">
        <v>0.55000000000000004</v>
      </c>
      <c r="L186" s="679">
        <v>4</v>
      </c>
      <c r="M186" s="736">
        <f t="shared" si="36"/>
        <v>2.2000000000000002</v>
      </c>
      <c r="N186" s="644" t="s">
        <v>128</v>
      </c>
      <c r="O186" s="838">
        <v>0.5</v>
      </c>
      <c r="P186" s="958">
        <v>43270</v>
      </c>
      <c r="Q186" s="958">
        <v>43291</v>
      </c>
      <c r="R186" s="736">
        <f t="shared" si="37"/>
        <v>10.000000000000009</v>
      </c>
      <c r="S186" s="802">
        <f>IF(INDEX(Historical!$D$7:$D$1452,MATCH(B186,Historical!$B$7:$B$1452,0))=0,"n/a",(INDEX(Historical!$C$7:$C$1452,MATCH(B186,Historical!$B$7:$B$1452,0))/INDEX(Historical!$D$7:$D$1452,MATCH(B186,Historical!$B$7:$B$1452,0))-1)*100)</f>
        <v>11.764705882352944</v>
      </c>
      <c r="T186" s="802">
        <f>IF(INDEX(Historical!$F$7:$F$1452,MATCH(B186,Historical!$B$7:$B$1452,0))=0,"n/a",((INDEX(Historical!$C$7:$C$1452,MATCH(B186,Historical!$B$7:$B$1452,0))/INDEX(Historical!$F$7:$F$1452,MATCH(B186,Historical!$B$7:$B$1452,0)))^(1/3)-1)*100)</f>
        <v>9.6807394206898998</v>
      </c>
      <c r="U186" s="802">
        <f>IF(INDEX(Historical!$I$7:$I$1452,MATCH(B186,Historical!$B$7:$B$1452,0))=0,"n/a",((INDEX(Historical!$C$7:$C$1452,MATCH(B186,Historical!$B$7:$B$1452,0))/INDEX(Historical!$I$7:$I$1452,MATCH(B186,Historical!$B$7:$B$1452,0)))^(1/5)-1)*100)</f>
        <v>9.2644173078537904</v>
      </c>
      <c r="V186" s="802">
        <f>IF(INDEX(Historical!$O$7:$O$1452,MATCH(B186,Historical!$B$7:$B$1452,0))=0,"n/a",((INDEX(Historical!$C$7:$C$1452,MATCH(B186,Historical!$B$7:$B$1452,0))/INDEX(Historical!$O$7:$O$1452,MATCH(B186,Historical!$B$7:$B$1452,0)))^(1/10)-1)*100)</f>
        <v>14.991456354417076</v>
      </c>
      <c r="W186" s="803">
        <f t="shared" si="38"/>
        <v>0.61797980722027224</v>
      </c>
      <c r="X186" s="804">
        <f t="shared" si="39"/>
        <v>1.8906974097660796</v>
      </c>
      <c r="Y186" s="651"/>
      <c r="Z186" s="745">
        <f t="shared" si="40"/>
        <v>46.808510638297875</v>
      </c>
      <c r="AA186" s="678">
        <f t="shared" si="41"/>
        <v>17.129787234042553</v>
      </c>
      <c r="AB186" s="679">
        <v>1</v>
      </c>
      <c r="AC186" s="959">
        <v>4.7</v>
      </c>
      <c r="AD186" s="959">
        <v>1.53</v>
      </c>
      <c r="AE186" s="959">
        <v>2.25</v>
      </c>
      <c r="AF186" s="959">
        <v>3.27</v>
      </c>
      <c r="AG186" s="959">
        <v>14.099999999999998</v>
      </c>
      <c r="AH186" s="959">
        <v>15.7</v>
      </c>
      <c r="AI186" s="959">
        <v>9.01</v>
      </c>
      <c r="AJ186" s="959">
        <v>4.9000000000000004</v>
      </c>
      <c r="AK186" s="959">
        <v>11.19</v>
      </c>
      <c r="AL186" s="969">
        <v>10020</v>
      </c>
      <c r="AM186" s="964">
        <v>0.2</v>
      </c>
      <c r="AN186" s="959">
        <v>0.32</v>
      </c>
      <c r="AO186" s="845">
        <f t="shared" si="42"/>
        <v>-5.132790122437676</v>
      </c>
      <c r="AP186" s="846">
        <f t="shared" si="43"/>
        <v>11.996997111604877</v>
      </c>
      <c r="AQ186" s="680">
        <f t="shared" si="44"/>
        <v>57.782415940883112</v>
      </c>
      <c r="AR186" s="745">
        <f>INDEX(Historical!$C$7:$C$1452,MATCH(B186,Historical!$B$7:$B$1452,0))*IF(AH186="n/a",1.03,IF(AH186&lt;0,1.01,IF(AH186&gt;10,1.1,(1+AH186/100))))</f>
        <v>2.09</v>
      </c>
      <c r="AS186" s="678">
        <f t="shared" si="45"/>
        <v>2.2783090000000001</v>
      </c>
      <c r="AT186" s="678">
        <f t="shared" si="50"/>
        <v>2.5061399000000004</v>
      </c>
      <c r="AU186" s="678">
        <f t="shared" si="50"/>
        <v>2.7567538900000006</v>
      </c>
      <c r="AV186" s="678">
        <f t="shared" si="50"/>
        <v>3.0324292790000009</v>
      </c>
      <c r="AW186" s="745">
        <f t="shared" si="46"/>
        <v>12.663632069000002</v>
      </c>
      <c r="AX186" s="854">
        <f t="shared" si="47"/>
        <v>15.729266015401816</v>
      </c>
      <c r="AY186" s="1090">
        <v>1.61</v>
      </c>
      <c r="AZ186" s="964">
        <v>10.23</v>
      </c>
      <c r="BA186" s="964">
        <v>-43.16</v>
      </c>
      <c r="BB186" s="964">
        <v>-18.05</v>
      </c>
      <c r="BC186" s="964">
        <v>-29.86</v>
      </c>
      <c r="BE186" s="701">
        <v>2003</v>
      </c>
      <c r="BF186" s="986" t="e">
        <f>#VALUE!</f>
        <v>#VALUE!</v>
      </c>
      <c r="BG186" s="972">
        <v>8.4</v>
      </c>
    </row>
    <row r="187" spans="1:59" ht="11.25" customHeight="1" x14ac:dyDescent="0.2">
      <c r="A187" s="566" t="s">
        <v>832</v>
      </c>
      <c r="B187" s="651" t="s">
        <v>833</v>
      </c>
      <c r="C187" s="1080" t="s">
        <v>248</v>
      </c>
      <c r="D187" s="1080" t="s">
        <v>4405</v>
      </c>
      <c r="E187" s="835">
        <v>22</v>
      </c>
      <c r="F187" s="554">
        <v>150</v>
      </c>
      <c r="G187" s="554" t="s">
        <v>107</v>
      </c>
      <c r="H187" s="554" t="s">
        <v>107</v>
      </c>
      <c r="I187" s="966">
        <v>44.74</v>
      </c>
      <c r="J187" s="745">
        <f t="shared" si="35"/>
        <v>1.743406347787215</v>
      </c>
      <c r="K187" s="974">
        <v>0.19500000000000001</v>
      </c>
      <c r="L187" s="679">
        <v>4</v>
      </c>
      <c r="M187" s="736">
        <f t="shared" si="36"/>
        <v>0.78</v>
      </c>
      <c r="N187" s="644" t="s">
        <v>432</v>
      </c>
      <c r="O187" s="1109">
        <v>0.15625</v>
      </c>
      <c r="P187" s="958">
        <v>43236</v>
      </c>
      <c r="Q187" s="958">
        <v>43258</v>
      </c>
      <c r="R187" s="736">
        <f t="shared" si="37"/>
        <v>24.800000000000004</v>
      </c>
      <c r="S187" s="802">
        <f>IF(INDEX(Historical!$D$7:$D$1452,MATCH(B187,Historical!$B$7:$B$1452,0))=0,"n/a",(INDEX(Historical!$C$7:$C$1452,MATCH(B187,Historical!$B$7:$B$1452,0))/INDEX(Historical!$D$7:$D$1452,MATCH(B187,Historical!$B$7:$B$1452,0))-1)*100)</f>
        <v>20.959595959595955</v>
      </c>
      <c r="T187" s="802">
        <f>IF(INDEX(Historical!$F$7:$F$1452,MATCH(B187,Historical!$B$7:$B$1452,0))=0,"n/a",((INDEX(Historical!$C$7:$C$1452,MATCH(B187,Historical!$B$7:$B$1452,0))/INDEX(Historical!$F$7:$F$1452,MATCH(B187,Historical!$B$7:$B$1452,0)))^(1/3)-1)*100)</f>
        <v>21.357579690825169</v>
      </c>
      <c r="U187" s="802">
        <f>IF(INDEX(Historical!$I$7:$I$1452,MATCH(B187,Historical!$B$7:$B$1452,0))=0,"n/a",((INDEX(Historical!$C$7:$C$1452,MATCH(B187,Historical!$B$7:$B$1452,0))/INDEX(Historical!$I$7:$I$1452,MATCH(B187,Historical!$B$7:$B$1452,0)))^(1/5)-1)*100)</f>
        <v>22.169998661832359</v>
      </c>
      <c r="V187" s="802">
        <f>IF(INDEX(Historical!$O$7:$O$1452,MATCH(B187,Historical!$B$7:$B$1452,0))=0,"n/a",((INDEX(Historical!$C$7:$C$1452,MATCH(B187,Historical!$B$7:$B$1452,0))/INDEX(Historical!$O$7:$O$1452,MATCH(B187,Historical!$B$7:$B$1452,0)))^(1/10)-1)*100)</f>
        <v>21.557752031517552</v>
      </c>
      <c r="W187" s="803">
        <f t="shared" si="38"/>
        <v>1.0284003002455775</v>
      </c>
      <c r="X187" s="804">
        <f t="shared" si="39"/>
        <v>2.4910110855991414</v>
      </c>
      <c r="Y187" s="771" t="s">
        <v>4039</v>
      </c>
      <c r="Z187" s="745">
        <f t="shared" si="40"/>
        <v>32.911392405063289</v>
      </c>
      <c r="AA187" s="678">
        <f t="shared" si="41"/>
        <v>18.877637130801688</v>
      </c>
      <c r="AB187" s="679">
        <v>1</v>
      </c>
      <c r="AC187" s="959">
        <v>2.37</v>
      </c>
      <c r="AD187" s="959">
        <v>1.66</v>
      </c>
      <c r="AE187" s="959">
        <v>1.43</v>
      </c>
      <c r="AF187" s="959">
        <v>10.53</v>
      </c>
      <c r="AG187" s="959">
        <v>59.3</v>
      </c>
      <c r="AH187" s="959">
        <v>12.8</v>
      </c>
      <c r="AI187" s="959">
        <v>6.3</v>
      </c>
      <c r="AJ187" s="959">
        <v>8.9</v>
      </c>
      <c r="AK187" s="959">
        <v>11.39</v>
      </c>
      <c r="AL187" s="969">
        <v>55570</v>
      </c>
      <c r="AM187" s="964">
        <v>6.9999999999999993E-2</v>
      </c>
      <c r="AN187" s="959">
        <v>0.42</v>
      </c>
      <c r="AO187" s="845">
        <f t="shared" si="42"/>
        <v>5.0357678788178859</v>
      </c>
      <c r="AP187" s="846">
        <f t="shared" si="43"/>
        <v>23.913405009619574</v>
      </c>
      <c r="AQ187" s="680">
        <f t="shared" si="44"/>
        <v>197.23280736175792</v>
      </c>
      <c r="AR187" s="745">
        <f>INDEX(Historical!$C$7:$C$1452,MATCH(B187,Historical!$B$7:$B$1452,0))*IF(AH187="n/a",1.03,IF(AH187&lt;0,1.01,IF(AH187&gt;10,1.1,(1+AH187/100))))</f>
        <v>1.31725</v>
      </c>
      <c r="AS187" s="678">
        <f t="shared" si="45"/>
        <v>1.4002367499999999</v>
      </c>
      <c r="AT187" s="678">
        <f t="shared" ref="AT187:AV206" si="51">IF($AK187="n/a",1.03*AS187,IF($AK187&lt;0,1.01*AS187,IF($AK187&gt;10,1.1*AS187,(1+$AK187/100)*AS187)))</f>
        <v>1.540260425</v>
      </c>
      <c r="AU187" s="678">
        <f t="shared" si="51"/>
        <v>1.6942864675000002</v>
      </c>
      <c r="AV187" s="678">
        <f t="shared" si="51"/>
        <v>1.8637151142500004</v>
      </c>
      <c r="AW187" s="745">
        <f t="shared" si="46"/>
        <v>7.8157487567500015</v>
      </c>
      <c r="AX187" s="854">
        <f t="shared" si="47"/>
        <v>17.469264096446135</v>
      </c>
      <c r="AY187" s="1090">
        <v>0.74</v>
      </c>
      <c r="AZ187" s="964">
        <v>22.88</v>
      </c>
      <c r="BA187" s="964">
        <v>-21.01</v>
      </c>
      <c r="BB187" s="964">
        <v>-9.66</v>
      </c>
      <c r="BC187" s="964">
        <v>-7.0900000000000007</v>
      </c>
      <c r="BE187" s="701">
        <v>1997</v>
      </c>
      <c r="BF187" s="986" t="e">
        <f>#VALUE!</f>
        <v>#VALUE!</v>
      </c>
      <c r="BG187" s="972">
        <v>21.6</v>
      </c>
    </row>
    <row r="188" spans="1:59" ht="11.25" customHeight="1" x14ac:dyDescent="0.2">
      <c r="A188" s="645" t="s">
        <v>834</v>
      </c>
      <c r="B188" s="651" t="s">
        <v>835</v>
      </c>
      <c r="C188" s="1080" t="s">
        <v>109</v>
      </c>
      <c r="D188" s="1080" t="s">
        <v>119</v>
      </c>
      <c r="E188" s="835">
        <v>13</v>
      </c>
      <c r="F188" s="554">
        <v>286</v>
      </c>
      <c r="G188" s="554" t="s">
        <v>116</v>
      </c>
      <c r="H188" s="554" t="s">
        <v>116</v>
      </c>
      <c r="I188" s="966">
        <v>74.53</v>
      </c>
      <c r="J188" s="745">
        <f t="shared" si="35"/>
        <v>0.85871461156581241</v>
      </c>
      <c r="K188" s="968">
        <v>0.16</v>
      </c>
      <c r="L188" s="679">
        <v>4</v>
      </c>
      <c r="M188" s="736">
        <f t="shared" si="36"/>
        <v>0.64</v>
      </c>
      <c r="N188" s="644" t="s">
        <v>141</v>
      </c>
      <c r="O188" s="838">
        <v>0.15</v>
      </c>
      <c r="P188" s="958">
        <v>43192</v>
      </c>
      <c r="Q188" s="958">
        <v>43221</v>
      </c>
      <c r="R188" s="736">
        <f t="shared" si="37"/>
        <v>6.6666666666666732</v>
      </c>
      <c r="S188" s="802">
        <f>IF(INDEX(Historical!$D$7:$D$1452,MATCH(B188,Historical!$B$7:$B$1452,0))=0,"n/a",(INDEX(Historical!$C$7:$C$1452,MATCH(B188,Historical!$B$7:$B$1452,0))/INDEX(Historical!$D$7:$D$1452,MATCH(B188,Historical!$B$7:$B$1452,0))-1)*100)</f>
        <v>6.3063063063062863</v>
      </c>
      <c r="T188" s="802">
        <f>IF(INDEX(Historical!$F$7:$F$1452,MATCH(B188,Historical!$B$7:$B$1452,0))=0,"n/a",((INDEX(Historical!$C$7:$C$1452,MATCH(B188,Historical!$B$7:$B$1452,0))/INDEX(Historical!$F$7:$F$1452,MATCH(B188,Historical!$B$7:$B$1452,0)))^(1/3)-1)*100)</f>
        <v>6.146053144852659</v>
      </c>
      <c r="U188" s="802">
        <f>IF(INDEX(Historical!$I$7:$I$1452,MATCH(B188,Historical!$B$7:$B$1452,0))=0,"n/a",((INDEX(Historical!$C$7:$C$1452,MATCH(B188,Historical!$B$7:$B$1452,0))/INDEX(Historical!$I$7:$I$1452,MATCH(B188,Historical!$B$7:$B$1452,0)))^(1/5)-1)*100)</f>
        <v>9.1977482660523524</v>
      </c>
      <c r="V188" s="802">
        <f>IF(INDEX(Historical!$O$7:$O$1452,MATCH(B188,Historical!$B$7:$B$1452,0))=0,"n/a",((INDEX(Historical!$C$7:$C$1452,MATCH(B188,Historical!$B$7:$B$1452,0))/INDEX(Historical!$O$7:$O$1452,MATCH(B188,Historical!$B$7:$B$1452,0)))^(1/10)-1)*100)</f>
        <v>9.8254821635934917</v>
      </c>
      <c r="W188" s="803">
        <f t="shared" si="38"/>
        <v>0.93611164448833961</v>
      </c>
      <c r="X188" s="804">
        <f t="shared" si="39"/>
        <v>0.22823196689956207</v>
      </c>
      <c r="Y188" s="759"/>
      <c r="Z188" s="745">
        <f t="shared" si="40"/>
        <v>3.0798845043310874</v>
      </c>
      <c r="AA188" s="678">
        <f t="shared" si="41"/>
        <v>3.5866217516843117</v>
      </c>
      <c r="AB188" s="679">
        <v>12</v>
      </c>
      <c r="AC188" s="959">
        <v>20.78</v>
      </c>
      <c r="AD188" s="959">
        <v>0.26</v>
      </c>
      <c r="AE188" s="959">
        <v>1.99</v>
      </c>
      <c r="AF188" s="959">
        <v>1.51</v>
      </c>
      <c r="AG188" s="959">
        <v>27</v>
      </c>
      <c r="AH188" s="959">
        <v>345.1</v>
      </c>
      <c r="AI188" s="959">
        <v>7.6300000000000008</v>
      </c>
      <c r="AJ188" s="959">
        <v>40.300000000000004</v>
      </c>
      <c r="AK188" s="959">
        <v>13.700000000000001</v>
      </c>
      <c r="AL188" s="969">
        <v>8540</v>
      </c>
      <c r="AM188" s="964">
        <v>1.3</v>
      </c>
      <c r="AN188" s="959">
        <v>0.36</v>
      </c>
      <c r="AO188" s="845">
        <f t="shared" si="42"/>
        <v>6.4698411259338524</v>
      </c>
      <c r="AP188" s="846">
        <f t="shared" si="43"/>
        <v>10.056462877618165</v>
      </c>
      <c r="AQ188" s="680">
        <f t="shared" si="44"/>
        <v>-50.938592469150066</v>
      </c>
      <c r="AR188" s="745">
        <f>INDEX(Historical!$C$7:$C$1452,MATCH(B188,Historical!$B$7:$B$1452,0))*IF(AH188="n/a",1.03,IF(AH188&lt;0,1.01,IF(AH188&gt;10,1.1,(1+AH188/100))))</f>
        <v>0.64900000000000002</v>
      </c>
      <c r="AS188" s="678">
        <f t="shared" si="45"/>
        <v>0.69851870000000005</v>
      </c>
      <c r="AT188" s="678">
        <f t="shared" si="51"/>
        <v>0.76837057000000009</v>
      </c>
      <c r="AU188" s="678">
        <f t="shared" si="51"/>
        <v>0.84520762700000018</v>
      </c>
      <c r="AV188" s="678">
        <f t="shared" si="51"/>
        <v>0.92972838970000027</v>
      </c>
      <c r="AW188" s="745">
        <f t="shared" si="46"/>
        <v>3.8908252867000006</v>
      </c>
      <c r="AX188" s="854">
        <f t="shared" si="47"/>
        <v>5.2204820699047367</v>
      </c>
      <c r="AY188" s="1090">
        <v>0.97</v>
      </c>
      <c r="AZ188" s="964">
        <v>6.9599999999999991</v>
      </c>
      <c r="BA188" s="964">
        <v>-20.369999999999997</v>
      </c>
      <c r="BB188" s="964">
        <v>-9.67</v>
      </c>
      <c r="BC188" s="964">
        <v>-12.15</v>
      </c>
      <c r="BE188" s="701">
        <v>2006</v>
      </c>
      <c r="BF188" s="986" t="e">
        <f>#VALUE!</f>
        <v>#VALUE!</v>
      </c>
      <c r="BG188" s="972">
        <v>6.7</v>
      </c>
    </row>
    <row r="189" spans="1:59" s="882" customFormat="1" ht="11.25" customHeight="1" x14ac:dyDescent="0.2">
      <c r="A189" s="740" t="s">
        <v>1735</v>
      </c>
      <c r="B189" s="890" t="s">
        <v>1736</v>
      </c>
      <c r="C189" s="1080" t="s">
        <v>113</v>
      </c>
      <c r="D189" s="1080" t="s">
        <v>214</v>
      </c>
      <c r="E189" s="862">
        <v>10</v>
      </c>
      <c r="F189" s="554">
        <v>329</v>
      </c>
      <c r="G189" s="1179" t="s">
        <v>38</v>
      </c>
      <c r="H189" s="1179" t="s">
        <v>116</v>
      </c>
      <c r="I189" s="863">
        <v>55.88</v>
      </c>
      <c r="J189" s="864">
        <f t="shared" si="35"/>
        <v>1.6105941302791698</v>
      </c>
      <c r="K189" s="865">
        <v>0.22500000000000001</v>
      </c>
      <c r="L189" s="866">
        <v>4</v>
      </c>
      <c r="M189" s="867">
        <f t="shared" si="36"/>
        <v>0.9</v>
      </c>
      <c r="N189" s="868" t="s">
        <v>128</v>
      </c>
      <c r="O189" s="869">
        <v>0.2</v>
      </c>
      <c r="P189" s="870">
        <v>43453</v>
      </c>
      <c r="Q189" s="870">
        <v>43474</v>
      </c>
      <c r="R189" s="867">
        <f t="shared" si="37"/>
        <v>12.499999999999996</v>
      </c>
      <c r="S189" s="802">
        <f>IF(INDEX(Historical!$D$7:$D$1452,MATCH(B189,Historical!$B$7:$B$1452,0))=0,"n/a",(INDEX(Historical!$C$7:$C$1452,MATCH(B189,Historical!$B$7:$B$1452,0))/INDEX(Historical!$D$7:$D$1452,MATCH(B189,Historical!$B$7:$B$1452,0))-1)*100)</f>
        <v>16.666666666666675</v>
      </c>
      <c r="T189" s="802">
        <f>IF(INDEX(Historical!$F$7:$F$1452,MATCH(B189,Historical!$B$7:$B$1452,0))=0,"n/a",((INDEX(Historical!$C$7:$C$1452,MATCH(B189,Historical!$B$7:$B$1452,0))/INDEX(Historical!$F$7:$F$1452,MATCH(B189,Historical!$B$7:$B$1452,0)))^(1/3)-1)*100)</f>
        <v>20.507113208761506</v>
      </c>
      <c r="U189" s="802">
        <f>IF(INDEX(Historical!$I$7:$I$1452,MATCH(B189,Historical!$B$7:$B$1452,0))=0,"n/a",((INDEX(Historical!$C$7:$C$1452,MATCH(B189,Historical!$B$7:$B$1452,0))/INDEX(Historical!$I$7:$I$1452,MATCH(B189,Historical!$B$7:$B$1452,0)))^(1/5)-1)*100)</f>
        <v>26.047742476359481</v>
      </c>
      <c r="V189" s="802">
        <f>IF(INDEX(Historical!$O$7:$O$1452,MATCH(B189,Historical!$B$7:$B$1452,0))=0,"n/a",((INDEX(Historical!$C$7:$C$1452,MATCH(B189,Historical!$B$7:$B$1452,0))/INDEX(Historical!$O$7:$O$1452,MATCH(B189,Historical!$B$7:$B$1452,0)))^(1/10)-1)*100)</f>
        <v>19.286605283985047</v>
      </c>
      <c r="W189" s="871">
        <f t="shared" si="38"/>
        <v>1.350561288148965</v>
      </c>
      <c r="X189" s="872">
        <f t="shared" si="39"/>
        <v>1.7024668285202276</v>
      </c>
      <c r="Y189" s="873"/>
      <c r="Z189" s="864">
        <f t="shared" si="40"/>
        <v>36.29032258064516</v>
      </c>
      <c r="AA189" s="874">
        <f t="shared" si="41"/>
        <v>22.532258064516132</v>
      </c>
      <c r="AB189" s="866">
        <v>10</v>
      </c>
      <c r="AC189" s="875">
        <v>2.48</v>
      </c>
      <c r="AD189" s="875">
        <v>1.1599999999999999</v>
      </c>
      <c r="AE189" s="875">
        <v>2.2999999999999998</v>
      </c>
      <c r="AF189" s="875">
        <v>8.86</v>
      </c>
      <c r="AG189" s="875">
        <v>43.1</v>
      </c>
      <c r="AH189" s="875">
        <v>10.9</v>
      </c>
      <c r="AI189" s="875">
        <v>9.9699999999999989</v>
      </c>
      <c r="AJ189" s="875">
        <v>15.299999999999999</v>
      </c>
      <c r="AK189" s="875">
        <v>19.5</v>
      </c>
      <c r="AL189" s="876">
        <v>6020</v>
      </c>
      <c r="AM189" s="877">
        <v>0.6</v>
      </c>
      <c r="AN189" s="875">
        <v>0.47</v>
      </c>
      <c r="AO189" s="878">
        <f t="shared" si="42"/>
        <v>5.1260785421225208</v>
      </c>
      <c r="AP189" s="879">
        <f t="shared" si="43"/>
        <v>27.658336606638652</v>
      </c>
      <c r="AQ189" s="880">
        <f t="shared" si="44"/>
        <v>197.87081946643542</v>
      </c>
      <c r="AR189" s="745">
        <f>INDEX(Historical!$C$7:$C$1452,MATCH(B189,Historical!$B$7:$B$1452,0))*IF(AH189="n/a",1.03,IF(AH189&lt;0,1.01,IF(AH189&gt;10,1.1,(1+AH189/100))))</f>
        <v>0.77000000000000013</v>
      </c>
      <c r="AS189" s="874">
        <f t="shared" si="45"/>
        <v>0.8467690000000001</v>
      </c>
      <c r="AT189" s="874">
        <f t="shared" si="51"/>
        <v>0.93144590000000016</v>
      </c>
      <c r="AU189" s="874">
        <f t="shared" si="51"/>
        <v>1.0245904900000002</v>
      </c>
      <c r="AV189" s="874">
        <f t="shared" si="51"/>
        <v>1.1270495390000004</v>
      </c>
      <c r="AW189" s="864">
        <f t="shared" si="46"/>
        <v>4.6998549290000016</v>
      </c>
      <c r="AX189" s="881">
        <f t="shared" si="47"/>
        <v>8.4106208464566947</v>
      </c>
      <c r="AY189" s="1091">
        <v>0.74</v>
      </c>
      <c r="AZ189" s="877">
        <v>5.4899999999999993</v>
      </c>
      <c r="BA189" s="877">
        <v>-17.59</v>
      </c>
      <c r="BB189" s="877">
        <v>-4.12</v>
      </c>
      <c r="BC189" s="877">
        <v>-6.63</v>
      </c>
      <c r="BD189" s="1007"/>
      <c r="BE189" s="701">
        <v>2010</v>
      </c>
      <c r="BF189" s="986" t="e">
        <f>#VALUE!</f>
        <v>#VALUE!</v>
      </c>
      <c r="BG189" s="938">
        <v>17.399999999999999</v>
      </c>
    </row>
    <row r="190" spans="1:59" ht="11.25" customHeight="1" x14ac:dyDescent="0.2">
      <c r="A190" s="645" t="s">
        <v>836</v>
      </c>
      <c r="B190" s="651" t="s">
        <v>837</v>
      </c>
      <c r="C190" s="1080" t="s">
        <v>180</v>
      </c>
      <c r="D190" s="1080" t="s">
        <v>4425</v>
      </c>
      <c r="E190" s="835">
        <v>14</v>
      </c>
      <c r="F190" s="554">
        <v>274</v>
      </c>
      <c r="G190" s="554" t="s">
        <v>107</v>
      </c>
      <c r="H190" s="554" t="s">
        <v>107</v>
      </c>
      <c r="I190" s="966">
        <v>40.58</v>
      </c>
      <c r="J190" s="745">
        <f t="shared" si="35"/>
        <v>7.9349433218334164</v>
      </c>
      <c r="K190" s="968">
        <v>0.80500000000000005</v>
      </c>
      <c r="L190" s="679">
        <v>4</v>
      </c>
      <c r="M190" s="736">
        <f t="shared" si="36"/>
        <v>3.22</v>
      </c>
      <c r="N190" s="644" t="s">
        <v>123</v>
      </c>
      <c r="O190" s="838">
        <v>0.79500000000000004</v>
      </c>
      <c r="P190" s="958">
        <v>43403</v>
      </c>
      <c r="Q190" s="958">
        <v>43412</v>
      </c>
      <c r="R190" s="736">
        <f t="shared" si="37"/>
        <v>1.2578616352201268</v>
      </c>
      <c r="S190" s="802">
        <f>IF(INDEX(Historical!$D$7:$D$1452,MATCH(B190,Historical!$B$7:$B$1452,0))=0,"n/a",(INDEX(Historical!$C$7:$C$1452,MATCH(B190,Historical!$B$7:$B$1452,0))/INDEX(Historical!$D$7:$D$1452,MATCH(B190,Historical!$B$7:$B$1452,0))-1)*100)</f>
        <v>6.9343065693430628</v>
      </c>
      <c r="T190" s="802">
        <f>IF(INDEX(Historical!$F$7:$F$1452,MATCH(B190,Historical!$B$7:$B$1452,0))=0,"n/a",((INDEX(Historical!$C$7:$C$1452,MATCH(B190,Historical!$B$7:$B$1452,0))/INDEX(Historical!$F$7:$F$1452,MATCH(B190,Historical!$B$7:$B$1452,0)))^(1/3)-1)*100)</f>
        <v>3.5351692611946373</v>
      </c>
      <c r="U190" s="802">
        <f>IF(INDEX(Historical!$I$7:$I$1452,MATCH(B190,Historical!$B$7:$B$1452,0))=0,"n/a",((INDEX(Historical!$C$7:$C$1452,MATCH(B190,Historical!$B$7:$B$1452,0))/INDEX(Historical!$I$7:$I$1452,MATCH(B190,Historical!$B$7:$B$1452,0)))^(1/5)-1)*100)</f>
        <v>2.8979637884147591</v>
      </c>
      <c r="V190" s="802">
        <f>IF(INDEX(Historical!$O$7:$O$1452,MATCH(B190,Historical!$B$7:$B$1452,0))=0,"n/a",((INDEX(Historical!$C$7:$C$1452,MATCH(B190,Historical!$B$7:$B$1452,0))/INDEX(Historical!$O$7:$O$1452,MATCH(B190,Historical!$B$7:$B$1452,0)))^(1/10)-1)*100)</f>
        <v>4.4266634294101381</v>
      </c>
      <c r="W190" s="803">
        <f t="shared" si="38"/>
        <v>0.65466097312957872</v>
      </c>
      <c r="X190" s="804" t="str">
        <f t="shared" si="39"/>
        <v>n/a</v>
      </c>
      <c r="Y190" s="967" t="s">
        <v>455</v>
      </c>
      <c r="Z190" s="745">
        <f t="shared" si="40"/>
        <v>191.66666666666669</v>
      </c>
      <c r="AA190" s="678">
        <f t="shared" si="41"/>
        <v>24.154761904761905</v>
      </c>
      <c r="AB190" s="679">
        <v>12</v>
      </c>
      <c r="AC190" s="959">
        <v>1.68</v>
      </c>
      <c r="AD190" s="959">
        <v>4.83</v>
      </c>
      <c r="AE190" s="959">
        <v>3.06</v>
      </c>
      <c r="AF190" s="959">
        <v>2.2400000000000002</v>
      </c>
      <c r="AG190" s="959">
        <v>9</v>
      </c>
      <c r="AH190" s="959">
        <v>2.6</v>
      </c>
      <c r="AI190" s="959">
        <v>13.780000000000001</v>
      </c>
      <c r="AJ190" s="959">
        <v>-1</v>
      </c>
      <c r="AK190" s="959">
        <v>5</v>
      </c>
      <c r="AL190" s="969">
        <v>661.86</v>
      </c>
      <c r="AM190" s="964">
        <v>0.2</v>
      </c>
      <c r="AN190" s="959">
        <v>1.97</v>
      </c>
      <c r="AO190" s="845">
        <f t="shared" si="42"/>
        <v>-13.32185479451373</v>
      </c>
      <c r="AP190" s="846">
        <f t="shared" si="43"/>
        <v>10.832907110248176</v>
      </c>
      <c r="AQ190" s="680">
        <f t="shared" si="44"/>
        <v>55.072265113421892</v>
      </c>
      <c r="AR190" s="745">
        <f>INDEX(Historical!$C$7:$C$1452,MATCH(B190,Historical!$B$7:$B$1452,0))*IF(AH190="n/a",1.03,IF(AH190&lt;0,1.01,IF(AH190&gt;10,1.1,(1+AH190/100))))</f>
        <v>3.0061800000000001</v>
      </c>
      <c r="AS190" s="678">
        <f t="shared" si="45"/>
        <v>3.3067980000000006</v>
      </c>
      <c r="AT190" s="678">
        <f t="shared" si="51"/>
        <v>3.4721379000000008</v>
      </c>
      <c r="AU190" s="678">
        <f t="shared" si="51"/>
        <v>3.645744795000001</v>
      </c>
      <c r="AV190" s="678">
        <f t="shared" si="51"/>
        <v>3.8280320347500014</v>
      </c>
      <c r="AW190" s="745">
        <f t="shared" si="46"/>
        <v>17.258892729750002</v>
      </c>
      <c r="AX190" s="854">
        <f t="shared" si="47"/>
        <v>42.530539008748157</v>
      </c>
      <c r="AY190" s="1090">
        <v>0.19</v>
      </c>
      <c r="AZ190" s="964">
        <v>19.439999999999998</v>
      </c>
      <c r="BA190" s="964">
        <v>-5.3</v>
      </c>
      <c r="BB190" s="964">
        <v>3.36</v>
      </c>
      <c r="BC190" s="964">
        <v>5.54</v>
      </c>
      <c r="BE190" s="701">
        <v>2005</v>
      </c>
      <c r="BF190" s="986" t="e">
        <f>#VALUE!</f>
        <v>#VALUE!</v>
      </c>
      <c r="BG190" s="972">
        <v>2.8000000000000003</v>
      </c>
    </row>
    <row r="191" spans="1:59" ht="11.25" customHeight="1" x14ac:dyDescent="0.2">
      <c r="A191" s="645" t="s">
        <v>838</v>
      </c>
      <c r="B191" s="651" t="s">
        <v>839</v>
      </c>
      <c r="C191" s="1080" t="s">
        <v>109</v>
      </c>
      <c r="D191" s="1080" t="s">
        <v>119</v>
      </c>
      <c r="E191" s="835">
        <v>14</v>
      </c>
      <c r="F191" s="554">
        <v>264</v>
      </c>
      <c r="G191" s="554" t="s">
        <v>116</v>
      </c>
      <c r="H191" s="554" t="s">
        <v>116</v>
      </c>
      <c r="I191" s="966">
        <v>119.75</v>
      </c>
      <c r="J191" s="745">
        <f t="shared" si="35"/>
        <v>2.5720250521920671</v>
      </c>
      <c r="K191" s="968">
        <v>0.77</v>
      </c>
      <c r="L191" s="679">
        <v>4</v>
      </c>
      <c r="M191" s="736">
        <f t="shared" si="36"/>
        <v>3.08</v>
      </c>
      <c r="N191" s="644" t="s">
        <v>153</v>
      </c>
      <c r="O191" s="838">
        <v>0.72</v>
      </c>
      <c r="P191" s="958">
        <v>43258</v>
      </c>
      <c r="Q191" s="958">
        <v>43280</v>
      </c>
      <c r="R191" s="736">
        <f t="shared" si="37"/>
        <v>6.94444444444445</v>
      </c>
      <c r="S191" s="802">
        <f>IF(INDEX(Historical!$D$7:$D$1452,MATCH(B191,Historical!$B$7:$B$1452,0))=0,"n/a",(INDEX(Historical!$C$7:$C$1452,MATCH(B191,Historical!$B$7:$B$1452,0))/INDEX(Historical!$D$7:$D$1452,MATCH(B191,Historical!$B$7:$B$1452,0))-1)*100)</f>
        <v>8.0152671755725269</v>
      </c>
      <c r="T191" s="802">
        <f>IF(INDEX(Historical!$F$7:$F$1452,MATCH(B191,Historical!$B$7:$B$1452,0))=0,"n/a",((INDEX(Historical!$C$7:$C$1452,MATCH(B191,Historical!$B$7:$B$1452,0))/INDEX(Historical!$F$7:$F$1452,MATCH(B191,Historical!$B$7:$B$1452,0)))^(1/3)-1)*100)</f>
        <v>9.5929603966251165</v>
      </c>
      <c r="U191" s="802">
        <f>IF(INDEX(Historical!$I$7:$I$1452,MATCH(B191,Historical!$B$7:$B$1452,0))=0,"n/a",((INDEX(Historical!$C$7:$C$1452,MATCH(B191,Historical!$B$7:$B$1452,0))/INDEX(Historical!$I$7:$I$1452,MATCH(B191,Historical!$B$7:$B$1452,0)))^(1/5)-1)*100)</f>
        <v>9.5939754354672946</v>
      </c>
      <c r="V191" s="802">
        <f>IF(INDEX(Historical!$O$7:$O$1452,MATCH(B191,Historical!$B$7:$B$1452,0))=0,"n/a",((INDEX(Historical!$C$7:$C$1452,MATCH(B191,Historical!$B$7:$B$1452,0))/INDEX(Historical!$O$7:$O$1452,MATCH(B191,Historical!$B$7:$B$1452,0)))^(1/10)-1)*100)</f>
        <v>9.6152046972209462</v>
      </c>
      <c r="W191" s="803">
        <f t="shared" si="38"/>
        <v>0.99779211546481295</v>
      </c>
      <c r="X191" s="804">
        <f t="shared" si="39"/>
        <v>2.23115707801565</v>
      </c>
      <c r="Y191" s="651"/>
      <c r="Z191" s="745">
        <f t="shared" si="40"/>
        <v>32.696390658174096</v>
      </c>
      <c r="AA191" s="678">
        <f t="shared" si="41"/>
        <v>12.712314225053079</v>
      </c>
      <c r="AB191" s="679">
        <v>12</v>
      </c>
      <c r="AC191" s="959">
        <v>9.42</v>
      </c>
      <c r="AD191" s="959">
        <v>0.65</v>
      </c>
      <c r="AE191" s="959">
        <v>1.0900000000000001</v>
      </c>
      <c r="AF191" s="959">
        <v>1.42</v>
      </c>
      <c r="AG191" s="959">
        <v>10.6</v>
      </c>
      <c r="AH191" s="959">
        <v>-24.2</v>
      </c>
      <c r="AI191" s="959">
        <v>18.12</v>
      </c>
      <c r="AJ191" s="959">
        <v>4.3</v>
      </c>
      <c r="AK191" s="959">
        <v>19.7</v>
      </c>
      <c r="AL191" s="969">
        <v>32689.999999999996</v>
      </c>
      <c r="AM191" s="964">
        <v>0.1</v>
      </c>
      <c r="AN191" s="959">
        <v>0.28999999999999998</v>
      </c>
      <c r="AO191" s="845">
        <f t="shared" si="42"/>
        <v>-0.54631373739371725</v>
      </c>
      <c r="AP191" s="846">
        <f t="shared" si="43"/>
        <v>12.166000487659362</v>
      </c>
      <c r="AQ191" s="680">
        <f t="shared" si="44"/>
        <v>-10.429453750873929</v>
      </c>
      <c r="AR191" s="745">
        <f>INDEX(Historical!$C$7:$C$1452,MATCH(B191,Historical!$B$7:$B$1452,0))*IF(AH191="n/a",1.03,IF(AH191&lt;0,1.01,IF(AH191&gt;10,1.1,(1+AH191/100))))</f>
        <v>2.8583000000000003</v>
      </c>
      <c r="AS191" s="678">
        <f t="shared" si="45"/>
        <v>3.1441300000000005</v>
      </c>
      <c r="AT191" s="678">
        <f t="shared" si="51"/>
        <v>3.458543000000001</v>
      </c>
      <c r="AU191" s="678">
        <f t="shared" si="51"/>
        <v>3.8043973000000015</v>
      </c>
      <c r="AV191" s="678">
        <f t="shared" si="51"/>
        <v>4.1848370300000024</v>
      </c>
      <c r="AW191" s="745">
        <f t="shared" si="46"/>
        <v>17.450207330000005</v>
      </c>
      <c r="AX191" s="854">
        <f t="shared" si="47"/>
        <v>14.572198187891445</v>
      </c>
      <c r="AY191" s="1090">
        <v>1.1299999999999999</v>
      </c>
      <c r="AZ191" s="964">
        <v>7.8100000000000005</v>
      </c>
      <c r="BA191" s="964">
        <v>-20.46</v>
      </c>
      <c r="BB191" s="964">
        <v>-3.88</v>
      </c>
      <c r="BC191" s="964">
        <v>-7.1999999999999993</v>
      </c>
      <c r="BE191" s="701">
        <v>2005</v>
      </c>
      <c r="BF191" s="986" t="e">
        <f>#VALUE!</f>
        <v>#VALUE!</v>
      </c>
      <c r="BG191" s="972">
        <v>2.2999999999999998</v>
      </c>
    </row>
    <row r="192" spans="1:59" ht="11.25" customHeight="1" x14ac:dyDescent="0.2">
      <c r="A192" s="645" t="s">
        <v>840</v>
      </c>
      <c r="B192" s="651" t="s">
        <v>841</v>
      </c>
      <c r="C192" s="1080" t="s">
        <v>113</v>
      </c>
      <c r="D192" s="1080" t="s">
        <v>4445</v>
      </c>
      <c r="E192" s="835">
        <v>12</v>
      </c>
      <c r="F192" s="554">
        <v>299</v>
      </c>
      <c r="G192" s="554" t="s">
        <v>38</v>
      </c>
      <c r="H192" s="554" t="s">
        <v>38</v>
      </c>
      <c r="I192" s="966">
        <v>138.22999999999999</v>
      </c>
      <c r="J192" s="745">
        <f t="shared" si="35"/>
        <v>2.3149822759169503</v>
      </c>
      <c r="K192" s="968">
        <v>0.8</v>
      </c>
      <c r="L192" s="679">
        <v>4</v>
      </c>
      <c r="M192" s="736">
        <f t="shared" si="36"/>
        <v>3.2</v>
      </c>
      <c r="N192" s="644" t="s">
        <v>322</v>
      </c>
      <c r="O192" s="838">
        <v>0.73</v>
      </c>
      <c r="P192" s="958">
        <v>43342</v>
      </c>
      <c r="Q192" s="958">
        <v>43371</v>
      </c>
      <c r="R192" s="736">
        <f t="shared" si="37"/>
        <v>9.5890410958904209</v>
      </c>
      <c r="S192" s="802">
        <f>IF(INDEX(Historical!$D$7:$D$1452,MATCH(B192,Historical!$B$7:$B$1452,0))=0,"n/a",(INDEX(Historical!$C$7:$C$1452,MATCH(B192,Historical!$B$7:$B$1452,0))/INDEX(Historical!$D$7:$D$1452,MATCH(B192,Historical!$B$7:$B$1452,0))-1)*100)</f>
        <v>9.9778270509977887</v>
      </c>
      <c r="T192" s="802">
        <f>IF(INDEX(Historical!$F$7:$F$1452,MATCH(B192,Historical!$B$7:$B$1452,0))=0,"n/a",((INDEX(Historical!$C$7:$C$1452,MATCH(B192,Historical!$B$7:$B$1452,0))/INDEX(Historical!$F$7:$F$1452,MATCH(B192,Historical!$B$7:$B$1452,0)))^(1/3)-1)*100)</f>
        <v>11.17099470246259</v>
      </c>
      <c r="U192" s="802">
        <f>IF(INDEX(Historical!$I$7:$I$1452,MATCH(B192,Historical!$B$7:$B$1452,0))=0,"n/a",((INDEX(Historical!$C$7:$C$1452,MATCH(B192,Historical!$B$7:$B$1452,0))/INDEX(Historical!$I$7:$I$1452,MATCH(B192,Historical!$B$7:$B$1452,0)))^(1/5)-1)*100)</f>
        <v>14.777421996683394</v>
      </c>
      <c r="V192" s="802">
        <f>IF(INDEX(Historical!$O$7:$O$1452,MATCH(B192,Historical!$B$7:$B$1452,0))=0,"n/a",((INDEX(Historical!$C$7:$C$1452,MATCH(B192,Historical!$B$7:$B$1452,0))/INDEX(Historical!$O$7:$O$1452,MATCH(B192,Historical!$B$7:$B$1452,0)))^(1/10)-1)*100)</f>
        <v>22.072486370400068</v>
      </c>
      <c r="W192" s="803">
        <f t="shared" si="38"/>
        <v>0.66949512387061227</v>
      </c>
      <c r="X192" s="804">
        <f t="shared" si="39"/>
        <v>1.8705597464156194</v>
      </c>
      <c r="Y192" s="967" t="s">
        <v>4072</v>
      </c>
      <c r="Z192" s="745">
        <f t="shared" si="40"/>
        <v>42.049934296977661</v>
      </c>
      <c r="AA192" s="678">
        <f t="shared" si="41"/>
        <v>18.164257555847566</v>
      </c>
      <c r="AB192" s="679">
        <v>12</v>
      </c>
      <c r="AC192" s="959">
        <v>7.61</v>
      </c>
      <c r="AD192" s="959">
        <v>1</v>
      </c>
      <c r="AE192" s="959">
        <v>4.67</v>
      </c>
      <c r="AF192" s="959">
        <v>4.9400000000000004</v>
      </c>
      <c r="AG192" s="959">
        <v>52.1</v>
      </c>
      <c r="AH192" s="959">
        <v>19.400000000000002</v>
      </c>
      <c r="AI192" s="959">
        <v>14.280000000000001</v>
      </c>
      <c r="AJ192" s="959">
        <v>7.9</v>
      </c>
      <c r="AK192" s="959">
        <v>18.27</v>
      </c>
      <c r="AL192" s="969">
        <v>105290</v>
      </c>
      <c r="AM192" s="964">
        <v>0.1</v>
      </c>
      <c r="AN192" s="959">
        <v>1.0900000000000001</v>
      </c>
      <c r="AO192" s="845">
        <f t="shared" si="42"/>
        <v>-1.0718532832472221</v>
      </c>
      <c r="AP192" s="846">
        <f t="shared" si="43"/>
        <v>17.092404272600344</v>
      </c>
      <c r="AQ192" s="680">
        <f t="shared" si="44"/>
        <v>99.7013685213076</v>
      </c>
      <c r="AR192" s="745">
        <f>INDEX(Historical!$C$7:$C$1452,MATCH(B192,Historical!$B$7:$B$1452,0))*IF(AH192="n/a",1.03,IF(AH192&lt;0,1.01,IF(AH192&gt;10,1.1,(1+AH192/100))))</f>
        <v>2.7280000000000002</v>
      </c>
      <c r="AS192" s="678">
        <f t="shared" si="45"/>
        <v>3.0008000000000004</v>
      </c>
      <c r="AT192" s="678">
        <f t="shared" si="51"/>
        <v>3.3008800000000007</v>
      </c>
      <c r="AU192" s="678">
        <f t="shared" si="51"/>
        <v>3.6309680000000011</v>
      </c>
      <c r="AV192" s="678">
        <f t="shared" si="51"/>
        <v>3.9940648000000016</v>
      </c>
      <c r="AW192" s="745">
        <f t="shared" si="46"/>
        <v>16.654712800000002</v>
      </c>
      <c r="AX192" s="854">
        <f t="shared" si="47"/>
        <v>12.048551544527241</v>
      </c>
      <c r="AY192" s="1090">
        <v>0.98</v>
      </c>
      <c r="AZ192" s="964">
        <v>14.030000000000001</v>
      </c>
      <c r="BA192" s="964">
        <v>-16.54</v>
      </c>
      <c r="BB192" s="964">
        <v>-5.13</v>
      </c>
      <c r="BC192" s="964">
        <v>-4.9399999999999995</v>
      </c>
      <c r="BE192" s="701">
        <v>2007</v>
      </c>
      <c r="BF192" s="986" t="e">
        <f>#VALUE!</f>
        <v>#VALUE!</v>
      </c>
      <c r="BG192" s="972">
        <v>20</v>
      </c>
    </row>
    <row r="193" spans="1:59" ht="11.25" customHeight="1" x14ac:dyDescent="0.2">
      <c r="A193" s="566" t="s">
        <v>1775</v>
      </c>
      <c r="B193" s="651" t="s">
        <v>1776</v>
      </c>
      <c r="C193" s="1080" t="s">
        <v>109</v>
      </c>
      <c r="D193" s="1080" t="s">
        <v>119</v>
      </c>
      <c r="E193" s="835">
        <v>10</v>
      </c>
      <c r="F193" s="554">
        <v>324</v>
      </c>
      <c r="G193" s="554" t="s">
        <v>116</v>
      </c>
      <c r="H193" s="554" t="s">
        <v>116</v>
      </c>
      <c r="I193" s="966">
        <v>29.38</v>
      </c>
      <c r="J193" s="745">
        <f t="shared" si="35"/>
        <v>3.5398230088495577</v>
      </c>
      <c r="K193" s="968">
        <v>0.26</v>
      </c>
      <c r="L193" s="679">
        <v>4</v>
      </c>
      <c r="M193" s="736">
        <f t="shared" si="36"/>
        <v>1.04</v>
      </c>
      <c r="N193" s="644" t="s">
        <v>239</v>
      </c>
      <c r="O193" s="838">
        <v>0.23</v>
      </c>
      <c r="P193" s="958">
        <v>43308</v>
      </c>
      <c r="Q193" s="958">
        <v>43329</v>
      </c>
      <c r="R193" s="736">
        <f t="shared" si="37"/>
        <v>13.043478260869565</v>
      </c>
      <c r="S193" s="802">
        <f>IF(INDEX(Historical!$D$7:$D$1452,MATCH(B193,Historical!$B$7:$B$1452,0))=0,"n/a",(INDEX(Historical!$C$7:$C$1452,MATCH(B193,Historical!$B$7:$B$1452,0))/INDEX(Historical!$D$7:$D$1452,MATCH(B193,Historical!$B$7:$B$1452,0))-1)*100)</f>
        <v>11.688311688311703</v>
      </c>
      <c r="T193" s="802">
        <f>IF(INDEX(Historical!$F$7:$F$1452,MATCH(B193,Historical!$B$7:$B$1452,0))=0,"n/a",((INDEX(Historical!$C$7:$C$1452,MATCH(B193,Historical!$B$7:$B$1452,0))/INDEX(Historical!$F$7:$F$1452,MATCH(B193,Historical!$B$7:$B$1452,0)))^(1/3)-1)*100)</f>
        <v>11.524149667113527</v>
      </c>
      <c r="U193" s="802">
        <f>IF(INDEX(Historical!$I$7:$I$1452,MATCH(B193,Historical!$B$7:$B$1452,0))=0,"n/a",((INDEX(Historical!$C$7:$C$1452,MATCH(B193,Historical!$B$7:$B$1452,0))/INDEX(Historical!$I$7:$I$1452,MATCH(B193,Historical!$B$7:$B$1452,0)))^(1/5)-1)*100)</f>
        <v>12.844427788885216</v>
      </c>
      <c r="V193" s="802">
        <f>IF(INDEX(Historical!$O$7:$O$1452,MATCH(B193,Historical!$B$7:$B$1452,0))=0,"n/a",((INDEX(Historical!$C$7:$C$1452,MATCH(B193,Historical!$B$7:$B$1452,0))/INDEX(Historical!$O$7:$O$1452,MATCH(B193,Historical!$B$7:$B$1452,0)))^(1/10)-1)*100)</f>
        <v>11.106052981946624</v>
      </c>
      <c r="W193" s="803">
        <f t="shared" si="38"/>
        <v>1.1565249877489687</v>
      </c>
      <c r="X193" s="804">
        <f t="shared" si="39"/>
        <v>2.1770216591330875</v>
      </c>
      <c r="Y193" s="759"/>
      <c r="Z193" s="745">
        <f t="shared" si="40"/>
        <v>45.814977973568283</v>
      </c>
      <c r="AA193" s="678">
        <f t="shared" si="41"/>
        <v>12.942731277533039</v>
      </c>
      <c r="AB193" s="679">
        <v>12</v>
      </c>
      <c r="AC193" s="959">
        <v>2.27</v>
      </c>
      <c r="AD193" s="959">
        <v>1.29</v>
      </c>
      <c r="AE193" s="959">
        <v>0.56999999999999995</v>
      </c>
      <c r="AF193" s="959">
        <v>0.76</v>
      </c>
      <c r="AG193" s="959">
        <v>5.8000000000000007</v>
      </c>
      <c r="AH193" s="959">
        <v>7.3</v>
      </c>
      <c r="AI193" s="959">
        <v>5.2299999999999995</v>
      </c>
      <c r="AJ193" s="959">
        <v>5.8999999999999995</v>
      </c>
      <c r="AK193" s="959">
        <v>10.08</v>
      </c>
      <c r="AL193" s="969">
        <v>6640</v>
      </c>
      <c r="AM193" s="964">
        <v>0.44</v>
      </c>
      <c r="AN193" s="959">
        <v>0.35</v>
      </c>
      <c r="AO193" s="845">
        <f t="shared" si="42"/>
        <v>3.4415195202017337</v>
      </c>
      <c r="AP193" s="846">
        <f t="shared" si="43"/>
        <v>16.384250797734772</v>
      </c>
      <c r="AQ193" s="680">
        <f t="shared" si="44"/>
        <v>-33.88066085251571</v>
      </c>
      <c r="AR193" s="745">
        <f>INDEX(Historical!$C$7:$C$1452,MATCH(B193,Historical!$B$7:$B$1452,0))*IF(AH193="n/a",1.03,IF(AH193&lt;0,1.01,IF(AH193&gt;10,1.1,(1+AH193/100))))</f>
        <v>0.92278000000000004</v>
      </c>
      <c r="AS193" s="678">
        <f t="shared" si="45"/>
        <v>0.97104139400000011</v>
      </c>
      <c r="AT193" s="678">
        <f t="shared" si="51"/>
        <v>1.0681455334000003</v>
      </c>
      <c r="AU193" s="678">
        <f t="shared" si="51"/>
        <v>1.1749600867400005</v>
      </c>
      <c r="AV193" s="678">
        <f t="shared" si="51"/>
        <v>1.2924560954140007</v>
      </c>
      <c r="AW193" s="745">
        <f t="shared" si="46"/>
        <v>5.4293831095540019</v>
      </c>
      <c r="AX193" s="854">
        <f t="shared" si="47"/>
        <v>18.479860822171553</v>
      </c>
      <c r="AY193" s="1090">
        <v>1.39</v>
      </c>
      <c r="AZ193" s="964">
        <v>9.77</v>
      </c>
      <c r="BA193" s="964">
        <v>-49.97</v>
      </c>
      <c r="BB193" s="964">
        <v>-14.11</v>
      </c>
      <c r="BC193" s="964">
        <v>-24.01</v>
      </c>
      <c r="BE193" s="701">
        <v>2009</v>
      </c>
      <c r="BF193" s="986" t="e">
        <f>#VALUE!</f>
        <v>#VALUE!</v>
      </c>
      <c r="BG193" s="972">
        <v>0.89999999999999991</v>
      </c>
    </row>
    <row r="194" spans="1:59" ht="11.25" customHeight="1" x14ac:dyDescent="0.2">
      <c r="A194" s="645" t="s">
        <v>846</v>
      </c>
      <c r="B194" s="651" t="s">
        <v>847</v>
      </c>
      <c r="C194" s="1080" t="s">
        <v>155</v>
      </c>
      <c r="D194" s="1080" t="s">
        <v>4412</v>
      </c>
      <c r="E194" s="835">
        <v>16</v>
      </c>
      <c r="F194" s="554">
        <v>221</v>
      </c>
      <c r="G194" s="554" t="s">
        <v>107</v>
      </c>
      <c r="H194" s="554" t="s">
        <v>107</v>
      </c>
      <c r="I194" s="966">
        <v>83.08</v>
      </c>
      <c r="J194" s="745">
        <f t="shared" si="35"/>
        <v>1.3240250361097738</v>
      </c>
      <c r="K194" s="968">
        <v>0.27500000000000002</v>
      </c>
      <c r="L194" s="679">
        <v>4</v>
      </c>
      <c r="M194" s="736">
        <f t="shared" si="36"/>
        <v>1.1000000000000001</v>
      </c>
      <c r="N194" s="644" t="s">
        <v>191</v>
      </c>
      <c r="O194" s="838">
        <v>0.27</v>
      </c>
      <c r="P194" s="958">
        <v>43447</v>
      </c>
      <c r="Q194" s="958">
        <v>43468</v>
      </c>
      <c r="R194" s="736">
        <f t="shared" si="37"/>
        <v>1.8518518518518534</v>
      </c>
      <c r="S194" s="802">
        <f>IF(INDEX(Historical!$D$7:$D$1452,MATCH(B194,Historical!$B$7:$B$1452,0))=0,"n/a",(INDEX(Historical!$C$7:$C$1452,MATCH(B194,Historical!$B$7:$B$1452,0))/INDEX(Historical!$D$7:$D$1452,MATCH(B194,Historical!$B$7:$B$1452,0))-1)*100)</f>
        <v>1.4354066985646119</v>
      </c>
      <c r="T194" s="802">
        <f>IF(INDEX(Historical!$F$7:$F$1452,MATCH(B194,Historical!$B$7:$B$1452,0))=0,"n/a",((INDEX(Historical!$C$7:$C$1452,MATCH(B194,Historical!$B$7:$B$1452,0))/INDEX(Historical!$F$7:$F$1452,MATCH(B194,Historical!$B$7:$B$1452,0)))^(1/3)-1)*100)</f>
        <v>1.7919110296577445</v>
      </c>
      <c r="U194" s="802">
        <f>IF(INDEX(Historical!$I$7:$I$1452,MATCH(B194,Historical!$B$7:$B$1452,0))=0,"n/a",((INDEX(Historical!$C$7:$C$1452,MATCH(B194,Historical!$B$7:$B$1452,0))/INDEX(Historical!$I$7:$I$1452,MATCH(B194,Historical!$B$7:$B$1452,0)))^(1/5)-1)*100)</f>
        <v>1.8956655630059771</v>
      </c>
      <c r="V194" s="802">
        <f>IF(INDEX(Historical!$O$7:$O$1452,MATCH(B194,Historical!$B$7:$B$1452,0))=0,"n/a",((INDEX(Historical!$C$7:$C$1452,MATCH(B194,Historical!$B$7:$B$1452,0))/INDEX(Historical!$O$7:$O$1452,MATCH(B194,Historical!$B$7:$B$1452,0)))^(1/10)-1)*100)</f>
        <v>1.8207424460159993</v>
      </c>
      <c r="W194" s="803">
        <f t="shared" si="38"/>
        <v>1.0411497612712433</v>
      </c>
      <c r="X194" s="804">
        <f t="shared" si="39"/>
        <v>0.25968021411040781</v>
      </c>
      <c r="Y194" s="753"/>
      <c r="Z194" s="745">
        <f t="shared" si="40"/>
        <v>22.312373225152133</v>
      </c>
      <c r="AA194" s="678">
        <f t="shared" si="41"/>
        <v>16.851926977687626</v>
      </c>
      <c r="AB194" s="679">
        <v>12</v>
      </c>
      <c r="AC194" s="959">
        <v>4.93</v>
      </c>
      <c r="AD194" s="959" t="s">
        <v>138</v>
      </c>
      <c r="AE194" s="959">
        <v>7.66</v>
      </c>
      <c r="AF194" s="959">
        <v>3.49</v>
      </c>
      <c r="AG194" s="959">
        <v>15.2</v>
      </c>
      <c r="AH194" s="959">
        <v>21</v>
      </c>
      <c r="AI194" s="959" t="s">
        <v>138</v>
      </c>
      <c r="AJ194" s="959">
        <v>7.3</v>
      </c>
      <c r="AK194" s="959" t="s">
        <v>138</v>
      </c>
      <c r="AL194" s="969">
        <v>324.83999999999997</v>
      </c>
      <c r="AM194" s="964">
        <v>0.6</v>
      </c>
      <c r="AN194" s="959">
        <v>0</v>
      </c>
      <c r="AO194" s="845">
        <f t="shared" si="42"/>
        <v>-13.632236378571875</v>
      </c>
      <c r="AP194" s="846">
        <f t="shared" si="43"/>
        <v>3.2196905991157507</v>
      </c>
      <c r="AQ194" s="680">
        <f t="shared" si="44"/>
        <v>61.676254220353478</v>
      </c>
      <c r="AR194" s="745">
        <f>INDEX(Historical!$C$7:$C$1452,MATCH(B194,Historical!$B$7:$B$1452,0))*IF(AH194="n/a",1.03,IF(AH194&lt;0,1.01,IF(AH194&gt;10,1.1,(1+AH194/100))))</f>
        <v>1.1660000000000001</v>
      </c>
      <c r="AS194" s="678">
        <f t="shared" si="45"/>
        <v>1.2009800000000002</v>
      </c>
      <c r="AT194" s="678">
        <f t="shared" si="51"/>
        <v>1.2370094000000003</v>
      </c>
      <c r="AU194" s="678">
        <f t="shared" si="51"/>
        <v>1.2741196820000003</v>
      </c>
      <c r="AV194" s="678">
        <f t="shared" si="51"/>
        <v>1.3123432724600004</v>
      </c>
      <c r="AW194" s="745">
        <f t="shared" si="46"/>
        <v>6.1904523544600014</v>
      </c>
      <c r="AX194" s="854">
        <f t="shared" si="47"/>
        <v>7.4511944564997616</v>
      </c>
      <c r="AY194" s="1090">
        <v>0.81</v>
      </c>
      <c r="AZ194" s="964">
        <v>12.3</v>
      </c>
      <c r="BA194" s="964">
        <v>-29.38</v>
      </c>
      <c r="BB194" s="964">
        <v>-4.95</v>
      </c>
      <c r="BC194" s="964">
        <v>-13.54</v>
      </c>
      <c r="BE194" s="701">
        <v>2004</v>
      </c>
      <c r="BF194" s="986" t="e">
        <f>#VALUE!</f>
        <v>#VALUE!</v>
      </c>
      <c r="BG194" s="972">
        <v>13.100000000000001</v>
      </c>
    </row>
    <row r="195" spans="1:59" ht="11.25" customHeight="1" x14ac:dyDescent="0.2">
      <c r="A195" s="566" t="s">
        <v>848</v>
      </c>
      <c r="B195" s="651" t="s">
        <v>849</v>
      </c>
      <c r="C195" s="1080" t="s">
        <v>129</v>
      </c>
      <c r="D195" s="1080" t="s">
        <v>127</v>
      </c>
      <c r="E195" s="835">
        <v>20</v>
      </c>
      <c r="F195" s="554">
        <v>161</v>
      </c>
      <c r="G195" s="554" t="s">
        <v>107</v>
      </c>
      <c r="H195" s="554" t="s">
        <v>107</v>
      </c>
      <c r="I195" s="966">
        <v>9.73</v>
      </c>
      <c r="J195" s="745">
        <f t="shared" si="35"/>
        <v>16.44398766700925</v>
      </c>
      <c r="K195" s="974">
        <v>0.4</v>
      </c>
      <c r="L195" s="679">
        <v>4</v>
      </c>
      <c r="M195" s="736">
        <f t="shared" si="36"/>
        <v>1.6</v>
      </c>
      <c r="N195" s="644" t="s">
        <v>291</v>
      </c>
      <c r="O195" s="844">
        <v>0.38095238095238093</v>
      </c>
      <c r="P195" s="960">
        <v>43088</v>
      </c>
      <c r="Q195" s="960">
        <v>43097</v>
      </c>
      <c r="R195" s="736">
        <f t="shared" si="37"/>
        <v>5.0000000000000115</v>
      </c>
      <c r="S195" s="802">
        <f>IF(INDEX(Historical!$D$7:$D$1452,MATCH(B195,Historical!$B$7:$B$1452,0))=0,"n/a",(INDEX(Historical!$C$7:$C$1452,MATCH(B195,Historical!$B$7:$B$1452,0))/INDEX(Historical!$D$7:$D$1452,MATCH(B195,Historical!$B$7:$B$1452,0))-1)*100)</f>
        <v>8.8391224862888418</v>
      </c>
      <c r="T195" s="802">
        <f>IF(INDEX(Historical!$F$7:$F$1452,MATCH(B195,Historical!$B$7:$B$1452,0))=0,"n/a",((INDEX(Historical!$C$7:$C$1452,MATCH(B195,Historical!$B$7:$B$1452,0))/INDEX(Historical!$F$7:$F$1452,MATCH(B195,Historical!$B$7:$B$1452,0)))^(1/3)-1)*100)</f>
        <v>5.0000000000000044</v>
      </c>
      <c r="U195" s="802">
        <f>IF(INDEX(Historical!$I$7:$I$1452,MATCH(B195,Historical!$B$7:$B$1452,0))=0,"n/a",((INDEX(Historical!$C$7:$C$1452,MATCH(B195,Historical!$B$7:$B$1452,0))/INDEX(Historical!$I$7:$I$1452,MATCH(B195,Historical!$B$7:$B$1452,0)))^(1/5)-1)*100)</f>
        <v>5.0000000000000044</v>
      </c>
      <c r="V195" s="802">
        <f>IF(INDEX(Historical!$O$7:$O$1452,MATCH(B195,Historical!$B$7:$B$1452,0))=0,"n/a",((INDEX(Historical!$C$7:$C$1452,MATCH(B195,Historical!$B$7:$B$1452,0))/INDEX(Historical!$O$7:$O$1452,MATCH(B195,Historical!$B$7:$B$1452,0)))^(1/10)-1)*100)</f>
        <v>5.0000000721875049</v>
      </c>
      <c r="W195" s="803">
        <f t="shared" si="38"/>
        <v>0.99999998556250014</v>
      </c>
      <c r="X195" s="804">
        <f t="shared" si="39"/>
        <v>0.80645161290322653</v>
      </c>
      <c r="Y195" s="754" t="s">
        <v>443</v>
      </c>
      <c r="Z195" s="745">
        <f t="shared" si="40"/>
        <v>484.84848484848487</v>
      </c>
      <c r="AA195" s="678">
        <f t="shared" si="41"/>
        <v>29.484848484848484</v>
      </c>
      <c r="AB195" s="679">
        <v>12</v>
      </c>
      <c r="AC195" s="959">
        <v>0.33</v>
      </c>
      <c r="AD195" s="959">
        <v>2.71</v>
      </c>
      <c r="AE195" s="959">
        <v>0.73</v>
      </c>
      <c r="AF195" s="959" t="s">
        <v>138</v>
      </c>
      <c r="AG195" s="959">
        <v>-15.2</v>
      </c>
      <c r="AH195" s="959">
        <v>-29.099999999999998</v>
      </c>
      <c r="AI195" s="959">
        <v>30.769999999999996</v>
      </c>
      <c r="AJ195" s="959">
        <v>6.2</v>
      </c>
      <c r="AK195" s="959">
        <v>11</v>
      </c>
      <c r="AL195" s="969">
        <v>1370</v>
      </c>
      <c r="AM195" s="964">
        <v>1.2</v>
      </c>
      <c r="AN195" s="959" t="s">
        <v>138</v>
      </c>
      <c r="AO195" s="845">
        <f t="shared" si="42"/>
        <v>-8.0408608178392313</v>
      </c>
      <c r="AP195" s="846">
        <f t="shared" si="43"/>
        <v>21.443987667009253</v>
      </c>
      <c r="AQ195" s="680" t="str">
        <f t="shared" si="44"/>
        <v>n/a</v>
      </c>
      <c r="AR195" s="745">
        <f>INDEX(Historical!$C$7:$C$1452,MATCH(B195,Historical!$B$7:$B$1452,0))*IF(AH195="n/a",1.03,IF(AH195&lt;0,1.01,IF(AH195&gt;10,1.1,(1+AH195/100))))</f>
        <v>1.5582857142857141</v>
      </c>
      <c r="AS195" s="678">
        <f t="shared" si="45"/>
        <v>1.7141142857142857</v>
      </c>
      <c r="AT195" s="678">
        <f t="shared" si="51"/>
        <v>1.8855257142857145</v>
      </c>
      <c r="AU195" s="678">
        <f t="shared" si="51"/>
        <v>2.0740782857142861</v>
      </c>
      <c r="AV195" s="678">
        <f t="shared" si="51"/>
        <v>2.2814861142857148</v>
      </c>
      <c r="AW195" s="745">
        <f t="shared" si="46"/>
        <v>9.5134901142857142</v>
      </c>
      <c r="AX195" s="854">
        <f t="shared" si="47"/>
        <v>97.774821318455423</v>
      </c>
      <c r="AY195" s="1090">
        <v>0.75</v>
      </c>
      <c r="AZ195" s="964">
        <v>5.6099999999999994</v>
      </c>
      <c r="BA195" s="964">
        <v>-54.890000000000008</v>
      </c>
      <c r="BB195" s="964">
        <v>-21.51</v>
      </c>
      <c r="BC195" s="964">
        <v>-39.190000000000005</v>
      </c>
      <c r="BE195" s="701">
        <v>1999</v>
      </c>
      <c r="BF195" s="986" t="e">
        <f>#VALUE!</f>
        <v>#VALUE!</v>
      </c>
      <c r="BG195" s="972">
        <v>5.5</v>
      </c>
    </row>
    <row r="196" spans="1:59" ht="11.25" customHeight="1" x14ac:dyDescent="0.2">
      <c r="A196" s="645" t="s">
        <v>850</v>
      </c>
      <c r="B196" s="651" t="s">
        <v>851</v>
      </c>
      <c r="C196" s="1080" t="s">
        <v>4431</v>
      </c>
      <c r="D196" s="1080" t="s">
        <v>4440</v>
      </c>
      <c r="E196" s="835">
        <v>14</v>
      </c>
      <c r="F196" s="554">
        <v>272</v>
      </c>
      <c r="G196" s="554" t="s">
        <v>116</v>
      </c>
      <c r="H196" s="554" t="s">
        <v>38</v>
      </c>
      <c r="I196" s="966">
        <v>56.22</v>
      </c>
      <c r="J196" s="745">
        <f t="shared" si="35"/>
        <v>4.2867307008182145</v>
      </c>
      <c r="K196" s="968">
        <v>0.60250000000000004</v>
      </c>
      <c r="L196" s="679">
        <v>4</v>
      </c>
      <c r="M196" s="736">
        <f t="shared" si="36"/>
        <v>2.41</v>
      </c>
      <c r="N196" s="644" t="s">
        <v>141</v>
      </c>
      <c r="O196" s="838">
        <v>0.59</v>
      </c>
      <c r="P196" s="958">
        <v>43382</v>
      </c>
      <c r="Q196" s="958">
        <v>43405</v>
      </c>
      <c r="R196" s="736">
        <f t="shared" si="37"/>
        <v>2.1186440677966214</v>
      </c>
      <c r="S196" s="802">
        <f>IF(INDEX(Historical!$D$7:$D$1452,MATCH(B196,Historical!$B$7:$B$1452,0))=0,"n/a",(INDEX(Historical!$C$7:$C$1452,MATCH(B196,Historical!$B$7:$B$1452,0))/INDEX(Historical!$D$7:$D$1452,MATCH(B196,Historical!$B$7:$B$1452,0))-1)*100)</f>
        <v>2.2002200220021972</v>
      </c>
      <c r="T196" s="802">
        <f>IF(INDEX(Historical!$F$7:$F$1452,MATCH(B196,Historical!$B$7:$B$1452,0))=0,"n/a",((INDEX(Historical!$C$7:$C$1452,MATCH(B196,Historical!$B$7:$B$1452,0))/INDEX(Historical!$F$7:$F$1452,MATCH(B196,Historical!$B$7:$B$1452,0)))^(1/3)-1)*100)</f>
        <v>2.7654945155314747</v>
      </c>
      <c r="U196" s="802">
        <f>IF(INDEX(Historical!$I$7:$I$1452,MATCH(B196,Historical!$B$7:$B$1452,0))=0,"n/a",((INDEX(Historical!$C$7:$C$1452,MATCH(B196,Historical!$B$7:$B$1452,0))/INDEX(Historical!$I$7:$I$1452,MATCH(B196,Historical!$B$7:$B$1452,0)))^(1/5)-1)*100)</f>
        <v>2.8812268266466434</v>
      </c>
      <c r="V196" s="802">
        <f>IF(INDEX(Historical!$O$7:$O$1452,MATCH(B196,Historical!$B$7:$B$1452,0))=0,"n/a",((INDEX(Historical!$C$7:$C$1452,MATCH(B196,Historical!$B$7:$B$1452,0))/INDEX(Historical!$O$7:$O$1452,MATCH(B196,Historical!$B$7:$B$1452,0)))^(1/10)-1)*100)</f>
        <v>3.5092071517628609</v>
      </c>
      <c r="W196" s="803">
        <f t="shared" si="38"/>
        <v>0.82104780425950352</v>
      </c>
      <c r="X196" s="804">
        <f t="shared" si="39"/>
        <v>4.762358391151477E-2</v>
      </c>
      <c r="Y196" s="759"/>
      <c r="Z196" s="745">
        <f t="shared" si="40"/>
        <v>64.266666666666666</v>
      </c>
      <c r="AA196" s="678">
        <f t="shared" si="41"/>
        <v>14.991999999999999</v>
      </c>
      <c r="AB196" s="679">
        <v>12</v>
      </c>
      <c r="AC196" s="959">
        <v>3.75</v>
      </c>
      <c r="AD196" s="959">
        <v>2.54</v>
      </c>
      <c r="AE196" s="959">
        <v>1.84</v>
      </c>
      <c r="AF196" s="959">
        <v>4.2699999999999996</v>
      </c>
      <c r="AG196" s="961">
        <v>64.400000000000006</v>
      </c>
      <c r="AH196" s="959">
        <v>1.3</v>
      </c>
      <c r="AI196" s="959">
        <v>1.1199999999999999</v>
      </c>
      <c r="AJ196" s="959">
        <v>60.5</v>
      </c>
      <c r="AK196" s="959">
        <v>5.8999999999999995</v>
      </c>
      <c r="AL196" s="969">
        <v>240490</v>
      </c>
      <c r="AM196" s="964">
        <v>0.03</v>
      </c>
      <c r="AN196" s="959">
        <v>2.0699999999999998</v>
      </c>
      <c r="AO196" s="845">
        <f t="shared" si="42"/>
        <v>-7.8240424725351412</v>
      </c>
      <c r="AP196" s="846">
        <f t="shared" si="43"/>
        <v>7.1679575274648579</v>
      </c>
      <c r="AQ196" s="680">
        <f t="shared" si="44"/>
        <v>68.675678283635321</v>
      </c>
      <c r="AR196" s="745">
        <f>INDEX(Historical!$C$7:$C$1452,MATCH(B196,Historical!$B$7:$B$1452,0))*IF(AH196="n/a",1.03,IF(AH196&lt;0,1.01,IF(AH196&gt;10,1.1,(1+AH196/100))))</f>
        <v>2.3526924999999994</v>
      </c>
      <c r="AS196" s="678">
        <f t="shared" si="45"/>
        <v>2.3790426559999998</v>
      </c>
      <c r="AT196" s="678">
        <f t="shared" si="51"/>
        <v>2.5194061727039996</v>
      </c>
      <c r="AU196" s="678">
        <f t="shared" si="51"/>
        <v>2.6680511368935353</v>
      </c>
      <c r="AV196" s="678">
        <f t="shared" si="51"/>
        <v>2.8254661539702539</v>
      </c>
      <c r="AW196" s="745">
        <f t="shared" si="46"/>
        <v>12.744658619567788</v>
      </c>
      <c r="AX196" s="854">
        <f t="shared" si="47"/>
        <v>22.669261151845944</v>
      </c>
      <c r="AY196" s="1090">
        <v>0.56000000000000005</v>
      </c>
      <c r="AZ196" s="964">
        <v>21.990000000000002</v>
      </c>
      <c r="BA196" s="964">
        <v>-8.6999999999999993</v>
      </c>
      <c r="BB196" s="964">
        <v>-1.96</v>
      </c>
      <c r="BC196" s="964">
        <v>7.3400000000000007</v>
      </c>
      <c r="BE196" s="701">
        <v>2005</v>
      </c>
      <c r="BF196" s="986" t="e">
        <f>#VALUE!</f>
        <v>#VALUE!</v>
      </c>
      <c r="BG196" s="972">
        <v>12.3</v>
      </c>
    </row>
    <row r="197" spans="1:59" ht="11.25" customHeight="1" x14ac:dyDescent="0.2">
      <c r="A197" s="566" t="s">
        <v>852</v>
      </c>
      <c r="B197" s="651" t="s">
        <v>853</v>
      </c>
      <c r="C197" s="1080" t="s">
        <v>4277</v>
      </c>
      <c r="D197" s="1080" t="s">
        <v>4413</v>
      </c>
      <c r="E197" s="835">
        <v>11</v>
      </c>
      <c r="F197" s="554">
        <v>317</v>
      </c>
      <c r="G197" s="554" t="s">
        <v>107</v>
      </c>
      <c r="H197" s="554" t="s">
        <v>107</v>
      </c>
      <c r="I197" s="966">
        <v>131.94</v>
      </c>
      <c r="J197" s="745">
        <f t="shared" si="35"/>
        <v>0.75792026678793389</v>
      </c>
      <c r="K197" s="968">
        <v>0.25</v>
      </c>
      <c r="L197" s="679">
        <v>4</v>
      </c>
      <c r="M197" s="736">
        <f t="shared" si="36"/>
        <v>1</v>
      </c>
      <c r="N197" s="644" t="s">
        <v>801</v>
      </c>
      <c r="O197" s="838">
        <v>0.21</v>
      </c>
      <c r="P197" s="958">
        <v>43419</v>
      </c>
      <c r="Q197" s="958">
        <v>43438</v>
      </c>
      <c r="R197" s="736">
        <f t="shared" si="37"/>
        <v>19.047619047619051</v>
      </c>
      <c r="S197" s="802">
        <f>IF(INDEX(Historical!$D$7:$D$1452,MATCH(B197,Historical!$B$7:$B$1452,0))=0,"n/a",(INDEX(Historical!$C$7:$C$1452,MATCH(B197,Historical!$B$7:$B$1452,0))/INDEX(Historical!$D$7:$D$1452,MATCH(B197,Historical!$B$7:$B$1452,0))-1)*100)</f>
        <v>17.948717948717952</v>
      </c>
      <c r="T197" s="802">
        <f>IF(INDEX(Historical!$F$7:$F$1452,MATCH(B197,Historical!$B$7:$B$1452,0))=0,"n/a",((INDEX(Historical!$C$7:$C$1452,MATCH(B197,Historical!$B$7:$B$1452,0))/INDEX(Historical!$F$7:$F$1452,MATCH(B197,Historical!$B$7:$B$1452,0)))^(1/3)-1)*100)</f>
        <v>17.995813862247644</v>
      </c>
      <c r="U197" s="802">
        <f>IF(INDEX(Historical!$I$7:$I$1452,MATCH(B197,Historical!$B$7:$B$1452,0))=0,"n/a",((INDEX(Historical!$C$7:$C$1452,MATCH(B197,Historical!$B$7:$B$1452,0))/INDEX(Historical!$I$7:$I$1452,MATCH(B197,Historical!$B$7:$B$1452,0)))^(1/5)-1)*100)</f>
        <v>22.759405763620876</v>
      </c>
      <c r="V197" s="802" t="str">
        <f>IF(INDEX(Historical!$O$7:$O$1452,MATCH(B197,Historical!$B$7:$B$1452,0))=0,"n/a",((INDEX(Historical!$C$7:$C$1452,MATCH(B197,Historical!$B$7:$B$1452,0))/INDEX(Historical!$O$7:$O$1452,MATCH(B197,Historical!$B$7:$B$1452,0)))^(1/10)-1)*100)</f>
        <v>n/a</v>
      </c>
      <c r="W197" s="803" t="str">
        <f t="shared" si="38"/>
        <v>n/a</v>
      </c>
      <c r="X197" s="804">
        <f t="shared" si="39"/>
        <v>1.4496436792115208</v>
      </c>
      <c r="Y197" s="967"/>
      <c r="Z197" s="745">
        <f t="shared" si="40"/>
        <v>25.380710659898476</v>
      </c>
      <c r="AA197" s="678">
        <f t="shared" si="41"/>
        <v>33.487309644670049</v>
      </c>
      <c r="AB197" s="679">
        <v>9</v>
      </c>
      <c r="AC197" s="959">
        <v>3.94</v>
      </c>
      <c r="AD197" s="959">
        <v>1.86</v>
      </c>
      <c r="AE197" s="959">
        <v>14.4</v>
      </c>
      <c r="AF197" s="959">
        <v>10.27</v>
      </c>
      <c r="AG197" s="959">
        <v>35.199999999999996</v>
      </c>
      <c r="AH197" s="959">
        <v>40.699999999999996</v>
      </c>
      <c r="AI197" s="959">
        <v>16.509999999999998</v>
      </c>
      <c r="AJ197" s="959">
        <v>15.7</v>
      </c>
      <c r="AK197" s="959">
        <v>17.990000000000002</v>
      </c>
      <c r="AL197" s="969">
        <v>296870</v>
      </c>
      <c r="AM197" s="964">
        <v>0.1</v>
      </c>
      <c r="AN197" s="959">
        <v>0.57999999999999996</v>
      </c>
      <c r="AO197" s="845">
        <f t="shared" si="42"/>
        <v>-9.9699836142612384</v>
      </c>
      <c r="AP197" s="846">
        <f t="shared" si="43"/>
        <v>23.51732603040881</v>
      </c>
      <c r="AQ197" s="680">
        <f t="shared" si="44"/>
        <v>290.9615895033744</v>
      </c>
      <c r="AR197" s="745">
        <f>INDEX(Historical!$C$7:$C$1452,MATCH(B197,Historical!$B$7:$B$1452,0))*IF(AH197="n/a",1.03,IF(AH197&lt;0,1.01,IF(AH197&gt;10,1.1,(1+AH197/100))))</f>
        <v>0.75900000000000001</v>
      </c>
      <c r="AS197" s="678">
        <f t="shared" si="45"/>
        <v>0.83490000000000009</v>
      </c>
      <c r="AT197" s="678">
        <f t="shared" si="51"/>
        <v>0.91839000000000015</v>
      </c>
      <c r="AU197" s="678">
        <f t="shared" si="51"/>
        <v>1.0102290000000003</v>
      </c>
      <c r="AV197" s="678">
        <f t="shared" si="51"/>
        <v>1.1112519000000003</v>
      </c>
      <c r="AW197" s="745">
        <f t="shared" si="46"/>
        <v>4.6337709000000009</v>
      </c>
      <c r="AX197" s="854">
        <f t="shared" si="47"/>
        <v>3.5120288767621655</v>
      </c>
      <c r="AY197" s="1090">
        <v>1.0900000000000001</v>
      </c>
      <c r="AZ197" s="964">
        <v>18.84</v>
      </c>
      <c r="BA197" s="964">
        <v>-12.950000000000001</v>
      </c>
      <c r="BB197" s="964">
        <v>-3.7600000000000002</v>
      </c>
      <c r="BC197" s="964">
        <v>-2.6100000000000003</v>
      </c>
      <c r="BE197" s="701">
        <v>2008</v>
      </c>
      <c r="BF197" s="986" t="e">
        <f>#VALUE!</f>
        <v>#VALUE!</v>
      </c>
      <c r="BG197" s="972">
        <v>14.499999999999998</v>
      </c>
    </row>
    <row r="198" spans="1:59" ht="11.25" customHeight="1" x14ac:dyDescent="0.2">
      <c r="A198" s="645" t="s">
        <v>854</v>
      </c>
      <c r="B198" s="651" t="s">
        <v>855</v>
      </c>
      <c r="C198" s="1080" t="s">
        <v>113</v>
      </c>
      <c r="D198" s="1080" t="s">
        <v>4410</v>
      </c>
      <c r="E198" s="835">
        <v>15</v>
      </c>
      <c r="F198" s="554">
        <v>245</v>
      </c>
      <c r="G198" s="554" t="s">
        <v>107</v>
      </c>
      <c r="H198" s="554" t="s">
        <v>107</v>
      </c>
      <c r="I198" s="966">
        <v>29.91</v>
      </c>
      <c r="J198" s="745">
        <f t="shared" si="35"/>
        <v>1.0698762955533265</v>
      </c>
      <c r="K198" s="968">
        <v>0.08</v>
      </c>
      <c r="L198" s="679">
        <v>4</v>
      </c>
      <c r="M198" s="736">
        <f t="shared" si="36"/>
        <v>0.32</v>
      </c>
      <c r="N198" s="644" t="s">
        <v>542</v>
      </c>
      <c r="O198" s="838">
        <v>7.0000000000000007E-2</v>
      </c>
      <c r="P198" s="958">
        <v>43298</v>
      </c>
      <c r="Q198" s="958">
        <v>43313</v>
      </c>
      <c r="R198" s="736">
        <f t="shared" si="37"/>
        <v>14.285714285714276</v>
      </c>
      <c r="S198" s="802">
        <f>IF(INDEX(Historical!$D$7:$D$1452,MATCH(B198,Historical!$B$7:$B$1452,0))=0,"n/a",(INDEX(Historical!$C$7:$C$1452,MATCH(B198,Historical!$B$7:$B$1452,0))/INDEX(Historical!$D$7:$D$1452,MATCH(B198,Historical!$B$7:$B$1452,0))-1)*100)</f>
        <v>13.043478260869556</v>
      </c>
      <c r="T198" s="802">
        <f>IF(INDEX(Historical!$F$7:$F$1452,MATCH(B198,Historical!$B$7:$B$1452,0))=0,"n/a",((INDEX(Historical!$C$7:$C$1452,MATCH(B198,Historical!$B$7:$B$1452,0))/INDEX(Historical!$F$7:$F$1452,MATCH(B198,Historical!$B$7:$B$1452,0)))^(1/3)-1)*100)</f>
        <v>11.021370033491195</v>
      </c>
      <c r="U198" s="802">
        <f>IF(INDEX(Historical!$I$7:$I$1452,MATCH(B198,Historical!$B$7:$B$1452,0))=0,"n/a",((INDEX(Historical!$C$7:$C$1452,MATCH(B198,Historical!$B$7:$B$1452,0))/INDEX(Historical!$I$7:$I$1452,MATCH(B198,Historical!$B$7:$B$1452,0)))^(1/5)-1)*100)</f>
        <v>11.628841548417412</v>
      </c>
      <c r="V198" s="802">
        <f>IF(INDEX(Historical!$O$7:$O$1452,MATCH(B198,Historical!$B$7:$B$1452,0))=0,"n/a",((INDEX(Historical!$C$7:$C$1452,MATCH(B198,Historical!$B$7:$B$1452,0))/INDEX(Historical!$O$7:$O$1452,MATCH(B198,Historical!$B$7:$B$1452,0)))^(1/10)-1)*100)</f>
        <v>13.237743997702346</v>
      </c>
      <c r="W198" s="803">
        <f t="shared" si="38"/>
        <v>0.87846097873140716</v>
      </c>
      <c r="X198" s="804">
        <f t="shared" si="39"/>
        <v>38.762805161391377</v>
      </c>
      <c r="Y198" s="756"/>
      <c r="Z198" s="745">
        <f t="shared" si="40"/>
        <v>10.702341137123746</v>
      </c>
      <c r="AA198" s="678">
        <f t="shared" si="41"/>
        <v>10.003344481605351</v>
      </c>
      <c r="AB198" s="679">
        <v>12</v>
      </c>
      <c r="AC198" s="959">
        <v>2.99</v>
      </c>
      <c r="AD198" s="959">
        <v>1.25</v>
      </c>
      <c r="AE198" s="959">
        <v>0.46</v>
      </c>
      <c r="AF198" s="959">
        <v>1.02</v>
      </c>
      <c r="AG198" s="959">
        <v>14.099999999999998</v>
      </c>
      <c r="AH198" s="959">
        <v>6</v>
      </c>
      <c r="AI198" s="959" t="s">
        <v>138</v>
      </c>
      <c r="AJ198" s="959">
        <v>0.3</v>
      </c>
      <c r="AK198" s="959">
        <v>8</v>
      </c>
      <c r="AL198" s="969">
        <v>325.12</v>
      </c>
      <c r="AM198" s="964">
        <v>1.4000000000000001</v>
      </c>
      <c r="AN198" s="959">
        <v>0.61</v>
      </c>
      <c r="AO198" s="845">
        <f t="shared" si="42"/>
        <v>2.6953733623653875</v>
      </c>
      <c r="AP198" s="846">
        <f t="shared" si="43"/>
        <v>12.698717843970739</v>
      </c>
      <c r="AQ198" s="680">
        <f t="shared" si="44"/>
        <v>-32.658708816003838</v>
      </c>
      <c r="AR198" s="745">
        <f>INDEX(Historical!$C$7:$C$1452,MATCH(B198,Historical!$B$7:$B$1452,0))*IF(AH198="n/a",1.03,IF(AH198&lt;0,1.01,IF(AH198&gt;10,1.1,(1+AH198/100))))</f>
        <v>0.27560000000000001</v>
      </c>
      <c r="AS198" s="678">
        <f t="shared" si="45"/>
        <v>0.28386800000000001</v>
      </c>
      <c r="AT198" s="678">
        <f t="shared" si="51"/>
        <v>0.30657744000000003</v>
      </c>
      <c r="AU198" s="678">
        <f t="shared" si="51"/>
        <v>0.33110363520000008</v>
      </c>
      <c r="AV198" s="678">
        <f t="shared" si="51"/>
        <v>0.35759192601600009</v>
      </c>
      <c r="AW198" s="745">
        <f t="shared" si="46"/>
        <v>1.5547410012160003</v>
      </c>
      <c r="AX198" s="854">
        <f t="shared" si="47"/>
        <v>5.1980641966432639</v>
      </c>
      <c r="AY198" s="1090">
        <v>1.21</v>
      </c>
      <c r="AZ198" s="964">
        <v>10.96</v>
      </c>
      <c r="BA198" s="964">
        <v>-46.62</v>
      </c>
      <c r="BB198" s="964">
        <v>0.6</v>
      </c>
      <c r="BC198" s="964">
        <v>-27.169999999999998</v>
      </c>
      <c r="BE198" s="701">
        <v>2004</v>
      </c>
      <c r="BF198" s="986" t="e">
        <f>#VALUE!</f>
        <v>#VALUE!</v>
      </c>
      <c r="BG198" s="972">
        <v>6.8000000000000007</v>
      </c>
    </row>
    <row r="199" spans="1:59" s="882" customFormat="1" ht="11.25" customHeight="1" x14ac:dyDescent="0.2">
      <c r="A199" s="861" t="s">
        <v>856</v>
      </c>
      <c r="B199" s="890" t="s">
        <v>857</v>
      </c>
      <c r="C199" s="1080" t="s">
        <v>4407</v>
      </c>
      <c r="D199" s="1080" t="s">
        <v>4408</v>
      </c>
      <c r="E199" s="862">
        <v>22</v>
      </c>
      <c r="F199" s="554">
        <v>152</v>
      </c>
      <c r="G199" s="1179" t="s">
        <v>38</v>
      </c>
      <c r="H199" s="1179" t="s">
        <v>38</v>
      </c>
      <c r="I199" s="863">
        <v>65.34</v>
      </c>
      <c r="J199" s="864">
        <f t="shared" ref="J199:J211" si="52">(M199/I199)*100</f>
        <v>6.3054790327517596</v>
      </c>
      <c r="K199" s="888">
        <v>1.03</v>
      </c>
      <c r="L199" s="866">
        <v>4</v>
      </c>
      <c r="M199" s="867">
        <f t="shared" ref="M199:M211" si="53">K199*L199</f>
        <v>4.12</v>
      </c>
      <c r="N199" s="868" t="s">
        <v>221</v>
      </c>
      <c r="O199" s="889">
        <v>1.0249999999999999</v>
      </c>
      <c r="P199" s="870">
        <v>43462</v>
      </c>
      <c r="Q199" s="870">
        <v>43480</v>
      </c>
      <c r="R199" s="867">
        <f t="shared" ref="R199:R211" si="54">(K199-O199)/O199*100</f>
        <v>0.48780487804879175</v>
      </c>
      <c r="S199" s="802">
        <f>IF(INDEX(Historical!$D$7:$D$1452,MATCH(B199,Historical!$B$7:$B$1452,0))=0,"n/a",(INDEX(Historical!$C$7:$C$1452,MATCH(B199,Historical!$B$7:$B$1452,0))/INDEX(Historical!$D$7:$D$1452,MATCH(B199,Historical!$B$7:$B$1452,0))-1)*100)</f>
        <v>2.0304568527918621</v>
      </c>
      <c r="T199" s="802">
        <f>IF(INDEX(Historical!$F$7:$F$1452,MATCH(B199,Historical!$B$7:$B$1452,0))=0,"n/a",((INDEX(Historical!$C$7:$C$1452,MATCH(B199,Historical!$B$7:$B$1452,0))/INDEX(Historical!$F$7:$F$1452,MATCH(B199,Historical!$B$7:$B$1452,0)))^(1/3)-1)*100)</f>
        <v>3.6030602340847206</v>
      </c>
      <c r="U199" s="802">
        <f>IF(INDEX(Historical!$I$7:$I$1452,MATCH(B199,Historical!$B$7:$B$1452,0))=0,"n/a",((INDEX(Historical!$C$7:$C$1452,MATCH(B199,Historical!$B$7:$B$1452,0))/INDEX(Historical!$I$7:$I$1452,MATCH(B199,Historical!$B$7:$B$1452,0)))^(1/5)-1)*100)</f>
        <v>11.382417860287886</v>
      </c>
      <c r="V199" s="802">
        <f>IF(INDEX(Historical!$O$7:$O$1452,MATCH(B199,Historical!$B$7:$B$1452,0))=0,"n/a",((INDEX(Historical!$C$7:$C$1452,MATCH(B199,Historical!$B$7:$B$1452,0))/INDEX(Historical!$O$7:$O$1452,MATCH(B199,Historical!$B$7:$B$1452,0)))^(1/10)-1)*100)</f>
        <v>8.0176354910345804</v>
      </c>
      <c r="W199" s="871">
        <f t="shared" ref="W199:W211" si="55">IF(OR(U199&lt;=0,U199="n/a",V199&lt;=0,V199="n/a"),"n/a",U199/V199)</f>
        <v>1.4196726544896991</v>
      </c>
      <c r="X199" s="872">
        <f t="shared" ref="X199:X211" si="56">IF(OR(AJ199&lt;=0,AJ199="n/a",U199&lt;=0,U199="n/a"),"n/a",U199/AJ199)</f>
        <v>1.6988683373564009</v>
      </c>
      <c r="Y199" s="883" t="s">
        <v>4072</v>
      </c>
      <c r="Z199" s="864">
        <f t="shared" ref="Z199:Z211" si="57">IF(OR(AC199&lt;0.01,AC199="n/a"),"n/a",M199/AC199*100)</f>
        <v>156.06060606060606</v>
      </c>
      <c r="AA199" s="874">
        <f t="shared" ref="AA199:AA211" si="58">IF(OR(AC199&lt;0.01,AC199="n/a"),"n/a",I199/AC199)</f>
        <v>24.75</v>
      </c>
      <c r="AB199" s="866">
        <v>12</v>
      </c>
      <c r="AC199" s="875">
        <v>2.64</v>
      </c>
      <c r="AD199" s="875" t="s">
        <v>138</v>
      </c>
      <c r="AE199" s="875">
        <v>13.72</v>
      </c>
      <c r="AF199" s="875">
        <v>2.31</v>
      </c>
      <c r="AG199" s="875">
        <v>9.4</v>
      </c>
      <c r="AH199" s="875">
        <v>-0.2</v>
      </c>
      <c r="AI199" s="875">
        <v>-18.55</v>
      </c>
      <c r="AJ199" s="875">
        <v>6.7</v>
      </c>
      <c r="AK199" s="875" t="s">
        <v>138</v>
      </c>
      <c r="AL199" s="876">
        <v>11100</v>
      </c>
      <c r="AM199" s="877">
        <v>0.1</v>
      </c>
      <c r="AN199" s="875">
        <v>1.52</v>
      </c>
      <c r="AO199" s="878">
        <f t="shared" ref="AO199:AO211" si="59">IF(U199="n/a","n/a",IF(AA199&lt;0,"n/a",IF(AA199="n/a","n/a",J199+U199-AA199)))</f>
        <v>-7.0621031069603539</v>
      </c>
      <c r="AP199" s="879">
        <f t="shared" ref="AP199:AP211" si="60">IF(U199="n/a","n/a",J199+U199)</f>
        <v>17.687896893039646</v>
      </c>
      <c r="AQ199" s="880">
        <f t="shared" ref="AQ199:AQ211" si="61">IF(OR(AC199&lt;0.01,AF199="n/a"),"n/a",(I199/SQRT(22.5*AC199*(I199/AF199))-1)*100)</f>
        <v>59.405144208083804</v>
      </c>
      <c r="AR199" s="745">
        <f>INDEX(Historical!$C$7:$C$1452,MATCH(B199,Historical!$B$7:$B$1452,0))*IF(AH199="n/a",1.03,IF(AH199&lt;0,1.01,IF(AH199&gt;10,1.1,(1+AH199/100))))</f>
        <v>4.0602</v>
      </c>
      <c r="AS199" s="874">
        <f t="shared" ref="AS199:AS211" si="62">IF($AI199="n/a",1.03*AR199,IF($AI199&lt;0,1.01*AR199,IF($AI199&gt;10,1.1*AR199,(1+$AI199/100)*AR199)))</f>
        <v>4.1008019999999998</v>
      </c>
      <c r="AT199" s="874">
        <f t="shared" si="51"/>
        <v>4.2238260600000004</v>
      </c>
      <c r="AU199" s="874">
        <f t="shared" si="51"/>
        <v>4.3505408418000009</v>
      </c>
      <c r="AV199" s="874">
        <f t="shared" si="51"/>
        <v>4.4810570670540013</v>
      </c>
      <c r="AW199" s="864">
        <f t="shared" ref="AW199:AW211" si="63">SUM(AR199:AV199)</f>
        <v>21.216425968854004</v>
      </c>
      <c r="AX199" s="881">
        <f t="shared" ref="AX199:AX211" si="64">AW199/I199*100</f>
        <v>32.4708080331405</v>
      </c>
      <c r="AY199" s="1091">
        <v>0.45</v>
      </c>
      <c r="AZ199" s="877">
        <v>10.32</v>
      </c>
      <c r="BA199" s="877">
        <v>-8.35</v>
      </c>
      <c r="BB199" s="877">
        <v>-2.7199999999999998</v>
      </c>
      <c r="BC199" s="877">
        <v>-0.1</v>
      </c>
      <c r="BD199" s="1007"/>
      <c r="BE199" s="701">
        <v>1998</v>
      </c>
      <c r="BF199" s="986" t="e">
        <f>#VALUE!</f>
        <v>#VALUE!</v>
      </c>
      <c r="BG199" s="938">
        <v>3.5000000000000004</v>
      </c>
    </row>
    <row r="200" spans="1:59" ht="11.25" customHeight="1" x14ac:dyDescent="0.2">
      <c r="A200" s="566" t="s">
        <v>858</v>
      </c>
      <c r="B200" s="651" t="s">
        <v>859</v>
      </c>
      <c r="C200" s="1080" t="s">
        <v>109</v>
      </c>
      <c r="D200" s="1080" t="s">
        <v>119</v>
      </c>
      <c r="E200" s="835">
        <v>17</v>
      </c>
      <c r="F200" s="554">
        <v>187</v>
      </c>
      <c r="G200" s="554" t="s">
        <v>107</v>
      </c>
      <c r="H200" s="554" t="s">
        <v>107</v>
      </c>
      <c r="I200" s="966">
        <v>73.91</v>
      </c>
      <c r="J200" s="745">
        <f t="shared" si="52"/>
        <v>0.81179813286429447</v>
      </c>
      <c r="K200" s="968">
        <v>0.15</v>
      </c>
      <c r="L200" s="679">
        <v>4</v>
      </c>
      <c r="M200" s="736">
        <f t="shared" si="53"/>
        <v>0.6</v>
      </c>
      <c r="N200" s="644" t="s">
        <v>509</v>
      </c>
      <c r="O200" s="838">
        <v>0.14000000000000001</v>
      </c>
      <c r="P200" s="958">
        <v>43265</v>
      </c>
      <c r="Q200" s="958">
        <v>43286</v>
      </c>
      <c r="R200" s="736">
        <f t="shared" si="54"/>
        <v>7.1428571428571281</v>
      </c>
      <c r="S200" s="802">
        <f>IF(INDEX(Historical!$D$7:$D$1452,MATCH(B200,Historical!$B$7:$B$1452,0))=0,"n/a",(INDEX(Historical!$C$7:$C$1452,MATCH(B200,Historical!$B$7:$B$1452,0))/INDEX(Historical!$D$7:$D$1452,MATCH(B200,Historical!$B$7:$B$1452,0))-1)*100)</f>
        <v>8.0000000000000071</v>
      </c>
      <c r="T200" s="802">
        <f>IF(INDEX(Historical!$F$7:$F$1452,MATCH(B200,Historical!$B$7:$B$1452,0))=0,"n/a",((INDEX(Historical!$C$7:$C$1452,MATCH(B200,Historical!$B$7:$B$1452,0))/INDEX(Historical!$F$7:$F$1452,MATCH(B200,Historical!$B$7:$B$1452,0)))^(1/3)-1)*100)</f>
        <v>7.888486678770068</v>
      </c>
      <c r="U200" s="802">
        <f>IF(INDEX(Historical!$I$7:$I$1452,MATCH(B200,Historical!$B$7:$B$1452,0))=0,"n/a",((INDEX(Historical!$C$7:$C$1452,MATCH(B200,Historical!$B$7:$B$1452,0))/INDEX(Historical!$I$7:$I$1452,MATCH(B200,Historical!$B$7:$B$1452,0)))^(1/5)-1)*100)</f>
        <v>9.6940240464664651</v>
      </c>
      <c r="V200" s="802">
        <f>IF(INDEX(Historical!$O$7:$O$1452,MATCH(B200,Historical!$B$7:$B$1452,0))=0,"n/a",((INDEX(Historical!$C$7:$C$1452,MATCH(B200,Historical!$B$7:$B$1452,0))/INDEX(Historical!$O$7:$O$1452,MATCH(B200,Historical!$B$7:$B$1452,0)))^(1/10)-1)*100)</f>
        <v>10.442537523679473</v>
      </c>
      <c r="W200" s="803">
        <f t="shared" si="55"/>
        <v>0.92832072898798013</v>
      </c>
      <c r="X200" s="804">
        <f t="shared" si="56"/>
        <v>3.4621514451665942</v>
      </c>
      <c r="Y200" s="760"/>
      <c r="Z200" s="745">
        <f t="shared" si="57"/>
        <v>11.976047904191617</v>
      </c>
      <c r="AA200" s="678">
        <f t="shared" si="58"/>
        <v>14.75249500998004</v>
      </c>
      <c r="AB200" s="679">
        <v>12</v>
      </c>
      <c r="AC200" s="959">
        <v>5.01</v>
      </c>
      <c r="AD200" s="959">
        <v>0.79</v>
      </c>
      <c r="AE200" s="959">
        <v>1.2</v>
      </c>
      <c r="AF200" s="959">
        <v>1.72</v>
      </c>
      <c r="AG200" s="959">
        <v>12.2</v>
      </c>
      <c r="AH200" s="959">
        <v>-12.5</v>
      </c>
      <c r="AI200" s="959">
        <v>-1.6199999999999999</v>
      </c>
      <c r="AJ200" s="959">
        <v>2.8000000000000003</v>
      </c>
      <c r="AK200" s="959">
        <v>18.649999999999999</v>
      </c>
      <c r="AL200" s="969">
        <v>9240</v>
      </c>
      <c r="AM200" s="964">
        <v>1.2</v>
      </c>
      <c r="AN200" s="959">
        <v>0.5</v>
      </c>
      <c r="AO200" s="845">
        <f t="shared" si="59"/>
        <v>-4.2466728306492794</v>
      </c>
      <c r="AP200" s="846">
        <f t="shared" si="60"/>
        <v>10.50582217933076</v>
      </c>
      <c r="AQ200" s="680">
        <f t="shared" si="61"/>
        <v>6.1953993922224004</v>
      </c>
      <c r="AR200" s="745">
        <f>INDEX(Historical!$C$7:$C$1452,MATCH(B200,Historical!$B$7:$B$1452,0))*IF(AH200="n/a",1.03,IF(AH200&lt;0,1.01,IF(AH200&gt;10,1.1,(1+AH200/100))))</f>
        <v>0.5454</v>
      </c>
      <c r="AS200" s="678">
        <f t="shared" si="62"/>
        <v>0.55085399999999995</v>
      </c>
      <c r="AT200" s="678">
        <f t="shared" si="51"/>
        <v>0.60593940000000002</v>
      </c>
      <c r="AU200" s="678">
        <f t="shared" si="51"/>
        <v>0.66653334000000009</v>
      </c>
      <c r="AV200" s="678">
        <f t="shared" si="51"/>
        <v>0.73318667400000015</v>
      </c>
      <c r="AW200" s="745">
        <f t="shared" si="63"/>
        <v>3.1019134140000002</v>
      </c>
      <c r="AX200" s="854">
        <f t="shared" si="64"/>
        <v>4.1968791963198493</v>
      </c>
      <c r="AY200" s="1090">
        <v>0.85</v>
      </c>
      <c r="AZ200" s="964">
        <v>12.24</v>
      </c>
      <c r="BA200" s="964">
        <v>-7.51</v>
      </c>
      <c r="BB200" s="964">
        <v>-1.83</v>
      </c>
      <c r="BC200" s="964">
        <v>-1.1100000000000001</v>
      </c>
      <c r="BE200" s="701">
        <v>2002</v>
      </c>
      <c r="BF200" s="986" t="e">
        <f>#VALUE!</f>
        <v>#VALUE!</v>
      </c>
      <c r="BG200" s="972">
        <v>2.7</v>
      </c>
    </row>
    <row r="201" spans="1:59" ht="11.25" customHeight="1" x14ac:dyDescent="0.2">
      <c r="A201" s="645" t="s">
        <v>772</v>
      </c>
      <c r="B201" s="651" t="s">
        <v>860</v>
      </c>
      <c r="C201" s="1080" t="s">
        <v>113</v>
      </c>
      <c r="D201" s="1080" t="s">
        <v>4410</v>
      </c>
      <c r="E201" s="835">
        <v>15</v>
      </c>
      <c r="F201" s="554">
        <v>235</v>
      </c>
      <c r="G201" s="554" t="s">
        <v>38</v>
      </c>
      <c r="H201" s="554" t="s">
        <v>116</v>
      </c>
      <c r="I201" s="966">
        <v>88.99</v>
      </c>
      <c r="J201" s="745">
        <f t="shared" si="52"/>
        <v>2.090122485672548</v>
      </c>
      <c r="K201" s="968">
        <v>0.46500000000000002</v>
      </c>
      <c r="L201" s="679">
        <v>4</v>
      </c>
      <c r="M201" s="736">
        <f t="shared" si="53"/>
        <v>1.86</v>
      </c>
      <c r="N201" s="644" t="s">
        <v>4007</v>
      </c>
      <c r="O201" s="838">
        <v>0.42499999999999999</v>
      </c>
      <c r="P201" s="958">
        <v>43168</v>
      </c>
      <c r="Q201" s="958">
        <v>43185</v>
      </c>
      <c r="R201" s="736">
        <f t="shared" si="54"/>
        <v>9.4117647058823604</v>
      </c>
      <c r="S201" s="802">
        <f>IF(INDEX(Historical!$D$7:$D$1452,MATCH(B201,Historical!$B$7:$B$1452,0))=0,"n/a",(INDEX(Historical!$C$7:$C$1452,MATCH(B201,Historical!$B$7:$B$1452,0))/INDEX(Historical!$D$7:$D$1452,MATCH(B201,Historical!$B$7:$B$1452,0))-1)*100)</f>
        <v>13.414634146341475</v>
      </c>
      <c r="T201" s="802">
        <f>IF(INDEX(Historical!$F$7:$F$1452,MATCH(B201,Historical!$B$7:$B$1452,0))=0,"n/a",((INDEX(Historical!$C$7:$C$1452,MATCH(B201,Historical!$B$7:$B$1452,0))/INDEX(Historical!$F$7:$F$1452,MATCH(B201,Historical!$B$7:$B$1452,0)))^(1/3)-1)*100)</f>
        <v>7.4337070988966358</v>
      </c>
      <c r="U201" s="802">
        <f>IF(INDEX(Historical!$I$7:$I$1452,MATCH(B201,Historical!$B$7:$B$1452,0))=0,"n/a",((INDEX(Historical!$C$7:$C$1452,MATCH(B201,Historical!$B$7:$B$1452,0))/INDEX(Historical!$I$7:$I$1452,MATCH(B201,Historical!$B$7:$B$1452,0)))^(1/5)-1)*100)</f>
        <v>5.5467633500259517</v>
      </c>
      <c r="V201" s="802">
        <f>IF(INDEX(Historical!$O$7:$O$1452,MATCH(B201,Historical!$B$7:$B$1452,0))=0,"n/a",((INDEX(Historical!$C$7:$C$1452,MATCH(B201,Historical!$B$7:$B$1452,0))/INDEX(Historical!$O$7:$O$1452,MATCH(B201,Historical!$B$7:$B$1452,0)))^(1/10)-1)*100)</f>
        <v>6.8376117222214372</v>
      </c>
      <c r="W201" s="803">
        <f t="shared" si="55"/>
        <v>0.81121356043070136</v>
      </c>
      <c r="X201" s="804">
        <f t="shared" si="56"/>
        <v>0.20774394569385585</v>
      </c>
      <c r="Y201" s="768" t="s">
        <v>4042</v>
      </c>
      <c r="Z201" s="745">
        <f t="shared" si="57"/>
        <v>28.01204819277109</v>
      </c>
      <c r="AA201" s="678">
        <f t="shared" si="58"/>
        <v>13.40210843373494</v>
      </c>
      <c r="AB201" s="679">
        <v>12</v>
      </c>
      <c r="AC201" s="959">
        <v>6.64</v>
      </c>
      <c r="AD201" s="959">
        <v>0.94</v>
      </c>
      <c r="AE201" s="959">
        <v>2.71</v>
      </c>
      <c r="AF201" s="959">
        <v>6.1</v>
      </c>
      <c r="AG201" s="959">
        <v>37.700000000000003</v>
      </c>
      <c r="AH201" s="959">
        <v>117.5</v>
      </c>
      <c r="AI201" s="959">
        <v>7.04</v>
      </c>
      <c r="AJ201" s="959">
        <v>26.700000000000003</v>
      </c>
      <c r="AK201" s="959">
        <v>14.299999999999999</v>
      </c>
      <c r="AL201" s="969">
        <v>39890</v>
      </c>
      <c r="AM201" s="964">
        <v>0.1</v>
      </c>
      <c r="AN201" s="959">
        <v>1.61</v>
      </c>
      <c r="AO201" s="845">
        <f t="shared" si="59"/>
        <v>-5.7652225980364395</v>
      </c>
      <c r="AP201" s="846">
        <f t="shared" si="60"/>
        <v>7.6368858356985001</v>
      </c>
      <c r="AQ201" s="680">
        <f t="shared" si="61"/>
        <v>90.616382000642105</v>
      </c>
      <c r="AR201" s="745">
        <f>INDEX(Historical!$C$7:$C$1452,MATCH(B201,Historical!$B$7:$B$1452,0))*IF(AH201="n/a",1.03,IF(AH201&lt;0,1.01,IF(AH201&gt;10,1.1,(1+AH201/100))))</f>
        <v>2.0460000000000003</v>
      </c>
      <c r="AS201" s="678">
        <f t="shared" si="62"/>
        <v>2.1900384000000002</v>
      </c>
      <c r="AT201" s="678">
        <f t="shared" si="51"/>
        <v>2.4090422400000002</v>
      </c>
      <c r="AU201" s="678">
        <f t="shared" si="51"/>
        <v>2.6499464640000006</v>
      </c>
      <c r="AV201" s="678">
        <f t="shared" si="51"/>
        <v>2.9149411104000009</v>
      </c>
      <c r="AW201" s="745">
        <f t="shared" si="63"/>
        <v>12.209968214400002</v>
      </c>
      <c r="AX201" s="854">
        <f t="shared" si="64"/>
        <v>13.720607050679853</v>
      </c>
      <c r="AY201" s="1090">
        <v>0.64</v>
      </c>
      <c r="AZ201" s="964">
        <v>13.52</v>
      </c>
      <c r="BA201" s="964">
        <v>-6.81</v>
      </c>
      <c r="BB201" s="964">
        <v>-0.92999999999999994</v>
      </c>
      <c r="BC201" s="964">
        <v>2.37</v>
      </c>
      <c r="BE201" s="701">
        <v>2004</v>
      </c>
      <c r="BF201" s="986" t="e">
        <f>#VALUE!</f>
        <v>#VALUE!</v>
      </c>
      <c r="BG201" s="972">
        <v>10.4</v>
      </c>
    </row>
    <row r="202" spans="1:59" ht="11.25" customHeight="1" x14ac:dyDescent="0.2">
      <c r="A202" s="566" t="s">
        <v>1798</v>
      </c>
      <c r="B202" s="651" t="s">
        <v>1799</v>
      </c>
      <c r="C202" s="1080" t="s">
        <v>129</v>
      </c>
      <c r="D202" s="1080" t="s">
        <v>4442</v>
      </c>
      <c r="E202" s="835">
        <v>10</v>
      </c>
      <c r="F202" s="554">
        <v>335</v>
      </c>
      <c r="G202" s="554" t="s">
        <v>107</v>
      </c>
      <c r="H202" s="554" t="s">
        <v>107</v>
      </c>
      <c r="I202" s="966">
        <v>183.26</v>
      </c>
      <c r="J202" s="745">
        <f t="shared" si="52"/>
        <v>1.3314416675761214</v>
      </c>
      <c r="K202" s="968">
        <v>0.61</v>
      </c>
      <c r="L202" s="679">
        <v>4</v>
      </c>
      <c r="M202" s="736">
        <f t="shared" si="53"/>
        <v>2.44</v>
      </c>
      <c r="N202" s="644" t="s">
        <v>162</v>
      </c>
      <c r="O202" s="838">
        <v>0.54</v>
      </c>
      <c r="P202" s="958">
        <v>43482</v>
      </c>
      <c r="Q202" s="958">
        <v>43496</v>
      </c>
      <c r="R202" s="736">
        <f t="shared" si="54"/>
        <v>12.962962962962955</v>
      </c>
      <c r="S202" s="802">
        <f>IF(INDEX(Historical!$D$7:$D$1452,MATCH(B202,Historical!$B$7:$B$1452,0))=0,"n/a",(INDEX(Historical!$C$7:$C$1452,MATCH(B202,Historical!$B$7:$B$1452,0))/INDEX(Historical!$D$7:$D$1452,MATCH(B202,Historical!$B$7:$B$1452,0))-1)*100)</f>
        <v>16.666666666666675</v>
      </c>
      <c r="T202" s="802">
        <f>IF(INDEX(Historical!$F$7:$F$1452,MATCH(B202,Historical!$B$7:$B$1452,0))=0,"n/a",((INDEX(Historical!$C$7:$C$1452,MATCH(B202,Historical!$B$7:$B$1452,0))/INDEX(Historical!$F$7:$F$1452,MATCH(B202,Historical!$B$7:$B$1452,0)))^(1/3)-1)*100)</f>
        <v>12.955067905975316</v>
      </c>
      <c r="U202" s="802">
        <f>IF(INDEX(Historical!$I$7:$I$1452,MATCH(B202,Historical!$B$7:$B$1452,0))=0,"n/a",((INDEX(Historical!$C$7:$C$1452,MATCH(B202,Historical!$B$7:$B$1452,0))/INDEX(Historical!$I$7:$I$1452,MATCH(B202,Historical!$B$7:$B$1452,0)))^(1/5)-1)*100)</f>
        <v>11.060497971884509</v>
      </c>
      <c r="V202" s="802">
        <f>IF(INDEX(Historical!$O$7:$O$1452,MATCH(B202,Historical!$B$7:$B$1452,0))=0,"n/a",((INDEX(Historical!$C$7:$C$1452,MATCH(B202,Historical!$B$7:$B$1452,0))/INDEX(Historical!$O$7:$O$1452,MATCH(B202,Historical!$B$7:$B$1452,0)))^(1/10)-1)*100)</f>
        <v>6.9610375725068785</v>
      </c>
      <c r="W202" s="803">
        <f t="shared" si="55"/>
        <v>1.5889151375319026</v>
      </c>
      <c r="X202" s="804">
        <f t="shared" si="56"/>
        <v>1.0738347545518943</v>
      </c>
      <c r="Y202" s="756"/>
      <c r="Z202" s="745">
        <f t="shared" si="57"/>
        <v>59.079903147699753</v>
      </c>
      <c r="AA202" s="678">
        <f t="shared" si="58"/>
        <v>44.372881355932201</v>
      </c>
      <c r="AB202" s="679">
        <v>8</v>
      </c>
      <c r="AC202" s="959">
        <v>4.13</v>
      </c>
      <c r="AD202" s="959">
        <v>3.41</v>
      </c>
      <c r="AE202" s="959">
        <v>6.38</v>
      </c>
      <c r="AF202" s="959">
        <v>16.350000000000001</v>
      </c>
      <c r="AG202" s="959">
        <v>42.9</v>
      </c>
      <c r="AH202" s="959">
        <v>10.9</v>
      </c>
      <c r="AI202" s="959">
        <v>12.030000000000001</v>
      </c>
      <c r="AJ202" s="959">
        <v>10.299999999999999</v>
      </c>
      <c r="AK202" s="959">
        <v>13</v>
      </c>
      <c r="AL202" s="969">
        <v>2610</v>
      </c>
      <c r="AM202" s="964">
        <v>1.9</v>
      </c>
      <c r="AN202" s="959">
        <v>0.56000000000000005</v>
      </c>
      <c r="AO202" s="845">
        <f t="shared" si="59"/>
        <v>-31.98094171647157</v>
      </c>
      <c r="AP202" s="846">
        <f t="shared" si="60"/>
        <v>12.391939639460631</v>
      </c>
      <c r="AQ202" s="680">
        <f t="shared" si="61"/>
        <v>467.84059193853642</v>
      </c>
      <c r="AR202" s="745">
        <f>INDEX(Historical!$C$7:$C$1452,MATCH(B202,Historical!$B$7:$B$1452,0))*IF(AH202="n/a",1.03,IF(AH202&lt;0,1.01,IF(AH202&gt;10,1.1,(1+AH202/100))))</f>
        <v>2.1560000000000001</v>
      </c>
      <c r="AS202" s="678">
        <f t="shared" si="62"/>
        <v>2.3716000000000004</v>
      </c>
      <c r="AT202" s="678">
        <f t="shared" si="51"/>
        <v>2.6087600000000006</v>
      </c>
      <c r="AU202" s="678">
        <f t="shared" si="51"/>
        <v>2.8696360000000007</v>
      </c>
      <c r="AV202" s="678">
        <f t="shared" si="51"/>
        <v>3.1565996000000012</v>
      </c>
      <c r="AW202" s="745">
        <f t="shared" si="63"/>
        <v>13.162595600000005</v>
      </c>
      <c r="AX202" s="854">
        <f t="shared" si="64"/>
        <v>7.1824705882352973</v>
      </c>
      <c r="AY202" s="1090">
        <v>0.41</v>
      </c>
      <c r="AZ202" s="964">
        <v>58.599999999999994</v>
      </c>
      <c r="BA202" s="964">
        <v>-2.2599999999999998</v>
      </c>
      <c r="BB202" s="964">
        <v>6.93</v>
      </c>
      <c r="BC202" s="964">
        <v>17.169999999999998</v>
      </c>
      <c r="BE202" s="701">
        <v>2010</v>
      </c>
      <c r="BF202" s="986" t="e">
        <f>#VALUE!</f>
        <v>#VALUE!</v>
      </c>
      <c r="BG202" s="972">
        <v>17.5</v>
      </c>
    </row>
    <row r="203" spans="1:59" ht="11.25" customHeight="1" x14ac:dyDescent="0.2">
      <c r="A203" s="645" t="s">
        <v>861</v>
      </c>
      <c r="B203" s="651" t="s">
        <v>862</v>
      </c>
      <c r="C203" s="1080" t="s">
        <v>132</v>
      </c>
      <c r="D203" s="1080" t="s">
        <v>4416</v>
      </c>
      <c r="E203" s="835">
        <v>16</v>
      </c>
      <c r="F203" s="554">
        <v>226</v>
      </c>
      <c r="G203" s="554" t="s">
        <v>38</v>
      </c>
      <c r="H203" s="554" t="s">
        <v>38</v>
      </c>
      <c r="I203" s="966">
        <v>69.260000000000005</v>
      </c>
      <c r="J203" s="745">
        <f t="shared" si="52"/>
        <v>3.4074501876985268</v>
      </c>
      <c r="K203" s="968">
        <v>0.59</v>
      </c>
      <c r="L203" s="679">
        <v>4</v>
      </c>
      <c r="M203" s="736">
        <f t="shared" si="53"/>
        <v>2.36</v>
      </c>
      <c r="N203" s="644" t="s">
        <v>120</v>
      </c>
      <c r="O203" s="838">
        <v>0.55249999999999999</v>
      </c>
      <c r="P203" s="958">
        <v>43509</v>
      </c>
      <c r="Q203" s="958">
        <v>43525</v>
      </c>
      <c r="R203" s="736">
        <f t="shared" si="54"/>
        <v>6.7873303167420778</v>
      </c>
      <c r="S203" s="802">
        <f>IF(INDEX(Historical!$D$7:$D$1452,MATCH(B203,Historical!$B$7:$B$1452,0))=0,"n/a",(INDEX(Historical!$C$7:$C$1452,MATCH(B203,Historical!$B$7:$B$1452,0))/INDEX(Historical!$D$7:$D$1452,MATCH(B203,Historical!$B$7:$B$1452,0))-1)*100)</f>
        <v>5.0505050505050608</v>
      </c>
      <c r="T203" s="802">
        <f>IF(INDEX(Historical!$F$7:$F$1452,MATCH(B203,Historical!$B$7:$B$1452,0))=0,"n/a",((INDEX(Historical!$C$7:$C$1452,MATCH(B203,Historical!$B$7:$B$1452,0))/INDEX(Historical!$F$7:$F$1452,MATCH(B203,Historical!$B$7:$B$1452,0)))^(1/3)-1)*100)</f>
        <v>10.064241629820891</v>
      </c>
      <c r="U203" s="802">
        <f>IF(INDEX(Historical!$I$7:$I$1452,MATCH(B203,Historical!$B$7:$B$1452,0))=0,"n/a",((INDEX(Historical!$C$7:$C$1452,MATCH(B203,Historical!$B$7:$B$1452,0))/INDEX(Historical!$I$7:$I$1452,MATCH(B203,Historical!$B$7:$B$1452,0)))^(1/5)-1)*100)</f>
        <v>11.628841548417412</v>
      </c>
      <c r="V203" s="802">
        <f>IF(INDEX(Historical!$O$7:$O$1452,MATCH(B203,Historical!$B$7:$B$1452,0))=0,"n/a",((INDEX(Historical!$C$7:$C$1452,MATCH(B203,Historical!$B$7:$B$1452,0))/INDEX(Historical!$O$7:$O$1452,MATCH(B203,Historical!$B$7:$B$1452,0)))^(1/10)-1)*100)</f>
        <v>15.321247843556506</v>
      </c>
      <c r="W203" s="803">
        <f t="shared" si="55"/>
        <v>0.7590009421659496</v>
      </c>
      <c r="X203" s="804">
        <f t="shared" si="56"/>
        <v>1.9381402580695688</v>
      </c>
      <c r="Y203" s="756"/>
      <c r="Z203" s="745">
        <f t="shared" si="57"/>
        <v>69.20821114369501</v>
      </c>
      <c r="AA203" s="678">
        <f t="shared" si="58"/>
        <v>20.310850439882699</v>
      </c>
      <c r="AB203" s="679">
        <v>12</v>
      </c>
      <c r="AC203" s="959">
        <v>3.41</v>
      </c>
      <c r="AD203" s="959">
        <v>4.3499999999999996</v>
      </c>
      <c r="AE203" s="959">
        <v>3.01</v>
      </c>
      <c r="AF203" s="959">
        <v>2.2400000000000002</v>
      </c>
      <c r="AG203" s="959">
        <v>13.3</v>
      </c>
      <c r="AH203" s="959">
        <v>6.1</v>
      </c>
      <c r="AI203" s="959">
        <v>5.28</v>
      </c>
      <c r="AJ203" s="959">
        <v>6</v>
      </c>
      <c r="AK203" s="959">
        <v>4.67</v>
      </c>
      <c r="AL203" s="969">
        <v>23090</v>
      </c>
      <c r="AM203" s="964">
        <v>0.1</v>
      </c>
      <c r="AN203" s="959">
        <v>1.1499999999999999</v>
      </c>
      <c r="AO203" s="845">
        <f t="shared" si="59"/>
        <v>-5.2745587037667612</v>
      </c>
      <c r="AP203" s="846">
        <f t="shared" si="60"/>
        <v>15.036291736115938</v>
      </c>
      <c r="AQ203" s="680">
        <f t="shared" si="61"/>
        <v>42.199085768802405</v>
      </c>
      <c r="AR203" s="745">
        <f>INDEX(Historical!$C$7:$C$1452,MATCH(B203,Historical!$B$7:$B$1452,0))*IF(AH203="n/a",1.03,IF(AH203&lt;0,1.01,IF(AH203&gt;10,1.1,(1+AH203/100))))</f>
        <v>2.20688</v>
      </c>
      <c r="AS203" s="678">
        <f t="shared" si="62"/>
        <v>2.323403264</v>
      </c>
      <c r="AT203" s="678">
        <f t="shared" si="51"/>
        <v>2.4319061964288</v>
      </c>
      <c r="AU203" s="678">
        <f t="shared" si="51"/>
        <v>2.545476215802025</v>
      </c>
      <c r="AV203" s="678">
        <f t="shared" si="51"/>
        <v>2.6643499550799796</v>
      </c>
      <c r="AW203" s="745">
        <f t="shared" si="63"/>
        <v>12.172015631310805</v>
      </c>
      <c r="AX203" s="854">
        <f t="shared" si="64"/>
        <v>17.574380062533645</v>
      </c>
      <c r="AY203" s="1090">
        <v>0.04</v>
      </c>
      <c r="AZ203" s="964">
        <v>18.43</v>
      </c>
      <c r="BA203" s="964">
        <v>-8.24</v>
      </c>
      <c r="BB203" s="964">
        <v>-2.16</v>
      </c>
      <c r="BC203" s="964">
        <v>4.8599999999999994</v>
      </c>
      <c r="BE203" s="701">
        <v>2004</v>
      </c>
      <c r="BF203" s="986" t="e">
        <f>#VALUE!</f>
        <v>#VALUE!</v>
      </c>
      <c r="BG203" s="972">
        <v>4</v>
      </c>
    </row>
    <row r="204" spans="1:59" ht="11.25" customHeight="1" x14ac:dyDescent="0.2">
      <c r="A204" s="645" t="s">
        <v>865</v>
      </c>
      <c r="B204" s="651" t="s">
        <v>866</v>
      </c>
      <c r="C204" s="1080" t="s">
        <v>180</v>
      </c>
      <c r="D204" s="1080" t="s">
        <v>4425</v>
      </c>
      <c r="E204" s="835">
        <v>11</v>
      </c>
      <c r="F204" s="554">
        <v>316</v>
      </c>
      <c r="G204" s="554" t="s">
        <v>107</v>
      </c>
      <c r="H204" s="554" t="s">
        <v>107</v>
      </c>
      <c r="I204" s="966">
        <v>42.23</v>
      </c>
      <c r="J204" s="745">
        <f t="shared" si="52"/>
        <v>9.1404215013023933</v>
      </c>
      <c r="K204" s="968">
        <v>0.96499999999999997</v>
      </c>
      <c r="L204" s="679">
        <v>4</v>
      </c>
      <c r="M204" s="736">
        <f t="shared" si="53"/>
        <v>3.86</v>
      </c>
      <c r="N204" s="644" t="s">
        <v>563</v>
      </c>
      <c r="O204" s="838">
        <v>0.95</v>
      </c>
      <c r="P204" s="958">
        <v>43403</v>
      </c>
      <c r="Q204" s="958">
        <v>43417</v>
      </c>
      <c r="R204" s="736">
        <f t="shared" si="54"/>
        <v>1.578947368421054</v>
      </c>
      <c r="S204" s="802">
        <f>IF(INDEX(Historical!$D$7:$D$1452,MATCH(B204,Historical!$B$7:$B$1452,0))=0,"n/a",(INDEX(Historical!$C$7:$C$1452,MATCH(B204,Historical!$B$7:$B$1452,0))/INDEX(Historical!$D$7:$D$1452,MATCH(B204,Historical!$B$7:$B$1452,0))-1)*100)</f>
        <v>7.2948328267477214</v>
      </c>
      <c r="T204" s="802">
        <f>IF(INDEX(Historical!$F$7:$F$1452,MATCH(B204,Historical!$B$7:$B$1452,0))=0,"n/a",((INDEX(Historical!$C$7:$C$1452,MATCH(B204,Historical!$B$7:$B$1452,0))/INDEX(Historical!$F$7:$F$1452,MATCH(B204,Historical!$B$7:$B$1452,0)))^(1/3)-1)*100)</f>
        <v>11.449512973610565</v>
      </c>
      <c r="U204" s="802">
        <f>IF(INDEX(Historical!$I$7:$I$1452,MATCH(B204,Historical!$B$7:$B$1452,0))=0,"n/a",((INDEX(Historical!$C$7:$C$1452,MATCH(B204,Historical!$B$7:$B$1452,0))/INDEX(Historical!$I$7:$I$1452,MATCH(B204,Historical!$B$7:$B$1452,0)))^(1/5)-1)*100)</f>
        <v>13.428808791369651</v>
      </c>
      <c r="V204" s="802" t="str">
        <f>IF(INDEX(Historical!$O$7:$O$1452,MATCH(B204,Historical!$B$7:$B$1452,0))=0,"n/a",((INDEX(Historical!$C$7:$C$1452,MATCH(B204,Historical!$B$7:$B$1452,0))/INDEX(Historical!$O$7:$O$1452,MATCH(B204,Historical!$B$7:$B$1452,0)))^(1/10)-1)*100)</f>
        <v>n/a</v>
      </c>
      <c r="W204" s="803" t="str">
        <f t="shared" si="55"/>
        <v>n/a</v>
      </c>
      <c r="X204" s="804">
        <f t="shared" si="56"/>
        <v>1.4756932737768849</v>
      </c>
      <c r="Y204" s="967" t="s">
        <v>4072</v>
      </c>
      <c r="Z204" s="745">
        <f t="shared" si="57"/>
        <v>454.11764705882354</v>
      </c>
      <c r="AA204" s="678">
        <f t="shared" si="58"/>
        <v>49.682352941176468</v>
      </c>
      <c r="AB204" s="679">
        <v>12</v>
      </c>
      <c r="AC204" s="959">
        <v>0.85</v>
      </c>
      <c r="AD204" s="959" t="s">
        <v>138</v>
      </c>
      <c r="AE204" s="959">
        <v>3.23</v>
      </c>
      <c r="AF204" s="959">
        <v>1.9</v>
      </c>
      <c r="AG204" s="959">
        <v>3.5999999999999996</v>
      </c>
      <c r="AH204" s="961">
        <v>-25.3</v>
      </c>
      <c r="AI204" s="961">
        <v>162.65</v>
      </c>
      <c r="AJ204" s="959">
        <v>9.1</v>
      </c>
      <c r="AK204" s="959" t="s">
        <v>138</v>
      </c>
      <c r="AL204" s="969">
        <v>6670</v>
      </c>
      <c r="AM204" s="964">
        <v>34.229999999999997</v>
      </c>
      <c r="AN204" s="959">
        <v>1.35</v>
      </c>
      <c r="AO204" s="845">
        <f t="shared" si="59"/>
        <v>-27.113122648504422</v>
      </c>
      <c r="AP204" s="846">
        <f t="shared" si="60"/>
        <v>22.569230292672046</v>
      </c>
      <c r="AQ204" s="680">
        <f t="shared" si="61"/>
        <v>104.82672415508816</v>
      </c>
      <c r="AR204" s="745">
        <f>INDEX(Historical!$C$7:$C$1452,MATCH(B204,Historical!$B$7:$B$1452,0))*IF(AH204="n/a",1.03,IF(AH204&lt;0,1.01,IF(AH204&gt;10,1.1,(1+AH204/100))))</f>
        <v>3.5652999999999997</v>
      </c>
      <c r="AS204" s="678">
        <f t="shared" si="62"/>
        <v>3.9218299999999999</v>
      </c>
      <c r="AT204" s="678">
        <f t="shared" si="51"/>
        <v>4.0394848999999997</v>
      </c>
      <c r="AU204" s="678">
        <f t="shared" si="51"/>
        <v>4.1606694470000001</v>
      </c>
      <c r="AV204" s="678">
        <f t="shared" si="51"/>
        <v>4.2854895304100005</v>
      </c>
      <c r="AW204" s="745">
        <f t="shared" si="63"/>
        <v>19.972773877409999</v>
      </c>
      <c r="AX204" s="854">
        <f t="shared" si="64"/>
        <v>47.295225852261424</v>
      </c>
      <c r="AY204" s="1090">
        <v>1.02</v>
      </c>
      <c r="AZ204" s="964">
        <v>10.119999999999999</v>
      </c>
      <c r="BA204" s="964">
        <v>-22.37</v>
      </c>
      <c r="BB204" s="964">
        <v>-4.43</v>
      </c>
      <c r="BC204" s="964">
        <v>-10.9</v>
      </c>
      <c r="BE204" s="701">
        <v>2008</v>
      </c>
      <c r="BF204" s="986" t="e">
        <f>#VALUE!</f>
        <v>#VALUE!</v>
      </c>
      <c r="BG204" s="972">
        <v>1.5</v>
      </c>
    </row>
    <row r="205" spans="1:59" ht="11.25" customHeight="1" x14ac:dyDescent="0.2">
      <c r="A205" s="645" t="s">
        <v>867</v>
      </c>
      <c r="B205" s="651" t="s">
        <v>868</v>
      </c>
      <c r="C205" s="1080" t="s">
        <v>124</v>
      </c>
      <c r="D205" s="1080" t="s">
        <v>4256</v>
      </c>
      <c r="E205" s="835">
        <v>15</v>
      </c>
      <c r="F205" s="554">
        <v>247</v>
      </c>
      <c r="G205" s="554" t="s">
        <v>107</v>
      </c>
      <c r="H205" s="554" t="s">
        <v>107</v>
      </c>
      <c r="I205" s="966">
        <v>66.17</v>
      </c>
      <c r="J205" s="745">
        <f t="shared" si="52"/>
        <v>1.511258878645912</v>
      </c>
      <c r="K205" s="968">
        <v>0.25</v>
      </c>
      <c r="L205" s="679">
        <v>4</v>
      </c>
      <c r="M205" s="736">
        <f t="shared" si="53"/>
        <v>1</v>
      </c>
      <c r="N205" s="644" t="s">
        <v>383</v>
      </c>
      <c r="O205" s="838">
        <v>0.21</v>
      </c>
      <c r="P205" s="958">
        <v>43339</v>
      </c>
      <c r="Q205" s="958">
        <v>43355</v>
      </c>
      <c r="R205" s="736">
        <f t="shared" si="54"/>
        <v>19.047619047619051</v>
      </c>
      <c r="S205" s="802">
        <f>IF(INDEX(Historical!$D$7:$D$1452,MATCH(B205,Historical!$B$7:$B$1452,0))=0,"n/a",(INDEX(Historical!$C$7:$C$1452,MATCH(B205,Historical!$B$7:$B$1452,0))/INDEX(Historical!$D$7:$D$1452,MATCH(B205,Historical!$B$7:$B$1452,0))-1)*100)</f>
        <v>7.6592313894114472</v>
      </c>
      <c r="T205" s="802">
        <f>IF(INDEX(Historical!$F$7:$F$1452,MATCH(B205,Historical!$B$7:$B$1452,0))=0,"n/a",((INDEX(Historical!$C$7:$C$1452,MATCH(B205,Historical!$B$7:$B$1452,0))/INDEX(Historical!$F$7:$F$1452,MATCH(B205,Historical!$B$7:$B$1452,0)))^(1/3)-1)*100)</f>
        <v>11.242989649554524</v>
      </c>
      <c r="U205" s="802">
        <f>IF(INDEX(Historical!$I$7:$I$1452,MATCH(B205,Historical!$B$7:$B$1452,0))=0,"n/a",((INDEX(Historical!$C$7:$C$1452,MATCH(B205,Historical!$B$7:$B$1452,0))/INDEX(Historical!$I$7:$I$1452,MATCH(B205,Historical!$B$7:$B$1452,0)))^(1/5)-1)*100)</f>
        <v>25.122936512476414</v>
      </c>
      <c r="V205" s="802">
        <f>IF(INDEX(Historical!$O$7:$O$1452,MATCH(B205,Historical!$B$7:$B$1452,0))=0,"n/a",((INDEX(Historical!$C$7:$C$1452,MATCH(B205,Historical!$B$7:$B$1452,0))/INDEX(Historical!$O$7:$O$1452,MATCH(B205,Historical!$B$7:$B$1452,0)))^(1/10)-1)*100)</f>
        <v>24.437089047056325</v>
      </c>
      <c r="W205" s="803">
        <f t="shared" si="55"/>
        <v>1.0280658413978609</v>
      </c>
      <c r="X205" s="804">
        <f t="shared" si="56"/>
        <v>1.8472747435644421</v>
      </c>
      <c r="Y205" s="967"/>
      <c r="Z205" s="745">
        <f t="shared" si="57"/>
        <v>12.106537530266344</v>
      </c>
      <c r="AA205" s="678">
        <f t="shared" si="58"/>
        <v>8.0108958837772395</v>
      </c>
      <c r="AB205" s="679">
        <v>12</v>
      </c>
      <c r="AC205" s="959">
        <v>8.26</v>
      </c>
      <c r="AD205" s="959">
        <v>0.43</v>
      </c>
      <c r="AE205" s="959">
        <v>1</v>
      </c>
      <c r="AF205" s="959">
        <v>1.53</v>
      </c>
      <c r="AG205" s="959">
        <v>31.8</v>
      </c>
      <c r="AH205" s="959">
        <v>78.400000000000006</v>
      </c>
      <c r="AI205" s="959">
        <v>-4.3999999999999995</v>
      </c>
      <c r="AJ205" s="959">
        <v>13.600000000000001</v>
      </c>
      <c r="AK205" s="959">
        <v>18.47</v>
      </c>
      <c r="AL205" s="969">
        <v>8630</v>
      </c>
      <c r="AM205" s="964">
        <v>0.3</v>
      </c>
      <c r="AN205" s="959">
        <v>0.48</v>
      </c>
      <c r="AO205" s="845">
        <f t="shared" si="59"/>
        <v>18.623299507345088</v>
      </c>
      <c r="AP205" s="846">
        <f t="shared" si="60"/>
        <v>26.634195391122326</v>
      </c>
      <c r="AQ205" s="680">
        <f t="shared" si="61"/>
        <v>-26.193433889873152</v>
      </c>
      <c r="AR205" s="745">
        <f>INDEX(Historical!$C$7:$C$1452,MATCH(B205,Historical!$B$7:$B$1452,0))*IF(AH205="n/a",1.03,IF(AH205&lt;0,1.01,IF(AH205&gt;10,1.1,(1+AH205/100))))</f>
        <v>0.88131999999999999</v>
      </c>
      <c r="AS205" s="678">
        <f t="shared" si="62"/>
        <v>0.89013319999999996</v>
      </c>
      <c r="AT205" s="678">
        <f t="shared" si="51"/>
        <v>0.97914652000000002</v>
      </c>
      <c r="AU205" s="678">
        <f t="shared" si="51"/>
        <v>1.0770611720000001</v>
      </c>
      <c r="AV205" s="678">
        <f t="shared" si="51"/>
        <v>1.1847672892000001</v>
      </c>
      <c r="AW205" s="745">
        <f t="shared" si="63"/>
        <v>5.0124281811999998</v>
      </c>
      <c r="AX205" s="854">
        <f t="shared" si="64"/>
        <v>7.5750765924134793</v>
      </c>
      <c r="AY205" s="1090">
        <v>1.48</v>
      </c>
      <c r="AZ205" s="964">
        <v>10.7</v>
      </c>
      <c r="BA205" s="964">
        <v>-46.760000000000005</v>
      </c>
      <c r="BB205" s="964">
        <v>-5.7700000000000005</v>
      </c>
      <c r="BC205" s="964">
        <v>-30.620000000000005</v>
      </c>
      <c r="BE205" s="701">
        <v>2004</v>
      </c>
      <c r="BF205" s="986" t="e">
        <f>#VALUE!</f>
        <v>#VALUE!</v>
      </c>
      <c r="BG205" s="972">
        <v>14.299999999999999</v>
      </c>
    </row>
    <row r="206" spans="1:59" ht="11.25" customHeight="1" x14ac:dyDescent="0.2">
      <c r="A206" s="566" t="s">
        <v>1816</v>
      </c>
      <c r="B206" s="651" t="s">
        <v>1817</v>
      </c>
      <c r="C206" s="1080" t="s">
        <v>124</v>
      </c>
      <c r="D206" s="1080" t="s">
        <v>4430</v>
      </c>
      <c r="E206" s="835">
        <v>10</v>
      </c>
      <c r="F206" s="554">
        <v>327</v>
      </c>
      <c r="G206" s="554" t="s">
        <v>107</v>
      </c>
      <c r="H206" s="554" t="s">
        <v>107</v>
      </c>
      <c r="I206" s="966">
        <v>37.76</v>
      </c>
      <c r="J206" s="745">
        <f t="shared" si="52"/>
        <v>4.8199152542372881</v>
      </c>
      <c r="K206" s="968">
        <v>0.45500000000000002</v>
      </c>
      <c r="L206" s="679">
        <v>4</v>
      </c>
      <c r="M206" s="736">
        <f t="shared" si="53"/>
        <v>1.82</v>
      </c>
      <c r="N206" s="644" t="s">
        <v>1253</v>
      </c>
      <c r="O206" s="838">
        <v>0.43</v>
      </c>
      <c r="P206" s="958">
        <v>43412</v>
      </c>
      <c r="Q206" s="958">
        <v>43423</v>
      </c>
      <c r="R206" s="736">
        <f t="shared" si="54"/>
        <v>5.8139534883720989</v>
      </c>
      <c r="S206" s="802">
        <f>IF(INDEX(Historical!$D$7:$D$1452,MATCH(B206,Historical!$B$7:$B$1452,0))=0,"n/a",(INDEX(Historical!$C$7:$C$1452,MATCH(B206,Historical!$B$7:$B$1452,0))/INDEX(Historical!$D$7:$D$1452,MATCH(B206,Historical!$B$7:$B$1452,0))-1)*100)</f>
        <v>6.8852459016393475</v>
      </c>
      <c r="T206" s="802">
        <f>IF(INDEX(Historical!$F$7:$F$1452,MATCH(B206,Historical!$B$7:$B$1452,0))=0,"n/a",((INDEX(Historical!$C$7:$C$1452,MATCH(B206,Historical!$B$7:$B$1452,0))/INDEX(Historical!$F$7:$F$1452,MATCH(B206,Historical!$B$7:$B$1452,0)))^(1/3)-1)*100)</f>
        <v>36.550797307188219</v>
      </c>
      <c r="U206" s="802">
        <f>IF(INDEX(Historical!$I$7:$I$1452,MATCH(B206,Historical!$B$7:$B$1452,0))=0,"n/a",((INDEX(Historical!$C$7:$C$1452,MATCH(B206,Historical!$B$7:$B$1452,0))/INDEX(Historical!$I$7:$I$1452,MATCH(B206,Historical!$B$7:$B$1452,0)))^(1/5)-1)*100)</f>
        <v>34.477221493555007</v>
      </c>
      <c r="V206" s="802">
        <f>IF(INDEX(Historical!$O$7:$O$1452,MATCH(B206,Historical!$B$7:$B$1452,0))=0,"n/a",((INDEX(Historical!$C$7:$C$1452,MATCH(B206,Historical!$B$7:$B$1452,0))/INDEX(Historical!$O$7:$O$1452,MATCH(B206,Historical!$B$7:$B$1452,0)))^(1/10)-1)*100)</f>
        <v>24.67051668926652</v>
      </c>
      <c r="W206" s="803">
        <f t="shared" si="55"/>
        <v>1.3975070699899497</v>
      </c>
      <c r="X206" s="804" t="str">
        <f t="shared" si="56"/>
        <v>n/a</v>
      </c>
      <c r="Y206" s="967"/>
      <c r="Z206" s="745">
        <f t="shared" si="57"/>
        <v>68.679245283018872</v>
      </c>
      <c r="AA206" s="678">
        <f t="shared" si="58"/>
        <v>14.249056603773585</v>
      </c>
      <c r="AB206" s="679">
        <v>9</v>
      </c>
      <c r="AC206" s="959">
        <v>2.65</v>
      </c>
      <c r="AD206" s="959">
        <v>0.95</v>
      </c>
      <c r="AE206" s="959">
        <v>0.62</v>
      </c>
      <c r="AF206" s="959">
        <v>0.84</v>
      </c>
      <c r="AG206" s="959">
        <v>16.7</v>
      </c>
      <c r="AH206" s="959">
        <v>-4.1000000000000005</v>
      </c>
      <c r="AI206" s="959">
        <v>7.55</v>
      </c>
      <c r="AJ206" s="959">
        <v>-11.799999999999999</v>
      </c>
      <c r="AK206" s="959">
        <v>14.97</v>
      </c>
      <c r="AL206" s="969">
        <v>10040</v>
      </c>
      <c r="AM206" s="964">
        <v>0.89999999999999991</v>
      </c>
      <c r="AN206" s="959">
        <v>0.56000000000000005</v>
      </c>
      <c r="AO206" s="845">
        <f t="shared" si="59"/>
        <v>25.048080144018709</v>
      </c>
      <c r="AP206" s="846">
        <f t="shared" si="60"/>
        <v>39.297136747792294</v>
      </c>
      <c r="AQ206" s="680">
        <f t="shared" si="61"/>
        <v>-27.064084301750636</v>
      </c>
      <c r="AR206" s="745">
        <f>INDEX(Historical!$C$7:$C$1452,MATCH(B206,Historical!$B$7:$B$1452,0))*IF(AH206="n/a",1.03,IF(AH206&lt;0,1.01,IF(AH206&gt;10,1.1,(1+AH206/100))))</f>
        <v>1.6463000000000001</v>
      </c>
      <c r="AS206" s="678">
        <f t="shared" si="62"/>
        <v>1.77059565</v>
      </c>
      <c r="AT206" s="678">
        <f t="shared" si="51"/>
        <v>1.9476552150000002</v>
      </c>
      <c r="AU206" s="678">
        <f t="shared" si="51"/>
        <v>2.1424207365000005</v>
      </c>
      <c r="AV206" s="678">
        <f t="shared" si="51"/>
        <v>2.3566628101500009</v>
      </c>
      <c r="AW206" s="745">
        <f t="shared" si="63"/>
        <v>9.8636344116500005</v>
      </c>
      <c r="AX206" s="854">
        <f t="shared" si="64"/>
        <v>26.121913166445974</v>
      </c>
      <c r="AY206" s="1090">
        <v>1.74</v>
      </c>
      <c r="AZ206" s="964">
        <v>7.2700000000000005</v>
      </c>
      <c r="BA206" s="964">
        <v>-47.23</v>
      </c>
      <c r="BB206" s="964">
        <v>-13.100000000000001</v>
      </c>
      <c r="BC206" s="964">
        <v>-30.73</v>
      </c>
      <c r="BE206" s="701">
        <v>2010</v>
      </c>
      <c r="BF206" s="986" t="e">
        <f>#VALUE!</f>
        <v>#VALUE!</v>
      </c>
      <c r="BG206" s="972">
        <v>7.5</v>
      </c>
    </row>
    <row r="207" spans="1:59" ht="11.25" customHeight="1" x14ac:dyDescent="0.2">
      <c r="A207" s="566" t="s">
        <v>869</v>
      </c>
      <c r="B207" s="651" t="s">
        <v>870</v>
      </c>
      <c r="C207" s="1080" t="s">
        <v>109</v>
      </c>
      <c r="D207" s="1080" t="s">
        <v>4423</v>
      </c>
      <c r="E207" s="835">
        <v>17</v>
      </c>
      <c r="F207" s="554">
        <v>196</v>
      </c>
      <c r="G207" s="554" t="s">
        <v>107</v>
      </c>
      <c r="H207" s="554" t="s">
        <v>107</v>
      </c>
      <c r="I207" s="966">
        <v>34</v>
      </c>
      <c r="J207" s="745">
        <f t="shared" si="52"/>
        <v>8.4705882352941178</v>
      </c>
      <c r="K207" s="974">
        <v>0.72</v>
      </c>
      <c r="L207" s="679">
        <v>4</v>
      </c>
      <c r="M207" s="736">
        <f t="shared" si="53"/>
        <v>2.88</v>
      </c>
      <c r="N207" s="644" t="s">
        <v>165</v>
      </c>
      <c r="O207" s="839">
        <v>0.68</v>
      </c>
      <c r="P207" s="958">
        <v>43440</v>
      </c>
      <c r="Q207" s="958">
        <v>43467</v>
      </c>
      <c r="R207" s="736">
        <f t="shared" si="54"/>
        <v>5.8823529411764595</v>
      </c>
      <c r="S207" s="802">
        <f>IF(INDEX(Historical!$D$7:$D$1452,MATCH(B207,Historical!$B$7:$B$1452,0))=0,"n/a",(INDEX(Historical!$C$7:$C$1452,MATCH(B207,Historical!$B$7:$B$1452,0))/INDEX(Historical!$D$7:$D$1452,MATCH(B207,Historical!$B$7:$B$1452,0))-1)*100)</f>
        <v>8.7719298245614077</v>
      </c>
      <c r="T207" s="802">
        <f>IF(INDEX(Historical!$F$7:$F$1452,MATCH(B207,Historical!$B$7:$B$1452,0))=0,"n/a",((INDEX(Historical!$C$7:$C$1452,MATCH(B207,Historical!$B$7:$B$1452,0))/INDEX(Historical!$F$7:$F$1452,MATCH(B207,Historical!$B$7:$B$1452,0)))^(1/3)-1)*100)</f>
        <v>12.110512440831279</v>
      </c>
      <c r="U207" s="802">
        <f>IF(INDEX(Historical!$I$7:$I$1452,MATCH(B207,Historical!$B$7:$B$1452,0))=0,"n/a",((INDEX(Historical!$C$7:$C$1452,MATCH(B207,Historical!$B$7:$B$1452,0))/INDEX(Historical!$I$7:$I$1452,MATCH(B207,Historical!$B$7:$B$1452,0)))^(1/5)-1)*100)</f>
        <v>10.876113172684065</v>
      </c>
      <c r="V207" s="802">
        <f>IF(INDEX(Historical!$O$7:$O$1452,MATCH(B207,Historical!$B$7:$B$1452,0))=0,"n/a",((INDEX(Historical!$C$7:$C$1452,MATCH(B207,Historical!$B$7:$B$1452,0))/INDEX(Historical!$O$7:$O$1452,MATCH(B207,Historical!$B$7:$B$1452,0)))^(1/10)-1)*100)</f>
        <v>11.978892883451465</v>
      </c>
      <c r="W207" s="803">
        <f t="shared" si="55"/>
        <v>0.90793976359110262</v>
      </c>
      <c r="X207" s="804">
        <f t="shared" si="56"/>
        <v>0.98873756115309674</v>
      </c>
      <c r="Y207" s="967" t="s">
        <v>4040</v>
      </c>
      <c r="Z207" s="745">
        <f t="shared" si="57"/>
        <v>89.164086687306494</v>
      </c>
      <c r="AA207" s="678">
        <f t="shared" si="58"/>
        <v>10.526315789473685</v>
      </c>
      <c r="AB207" s="679">
        <v>12</v>
      </c>
      <c r="AC207" s="959">
        <v>3.23</v>
      </c>
      <c r="AD207" s="959" t="s">
        <v>138</v>
      </c>
      <c r="AE207" s="959">
        <v>2.33</v>
      </c>
      <c r="AF207" s="959">
        <v>1.73</v>
      </c>
      <c r="AG207" s="959">
        <v>15.2</v>
      </c>
      <c r="AH207" s="959">
        <v>0.4</v>
      </c>
      <c r="AI207" s="959" t="s">
        <v>138</v>
      </c>
      <c r="AJ207" s="959">
        <v>11</v>
      </c>
      <c r="AK207" s="959" t="s">
        <v>138</v>
      </c>
      <c r="AL207" s="969">
        <v>303.62</v>
      </c>
      <c r="AM207" s="964">
        <v>5</v>
      </c>
      <c r="AN207" s="959">
        <v>0</v>
      </c>
      <c r="AO207" s="845">
        <f t="shared" si="59"/>
        <v>8.8203856185044955</v>
      </c>
      <c r="AP207" s="846">
        <f t="shared" si="60"/>
        <v>19.34670140797818</v>
      </c>
      <c r="AQ207" s="680">
        <f t="shared" si="61"/>
        <v>-10.035744590076268</v>
      </c>
      <c r="AR207" s="745">
        <f>INDEX(Historical!$C$7:$C$1452,MATCH(B207,Historical!$B$7:$B$1452,0))*IF(AH207="n/a",1.03,IF(AH207&lt;0,1.01,IF(AH207&gt;10,1.1,(1+AH207/100))))</f>
        <v>2.4899200000000001</v>
      </c>
      <c r="AS207" s="678">
        <f t="shared" si="62"/>
        <v>2.5646176000000001</v>
      </c>
      <c r="AT207" s="678">
        <f t="shared" ref="AT207:AV211" si="65">IF($AK207="n/a",1.03*AS207,IF($AK207&lt;0,1.01*AS207,IF($AK207&gt;10,1.1*AS207,(1+$AK207/100)*AS207)))</f>
        <v>2.6415561279999999</v>
      </c>
      <c r="AU207" s="678">
        <f t="shared" si="65"/>
        <v>2.7208028118400001</v>
      </c>
      <c r="AV207" s="678">
        <f t="shared" si="65"/>
        <v>2.8024268961951999</v>
      </c>
      <c r="AW207" s="745">
        <f t="shared" si="63"/>
        <v>13.2193234360352</v>
      </c>
      <c r="AX207" s="854">
        <f t="shared" si="64"/>
        <v>38.880363047162355</v>
      </c>
      <c r="AY207" s="1090">
        <v>1.38</v>
      </c>
      <c r="AZ207" s="964">
        <v>5.62</v>
      </c>
      <c r="BA207" s="964">
        <v>-51.92</v>
      </c>
      <c r="BB207" s="964">
        <v>-13.889999999999999</v>
      </c>
      <c r="BC207" s="964">
        <v>-35.28</v>
      </c>
      <c r="BE207" s="701">
        <v>2003</v>
      </c>
      <c r="BF207" s="986" t="e">
        <f>#VALUE!</f>
        <v>#VALUE!</v>
      </c>
      <c r="BG207" s="972">
        <v>13</v>
      </c>
    </row>
    <row r="208" spans="1:59" ht="11.25" customHeight="1" x14ac:dyDescent="0.2">
      <c r="A208" s="566" t="s">
        <v>871</v>
      </c>
      <c r="B208" s="651" t="s">
        <v>872</v>
      </c>
      <c r="C208" s="1080" t="s">
        <v>248</v>
      </c>
      <c r="D208" s="1080" t="s">
        <v>4405</v>
      </c>
      <c r="E208" s="835">
        <v>13</v>
      </c>
      <c r="F208" s="554">
        <v>287</v>
      </c>
      <c r="G208" s="554" t="s">
        <v>107</v>
      </c>
      <c r="H208" s="554" t="s">
        <v>107</v>
      </c>
      <c r="I208" s="966">
        <v>50.45</v>
      </c>
      <c r="J208" s="745">
        <f t="shared" si="52"/>
        <v>3.4093161546085229</v>
      </c>
      <c r="K208" s="968">
        <v>0.43</v>
      </c>
      <c r="L208" s="679">
        <v>4</v>
      </c>
      <c r="M208" s="736">
        <f t="shared" si="53"/>
        <v>1.72</v>
      </c>
      <c r="N208" s="644" t="s">
        <v>1000</v>
      </c>
      <c r="O208" s="838">
        <v>0.39</v>
      </c>
      <c r="P208" s="958">
        <v>43216</v>
      </c>
      <c r="Q208" s="958">
        <v>43245</v>
      </c>
      <c r="R208" s="736">
        <f t="shared" si="54"/>
        <v>10.25641025641025</v>
      </c>
      <c r="S208" s="802">
        <f>IF(INDEX(Historical!$D$7:$D$1452,MATCH(B208,Historical!$B$7:$B$1452,0))=0,"n/a",(INDEX(Historical!$C$7:$C$1452,MATCH(B208,Historical!$B$7:$B$1452,0))/INDEX(Historical!$D$7:$D$1452,MATCH(B208,Historical!$B$7:$B$1452,0))-1)*100)</f>
        <v>5.4794520547945202</v>
      </c>
      <c r="T208" s="802">
        <f>IF(INDEX(Historical!$F$7:$F$1452,MATCH(B208,Historical!$B$7:$B$1452,0))=0,"n/a",((INDEX(Historical!$C$7:$C$1452,MATCH(B208,Historical!$B$7:$B$1452,0))/INDEX(Historical!$F$7:$F$1452,MATCH(B208,Historical!$B$7:$B$1452,0)))^(1/3)-1)*100)</f>
        <v>5.8097746663507976</v>
      </c>
      <c r="U208" s="802">
        <f>IF(INDEX(Historical!$I$7:$I$1452,MATCH(B208,Historical!$B$7:$B$1452,0))=0,"n/a",((INDEX(Historical!$C$7:$C$1452,MATCH(B208,Historical!$B$7:$B$1452,0))/INDEX(Historical!$I$7:$I$1452,MATCH(B208,Historical!$B$7:$B$1452,0)))^(1/5)-1)*100)</f>
        <v>11.842691472014465</v>
      </c>
      <c r="V208" s="802">
        <f>IF(INDEX(Historical!$O$7:$O$1452,MATCH(B208,Historical!$B$7:$B$1452,0))=0,"n/a",((INDEX(Historical!$C$7:$C$1452,MATCH(B208,Historical!$B$7:$B$1452,0))/INDEX(Historical!$O$7:$O$1452,MATCH(B208,Historical!$B$7:$B$1452,0)))^(1/10)-1)*100)</f>
        <v>13.218154382278314</v>
      </c>
      <c r="W208" s="803">
        <f t="shared" si="55"/>
        <v>0.89594137952360864</v>
      </c>
      <c r="X208" s="804">
        <f t="shared" si="56"/>
        <v>1.7943471927294643</v>
      </c>
      <c r="Y208" s="651"/>
      <c r="Z208" s="745">
        <f t="shared" si="57"/>
        <v>46.994535519125677</v>
      </c>
      <c r="AA208" s="678">
        <f t="shared" si="58"/>
        <v>13.78415300546448</v>
      </c>
      <c r="AB208" s="679">
        <v>1</v>
      </c>
      <c r="AC208" s="959">
        <v>3.66</v>
      </c>
      <c r="AD208" s="959">
        <v>1.82</v>
      </c>
      <c r="AE208" s="959">
        <v>0.76</v>
      </c>
      <c r="AF208" s="959">
        <v>3.72</v>
      </c>
      <c r="AG208" s="959">
        <v>24</v>
      </c>
      <c r="AH208" s="959">
        <v>2.5</v>
      </c>
      <c r="AI208" s="959">
        <v>2.82</v>
      </c>
      <c r="AJ208" s="959">
        <v>6.6000000000000005</v>
      </c>
      <c r="AK208" s="959">
        <v>7.580000000000001</v>
      </c>
      <c r="AL208" s="969">
        <v>4170</v>
      </c>
      <c r="AM208" s="964">
        <v>0.1</v>
      </c>
      <c r="AN208" s="959">
        <v>0.33</v>
      </c>
      <c r="AO208" s="845">
        <f t="shared" si="59"/>
        <v>1.4678546211585068</v>
      </c>
      <c r="AP208" s="846">
        <f t="shared" si="60"/>
        <v>15.252007626622987</v>
      </c>
      <c r="AQ208" s="680">
        <f t="shared" si="61"/>
        <v>50.96290814534963</v>
      </c>
      <c r="AR208" s="745">
        <f>INDEX(Historical!$C$7:$C$1452,MATCH(B208,Historical!$B$7:$B$1452,0))*IF(AH208="n/a",1.03,IF(AH208&lt;0,1.01,IF(AH208&gt;10,1.1,(1+AH208/100))))</f>
        <v>1.5784999999999998</v>
      </c>
      <c r="AS208" s="678">
        <f t="shared" si="62"/>
        <v>1.6230136999999998</v>
      </c>
      <c r="AT208" s="678">
        <f t="shared" si="65"/>
        <v>1.7460381384599999</v>
      </c>
      <c r="AU208" s="678">
        <f t="shared" si="65"/>
        <v>1.878387829355268</v>
      </c>
      <c r="AV208" s="678">
        <f t="shared" si="65"/>
        <v>2.0207696268203974</v>
      </c>
      <c r="AW208" s="745">
        <f t="shared" si="63"/>
        <v>8.846709294635664</v>
      </c>
      <c r="AX208" s="854">
        <f t="shared" si="64"/>
        <v>17.535598205422527</v>
      </c>
      <c r="AY208" s="1090">
        <v>1</v>
      </c>
      <c r="AZ208" s="964">
        <v>12.1</v>
      </c>
      <c r="BA208" s="964">
        <v>-31.819999999999997</v>
      </c>
      <c r="BB208" s="964">
        <v>-10.100000000000001</v>
      </c>
      <c r="BC208" s="964">
        <v>-12.659999999999998</v>
      </c>
      <c r="BE208" s="701">
        <v>2006</v>
      </c>
      <c r="BF208" s="986" t="e">
        <f>#VALUE!</f>
        <v>#VALUE!</v>
      </c>
      <c r="BG208" s="972">
        <v>10.199999999999999</v>
      </c>
    </row>
    <row r="209" spans="1:59" s="882" customFormat="1" ht="11.25" customHeight="1" x14ac:dyDescent="0.2">
      <c r="A209" s="740" t="s">
        <v>873</v>
      </c>
      <c r="B209" s="890" t="s">
        <v>874</v>
      </c>
      <c r="C209" s="1080" t="s">
        <v>132</v>
      </c>
      <c r="D209" s="1080" t="s">
        <v>4417</v>
      </c>
      <c r="E209" s="862">
        <v>15</v>
      </c>
      <c r="F209" s="554">
        <v>239</v>
      </c>
      <c r="G209" s="1179" t="s">
        <v>38</v>
      </c>
      <c r="H209" s="1179" t="s">
        <v>116</v>
      </c>
      <c r="I209" s="863">
        <v>49.27</v>
      </c>
      <c r="J209" s="864">
        <f t="shared" si="52"/>
        <v>3.0850416074690479</v>
      </c>
      <c r="K209" s="865">
        <v>0.38</v>
      </c>
      <c r="L209" s="866">
        <v>4</v>
      </c>
      <c r="M209" s="867">
        <f t="shared" si="53"/>
        <v>1.52</v>
      </c>
      <c r="N209" s="868" t="s">
        <v>463</v>
      </c>
      <c r="O209" s="869">
        <v>0.36</v>
      </c>
      <c r="P209" s="870">
        <v>43173</v>
      </c>
      <c r="Q209" s="870">
        <v>43210</v>
      </c>
      <c r="R209" s="867">
        <f t="shared" si="54"/>
        <v>5.5555555555555607</v>
      </c>
      <c r="S209" s="802">
        <f>IF(INDEX(Historical!$D$7:$D$1452,MATCH(B209,Historical!$B$7:$B$1452,0))=0,"n/a",(INDEX(Historical!$C$7:$C$1452,MATCH(B209,Historical!$B$7:$B$1452,0))/INDEX(Historical!$D$7:$D$1452,MATCH(B209,Historical!$B$7:$B$1452,0))-1)*100)</f>
        <v>5.9701492537313383</v>
      </c>
      <c r="T209" s="802">
        <f>IF(INDEX(Historical!$F$7:$F$1452,MATCH(B209,Historical!$B$7:$B$1452,0))=0,"n/a",((INDEX(Historical!$C$7:$C$1452,MATCH(B209,Historical!$B$7:$B$1452,0))/INDEX(Historical!$F$7:$F$1452,MATCH(B209,Historical!$B$7:$B$1452,0)))^(1/3)-1)*100)</f>
        <v>6.3658248576630827</v>
      </c>
      <c r="U209" s="802">
        <f>IF(INDEX(Historical!$I$7:$I$1452,MATCH(B209,Historical!$B$7:$B$1452,0))=0,"n/a",((INDEX(Historical!$C$7:$C$1452,MATCH(B209,Historical!$B$7:$B$1452,0))/INDEX(Historical!$I$7:$I$1452,MATCH(B209,Historical!$B$7:$B$1452,0)))^(1/5)-1)*100)</f>
        <v>6.0221228731003551</v>
      </c>
      <c r="V209" s="802">
        <f>IF(INDEX(Historical!$O$7:$O$1452,MATCH(B209,Historical!$B$7:$B$1452,0))=0,"n/a",((INDEX(Historical!$C$7:$C$1452,MATCH(B209,Historical!$B$7:$B$1452,0))/INDEX(Historical!$O$7:$O$1452,MATCH(B209,Historical!$B$7:$B$1452,0)))^(1/10)-1)*100)</f>
        <v>4.6077778270527725</v>
      </c>
      <c r="W209" s="871">
        <f t="shared" si="55"/>
        <v>1.3069473180203712</v>
      </c>
      <c r="X209" s="872">
        <f t="shared" si="56"/>
        <v>1.3686642893409899</v>
      </c>
      <c r="Y209" s="890"/>
      <c r="Z209" s="864">
        <f t="shared" si="57"/>
        <v>86.36363636363636</v>
      </c>
      <c r="AA209" s="874">
        <f t="shared" si="58"/>
        <v>27.994318181818183</v>
      </c>
      <c r="AB209" s="866">
        <v>12</v>
      </c>
      <c r="AC209" s="875">
        <v>1.76</v>
      </c>
      <c r="AD209" s="875">
        <v>4.2300000000000004</v>
      </c>
      <c r="AE209" s="875">
        <v>2.3199999999999998</v>
      </c>
      <c r="AF209" s="875">
        <v>2.0699999999999998</v>
      </c>
      <c r="AG209" s="875">
        <v>10.6</v>
      </c>
      <c r="AH209" s="875">
        <v>4.3</v>
      </c>
      <c r="AI209" s="875">
        <v>5.6000000000000005</v>
      </c>
      <c r="AJ209" s="875">
        <v>4.3999999999999995</v>
      </c>
      <c r="AK209" s="875">
        <v>6.64</v>
      </c>
      <c r="AL209" s="876">
        <v>26520</v>
      </c>
      <c r="AM209" s="877">
        <v>0.22</v>
      </c>
      <c r="AN209" s="875">
        <v>1.36</v>
      </c>
      <c r="AO209" s="878">
        <f t="shared" si="59"/>
        <v>-18.887153701248781</v>
      </c>
      <c r="AP209" s="879">
        <f t="shared" si="60"/>
        <v>9.1071644805694021</v>
      </c>
      <c r="AQ209" s="880">
        <f t="shared" si="61"/>
        <v>60.482935937976691</v>
      </c>
      <c r="AR209" s="745">
        <f>INDEX(Historical!$C$7:$C$1452,MATCH(B209,Historical!$B$7:$B$1452,0))*IF(AH209="n/a",1.03,IF(AH209&lt;0,1.01,IF(AH209&gt;10,1.1,(1+AH209/100))))</f>
        <v>1.48106</v>
      </c>
      <c r="AS209" s="874">
        <f t="shared" si="62"/>
        <v>1.5639993600000002</v>
      </c>
      <c r="AT209" s="874">
        <f t="shared" si="65"/>
        <v>1.6678489175040001</v>
      </c>
      <c r="AU209" s="874">
        <f t="shared" si="65"/>
        <v>1.7785940856262656</v>
      </c>
      <c r="AV209" s="874">
        <f t="shared" si="65"/>
        <v>1.8966927329118497</v>
      </c>
      <c r="AW209" s="864">
        <f t="shared" si="63"/>
        <v>8.3881950960421161</v>
      </c>
      <c r="AX209" s="881">
        <f t="shared" si="64"/>
        <v>17.024954528195892</v>
      </c>
      <c r="AY209" s="1091">
        <v>0.1</v>
      </c>
      <c r="AZ209" s="877">
        <v>18.690000000000001</v>
      </c>
      <c r="BA209" s="877">
        <v>-8.94</v>
      </c>
      <c r="BB209" s="877">
        <v>-2.8000000000000003</v>
      </c>
      <c r="BC209" s="877">
        <v>4.3900000000000006</v>
      </c>
      <c r="BD209" s="1007"/>
      <c r="BE209" s="701">
        <v>2004</v>
      </c>
      <c r="BF209" s="986" t="e">
        <f>#VALUE!</f>
        <v>#VALUE!</v>
      </c>
      <c r="BG209" s="938">
        <v>2.8000000000000003</v>
      </c>
    </row>
    <row r="210" spans="1:59" ht="11.25" customHeight="1" x14ac:dyDescent="0.2">
      <c r="A210" s="566" t="s">
        <v>875</v>
      </c>
      <c r="B210" s="651" t="s">
        <v>876</v>
      </c>
      <c r="C210" s="1080" t="s">
        <v>4277</v>
      </c>
      <c r="D210" s="1080" t="s">
        <v>4414</v>
      </c>
      <c r="E210" s="835">
        <v>16</v>
      </c>
      <c r="F210" s="554">
        <v>207</v>
      </c>
      <c r="G210" s="554" t="s">
        <v>107</v>
      </c>
      <c r="H210" s="554" t="s">
        <v>107</v>
      </c>
      <c r="I210" s="966">
        <v>85.17</v>
      </c>
      <c r="J210" s="745">
        <f t="shared" si="52"/>
        <v>1.6907361747094045</v>
      </c>
      <c r="K210" s="968">
        <v>0.36</v>
      </c>
      <c r="L210" s="679">
        <v>4</v>
      </c>
      <c r="M210" s="736">
        <f t="shared" si="53"/>
        <v>1.44</v>
      </c>
      <c r="N210" s="644" t="s">
        <v>426</v>
      </c>
      <c r="O210" s="838">
        <v>0.35</v>
      </c>
      <c r="P210" s="958">
        <v>43234</v>
      </c>
      <c r="Q210" s="958">
        <v>43255</v>
      </c>
      <c r="R210" s="736">
        <f t="shared" si="54"/>
        <v>2.8571428571428599</v>
      </c>
      <c r="S210" s="802">
        <f>IF(INDEX(Historical!$D$7:$D$1452,MATCH(B210,Historical!$B$7:$B$1452,0))=0,"n/a",(INDEX(Historical!$C$7:$C$1452,MATCH(B210,Historical!$B$7:$B$1452,0))/INDEX(Historical!$D$7:$D$1452,MATCH(B210,Historical!$B$7:$B$1452,0))-1)*100)</f>
        <v>6.153846153846132</v>
      </c>
      <c r="T210" s="802">
        <f>IF(INDEX(Historical!$F$7:$F$1452,MATCH(B210,Historical!$B$7:$B$1452,0))=0,"n/a",((INDEX(Historical!$C$7:$C$1452,MATCH(B210,Historical!$B$7:$B$1452,0))/INDEX(Historical!$F$7:$F$1452,MATCH(B210,Historical!$B$7:$B$1452,0)))^(1/3)-1)*100)</f>
        <v>8.5138345254405436</v>
      </c>
      <c r="U210" s="802">
        <f>IF(INDEX(Historical!$I$7:$I$1452,MATCH(B210,Historical!$B$7:$B$1452,0))=0,"n/a",((INDEX(Historical!$C$7:$C$1452,MATCH(B210,Historical!$B$7:$B$1452,0))/INDEX(Historical!$I$7:$I$1452,MATCH(B210,Historical!$B$7:$B$1452,0)))^(1/5)-1)*100)</f>
        <v>10.177276348465591</v>
      </c>
      <c r="V210" s="802">
        <f>IF(INDEX(Historical!$O$7:$O$1452,MATCH(B210,Historical!$B$7:$B$1452,0))=0,"n/a",((INDEX(Historical!$C$7:$C$1452,MATCH(B210,Historical!$B$7:$B$1452,0))/INDEX(Historical!$O$7:$O$1452,MATCH(B210,Historical!$B$7:$B$1452,0)))^(1/10)-1)*100)</f>
        <v>11.857898856409044</v>
      </c>
      <c r="W210" s="803">
        <f t="shared" si="55"/>
        <v>0.8582697889149985</v>
      </c>
      <c r="X210" s="804">
        <f t="shared" si="56"/>
        <v>1.0076511236104544</v>
      </c>
      <c r="Y210" s="651"/>
      <c r="Z210" s="745">
        <f t="shared" si="57"/>
        <v>45.141065830720997</v>
      </c>
      <c r="AA210" s="678">
        <f t="shared" si="58"/>
        <v>26.699059561128529</v>
      </c>
      <c r="AB210" s="679">
        <v>3</v>
      </c>
      <c r="AC210" s="959">
        <v>3.19</v>
      </c>
      <c r="AD210" s="959">
        <v>1.55</v>
      </c>
      <c r="AE210" s="959">
        <v>8.1</v>
      </c>
      <c r="AF210" s="959">
        <v>8.82</v>
      </c>
      <c r="AG210" s="959">
        <v>24.6</v>
      </c>
      <c r="AH210" s="959">
        <v>24.9</v>
      </c>
      <c r="AI210" s="959">
        <v>8.48</v>
      </c>
      <c r="AJ210" s="959">
        <v>10.100000000000001</v>
      </c>
      <c r="AK210" s="959">
        <v>17.21</v>
      </c>
      <c r="AL210" s="969">
        <v>22160</v>
      </c>
      <c r="AM210" s="964">
        <v>0.1</v>
      </c>
      <c r="AN210" s="959">
        <v>0.7</v>
      </c>
      <c r="AO210" s="845">
        <f t="shared" si="59"/>
        <v>-14.831047037953532</v>
      </c>
      <c r="AP210" s="846">
        <f t="shared" si="60"/>
        <v>11.868012523174997</v>
      </c>
      <c r="AQ210" s="680">
        <f t="shared" si="61"/>
        <v>223.5124626341678</v>
      </c>
      <c r="AR210" s="745">
        <f>INDEX(Historical!$C$7:$C$1452,MATCH(B210,Historical!$B$7:$B$1452,0))*IF(AH210="n/a",1.03,IF(AH210&lt;0,1.01,IF(AH210&gt;10,1.1,(1+AH210/100))))</f>
        <v>1.518</v>
      </c>
      <c r="AS210" s="678">
        <f t="shared" si="62"/>
        <v>1.6467263999999999</v>
      </c>
      <c r="AT210" s="678">
        <f t="shared" si="65"/>
        <v>1.81139904</v>
      </c>
      <c r="AU210" s="678">
        <f t="shared" si="65"/>
        <v>1.9925389440000001</v>
      </c>
      <c r="AV210" s="678">
        <f t="shared" si="65"/>
        <v>2.1917928384000001</v>
      </c>
      <c r="AW210" s="745">
        <f t="shared" si="63"/>
        <v>9.1604572223999998</v>
      </c>
      <c r="AX210" s="854">
        <f t="shared" si="64"/>
        <v>10.755497501937301</v>
      </c>
      <c r="AY210" s="1090">
        <v>0.9</v>
      </c>
      <c r="AZ210" s="964">
        <v>36.78</v>
      </c>
      <c r="BA210" s="964">
        <v>-10.52</v>
      </c>
      <c r="BB210" s="964">
        <v>0.33999999999999997</v>
      </c>
      <c r="BC210" s="964">
        <v>13.8</v>
      </c>
      <c r="BE210" s="701">
        <v>2003</v>
      </c>
      <c r="BF210" s="986" t="e">
        <f>#VALUE!</f>
        <v>#VALUE!</v>
      </c>
      <c r="BG210" s="972">
        <v>11.4</v>
      </c>
    </row>
    <row r="211" spans="1:59" ht="11.25" customHeight="1" x14ac:dyDescent="0.2">
      <c r="A211" s="645" t="s">
        <v>877</v>
      </c>
      <c r="B211" s="651" t="s">
        <v>878</v>
      </c>
      <c r="C211" s="1080" t="s">
        <v>132</v>
      </c>
      <c r="D211" s="1080" t="s">
        <v>4429</v>
      </c>
      <c r="E211" s="835">
        <v>22</v>
      </c>
      <c r="F211" s="554">
        <v>153</v>
      </c>
      <c r="G211" s="554" t="s">
        <v>38</v>
      </c>
      <c r="H211" s="554" t="s">
        <v>38</v>
      </c>
      <c r="I211" s="966">
        <v>32.06</v>
      </c>
      <c r="J211" s="745">
        <f t="shared" si="52"/>
        <v>2.1621958827198999</v>
      </c>
      <c r="K211" s="974">
        <v>0.17330000000000001</v>
      </c>
      <c r="L211" s="679">
        <v>4</v>
      </c>
      <c r="M211" s="736">
        <f t="shared" si="53"/>
        <v>0.69320000000000004</v>
      </c>
      <c r="N211" s="644" t="s">
        <v>221</v>
      </c>
      <c r="O211" s="839">
        <v>0.1666</v>
      </c>
      <c r="P211" s="958">
        <v>43462</v>
      </c>
      <c r="Q211" s="958">
        <v>43480</v>
      </c>
      <c r="R211" s="736">
        <f t="shared" si="54"/>
        <v>4.0216086434573892</v>
      </c>
      <c r="S211" s="802">
        <f>IF(INDEX(Historical!$D$7:$D$1452,MATCH(B211,Historical!$B$7:$B$1452,0))=0,"n/a",(INDEX(Historical!$C$7:$C$1452,MATCH(B211,Historical!$B$7:$B$1452,0))/INDEX(Historical!$D$7:$D$1452,MATCH(B211,Historical!$B$7:$B$1452,0))-1)*100)</f>
        <v>3.0225080385852143</v>
      </c>
      <c r="T211" s="802">
        <f>IF(INDEX(Historical!$F$7:$F$1452,MATCH(B211,Historical!$B$7:$B$1452,0))=0,"n/a",((INDEX(Historical!$C$7:$C$1452,MATCH(B211,Historical!$B$7:$B$1452,0))/INDEX(Historical!$F$7:$F$1452,MATCH(B211,Historical!$B$7:$B$1452,0)))^(1/3)-1)*100)</f>
        <v>3.8343286622145145</v>
      </c>
      <c r="U211" s="802">
        <f>IF(INDEX(Historical!$I$7:$I$1452,MATCH(B211,Historical!$B$7:$B$1452,0))=0,"n/a",((INDEX(Historical!$C$7:$C$1452,MATCH(B211,Historical!$B$7:$B$1452,0))/INDEX(Historical!$I$7:$I$1452,MATCH(B211,Historical!$B$7:$B$1452,0)))^(1/5)-1)*100)</f>
        <v>3.6981982757454901</v>
      </c>
      <c r="V211" s="802">
        <f>IF(INDEX(Historical!$O$7:$O$1452,MATCH(B211,Historical!$B$7:$B$1452,0))=0,"n/a",((INDEX(Historical!$C$7:$C$1452,MATCH(B211,Historical!$B$7:$B$1452,0))/INDEX(Historical!$O$7:$O$1452,MATCH(B211,Historical!$B$7:$B$1452,0)))^(1/10)-1)*100)</f>
        <v>3.1046020724562196</v>
      </c>
      <c r="W211" s="803">
        <f t="shared" si="55"/>
        <v>1.1911988040450041</v>
      </c>
      <c r="X211" s="804">
        <f t="shared" si="56"/>
        <v>0.52087299658387187</v>
      </c>
      <c r="Y211" s="753"/>
      <c r="Z211" s="745">
        <f t="shared" si="57"/>
        <v>66.653846153846146</v>
      </c>
      <c r="AA211" s="678">
        <f t="shared" si="58"/>
        <v>30.826923076923077</v>
      </c>
      <c r="AB211" s="679">
        <v>12</v>
      </c>
      <c r="AC211" s="959">
        <v>1.04</v>
      </c>
      <c r="AD211" s="959">
        <v>6.31</v>
      </c>
      <c r="AE211" s="959">
        <v>8.76</v>
      </c>
      <c r="AF211" s="959">
        <v>3.33</v>
      </c>
      <c r="AG211" s="959">
        <v>10.9</v>
      </c>
      <c r="AH211" s="959">
        <v>10.6</v>
      </c>
      <c r="AI211" s="959">
        <v>16</v>
      </c>
      <c r="AJ211" s="959">
        <v>7.1</v>
      </c>
      <c r="AK211" s="959">
        <v>4.9000000000000004</v>
      </c>
      <c r="AL211" s="969">
        <v>426.4</v>
      </c>
      <c r="AM211" s="964">
        <v>0.8</v>
      </c>
      <c r="AN211" s="959">
        <v>0.73</v>
      </c>
      <c r="AO211" s="845">
        <f t="shared" si="59"/>
        <v>-24.966528918457687</v>
      </c>
      <c r="AP211" s="846">
        <f t="shared" si="60"/>
        <v>5.8603941584653896</v>
      </c>
      <c r="AQ211" s="680">
        <f t="shared" si="61"/>
        <v>113.5973926663108</v>
      </c>
      <c r="AR211" s="745">
        <f>INDEX(Historical!$C$7:$C$1452,MATCH(B211,Historical!$B$7:$B$1452,0))*IF(AH211="n/a",1.03,IF(AH211&lt;0,1.01,IF(AH211&gt;10,1.1,(1+AH211/100))))</f>
        <v>0.70488000000000006</v>
      </c>
      <c r="AS211" s="678">
        <f t="shared" si="62"/>
        <v>0.77536800000000017</v>
      </c>
      <c r="AT211" s="678">
        <f t="shared" si="65"/>
        <v>0.81336103200000009</v>
      </c>
      <c r="AU211" s="678">
        <f t="shared" si="65"/>
        <v>0.85321572256800005</v>
      </c>
      <c r="AV211" s="678">
        <f t="shared" si="65"/>
        <v>0.89502329297383199</v>
      </c>
      <c r="AW211" s="745">
        <f t="shared" si="63"/>
        <v>4.0418480475418326</v>
      </c>
      <c r="AX211" s="854">
        <f t="shared" si="64"/>
        <v>12.607136767129855</v>
      </c>
      <c r="AY211" s="1090">
        <v>0.33</v>
      </c>
      <c r="AZ211" s="964">
        <v>16.79</v>
      </c>
      <c r="BA211" s="964">
        <v>-11.19</v>
      </c>
      <c r="BB211" s="964">
        <v>-1.03</v>
      </c>
      <c r="BC211" s="964">
        <v>1.39</v>
      </c>
      <c r="BE211" s="701">
        <v>1998</v>
      </c>
      <c r="BF211" s="986" t="e">
        <f>#VALUE!</f>
        <v>#VALUE!</v>
      </c>
      <c r="BG211" s="972">
        <v>3.9</v>
      </c>
    </row>
    <row r="212" spans="1:59" s="817" customFormat="1" ht="13.5" thickBot="1" x14ac:dyDescent="0.25">
      <c r="B212" s="941"/>
      <c r="E212" s="942"/>
      <c r="F212" s="928"/>
      <c r="J212" s="832"/>
      <c r="L212" s="929"/>
      <c r="M212" s="928"/>
      <c r="N212" s="928"/>
      <c r="O212" s="832"/>
      <c r="R212" s="928"/>
      <c r="S212" s="930"/>
      <c r="T212" s="930"/>
      <c r="U212" s="930"/>
      <c r="V212" s="930"/>
      <c r="W212" s="930"/>
      <c r="X212" s="930"/>
      <c r="Y212" s="941"/>
      <c r="Z212" s="832"/>
      <c r="AC212" s="931"/>
      <c r="AD212" s="931"/>
      <c r="AE212" s="931"/>
      <c r="AF212" s="931"/>
      <c r="AG212" s="931"/>
      <c r="AH212" s="931"/>
      <c r="AI212" s="931"/>
      <c r="AJ212" s="931"/>
      <c r="AK212" s="931"/>
      <c r="AL212" s="931"/>
      <c r="AM212" s="931"/>
      <c r="AN212" s="931"/>
      <c r="AO212" s="832"/>
      <c r="AR212" s="932"/>
      <c r="AS212" s="933"/>
      <c r="AT212" s="933"/>
      <c r="AU212" s="933"/>
      <c r="AV212" s="933"/>
      <c r="AW212" s="932"/>
      <c r="AX212" s="933"/>
      <c r="AY212" s="832"/>
      <c r="BD212" s="942"/>
      <c r="BE212" s="928"/>
      <c r="BF212" s="928"/>
    </row>
    <row r="213" spans="1:59" x14ac:dyDescent="0.2">
      <c r="A213" s="566" t="s">
        <v>4378</v>
      </c>
      <c r="B213" s="751">
        <f>COUNTA(B7:B211)</f>
        <v>205</v>
      </c>
      <c r="E213" s="947">
        <f>AVERAGE(E7:E211)</f>
        <v>15.692682926829269</v>
      </c>
      <c r="I213" s="934">
        <f>AVERAGE(I7:I211)</f>
        <v>81.758097560975614</v>
      </c>
      <c r="J213" s="935">
        <f>AVERAGE(J7:J211)</f>
        <v>2.9684851111923996</v>
      </c>
      <c r="K213" s="934">
        <f>AVERAGE(K7:K211)</f>
        <v>0.51623121951219508</v>
      </c>
      <c r="M213" s="934">
        <f>AVERAGE(M7:M211)</f>
        <v>1.9132434146341464</v>
      </c>
      <c r="O213" s="943">
        <f>AVERAGE(O7:O211)</f>
        <v>0.47522379051842462</v>
      </c>
      <c r="R213" s="934">
        <f t="shared" ref="R213:X213" si="66">AVERAGE(R7:R211)</f>
        <v>10.120065918636493</v>
      </c>
      <c r="S213" s="944">
        <f t="shared" si="66"/>
        <v>8.7516585503241764</v>
      </c>
      <c r="T213" s="944">
        <f t="shared" si="66"/>
        <v>9.7371441556808023</v>
      </c>
      <c r="U213" s="944">
        <f t="shared" si="66"/>
        <v>10.891244966765006</v>
      </c>
      <c r="V213" s="944">
        <f t="shared" si="66"/>
        <v>11.412084043578609</v>
      </c>
      <c r="W213" s="945">
        <f t="shared" si="66"/>
        <v>0.94997635530466029</v>
      </c>
      <c r="X213" s="946">
        <f t="shared" si="66"/>
        <v>2.2093721478993937</v>
      </c>
      <c r="Z213" s="935">
        <f t="shared" ref="Z213:BC213" si="67">AVERAGE(Z7:Z211)</f>
        <v>59.842629009250111</v>
      </c>
      <c r="AA213" s="934">
        <f t="shared" si="67"/>
        <v>21.736992871604226</v>
      </c>
      <c r="AB213" s="808">
        <f t="shared" si="67"/>
        <v>10.521951219512195</v>
      </c>
      <c r="AC213" s="934">
        <f t="shared" si="67"/>
        <v>4.1875257731958762</v>
      </c>
      <c r="AD213" s="934">
        <f t="shared" si="67"/>
        <v>2.732704402515723</v>
      </c>
      <c r="AE213" s="934">
        <f t="shared" si="67"/>
        <v>3.220721649484537</v>
      </c>
      <c r="AF213" s="934">
        <f t="shared" si="67"/>
        <v>4.6368253968253974</v>
      </c>
      <c r="AG213" s="934">
        <f t="shared" si="67"/>
        <v>17.810157894736836</v>
      </c>
      <c r="AH213" s="934">
        <f t="shared" si="67"/>
        <v>11.566492146596859</v>
      </c>
      <c r="AI213" s="934">
        <f t="shared" si="67"/>
        <v>10.135977011494251</v>
      </c>
      <c r="AJ213" s="934">
        <f t="shared" si="67"/>
        <v>6.6152356020942422</v>
      </c>
      <c r="AK213" s="934">
        <f t="shared" si="67"/>
        <v>11.528604651162793</v>
      </c>
      <c r="AL213" s="934">
        <f t="shared" si="67"/>
        <v>25106.16288659794</v>
      </c>
      <c r="AM213" s="934">
        <f t="shared" si="67"/>
        <v>2.8072020725388604</v>
      </c>
      <c r="AN213" s="934">
        <f t="shared" si="67"/>
        <v>0.99856914893617021</v>
      </c>
      <c r="AO213" s="1014">
        <f t="shared" si="67"/>
        <v>-7.7719582190636478</v>
      </c>
      <c r="AP213" s="934">
        <f t="shared" si="67"/>
        <v>13.859730077957403</v>
      </c>
      <c r="AQ213" s="934">
        <f t="shared" si="67"/>
        <v>84.171987409397403</v>
      </c>
      <c r="AR213" s="1014">
        <f t="shared" si="67"/>
        <v>1.797060503451446</v>
      </c>
      <c r="AS213" s="934">
        <f t="shared" si="67"/>
        <v>1.9015396453184144</v>
      </c>
      <c r="AT213" s="934">
        <f t="shared" si="67"/>
        <v>2.0381764127581019</v>
      </c>
      <c r="AU213" s="934">
        <f t="shared" si="67"/>
        <v>2.1865052357884971</v>
      </c>
      <c r="AV213" s="934">
        <f t="shared" si="67"/>
        <v>2.3475962179030541</v>
      </c>
      <c r="AW213" s="934">
        <f t="shared" si="67"/>
        <v>10.270878015219518</v>
      </c>
      <c r="AX213" s="934">
        <f t="shared" si="67"/>
        <v>16.061513725601376</v>
      </c>
      <c r="AY213" s="1014">
        <f t="shared" si="67"/>
        <v>0.80901554404145082</v>
      </c>
      <c r="AZ213" s="934">
        <f t="shared" si="67"/>
        <v>14.871855670103091</v>
      </c>
      <c r="BA213" s="934">
        <f t="shared" si="67"/>
        <v>-21.981030927835036</v>
      </c>
      <c r="BB213" s="934">
        <f t="shared" si="67"/>
        <v>-5.6540721649484533</v>
      </c>
      <c r="BC213" s="934">
        <f t="shared" si="67"/>
        <v>-8.5120618556701011</v>
      </c>
    </row>
  </sheetData>
  <sheetProtection selectLockedCells="1" selectUnlockedCells="1"/>
  <mergeCells count="2">
    <mergeCell ref="AZ4:BC4"/>
    <mergeCell ref="P5:Q5"/>
  </mergeCells>
  <conditionalFormatting sqref="R7:V211">
    <cfRule type="cellIs" dxfId="61" priority="26" stopIfTrue="1" operator="lessThan">
      <formula>2</formula>
    </cfRule>
  </conditionalFormatting>
  <conditionalFormatting sqref="AQ7:AQ211">
    <cfRule type="cellIs" dxfId="60" priority="24" stopIfTrue="1" operator="lessThan">
      <formula>0</formula>
    </cfRule>
  </conditionalFormatting>
  <conditionalFormatting sqref="AP7:AP211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11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3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605" customWidth="1"/>
    <col min="2" max="2" width="6" style="751" customWidth="1"/>
    <col min="3" max="3" width="12.28515625" style="605" customWidth="1"/>
    <col min="4" max="4" width="13.85546875" style="605" customWidth="1"/>
    <col min="5" max="5" width="4.85546875" style="701" customWidth="1"/>
    <col min="6" max="6" width="3.7109375" style="701" customWidth="1"/>
    <col min="7" max="7" width="3.85546875" style="605" customWidth="1"/>
    <col min="8" max="8" width="4" style="605" customWidth="1"/>
    <col min="9" max="9" width="6.7109375" style="605" customWidth="1"/>
    <col min="10" max="10" width="5.140625" style="686" customWidth="1"/>
    <col min="11" max="11" width="8.42578125" style="605" bestFit="1" customWidth="1"/>
    <col min="12" max="12" width="7.5703125" style="808" customWidth="1"/>
    <col min="13" max="13" width="8.7109375" style="701" bestFit="1" customWidth="1"/>
    <col min="14" max="14" width="4.5703125" style="701" customWidth="1"/>
    <col min="15" max="15" width="7.5703125" style="605" customWidth="1"/>
    <col min="16" max="17" width="7.7109375" style="605" customWidth="1"/>
    <col min="18" max="18" width="6.42578125" style="701" bestFit="1" customWidth="1"/>
    <col min="19" max="22" width="6" style="786" customWidth="1"/>
    <col min="23" max="24" width="7.42578125" style="786" customWidth="1"/>
    <col min="25" max="25" width="12.5703125" style="605" customWidth="1"/>
    <col min="26" max="26" width="7.85546875" style="686" customWidth="1"/>
    <col min="27" max="27" width="6.140625" style="605" customWidth="1"/>
    <col min="28" max="28" width="4.5703125" style="605" customWidth="1"/>
    <col min="29" max="29" width="5.42578125" style="661" bestFit="1" customWidth="1"/>
    <col min="30" max="30" width="6" style="661" customWidth="1"/>
    <col min="31" max="31" width="7.140625" style="661" bestFit="1" customWidth="1"/>
    <col min="32" max="32" width="7.7109375" style="661" customWidth="1"/>
    <col min="33" max="33" width="8.7109375" style="661" customWidth="1"/>
    <col min="34" max="34" width="8.5703125" style="661" bestFit="1" customWidth="1"/>
    <col min="35" max="35" width="8.5703125" style="661" customWidth="1"/>
    <col min="36" max="36" width="8" style="661" bestFit="1" customWidth="1"/>
    <col min="37" max="37" width="8" style="661" customWidth="1"/>
    <col min="38" max="38" width="9.7109375" style="661" customWidth="1"/>
    <col min="39" max="39" width="6" style="661" bestFit="1" customWidth="1"/>
    <col min="40" max="40" width="6.42578125" style="661" customWidth="1"/>
    <col min="41" max="41" width="7" style="686" customWidth="1"/>
    <col min="42" max="43" width="7" style="605" customWidth="1"/>
    <col min="44" max="44" width="5.28515625" style="855" customWidth="1"/>
    <col min="45" max="48" width="5.28515625" style="856" customWidth="1"/>
    <col min="49" max="50" width="5.42578125" style="856" customWidth="1"/>
    <col min="51" max="51" width="5.28515625" style="686" customWidth="1"/>
    <col min="52" max="55" width="6.7109375" style="605" customWidth="1"/>
    <col min="56" max="56" width="8.85546875" style="1006"/>
    <col min="57" max="58" width="8.85546875" style="701"/>
    <col min="59" max="16384" width="8.85546875" style="605"/>
  </cols>
  <sheetData>
    <row r="1" spans="1:59" ht="12.75" customHeight="1" x14ac:dyDescent="0.2">
      <c r="A1" s="120" t="s">
        <v>879</v>
      </c>
      <c r="B1" s="750"/>
      <c r="C1" s="655" t="s">
        <v>1</v>
      </c>
      <c r="E1" s="743"/>
      <c r="G1" s="640"/>
      <c r="H1" s="403"/>
      <c r="I1" s="403"/>
      <c r="J1" s="779" t="s">
        <v>3666</v>
      </c>
      <c r="K1" s="604"/>
      <c r="L1" s="658"/>
      <c r="N1" s="737"/>
      <c r="P1" s="604"/>
      <c r="Q1" s="736"/>
      <c r="R1" s="657"/>
      <c r="S1" s="785"/>
      <c r="T1" s="785"/>
      <c r="W1" s="785"/>
      <c r="Y1" s="604"/>
      <c r="Z1" s="779" t="s">
        <v>2</v>
      </c>
      <c r="AC1" s="660" t="s">
        <v>4259</v>
      </c>
      <c r="AG1" s="791"/>
      <c r="AJ1" s="660"/>
      <c r="AK1" s="660"/>
      <c r="AL1" s="792"/>
      <c r="AO1" s="823" t="s">
        <v>4234</v>
      </c>
      <c r="AP1" s="403"/>
      <c r="AQ1" s="734"/>
      <c r="AR1" s="848" t="s">
        <v>5</v>
      </c>
      <c r="AS1" s="677"/>
      <c r="AT1" s="677"/>
      <c r="AU1" s="677"/>
      <c r="AV1" s="677"/>
      <c r="AW1" s="677"/>
      <c r="AX1" s="677"/>
      <c r="AY1" s="828" t="s">
        <v>6</v>
      </c>
      <c r="BD1" s="1005" t="s">
        <v>1869</v>
      </c>
    </row>
    <row r="2" spans="1:59" ht="12.75" customHeight="1" x14ac:dyDescent="0.2">
      <c r="A2" s="656" t="s">
        <v>7</v>
      </c>
      <c r="B2" s="750"/>
      <c r="C2" s="15" t="s">
        <v>4290</v>
      </c>
      <c r="D2" s="656"/>
      <c r="E2" s="741"/>
      <c r="F2" s="741"/>
      <c r="G2" s="403"/>
      <c r="H2" s="403"/>
      <c r="I2" s="403"/>
      <c r="J2" s="827" t="s">
        <v>4285</v>
      </c>
      <c r="K2" s="604"/>
      <c r="L2" s="658"/>
      <c r="N2" s="737"/>
      <c r="P2" s="604"/>
      <c r="Q2" s="657"/>
      <c r="R2" s="741"/>
      <c r="S2" s="787"/>
      <c r="T2" s="787"/>
      <c r="W2" s="787"/>
      <c r="Y2" s="604"/>
      <c r="Z2" s="827" t="s">
        <v>4286</v>
      </c>
      <c r="AO2" s="824" t="s">
        <v>10</v>
      </c>
      <c r="AP2" s="403"/>
      <c r="AR2" s="824" t="s">
        <v>11</v>
      </c>
      <c r="AS2" s="677"/>
      <c r="AT2" s="677"/>
      <c r="AU2" s="677"/>
      <c r="AV2" s="677"/>
      <c r="AW2" s="677"/>
      <c r="AX2" s="677"/>
      <c r="AY2" s="820" t="s">
        <v>14</v>
      </c>
    </row>
    <row r="3" spans="1:59" ht="12.75" customHeight="1" x14ac:dyDescent="0.2">
      <c r="A3" s="1004" t="s">
        <v>4478</v>
      </c>
      <c r="B3" s="818"/>
      <c r="D3" s="656"/>
      <c r="E3" s="741"/>
      <c r="F3" s="741"/>
      <c r="G3" s="403"/>
      <c r="H3" s="403"/>
      <c r="I3" s="403"/>
      <c r="J3" s="833" t="s">
        <v>12</v>
      </c>
      <c r="K3" s="604"/>
      <c r="L3" s="605"/>
      <c r="N3" s="741"/>
      <c r="P3" s="604"/>
      <c r="Q3" s="781" t="s">
        <v>8</v>
      </c>
      <c r="R3" s="741"/>
      <c r="S3" s="788"/>
      <c r="T3" s="788"/>
      <c r="W3" s="788"/>
      <c r="X3" s="789"/>
      <c r="Y3" s="604"/>
      <c r="AE3" s="662"/>
      <c r="AF3" s="662"/>
      <c r="AG3" s="662"/>
      <c r="AH3" s="662"/>
      <c r="AI3" s="662"/>
      <c r="AJ3" s="662"/>
      <c r="AK3" s="662"/>
      <c r="AL3" s="662"/>
      <c r="AM3" s="662"/>
      <c r="AN3" s="662"/>
      <c r="AO3" s="744"/>
      <c r="AP3" s="403"/>
      <c r="AR3" s="849" t="s">
        <v>13</v>
      </c>
      <c r="AS3" s="677"/>
      <c r="AT3" s="677"/>
      <c r="AU3" s="677"/>
      <c r="AV3" s="677"/>
      <c r="AW3" s="677"/>
      <c r="AX3" s="677"/>
      <c r="BA3" s="659"/>
      <c r="BB3" s="659"/>
      <c r="BC3" s="659"/>
    </row>
    <row r="4" spans="1:59" ht="12.75" customHeight="1" x14ac:dyDescent="0.2">
      <c r="A4" s="793"/>
      <c r="B4" s="604"/>
      <c r="C4" s="566"/>
      <c r="D4" s="604"/>
      <c r="E4" s="794"/>
      <c r="F4" s="794"/>
      <c r="G4" s="604"/>
      <c r="H4" s="604"/>
      <c r="I4" s="604"/>
      <c r="J4" s="834" t="s">
        <v>4235</v>
      </c>
      <c r="K4" s="566"/>
      <c r="L4" s="605"/>
      <c r="N4" s="554"/>
      <c r="O4" s="738"/>
      <c r="P4" s="566"/>
      <c r="R4" s="554"/>
      <c r="T4" s="788"/>
      <c r="W4" s="788"/>
      <c r="Y4" s="566"/>
      <c r="Z4" s="821" t="s">
        <v>15</v>
      </c>
      <c r="AA4" s="566"/>
      <c r="AB4" s="566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744"/>
      <c r="AP4" s="403"/>
      <c r="AQ4" s="795"/>
      <c r="AR4" s="850"/>
      <c r="AS4" s="851"/>
      <c r="AT4" s="851"/>
      <c r="AU4" s="851"/>
      <c r="AV4" s="851"/>
      <c r="AW4" s="796" t="s">
        <v>19</v>
      </c>
      <c r="AX4" s="851"/>
      <c r="AZ4" s="1180" t="s">
        <v>20</v>
      </c>
      <c r="BA4" s="1181"/>
      <c r="BB4" s="1181"/>
      <c r="BC4" s="1182"/>
    </row>
    <row r="5" spans="1:59" ht="12.75" customHeight="1" x14ac:dyDescent="0.2">
      <c r="A5" s="566" t="s">
        <v>21</v>
      </c>
      <c r="B5" s="747" t="s">
        <v>22</v>
      </c>
      <c r="C5" s="618"/>
      <c r="D5" s="566"/>
      <c r="E5" s="797" t="s">
        <v>23</v>
      </c>
      <c r="F5" s="797" t="s">
        <v>24</v>
      </c>
      <c r="G5" s="796" t="s">
        <v>25</v>
      </c>
      <c r="H5" s="618"/>
      <c r="I5" s="798">
        <v>43465</v>
      </c>
      <c r="J5" s="739" t="s">
        <v>26</v>
      </c>
      <c r="K5" s="554" t="s">
        <v>4282</v>
      </c>
      <c r="L5" s="679" t="s">
        <v>4232</v>
      </c>
      <c r="M5" s="618"/>
      <c r="N5" s="554" t="s">
        <v>28</v>
      </c>
      <c r="O5" s="554" t="s">
        <v>4283</v>
      </c>
      <c r="P5" s="1183" t="s">
        <v>4288</v>
      </c>
      <c r="Q5" s="1183"/>
      <c r="R5" s="554" t="s">
        <v>27</v>
      </c>
      <c r="S5" s="742" t="s">
        <v>43</v>
      </c>
      <c r="T5" s="742" t="s">
        <v>43</v>
      </c>
      <c r="U5" s="742" t="s">
        <v>43</v>
      </c>
      <c r="V5" s="742" t="s">
        <v>43</v>
      </c>
      <c r="W5" s="742" t="s">
        <v>42</v>
      </c>
      <c r="X5" s="742" t="s">
        <v>37</v>
      </c>
      <c r="Y5" s="799" t="s">
        <v>29</v>
      </c>
      <c r="Z5" s="739" t="s">
        <v>31</v>
      </c>
      <c r="AA5" s="554" t="s">
        <v>33</v>
      </c>
      <c r="AB5" s="554" t="s">
        <v>34</v>
      </c>
      <c r="AC5" s="783" t="s">
        <v>33</v>
      </c>
      <c r="AD5" s="783"/>
      <c r="AE5" s="783" t="s">
        <v>33</v>
      </c>
      <c r="AF5" s="783" t="s">
        <v>36</v>
      </c>
      <c r="AG5" s="783" t="s">
        <v>33</v>
      </c>
      <c r="AH5" s="783" t="s">
        <v>33</v>
      </c>
      <c r="AI5" s="783" t="s">
        <v>4260</v>
      </c>
      <c r="AJ5" s="783" t="s">
        <v>37</v>
      </c>
      <c r="AK5" s="783" t="s">
        <v>4261</v>
      </c>
      <c r="AL5" s="783" t="s">
        <v>39</v>
      </c>
      <c r="AM5" s="783" t="s">
        <v>40</v>
      </c>
      <c r="AN5" s="783" t="s">
        <v>41</v>
      </c>
      <c r="AO5" s="825" t="s">
        <v>48</v>
      </c>
      <c r="AP5" s="618" t="s">
        <v>49</v>
      </c>
      <c r="AQ5" s="554" t="s">
        <v>32</v>
      </c>
      <c r="AR5" s="827" t="s">
        <v>50</v>
      </c>
      <c r="AS5" s="851"/>
      <c r="AT5" s="851"/>
      <c r="AU5" s="851"/>
      <c r="AV5" s="851"/>
      <c r="AW5" s="796" t="s">
        <v>51</v>
      </c>
      <c r="AX5" s="851"/>
      <c r="AY5" s="829" t="s">
        <v>52</v>
      </c>
      <c r="AZ5" s="857" t="s">
        <v>53</v>
      </c>
      <c r="BA5" s="801" t="s">
        <v>53</v>
      </c>
      <c r="BB5" s="801" t="s">
        <v>54</v>
      </c>
      <c r="BC5" s="858" t="s">
        <v>55</v>
      </c>
      <c r="BE5" s="618" t="s">
        <v>4353</v>
      </c>
      <c r="BF5" s="618" t="s">
        <v>4355</v>
      </c>
      <c r="BG5" s="701" t="s">
        <v>33</v>
      </c>
    </row>
    <row r="6" spans="1:59" s="817" customFormat="1" ht="12.75" customHeight="1" thickBot="1" x14ac:dyDescent="0.25">
      <c r="A6" s="809" t="s">
        <v>56</v>
      </c>
      <c r="B6" s="819" t="s">
        <v>57</v>
      </c>
      <c r="C6" s="810" t="s">
        <v>96</v>
      </c>
      <c r="D6" s="810" t="s">
        <v>58</v>
      </c>
      <c r="E6" s="811" t="s">
        <v>59</v>
      </c>
      <c r="F6" s="811" t="s">
        <v>60</v>
      </c>
      <c r="G6" s="812" t="s">
        <v>61</v>
      </c>
      <c r="H6" s="812" t="s">
        <v>62</v>
      </c>
      <c r="I6" s="810" t="s">
        <v>63</v>
      </c>
      <c r="J6" s="822" t="s">
        <v>64</v>
      </c>
      <c r="K6" s="810" t="s">
        <v>72</v>
      </c>
      <c r="L6" s="813" t="s">
        <v>4233</v>
      </c>
      <c r="M6" s="812" t="s">
        <v>4284</v>
      </c>
      <c r="N6" s="812" t="s">
        <v>70</v>
      </c>
      <c r="O6" s="810" t="s">
        <v>73</v>
      </c>
      <c r="P6" s="810" t="s">
        <v>68</v>
      </c>
      <c r="Q6" s="810" t="s">
        <v>69</v>
      </c>
      <c r="R6" s="810" t="s">
        <v>67</v>
      </c>
      <c r="S6" s="814" t="s">
        <v>88</v>
      </c>
      <c r="T6" s="814" t="s">
        <v>89</v>
      </c>
      <c r="U6" s="814" t="s">
        <v>52</v>
      </c>
      <c r="V6" s="814" t="s">
        <v>90</v>
      </c>
      <c r="W6" s="814" t="s">
        <v>87</v>
      </c>
      <c r="X6" s="814" t="s">
        <v>86</v>
      </c>
      <c r="Y6" s="809" t="s">
        <v>1870</v>
      </c>
      <c r="Z6" s="822" t="s">
        <v>73</v>
      </c>
      <c r="AA6" s="810" t="s">
        <v>75</v>
      </c>
      <c r="AB6" s="810" t="s">
        <v>76</v>
      </c>
      <c r="AC6" s="815" t="s">
        <v>77</v>
      </c>
      <c r="AD6" s="815" t="s">
        <v>35</v>
      </c>
      <c r="AE6" s="815" t="s">
        <v>78</v>
      </c>
      <c r="AF6" s="815" t="s">
        <v>79</v>
      </c>
      <c r="AG6" s="815" t="s">
        <v>80</v>
      </c>
      <c r="AH6" s="815" t="s">
        <v>81</v>
      </c>
      <c r="AI6" s="815" t="s">
        <v>81</v>
      </c>
      <c r="AJ6" s="815" t="s">
        <v>81</v>
      </c>
      <c r="AK6" s="815" t="s">
        <v>81</v>
      </c>
      <c r="AL6" s="815" t="s">
        <v>83</v>
      </c>
      <c r="AM6" s="815" t="s">
        <v>84</v>
      </c>
      <c r="AN6" s="815" t="s">
        <v>85</v>
      </c>
      <c r="AO6" s="826" t="s">
        <v>97</v>
      </c>
      <c r="AP6" s="812" t="s">
        <v>98</v>
      </c>
      <c r="AQ6" s="810" t="s">
        <v>74</v>
      </c>
      <c r="AR6" s="852">
        <v>2018</v>
      </c>
      <c r="AS6" s="853">
        <v>2019</v>
      </c>
      <c r="AT6" s="853">
        <v>2020</v>
      </c>
      <c r="AU6" s="853">
        <v>2021</v>
      </c>
      <c r="AV6" s="853">
        <v>2022</v>
      </c>
      <c r="AW6" s="812" t="s">
        <v>99</v>
      </c>
      <c r="AX6" s="812" t="s">
        <v>100</v>
      </c>
      <c r="AY6" s="830" t="s">
        <v>101</v>
      </c>
      <c r="AZ6" s="859" t="s">
        <v>102</v>
      </c>
      <c r="BA6" s="816" t="s">
        <v>103</v>
      </c>
      <c r="BB6" s="816" t="s">
        <v>104</v>
      </c>
      <c r="BC6" s="860" t="s">
        <v>104</v>
      </c>
      <c r="BD6" s="822" t="s">
        <v>4351</v>
      </c>
      <c r="BE6" s="812" t="s">
        <v>4354</v>
      </c>
      <c r="BF6" s="812" t="s">
        <v>4356</v>
      </c>
      <c r="BG6" s="928" t="s">
        <v>4479</v>
      </c>
    </row>
    <row r="7" spans="1:59" ht="11.25" customHeight="1" x14ac:dyDescent="0.2">
      <c r="A7" s="566" t="s">
        <v>1877</v>
      </c>
      <c r="B7" s="651" t="s">
        <v>1878</v>
      </c>
      <c r="C7" s="1080" t="s">
        <v>155</v>
      </c>
      <c r="D7" s="1080" t="s">
        <v>4412</v>
      </c>
      <c r="E7" s="835">
        <v>6</v>
      </c>
      <c r="F7" s="554">
        <v>772</v>
      </c>
      <c r="G7" s="554" t="s">
        <v>38</v>
      </c>
      <c r="H7" s="554" t="s">
        <v>38</v>
      </c>
      <c r="I7" s="966">
        <v>72.33</v>
      </c>
      <c r="J7" s="745">
        <f t="shared" ref="J7:J70" si="0">(M7/I7)*100</f>
        <v>1.769666804921886</v>
      </c>
      <c r="K7" s="968">
        <v>0.32</v>
      </c>
      <c r="L7" s="679">
        <v>4</v>
      </c>
      <c r="M7" s="736">
        <f t="shared" ref="M7:M70" si="1">K7*L7</f>
        <v>1.28</v>
      </c>
      <c r="N7" s="644" t="s">
        <v>108</v>
      </c>
      <c r="O7" s="838">
        <v>0.28000000000000003</v>
      </c>
      <c r="P7" s="958">
        <v>43479</v>
      </c>
      <c r="Q7" s="958">
        <v>43511</v>
      </c>
      <c r="R7" s="736">
        <f t="shared" ref="R7:R70" si="2">(K7-O7)/O7*100</f>
        <v>14.285714285714276</v>
      </c>
      <c r="S7" s="802">
        <f>IF(INDEX(Historical!$D$7:$D$1452,MATCH(B7,Historical!$B$7:$B$1452,0))=0,"n/a",(INDEX(Historical!$C$7:$C$1452,MATCH(B7,Historical!$B$7:$B$1452,0))/INDEX(Historical!$D$7:$D$1452,MATCH(B7,Historical!$B$7:$B$1452,0))-1)*100)</f>
        <v>1.9230769230769162</v>
      </c>
      <c r="T7" s="802">
        <f>IF(INDEX(Historical!$F$7:$F$1452,MATCH(B7,Historical!$B$7:$B$1452,0))=0,"n/a",((INDEX(Historical!$C$7:$C$1452,MATCH(B7,Historical!$B$7:$B$1452,0))/INDEX(Historical!$F$7:$F$1452,MATCH(B7,Historical!$B$7:$B$1452,0)))^(1/3)-1)*100)</f>
        <v>6.3998619239407528</v>
      </c>
      <c r="U7" s="802">
        <f>IF(INDEX(Historical!$I$7:$I$1452,MATCH(B7,Historical!$B$7:$B$1452,0))=0,"n/a",((INDEX(Historical!$C$7:$C$1452,MATCH(B7,Historical!$B$7:$B$1452,0))/INDEX(Historical!$I$7:$I$1452,MATCH(B7,Historical!$B$7:$B$1452,0)))^(1/5)-1)*100)</f>
        <v>1.9083412557472812</v>
      </c>
      <c r="V7" s="802">
        <f>IF(INDEX(Historical!$O$7:$O$1452,MATCH(B7,Historical!$B$7:$B$1452,0))=0,"n/a",((INDEX(Historical!$C$7:$C$1452,MATCH(B7,Historical!$B$7:$B$1452,0))/INDEX(Historical!$O$7:$O$1452,MATCH(B7,Historical!$B$7:$B$1452,0)))^(1/10)-1)*100)</f>
        <v>5.6922619033967781</v>
      </c>
      <c r="W7" s="803">
        <f t="shared" ref="W7:W70" si="3">IF(OR(U7&lt;=0,U7="n/a",V7&lt;=0,V7="n/a"),"n/a",U7/V7)</f>
        <v>0.3352518362882258</v>
      </c>
      <c r="X7" s="804">
        <f t="shared" ref="X7:X70" si="4">IF(OR(AJ7&lt;=0,AJ7="n/a",U7&lt;=0,U7="n/a"),"n/a",U7/AJ7)</f>
        <v>4.026036404530129E-2</v>
      </c>
      <c r="Y7" s="756"/>
      <c r="Z7" s="745">
        <f t="shared" ref="Z7:Z70" si="5">IF(OR(AC7&lt;0.01,AC7="n/a"),"n/a",M7/AC7*100)</f>
        <v>96.969696969696969</v>
      </c>
      <c r="AA7" s="678">
        <f t="shared" ref="AA7:AA70" si="6">IF(OR(AC7&lt;0.01,AC7="n/a"),"n/a",I7/AC7)</f>
        <v>54.79545454545454</v>
      </c>
      <c r="AB7" s="679">
        <v>12</v>
      </c>
      <c r="AC7" s="959">
        <v>1.32</v>
      </c>
      <c r="AD7" s="959">
        <v>4.6900000000000004</v>
      </c>
      <c r="AE7" s="959">
        <v>4.29</v>
      </c>
      <c r="AF7" s="959">
        <v>4.1399999999999997</v>
      </c>
      <c r="AG7" s="959">
        <v>2.9000000000000004</v>
      </c>
      <c r="AH7" s="959">
        <v>44.6</v>
      </c>
      <c r="AI7" s="959">
        <v>10.99</v>
      </c>
      <c r="AJ7" s="959">
        <v>47.4</v>
      </c>
      <c r="AK7" s="959">
        <v>11.690000000000001</v>
      </c>
      <c r="AL7" s="969">
        <v>130350</v>
      </c>
      <c r="AM7" s="964">
        <v>0.2</v>
      </c>
      <c r="AN7" s="959">
        <v>0.77</v>
      </c>
      <c r="AO7" s="845">
        <f t="shared" ref="AO7:AO70" si="7">IF(U7="n/a","n/a",IF(AA7&lt;0,"n/a",IF(AA7="n/a","n/a",J7+U7-AA7)))</f>
        <v>-51.117446484785376</v>
      </c>
      <c r="AP7" s="846">
        <f t="shared" ref="AP7:AP70" si="8">IF(U7="n/a","n/a",J7+U7)</f>
        <v>3.6780080606691672</v>
      </c>
      <c r="AQ7" s="680">
        <f t="shared" ref="AQ7:AQ70" si="9">IF(OR(AC7&lt;0.01,AF7="n/a"),"n/a",(I7/SQRT(22.5*AC7*(I7/AF7))-1)*100)</f>
        <v>217.52737891973402</v>
      </c>
      <c r="AR7" s="745">
        <f>INDEX(Historical!$C$7:$C$1452,MATCH(B7,Historical!$B$7:$B$1452,0))*IF(AH7="n/a",1.03,IF(AH7&lt;0,1.01,IF(AH7&gt;10,1.1,(1+AH7/100))))</f>
        <v>1.1660000000000001</v>
      </c>
      <c r="AS7" s="678">
        <f t="shared" ref="AS7:AS70" si="10">IF($AI7="n/a",1.03*AR7,IF($AI7&lt;0,1.01*AR7,IF($AI7&gt;10,1.1*AR7,(1+$AI7/100)*AR7)))</f>
        <v>1.2826000000000002</v>
      </c>
      <c r="AT7" s="678">
        <f t="shared" ref="AT7:AV26" si="11">IF($AK7="n/a",1.03*AS7,IF($AK7&lt;0,1.01*AS7,IF($AK7&gt;10,1.1*AS7,(1+$AK7/100)*AS7)))</f>
        <v>1.4108600000000002</v>
      </c>
      <c r="AU7" s="678">
        <f t="shared" si="11"/>
        <v>1.5519460000000003</v>
      </c>
      <c r="AV7" s="678">
        <f t="shared" si="11"/>
        <v>1.7071406000000005</v>
      </c>
      <c r="AW7" s="745">
        <f t="shared" ref="AW7:AW70" si="12">SUM(AR7:AV7)</f>
        <v>7.1185466000000011</v>
      </c>
      <c r="AX7" s="854">
        <f t="shared" ref="AX7:AX70" si="13">AW7/I7*100</f>
        <v>9.8417622010230907</v>
      </c>
      <c r="AY7" s="1090">
        <v>1.26</v>
      </c>
      <c r="AZ7" s="964">
        <v>30.14</v>
      </c>
      <c r="BA7" s="964">
        <v>-3.46</v>
      </c>
      <c r="BB7" s="964">
        <v>3.2399999999999998</v>
      </c>
      <c r="BC7" s="964">
        <v>10.89</v>
      </c>
      <c r="BE7" s="701">
        <v>2014</v>
      </c>
      <c r="BF7" s="986" t="e">
        <f t="shared" ref="BF7" si="14">#VALUE!</f>
        <v>#VALUE!</v>
      </c>
      <c r="BG7" s="972">
        <v>1.2</v>
      </c>
    </row>
    <row r="8" spans="1:59" ht="11.25" customHeight="1" x14ac:dyDescent="0.2">
      <c r="A8" s="605" t="s">
        <v>880</v>
      </c>
      <c r="B8" s="651" t="s">
        <v>881</v>
      </c>
      <c r="C8" s="1080" t="s">
        <v>155</v>
      </c>
      <c r="D8" s="1080" t="s">
        <v>927</v>
      </c>
      <c r="E8" s="835">
        <v>7</v>
      </c>
      <c r="F8" s="554">
        <v>658</v>
      </c>
      <c r="G8" s="554" t="s">
        <v>38</v>
      </c>
      <c r="H8" s="554" t="s">
        <v>38</v>
      </c>
      <c r="I8" s="966">
        <v>92.19</v>
      </c>
      <c r="J8" s="745">
        <f t="shared" si="0"/>
        <v>4.6425859637704745</v>
      </c>
      <c r="K8" s="968">
        <v>1.07</v>
      </c>
      <c r="L8" s="679">
        <v>4</v>
      </c>
      <c r="M8" s="736">
        <f t="shared" si="1"/>
        <v>4.28</v>
      </c>
      <c r="N8" s="644" t="s">
        <v>108</v>
      </c>
      <c r="O8" s="838">
        <v>0.96</v>
      </c>
      <c r="P8" s="958">
        <v>43479</v>
      </c>
      <c r="Q8" s="958">
        <v>43511</v>
      </c>
      <c r="R8" s="736">
        <f t="shared" si="2"/>
        <v>11.458333333333345</v>
      </c>
      <c r="S8" s="802">
        <f>IF(INDEX(Historical!$D$7:$D$1452,MATCH(B8,Historical!$B$7:$B$1452,0))=0,"n/a",(INDEX(Historical!$C$7:$C$1452,MATCH(B8,Historical!$B$7:$B$1452,0))/INDEX(Historical!$D$7:$D$1452,MATCH(B8,Historical!$B$7:$B$1452,0))-1)*100)</f>
        <v>12.28070175438598</v>
      </c>
      <c r="T8" s="802">
        <f>IF(INDEX(Historical!$F$7:$F$1452,MATCH(B8,Historical!$B$7:$B$1452,0))=0,"n/a",((INDEX(Historical!$C$7:$C$1452,MATCH(B8,Historical!$B$7:$B$1452,0))/INDEX(Historical!$F$7:$F$1452,MATCH(B8,Historical!$B$7:$B$1452,0)))^(1/3)-1)*100)</f>
        <v>15.534217099207549</v>
      </c>
      <c r="U8" s="802" t="str">
        <f>IF(INDEX(Historical!$I$7:$I$1452,MATCH(B8,Historical!$B$7:$B$1452,0))=0,"n/a",((INDEX(Historical!$C$7:$C$1452,MATCH(B8,Historical!$B$7:$B$1452,0))/INDEX(Historical!$I$7:$I$1452,MATCH(B8,Historical!$B$7:$B$1452,0)))^(1/5)-1)*100)</f>
        <v>n/a</v>
      </c>
      <c r="V8" s="802" t="str">
        <f>IF(INDEX(Historical!$O$7:$O$1452,MATCH(B8,Historical!$B$7:$B$1452,0))=0,"n/a",((INDEX(Historical!$C$7:$C$1452,MATCH(B8,Historical!$B$7:$B$1452,0))/INDEX(Historical!$O$7:$O$1452,MATCH(B8,Historical!$B$7:$B$1452,0)))^(1/10)-1)*100)</f>
        <v>n/a</v>
      </c>
      <c r="W8" s="803" t="str">
        <f t="shared" si="3"/>
        <v>n/a</v>
      </c>
      <c r="X8" s="804" t="str">
        <f t="shared" si="4"/>
        <v>n/a</v>
      </c>
      <c r="Y8" s="967" t="s">
        <v>4072</v>
      </c>
      <c r="Z8" s="745">
        <f t="shared" si="5"/>
        <v>84.251968503937007</v>
      </c>
      <c r="AA8" s="678">
        <f t="shared" si="6"/>
        <v>18.147637795275589</v>
      </c>
      <c r="AB8" s="679">
        <v>12</v>
      </c>
      <c r="AC8" s="959">
        <v>5.08</v>
      </c>
      <c r="AD8" s="959">
        <v>1.08</v>
      </c>
      <c r="AE8" s="959">
        <v>4.3499999999999996</v>
      </c>
      <c r="AF8" s="959" t="s">
        <v>138</v>
      </c>
      <c r="AG8" s="961" t="s">
        <v>138</v>
      </c>
      <c r="AH8" s="959">
        <v>-2.4</v>
      </c>
      <c r="AI8" s="959">
        <v>9.6100000000000012</v>
      </c>
      <c r="AJ8" s="959">
        <v>1.2</v>
      </c>
      <c r="AK8" s="959">
        <v>16.84</v>
      </c>
      <c r="AL8" s="969">
        <v>139930</v>
      </c>
      <c r="AM8" s="964">
        <v>0.1</v>
      </c>
      <c r="AN8" s="959" t="s">
        <v>138</v>
      </c>
      <c r="AO8" s="845" t="str">
        <f t="shared" si="7"/>
        <v>n/a</v>
      </c>
      <c r="AP8" s="846" t="str">
        <f t="shared" si="8"/>
        <v>n/a</v>
      </c>
      <c r="AQ8" s="680" t="str">
        <f t="shared" si="9"/>
        <v>n/a</v>
      </c>
      <c r="AR8" s="745">
        <f>INDEX(Historical!$C$7:$C$1452,MATCH(B8,Historical!$B$7:$B$1452,0))*IF(AH8="n/a",1.03,IF(AH8&lt;0,1.01,IF(AH8&gt;10,1.1,(1+AH8/100))))</f>
        <v>2.5855999999999999</v>
      </c>
      <c r="AS8" s="678">
        <f t="shared" si="10"/>
        <v>2.83407616</v>
      </c>
      <c r="AT8" s="678">
        <f t="shared" si="11"/>
        <v>3.1174837760000003</v>
      </c>
      <c r="AU8" s="678">
        <f t="shared" si="11"/>
        <v>3.4292321536000006</v>
      </c>
      <c r="AV8" s="678">
        <f t="shared" si="11"/>
        <v>3.7721553689600009</v>
      </c>
      <c r="AW8" s="745">
        <f t="shared" si="12"/>
        <v>15.738547458560003</v>
      </c>
      <c r="AX8" s="854">
        <f t="shared" si="13"/>
        <v>17.071859701225733</v>
      </c>
      <c r="AY8" s="1090">
        <v>1.46</v>
      </c>
      <c r="AZ8" s="964">
        <v>18.95</v>
      </c>
      <c r="BA8" s="964">
        <v>-26.75</v>
      </c>
      <c r="BB8" s="964">
        <v>6.4600000000000009</v>
      </c>
      <c r="BC8" s="964">
        <v>-1.9800000000000002</v>
      </c>
      <c r="BE8" s="701">
        <v>2013</v>
      </c>
      <c r="BF8" s="986" t="e">
        <f>#VALUE!</f>
        <v>#VALUE!</v>
      </c>
      <c r="BG8" s="972">
        <v>11.200000000000001</v>
      </c>
    </row>
    <row r="9" spans="1:59" ht="11.25" customHeight="1" x14ac:dyDescent="0.2">
      <c r="A9" s="566" t="s">
        <v>882</v>
      </c>
      <c r="B9" s="651" t="s">
        <v>883</v>
      </c>
      <c r="C9" s="1080" t="s">
        <v>4407</v>
      </c>
      <c r="D9" s="1080" t="s">
        <v>4408</v>
      </c>
      <c r="E9" s="835">
        <v>6</v>
      </c>
      <c r="F9" s="554">
        <v>766</v>
      </c>
      <c r="G9" s="554" t="s">
        <v>116</v>
      </c>
      <c r="H9" s="554" t="s">
        <v>116</v>
      </c>
      <c r="I9" s="966">
        <v>23.76</v>
      </c>
      <c r="J9" s="745">
        <f t="shared" si="0"/>
        <v>4.7138047138047137</v>
      </c>
      <c r="K9" s="968">
        <v>0.28000000000000003</v>
      </c>
      <c r="L9" s="679">
        <v>4</v>
      </c>
      <c r="M9" s="736">
        <f t="shared" si="1"/>
        <v>1.1200000000000001</v>
      </c>
      <c r="N9" s="644" t="s">
        <v>470</v>
      </c>
      <c r="O9" s="838">
        <v>0.27</v>
      </c>
      <c r="P9" s="958">
        <v>43462</v>
      </c>
      <c r="Q9" s="958">
        <v>43480</v>
      </c>
      <c r="R9" s="736">
        <f t="shared" si="2"/>
        <v>3.7037037037037068</v>
      </c>
      <c r="S9" s="802">
        <f>IF(INDEX(Historical!$D$7:$D$1452,MATCH(B9,Historical!$B$7:$B$1452,0))=0,"n/a",(INDEX(Historical!$C$7:$C$1452,MATCH(B9,Historical!$B$7:$B$1452,0))/INDEX(Historical!$D$7:$D$1452,MATCH(B9,Historical!$B$7:$B$1452,0))-1)*100)</f>
        <v>4.0000000000000036</v>
      </c>
      <c r="T9" s="802">
        <f>IF(INDEX(Historical!$F$7:$F$1452,MATCH(B9,Historical!$B$7:$B$1452,0))=0,"n/a",((INDEX(Historical!$C$7:$C$1452,MATCH(B9,Historical!$B$7:$B$1452,0))/INDEX(Historical!$F$7:$F$1452,MATCH(B9,Historical!$B$7:$B$1452,0)))^(1/3)-1)*100)</f>
        <v>4.1714007510293971</v>
      </c>
      <c r="U9" s="802">
        <f>IF(INDEX(Historical!$I$7:$I$1452,MATCH(B9,Historical!$B$7:$B$1452,0))=0,"n/a",((INDEX(Historical!$C$7:$C$1452,MATCH(B9,Historical!$B$7:$B$1452,0))/INDEX(Historical!$I$7:$I$1452,MATCH(B9,Historical!$B$7:$B$1452,0)))^(1/5)-1)*100)</f>
        <v>7.6316922514810814</v>
      </c>
      <c r="V9" s="802">
        <f>IF(INDEX(Historical!$O$7:$O$1452,MATCH(B9,Historical!$B$7:$B$1452,0))=0,"n/a",((INDEX(Historical!$C$7:$C$1452,MATCH(B9,Historical!$B$7:$B$1452,0))/INDEX(Historical!$O$7:$O$1452,MATCH(B9,Historical!$B$7:$B$1452,0)))^(1/10)-1)*100)</f>
        <v>2.6583631304232025</v>
      </c>
      <c r="W9" s="803">
        <f t="shared" si="3"/>
        <v>2.8708238404834261</v>
      </c>
      <c r="X9" s="804">
        <f t="shared" si="4"/>
        <v>0.9911288638287119</v>
      </c>
      <c r="Y9" s="756"/>
      <c r="Z9" s="745">
        <f t="shared" si="5"/>
        <v>224.00000000000003</v>
      </c>
      <c r="AA9" s="678">
        <f t="shared" si="6"/>
        <v>47.52</v>
      </c>
      <c r="AB9" s="679">
        <v>12</v>
      </c>
      <c r="AC9" s="959">
        <v>0.5</v>
      </c>
      <c r="AD9" s="959">
        <v>15.78</v>
      </c>
      <c r="AE9" s="959">
        <v>7.74</v>
      </c>
      <c r="AF9" s="959">
        <v>1.3</v>
      </c>
      <c r="AG9" s="959">
        <v>3</v>
      </c>
      <c r="AH9" s="959">
        <v>-20.5</v>
      </c>
      <c r="AI9" s="959">
        <v>-2.6599999999999997</v>
      </c>
      <c r="AJ9" s="959">
        <v>7.7</v>
      </c>
      <c r="AK9" s="959">
        <v>3</v>
      </c>
      <c r="AL9" s="969">
        <v>2000</v>
      </c>
      <c r="AM9" s="964">
        <v>0.1</v>
      </c>
      <c r="AN9" s="959">
        <v>1.05</v>
      </c>
      <c r="AO9" s="845">
        <f t="shared" si="7"/>
        <v>-35.174503034714206</v>
      </c>
      <c r="AP9" s="846">
        <f t="shared" si="8"/>
        <v>12.345496965285795</v>
      </c>
      <c r="AQ9" s="680">
        <f t="shared" si="9"/>
        <v>65.698521417663841</v>
      </c>
      <c r="AR9" s="745">
        <f>INDEX(Historical!$C$7:$C$1452,MATCH(B9,Historical!$B$7:$B$1452,0))*IF(AH9="n/a",1.03,IF(AH9&lt;0,1.01,IF(AH9&gt;10,1.1,(1+AH9/100))))</f>
        <v>1.0504</v>
      </c>
      <c r="AS9" s="678">
        <f t="shared" si="10"/>
        <v>1.0609040000000001</v>
      </c>
      <c r="AT9" s="678">
        <f t="shared" si="11"/>
        <v>1.0927311200000001</v>
      </c>
      <c r="AU9" s="678">
        <f t="shared" si="11"/>
        <v>1.1255130536</v>
      </c>
      <c r="AV9" s="678">
        <f t="shared" si="11"/>
        <v>1.1592784452080001</v>
      </c>
      <c r="AW9" s="745">
        <f t="shared" si="12"/>
        <v>5.4888266188079999</v>
      </c>
      <c r="AX9" s="854">
        <f t="shared" si="13"/>
        <v>23.101122133030302</v>
      </c>
      <c r="AY9" s="1090">
        <v>0.56000000000000005</v>
      </c>
      <c r="AZ9" s="964">
        <v>11.34</v>
      </c>
      <c r="BA9" s="964">
        <v>-18.850000000000001</v>
      </c>
      <c r="BB9" s="964">
        <v>-13.919999999999998</v>
      </c>
      <c r="BC9" s="964">
        <v>-10.81</v>
      </c>
      <c r="BE9" s="701">
        <v>2014</v>
      </c>
      <c r="BF9" s="986" t="e">
        <f>#VALUE!</f>
        <v>#VALUE!</v>
      </c>
      <c r="BG9" s="972">
        <v>1.0999999999999999</v>
      </c>
    </row>
    <row r="10" spans="1:59" ht="11.25" customHeight="1" x14ac:dyDescent="0.2">
      <c r="A10" s="566" t="s">
        <v>884</v>
      </c>
      <c r="B10" s="651" t="s">
        <v>885</v>
      </c>
      <c r="C10" s="1080" t="s">
        <v>4431</v>
      </c>
      <c r="D10" s="1080" t="s">
        <v>1789</v>
      </c>
      <c r="E10" s="835">
        <v>9</v>
      </c>
      <c r="F10" s="554">
        <v>367</v>
      </c>
      <c r="G10" s="554" t="s">
        <v>107</v>
      </c>
      <c r="H10" s="554" t="s">
        <v>107</v>
      </c>
      <c r="I10" s="966">
        <v>46.57</v>
      </c>
      <c r="J10" s="745">
        <f t="shared" si="0"/>
        <v>0.73008374490015038</v>
      </c>
      <c r="K10" s="968">
        <v>0.34</v>
      </c>
      <c r="L10" s="679">
        <v>1</v>
      </c>
      <c r="M10" s="736">
        <f t="shared" si="1"/>
        <v>0.34</v>
      </c>
      <c r="N10" s="644" t="s">
        <v>886</v>
      </c>
      <c r="O10" s="838">
        <v>0.3</v>
      </c>
      <c r="P10" s="958">
        <v>43188</v>
      </c>
      <c r="Q10" s="958">
        <v>43229</v>
      </c>
      <c r="R10" s="736">
        <f t="shared" si="2"/>
        <v>13.333333333333346</v>
      </c>
      <c r="S10" s="802">
        <f>IF(INDEX(Historical!$D$7:$D$1452,MATCH(B10,Historical!$B$7:$B$1452,0))=0,"n/a",(INDEX(Historical!$C$7:$C$1452,MATCH(B10,Historical!$B$7:$B$1452,0))/INDEX(Historical!$D$7:$D$1452,MATCH(B10,Historical!$B$7:$B$1452,0))-1)*100)</f>
        <v>15.384615384615374</v>
      </c>
      <c r="T10" s="802">
        <f>IF(INDEX(Historical!$F$7:$F$1452,MATCH(B10,Historical!$B$7:$B$1452,0))=0,"n/a",((INDEX(Historical!$C$7:$C$1452,MATCH(B10,Historical!$B$7:$B$1452,0))/INDEX(Historical!$F$7:$F$1452,MATCH(B10,Historical!$B$7:$B$1452,0)))^(1/3)-1)*100)</f>
        <v>14.471424255333186</v>
      </c>
      <c r="U10" s="802">
        <f>IF(INDEX(Historical!$I$7:$I$1452,MATCH(B10,Historical!$B$7:$B$1452,0))=0,"n/a",((INDEX(Historical!$C$7:$C$1452,MATCH(B10,Historical!$B$7:$B$1452,0))/INDEX(Historical!$I$7:$I$1452,MATCH(B10,Historical!$B$7:$B$1452,0)))^(1/5)-1)*100)</f>
        <v>10.756634324829006</v>
      </c>
      <c r="V10" s="802" t="str">
        <f>IF(INDEX(Historical!$O$7:$O$1452,MATCH(B10,Historical!$B$7:$B$1452,0))=0,"n/a",((INDEX(Historical!$C$7:$C$1452,MATCH(B10,Historical!$B$7:$B$1452,0))/INDEX(Historical!$O$7:$O$1452,MATCH(B10,Historical!$B$7:$B$1452,0)))^(1/10)-1)*100)</f>
        <v>n/a</v>
      </c>
      <c r="W10" s="803" t="str">
        <f t="shared" si="3"/>
        <v>n/a</v>
      </c>
      <c r="X10" s="804">
        <f t="shared" si="4"/>
        <v>3.1637159778908841</v>
      </c>
      <c r="Y10" s="967"/>
      <c r="Z10" s="745">
        <f t="shared" si="5"/>
        <v>21.518987341772153</v>
      </c>
      <c r="AA10" s="678">
        <f t="shared" si="6"/>
        <v>29.474683544303797</v>
      </c>
      <c r="AB10" s="679">
        <v>12</v>
      </c>
      <c r="AC10" s="959">
        <v>1.58</v>
      </c>
      <c r="AD10" s="959">
        <v>2.4700000000000002</v>
      </c>
      <c r="AE10" s="959">
        <v>5.17</v>
      </c>
      <c r="AF10" s="959">
        <v>3.33</v>
      </c>
      <c r="AG10" s="959">
        <v>5.7</v>
      </c>
      <c r="AH10" s="959">
        <v>-7.0000000000000009</v>
      </c>
      <c r="AI10" s="959">
        <v>6.05</v>
      </c>
      <c r="AJ10" s="959">
        <v>3.4000000000000004</v>
      </c>
      <c r="AK10" s="959">
        <v>11.97</v>
      </c>
      <c r="AL10" s="969">
        <v>37040</v>
      </c>
      <c r="AM10" s="964">
        <v>0.70000000000000007</v>
      </c>
      <c r="AN10" s="959">
        <v>0.25</v>
      </c>
      <c r="AO10" s="845">
        <f t="shared" si="7"/>
        <v>-17.98796547457464</v>
      </c>
      <c r="AP10" s="846">
        <f t="shared" si="8"/>
        <v>11.486718069729157</v>
      </c>
      <c r="AQ10" s="680">
        <f t="shared" si="9"/>
        <v>108.86007671541637</v>
      </c>
      <c r="AR10" s="745">
        <f>INDEX(Historical!$C$7:$C$1452,MATCH(B10,Historical!$B$7:$B$1452,0))*IF(AH10="n/a",1.03,IF(AH10&lt;0,1.01,IF(AH10&gt;10,1.1,(1+AH10/100))))</f>
        <v>0.30299999999999999</v>
      </c>
      <c r="AS10" s="678">
        <f t="shared" si="10"/>
        <v>0.32133149999999999</v>
      </c>
      <c r="AT10" s="678">
        <f t="shared" si="11"/>
        <v>0.35346465000000005</v>
      </c>
      <c r="AU10" s="678">
        <f t="shared" si="11"/>
        <v>0.3888111150000001</v>
      </c>
      <c r="AV10" s="678">
        <f t="shared" si="11"/>
        <v>0.42769222650000016</v>
      </c>
      <c r="AW10" s="745">
        <f t="shared" si="12"/>
        <v>1.7942994915000003</v>
      </c>
      <c r="AX10" s="854">
        <f t="shared" si="13"/>
        <v>3.852908506549281</v>
      </c>
      <c r="AY10" s="1090">
        <v>0.98</v>
      </c>
      <c r="AZ10" s="964">
        <v>6.54</v>
      </c>
      <c r="BA10" s="964">
        <v>-45</v>
      </c>
      <c r="BB10" s="964">
        <v>-16.259999999999998</v>
      </c>
      <c r="BC10" s="964">
        <v>-32.51</v>
      </c>
      <c r="BE10" s="701">
        <v>2010</v>
      </c>
      <c r="BF10" s="986" t="e">
        <f>#VALUE!</f>
        <v>#VALUE!</v>
      </c>
      <c r="BG10" s="972">
        <v>3.2</v>
      </c>
    </row>
    <row r="11" spans="1:59" ht="11.25" customHeight="1" x14ac:dyDescent="0.2">
      <c r="A11" s="805" t="s">
        <v>3818</v>
      </c>
      <c r="B11" s="899" t="s">
        <v>3819</v>
      </c>
      <c r="C11" s="1080" t="s">
        <v>113</v>
      </c>
      <c r="D11" s="1080" t="s">
        <v>1235</v>
      </c>
      <c r="E11" s="835">
        <v>5</v>
      </c>
      <c r="F11" s="554">
        <v>816</v>
      </c>
      <c r="G11" s="554" t="s">
        <v>107</v>
      </c>
      <c r="H11" s="554" t="s">
        <v>107</v>
      </c>
      <c r="I11" s="973">
        <v>24.25</v>
      </c>
      <c r="J11" s="745">
        <f t="shared" si="0"/>
        <v>1.3195876288659794</v>
      </c>
      <c r="K11" s="566">
        <v>0.08</v>
      </c>
      <c r="L11" s="554">
        <v>4</v>
      </c>
      <c r="M11" s="736">
        <f t="shared" si="1"/>
        <v>0.32</v>
      </c>
      <c r="N11" s="554" t="s">
        <v>523</v>
      </c>
      <c r="O11" s="685">
        <v>7.0000000000000007E-2</v>
      </c>
      <c r="P11" s="725">
        <v>43255</v>
      </c>
      <c r="Q11" s="725">
        <v>43266</v>
      </c>
      <c r="R11" s="736">
        <f t="shared" si="2"/>
        <v>14.285714285714276</v>
      </c>
      <c r="S11" s="802">
        <f>IF(INDEX(Historical!$D$7:$D$1452,MATCH(B11,Historical!$B$7:$B$1452,0))=0,"n/a",(INDEX(Historical!$C$7:$C$1452,MATCH(B11,Historical!$B$7:$B$1452,0))/INDEX(Historical!$D$7:$D$1452,MATCH(B11,Historical!$B$7:$B$1452,0))-1)*100)</f>
        <v>22.72727272727273</v>
      </c>
      <c r="T11" s="802">
        <f>IF(INDEX(Historical!$F$7:$F$1452,MATCH(B11,Historical!$B$7:$B$1452,0))=0,"n/a",((INDEX(Historical!$C$7:$C$1452,MATCH(B11,Historical!$B$7:$B$1452,0))/INDEX(Historical!$F$7:$F$1452,MATCH(B11,Historical!$B$7:$B$1452,0)))^(1/3)-1)*100)</f>
        <v>88.988157484230967</v>
      </c>
      <c r="U11" s="802" t="str">
        <f>IF(INDEX(Historical!$I$7:$I$1452,MATCH(B11,Historical!$B$7:$B$1452,0))=0,"n/a",((INDEX(Historical!$C$7:$C$1452,MATCH(B11,Historical!$B$7:$B$1452,0))/INDEX(Historical!$I$7:$I$1452,MATCH(B11,Historical!$B$7:$B$1452,0)))^(1/5)-1)*100)</f>
        <v>n/a</v>
      </c>
      <c r="V11" s="802" t="str">
        <f>IF(INDEX(Historical!$O$7:$O$1452,MATCH(B11,Historical!$B$7:$B$1452,0))=0,"n/a",((INDEX(Historical!$C$7:$C$1452,MATCH(B11,Historical!$B$7:$B$1452,0))/INDEX(Historical!$O$7:$O$1452,MATCH(B11,Historical!$B$7:$B$1452,0)))^(1/10)-1)*100)</f>
        <v>n/a</v>
      </c>
      <c r="W11" s="803" t="str">
        <f t="shared" si="3"/>
        <v>n/a</v>
      </c>
      <c r="X11" s="804" t="str">
        <f t="shared" si="4"/>
        <v>n/a</v>
      </c>
      <c r="Y11" s="746"/>
      <c r="Z11" s="745">
        <f t="shared" si="5"/>
        <v>18.390804597701148</v>
      </c>
      <c r="AA11" s="678">
        <f t="shared" si="6"/>
        <v>13.936781609195402</v>
      </c>
      <c r="AB11" s="679">
        <v>3</v>
      </c>
      <c r="AC11" s="972">
        <v>1.74</v>
      </c>
      <c r="AD11" s="972">
        <v>0.53</v>
      </c>
      <c r="AE11" s="959">
        <v>1.03</v>
      </c>
      <c r="AF11" s="959">
        <v>7.37</v>
      </c>
      <c r="AG11" s="959">
        <v>54.6</v>
      </c>
      <c r="AH11" s="959">
        <v>167.5</v>
      </c>
      <c r="AI11" s="959">
        <v>10.059999999999999</v>
      </c>
      <c r="AJ11" s="782">
        <v>37.6</v>
      </c>
      <c r="AK11" s="782">
        <v>26.3</v>
      </c>
      <c r="AL11" s="972">
        <v>1410</v>
      </c>
      <c r="AM11" s="972">
        <v>2</v>
      </c>
      <c r="AN11" s="972">
        <v>1.94</v>
      </c>
      <c r="AO11" s="845" t="str">
        <f t="shared" si="7"/>
        <v>n/a</v>
      </c>
      <c r="AP11" s="846" t="str">
        <f t="shared" si="8"/>
        <v>n/a</v>
      </c>
      <c r="AQ11" s="680">
        <f t="shared" si="9"/>
        <v>113.66024999181414</v>
      </c>
      <c r="AR11" s="745">
        <f>INDEX(Historical!$C$7:$C$1452,MATCH(B11,Historical!$B$7:$B$1452,0))*IF(AH11="n/a",1.03,IF(AH11&lt;0,1.01,IF(AH11&gt;10,1.1,(1+AH11/100))))</f>
        <v>0.29700000000000004</v>
      </c>
      <c r="AS11" s="678">
        <f t="shared" si="10"/>
        <v>0.32670000000000005</v>
      </c>
      <c r="AT11" s="678">
        <f t="shared" si="11"/>
        <v>0.35937000000000008</v>
      </c>
      <c r="AU11" s="678">
        <f t="shared" si="11"/>
        <v>0.39530700000000013</v>
      </c>
      <c r="AV11" s="678">
        <f t="shared" si="11"/>
        <v>0.43483770000000016</v>
      </c>
      <c r="AW11" s="745">
        <f t="shared" si="12"/>
        <v>1.8132147000000005</v>
      </c>
      <c r="AX11" s="854">
        <f t="shared" si="13"/>
        <v>7.4771740206185582</v>
      </c>
      <c r="AY11" s="831">
        <v>1.04</v>
      </c>
      <c r="AZ11" s="959">
        <v>11.75</v>
      </c>
      <c r="BA11" s="959">
        <v>-27.61</v>
      </c>
      <c r="BB11" s="959">
        <v>-8</v>
      </c>
      <c r="BC11" s="959">
        <v>-13.120000000000001</v>
      </c>
      <c r="BE11" s="701">
        <v>2014</v>
      </c>
      <c r="BF11" s="986" t="e">
        <f>#VALUE!</f>
        <v>#VALUE!</v>
      </c>
      <c r="BG11" s="972">
        <v>7.3999999999999995</v>
      </c>
    </row>
    <row r="12" spans="1:59" ht="11.25" customHeight="1" x14ac:dyDescent="0.2">
      <c r="A12" s="566" t="s">
        <v>887</v>
      </c>
      <c r="B12" s="651" t="s">
        <v>888</v>
      </c>
      <c r="C12" s="1080" t="s">
        <v>132</v>
      </c>
      <c r="D12" s="1080" t="s">
        <v>4418</v>
      </c>
      <c r="E12" s="835">
        <v>8</v>
      </c>
      <c r="F12" s="554">
        <v>567</v>
      </c>
      <c r="G12" s="554" t="s">
        <v>107</v>
      </c>
      <c r="H12" s="554" t="s">
        <v>107</v>
      </c>
      <c r="I12" s="966">
        <v>14.46</v>
      </c>
      <c r="J12" s="745">
        <f t="shared" si="0"/>
        <v>3.7344398340248963</v>
      </c>
      <c r="K12" s="968">
        <v>0.13500000000000001</v>
      </c>
      <c r="L12" s="679">
        <v>4</v>
      </c>
      <c r="M12" s="736">
        <f t="shared" si="1"/>
        <v>0.54</v>
      </c>
      <c r="N12" s="644" t="s">
        <v>108</v>
      </c>
      <c r="O12" s="838">
        <v>0.13</v>
      </c>
      <c r="P12" s="958">
        <v>43496</v>
      </c>
      <c r="Q12" s="958">
        <v>43511</v>
      </c>
      <c r="R12" s="736">
        <f t="shared" si="2"/>
        <v>3.8461538461538494</v>
      </c>
      <c r="S12" s="802">
        <f>IF(INDEX(Historical!$D$7:$D$1452,MATCH(B12,Historical!$B$7:$B$1452,0))=0,"n/a",(INDEX(Historical!$C$7:$C$1452,MATCH(B12,Historical!$B$7:$B$1452,0))/INDEX(Historical!$D$7:$D$1452,MATCH(B12,Historical!$B$7:$B$1452,0))-1)*100)</f>
        <v>9.0909090909090828</v>
      </c>
      <c r="T12" s="802">
        <f>IF(INDEX(Historical!$F$7:$F$1452,MATCH(B12,Historical!$B$7:$B$1452,0))=0,"n/a",((INDEX(Historical!$C$7:$C$1452,MATCH(B12,Historical!$B$7:$B$1452,0))/INDEX(Historical!$F$7:$F$1452,MATCH(B12,Historical!$B$7:$B$1452,0)))^(1/3)-1)*100)</f>
        <v>33.886590016433907</v>
      </c>
      <c r="U12" s="802">
        <f>IF(INDEX(Historical!$I$7:$I$1452,MATCH(B12,Historical!$B$7:$B$1452,0))=0,"n/a",((INDEX(Historical!$C$7:$C$1452,MATCH(B12,Historical!$B$7:$B$1452,0))/INDEX(Historical!$I$7:$I$1452,MATCH(B12,Historical!$B$7:$B$1452,0)))^(1/5)-1)*100)</f>
        <v>64.375182951722579</v>
      </c>
      <c r="V12" s="802" t="str">
        <f>IF(INDEX(Historical!$O$7:$O$1452,MATCH(B12,Historical!$B$7:$B$1452,0))=0,"n/a",((INDEX(Historical!$C$7:$C$1452,MATCH(B12,Historical!$B$7:$B$1452,0))/INDEX(Historical!$O$7:$O$1452,MATCH(B12,Historical!$B$7:$B$1452,0)))^(1/10)-1)*100)</f>
        <v>n/a</v>
      </c>
      <c r="W12" s="803" t="str">
        <f t="shared" si="3"/>
        <v>n/a</v>
      </c>
      <c r="X12" s="804">
        <f t="shared" si="4"/>
        <v>5.8522893592475072</v>
      </c>
      <c r="Y12" s="756"/>
      <c r="Z12" s="745">
        <f t="shared" si="5"/>
        <v>150.00000000000003</v>
      </c>
      <c r="AA12" s="678">
        <f t="shared" si="6"/>
        <v>40.166666666666671</v>
      </c>
      <c r="AB12" s="679">
        <v>12</v>
      </c>
      <c r="AC12" s="959">
        <v>0.36</v>
      </c>
      <c r="AD12" s="959">
        <v>4.05</v>
      </c>
      <c r="AE12" s="959">
        <v>0.93</v>
      </c>
      <c r="AF12" s="959">
        <v>2.9</v>
      </c>
      <c r="AG12" s="959" t="s">
        <v>138</v>
      </c>
      <c r="AH12" s="959" t="s">
        <v>138</v>
      </c>
      <c r="AI12" s="959">
        <v>8.2000000000000011</v>
      </c>
      <c r="AJ12" s="959">
        <v>11</v>
      </c>
      <c r="AK12" s="959">
        <v>10</v>
      </c>
      <c r="AL12" s="969">
        <v>10010</v>
      </c>
      <c r="AM12" s="964">
        <v>0.2</v>
      </c>
      <c r="AN12" s="959">
        <v>5.87</v>
      </c>
      <c r="AO12" s="845">
        <f t="shared" si="7"/>
        <v>27.942956119080804</v>
      </c>
      <c r="AP12" s="846">
        <f t="shared" si="8"/>
        <v>68.109622785747476</v>
      </c>
      <c r="AQ12" s="680">
        <f t="shared" si="9"/>
        <v>127.53103166462894</v>
      </c>
      <c r="AR12" s="745">
        <f>INDEX(Historical!$C$7:$C$1452,MATCH(B12,Historical!$B$7:$B$1452,0))*IF(AH12="n/a",1.03,IF(AH12&lt;0,1.01,IF(AH12&gt;10,1.1,(1+AH12/100))))</f>
        <v>0.49440000000000001</v>
      </c>
      <c r="AS12" s="678">
        <f t="shared" si="10"/>
        <v>0.53494079999999999</v>
      </c>
      <c r="AT12" s="678">
        <f t="shared" si="11"/>
        <v>0.58843487999999999</v>
      </c>
      <c r="AU12" s="678">
        <f t="shared" si="11"/>
        <v>0.64727836800000005</v>
      </c>
      <c r="AV12" s="678">
        <f t="shared" si="11"/>
        <v>0.7120062048000001</v>
      </c>
      <c r="AW12" s="745">
        <f t="shared" si="12"/>
        <v>2.9770602527999999</v>
      </c>
      <c r="AX12" s="854">
        <f t="shared" si="13"/>
        <v>20.588245178423232</v>
      </c>
      <c r="AY12" s="1090">
        <v>0.88</v>
      </c>
      <c r="AZ12" s="964">
        <v>46.58</v>
      </c>
      <c r="BA12" s="964">
        <v>-11.18</v>
      </c>
      <c r="BB12" s="964">
        <v>-4.33</v>
      </c>
      <c r="BC12" s="964">
        <v>7.6</v>
      </c>
      <c r="BE12" s="701">
        <v>2012</v>
      </c>
      <c r="BF12" s="986" t="e">
        <f>#VALUE!</f>
        <v>#VALUE!</v>
      </c>
      <c r="BG12" s="972" t="s">
        <v>138</v>
      </c>
    </row>
    <row r="13" spans="1:59" ht="11.25" customHeight="1" x14ac:dyDescent="0.2">
      <c r="A13" s="566" t="s">
        <v>889</v>
      </c>
      <c r="B13" s="651" t="s">
        <v>890</v>
      </c>
      <c r="C13" s="1080" t="s">
        <v>113</v>
      </c>
      <c r="D13" s="1080" t="s">
        <v>214</v>
      </c>
      <c r="E13" s="835">
        <v>6</v>
      </c>
      <c r="F13" s="554">
        <v>688</v>
      </c>
      <c r="G13" s="554" t="s">
        <v>107</v>
      </c>
      <c r="H13" s="554" t="s">
        <v>107</v>
      </c>
      <c r="I13" s="966">
        <v>55.67</v>
      </c>
      <c r="J13" s="745">
        <f t="shared" si="0"/>
        <v>1.0777797736662476</v>
      </c>
      <c r="K13" s="968">
        <v>0.15</v>
      </c>
      <c r="L13" s="679">
        <v>4</v>
      </c>
      <c r="M13" s="736">
        <f t="shared" si="1"/>
        <v>0.6</v>
      </c>
      <c r="N13" s="644" t="s">
        <v>150</v>
      </c>
      <c r="O13" s="838">
        <v>0.14000000000000001</v>
      </c>
      <c r="P13" s="695">
        <v>43145</v>
      </c>
      <c r="Q13" s="695">
        <v>43174</v>
      </c>
      <c r="R13" s="736">
        <f t="shared" si="2"/>
        <v>7.1428571428571281</v>
      </c>
      <c r="S13" s="802">
        <f>IF(INDEX(Historical!$D$7:$D$1452,MATCH(B13,Historical!$B$7:$B$1452,0))=0,"n/a",(INDEX(Historical!$C$7:$C$1452,MATCH(B13,Historical!$B$7:$B$1452,0))/INDEX(Historical!$D$7:$D$1452,MATCH(B13,Historical!$B$7:$B$1452,0))-1)*100)</f>
        <v>7.6923076923077094</v>
      </c>
      <c r="T13" s="802">
        <f>IF(INDEX(Historical!$F$7:$F$1452,MATCH(B13,Historical!$B$7:$B$1452,0))=0,"n/a",((INDEX(Historical!$C$7:$C$1452,MATCH(B13,Historical!$B$7:$B$1452,0))/INDEX(Historical!$F$7:$F$1452,MATCH(B13,Historical!$B$7:$B$1452,0)))^(1/3)-1)*100)</f>
        <v>8.3706762661827092</v>
      </c>
      <c r="U13" s="802" t="str">
        <f>IF(INDEX(Historical!$I$7:$I$1452,MATCH(B13,Historical!$B$7:$B$1452,0))=0,"n/a",((INDEX(Historical!$C$7:$C$1452,MATCH(B13,Historical!$B$7:$B$1452,0))/INDEX(Historical!$I$7:$I$1452,MATCH(B13,Historical!$B$7:$B$1452,0)))^(1/5)-1)*100)</f>
        <v>n/a</v>
      </c>
      <c r="V13" s="802" t="str">
        <f>IF(INDEX(Historical!$O$7:$O$1452,MATCH(B13,Historical!$B$7:$B$1452,0))=0,"n/a",((INDEX(Historical!$C$7:$C$1452,MATCH(B13,Historical!$B$7:$B$1452,0))/INDEX(Historical!$O$7:$O$1452,MATCH(B13,Historical!$B$7:$B$1452,0)))^(1/10)-1)*100)</f>
        <v>n/a</v>
      </c>
      <c r="W13" s="803" t="str">
        <f t="shared" si="3"/>
        <v>n/a</v>
      </c>
      <c r="X13" s="804" t="str">
        <f t="shared" si="4"/>
        <v>n/a</v>
      </c>
      <c r="Y13" s="758"/>
      <c r="Z13" s="745">
        <f t="shared" si="5"/>
        <v>17.595307917888562</v>
      </c>
      <c r="AA13" s="678">
        <f t="shared" si="6"/>
        <v>16.325513196480937</v>
      </c>
      <c r="AB13" s="679">
        <v>12</v>
      </c>
      <c r="AC13" s="959">
        <v>3.41</v>
      </c>
      <c r="AD13" s="959">
        <v>0.8</v>
      </c>
      <c r="AE13" s="959">
        <v>0.48</v>
      </c>
      <c r="AF13" s="959">
        <v>1.51</v>
      </c>
      <c r="AG13" s="959">
        <v>7.8</v>
      </c>
      <c r="AH13" s="959">
        <v>45.300000000000004</v>
      </c>
      <c r="AI13" s="959">
        <v>22.189999999999998</v>
      </c>
      <c r="AJ13" s="959">
        <v>-11.700000000000001</v>
      </c>
      <c r="AK13" s="959">
        <v>20.34</v>
      </c>
      <c r="AL13" s="969">
        <v>4490</v>
      </c>
      <c r="AM13" s="964">
        <v>1.4000000000000001</v>
      </c>
      <c r="AN13" s="959">
        <v>0.65</v>
      </c>
      <c r="AO13" s="845" t="str">
        <f t="shared" si="7"/>
        <v>n/a</v>
      </c>
      <c r="AP13" s="846" t="str">
        <f t="shared" si="8"/>
        <v>n/a</v>
      </c>
      <c r="AQ13" s="680">
        <f t="shared" si="9"/>
        <v>4.6720273079175145</v>
      </c>
      <c r="AR13" s="745">
        <f>INDEX(Historical!$C$7:$C$1452,MATCH(B13,Historical!$B$7:$B$1452,0))*IF(AH13="n/a",1.03,IF(AH13&lt;0,1.01,IF(AH13&gt;10,1.1,(1+AH13/100))))</f>
        <v>0.6160000000000001</v>
      </c>
      <c r="AS13" s="678">
        <f t="shared" si="10"/>
        <v>0.6776000000000002</v>
      </c>
      <c r="AT13" s="678">
        <f t="shared" si="11"/>
        <v>0.74536000000000024</v>
      </c>
      <c r="AU13" s="678">
        <f t="shared" si="11"/>
        <v>0.81989600000000029</v>
      </c>
      <c r="AV13" s="678">
        <f t="shared" si="11"/>
        <v>0.9018856000000004</v>
      </c>
      <c r="AW13" s="745">
        <f t="shared" si="12"/>
        <v>3.7607416000000011</v>
      </c>
      <c r="AX13" s="854">
        <f t="shared" si="13"/>
        <v>6.7554187174420717</v>
      </c>
      <c r="AY13" s="1090">
        <v>0.79</v>
      </c>
      <c r="AZ13" s="964">
        <v>12.46</v>
      </c>
      <c r="BA13" s="964">
        <v>-25.869999999999997</v>
      </c>
      <c r="BB13" s="964">
        <v>-0.5</v>
      </c>
      <c r="BC13" s="964">
        <v>-8.08</v>
      </c>
      <c r="BE13" s="701">
        <v>2013</v>
      </c>
      <c r="BF13" s="986" t="e">
        <f>#VALUE!</f>
        <v>#VALUE!</v>
      </c>
      <c r="BG13" s="972">
        <v>2.9000000000000004</v>
      </c>
    </row>
    <row r="14" spans="1:59" s="882" customFormat="1" ht="11.25" customHeight="1" x14ac:dyDescent="0.2">
      <c r="A14" s="740" t="s">
        <v>891</v>
      </c>
      <c r="B14" s="890" t="s">
        <v>82</v>
      </c>
      <c r="C14" s="1080" t="s">
        <v>155</v>
      </c>
      <c r="D14" s="1080" t="s">
        <v>4404</v>
      </c>
      <c r="E14" s="862">
        <v>8</v>
      </c>
      <c r="F14" s="554">
        <v>564</v>
      </c>
      <c r="G14" s="1179" t="s">
        <v>107</v>
      </c>
      <c r="H14" s="1179" t="s">
        <v>107</v>
      </c>
      <c r="I14" s="863">
        <v>67.459999999999994</v>
      </c>
      <c r="J14" s="864">
        <f t="shared" si="0"/>
        <v>0.97242810554402626</v>
      </c>
      <c r="K14" s="865">
        <v>0.16400000000000001</v>
      </c>
      <c r="L14" s="866">
        <v>4</v>
      </c>
      <c r="M14" s="867">
        <f t="shared" si="1"/>
        <v>0.65600000000000003</v>
      </c>
      <c r="N14" s="868" t="s">
        <v>435</v>
      </c>
      <c r="O14" s="869">
        <v>0.14899999999999999</v>
      </c>
      <c r="P14" s="870">
        <v>43462</v>
      </c>
      <c r="Q14" s="870">
        <v>43488</v>
      </c>
      <c r="R14" s="867">
        <f t="shared" si="2"/>
        <v>10.067114093959741</v>
      </c>
      <c r="S14" s="802">
        <f>IF(INDEX(Historical!$D$7:$D$1452,MATCH(B14,Historical!$B$7:$B$1452,0))=0,"n/a",(INDEX(Historical!$C$7:$C$1452,MATCH(B14,Historical!$B$7:$B$1452,0))/INDEX(Historical!$D$7:$D$1452,MATCH(B14,Historical!$B$7:$B$1452,0))-1)*100)</f>
        <v>14.782608695652177</v>
      </c>
      <c r="T14" s="802">
        <f>IF(INDEX(Historical!$F$7:$F$1452,MATCH(B14,Historical!$B$7:$B$1452,0))=0,"n/a",((INDEX(Historical!$C$7:$C$1452,MATCH(B14,Historical!$B$7:$B$1452,0))/INDEX(Historical!$F$7:$F$1452,MATCH(B14,Historical!$B$7:$B$1452,0)))^(1/3)-1)*100)</f>
        <v>11.815835104495687</v>
      </c>
      <c r="U14" s="802">
        <f>IF(INDEX(Historical!$I$7:$I$1452,MATCH(B14,Historical!$B$7:$B$1452,0))=0,"n/a",((INDEX(Historical!$C$7:$C$1452,MATCH(B14,Historical!$B$7:$B$1452,0))/INDEX(Historical!$I$7:$I$1452,MATCH(B14,Historical!$B$7:$B$1452,0)))^(1/5)-1)*100)</f>
        <v>19.730525477314842</v>
      </c>
      <c r="V14" s="802" t="str">
        <f>IF(INDEX(Historical!$O$7:$O$1452,MATCH(B14,Historical!$B$7:$B$1452,0))=0,"n/a",((INDEX(Historical!$C$7:$C$1452,MATCH(B14,Historical!$B$7:$B$1452,0))/INDEX(Historical!$O$7:$O$1452,MATCH(B14,Historical!$B$7:$B$1452,0)))^(1/10)-1)*100)</f>
        <v>n/a</v>
      </c>
      <c r="W14" s="871" t="str">
        <f t="shared" si="3"/>
        <v>n/a</v>
      </c>
      <c r="X14" s="872">
        <f t="shared" si="4"/>
        <v>0.60523084286241846</v>
      </c>
      <c r="Y14" s="873"/>
      <c r="Z14" s="864">
        <f t="shared" si="5"/>
        <v>24.477611940298509</v>
      </c>
      <c r="AA14" s="874">
        <f t="shared" si="6"/>
        <v>25.171641791044774</v>
      </c>
      <c r="AB14" s="866">
        <v>10</v>
      </c>
      <c r="AC14" s="875">
        <v>2.68</v>
      </c>
      <c r="AD14" s="875">
        <v>2.39</v>
      </c>
      <c r="AE14" s="875">
        <v>4.42</v>
      </c>
      <c r="AF14" s="875">
        <v>4.7</v>
      </c>
      <c r="AG14" s="875">
        <v>6.9</v>
      </c>
      <c r="AH14" s="875">
        <v>27.3</v>
      </c>
      <c r="AI14" s="875">
        <v>10.92</v>
      </c>
      <c r="AJ14" s="875">
        <v>32.6</v>
      </c>
      <c r="AK14" s="875">
        <v>10.51</v>
      </c>
      <c r="AL14" s="876">
        <v>21720</v>
      </c>
      <c r="AM14" s="877">
        <v>0.3</v>
      </c>
      <c r="AN14" s="875">
        <v>0.39</v>
      </c>
      <c r="AO14" s="878">
        <f t="shared" si="7"/>
        <v>-4.4686882081859061</v>
      </c>
      <c r="AP14" s="879">
        <f t="shared" si="8"/>
        <v>20.702953582858868</v>
      </c>
      <c r="AQ14" s="880">
        <f t="shared" si="9"/>
        <v>129.30495601361224</v>
      </c>
      <c r="AR14" s="745">
        <f>INDEX(Historical!$C$7:$C$1452,MATCH(B14,Historical!$B$7:$B$1452,0))*IF(AH14="n/a",1.03,IF(AH14&lt;0,1.01,IF(AH14&gt;10,1.1,(1+AH14/100))))</f>
        <v>0.58080000000000009</v>
      </c>
      <c r="AS14" s="874">
        <f t="shared" si="10"/>
        <v>0.63888000000000011</v>
      </c>
      <c r="AT14" s="874">
        <f t="shared" si="11"/>
        <v>0.70276800000000017</v>
      </c>
      <c r="AU14" s="874">
        <f t="shared" si="11"/>
        <v>0.7730448000000002</v>
      </c>
      <c r="AV14" s="874">
        <f t="shared" si="11"/>
        <v>0.85034928000000032</v>
      </c>
      <c r="AW14" s="864">
        <f t="shared" si="12"/>
        <v>3.5458420800000008</v>
      </c>
      <c r="AX14" s="881">
        <f t="shared" si="13"/>
        <v>5.2562141713608082</v>
      </c>
      <c r="AY14" s="1091">
        <v>1.29</v>
      </c>
      <c r="AZ14" s="877">
        <v>11.65</v>
      </c>
      <c r="BA14" s="877">
        <v>-10.190000000000001</v>
      </c>
      <c r="BB14" s="877">
        <v>0.83</v>
      </c>
      <c r="BC14" s="877">
        <v>1.7000000000000002</v>
      </c>
      <c r="BD14" s="1007"/>
      <c r="BE14" s="701">
        <v>2012</v>
      </c>
      <c r="BF14" s="986" t="e">
        <f>#VALUE!</f>
        <v>#VALUE!</v>
      </c>
      <c r="BG14" s="938">
        <v>3.6999999999999997</v>
      </c>
    </row>
    <row r="15" spans="1:59" ht="11.25" customHeight="1" x14ac:dyDescent="0.2">
      <c r="A15" s="566" t="s">
        <v>892</v>
      </c>
      <c r="B15" s="651" t="s">
        <v>893</v>
      </c>
      <c r="C15" s="1080" t="s">
        <v>4407</v>
      </c>
      <c r="D15" s="1080" t="s">
        <v>4408</v>
      </c>
      <c r="E15" s="835">
        <v>7</v>
      </c>
      <c r="F15" s="554">
        <v>654</v>
      </c>
      <c r="G15" s="554" t="s">
        <v>38</v>
      </c>
      <c r="H15" s="554" t="s">
        <v>38</v>
      </c>
      <c r="I15" s="966">
        <v>59.12</v>
      </c>
      <c r="J15" s="745">
        <f t="shared" si="0"/>
        <v>3.7212449255751019</v>
      </c>
      <c r="K15" s="968">
        <v>0.55000000000000004</v>
      </c>
      <c r="L15" s="679">
        <v>4</v>
      </c>
      <c r="M15" s="736">
        <f t="shared" si="1"/>
        <v>2.2000000000000002</v>
      </c>
      <c r="N15" s="644" t="s">
        <v>191</v>
      </c>
      <c r="O15" s="838">
        <v>0.54</v>
      </c>
      <c r="P15" s="958">
        <v>43454</v>
      </c>
      <c r="Q15" s="958">
        <v>43469</v>
      </c>
      <c r="R15" s="736">
        <f t="shared" si="2"/>
        <v>1.8518518518518534</v>
      </c>
      <c r="S15" s="802">
        <f>IF(INDEX(Historical!$D$7:$D$1452,MATCH(B15,Historical!$B$7:$B$1452,0))=0,"n/a",(INDEX(Historical!$C$7:$C$1452,MATCH(B15,Historical!$B$7:$B$1452,0))/INDEX(Historical!$D$7:$D$1452,MATCH(B15,Historical!$B$7:$B$1452,0))-1)*100)</f>
        <v>5.2083333333333481</v>
      </c>
      <c r="T15" s="802">
        <f>IF(INDEX(Historical!$F$7:$F$1452,MATCH(B15,Historical!$B$7:$B$1452,0))=0,"n/a",((INDEX(Historical!$C$7:$C$1452,MATCH(B15,Historical!$B$7:$B$1452,0))/INDEX(Historical!$F$7:$F$1452,MATCH(B15,Historical!$B$7:$B$1452,0)))^(1/3)-1)*100)</f>
        <v>5.9174417715832872</v>
      </c>
      <c r="U15" s="802">
        <f>IF(INDEX(Historical!$I$7:$I$1452,MATCH(B15,Historical!$B$7:$B$1452,0))=0,"n/a",((INDEX(Historical!$C$7:$C$1452,MATCH(B15,Historical!$B$7:$B$1452,0))/INDEX(Historical!$I$7:$I$1452,MATCH(B15,Historical!$B$7:$B$1452,0)))^(1/5)-1)*100)</f>
        <v>4.7722516422047612</v>
      </c>
      <c r="V15" s="802">
        <f>IF(INDEX(Historical!$O$7:$O$1452,MATCH(B15,Historical!$B$7:$B$1452,0))=0,"n/a",((INDEX(Historical!$C$7:$C$1452,MATCH(B15,Historical!$B$7:$B$1452,0))/INDEX(Historical!$O$7:$O$1452,MATCH(B15,Historical!$B$7:$B$1452,0)))^(1/10)-1)*100)</f>
        <v>0.3019854418288892</v>
      </c>
      <c r="W15" s="803">
        <f t="shared" si="3"/>
        <v>15.802919549045054</v>
      </c>
      <c r="X15" s="804">
        <f t="shared" si="4"/>
        <v>0.42232315417741245</v>
      </c>
      <c r="Y15" s="756"/>
      <c r="Z15" s="745">
        <f t="shared" si="5"/>
        <v>112.24489795918369</v>
      </c>
      <c r="AA15" s="678">
        <f t="shared" si="6"/>
        <v>30.163265306122447</v>
      </c>
      <c r="AB15" s="679">
        <v>12</v>
      </c>
      <c r="AC15" s="959">
        <v>1.96</v>
      </c>
      <c r="AD15" s="959" t="s">
        <v>138</v>
      </c>
      <c r="AE15" s="959">
        <v>15.17</v>
      </c>
      <c r="AF15" s="959">
        <v>1.76</v>
      </c>
      <c r="AG15" s="959">
        <v>6.5</v>
      </c>
      <c r="AH15" s="959">
        <v>6.8000000000000007</v>
      </c>
      <c r="AI15" s="959">
        <v>-12.08</v>
      </c>
      <c r="AJ15" s="959">
        <v>11.3</v>
      </c>
      <c r="AK15" s="959">
        <v>-0.89999999999999991</v>
      </c>
      <c r="AL15" s="969">
        <v>2110</v>
      </c>
      <c r="AM15" s="964">
        <v>2</v>
      </c>
      <c r="AN15" s="959">
        <v>0.57999999999999996</v>
      </c>
      <c r="AO15" s="845">
        <f t="shared" si="7"/>
        <v>-21.669768738342583</v>
      </c>
      <c r="AP15" s="846">
        <f t="shared" si="8"/>
        <v>8.4934965677798626</v>
      </c>
      <c r="AQ15" s="680">
        <f t="shared" si="9"/>
        <v>53.604610663982236</v>
      </c>
      <c r="AR15" s="745">
        <f>INDEX(Historical!$C$7:$C$1452,MATCH(B15,Historical!$B$7:$B$1452,0))*IF(AH15="n/a",1.03,IF(AH15&lt;0,1.01,IF(AH15&gt;10,1.1,(1+AH15/100))))</f>
        <v>2.1573600000000002</v>
      </c>
      <c r="AS15" s="678">
        <f t="shared" si="10"/>
        <v>2.1789336000000001</v>
      </c>
      <c r="AT15" s="678">
        <f t="shared" si="11"/>
        <v>2.200722936</v>
      </c>
      <c r="AU15" s="678">
        <f t="shared" si="11"/>
        <v>2.2227301653600002</v>
      </c>
      <c r="AV15" s="678">
        <f t="shared" si="11"/>
        <v>2.2449574670136001</v>
      </c>
      <c r="AW15" s="745">
        <f t="shared" si="12"/>
        <v>11.004704168373602</v>
      </c>
      <c r="AX15" s="854">
        <f t="shared" si="13"/>
        <v>18.614181610916106</v>
      </c>
      <c r="AY15" s="1090">
        <v>0.18</v>
      </c>
      <c r="AZ15" s="964">
        <v>35.17</v>
      </c>
      <c r="BA15" s="964">
        <v>-6.16</v>
      </c>
      <c r="BB15" s="964">
        <v>1.4000000000000001</v>
      </c>
      <c r="BC15" s="964">
        <v>9.99</v>
      </c>
      <c r="BE15" s="701">
        <v>2013</v>
      </c>
      <c r="BF15" s="986" t="e">
        <f>#VALUE!</f>
        <v>#VALUE!</v>
      </c>
      <c r="BG15" s="972">
        <v>3.8</v>
      </c>
    </row>
    <row r="16" spans="1:59" ht="11.25" customHeight="1" x14ac:dyDescent="0.2">
      <c r="A16" s="566" t="s">
        <v>894</v>
      </c>
      <c r="B16" s="651" t="s">
        <v>895</v>
      </c>
      <c r="C16" s="1080" t="s">
        <v>113</v>
      </c>
      <c r="D16" s="1080" t="s">
        <v>4420</v>
      </c>
      <c r="E16" s="835">
        <v>7</v>
      </c>
      <c r="F16" s="554">
        <v>656</v>
      </c>
      <c r="G16" s="554" t="s">
        <v>107</v>
      </c>
      <c r="H16" s="554" t="s">
        <v>107</v>
      </c>
      <c r="I16" s="966">
        <v>30.21</v>
      </c>
      <c r="J16" s="745">
        <f t="shared" si="0"/>
        <v>1.7212843429328037</v>
      </c>
      <c r="K16" s="968">
        <v>0.13</v>
      </c>
      <c r="L16" s="679">
        <v>4</v>
      </c>
      <c r="M16" s="736">
        <f t="shared" si="1"/>
        <v>0.52</v>
      </c>
      <c r="N16" s="644" t="s">
        <v>268</v>
      </c>
      <c r="O16" s="838">
        <v>0.1</v>
      </c>
      <c r="P16" s="958">
        <v>43446</v>
      </c>
      <c r="Q16" s="958">
        <v>43474</v>
      </c>
      <c r="R16" s="736">
        <f t="shared" si="2"/>
        <v>30</v>
      </c>
      <c r="S16" s="802">
        <f>IF(INDEX(Historical!$D$7:$D$1452,MATCH(B16,Historical!$B$7:$B$1452,0))=0,"n/a",(INDEX(Historical!$C$7:$C$1452,MATCH(B16,Historical!$B$7:$B$1452,0))/INDEX(Historical!$D$7:$D$1452,MATCH(B16,Historical!$B$7:$B$1452,0))-1)*100)</f>
        <v>49.999999999999979</v>
      </c>
      <c r="T16" s="802">
        <f>IF(INDEX(Historical!$F$7:$F$1452,MATCH(B16,Historical!$B$7:$B$1452,0))=0,"n/a",((INDEX(Historical!$C$7:$C$1452,MATCH(B16,Historical!$B$7:$B$1452,0))/INDEX(Historical!$F$7:$F$1452,MATCH(B16,Historical!$B$7:$B$1452,0)))^(1/3)-1)*100)</f>
        <v>35.72088082974534</v>
      </c>
      <c r="U16" s="802" t="str">
        <f>IF(INDEX(Historical!$I$7:$I$1452,MATCH(B16,Historical!$B$7:$B$1452,0))=0,"n/a",((INDEX(Historical!$C$7:$C$1452,MATCH(B16,Historical!$B$7:$B$1452,0))/INDEX(Historical!$I$7:$I$1452,MATCH(B16,Historical!$B$7:$B$1452,0)))^(1/5)-1)*100)</f>
        <v>n/a</v>
      </c>
      <c r="V16" s="802" t="str">
        <f>IF(INDEX(Historical!$O$7:$O$1452,MATCH(B16,Historical!$B$7:$B$1452,0))=0,"n/a",((INDEX(Historical!$C$7:$C$1452,MATCH(B16,Historical!$B$7:$B$1452,0))/INDEX(Historical!$O$7:$O$1452,MATCH(B16,Historical!$B$7:$B$1452,0)))^(1/10)-1)*100)</f>
        <v>n/a</v>
      </c>
      <c r="W16" s="803" t="str">
        <f t="shared" si="3"/>
        <v>n/a</v>
      </c>
      <c r="X16" s="804" t="str">
        <f t="shared" si="4"/>
        <v>n/a</v>
      </c>
      <c r="Y16" s="756"/>
      <c r="Z16" s="745">
        <f t="shared" si="5"/>
        <v>11.764705882352942</v>
      </c>
      <c r="AA16" s="678">
        <f t="shared" si="6"/>
        <v>6.8348416289592766</v>
      </c>
      <c r="AB16" s="679">
        <v>12</v>
      </c>
      <c r="AC16" s="959">
        <v>4.42</v>
      </c>
      <c r="AD16" s="959">
        <v>1.05</v>
      </c>
      <c r="AE16" s="959">
        <v>2.13</v>
      </c>
      <c r="AF16" s="959">
        <v>0.7</v>
      </c>
      <c r="AG16" s="959">
        <v>19.7</v>
      </c>
      <c r="AH16" s="959">
        <v>6.3</v>
      </c>
      <c r="AI16" s="959">
        <v>22.93</v>
      </c>
      <c r="AJ16" s="959">
        <v>23.400000000000002</v>
      </c>
      <c r="AK16" s="959">
        <v>6.5</v>
      </c>
      <c r="AL16" s="969">
        <v>3460</v>
      </c>
      <c r="AM16" s="964">
        <v>1.2</v>
      </c>
      <c r="AN16" s="959">
        <v>2.48</v>
      </c>
      <c r="AO16" s="845" t="str">
        <f t="shared" si="7"/>
        <v>n/a</v>
      </c>
      <c r="AP16" s="846" t="str">
        <f t="shared" si="8"/>
        <v>n/a</v>
      </c>
      <c r="AQ16" s="680">
        <f t="shared" si="9"/>
        <v>-53.887147415780092</v>
      </c>
      <c r="AR16" s="745">
        <f>INDEX(Historical!$C$7:$C$1452,MATCH(B16,Historical!$B$7:$B$1452,0))*IF(AH16="n/a",1.03,IF(AH16&lt;0,1.01,IF(AH16&gt;10,1.1,(1+AH16/100))))</f>
        <v>0.31889999999999996</v>
      </c>
      <c r="AS16" s="678">
        <f t="shared" si="10"/>
        <v>0.35078999999999999</v>
      </c>
      <c r="AT16" s="678">
        <f t="shared" si="11"/>
        <v>0.37359134999999999</v>
      </c>
      <c r="AU16" s="678">
        <f t="shared" si="11"/>
        <v>0.39787478774999996</v>
      </c>
      <c r="AV16" s="678">
        <f t="shared" si="11"/>
        <v>0.42373664895374996</v>
      </c>
      <c r="AW16" s="745">
        <f t="shared" si="12"/>
        <v>1.8648927867037499</v>
      </c>
      <c r="AX16" s="854">
        <f t="shared" si="13"/>
        <v>6.173097605772095</v>
      </c>
      <c r="AY16" s="1090">
        <v>1.85</v>
      </c>
      <c r="AZ16" s="964">
        <v>7.39</v>
      </c>
      <c r="BA16" s="964">
        <v>-40.410000000000004</v>
      </c>
      <c r="BB16" s="964">
        <v>-18.170000000000002</v>
      </c>
      <c r="BC16" s="964">
        <v>-28.33</v>
      </c>
      <c r="BE16" s="701">
        <v>2013</v>
      </c>
      <c r="BF16" s="986" t="e">
        <f>#VALUE!</f>
        <v>#VALUE!</v>
      </c>
      <c r="BG16" s="972">
        <v>5.0999999999999996</v>
      </c>
    </row>
    <row r="17" spans="1:59" ht="11.25" customHeight="1" x14ac:dyDescent="0.2">
      <c r="A17" s="566" t="s">
        <v>896</v>
      </c>
      <c r="B17" s="651" t="s">
        <v>897</v>
      </c>
      <c r="C17" s="1080" t="s">
        <v>113</v>
      </c>
      <c r="D17" s="1080" t="s">
        <v>4420</v>
      </c>
      <c r="E17" s="835">
        <v>8</v>
      </c>
      <c r="F17" s="554">
        <v>553</v>
      </c>
      <c r="G17" s="554" t="s">
        <v>107</v>
      </c>
      <c r="H17" s="554" t="s">
        <v>107</v>
      </c>
      <c r="I17" s="966">
        <v>17.239999999999998</v>
      </c>
      <c r="J17" s="745">
        <f t="shared" si="0"/>
        <v>6.9605568445475638</v>
      </c>
      <c r="K17" s="968">
        <v>0.3</v>
      </c>
      <c r="L17" s="679">
        <v>4</v>
      </c>
      <c r="M17" s="736">
        <f t="shared" si="1"/>
        <v>1.2</v>
      </c>
      <c r="N17" s="644" t="s">
        <v>150</v>
      </c>
      <c r="O17" s="838">
        <v>0.28000000000000003</v>
      </c>
      <c r="P17" s="958">
        <v>43433</v>
      </c>
      <c r="Q17" s="958">
        <v>43448</v>
      </c>
      <c r="R17" s="736">
        <f t="shared" si="2"/>
        <v>7.1428571428571281</v>
      </c>
      <c r="S17" s="802">
        <f>IF(INDEX(Historical!$D$7:$D$1452,MATCH(B17,Historical!$B$7:$B$1452,0))=0,"n/a",(INDEX(Historical!$C$7:$C$1452,MATCH(B17,Historical!$B$7:$B$1452,0))/INDEX(Historical!$D$7:$D$1452,MATCH(B17,Historical!$B$7:$B$1452,0))-1)*100)</f>
        <v>8.163265306122458</v>
      </c>
      <c r="T17" s="802">
        <f>IF(INDEX(Historical!$F$7:$F$1452,MATCH(B17,Historical!$B$7:$B$1452,0))=0,"n/a",((INDEX(Historical!$C$7:$C$1452,MATCH(B17,Historical!$B$7:$B$1452,0))/INDEX(Historical!$F$7:$F$1452,MATCH(B17,Historical!$B$7:$B$1452,0)))^(1/3)-1)*100)</f>
        <v>8.9341387842532871</v>
      </c>
      <c r="U17" s="802">
        <f>IF(INDEX(Historical!$I$7:$I$1452,MATCH(B17,Historical!$B$7:$B$1452,0))=0,"n/a",((INDEX(Historical!$C$7:$C$1452,MATCH(B17,Historical!$B$7:$B$1452,0))/INDEX(Historical!$I$7:$I$1452,MATCH(B17,Historical!$B$7:$B$1452,0)))^(1/5)-1)*100)</f>
        <v>11.502896690310127</v>
      </c>
      <c r="V17" s="802">
        <f>IF(INDEX(Historical!$O$7:$O$1452,MATCH(B17,Historical!$B$7:$B$1452,0))=0,"n/a",((INDEX(Historical!$C$7:$C$1452,MATCH(B17,Historical!$B$7:$B$1452,0))/INDEX(Historical!$O$7:$O$1452,MATCH(B17,Historical!$B$7:$B$1452,0)))^(1/10)-1)*100)</f>
        <v>-6.9886858876635483</v>
      </c>
      <c r="W17" s="803" t="str">
        <f t="shared" si="3"/>
        <v>n/a</v>
      </c>
      <c r="X17" s="804">
        <f t="shared" si="4"/>
        <v>0.36059237273699457</v>
      </c>
      <c r="Y17" s="749"/>
      <c r="Z17" s="745">
        <f t="shared" si="5"/>
        <v>48.192771084337345</v>
      </c>
      <c r="AA17" s="678">
        <f t="shared" si="6"/>
        <v>6.9236947791164649</v>
      </c>
      <c r="AB17" s="679">
        <v>12</v>
      </c>
      <c r="AC17" s="959">
        <v>2.4900000000000002</v>
      </c>
      <c r="AD17" s="959">
        <v>0.74</v>
      </c>
      <c r="AE17" s="959">
        <v>1.76</v>
      </c>
      <c r="AF17" s="959">
        <v>0.68</v>
      </c>
      <c r="AG17" s="959">
        <v>10.299999999999999</v>
      </c>
      <c r="AH17" s="959">
        <v>-4.3</v>
      </c>
      <c r="AI17" s="959">
        <v>-25.380000000000003</v>
      </c>
      <c r="AJ17" s="959">
        <v>31.900000000000002</v>
      </c>
      <c r="AK17" s="959">
        <v>9.33</v>
      </c>
      <c r="AL17" s="969">
        <v>1320</v>
      </c>
      <c r="AM17" s="964">
        <v>30.25</v>
      </c>
      <c r="AN17" s="959">
        <v>2.38</v>
      </c>
      <c r="AO17" s="845">
        <f t="shared" si="7"/>
        <v>11.539758755741227</v>
      </c>
      <c r="AP17" s="846">
        <f t="shared" si="8"/>
        <v>18.463453534857692</v>
      </c>
      <c r="AQ17" s="680">
        <f t="shared" si="9"/>
        <v>-54.25620892259829</v>
      </c>
      <c r="AR17" s="745">
        <f>INDEX(Historical!$C$7:$C$1452,MATCH(B17,Historical!$B$7:$B$1452,0))*IF(AH17="n/a",1.03,IF(AH17&lt;0,1.01,IF(AH17&gt;10,1.1,(1+AH17/100))))</f>
        <v>1.0706</v>
      </c>
      <c r="AS17" s="678">
        <f t="shared" si="10"/>
        <v>1.0813060000000001</v>
      </c>
      <c r="AT17" s="678">
        <f t="shared" si="11"/>
        <v>1.1821918498000001</v>
      </c>
      <c r="AU17" s="678">
        <f t="shared" si="11"/>
        <v>1.29249034938634</v>
      </c>
      <c r="AV17" s="678">
        <f t="shared" si="11"/>
        <v>1.4130796989840855</v>
      </c>
      <c r="AW17" s="745">
        <f t="shared" si="12"/>
        <v>6.0396678981704257</v>
      </c>
      <c r="AX17" s="854">
        <f t="shared" si="13"/>
        <v>35.032876439503639</v>
      </c>
      <c r="AY17" s="1090">
        <v>1.56</v>
      </c>
      <c r="AZ17" s="964">
        <v>9.4600000000000009</v>
      </c>
      <c r="BA17" s="964">
        <v>-31.86</v>
      </c>
      <c r="BB17" s="964">
        <v>-7.33</v>
      </c>
      <c r="BC17" s="964">
        <v>-14.719999999999999</v>
      </c>
      <c r="BE17" s="701">
        <v>2012</v>
      </c>
      <c r="BF17" s="986" t="e">
        <f>#VALUE!</f>
        <v>#VALUE!</v>
      </c>
      <c r="BG17" s="972">
        <v>2.7</v>
      </c>
    </row>
    <row r="18" spans="1:59" ht="11.25" customHeight="1" x14ac:dyDescent="0.2">
      <c r="A18" s="566" t="s">
        <v>898</v>
      </c>
      <c r="B18" s="651" t="s">
        <v>899</v>
      </c>
      <c r="C18" s="1080" t="s">
        <v>113</v>
      </c>
      <c r="D18" s="1080" t="s">
        <v>4421</v>
      </c>
      <c r="E18" s="835">
        <v>6</v>
      </c>
      <c r="F18" s="554">
        <v>687</v>
      </c>
      <c r="G18" s="554" t="s">
        <v>107</v>
      </c>
      <c r="H18" s="554" t="s">
        <v>107</v>
      </c>
      <c r="I18" s="966">
        <v>60.85</v>
      </c>
      <c r="J18" s="745">
        <f t="shared" si="0"/>
        <v>2.1035332785538206</v>
      </c>
      <c r="K18" s="968">
        <v>0.32</v>
      </c>
      <c r="L18" s="679">
        <v>4</v>
      </c>
      <c r="M18" s="736">
        <f t="shared" si="1"/>
        <v>1.28</v>
      </c>
      <c r="N18" s="644" t="s">
        <v>251</v>
      </c>
      <c r="O18" s="838">
        <v>0.3</v>
      </c>
      <c r="P18" s="695">
        <v>43150</v>
      </c>
      <c r="Q18" s="695">
        <v>43167</v>
      </c>
      <c r="R18" s="736">
        <f t="shared" si="2"/>
        <v>6.6666666666666732</v>
      </c>
      <c r="S18" s="802">
        <f>IF(INDEX(Historical!$D$7:$D$1452,MATCH(B18,Historical!$B$7:$B$1452,0))=0,"n/a",(INDEX(Historical!$C$7:$C$1452,MATCH(B18,Historical!$B$7:$B$1452,0))/INDEX(Historical!$D$7:$D$1452,MATCH(B18,Historical!$B$7:$B$1452,0))-1)*100)</f>
        <v>9.0909090909090828</v>
      </c>
      <c r="T18" s="802">
        <f>IF(INDEX(Historical!$F$7:$F$1452,MATCH(B18,Historical!$B$7:$B$1452,0))=0,"n/a",((INDEX(Historical!$C$7:$C$1452,MATCH(B18,Historical!$B$7:$B$1452,0))/INDEX(Historical!$F$7:$F$1452,MATCH(B18,Historical!$B$7:$B$1452,0)))^(1/3)-1)*100)</f>
        <v>33.886590016433907</v>
      </c>
      <c r="U18" s="802" t="str">
        <f>IF(INDEX(Historical!$I$7:$I$1452,MATCH(B18,Historical!$B$7:$B$1452,0))=0,"n/a",((INDEX(Historical!$C$7:$C$1452,MATCH(B18,Historical!$B$7:$B$1452,0))/INDEX(Historical!$I$7:$I$1452,MATCH(B18,Historical!$B$7:$B$1452,0)))^(1/5)-1)*100)</f>
        <v>n/a</v>
      </c>
      <c r="V18" s="802" t="str">
        <f>IF(INDEX(Historical!$O$7:$O$1452,MATCH(B18,Historical!$B$7:$B$1452,0))=0,"n/a",((INDEX(Historical!$C$7:$C$1452,MATCH(B18,Historical!$B$7:$B$1452,0))/INDEX(Historical!$O$7:$O$1452,MATCH(B18,Historical!$B$7:$B$1452,0)))^(1/10)-1)*100)</f>
        <v>n/a</v>
      </c>
      <c r="W18" s="803" t="str">
        <f t="shared" si="3"/>
        <v>n/a</v>
      </c>
      <c r="X18" s="804" t="str">
        <f t="shared" si="4"/>
        <v>n/a</v>
      </c>
      <c r="Y18" s="748"/>
      <c r="Z18" s="745">
        <f t="shared" si="5"/>
        <v>31.219512195121958</v>
      </c>
      <c r="AA18" s="678">
        <f t="shared" si="6"/>
        <v>14.841463414634148</v>
      </c>
      <c r="AB18" s="679">
        <v>12</v>
      </c>
      <c r="AC18" s="959">
        <v>4.0999999999999996</v>
      </c>
      <c r="AD18" s="959">
        <v>1.9</v>
      </c>
      <c r="AE18" s="959">
        <v>0.95</v>
      </c>
      <c r="AF18" s="959">
        <v>1.98</v>
      </c>
      <c r="AG18" s="959">
        <v>22</v>
      </c>
      <c r="AH18" s="959">
        <v>-7.0000000000000009</v>
      </c>
      <c r="AI18" s="959">
        <v>45.48</v>
      </c>
      <c r="AJ18" s="959">
        <v>22.6</v>
      </c>
      <c r="AK18" s="959">
        <v>7.82</v>
      </c>
      <c r="AL18" s="969">
        <v>7730</v>
      </c>
      <c r="AM18" s="964">
        <v>0.1</v>
      </c>
      <c r="AN18" s="959">
        <v>0.54</v>
      </c>
      <c r="AO18" s="845" t="str">
        <f t="shared" si="7"/>
        <v>n/a</v>
      </c>
      <c r="AP18" s="846" t="str">
        <f t="shared" si="8"/>
        <v>n/a</v>
      </c>
      <c r="AQ18" s="680">
        <f t="shared" si="9"/>
        <v>14.282491243751117</v>
      </c>
      <c r="AR18" s="745">
        <f>INDEX(Historical!$C$7:$C$1452,MATCH(B18,Historical!$B$7:$B$1452,0))*IF(AH18="n/a",1.03,IF(AH18&lt;0,1.01,IF(AH18&gt;10,1.1,(1+AH18/100))))</f>
        <v>1.212</v>
      </c>
      <c r="AS18" s="678">
        <f t="shared" si="10"/>
        <v>1.3332000000000002</v>
      </c>
      <c r="AT18" s="678">
        <f t="shared" si="11"/>
        <v>1.4374562400000002</v>
      </c>
      <c r="AU18" s="678">
        <f t="shared" si="11"/>
        <v>1.5498653179680002</v>
      </c>
      <c r="AV18" s="678">
        <f t="shared" si="11"/>
        <v>1.6710647858330978</v>
      </c>
      <c r="AW18" s="745">
        <f t="shared" si="12"/>
        <v>7.2035863438010983</v>
      </c>
      <c r="AX18" s="854">
        <f t="shared" si="13"/>
        <v>11.838268436813637</v>
      </c>
      <c r="AY18" s="1090">
        <v>0.86</v>
      </c>
      <c r="AZ18" s="964">
        <v>5.9700000000000006</v>
      </c>
      <c r="BA18" s="964">
        <v>-19.36</v>
      </c>
      <c r="BB18" s="964">
        <v>-6.23</v>
      </c>
      <c r="BC18" s="964">
        <v>-4.6100000000000003</v>
      </c>
      <c r="BE18" s="701">
        <v>2013</v>
      </c>
      <c r="BF18" s="986" t="e">
        <f>#VALUE!</f>
        <v>#VALUE!</v>
      </c>
      <c r="BG18" s="972">
        <v>7.1999999999999993</v>
      </c>
    </row>
    <row r="19" spans="1:59" ht="11.25" customHeight="1" x14ac:dyDescent="0.2">
      <c r="A19" s="566" t="s">
        <v>3820</v>
      </c>
      <c r="B19" s="651" t="s">
        <v>3821</v>
      </c>
      <c r="C19" s="1080" t="s">
        <v>4407</v>
      </c>
      <c r="D19" s="1080" t="s">
        <v>4408</v>
      </c>
      <c r="E19" s="835">
        <v>5</v>
      </c>
      <c r="F19" s="554">
        <v>779</v>
      </c>
      <c r="G19" s="554" t="s">
        <v>107</v>
      </c>
      <c r="H19" s="554" t="s">
        <v>107</v>
      </c>
      <c r="I19" s="966">
        <v>304.74</v>
      </c>
      <c r="J19" s="745">
        <f t="shared" si="0"/>
        <v>5.9066745422327225</v>
      </c>
      <c r="K19" s="968">
        <v>4.5</v>
      </c>
      <c r="L19" s="679">
        <v>4</v>
      </c>
      <c r="M19" s="736">
        <f t="shared" si="1"/>
        <v>18</v>
      </c>
      <c r="N19" s="644" t="s">
        <v>108</v>
      </c>
      <c r="O19" s="838">
        <v>4.25</v>
      </c>
      <c r="P19" s="695">
        <v>43126</v>
      </c>
      <c r="Q19" s="695">
        <v>43146</v>
      </c>
      <c r="R19" s="736">
        <f t="shared" si="2"/>
        <v>5.8823529411764701</v>
      </c>
      <c r="S19" s="802">
        <f>IF(INDEX(Historical!$D$7:$D$1452,MATCH(B19,Historical!$B$7:$B$1452,0))=0,"n/a",(INDEX(Historical!$C$7:$C$1452,MATCH(B19,Historical!$B$7:$B$1452,0))/INDEX(Historical!$D$7:$D$1452,MATCH(B19,Historical!$B$7:$B$1452,0))-1)*100)</f>
        <v>6.25</v>
      </c>
      <c r="T19" s="802">
        <f>IF(INDEX(Historical!$F$7:$F$1452,MATCH(B19,Historical!$B$7:$B$1452,0))=0,"n/a",((INDEX(Historical!$C$7:$C$1452,MATCH(B19,Historical!$B$7:$B$1452,0))/INDEX(Historical!$F$7:$F$1452,MATCH(B19,Historical!$B$7:$B$1452,0)))^(1/3)-1)*100)</f>
        <v>9.3541299792876842</v>
      </c>
      <c r="U19" s="802">
        <f>IF(INDEX(Historical!$I$7:$I$1452,MATCH(B19,Historical!$B$7:$B$1452,0))=0,"n/a",((INDEX(Historical!$C$7:$C$1452,MATCH(B19,Historical!$B$7:$B$1452,0))/INDEX(Historical!$I$7:$I$1452,MATCH(B19,Historical!$B$7:$B$1452,0)))^(1/5)-1)*100)</f>
        <v>2.5348575657732741</v>
      </c>
      <c r="V19" s="802" t="str">
        <f>IF(INDEX(Historical!$O$7:$O$1452,MATCH(B19,Historical!$B$7:$B$1452,0))=0,"n/a",((INDEX(Historical!$C$7:$C$1452,MATCH(B19,Historical!$B$7:$B$1452,0))/INDEX(Historical!$O$7:$O$1452,MATCH(B19,Historical!$B$7:$B$1452,0)))^(1/10)-1)*100)</f>
        <v>n/a</v>
      </c>
      <c r="W19" s="803" t="str">
        <f t="shared" si="3"/>
        <v>n/a</v>
      </c>
      <c r="X19" s="804">
        <f t="shared" si="4"/>
        <v>0.24851544762483083</v>
      </c>
      <c r="Y19" s="967"/>
      <c r="Z19" s="745">
        <f t="shared" si="5"/>
        <v>142.63074484944534</v>
      </c>
      <c r="AA19" s="678">
        <f t="shared" si="6"/>
        <v>24.147385103011096</v>
      </c>
      <c r="AB19" s="679">
        <v>12</v>
      </c>
      <c r="AC19" s="959">
        <v>12.62</v>
      </c>
      <c r="AD19" s="959" t="s">
        <v>138</v>
      </c>
      <c r="AE19" s="959">
        <v>6.73</v>
      </c>
      <c r="AF19" s="959">
        <v>5.23</v>
      </c>
      <c r="AG19" s="959">
        <v>12.9</v>
      </c>
      <c r="AH19" s="959">
        <v>-6.9</v>
      </c>
      <c r="AI19" s="959" t="s">
        <v>138</v>
      </c>
      <c r="AJ19" s="959">
        <v>10.199999999999999</v>
      </c>
      <c r="AK19" s="959" t="s">
        <v>138</v>
      </c>
      <c r="AL19" s="969">
        <v>1570</v>
      </c>
      <c r="AM19" s="964">
        <v>58.720000000000006</v>
      </c>
      <c r="AN19" s="959">
        <v>3.9</v>
      </c>
      <c r="AO19" s="845">
        <f t="shared" si="7"/>
        <v>-15.705852995005099</v>
      </c>
      <c r="AP19" s="846">
        <f t="shared" si="8"/>
        <v>8.4415321080059975</v>
      </c>
      <c r="AQ19" s="680">
        <f t="shared" si="9"/>
        <v>136.91613526848414</v>
      </c>
      <c r="AR19" s="745">
        <f>INDEX(Historical!$C$7:$C$1452,MATCH(B19,Historical!$B$7:$B$1452,0))*IF(AH19="n/a",1.03,IF(AH19&lt;0,1.01,IF(AH19&gt;10,1.1,(1+AH19/100))))</f>
        <v>17.170000000000002</v>
      </c>
      <c r="AS19" s="678">
        <f t="shared" si="10"/>
        <v>17.685100000000002</v>
      </c>
      <c r="AT19" s="678">
        <f t="shared" si="11"/>
        <v>18.215653000000003</v>
      </c>
      <c r="AU19" s="678">
        <f t="shared" si="11"/>
        <v>18.762122590000004</v>
      </c>
      <c r="AV19" s="678">
        <f t="shared" si="11"/>
        <v>19.324986267700005</v>
      </c>
      <c r="AW19" s="745">
        <f t="shared" si="12"/>
        <v>91.157861857700027</v>
      </c>
      <c r="AX19" s="854">
        <f t="shared" si="13"/>
        <v>29.913323442180229</v>
      </c>
      <c r="AY19" s="1090">
        <v>0.39</v>
      </c>
      <c r="AZ19" s="964">
        <v>3.04</v>
      </c>
      <c r="BA19" s="964">
        <v>-24.490000000000002</v>
      </c>
      <c r="BB19" s="964">
        <v>-2.92</v>
      </c>
      <c r="BC19" s="964">
        <v>-15.03</v>
      </c>
      <c r="BE19" s="701">
        <v>2014</v>
      </c>
      <c r="BF19" s="986" t="e">
        <f>#VALUE!</f>
        <v>#VALUE!</v>
      </c>
      <c r="BG19" s="972">
        <v>2.6</v>
      </c>
    </row>
    <row r="20" spans="1:59" ht="11.25" customHeight="1" x14ac:dyDescent="0.2">
      <c r="A20" s="645" t="s">
        <v>900</v>
      </c>
      <c r="B20" s="651" t="s">
        <v>901</v>
      </c>
      <c r="C20" s="1080" t="s">
        <v>4407</v>
      </c>
      <c r="D20" s="1080" t="s">
        <v>4408</v>
      </c>
      <c r="E20" s="835">
        <v>9</v>
      </c>
      <c r="F20" s="554">
        <v>420</v>
      </c>
      <c r="G20" s="554" t="s">
        <v>107</v>
      </c>
      <c r="H20" s="554" t="s">
        <v>107</v>
      </c>
      <c r="I20" s="966">
        <v>115.24</v>
      </c>
      <c r="J20" s="745">
        <f t="shared" si="0"/>
        <v>3.3668864977438386</v>
      </c>
      <c r="K20" s="968">
        <v>0.97</v>
      </c>
      <c r="L20" s="679">
        <v>4</v>
      </c>
      <c r="M20" s="736">
        <f t="shared" si="1"/>
        <v>3.88</v>
      </c>
      <c r="N20" s="644" t="s">
        <v>496</v>
      </c>
      <c r="O20" s="838">
        <v>0.93</v>
      </c>
      <c r="P20" s="958">
        <v>43462</v>
      </c>
      <c r="Q20" s="958">
        <v>43480</v>
      </c>
      <c r="R20" s="736">
        <f t="shared" si="2"/>
        <v>4.301075268817196</v>
      </c>
      <c r="S20" s="802">
        <f>IF(INDEX(Historical!$D$7:$D$1452,MATCH(B20,Historical!$B$7:$B$1452,0))=0,"n/a",(INDEX(Historical!$C$7:$C$1452,MATCH(B20,Historical!$B$7:$B$1452,0))/INDEX(Historical!$D$7:$D$1452,MATCH(B20,Historical!$B$7:$B$1452,0))-1)*100)</f>
        <v>7.4999999999999956</v>
      </c>
      <c r="T20" s="802">
        <f>IF(INDEX(Historical!$F$7:$F$1452,MATCH(B20,Historical!$B$7:$B$1452,0))=0,"n/a",((INDEX(Historical!$C$7:$C$1452,MATCH(B20,Historical!$B$7:$B$1452,0))/INDEX(Historical!$F$7:$F$1452,MATCH(B20,Historical!$B$7:$B$1452,0)))^(1/3)-1)*100)</f>
        <v>6.8488317478105909</v>
      </c>
      <c r="U20" s="802">
        <f>IF(INDEX(Historical!$I$7:$I$1452,MATCH(B20,Historical!$B$7:$B$1452,0))=0,"n/a",((INDEX(Historical!$C$7:$C$1452,MATCH(B20,Historical!$B$7:$B$1452,0))/INDEX(Historical!$I$7:$I$1452,MATCH(B20,Historical!$B$7:$B$1452,0)))^(1/5)-1)*100)</f>
        <v>11.234988597015217</v>
      </c>
      <c r="V20" s="802">
        <f>IF(INDEX(Historical!$O$7:$O$1452,MATCH(B20,Historical!$B$7:$B$1452,0))=0,"n/a",((INDEX(Historical!$C$7:$C$1452,MATCH(B20,Historical!$B$7:$B$1452,0))/INDEX(Historical!$O$7:$O$1452,MATCH(B20,Historical!$B$7:$B$1452,0)))^(1/10)-1)*100)</f>
        <v>1.3779999155679956</v>
      </c>
      <c r="W20" s="803">
        <f t="shared" si="3"/>
        <v>8.1531126889686956</v>
      </c>
      <c r="X20" s="804">
        <f t="shared" si="4"/>
        <v>1.0402767219458533</v>
      </c>
      <c r="Y20" s="756"/>
      <c r="Z20" s="745">
        <f t="shared" si="5"/>
        <v>93.493975903614441</v>
      </c>
      <c r="AA20" s="678">
        <f t="shared" si="6"/>
        <v>27.768674698795177</v>
      </c>
      <c r="AB20" s="679">
        <v>12</v>
      </c>
      <c r="AC20" s="959">
        <v>4.1500000000000004</v>
      </c>
      <c r="AD20" s="959">
        <v>277.75</v>
      </c>
      <c r="AE20" s="959">
        <v>10.08</v>
      </c>
      <c r="AF20" s="959">
        <v>1.77</v>
      </c>
      <c r="AG20" s="959">
        <v>8.4</v>
      </c>
      <c r="AH20" s="961">
        <v>179.5</v>
      </c>
      <c r="AI20" s="961">
        <v>-46.18</v>
      </c>
      <c r="AJ20" s="959">
        <v>10.8</v>
      </c>
      <c r="AK20" s="959">
        <v>0.1</v>
      </c>
      <c r="AL20" s="969">
        <v>12960</v>
      </c>
      <c r="AM20" s="964">
        <v>1.5</v>
      </c>
      <c r="AN20" s="959">
        <v>0.84</v>
      </c>
      <c r="AO20" s="845">
        <f t="shared" si="7"/>
        <v>-13.166799604036122</v>
      </c>
      <c r="AP20" s="846">
        <f t="shared" si="8"/>
        <v>14.601875094759055</v>
      </c>
      <c r="AQ20" s="680">
        <f t="shared" si="9"/>
        <v>47.799495138015288</v>
      </c>
      <c r="AR20" s="745">
        <f>INDEX(Historical!$C$7:$C$1452,MATCH(B20,Historical!$B$7:$B$1452,0))*IF(AH20="n/a",1.03,IF(AH20&lt;0,1.01,IF(AH20&gt;10,1.1,(1+AH20/100))))</f>
        <v>3.7840000000000003</v>
      </c>
      <c r="AS20" s="678">
        <f t="shared" si="10"/>
        <v>3.8218400000000003</v>
      </c>
      <c r="AT20" s="678">
        <f t="shared" si="11"/>
        <v>3.82566184</v>
      </c>
      <c r="AU20" s="678">
        <f t="shared" si="11"/>
        <v>3.8294875018399996</v>
      </c>
      <c r="AV20" s="678">
        <f t="shared" si="11"/>
        <v>3.8333169893418391</v>
      </c>
      <c r="AW20" s="745">
        <f t="shared" si="12"/>
        <v>19.094306331181841</v>
      </c>
      <c r="AX20" s="854">
        <f t="shared" si="13"/>
        <v>16.569165507794033</v>
      </c>
      <c r="AY20" s="1090">
        <v>0.72</v>
      </c>
      <c r="AZ20" s="964">
        <v>5.6899999999999995</v>
      </c>
      <c r="BA20" s="964">
        <v>-12.08</v>
      </c>
      <c r="BB20" s="964">
        <v>-5.45</v>
      </c>
      <c r="BC20" s="964">
        <v>-7.4300000000000006</v>
      </c>
      <c r="BE20" s="701">
        <v>2011</v>
      </c>
      <c r="BF20" s="986" t="e">
        <f>#VALUE!</f>
        <v>#VALUE!</v>
      </c>
      <c r="BG20" s="972">
        <v>4</v>
      </c>
    </row>
    <row r="21" spans="1:59" ht="11.25" customHeight="1" x14ac:dyDescent="0.2">
      <c r="A21" s="566" t="s">
        <v>3822</v>
      </c>
      <c r="B21" s="651" t="s">
        <v>3823</v>
      </c>
      <c r="C21" s="1080" t="s">
        <v>113</v>
      </c>
      <c r="D21" s="1080" t="s">
        <v>1235</v>
      </c>
      <c r="E21" s="835">
        <v>5</v>
      </c>
      <c r="F21" s="554">
        <v>794</v>
      </c>
      <c r="G21" s="554" t="s">
        <v>107</v>
      </c>
      <c r="H21" s="554" t="s">
        <v>107</v>
      </c>
      <c r="I21" s="966">
        <v>79.709999999999994</v>
      </c>
      <c r="J21" s="745">
        <f t="shared" si="0"/>
        <v>1.0538200978547234</v>
      </c>
      <c r="K21" s="968">
        <v>0.21</v>
      </c>
      <c r="L21" s="679">
        <v>4</v>
      </c>
      <c r="M21" s="736">
        <f t="shared" si="1"/>
        <v>0.84</v>
      </c>
      <c r="N21" s="644" t="s">
        <v>153</v>
      </c>
      <c r="O21" s="838">
        <v>0.16</v>
      </c>
      <c r="P21" s="958">
        <v>43173</v>
      </c>
      <c r="Q21" s="958">
        <v>43188</v>
      </c>
      <c r="R21" s="736">
        <f t="shared" si="2"/>
        <v>31.249999999999993</v>
      </c>
      <c r="S21" s="802">
        <f>IF(INDEX(Historical!$D$7:$D$1452,MATCH(B21,Historical!$B$7:$B$1452,0))=0,"n/a",(INDEX(Historical!$C$7:$C$1452,MATCH(B21,Historical!$B$7:$B$1452,0))/INDEX(Historical!$D$7:$D$1452,MATCH(B21,Historical!$B$7:$B$1452,0))-1)*100)</f>
        <v>33.33333333333335</v>
      </c>
      <c r="T21" s="802">
        <f>IF(INDEX(Historical!$F$7:$F$1452,MATCH(B21,Historical!$B$7:$B$1452,0))=0,"n/a",((INDEX(Historical!$C$7:$C$1452,MATCH(B21,Historical!$B$7:$B$1452,0))/INDEX(Historical!$F$7:$F$1452,MATCH(B21,Historical!$B$7:$B$1452,0)))^(1/3)-1)*100)</f>
        <v>25.99210498948732</v>
      </c>
      <c r="U21" s="802" t="str">
        <f>IF(INDEX(Historical!$I$7:$I$1452,MATCH(B21,Historical!$B$7:$B$1452,0))=0,"n/a",((INDEX(Historical!$C$7:$C$1452,MATCH(B21,Historical!$B$7:$B$1452,0))/INDEX(Historical!$I$7:$I$1452,MATCH(B21,Historical!$B$7:$B$1452,0)))^(1/5)-1)*100)</f>
        <v>n/a</v>
      </c>
      <c r="V21" s="802" t="str">
        <f>IF(INDEX(Historical!$O$7:$O$1452,MATCH(B21,Historical!$B$7:$B$1452,0))=0,"n/a",((INDEX(Historical!$C$7:$C$1452,MATCH(B21,Historical!$B$7:$B$1452,0))/INDEX(Historical!$O$7:$O$1452,MATCH(B21,Historical!$B$7:$B$1452,0)))^(1/10)-1)*100)</f>
        <v>n/a</v>
      </c>
      <c r="W21" s="803" t="str">
        <f t="shared" si="3"/>
        <v>n/a</v>
      </c>
      <c r="X21" s="804" t="str">
        <f t="shared" si="4"/>
        <v>n/a</v>
      </c>
      <c r="Y21" s="967" t="s">
        <v>4130</v>
      </c>
      <c r="Z21" s="745">
        <f t="shared" si="5"/>
        <v>22.105263157894736</v>
      </c>
      <c r="AA21" s="678">
        <f t="shared" si="6"/>
        <v>20.976315789473684</v>
      </c>
      <c r="AB21" s="679">
        <v>12</v>
      </c>
      <c r="AC21" s="959">
        <v>3.8</v>
      </c>
      <c r="AD21" s="959">
        <v>1.86</v>
      </c>
      <c r="AE21" s="959">
        <v>2.98</v>
      </c>
      <c r="AF21" s="959">
        <v>12.69</v>
      </c>
      <c r="AG21" s="961">
        <v>63.6</v>
      </c>
      <c r="AH21" s="959">
        <v>43.5</v>
      </c>
      <c r="AI21" s="959">
        <v>10.37</v>
      </c>
      <c r="AJ21" s="959">
        <v>7.7</v>
      </c>
      <c r="AK21" s="959">
        <v>11.28</v>
      </c>
      <c r="AL21" s="969">
        <v>7890</v>
      </c>
      <c r="AM21" s="964">
        <v>0.3</v>
      </c>
      <c r="AN21" s="959">
        <v>2.4300000000000002</v>
      </c>
      <c r="AO21" s="845" t="str">
        <f t="shared" si="7"/>
        <v>n/a</v>
      </c>
      <c r="AP21" s="846" t="str">
        <f t="shared" si="8"/>
        <v>n/a</v>
      </c>
      <c r="AQ21" s="680">
        <f t="shared" si="9"/>
        <v>243.95700465702333</v>
      </c>
      <c r="AR21" s="745">
        <f>INDEX(Historical!$C$7:$C$1452,MATCH(B21,Historical!$B$7:$B$1452,0))*IF(AH21="n/a",1.03,IF(AH21&lt;0,1.01,IF(AH21&gt;10,1.1,(1+AH21/100))))</f>
        <v>0.70400000000000007</v>
      </c>
      <c r="AS21" s="678">
        <f t="shared" si="10"/>
        <v>0.77440000000000009</v>
      </c>
      <c r="AT21" s="678">
        <f t="shared" si="11"/>
        <v>0.85184000000000015</v>
      </c>
      <c r="AU21" s="678">
        <f t="shared" si="11"/>
        <v>0.93702400000000019</v>
      </c>
      <c r="AV21" s="678">
        <f t="shared" si="11"/>
        <v>1.0307264000000003</v>
      </c>
      <c r="AW21" s="745">
        <f t="shared" si="12"/>
        <v>4.2979904000000007</v>
      </c>
      <c r="AX21" s="854">
        <f t="shared" si="13"/>
        <v>5.3920341236984086</v>
      </c>
      <c r="AY21" s="1090">
        <v>1.1000000000000001</v>
      </c>
      <c r="AZ21" s="964">
        <v>7.9399999999999995</v>
      </c>
      <c r="BA21" s="964">
        <v>-15.47</v>
      </c>
      <c r="BB21" s="964">
        <v>-7.46</v>
      </c>
      <c r="BC21" s="964">
        <v>-4.7</v>
      </c>
      <c r="BE21" s="701">
        <v>2014</v>
      </c>
      <c r="BF21" s="986" t="e">
        <f>#VALUE!</f>
        <v>#VALUE!</v>
      </c>
      <c r="BG21" s="972">
        <v>11.799999999999999</v>
      </c>
    </row>
    <row r="22" spans="1:59" ht="11.25" customHeight="1" x14ac:dyDescent="0.2">
      <c r="A22" s="566" t="s">
        <v>902</v>
      </c>
      <c r="B22" s="651" t="s">
        <v>903</v>
      </c>
      <c r="C22" s="1080" t="s">
        <v>132</v>
      </c>
      <c r="D22" s="1080" t="s">
        <v>4417</v>
      </c>
      <c r="E22" s="835">
        <v>8</v>
      </c>
      <c r="F22" s="554">
        <v>443</v>
      </c>
      <c r="G22" s="554" t="s">
        <v>38</v>
      </c>
      <c r="H22" s="554" t="s">
        <v>38</v>
      </c>
      <c r="I22" s="966">
        <v>76.22</v>
      </c>
      <c r="J22" s="745">
        <f t="shared" si="0"/>
        <v>2.938861191288376</v>
      </c>
      <c r="K22" s="968">
        <v>0.56000000000000005</v>
      </c>
      <c r="L22" s="679">
        <v>4</v>
      </c>
      <c r="M22" s="736">
        <f t="shared" si="1"/>
        <v>2.2400000000000002</v>
      </c>
      <c r="N22" s="644" t="s">
        <v>120</v>
      </c>
      <c r="O22" s="838">
        <v>0.53500000000000003</v>
      </c>
      <c r="P22" s="695">
        <v>43145</v>
      </c>
      <c r="Q22" s="695">
        <v>43160</v>
      </c>
      <c r="R22" s="736">
        <f t="shared" si="2"/>
        <v>4.6728971962616859</v>
      </c>
      <c r="S22" s="802">
        <f>IF(INDEX(Historical!$D$7:$D$1452,MATCH(B22,Historical!$B$7:$B$1452,0))=0,"n/a",(INDEX(Historical!$C$7:$C$1452,MATCH(B22,Historical!$B$7:$B$1452,0))/INDEX(Historical!$D$7:$D$1452,MATCH(B22,Historical!$B$7:$B$1452,0))-1)*100)</f>
        <v>2.8846153846153966</v>
      </c>
      <c r="T22" s="802">
        <f>IF(INDEX(Historical!$F$7:$F$1452,MATCH(B22,Historical!$B$7:$B$1452,0))=0,"n/a",((INDEX(Historical!$C$7:$C$1452,MATCH(B22,Historical!$B$7:$B$1452,0))/INDEX(Historical!$F$7:$F$1452,MATCH(B22,Historical!$B$7:$B$1452,0)))^(1/3)-1)*100)</f>
        <v>2.9720203855973182</v>
      </c>
      <c r="U22" s="802">
        <f>IF(INDEX(Historical!$I$7:$I$1452,MATCH(B22,Historical!$B$7:$B$1452,0))=0,"n/a",((INDEX(Historical!$C$7:$C$1452,MATCH(B22,Historical!$B$7:$B$1452,0))/INDEX(Historical!$I$7:$I$1452,MATCH(B22,Historical!$B$7:$B$1452,0)))^(1/5)-1)*100)</f>
        <v>3.0668943850405306</v>
      </c>
      <c r="V22" s="802">
        <f>IF(INDEX(Historical!$O$7:$O$1452,MATCH(B22,Historical!$B$7:$B$1452,0))=0,"n/a",((INDEX(Historical!$C$7:$C$1452,MATCH(B22,Historical!$B$7:$B$1452,0))/INDEX(Historical!$O$7:$O$1452,MATCH(B22,Historical!$B$7:$B$1452,0)))^(1/10)-1)*100)</f>
        <v>2.6968192015808912</v>
      </c>
      <c r="W22" s="803">
        <f t="shared" si="3"/>
        <v>1.1372265457182666</v>
      </c>
      <c r="X22" s="804">
        <f t="shared" si="4"/>
        <v>0.78638317565141813</v>
      </c>
      <c r="Y22" s="748"/>
      <c r="Z22" s="745">
        <f t="shared" si="5"/>
        <v>92.181069958847743</v>
      </c>
      <c r="AA22" s="678">
        <f t="shared" si="6"/>
        <v>31.36625514403292</v>
      </c>
      <c r="AB22" s="679">
        <v>12</v>
      </c>
      <c r="AC22" s="959">
        <v>2.4300000000000002</v>
      </c>
      <c r="AD22" s="959">
        <v>5.23</v>
      </c>
      <c r="AE22" s="959">
        <v>2.97</v>
      </c>
      <c r="AF22" s="959">
        <v>1.85</v>
      </c>
      <c r="AG22" s="959">
        <v>7.3999999999999995</v>
      </c>
      <c r="AH22" s="959">
        <v>-0.5</v>
      </c>
      <c r="AI22" s="959">
        <v>7.9</v>
      </c>
      <c r="AJ22" s="959">
        <v>3.9</v>
      </c>
      <c r="AK22" s="959">
        <v>6</v>
      </c>
      <c r="AL22" s="969">
        <v>4130</v>
      </c>
      <c r="AM22" s="964">
        <v>0.2</v>
      </c>
      <c r="AN22" s="959">
        <v>0.72</v>
      </c>
      <c r="AO22" s="845">
        <f t="shared" si="7"/>
        <v>-25.360499567704011</v>
      </c>
      <c r="AP22" s="846">
        <f t="shared" si="8"/>
        <v>6.005755576328907</v>
      </c>
      <c r="AQ22" s="680">
        <f t="shared" si="9"/>
        <v>60.592752038552348</v>
      </c>
      <c r="AR22" s="745">
        <f>INDEX(Historical!$C$7:$C$1452,MATCH(B22,Historical!$B$7:$B$1452,0))*IF(AH22="n/a",1.03,IF(AH22&lt;0,1.01,IF(AH22&gt;10,1.1,(1+AH22/100))))</f>
        <v>2.1614</v>
      </c>
      <c r="AS22" s="678">
        <f t="shared" si="10"/>
        <v>2.3321505999999999</v>
      </c>
      <c r="AT22" s="678">
        <f t="shared" si="11"/>
        <v>2.4720796360000001</v>
      </c>
      <c r="AU22" s="678">
        <f t="shared" si="11"/>
        <v>2.6204044141600003</v>
      </c>
      <c r="AV22" s="678">
        <f t="shared" si="11"/>
        <v>2.7776286790096005</v>
      </c>
      <c r="AW22" s="745">
        <f t="shared" si="12"/>
        <v>12.363663329169601</v>
      </c>
      <c r="AX22" s="854">
        <f t="shared" si="13"/>
        <v>16.221022473326688</v>
      </c>
      <c r="AY22" s="1090">
        <v>0.25</v>
      </c>
      <c r="AZ22" s="964">
        <v>14.38</v>
      </c>
      <c r="BA22" s="964">
        <v>-7.9699999999999989</v>
      </c>
      <c r="BB22" s="964">
        <v>-2.06</v>
      </c>
      <c r="BC22" s="964">
        <v>0.24</v>
      </c>
      <c r="BE22" s="701">
        <v>2011</v>
      </c>
      <c r="BF22" s="986" t="e">
        <f>#VALUE!</f>
        <v>#VALUE!</v>
      </c>
      <c r="BG22" s="972">
        <v>3</v>
      </c>
    </row>
    <row r="23" spans="1:59" ht="11.25" customHeight="1" x14ac:dyDescent="0.2">
      <c r="A23" s="566" t="s">
        <v>904</v>
      </c>
      <c r="B23" s="651" t="s">
        <v>905</v>
      </c>
      <c r="C23" s="1080" t="s">
        <v>109</v>
      </c>
      <c r="D23" s="1080" t="s">
        <v>119</v>
      </c>
      <c r="E23" s="835">
        <v>8</v>
      </c>
      <c r="F23" s="554">
        <v>472</v>
      </c>
      <c r="G23" s="554" t="s">
        <v>116</v>
      </c>
      <c r="H23" s="554" t="s">
        <v>116</v>
      </c>
      <c r="I23" s="966">
        <v>82.63</v>
      </c>
      <c r="J23" s="745">
        <f t="shared" si="0"/>
        <v>2.2267941425632336</v>
      </c>
      <c r="K23" s="968">
        <v>0.46</v>
      </c>
      <c r="L23" s="679">
        <v>4</v>
      </c>
      <c r="M23" s="736">
        <f t="shared" si="1"/>
        <v>1.84</v>
      </c>
      <c r="N23" s="644" t="s">
        <v>165</v>
      </c>
      <c r="O23" s="838">
        <v>0.37</v>
      </c>
      <c r="P23" s="958">
        <v>43161</v>
      </c>
      <c r="Q23" s="958">
        <v>43192</v>
      </c>
      <c r="R23" s="736">
        <f t="shared" si="2"/>
        <v>24.32432432432433</v>
      </c>
      <c r="S23" s="802">
        <f>IF(INDEX(Historical!$D$7:$D$1452,MATCH(B23,Historical!$B$7:$B$1452,0))=0,"n/a",(INDEX(Historical!$C$7:$C$1452,MATCH(B23,Historical!$B$7:$B$1452,0))/INDEX(Historical!$D$7:$D$1452,MATCH(B23,Historical!$B$7:$B$1452,0))-1)*100)</f>
        <v>11.627906976744185</v>
      </c>
      <c r="T23" s="802">
        <f>IF(INDEX(Historical!$F$7:$F$1452,MATCH(B23,Historical!$B$7:$B$1452,0))=0,"n/a",((INDEX(Historical!$C$7:$C$1452,MATCH(B23,Historical!$B$7:$B$1452,0))/INDEX(Historical!$F$7:$F$1452,MATCH(B23,Historical!$B$7:$B$1452,0)))^(1/3)-1)*100)</f>
        <v>8.7380373002892142</v>
      </c>
      <c r="U23" s="802">
        <f>IF(INDEX(Historical!$I$7:$I$1452,MATCH(B23,Historical!$B$7:$B$1452,0))=0,"n/a",((INDEX(Historical!$C$7:$C$1452,MATCH(B23,Historical!$B$7:$B$1452,0))/INDEX(Historical!$I$7:$I$1452,MATCH(B23,Historical!$B$7:$B$1452,0)))^(1/5)-1)*100)</f>
        <v>10.350921459993479</v>
      </c>
      <c r="V23" s="802">
        <f>IF(INDEX(Historical!$O$7:$O$1452,MATCH(B23,Historical!$B$7:$B$1452,0))=0,"n/a",((INDEX(Historical!$C$7:$C$1452,MATCH(B23,Historical!$B$7:$B$1452,0))/INDEX(Historical!$O$7:$O$1452,MATCH(B23,Historical!$B$7:$B$1452,0)))^(1/10)-1)*100)</f>
        <v>-0.53921321115111276</v>
      </c>
      <c r="W23" s="803" t="str">
        <f t="shared" si="3"/>
        <v>n/a</v>
      </c>
      <c r="X23" s="804">
        <f t="shared" si="4"/>
        <v>1.2470989710835516</v>
      </c>
      <c r="Y23" s="759"/>
      <c r="Z23" s="745">
        <f t="shared" si="5"/>
        <v>21.004566210045663</v>
      </c>
      <c r="AA23" s="678">
        <f t="shared" si="6"/>
        <v>9.4326484018264836</v>
      </c>
      <c r="AB23" s="679">
        <v>12</v>
      </c>
      <c r="AC23" s="959">
        <v>8.76</v>
      </c>
      <c r="AD23" s="959">
        <v>0.64</v>
      </c>
      <c r="AE23" s="959">
        <v>0.73</v>
      </c>
      <c r="AF23" s="959">
        <v>1.34</v>
      </c>
      <c r="AG23" s="959">
        <v>17.299999999999997</v>
      </c>
      <c r="AH23" s="959">
        <v>49.5</v>
      </c>
      <c r="AI23" s="959">
        <v>7.6</v>
      </c>
      <c r="AJ23" s="959">
        <v>8.3000000000000007</v>
      </c>
      <c r="AK23" s="959">
        <v>14.85</v>
      </c>
      <c r="AL23" s="969">
        <v>29410</v>
      </c>
      <c r="AM23" s="964">
        <v>0.1</v>
      </c>
      <c r="AN23" s="959">
        <v>0.3</v>
      </c>
      <c r="AO23" s="845">
        <f t="shared" si="7"/>
        <v>3.1450672007302298</v>
      </c>
      <c r="AP23" s="846">
        <f t="shared" si="8"/>
        <v>12.577715602556713</v>
      </c>
      <c r="AQ23" s="680">
        <f t="shared" si="9"/>
        <v>-25.0489082180253</v>
      </c>
      <c r="AR23" s="745">
        <f>INDEX(Historical!$C$7:$C$1452,MATCH(B23,Historical!$B$7:$B$1452,0))*IF(AH23="n/a",1.03,IF(AH23&lt;0,1.01,IF(AH23&gt;10,1.1,(1+AH23/100))))</f>
        <v>1.5840000000000001</v>
      </c>
      <c r="AS23" s="678">
        <f t="shared" si="10"/>
        <v>1.7043840000000001</v>
      </c>
      <c r="AT23" s="678">
        <f t="shared" si="11"/>
        <v>1.8748224000000002</v>
      </c>
      <c r="AU23" s="678">
        <f t="shared" si="11"/>
        <v>2.0623046400000002</v>
      </c>
      <c r="AV23" s="678">
        <f t="shared" si="11"/>
        <v>2.2685351040000006</v>
      </c>
      <c r="AW23" s="745">
        <f t="shared" si="12"/>
        <v>9.4940461440000021</v>
      </c>
      <c r="AX23" s="854">
        <f t="shared" si="13"/>
        <v>11.489829534067534</v>
      </c>
      <c r="AY23" s="1090">
        <v>0.85</v>
      </c>
      <c r="AZ23" s="964">
        <v>7.31</v>
      </c>
      <c r="BA23" s="964">
        <v>-21.57</v>
      </c>
      <c r="BB23" s="964">
        <v>-6.25</v>
      </c>
      <c r="BC23" s="964">
        <v>-12.33</v>
      </c>
      <c r="BE23" s="701">
        <v>2011</v>
      </c>
      <c r="BF23" s="986" t="e">
        <f>#VALUE!</f>
        <v>#VALUE!</v>
      </c>
      <c r="BG23" s="972">
        <v>3.2</v>
      </c>
    </row>
    <row r="24" spans="1:59" s="882" customFormat="1" ht="11.25" customHeight="1" x14ac:dyDescent="0.2">
      <c r="A24" s="740" t="s">
        <v>906</v>
      </c>
      <c r="B24" s="890" t="s">
        <v>907</v>
      </c>
      <c r="C24" s="1080" t="s">
        <v>113</v>
      </c>
      <c r="D24" s="1080" t="s">
        <v>214</v>
      </c>
      <c r="E24" s="1118">
        <v>7</v>
      </c>
      <c r="F24" s="554">
        <v>572</v>
      </c>
      <c r="G24" s="1179" t="s">
        <v>107</v>
      </c>
      <c r="H24" s="1179" t="s">
        <v>107</v>
      </c>
      <c r="I24" s="863">
        <v>25.15</v>
      </c>
      <c r="J24" s="864">
        <f t="shared" si="0"/>
        <v>2.7037773359840958</v>
      </c>
      <c r="K24" s="865">
        <v>0.17</v>
      </c>
      <c r="L24" s="866">
        <v>4</v>
      </c>
      <c r="M24" s="867">
        <f t="shared" si="1"/>
        <v>0.68</v>
      </c>
      <c r="N24" s="868" t="s">
        <v>591</v>
      </c>
      <c r="O24" s="869">
        <v>0.15</v>
      </c>
      <c r="P24" s="891">
        <v>42900</v>
      </c>
      <c r="Q24" s="891">
        <v>42922</v>
      </c>
      <c r="R24" s="867">
        <f t="shared" si="2"/>
        <v>13.333333333333346</v>
      </c>
      <c r="S24" s="802">
        <f>IF(INDEX(Historical!$D$7:$D$1452,MATCH(B24,Historical!$B$7:$B$1452,0))=0,"n/a",(INDEX(Historical!$C$7:$C$1452,MATCH(B24,Historical!$B$7:$B$1452,0))/INDEX(Historical!$D$7:$D$1452,MATCH(B24,Historical!$B$7:$B$1452,0))-1)*100)</f>
        <v>6.6666666666666652</v>
      </c>
      <c r="T24" s="802">
        <f>IF(INDEX(Historical!$F$7:$F$1452,MATCH(B24,Historical!$B$7:$B$1452,0))=0,"n/a",((INDEX(Historical!$C$7:$C$1452,MATCH(B24,Historical!$B$7:$B$1452,0))/INDEX(Historical!$F$7:$F$1452,MATCH(B24,Historical!$B$7:$B$1452,0)))^(1/3)-1)*100)</f>
        <v>13.30326698854094</v>
      </c>
      <c r="U24" s="802">
        <f>IF(INDEX(Historical!$I$7:$I$1452,MATCH(B24,Historical!$B$7:$B$1452,0))=0,"n/a",((INDEX(Historical!$C$7:$C$1452,MATCH(B24,Historical!$B$7:$B$1452,0))/INDEX(Historical!$I$7:$I$1452,MATCH(B24,Historical!$B$7:$B$1452,0)))^(1/5)-1)*100)</f>
        <v>44.955932735539108</v>
      </c>
      <c r="V24" s="802" t="str">
        <f>IF(INDEX(Historical!$O$7:$O$1452,MATCH(B24,Historical!$B$7:$B$1452,0))=0,"n/a",((INDEX(Historical!$C$7:$C$1452,MATCH(B24,Historical!$B$7:$B$1452,0))/INDEX(Historical!$O$7:$O$1452,MATCH(B24,Historical!$B$7:$B$1452,0)))^(1/10)-1)*100)</f>
        <v>n/a</v>
      </c>
      <c r="W24" s="871" t="str">
        <f t="shared" si="3"/>
        <v>n/a</v>
      </c>
      <c r="X24" s="872">
        <f t="shared" si="4"/>
        <v>4.2411257297678402</v>
      </c>
      <c r="Y24" s="1089" t="s">
        <v>4482</v>
      </c>
      <c r="Z24" s="864">
        <f t="shared" si="5"/>
        <v>44.155844155844157</v>
      </c>
      <c r="AA24" s="874">
        <f t="shared" si="6"/>
        <v>16.331168831168831</v>
      </c>
      <c r="AB24" s="866">
        <v>12</v>
      </c>
      <c r="AC24" s="875">
        <v>1.54</v>
      </c>
      <c r="AD24" s="875">
        <v>1.08</v>
      </c>
      <c r="AE24" s="875">
        <v>1.77</v>
      </c>
      <c r="AF24" s="875">
        <v>1.75</v>
      </c>
      <c r="AG24" s="875">
        <v>12.9</v>
      </c>
      <c r="AH24" s="875">
        <v>54.500000000000007</v>
      </c>
      <c r="AI24" s="875">
        <v>17.89</v>
      </c>
      <c r="AJ24" s="875">
        <v>10.6</v>
      </c>
      <c r="AK24" s="875">
        <v>15.1</v>
      </c>
      <c r="AL24" s="876">
        <v>1650</v>
      </c>
      <c r="AM24" s="877">
        <v>0.6</v>
      </c>
      <c r="AN24" s="875">
        <v>0.61</v>
      </c>
      <c r="AO24" s="878">
        <f t="shared" si="7"/>
        <v>31.328541240354369</v>
      </c>
      <c r="AP24" s="879">
        <f t="shared" si="8"/>
        <v>47.6597100715232</v>
      </c>
      <c r="AQ24" s="880">
        <f t="shared" si="9"/>
        <v>12.703239536493371</v>
      </c>
      <c r="AR24" s="745">
        <f>INDEX(Historical!$C$7:$C$1452,MATCH(B24,Historical!$B$7:$B$1452,0))*IF(AH24="n/a",1.03,IF(AH24&lt;0,1.01,IF(AH24&gt;10,1.1,(1+AH24/100))))</f>
        <v>0.70400000000000007</v>
      </c>
      <c r="AS24" s="874">
        <f t="shared" si="10"/>
        <v>0.77440000000000009</v>
      </c>
      <c r="AT24" s="874">
        <f t="shared" si="11"/>
        <v>0.85184000000000015</v>
      </c>
      <c r="AU24" s="874">
        <f t="shared" si="11"/>
        <v>0.93702400000000019</v>
      </c>
      <c r="AV24" s="874">
        <f t="shared" si="11"/>
        <v>1.0307264000000003</v>
      </c>
      <c r="AW24" s="864">
        <f t="shared" si="12"/>
        <v>4.2979904000000007</v>
      </c>
      <c r="AX24" s="881">
        <f t="shared" si="13"/>
        <v>17.089425049701791</v>
      </c>
      <c r="AY24" s="1091">
        <v>1.78</v>
      </c>
      <c r="AZ24" s="877">
        <v>6.93</v>
      </c>
      <c r="BA24" s="877">
        <v>-53.169999999999995</v>
      </c>
      <c r="BB24" s="877">
        <v>-18.029999999999998</v>
      </c>
      <c r="BC24" s="877">
        <v>-36.83</v>
      </c>
      <c r="BD24" s="1007"/>
      <c r="BE24" s="701">
        <v>2013</v>
      </c>
      <c r="BF24" s="986" t="e">
        <f>#VALUE!</f>
        <v>#VALUE!</v>
      </c>
      <c r="BG24" s="938">
        <v>5.7</v>
      </c>
    </row>
    <row r="25" spans="1:59" ht="11.25" customHeight="1" x14ac:dyDescent="0.2">
      <c r="A25" s="667" t="s">
        <v>908</v>
      </c>
      <c r="B25" s="651" t="s">
        <v>909</v>
      </c>
      <c r="C25" s="1080" t="s">
        <v>4277</v>
      </c>
      <c r="D25" s="1080" t="s">
        <v>4413</v>
      </c>
      <c r="E25" s="835">
        <v>7</v>
      </c>
      <c r="F25" s="554">
        <v>596</v>
      </c>
      <c r="G25" s="554" t="s">
        <v>107</v>
      </c>
      <c r="H25" s="554" t="s">
        <v>107</v>
      </c>
      <c r="I25" s="966">
        <v>58.58</v>
      </c>
      <c r="J25" s="745">
        <f t="shared" si="0"/>
        <v>1.7070672584499829</v>
      </c>
      <c r="K25" s="968">
        <v>0.25</v>
      </c>
      <c r="L25" s="679">
        <v>4</v>
      </c>
      <c r="M25" s="736">
        <f t="shared" si="1"/>
        <v>1</v>
      </c>
      <c r="N25" s="644" t="s">
        <v>463</v>
      </c>
      <c r="O25" s="838">
        <v>0.22</v>
      </c>
      <c r="P25" s="958">
        <v>43188</v>
      </c>
      <c r="Q25" s="958">
        <v>43210</v>
      </c>
      <c r="R25" s="736">
        <f t="shared" si="2"/>
        <v>13.636363636363635</v>
      </c>
      <c r="S25" s="802">
        <f>IF(INDEX(Historical!$D$7:$D$1452,MATCH(B25,Historical!$B$7:$B$1452,0))=0,"n/a",(INDEX(Historical!$C$7:$C$1452,MATCH(B25,Historical!$B$7:$B$1452,0))/INDEX(Historical!$D$7:$D$1452,MATCH(B25,Historical!$B$7:$B$1452,0))-1)*100)</f>
        <v>13.245033112582782</v>
      </c>
      <c r="T25" s="802">
        <f>IF(INDEX(Historical!$F$7:$F$1452,MATCH(B25,Historical!$B$7:$B$1452,0))=0,"n/a",((INDEX(Historical!$C$7:$C$1452,MATCH(B25,Historical!$B$7:$B$1452,0))/INDEX(Historical!$F$7:$F$1452,MATCH(B25,Historical!$B$7:$B$1452,0)))^(1/3)-1)*100)</f>
        <v>12.845189365899579</v>
      </c>
      <c r="U25" s="802">
        <f>IF(INDEX(Historical!$I$7:$I$1452,MATCH(B25,Historical!$B$7:$B$1452,0))=0,"n/a",((INDEX(Historical!$C$7:$C$1452,MATCH(B25,Historical!$B$7:$B$1452,0))/INDEX(Historical!$I$7:$I$1452,MATCH(B25,Historical!$B$7:$B$1452,0)))^(1/5)-1)*100)</f>
        <v>45.748653925346325</v>
      </c>
      <c r="V25" s="802" t="str">
        <f>IF(INDEX(Historical!$O$7:$O$1452,MATCH(B25,Historical!$B$7:$B$1452,0))=0,"n/a",((INDEX(Historical!$C$7:$C$1452,MATCH(B25,Historical!$B$7:$B$1452,0))/INDEX(Historical!$O$7:$O$1452,MATCH(B25,Historical!$B$7:$B$1452,0)))^(1/10)-1)*100)</f>
        <v>n/a</v>
      </c>
      <c r="W25" s="803" t="str">
        <f t="shared" si="3"/>
        <v>n/a</v>
      </c>
      <c r="X25" s="804" t="str">
        <f t="shared" si="4"/>
        <v>n/a</v>
      </c>
      <c r="Y25" s="758" t="s">
        <v>910</v>
      </c>
      <c r="Z25" s="745">
        <f t="shared" si="5"/>
        <v>39.840637450199203</v>
      </c>
      <c r="AA25" s="678">
        <f t="shared" si="6"/>
        <v>23.338645418326696</v>
      </c>
      <c r="AB25" s="679">
        <v>9</v>
      </c>
      <c r="AC25" s="959">
        <v>2.5099999999999998</v>
      </c>
      <c r="AD25" s="959">
        <v>3.34</v>
      </c>
      <c r="AE25" s="959">
        <v>2.11</v>
      </c>
      <c r="AF25" s="959">
        <v>2.37</v>
      </c>
      <c r="AG25" s="959">
        <v>10</v>
      </c>
      <c r="AH25" s="959">
        <v>-15.299999999999999</v>
      </c>
      <c r="AI25" s="959">
        <v>6.36</v>
      </c>
      <c r="AJ25" s="959">
        <v>-0.1</v>
      </c>
      <c r="AK25" s="959">
        <v>7.0000000000000009</v>
      </c>
      <c r="AL25" s="969">
        <v>8380</v>
      </c>
      <c r="AM25" s="964">
        <v>4.8</v>
      </c>
      <c r="AN25" s="959">
        <v>0</v>
      </c>
      <c r="AO25" s="845">
        <f t="shared" si="7"/>
        <v>24.117075765469611</v>
      </c>
      <c r="AP25" s="846">
        <f t="shared" si="8"/>
        <v>47.455721183796307</v>
      </c>
      <c r="AQ25" s="680">
        <f t="shared" si="9"/>
        <v>56.790858068864395</v>
      </c>
      <c r="AR25" s="745">
        <f>INDEX(Historical!$C$7:$C$1452,MATCH(B25,Historical!$B$7:$B$1452,0))*IF(AH25="n/a",1.03,IF(AH25&lt;0,1.01,IF(AH25&gt;10,1.1,(1+AH25/100))))</f>
        <v>0.86355000000000004</v>
      </c>
      <c r="AS25" s="678">
        <f t="shared" si="10"/>
        <v>0.91847178000000018</v>
      </c>
      <c r="AT25" s="678">
        <f t="shared" si="11"/>
        <v>0.98276480460000026</v>
      </c>
      <c r="AU25" s="678">
        <f t="shared" si="11"/>
        <v>1.0515583409220004</v>
      </c>
      <c r="AV25" s="678">
        <f t="shared" si="11"/>
        <v>1.1251674247865404</v>
      </c>
      <c r="AW25" s="745">
        <f t="shared" si="12"/>
        <v>4.9415123503085407</v>
      </c>
      <c r="AX25" s="854">
        <f t="shared" si="13"/>
        <v>8.435493940437933</v>
      </c>
      <c r="AY25" s="1090">
        <v>0.62</v>
      </c>
      <c r="AZ25" s="964">
        <v>4.8099999999999996</v>
      </c>
      <c r="BA25" s="964">
        <v>-18.32</v>
      </c>
      <c r="BB25" s="964">
        <v>-6.34</v>
      </c>
      <c r="BC25" s="964">
        <v>-10.61</v>
      </c>
      <c r="BE25" s="701">
        <v>2012</v>
      </c>
      <c r="BF25" s="986" t="e">
        <f>#VALUE!</f>
        <v>#VALUE!</v>
      </c>
      <c r="BG25" s="972">
        <v>6.5</v>
      </c>
    </row>
    <row r="26" spans="1:59" ht="11.25" customHeight="1" x14ac:dyDescent="0.2">
      <c r="A26" s="667" t="s">
        <v>4387</v>
      </c>
      <c r="B26" s="670" t="s">
        <v>3825</v>
      </c>
      <c r="C26" s="1080" t="s">
        <v>132</v>
      </c>
      <c r="D26" s="1080" t="s">
        <v>4416</v>
      </c>
      <c r="E26" s="835">
        <v>5</v>
      </c>
      <c r="F26" s="554">
        <v>863</v>
      </c>
      <c r="G26" s="554" t="s">
        <v>107</v>
      </c>
      <c r="H26" s="554" t="s">
        <v>107</v>
      </c>
      <c r="I26" s="966">
        <v>65.23</v>
      </c>
      <c r="J26" s="745">
        <f t="shared" si="0"/>
        <v>2.9127701977617657</v>
      </c>
      <c r="K26" s="968">
        <v>0.47499999999999998</v>
      </c>
      <c r="L26" s="679">
        <v>4</v>
      </c>
      <c r="M26" s="736">
        <f t="shared" si="1"/>
        <v>1.9</v>
      </c>
      <c r="N26" s="644" t="s">
        <v>322</v>
      </c>
      <c r="O26" s="838">
        <v>0.45750000000000002</v>
      </c>
      <c r="P26" s="958">
        <v>43445</v>
      </c>
      <c r="Q26" s="958">
        <v>43465</v>
      </c>
      <c r="R26" s="736">
        <f t="shared" si="2"/>
        <v>3.8251366120218488</v>
      </c>
      <c r="S26" s="802">
        <f>IF(INDEX(Historical!$D$7:$D$1452,MATCH(B26,Historical!$B$7:$B$1452,0))=0,"n/a",(INDEX(Historical!$C$7:$C$1452,MATCH(B26,Historical!$B$7:$B$1452,0))/INDEX(Historical!$D$7:$D$1452,MATCH(B26,Historical!$B$7:$B$1452,0))-1)*100)</f>
        <v>3.6443148688046545</v>
      </c>
      <c r="T26" s="802">
        <f>IF(INDEX(Historical!$F$7:$F$1452,MATCH(B26,Historical!$B$7:$B$1452,0))=0,"n/a",((INDEX(Historical!$C$7:$C$1452,MATCH(B26,Historical!$B$7:$B$1452,0))/INDEX(Historical!$F$7:$F$1452,MATCH(B26,Historical!$B$7:$B$1452,0)))^(1/3)-1)*100)</f>
        <v>3.3541479762278836</v>
      </c>
      <c r="U26" s="802">
        <f>IF(INDEX(Historical!$I$7:$I$1452,MATCH(B26,Historical!$B$7:$B$1452,0))=0,"n/a",((INDEX(Historical!$C$7:$C$1452,MATCH(B26,Historical!$B$7:$B$1452,0))/INDEX(Historical!$I$7:$I$1452,MATCH(B26,Historical!$B$7:$B$1452,0)))^(1/5)-1)*100)</f>
        <v>2.1263770114992475</v>
      </c>
      <c r="V26" s="802">
        <f>IF(INDEX(Historical!$O$7:$O$1452,MATCH(B26,Historical!$B$7:$B$1452,0))=0,"n/a",((INDEX(Historical!$C$7:$C$1452,MATCH(B26,Historical!$B$7:$B$1452,0))/INDEX(Historical!$O$7:$O$1452,MATCH(B26,Historical!$B$7:$B$1452,0)))^(1/10)-1)*100)</f>
        <v>-3.5066044453565315</v>
      </c>
      <c r="W26" s="803" t="str">
        <f t="shared" si="3"/>
        <v>n/a</v>
      </c>
      <c r="X26" s="804">
        <f t="shared" si="4"/>
        <v>0.38661400209077229</v>
      </c>
      <c r="Y26" s="756"/>
      <c r="Z26" s="745">
        <f t="shared" si="5"/>
        <v>55.393586005830898</v>
      </c>
      <c r="AA26" s="678">
        <f t="shared" si="6"/>
        <v>19.017492711370263</v>
      </c>
      <c r="AB26" s="679">
        <v>12</v>
      </c>
      <c r="AC26" s="959">
        <v>3.43</v>
      </c>
      <c r="AD26" s="959">
        <v>2.4500000000000002</v>
      </c>
      <c r="AE26" s="959">
        <v>2.69</v>
      </c>
      <c r="AF26" s="959">
        <v>2.08</v>
      </c>
      <c r="AG26" s="959">
        <v>9.3000000000000007</v>
      </c>
      <c r="AH26" s="959">
        <v>3.3000000000000003</v>
      </c>
      <c r="AI26" s="959">
        <v>-3.2800000000000002</v>
      </c>
      <c r="AJ26" s="959">
        <v>5.5</v>
      </c>
      <c r="AK26" s="959">
        <v>7.75</v>
      </c>
      <c r="AL26" s="969">
        <v>16870</v>
      </c>
      <c r="AM26" s="964">
        <v>0.1</v>
      </c>
      <c r="AN26" s="959">
        <v>1.1499999999999999</v>
      </c>
      <c r="AO26" s="845">
        <f t="shared" si="7"/>
        <v>-13.978345502109249</v>
      </c>
      <c r="AP26" s="846">
        <f t="shared" si="8"/>
        <v>5.0391472092610137</v>
      </c>
      <c r="AQ26" s="680">
        <f t="shared" si="9"/>
        <v>32.591913344249448</v>
      </c>
      <c r="AR26" s="745">
        <f>INDEX(Historical!$C$7:$C$1452,MATCH(B26,Historical!$B$7:$B$1452,0))*IF(AH26="n/a",1.03,IF(AH26&lt;0,1.01,IF(AH26&gt;10,1.1,(1+AH26/100))))</f>
        <v>1.8361574999999999</v>
      </c>
      <c r="AS26" s="678">
        <f t="shared" si="10"/>
        <v>1.8545190749999998</v>
      </c>
      <c r="AT26" s="678">
        <f t="shared" si="11"/>
        <v>1.9982443033124997</v>
      </c>
      <c r="AU26" s="678">
        <f t="shared" si="11"/>
        <v>2.153108236819218</v>
      </c>
      <c r="AV26" s="678">
        <f t="shared" si="11"/>
        <v>2.3199741251727071</v>
      </c>
      <c r="AW26" s="745">
        <f t="shared" si="12"/>
        <v>10.162003240304426</v>
      </c>
      <c r="AX26" s="854">
        <f t="shared" si="13"/>
        <v>15.578726414693278</v>
      </c>
      <c r="AY26" s="1090">
        <v>0.22</v>
      </c>
      <c r="AZ26" s="964">
        <v>25.71</v>
      </c>
      <c r="BA26" s="964">
        <v>-8.06</v>
      </c>
      <c r="BB26" s="964">
        <v>-2.9499999999999997</v>
      </c>
      <c r="BC26" s="964">
        <v>5.3</v>
      </c>
      <c r="BE26" s="701">
        <v>2014</v>
      </c>
      <c r="BF26" s="986" t="e">
        <f>#VALUE!</f>
        <v>#VALUE!</v>
      </c>
      <c r="BG26" s="972">
        <v>2.6</v>
      </c>
    </row>
    <row r="27" spans="1:59" ht="11.25" customHeight="1" x14ac:dyDescent="0.2">
      <c r="A27" s="566" t="s">
        <v>911</v>
      </c>
      <c r="B27" s="651" t="s">
        <v>912</v>
      </c>
      <c r="C27" s="1080" t="s">
        <v>4407</v>
      </c>
      <c r="D27" s="1080" t="s">
        <v>4408</v>
      </c>
      <c r="E27" s="835">
        <v>8</v>
      </c>
      <c r="F27" s="554">
        <v>558</v>
      </c>
      <c r="G27" s="554" t="s">
        <v>107</v>
      </c>
      <c r="H27" s="554" t="s">
        <v>107</v>
      </c>
      <c r="I27" s="966">
        <v>40.17</v>
      </c>
      <c r="J27" s="745">
        <f t="shared" si="0"/>
        <v>2.7881503609658949</v>
      </c>
      <c r="K27" s="968">
        <v>0.28000000000000003</v>
      </c>
      <c r="L27" s="679">
        <v>4</v>
      </c>
      <c r="M27" s="736">
        <f t="shared" si="1"/>
        <v>1.1200000000000001</v>
      </c>
      <c r="N27" s="644" t="s">
        <v>717</v>
      </c>
      <c r="O27" s="838">
        <v>0.27</v>
      </c>
      <c r="P27" s="958">
        <v>43446</v>
      </c>
      <c r="Q27" s="958">
        <v>43461</v>
      </c>
      <c r="R27" s="736">
        <f t="shared" si="2"/>
        <v>3.7037037037037068</v>
      </c>
      <c r="S27" s="802">
        <f>IF(INDEX(Historical!$D$7:$D$1452,MATCH(B27,Historical!$B$7:$B$1452,0))=0,"n/a",(INDEX(Historical!$C$7:$C$1452,MATCH(B27,Historical!$B$7:$B$1452,0))/INDEX(Historical!$D$7:$D$1452,MATCH(B27,Historical!$B$7:$B$1452,0))-1)*100)</f>
        <v>3.9603960396039639</v>
      </c>
      <c r="T27" s="802">
        <f>IF(INDEX(Historical!$F$7:$F$1452,MATCH(B27,Historical!$B$7:$B$1452,0))=0,"n/a",((INDEX(Historical!$C$7:$C$1452,MATCH(B27,Historical!$B$7:$B$1452,0))/INDEX(Historical!$F$7:$F$1452,MATCH(B27,Historical!$B$7:$B$1452,0)))^(1/3)-1)*100)</f>
        <v>5.5667191978000741</v>
      </c>
      <c r="U27" s="802">
        <f>IF(INDEX(Historical!$I$7:$I$1452,MATCH(B27,Historical!$B$7:$B$1452,0))=0,"n/a",((INDEX(Historical!$C$7:$C$1452,MATCH(B27,Historical!$B$7:$B$1452,0))/INDEX(Historical!$I$7:$I$1452,MATCH(B27,Historical!$B$7:$B$1452,0)))^(1/5)-1)*100)</f>
        <v>4.5639552591273169</v>
      </c>
      <c r="V27" s="802" t="str">
        <f>IF(INDEX(Historical!$O$7:$O$1452,MATCH(B27,Historical!$B$7:$B$1452,0))=0,"n/a",((INDEX(Historical!$C$7:$C$1452,MATCH(B27,Historical!$B$7:$B$1452,0))/INDEX(Historical!$O$7:$O$1452,MATCH(B27,Historical!$B$7:$B$1452,0)))^(1/10)-1)*100)</f>
        <v>n/a</v>
      </c>
      <c r="W27" s="803" t="str">
        <f t="shared" si="3"/>
        <v>n/a</v>
      </c>
      <c r="X27" s="804">
        <f t="shared" si="4"/>
        <v>7.4574432338681648E-2</v>
      </c>
      <c r="Y27" s="754"/>
      <c r="Z27" s="745">
        <f t="shared" si="5"/>
        <v>260.46511627906978</v>
      </c>
      <c r="AA27" s="678">
        <f t="shared" si="6"/>
        <v>93.418604651162795</v>
      </c>
      <c r="AB27" s="679">
        <v>12</v>
      </c>
      <c r="AC27" s="959">
        <v>0.43</v>
      </c>
      <c r="AD27" s="959">
        <v>31.43</v>
      </c>
      <c r="AE27" s="959">
        <v>5.99</v>
      </c>
      <c r="AF27" s="959">
        <v>2.3199999999999998</v>
      </c>
      <c r="AG27" s="959">
        <v>2.4</v>
      </c>
      <c r="AH27" s="959">
        <v>-13.4</v>
      </c>
      <c r="AI27" s="959">
        <v>20</v>
      </c>
      <c r="AJ27" s="959">
        <v>61.199999999999996</v>
      </c>
      <c r="AK27" s="959">
        <v>3</v>
      </c>
      <c r="AL27" s="969">
        <v>1980</v>
      </c>
      <c r="AM27" s="964">
        <v>0.89999999999999991</v>
      </c>
      <c r="AN27" s="959">
        <v>1.56</v>
      </c>
      <c r="AO27" s="845">
        <f t="shared" si="7"/>
        <v>-86.066499031069583</v>
      </c>
      <c r="AP27" s="846">
        <f t="shared" si="8"/>
        <v>7.3521056200932122</v>
      </c>
      <c r="AQ27" s="680">
        <f t="shared" si="9"/>
        <v>210.36262861419067</v>
      </c>
      <c r="AR27" s="745">
        <f>INDEX(Historical!$C$7:$C$1452,MATCH(B27,Historical!$B$7:$B$1452,0))*IF(AH27="n/a",1.03,IF(AH27&lt;0,1.01,IF(AH27&gt;10,1.1,(1+AH27/100))))</f>
        <v>1.0605</v>
      </c>
      <c r="AS27" s="678">
        <f t="shared" si="10"/>
        <v>1.1665500000000002</v>
      </c>
      <c r="AT27" s="678">
        <f t="shared" ref="AT27:AV46" si="15">IF($AK27="n/a",1.03*AS27,IF($AK27&lt;0,1.01*AS27,IF($AK27&gt;10,1.1*AS27,(1+$AK27/100)*AS27)))</f>
        <v>1.2015465000000003</v>
      </c>
      <c r="AU27" s="678">
        <f t="shared" si="15"/>
        <v>1.2375928950000004</v>
      </c>
      <c r="AV27" s="678">
        <f t="shared" si="15"/>
        <v>1.2747206818500003</v>
      </c>
      <c r="AW27" s="745">
        <f t="shared" si="12"/>
        <v>5.9409100768500007</v>
      </c>
      <c r="AX27" s="854">
        <f t="shared" si="13"/>
        <v>14.789420156460045</v>
      </c>
      <c r="AY27" s="1090">
        <v>0.27</v>
      </c>
      <c r="AZ27" s="964">
        <v>31.19</v>
      </c>
      <c r="BA27" s="964">
        <v>-6.25</v>
      </c>
      <c r="BB27" s="964">
        <v>1.73</v>
      </c>
      <c r="BC27" s="964">
        <v>7.7399999999999993</v>
      </c>
      <c r="BE27" s="701">
        <v>2012</v>
      </c>
      <c r="BF27" s="986" t="e">
        <f>#VALUE!</f>
        <v>#VALUE!</v>
      </c>
      <c r="BG27" s="972">
        <v>0.89999999999999991</v>
      </c>
    </row>
    <row r="28" spans="1:59" ht="11.25" customHeight="1" x14ac:dyDescent="0.2">
      <c r="A28" s="645" t="s">
        <v>913</v>
      </c>
      <c r="B28" s="651" t="s">
        <v>914</v>
      </c>
      <c r="C28" s="1080" t="s">
        <v>4407</v>
      </c>
      <c r="D28" s="1080" t="s">
        <v>4408</v>
      </c>
      <c r="E28" s="835">
        <v>6</v>
      </c>
      <c r="F28" s="554">
        <v>718</v>
      </c>
      <c r="G28" s="554" t="s">
        <v>107</v>
      </c>
      <c r="H28" s="554" t="s">
        <v>107</v>
      </c>
      <c r="I28" s="966">
        <v>41.39</v>
      </c>
      <c r="J28" s="745">
        <f t="shared" si="0"/>
        <v>4.4455182411210439</v>
      </c>
      <c r="K28" s="968">
        <v>0.46</v>
      </c>
      <c r="L28" s="679">
        <v>4</v>
      </c>
      <c r="M28" s="736">
        <f t="shared" si="1"/>
        <v>1.84</v>
      </c>
      <c r="N28" s="644" t="s">
        <v>531</v>
      </c>
      <c r="O28" s="838">
        <v>0.44</v>
      </c>
      <c r="P28" s="958">
        <v>43231</v>
      </c>
      <c r="Q28" s="958">
        <v>43245</v>
      </c>
      <c r="R28" s="736">
        <f t="shared" si="2"/>
        <v>4.5454545454545494</v>
      </c>
      <c r="S28" s="802">
        <f>IF(INDEX(Historical!$D$7:$D$1452,MATCH(B28,Historical!$B$7:$B$1452,0))=0,"n/a",(INDEX(Historical!$C$7:$C$1452,MATCH(B28,Historical!$B$7:$B$1452,0))/INDEX(Historical!$D$7:$D$1452,MATCH(B28,Historical!$B$7:$B$1452,0))-1)*100)</f>
        <v>4.8192771084337505</v>
      </c>
      <c r="T28" s="802">
        <f>IF(INDEX(Historical!$F$7:$F$1452,MATCH(B28,Historical!$B$7:$B$1452,0))=0,"n/a",((INDEX(Historical!$C$7:$C$1452,MATCH(B28,Historical!$B$7:$B$1452,0))/INDEX(Historical!$F$7:$F$1452,MATCH(B28,Historical!$B$7:$B$1452,0)))^(1/3)-1)*100)</f>
        <v>5.0717574498580165</v>
      </c>
      <c r="U28" s="802">
        <f>IF(INDEX(Historical!$I$7:$I$1452,MATCH(B28,Historical!$B$7:$B$1452,0))=0,"n/a",((INDEX(Historical!$C$7:$C$1452,MATCH(B28,Historical!$B$7:$B$1452,0))/INDEX(Historical!$I$7:$I$1452,MATCH(B28,Historical!$B$7:$B$1452,0)))^(1/5)-1)*100)</f>
        <v>5.2066267398430677</v>
      </c>
      <c r="V28" s="802">
        <f>IF(INDEX(Historical!$O$7:$O$1452,MATCH(B28,Historical!$B$7:$B$1452,0))=0,"n/a",((INDEX(Historical!$C$7:$C$1452,MATCH(B28,Historical!$B$7:$B$1452,0))/INDEX(Historical!$O$7:$O$1452,MATCH(B28,Historical!$B$7:$B$1452,0)))^(1/10)-1)*100)</f>
        <v>2.5702816315930077</v>
      </c>
      <c r="W28" s="803">
        <f t="shared" si="3"/>
        <v>2.0257028163159334</v>
      </c>
      <c r="X28" s="804">
        <f t="shared" si="4"/>
        <v>3.2541417124019172</v>
      </c>
      <c r="Y28" s="756"/>
      <c r="Z28" s="745">
        <f t="shared" si="5"/>
        <v>216.47058823529414</v>
      </c>
      <c r="AA28" s="678">
        <f t="shared" si="6"/>
        <v>48.694117647058825</v>
      </c>
      <c r="AB28" s="679">
        <v>12</v>
      </c>
      <c r="AC28" s="959">
        <v>0.85</v>
      </c>
      <c r="AD28" s="959">
        <v>2.78</v>
      </c>
      <c r="AE28" s="959">
        <v>6.98</v>
      </c>
      <c r="AF28" s="959">
        <v>1.62</v>
      </c>
      <c r="AG28" s="959">
        <v>3</v>
      </c>
      <c r="AH28" s="959">
        <v>-25</v>
      </c>
      <c r="AI28" s="959">
        <v>-5.0999999999999996</v>
      </c>
      <c r="AJ28" s="959">
        <v>1.6</v>
      </c>
      <c r="AK28" s="959">
        <v>17.62</v>
      </c>
      <c r="AL28" s="969">
        <v>6020</v>
      </c>
      <c r="AM28" s="964">
        <v>0.67999999999999994</v>
      </c>
      <c r="AN28" s="959">
        <v>0.85</v>
      </c>
      <c r="AO28" s="845">
        <f t="shared" si="7"/>
        <v>-39.041972666094715</v>
      </c>
      <c r="AP28" s="846">
        <f t="shared" si="8"/>
        <v>9.6521449809641116</v>
      </c>
      <c r="AQ28" s="680">
        <f t="shared" si="9"/>
        <v>87.242529105655777</v>
      </c>
      <c r="AR28" s="745">
        <f>INDEX(Historical!$C$7:$C$1452,MATCH(B28,Historical!$B$7:$B$1452,0))*IF(AH28="n/a",1.03,IF(AH28&lt;0,1.01,IF(AH28&gt;10,1.1,(1+AH28/100))))</f>
        <v>1.7574000000000001</v>
      </c>
      <c r="AS28" s="678">
        <f t="shared" si="10"/>
        <v>1.7749740000000001</v>
      </c>
      <c r="AT28" s="678">
        <f t="shared" si="15"/>
        <v>1.9524714000000003</v>
      </c>
      <c r="AU28" s="678">
        <f t="shared" si="15"/>
        <v>2.1477185400000005</v>
      </c>
      <c r="AV28" s="678">
        <f t="shared" si="15"/>
        <v>2.3624903940000008</v>
      </c>
      <c r="AW28" s="745">
        <f t="shared" si="12"/>
        <v>9.9950543340000024</v>
      </c>
      <c r="AX28" s="854">
        <f t="shared" si="13"/>
        <v>24.148476284126605</v>
      </c>
      <c r="AY28" s="1090">
        <v>0.26</v>
      </c>
      <c r="AZ28" s="964">
        <v>19.900000000000002</v>
      </c>
      <c r="BA28" s="964">
        <v>-6.17</v>
      </c>
      <c r="BB28" s="964">
        <v>-0.76</v>
      </c>
      <c r="BC28" s="964">
        <v>1.26</v>
      </c>
      <c r="BE28" s="701">
        <v>2013</v>
      </c>
      <c r="BF28" s="986" t="e">
        <f>#VALUE!</f>
        <v>#VALUE!</v>
      </c>
      <c r="BG28" s="972">
        <v>1.5</v>
      </c>
    </row>
    <row r="29" spans="1:59" ht="11.25" customHeight="1" x14ac:dyDescent="0.2">
      <c r="A29" s="566" t="s">
        <v>915</v>
      </c>
      <c r="B29" s="651" t="s">
        <v>916</v>
      </c>
      <c r="C29" s="1080" t="s">
        <v>132</v>
      </c>
      <c r="D29" s="1080" t="s">
        <v>4417</v>
      </c>
      <c r="E29" s="835">
        <v>9</v>
      </c>
      <c r="F29" s="554">
        <v>402</v>
      </c>
      <c r="G29" s="554" t="s">
        <v>38</v>
      </c>
      <c r="H29" s="554" t="s">
        <v>38</v>
      </c>
      <c r="I29" s="966">
        <v>74.739999999999995</v>
      </c>
      <c r="J29" s="745">
        <f t="shared" si="0"/>
        <v>3.5857639818035865</v>
      </c>
      <c r="K29" s="968">
        <v>0.67</v>
      </c>
      <c r="L29" s="679">
        <v>4</v>
      </c>
      <c r="M29" s="736">
        <f t="shared" si="1"/>
        <v>2.68</v>
      </c>
      <c r="N29" s="644" t="s">
        <v>251</v>
      </c>
      <c r="O29" s="838">
        <v>0.62</v>
      </c>
      <c r="P29" s="958">
        <v>43412</v>
      </c>
      <c r="Q29" s="958">
        <v>43444</v>
      </c>
      <c r="R29" s="736">
        <f t="shared" si="2"/>
        <v>8.0645161290322651</v>
      </c>
      <c r="S29" s="802">
        <f>IF(INDEX(Historical!$D$7:$D$1452,MATCH(B29,Historical!$B$7:$B$1452,0))=0,"n/a",(INDEX(Historical!$C$7:$C$1452,MATCH(B29,Historical!$B$7:$B$1452,0))/INDEX(Historical!$D$7:$D$1452,MATCH(B29,Historical!$B$7:$B$1452,0))-1)*100)</f>
        <v>5.2863436123347984</v>
      </c>
      <c r="T29" s="802">
        <f>IF(INDEX(Historical!$F$7:$F$1452,MATCH(B29,Historical!$B$7:$B$1452,0))=0,"n/a",((INDEX(Historical!$C$7:$C$1452,MATCH(B29,Historical!$B$7:$B$1452,0))/INDEX(Historical!$F$7:$F$1452,MATCH(B29,Historical!$B$7:$B$1452,0)))^(1/3)-1)*100)</f>
        <v>5.5927144510541371</v>
      </c>
      <c r="U29" s="802">
        <f>IF(INDEX(Historical!$I$7:$I$1452,MATCH(B29,Historical!$B$7:$B$1452,0))=0,"n/a",((INDEX(Historical!$C$7:$C$1452,MATCH(B29,Historical!$B$7:$B$1452,0))/INDEX(Historical!$I$7:$I$1452,MATCH(B29,Historical!$B$7:$B$1452,0)))^(1/5)-1)*100)</f>
        <v>4.917518546461741</v>
      </c>
      <c r="V29" s="802">
        <f>IF(INDEX(Historical!$O$7:$O$1452,MATCH(B29,Historical!$B$7:$B$1452,0))=0,"n/a",((INDEX(Historical!$C$7:$C$1452,MATCH(B29,Historical!$B$7:$B$1452,0))/INDEX(Historical!$O$7:$O$1452,MATCH(B29,Historical!$B$7:$B$1452,0)))^(1/10)-1)*100)</f>
        <v>4.2255225971005617</v>
      </c>
      <c r="W29" s="803">
        <f t="shared" si="3"/>
        <v>1.1637657670641752</v>
      </c>
      <c r="X29" s="804">
        <f t="shared" si="4"/>
        <v>0.60710105511873347</v>
      </c>
      <c r="Y29" s="651"/>
      <c r="Z29" s="745">
        <f t="shared" si="5"/>
        <v>68.367346938775526</v>
      </c>
      <c r="AA29" s="678">
        <f t="shared" si="6"/>
        <v>19.066326530612244</v>
      </c>
      <c r="AB29" s="679">
        <v>12</v>
      </c>
      <c r="AC29" s="959">
        <v>3.92</v>
      </c>
      <c r="AD29" s="959">
        <v>3.27</v>
      </c>
      <c r="AE29" s="959">
        <v>2.36</v>
      </c>
      <c r="AF29" s="959">
        <v>1.93</v>
      </c>
      <c r="AG29" s="959">
        <v>10.5</v>
      </c>
      <c r="AH29" s="959">
        <v>206.9</v>
      </c>
      <c r="AI29" s="959">
        <v>4.6399999999999997</v>
      </c>
      <c r="AJ29" s="959">
        <v>8.1</v>
      </c>
      <c r="AK29" s="959">
        <v>5.83</v>
      </c>
      <c r="AL29" s="969">
        <v>38300</v>
      </c>
      <c r="AM29" s="964">
        <v>0.15</v>
      </c>
      <c r="AN29" s="959">
        <v>1.31</v>
      </c>
      <c r="AO29" s="845">
        <f t="shared" si="7"/>
        <v>-10.563044002346917</v>
      </c>
      <c r="AP29" s="846">
        <f t="shared" si="8"/>
        <v>8.503282528265327</v>
      </c>
      <c r="AQ29" s="680">
        <f t="shared" si="9"/>
        <v>27.885383065517132</v>
      </c>
      <c r="AR29" s="745">
        <f>INDEX(Historical!$C$7:$C$1452,MATCH(B29,Historical!$B$7:$B$1452,0))*IF(AH29="n/a",1.03,IF(AH29&lt;0,1.01,IF(AH29&gt;10,1.1,(1+AH29/100))))</f>
        <v>2.6290000000000004</v>
      </c>
      <c r="AS29" s="678">
        <f t="shared" si="10"/>
        <v>2.7509856000000004</v>
      </c>
      <c r="AT29" s="678">
        <f t="shared" si="15"/>
        <v>2.9113680604800005</v>
      </c>
      <c r="AU29" s="678">
        <f t="shared" si="15"/>
        <v>3.0811008184059845</v>
      </c>
      <c r="AV29" s="678">
        <f t="shared" si="15"/>
        <v>3.2607289961190533</v>
      </c>
      <c r="AW29" s="745">
        <f t="shared" si="12"/>
        <v>14.63318347500504</v>
      </c>
      <c r="AX29" s="854">
        <f t="shared" si="13"/>
        <v>19.578784419327057</v>
      </c>
      <c r="AY29" s="1090">
        <v>0.05</v>
      </c>
      <c r="AZ29" s="964">
        <v>19.189999999999998</v>
      </c>
      <c r="BA29" s="964">
        <v>-7.79</v>
      </c>
      <c r="BB29" s="964">
        <v>-1.51</v>
      </c>
      <c r="BC29" s="964">
        <v>5.35</v>
      </c>
      <c r="BE29" s="701">
        <v>2011</v>
      </c>
      <c r="BF29" s="986" t="e">
        <f>#VALUE!</f>
        <v>#VALUE!</v>
      </c>
      <c r="BG29" s="972">
        <v>3</v>
      </c>
    </row>
    <row r="30" spans="1:59" ht="11.25" customHeight="1" x14ac:dyDescent="0.2">
      <c r="A30" s="566" t="s">
        <v>917</v>
      </c>
      <c r="B30" s="651" t="s">
        <v>918</v>
      </c>
      <c r="C30" s="1080" t="s">
        <v>109</v>
      </c>
      <c r="D30" s="1080" t="s">
        <v>4432</v>
      </c>
      <c r="E30" s="835">
        <v>7</v>
      </c>
      <c r="F30" s="554">
        <v>635</v>
      </c>
      <c r="G30" s="554" t="s">
        <v>116</v>
      </c>
      <c r="H30" s="554" t="s">
        <v>116</v>
      </c>
      <c r="I30" s="966">
        <v>95.32</v>
      </c>
      <c r="J30" s="745">
        <f t="shared" si="0"/>
        <v>1.6365925304238356</v>
      </c>
      <c r="K30" s="968">
        <v>0.39</v>
      </c>
      <c r="L30" s="679">
        <v>4</v>
      </c>
      <c r="M30" s="736">
        <f t="shared" si="1"/>
        <v>1.56</v>
      </c>
      <c r="N30" s="644" t="s">
        <v>701</v>
      </c>
      <c r="O30" s="838">
        <v>0.35</v>
      </c>
      <c r="P30" s="958">
        <v>43377</v>
      </c>
      <c r="Q30" s="958">
        <v>43413</v>
      </c>
      <c r="R30" s="736">
        <f t="shared" si="2"/>
        <v>11.428571428571439</v>
      </c>
      <c r="S30" s="802">
        <f>IF(INDEX(Historical!$D$7:$D$1452,MATCH(B30,Historical!$B$7:$B$1452,0))=0,"n/a",(INDEX(Historical!$C$7:$C$1452,MATCH(B30,Historical!$B$7:$B$1452,0))/INDEX(Historical!$D$7:$D$1452,MATCH(B30,Historical!$B$7:$B$1452,0))-1)*100)</f>
        <v>10.084033613445387</v>
      </c>
      <c r="T30" s="802">
        <f>IF(INDEX(Historical!$F$7:$F$1452,MATCH(B30,Historical!$B$7:$B$1452,0))=0,"n/a",((INDEX(Historical!$C$7:$C$1452,MATCH(B30,Historical!$B$7:$B$1452,0))/INDEX(Historical!$F$7:$F$1452,MATCH(B30,Historical!$B$7:$B$1452,0)))^(1/3)-1)*100)</f>
        <v>10.157754199552382</v>
      </c>
      <c r="U30" s="802">
        <f>IF(INDEX(Historical!$I$7:$I$1452,MATCH(B30,Historical!$B$7:$B$1452,0))=0,"n/a",((INDEX(Historical!$C$7:$C$1452,MATCH(B30,Historical!$B$7:$B$1452,0))/INDEX(Historical!$I$7:$I$1452,MATCH(B30,Historical!$B$7:$B$1452,0)))^(1/5)-1)*100)</f>
        <v>10.926507261961182</v>
      </c>
      <c r="V30" s="802">
        <f>IF(INDEX(Historical!$O$7:$O$1452,MATCH(B30,Historical!$B$7:$B$1452,0))=0,"n/a",((INDEX(Historical!$C$7:$C$1452,MATCH(B30,Historical!$B$7:$B$1452,0))/INDEX(Historical!$O$7:$O$1452,MATCH(B30,Historical!$B$7:$B$1452,0)))^(1/10)-1)*100)</f>
        <v>8.1214856522852088</v>
      </c>
      <c r="W30" s="803">
        <f t="shared" si="3"/>
        <v>1.3453828190765444</v>
      </c>
      <c r="X30" s="804">
        <f t="shared" si="4"/>
        <v>1.255920374938067</v>
      </c>
      <c r="Y30" s="759"/>
      <c r="Z30" s="745">
        <f t="shared" si="5"/>
        <v>21.666666666666668</v>
      </c>
      <c r="AA30" s="678">
        <f t="shared" si="6"/>
        <v>13.238888888888887</v>
      </c>
      <c r="AB30" s="679">
        <v>12</v>
      </c>
      <c r="AC30" s="959">
        <v>7.2</v>
      </c>
      <c r="AD30" s="959">
        <v>1.06</v>
      </c>
      <c r="AE30" s="959">
        <v>2.08</v>
      </c>
      <c r="AF30" s="959">
        <v>3.81</v>
      </c>
      <c r="AG30" s="959">
        <v>18</v>
      </c>
      <c r="AH30" s="959">
        <v>4.5</v>
      </c>
      <c r="AI30" s="959">
        <v>10.11</v>
      </c>
      <c r="AJ30" s="959">
        <v>8.6999999999999993</v>
      </c>
      <c r="AK30" s="959">
        <v>12.5</v>
      </c>
      <c r="AL30" s="969">
        <v>83090</v>
      </c>
      <c r="AM30" s="964">
        <v>0.27999999999999997</v>
      </c>
      <c r="AN30" s="959">
        <v>5.91</v>
      </c>
      <c r="AO30" s="845">
        <f t="shared" si="7"/>
        <v>-0.67578909650386976</v>
      </c>
      <c r="AP30" s="846">
        <f t="shared" si="8"/>
        <v>12.563099792385017</v>
      </c>
      <c r="AQ30" s="680">
        <f t="shared" si="9"/>
        <v>49.725922444484702</v>
      </c>
      <c r="AR30" s="745">
        <f>INDEX(Historical!$C$7:$C$1452,MATCH(B30,Historical!$B$7:$B$1452,0))*IF(AH30="n/a",1.03,IF(AH30&lt;0,1.01,IF(AH30&gt;10,1.1,(1+AH30/100))))</f>
        <v>1.3689499999999999</v>
      </c>
      <c r="AS30" s="678">
        <f t="shared" si="10"/>
        <v>1.5058450000000001</v>
      </c>
      <c r="AT30" s="678">
        <f t="shared" si="15"/>
        <v>1.6564295000000002</v>
      </c>
      <c r="AU30" s="678">
        <f t="shared" si="15"/>
        <v>1.8220724500000003</v>
      </c>
      <c r="AV30" s="678">
        <f t="shared" si="15"/>
        <v>2.0042796950000006</v>
      </c>
      <c r="AW30" s="745">
        <f t="shared" si="12"/>
        <v>8.3575766450000017</v>
      </c>
      <c r="AX30" s="854">
        <f t="shared" si="13"/>
        <v>8.7679150702895523</v>
      </c>
      <c r="AY30" s="1090">
        <v>1.1599999999999999</v>
      </c>
      <c r="AZ30" s="964">
        <v>8.89</v>
      </c>
      <c r="BA30" s="964">
        <v>-16.79</v>
      </c>
      <c r="BB30" s="964">
        <v>-8.84</v>
      </c>
      <c r="BC30" s="964">
        <v>-6.38</v>
      </c>
      <c r="BE30" s="701">
        <v>2012</v>
      </c>
      <c r="BF30" s="986" t="e">
        <f>#VALUE!</f>
        <v>#VALUE!</v>
      </c>
      <c r="BG30" s="972">
        <v>2</v>
      </c>
    </row>
    <row r="31" spans="1:59" ht="11.25" customHeight="1" x14ac:dyDescent="0.2">
      <c r="A31" s="667" t="s">
        <v>919</v>
      </c>
      <c r="B31" s="651" t="s">
        <v>920</v>
      </c>
      <c r="C31" s="1080" t="s">
        <v>4407</v>
      </c>
      <c r="D31" s="1080" t="s">
        <v>4408</v>
      </c>
      <c r="E31" s="835">
        <v>9</v>
      </c>
      <c r="F31" s="554">
        <v>416</v>
      </c>
      <c r="G31" s="554" t="s">
        <v>107</v>
      </c>
      <c r="H31" s="554" t="s">
        <v>107</v>
      </c>
      <c r="I31" s="966">
        <v>158.19</v>
      </c>
      <c r="J31" s="745">
        <f t="shared" si="0"/>
        <v>2.1240280675137493</v>
      </c>
      <c r="K31" s="968">
        <v>0.84</v>
      </c>
      <c r="L31" s="679">
        <v>4</v>
      </c>
      <c r="M31" s="736">
        <f t="shared" si="1"/>
        <v>3.36</v>
      </c>
      <c r="N31" s="644" t="s">
        <v>4129</v>
      </c>
      <c r="O31" s="838">
        <v>0.79</v>
      </c>
      <c r="P31" s="958">
        <v>43460</v>
      </c>
      <c r="Q31" s="958">
        <v>43479</v>
      </c>
      <c r="R31" s="736">
        <f t="shared" si="2"/>
        <v>6.329113924050624</v>
      </c>
      <c r="S31" s="802">
        <f>IF(INDEX(Historical!$D$7:$D$1452,MATCH(B31,Historical!$B$7:$B$1452,0))=0,"n/a",(INDEX(Historical!$C$7:$C$1452,MATCH(B31,Historical!$B$7:$B$1452,0))/INDEX(Historical!$D$7:$D$1452,MATCH(B31,Historical!$B$7:$B$1452,0))-1)*100)</f>
        <v>19.999999999999996</v>
      </c>
      <c r="T31" s="802">
        <f>IF(INDEX(Historical!$F$7:$F$1452,MATCH(B31,Historical!$B$7:$B$1452,0))=0,"n/a",((INDEX(Historical!$C$7:$C$1452,MATCH(B31,Historical!$B$7:$B$1452,0))/INDEX(Historical!$F$7:$F$1452,MATCH(B31,Historical!$B$7:$B$1452,0)))^(1/3)-1)*100)</f>
        <v>23.545035086408795</v>
      </c>
      <c r="U31" s="802">
        <f>IF(INDEX(Historical!$I$7:$I$1452,MATCH(B31,Historical!$B$7:$B$1452,0))=0,"n/a",((INDEX(Historical!$C$7:$C$1452,MATCH(B31,Historical!$B$7:$B$1452,0))/INDEX(Historical!$I$7:$I$1452,MATCH(B31,Historical!$B$7:$B$1452,0)))^(1/5)-1)*100)</f>
        <v>24.014447702949361</v>
      </c>
      <c r="V31" s="802" t="str">
        <f>IF(INDEX(Historical!$O$7:$O$1452,MATCH(B31,Historical!$B$7:$B$1452,0))=0,"n/a",((INDEX(Historical!$C$7:$C$1452,MATCH(B31,Historical!$B$7:$B$1452,0))/INDEX(Historical!$O$7:$O$1452,MATCH(B31,Historical!$B$7:$B$1452,0)))^(1/10)-1)*100)</f>
        <v>n/a</v>
      </c>
      <c r="W31" s="803" t="str">
        <f t="shared" si="3"/>
        <v>n/a</v>
      </c>
      <c r="X31" s="804">
        <f t="shared" si="4"/>
        <v>2.2870902574237486</v>
      </c>
      <c r="Y31" s="967" t="s">
        <v>4040</v>
      </c>
      <c r="Z31" s="745">
        <f t="shared" si="5"/>
        <v>128.73563218390805</v>
      </c>
      <c r="AA31" s="678">
        <f t="shared" si="6"/>
        <v>60.609195402298852</v>
      </c>
      <c r="AB31" s="679">
        <v>12</v>
      </c>
      <c r="AC31" s="959">
        <v>2.61</v>
      </c>
      <c r="AD31" s="959">
        <v>8.49</v>
      </c>
      <c r="AE31" s="959">
        <v>10.220000000000001</v>
      </c>
      <c r="AF31" s="959">
        <v>13.03</v>
      </c>
      <c r="AG31" s="959">
        <v>19.900000000000002</v>
      </c>
      <c r="AH31" s="959">
        <v>32.700000000000003</v>
      </c>
      <c r="AI31" s="959">
        <v>22.36</v>
      </c>
      <c r="AJ31" s="959">
        <v>10.5</v>
      </c>
      <c r="AK31" s="959">
        <v>7.13</v>
      </c>
      <c r="AL31" s="969">
        <v>71690</v>
      </c>
      <c r="AM31" s="964">
        <v>0.1</v>
      </c>
      <c r="AN31" s="959">
        <v>3.97</v>
      </c>
      <c r="AO31" s="845">
        <f t="shared" si="7"/>
        <v>-34.470719631835742</v>
      </c>
      <c r="AP31" s="846">
        <f t="shared" si="8"/>
        <v>26.13847577046311</v>
      </c>
      <c r="AQ31" s="680">
        <f t="shared" si="9"/>
        <v>492.44795968064352</v>
      </c>
      <c r="AR31" s="745">
        <f>INDEX(Historical!$C$7:$C$1452,MATCH(B31,Historical!$B$7:$B$1452,0))*IF(AH31="n/a",1.03,IF(AH31&lt;0,1.01,IF(AH31&gt;10,1.1,(1+AH31/100))))</f>
        <v>2.9040000000000004</v>
      </c>
      <c r="AS31" s="678">
        <f t="shared" si="10"/>
        <v>3.1944000000000008</v>
      </c>
      <c r="AT31" s="678">
        <f t="shared" si="15"/>
        <v>3.4221607200000004</v>
      </c>
      <c r="AU31" s="678">
        <f t="shared" si="15"/>
        <v>3.6661607793360003</v>
      </c>
      <c r="AV31" s="678">
        <f t="shared" si="15"/>
        <v>3.9275580429026569</v>
      </c>
      <c r="AW31" s="745">
        <f t="shared" si="12"/>
        <v>17.114279542238659</v>
      </c>
      <c r="AX31" s="854">
        <f t="shared" si="13"/>
        <v>10.818812530652165</v>
      </c>
      <c r="AY31" s="1090">
        <v>0.57999999999999996</v>
      </c>
      <c r="AZ31" s="964">
        <v>21.34</v>
      </c>
      <c r="BA31" s="964">
        <v>-6.16</v>
      </c>
      <c r="BB31" s="964">
        <v>-0.63</v>
      </c>
      <c r="BC31" s="964">
        <v>7.5600000000000005</v>
      </c>
      <c r="BE31" s="701">
        <v>2011</v>
      </c>
      <c r="BF31" s="986" t="e">
        <f>#VALUE!</f>
        <v>#VALUE!</v>
      </c>
      <c r="BG31" s="972">
        <v>3.5000000000000004</v>
      </c>
    </row>
    <row r="32" spans="1:59" ht="11.25" customHeight="1" x14ac:dyDescent="0.2">
      <c r="A32" s="645" t="s">
        <v>921</v>
      </c>
      <c r="B32" s="651" t="s">
        <v>922</v>
      </c>
      <c r="C32" s="1080" t="s">
        <v>109</v>
      </c>
      <c r="D32" s="1080" t="s">
        <v>119</v>
      </c>
      <c r="E32" s="835">
        <v>6</v>
      </c>
      <c r="F32" s="554">
        <v>696</v>
      </c>
      <c r="G32" s="554" t="s">
        <v>107</v>
      </c>
      <c r="H32" s="554" t="s">
        <v>107</v>
      </c>
      <c r="I32" s="966">
        <v>56.69</v>
      </c>
      <c r="J32" s="745">
        <f t="shared" si="0"/>
        <v>1.5523019932968778</v>
      </c>
      <c r="K32" s="968">
        <v>0.22</v>
      </c>
      <c r="L32" s="679">
        <v>4</v>
      </c>
      <c r="M32" s="736">
        <f t="shared" si="1"/>
        <v>0.88</v>
      </c>
      <c r="N32" s="644" t="s">
        <v>601</v>
      </c>
      <c r="O32" s="838">
        <v>0.2</v>
      </c>
      <c r="P32" s="958">
        <v>43167</v>
      </c>
      <c r="Q32" s="958">
        <v>43182</v>
      </c>
      <c r="R32" s="736">
        <f t="shared" si="2"/>
        <v>9.9999999999999947</v>
      </c>
      <c r="S32" s="802">
        <f>IF(INDEX(Historical!$D$7:$D$1452,MATCH(B32,Historical!$B$7:$B$1452,0))=0,"n/a",(INDEX(Historical!$C$7:$C$1452,MATCH(B32,Historical!$B$7:$B$1452,0))/INDEX(Historical!$D$7:$D$1452,MATCH(B32,Historical!$B$7:$B$1452,0))-1)*100)</f>
        <v>11.111111111111116</v>
      </c>
      <c r="T32" s="802">
        <f>IF(INDEX(Historical!$F$7:$F$1452,MATCH(B32,Historical!$B$7:$B$1452,0))=0,"n/a",((INDEX(Historical!$C$7:$C$1452,MATCH(B32,Historical!$B$7:$B$1452,0))/INDEX(Historical!$F$7:$F$1452,MATCH(B32,Historical!$B$7:$B$1452,0)))^(1/3)-1)*100)</f>
        <v>18.563110149668759</v>
      </c>
      <c r="U32" s="802" t="str">
        <f>IF(INDEX(Historical!$I$7:$I$1452,MATCH(B32,Historical!$B$7:$B$1452,0))=0,"n/a",((INDEX(Historical!$C$7:$C$1452,MATCH(B32,Historical!$B$7:$B$1452,0))/INDEX(Historical!$I$7:$I$1452,MATCH(B32,Historical!$B$7:$B$1452,0)))^(1/5)-1)*100)</f>
        <v>n/a</v>
      </c>
      <c r="V32" s="802" t="str">
        <f>IF(INDEX(Historical!$O$7:$O$1452,MATCH(B32,Historical!$B$7:$B$1452,0))=0,"n/a",((INDEX(Historical!$C$7:$C$1452,MATCH(B32,Historical!$B$7:$B$1452,0))/INDEX(Historical!$O$7:$O$1452,MATCH(B32,Historical!$B$7:$B$1452,0)))^(1/10)-1)*100)</f>
        <v>n/a</v>
      </c>
      <c r="W32" s="803" t="str">
        <f t="shared" si="3"/>
        <v>n/a</v>
      </c>
      <c r="X32" s="804" t="str">
        <f t="shared" si="4"/>
        <v>n/a</v>
      </c>
      <c r="Y32" s="759"/>
      <c r="Z32" s="745">
        <f t="shared" si="5"/>
        <v>25.655976676384839</v>
      </c>
      <c r="AA32" s="678">
        <f t="shared" si="6"/>
        <v>16.527696793002914</v>
      </c>
      <c r="AB32" s="679">
        <v>12</v>
      </c>
      <c r="AC32" s="959">
        <v>3.43</v>
      </c>
      <c r="AD32" s="959">
        <v>1.65</v>
      </c>
      <c r="AE32" s="959">
        <v>2.94</v>
      </c>
      <c r="AF32" s="959">
        <v>2.37</v>
      </c>
      <c r="AG32" s="959">
        <v>12.1</v>
      </c>
      <c r="AH32" s="959">
        <v>-24.6</v>
      </c>
      <c r="AI32" s="959">
        <v>-11.23</v>
      </c>
      <c r="AJ32" s="959">
        <v>14.099999999999998</v>
      </c>
      <c r="AK32" s="959">
        <v>10</v>
      </c>
      <c r="AL32" s="969">
        <v>1110</v>
      </c>
      <c r="AM32" s="964">
        <v>0.5</v>
      </c>
      <c r="AN32" s="959">
        <v>0</v>
      </c>
      <c r="AO32" s="845" t="str">
        <f t="shared" si="7"/>
        <v>n/a</v>
      </c>
      <c r="AP32" s="846" t="str">
        <f t="shared" si="8"/>
        <v>n/a</v>
      </c>
      <c r="AQ32" s="680">
        <f t="shared" si="9"/>
        <v>31.943828788224906</v>
      </c>
      <c r="AR32" s="745">
        <f>INDEX(Historical!$C$7:$C$1452,MATCH(B32,Historical!$B$7:$B$1452,0))*IF(AH32="n/a",1.03,IF(AH32&lt;0,1.01,IF(AH32&gt;10,1.1,(1+AH32/100))))</f>
        <v>0.80800000000000005</v>
      </c>
      <c r="AS32" s="678">
        <f t="shared" si="10"/>
        <v>0.81608000000000003</v>
      </c>
      <c r="AT32" s="678">
        <f t="shared" si="15"/>
        <v>0.89768800000000015</v>
      </c>
      <c r="AU32" s="678">
        <f t="shared" si="15"/>
        <v>0.98745680000000025</v>
      </c>
      <c r="AV32" s="678">
        <f t="shared" si="15"/>
        <v>1.0862024800000003</v>
      </c>
      <c r="AW32" s="745">
        <f t="shared" si="12"/>
        <v>4.5954272800000009</v>
      </c>
      <c r="AX32" s="854">
        <f t="shared" si="13"/>
        <v>8.1062396895396027</v>
      </c>
      <c r="AY32" s="1090">
        <v>0.56000000000000005</v>
      </c>
      <c r="AZ32" s="964">
        <v>15.370000000000001</v>
      </c>
      <c r="BA32" s="964">
        <v>-11.73</v>
      </c>
      <c r="BB32" s="964">
        <v>-5.4</v>
      </c>
      <c r="BC32" s="964">
        <v>-1.4500000000000002</v>
      </c>
      <c r="BE32" s="701">
        <v>2013</v>
      </c>
      <c r="BF32" s="986" t="e">
        <f>#VALUE!</f>
        <v>#VALUE!</v>
      </c>
      <c r="BG32" s="972">
        <v>3.5000000000000004</v>
      </c>
    </row>
    <row r="33" spans="1:59" ht="11.25" customHeight="1" x14ac:dyDescent="0.2">
      <c r="A33" s="566" t="s">
        <v>923</v>
      </c>
      <c r="B33" s="651" t="s">
        <v>924</v>
      </c>
      <c r="C33" s="1080" t="s">
        <v>109</v>
      </c>
      <c r="D33" s="1080" t="s">
        <v>4427</v>
      </c>
      <c r="E33" s="835">
        <v>8</v>
      </c>
      <c r="F33" s="554">
        <v>489</v>
      </c>
      <c r="G33" s="554" t="s">
        <v>107</v>
      </c>
      <c r="H33" s="554" t="s">
        <v>107</v>
      </c>
      <c r="I33" s="966">
        <v>25.42</v>
      </c>
      <c r="J33" s="745">
        <f t="shared" si="0"/>
        <v>3.6191974822974036</v>
      </c>
      <c r="K33" s="968">
        <v>0.23</v>
      </c>
      <c r="L33" s="679">
        <v>4</v>
      </c>
      <c r="M33" s="736">
        <f t="shared" si="1"/>
        <v>0.92</v>
      </c>
      <c r="N33" s="644" t="s">
        <v>108</v>
      </c>
      <c r="O33" s="838">
        <v>0.22</v>
      </c>
      <c r="P33" s="958">
        <v>43220</v>
      </c>
      <c r="Q33" s="958">
        <v>43235</v>
      </c>
      <c r="R33" s="736">
        <f t="shared" si="2"/>
        <v>4.5454545454545494</v>
      </c>
      <c r="S33" s="802">
        <f>IF(INDEX(Historical!$D$7:$D$1452,MATCH(B33,Historical!$B$7:$B$1452,0))=0,"n/a",(INDEX(Historical!$C$7:$C$1452,MATCH(B33,Historical!$B$7:$B$1452,0))/INDEX(Historical!$D$7:$D$1452,MATCH(B33,Historical!$B$7:$B$1452,0))-1)*100)</f>
        <v>4.8192771084337505</v>
      </c>
      <c r="T33" s="802">
        <f>IF(INDEX(Historical!$F$7:$F$1452,MATCH(B33,Historical!$B$7:$B$1452,0))=0,"n/a",((INDEX(Historical!$C$7:$C$1452,MATCH(B33,Historical!$B$7:$B$1452,0))/INDEX(Historical!$F$7:$F$1452,MATCH(B33,Historical!$B$7:$B$1452,0)))^(1/3)-1)*100)</f>
        <v>7.5161581727784421</v>
      </c>
      <c r="U33" s="802">
        <f>IF(INDEX(Historical!$I$7:$I$1452,MATCH(B33,Historical!$B$7:$B$1452,0))=0,"n/a",((INDEX(Historical!$C$7:$C$1452,MATCH(B33,Historical!$B$7:$B$1452,0))/INDEX(Historical!$I$7:$I$1452,MATCH(B33,Historical!$B$7:$B$1452,0)))^(1/5)-1)*100)</f>
        <v>8.4471771197698544</v>
      </c>
      <c r="V33" s="802">
        <f>IF(INDEX(Historical!$O$7:$O$1452,MATCH(B33,Historical!$B$7:$B$1452,0))=0,"n/a",((INDEX(Historical!$C$7:$C$1452,MATCH(B33,Historical!$B$7:$B$1452,0))/INDEX(Historical!$O$7:$O$1452,MATCH(B33,Historical!$B$7:$B$1452,0)))^(1/10)-1)*100)</f>
        <v>-2.0479459653170329</v>
      </c>
      <c r="W33" s="803" t="str">
        <f t="shared" si="3"/>
        <v>n/a</v>
      </c>
      <c r="X33" s="804">
        <f t="shared" si="4"/>
        <v>8.4471771197698544</v>
      </c>
      <c r="Y33" s="763" t="s">
        <v>4139</v>
      </c>
      <c r="Z33" s="745">
        <f t="shared" si="5"/>
        <v>51.396648044692739</v>
      </c>
      <c r="AA33" s="678">
        <f t="shared" si="6"/>
        <v>14.201117318435754</v>
      </c>
      <c r="AB33" s="679">
        <v>12</v>
      </c>
      <c r="AC33" s="959">
        <v>1.79</v>
      </c>
      <c r="AD33" s="959" t="s">
        <v>138</v>
      </c>
      <c r="AE33" s="959">
        <v>5.04</v>
      </c>
      <c r="AF33" s="959">
        <v>1.4</v>
      </c>
      <c r="AG33" s="959">
        <v>9.1999999999999993</v>
      </c>
      <c r="AH33" s="959">
        <v>-5.4</v>
      </c>
      <c r="AI33" s="959" t="s">
        <v>138</v>
      </c>
      <c r="AJ33" s="959">
        <v>1</v>
      </c>
      <c r="AK33" s="959" t="s">
        <v>138</v>
      </c>
      <c r="AL33" s="969">
        <v>241.49</v>
      </c>
      <c r="AM33" s="964">
        <v>0.4</v>
      </c>
      <c r="AN33" s="959">
        <v>0</v>
      </c>
      <c r="AO33" s="845">
        <f t="shared" si="7"/>
        <v>-2.1347427163684962</v>
      </c>
      <c r="AP33" s="846">
        <f t="shared" si="8"/>
        <v>12.066374602067258</v>
      </c>
      <c r="AQ33" s="680">
        <f t="shared" si="9"/>
        <v>-5.9986660950198001</v>
      </c>
      <c r="AR33" s="745">
        <f>INDEX(Historical!$C$7:$C$1452,MATCH(B33,Historical!$B$7:$B$1452,0))*IF(AH33="n/a",1.03,IF(AH33&lt;0,1.01,IF(AH33&gt;10,1.1,(1+AH33/100))))</f>
        <v>0.87870000000000004</v>
      </c>
      <c r="AS33" s="678">
        <f t="shared" si="10"/>
        <v>0.90506100000000012</v>
      </c>
      <c r="AT33" s="678">
        <f t="shared" si="15"/>
        <v>0.9322128300000001</v>
      </c>
      <c r="AU33" s="678">
        <f t="shared" si="15"/>
        <v>0.96017921490000013</v>
      </c>
      <c r="AV33" s="678">
        <f t="shared" si="15"/>
        <v>0.98898459134700012</v>
      </c>
      <c r="AW33" s="745">
        <f t="shared" si="12"/>
        <v>4.6651376362470005</v>
      </c>
      <c r="AX33" s="854">
        <f t="shared" si="13"/>
        <v>18.352233030082612</v>
      </c>
      <c r="AY33" s="1090">
        <v>0.6</v>
      </c>
      <c r="AZ33" s="964">
        <v>3.7199999999999998</v>
      </c>
      <c r="BA33" s="964">
        <v>-20.93</v>
      </c>
      <c r="BB33" s="964">
        <v>-5.91</v>
      </c>
      <c r="BC33" s="964">
        <v>-11.53</v>
      </c>
      <c r="BE33" s="701">
        <v>2011</v>
      </c>
      <c r="BF33" s="986" t="e">
        <f>#VALUE!</f>
        <v>#VALUE!</v>
      </c>
      <c r="BG33" s="972">
        <v>1.0999999999999999</v>
      </c>
    </row>
    <row r="34" spans="1:59" s="882" customFormat="1" ht="11.25" customHeight="1" x14ac:dyDescent="0.2">
      <c r="A34" s="740" t="s">
        <v>925</v>
      </c>
      <c r="B34" s="890" t="s">
        <v>926</v>
      </c>
      <c r="C34" s="1080" t="s">
        <v>155</v>
      </c>
      <c r="D34" s="1080" t="s">
        <v>927</v>
      </c>
      <c r="E34" s="862">
        <v>9</v>
      </c>
      <c r="F34" s="554">
        <v>429</v>
      </c>
      <c r="G34" s="1179" t="s">
        <v>116</v>
      </c>
      <c r="H34" s="1179" t="s">
        <v>116</v>
      </c>
      <c r="I34" s="863">
        <v>194.67</v>
      </c>
      <c r="J34" s="864">
        <f t="shared" si="0"/>
        <v>2.979401037653465</v>
      </c>
      <c r="K34" s="865">
        <v>1.45</v>
      </c>
      <c r="L34" s="866">
        <v>4</v>
      </c>
      <c r="M34" s="867">
        <f t="shared" si="1"/>
        <v>5.8</v>
      </c>
      <c r="N34" s="868" t="s">
        <v>251</v>
      </c>
      <c r="O34" s="869">
        <v>1.32</v>
      </c>
      <c r="P34" s="870">
        <v>43510</v>
      </c>
      <c r="Q34" s="870">
        <v>43532</v>
      </c>
      <c r="R34" s="867">
        <f t="shared" si="2"/>
        <v>9.8484848484848406</v>
      </c>
      <c r="S34" s="802">
        <f>IF(INDEX(Historical!$D$7:$D$1452,MATCH(B34,Historical!$B$7:$B$1452,0))=0,"n/a",(INDEX(Historical!$C$7:$C$1452,MATCH(B34,Historical!$B$7:$B$1452,0))/INDEX(Historical!$D$7:$D$1452,MATCH(B34,Historical!$B$7:$B$1452,0))-1)*100)</f>
        <v>14.999999999999991</v>
      </c>
      <c r="T34" s="802">
        <f>IF(INDEX(Historical!$F$7:$F$1452,MATCH(B34,Historical!$B$7:$B$1452,0))=0,"n/a",((INDEX(Historical!$C$7:$C$1452,MATCH(B34,Historical!$B$7:$B$1452,0))/INDEX(Historical!$F$7:$F$1452,MATCH(B34,Historical!$B$7:$B$1452,0)))^(1/3)-1)*100)</f>
        <v>23.534805307850259</v>
      </c>
      <c r="U34" s="802">
        <f>IF(INDEX(Historical!$I$7:$I$1452,MATCH(B34,Historical!$B$7:$B$1452,0))=0,"n/a",((INDEX(Historical!$C$7:$C$1452,MATCH(B34,Historical!$B$7:$B$1452,0))/INDEX(Historical!$I$7:$I$1452,MATCH(B34,Historical!$B$7:$B$1452,0)))^(1/5)-1)*100)</f>
        <v>26.147621953935875</v>
      </c>
      <c r="V34" s="802" t="str">
        <f>IF(INDEX(Historical!$O$7:$O$1452,MATCH(B34,Historical!$B$7:$B$1452,0))=0,"n/a",((INDEX(Historical!$C$7:$C$1452,MATCH(B34,Historical!$B$7:$B$1452,0))/INDEX(Historical!$O$7:$O$1452,MATCH(B34,Historical!$B$7:$B$1452,0)))^(1/10)-1)*100)</f>
        <v>n/a</v>
      </c>
      <c r="W34" s="871" t="str">
        <f t="shared" si="3"/>
        <v>n/a</v>
      </c>
      <c r="X34" s="872">
        <f t="shared" si="4"/>
        <v>1.8158070801344359</v>
      </c>
      <c r="Y34" s="873"/>
      <c r="Z34" s="864">
        <f t="shared" si="5"/>
        <v>47.815333882934866</v>
      </c>
      <c r="AA34" s="874">
        <f t="shared" si="6"/>
        <v>16.048639736191259</v>
      </c>
      <c r="AB34" s="866">
        <v>12</v>
      </c>
      <c r="AC34" s="875">
        <v>12.13</v>
      </c>
      <c r="AD34" s="875">
        <v>3.45</v>
      </c>
      <c r="AE34" s="875">
        <v>5.37</v>
      </c>
      <c r="AF34" s="875">
        <v>8.75</v>
      </c>
      <c r="AG34" s="875">
        <v>12.6</v>
      </c>
      <c r="AH34" s="875">
        <v>7.3</v>
      </c>
      <c r="AI34" s="875">
        <v>2.08</v>
      </c>
      <c r="AJ34" s="875">
        <v>14.399999999999999</v>
      </c>
      <c r="AK34" s="875">
        <v>4.6500000000000004</v>
      </c>
      <c r="AL34" s="876">
        <v>125310</v>
      </c>
      <c r="AM34" s="1113">
        <v>0.1</v>
      </c>
      <c r="AN34" s="875">
        <v>2.4</v>
      </c>
      <c r="AO34" s="878">
        <f t="shared" si="7"/>
        <v>13.07838325539808</v>
      </c>
      <c r="AP34" s="879">
        <f t="shared" si="8"/>
        <v>29.127022991589339</v>
      </c>
      <c r="AQ34" s="880">
        <f t="shared" si="9"/>
        <v>149.82269062648194</v>
      </c>
      <c r="AR34" s="745">
        <f>INDEX(Historical!$C$7:$C$1452,MATCH(B34,Historical!$B$7:$B$1452,0))*IF(AH34="n/a",1.03,IF(AH34&lt;0,1.01,IF(AH34&gt;10,1.1,(1+AH34/100))))</f>
        <v>4.9357999999999995</v>
      </c>
      <c r="AS34" s="874">
        <f t="shared" si="10"/>
        <v>5.0384646399999991</v>
      </c>
      <c r="AT34" s="874">
        <f t="shared" si="15"/>
        <v>5.2727532457599988</v>
      </c>
      <c r="AU34" s="874">
        <f t="shared" si="15"/>
        <v>5.5179362716878391</v>
      </c>
      <c r="AV34" s="874">
        <f t="shared" si="15"/>
        <v>5.7745203083213239</v>
      </c>
      <c r="AW34" s="864">
        <f t="shared" si="12"/>
        <v>26.53947446576916</v>
      </c>
      <c r="AX34" s="881">
        <f t="shared" si="13"/>
        <v>13.633058234843151</v>
      </c>
      <c r="AY34" s="1091">
        <v>1.34</v>
      </c>
      <c r="AZ34" s="877">
        <v>19.2</v>
      </c>
      <c r="BA34" s="877">
        <v>-7.3800000000000008</v>
      </c>
      <c r="BB34" s="877">
        <v>0.71000000000000008</v>
      </c>
      <c r="BC34" s="877">
        <v>3.0300000000000002</v>
      </c>
      <c r="BD34" s="1007"/>
      <c r="BE34" s="701">
        <v>2011</v>
      </c>
      <c r="BF34" s="986" t="e">
        <f>#VALUE!</f>
        <v>#VALUE!</v>
      </c>
      <c r="BG34" s="938">
        <v>3.1</v>
      </c>
    </row>
    <row r="35" spans="1:59" ht="11.25" customHeight="1" x14ac:dyDescent="0.2">
      <c r="A35" s="645" t="s">
        <v>928</v>
      </c>
      <c r="B35" s="651" t="s">
        <v>929</v>
      </c>
      <c r="C35" s="1080" t="s">
        <v>4277</v>
      </c>
      <c r="D35" s="1080" t="s">
        <v>4426</v>
      </c>
      <c r="E35" s="835">
        <v>7</v>
      </c>
      <c r="F35" s="554">
        <v>613</v>
      </c>
      <c r="G35" s="554" t="s">
        <v>107</v>
      </c>
      <c r="H35" s="554" t="s">
        <v>107</v>
      </c>
      <c r="I35" s="966">
        <v>81.02</v>
      </c>
      <c r="J35" s="745">
        <f t="shared" si="0"/>
        <v>1.1355220933102939</v>
      </c>
      <c r="K35" s="968">
        <v>0.23</v>
      </c>
      <c r="L35" s="679">
        <v>4</v>
      </c>
      <c r="M35" s="736">
        <f t="shared" si="1"/>
        <v>0.92</v>
      </c>
      <c r="N35" s="644" t="s">
        <v>128</v>
      </c>
      <c r="O35" s="838">
        <v>0.19</v>
      </c>
      <c r="P35" s="958">
        <v>43266</v>
      </c>
      <c r="Q35" s="958">
        <v>43291</v>
      </c>
      <c r="R35" s="736">
        <f t="shared" si="2"/>
        <v>21.052631578947373</v>
      </c>
      <c r="S35" s="802">
        <f>IF(INDEX(Historical!$D$7:$D$1452,MATCH(B35,Historical!$B$7:$B$1452,0))=0,"n/a",(INDEX(Historical!$C$7:$C$1452,MATCH(B35,Historical!$B$7:$B$1452,0))/INDEX(Historical!$D$7:$D$1452,MATCH(B35,Historical!$B$7:$B$1452,0))-1)*100)</f>
        <v>19.642857142857139</v>
      </c>
      <c r="T35" s="802">
        <f>IF(INDEX(Historical!$F$7:$F$1452,MATCH(B35,Historical!$B$7:$B$1452,0))=0,"n/a",((INDEX(Historical!$C$7:$C$1452,MATCH(B35,Historical!$B$7:$B$1452,0))/INDEX(Historical!$F$7:$F$1452,MATCH(B35,Historical!$B$7:$B$1452,0)))^(1/3)-1)*100)</f>
        <v>16.384539053573622</v>
      </c>
      <c r="U35" s="802">
        <f>IF(INDEX(Historical!$I$7:$I$1452,MATCH(B35,Historical!$B$7:$B$1452,0))=0,"n/a",((INDEX(Historical!$C$7:$C$1452,MATCH(B35,Historical!$B$7:$B$1452,0))/INDEX(Historical!$I$7:$I$1452,MATCH(B35,Historical!$B$7:$B$1452,0)))^(1/5)-1)*100)</f>
        <v>32.348240420017468</v>
      </c>
      <c r="V35" s="802">
        <f>IF(INDEX(Historical!$O$7:$O$1452,MATCH(B35,Historical!$B$7:$B$1452,0))=0,"n/a",((INDEX(Historical!$C$7:$C$1452,MATCH(B35,Historical!$B$7:$B$1452,0))/INDEX(Historical!$O$7:$O$1452,MATCH(B35,Historical!$B$7:$B$1452,0)))^(1/10)-1)*100)</f>
        <v>36.425437377625116</v>
      </c>
      <c r="W35" s="803">
        <f t="shared" si="3"/>
        <v>0.88806731638280534</v>
      </c>
      <c r="X35" s="804">
        <f t="shared" si="4"/>
        <v>2.2464055847234357</v>
      </c>
      <c r="Y35" s="967"/>
      <c r="Z35" s="745">
        <f t="shared" si="5"/>
        <v>23.409669211195929</v>
      </c>
      <c r="AA35" s="678">
        <f t="shared" si="6"/>
        <v>20.615776081424933</v>
      </c>
      <c r="AB35" s="679">
        <v>12</v>
      </c>
      <c r="AC35" s="959">
        <v>3.93</v>
      </c>
      <c r="AD35" s="959">
        <v>2.08</v>
      </c>
      <c r="AE35" s="959">
        <v>3.15</v>
      </c>
      <c r="AF35" s="959">
        <v>6.07</v>
      </c>
      <c r="AG35" s="959">
        <v>19.5</v>
      </c>
      <c r="AH35" s="959">
        <v>27</v>
      </c>
      <c r="AI35" s="959">
        <v>8.32</v>
      </c>
      <c r="AJ35" s="959">
        <v>14.399999999999999</v>
      </c>
      <c r="AK35" s="959">
        <v>9.9</v>
      </c>
      <c r="AL35" s="969">
        <v>24940</v>
      </c>
      <c r="AM35" s="964">
        <v>0.1</v>
      </c>
      <c r="AN35" s="959">
        <v>0.81</v>
      </c>
      <c r="AO35" s="845">
        <f t="shared" si="7"/>
        <v>12.867986431902828</v>
      </c>
      <c r="AP35" s="846">
        <f t="shared" si="8"/>
        <v>33.483762513327761</v>
      </c>
      <c r="AQ35" s="680">
        <f t="shared" si="9"/>
        <v>135.83210677113246</v>
      </c>
      <c r="AR35" s="745">
        <f>INDEX(Historical!$C$7:$C$1452,MATCH(B35,Historical!$B$7:$B$1452,0))*IF(AH35="n/a",1.03,IF(AH35&lt;0,1.01,IF(AH35&gt;10,1.1,(1+AH35/100))))</f>
        <v>0.7370000000000001</v>
      </c>
      <c r="AS35" s="678">
        <f t="shared" si="10"/>
        <v>0.79831840000000009</v>
      </c>
      <c r="AT35" s="678">
        <f t="shared" si="15"/>
        <v>0.87735192160000008</v>
      </c>
      <c r="AU35" s="678">
        <f t="shared" si="15"/>
        <v>0.96420976183840013</v>
      </c>
      <c r="AV35" s="678">
        <f t="shared" si="15"/>
        <v>1.0596665282604016</v>
      </c>
      <c r="AW35" s="745">
        <f t="shared" si="12"/>
        <v>4.4365466116988017</v>
      </c>
      <c r="AX35" s="854">
        <f t="shared" si="13"/>
        <v>5.4758659734618638</v>
      </c>
      <c r="AY35" s="1090">
        <v>0.9</v>
      </c>
      <c r="AZ35" s="964">
        <v>7.85</v>
      </c>
      <c r="BA35" s="964">
        <v>-16.950000000000003</v>
      </c>
      <c r="BB35" s="964">
        <v>-4.93</v>
      </c>
      <c r="BC35" s="964">
        <v>-8.6300000000000008</v>
      </c>
      <c r="BE35" s="701">
        <v>2012</v>
      </c>
      <c r="BF35" s="986" t="e">
        <f>#VALUE!</f>
        <v>#VALUE!</v>
      </c>
      <c r="BG35" s="972">
        <v>7.9</v>
      </c>
    </row>
    <row r="36" spans="1:59" ht="11.25" customHeight="1" x14ac:dyDescent="0.2">
      <c r="A36" s="645" t="s">
        <v>933</v>
      </c>
      <c r="B36" s="651" t="s">
        <v>934</v>
      </c>
      <c r="C36" s="1080" t="s">
        <v>180</v>
      </c>
      <c r="D36" s="1080" t="s">
        <v>4425</v>
      </c>
      <c r="E36" s="835">
        <v>8</v>
      </c>
      <c r="F36" s="554">
        <v>516</v>
      </c>
      <c r="G36" s="554" t="s">
        <v>107</v>
      </c>
      <c r="H36" s="554" t="s">
        <v>107</v>
      </c>
      <c r="I36" s="966">
        <v>32.49</v>
      </c>
      <c r="J36" s="745">
        <f t="shared" si="0"/>
        <v>12.680824869190518</v>
      </c>
      <c r="K36" s="968">
        <v>1.03</v>
      </c>
      <c r="L36" s="679">
        <v>4</v>
      </c>
      <c r="M36" s="736">
        <f t="shared" si="1"/>
        <v>4.12</v>
      </c>
      <c r="N36" s="644" t="s">
        <v>108</v>
      </c>
      <c r="O36" s="838">
        <v>1.0149999999999999</v>
      </c>
      <c r="P36" s="958">
        <v>43314</v>
      </c>
      <c r="Q36" s="958">
        <v>43326</v>
      </c>
      <c r="R36" s="736">
        <f t="shared" si="2"/>
        <v>1.4778325123152833</v>
      </c>
      <c r="S36" s="802">
        <f>IF(INDEX(Historical!$D$7:$D$1452,MATCH(B36,Historical!$B$7:$B$1452,0))=0,"n/a",(INDEX(Historical!$C$7:$C$1452,MATCH(B36,Historical!$B$7:$B$1452,0))/INDEX(Historical!$D$7:$D$1452,MATCH(B36,Historical!$B$7:$B$1452,0))-1)*100)</f>
        <v>15.095252494708177</v>
      </c>
      <c r="T36" s="802">
        <f>IF(INDEX(Historical!$F$7:$F$1452,MATCH(B36,Historical!$B$7:$B$1452,0))=0,"n/a",((INDEX(Historical!$C$7:$C$1452,MATCH(B36,Historical!$B$7:$B$1452,0))/INDEX(Historical!$F$7:$F$1452,MATCH(B36,Historical!$B$7:$B$1452,0)))^(1/3)-1)*100)</f>
        <v>16.414772638289854</v>
      </c>
      <c r="U36" s="802">
        <f>IF(INDEX(Historical!$I$7:$I$1452,MATCH(B36,Historical!$B$7:$B$1452,0))=0,"n/a",((INDEX(Historical!$C$7:$C$1452,MATCH(B36,Historical!$B$7:$B$1452,0))/INDEX(Historical!$I$7:$I$1452,MATCH(B36,Historical!$B$7:$B$1452,0)))^(1/5)-1)*100)</f>
        <v>18.851129565947321</v>
      </c>
      <c r="V36" s="802" t="str">
        <f>IF(INDEX(Historical!$O$7:$O$1452,MATCH(B36,Historical!$B$7:$B$1452,0))=0,"n/a",((INDEX(Historical!$C$7:$C$1452,MATCH(B36,Historical!$B$7:$B$1452,0))/INDEX(Historical!$O$7:$O$1452,MATCH(B36,Historical!$B$7:$B$1452,0)))^(1/10)-1)*100)</f>
        <v>n/a</v>
      </c>
      <c r="W36" s="803" t="str">
        <f t="shared" si="3"/>
        <v>n/a</v>
      </c>
      <c r="X36" s="804" t="str">
        <f t="shared" si="4"/>
        <v>n/a</v>
      </c>
      <c r="Y36" s="967" t="s">
        <v>4072</v>
      </c>
      <c r="Z36" s="745">
        <f t="shared" si="5"/>
        <v>197.12918660287085</v>
      </c>
      <c r="AA36" s="678">
        <f t="shared" si="6"/>
        <v>15.545454545454547</v>
      </c>
      <c r="AB36" s="679">
        <v>12</v>
      </c>
      <c r="AC36" s="959">
        <v>2.09</v>
      </c>
      <c r="AD36" s="959">
        <v>1.1499999999999999</v>
      </c>
      <c r="AE36" s="959">
        <v>2.31</v>
      </c>
      <c r="AF36" s="959">
        <v>1.86</v>
      </c>
      <c r="AG36" s="959">
        <v>17.299999999999997</v>
      </c>
      <c r="AH36" s="959">
        <v>11.200000000000001</v>
      </c>
      <c r="AI36" s="959">
        <v>18.64</v>
      </c>
      <c r="AJ36" s="959">
        <v>-8.1</v>
      </c>
      <c r="AK36" s="959">
        <v>13.48</v>
      </c>
      <c r="AL36" s="969">
        <v>8510</v>
      </c>
      <c r="AM36" s="964">
        <v>0.4</v>
      </c>
      <c r="AN36" s="959">
        <v>1.18</v>
      </c>
      <c r="AO36" s="845">
        <f t="shared" si="7"/>
        <v>15.986499889683294</v>
      </c>
      <c r="AP36" s="846">
        <f t="shared" si="8"/>
        <v>31.531954435137841</v>
      </c>
      <c r="AQ36" s="680">
        <f t="shared" si="9"/>
        <v>13.361850244732199</v>
      </c>
      <c r="AR36" s="745">
        <f>INDEX(Historical!$C$7:$C$1452,MATCH(B36,Historical!$B$7:$B$1452,0))*IF(AH36="n/a",1.03,IF(AH36&lt;0,1.01,IF(AH36&gt;10,1.1,(1+AH36/100))))</f>
        <v>4.18682</v>
      </c>
      <c r="AS36" s="678">
        <f t="shared" si="10"/>
        <v>4.6055020000000004</v>
      </c>
      <c r="AT36" s="678">
        <f t="shared" si="15"/>
        <v>5.0660522000000006</v>
      </c>
      <c r="AU36" s="678">
        <f t="shared" si="15"/>
        <v>5.5726574200000014</v>
      </c>
      <c r="AV36" s="678">
        <f t="shared" si="15"/>
        <v>6.1299231620000016</v>
      </c>
      <c r="AW36" s="745">
        <f t="shared" si="12"/>
        <v>25.560954782000003</v>
      </c>
      <c r="AX36" s="854">
        <f t="shared" si="13"/>
        <v>78.673298805786402</v>
      </c>
      <c r="AY36" s="1090">
        <v>1.36</v>
      </c>
      <c r="AZ36" s="964">
        <v>3.18</v>
      </c>
      <c r="BA36" s="964">
        <v>-41.15</v>
      </c>
      <c r="BB36" s="964">
        <v>-14.030000000000001</v>
      </c>
      <c r="BC36" s="964">
        <v>-25.94</v>
      </c>
      <c r="BE36" s="701">
        <v>2011</v>
      </c>
      <c r="BF36" s="986" t="e">
        <f>#VALUE!</f>
        <v>#VALUE!</v>
      </c>
      <c r="BG36" s="972">
        <v>6.3</v>
      </c>
    </row>
    <row r="37" spans="1:59" ht="11.25" customHeight="1" x14ac:dyDescent="0.2">
      <c r="A37" s="566" t="s">
        <v>935</v>
      </c>
      <c r="B37" s="651" t="s">
        <v>936</v>
      </c>
      <c r="C37" s="1080" t="s">
        <v>155</v>
      </c>
      <c r="D37" s="1080" t="s">
        <v>4409</v>
      </c>
      <c r="E37" s="835">
        <v>8</v>
      </c>
      <c r="F37" s="554">
        <v>457</v>
      </c>
      <c r="G37" s="554" t="s">
        <v>107</v>
      </c>
      <c r="H37" s="554" t="s">
        <v>107</v>
      </c>
      <c r="I37" s="966">
        <v>262.63</v>
      </c>
      <c r="J37" s="745">
        <f t="shared" si="0"/>
        <v>1.1422914366218635</v>
      </c>
      <c r="K37" s="968">
        <v>0.75</v>
      </c>
      <c r="L37" s="679">
        <v>4</v>
      </c>
      <c r="M37" s="736">
        <f t="shared" si="1"/>
        <v>3</v>
      </c>
      <c r="N37" s="644" t="s">
        <v>601</v>
      </c>
      <c r="O37" s="838">
        <v>0.7</v>
      </c>
      <c r="P37" s="958">
        <v>43167</v>
      </c>
      <c r="Q37" s="958">
        <v>43182</v>
      </c>
      <c r="R37" s="736">
        <f t="shared" si="2"/>
        <v>7.1428571428571495</v>
      </c>
      <c r="S37" s="802">
        <f>IF(INDEX(Historical!$D$7:$D$1452,MATCH(B37,Historical!$B$7:$B$1452,0))=0,"n/a",(INDEX(Historical!$C$7:$C$1452,MATCH(B37,Historical!$B$7:$B$1452,0))/INDEX(Historical!$D$7:$D$1452,MATCH(B37,Historical!$B$7:$B$1452,0))-1)*100)</f>
        <v>3.8461538461538547</v>
      </c>
      <c r="T37" s="802">
        <f>IF(INDEX(Historical!$F$7:$F$1452,MATCH(B37,Historical!$B$7:$B$1452,0))=0,"n/a",((INDEX(Historical!$C$7:$C$1452,MATCH(B37,Historical!$B$7:$B$1452,0))/INDEX(Historical!$F$7:$F$1452,MATCH(B37,Historical!$B$7:$B$1452,0)))^(1/3)-1)*100)</f>
        <v>15.551407133250738</v>
      </c>
      <c r="U37" s="802">
        <f>IF(INDEX(Historical!$I$7:$I$1452,MATCH(B37,Historical!$B$7:$B$1452,0))=0,"n/a",((INDEX(Historical!$C$7:$C$1452,MATCH(B37,Historical!$B$7:$B$1452,0))/INDEX(Historical!$I$7:$I$1452,MATCH(B37,Historical!$B$7:$B$1452,0)))^(1/5)-1)*100)</f>
        <v>18.613244273857667</v>
      </c>
      <c r="V37" s="802" t="str">
        <f>IF(INDEX(Historical!$O$7:$O$1452,MATCH(B37,Historical!$B$7:$B$1452,0))=0,"n/a",((INDEX(Historical!$C$7:$C$1452,MATCH(B37,Historical!$B$7:$B$1452,0))/INDEX(Historical!$O$7:$O$1452,MATCH(B37,Historical!$B$7:$B$1452,0)))^(1/10)-1)*100)</f>
        <v>n/a</v>
      </c>
      <c r="W37" s="803" t="str">
        <f t="shared" si="3"/>
        <v>n/a</v>
      </c>
      <c r="X37" s="804">
        <f t="shared" si="4"/>
        <v>4.0463574508386237</v>
      </c>
      <c r="Y37" s="752"/>
      <c r="Z37" s="745">
        <f t="shared" si="5"/>
        <v>22.970903522205205</v>
      </c>
      <c r="AA37" s="678">
        <f t="shared" si="6"/>
        <v>20.109494640122509</v>
      </c>
      <c r="AB37" s="679">
        <v>12</v>
      </c>
      <c r="AC37" s="959">
        <v>13.06</v>
      </c>
      <c r="AD37" s="959">
        <v>1.1100000000000001</v>
      </c>
      <c r="AE37" s="959">
        <v>0.75</v>
      </c>
      <c r="AF37" s="959">
        <v>2.34</v>
      </c>
      <c r="AG37" s="959">
        <v>16.400000000000002</v>
      </c>
      <c r="AH37" s="959">
        <v>10.8</v>
      </c>
      <c r="AI37" s="959">
        <v>12.46</v>
      </c>
      <c r="AJ37" s="959">
        <v>4.5999999999999996</v>
      </c>
      <c r="AK37" s="959">
        <v>18.13</v>
      </c>
      <c r="AL37" s="969">
        <v>68740</v>
      </c>
      <c r="AM37" s="964">
        <v>0.1</v>
      </c>
      <c r="AN37" s="959">
        <v>0.67</v>
      </c>
      <c r="AO37" s="845">
        <f t="shared" si="7"/>
        <v>-0.35395892964297815</v>
      </c>
      <c r="AP37" s="846">
        <f t="shared" si="8"/>
        <v>19.755535710479531</v>
      </c>
      <c r="AQ37" s="680">
        <f t="shared" si="9"/>
        <v>44.616300691614327</v>
      </c>
      <c r="AR37" s="745">
        <f>INDEX(Historical!$C$7:$C$1452,MATCH(B37,Historical!$B$7:$B$1452,0))*IF(AH37="n/a",1.03,IF(AH37&lt;0,1.01,IF(AH37&gt;10,1.1,(1+AH37/100))))</f>
        <v>2.9700000000000006</v>
      </c>
      <c r="AS37" s="678">
        <f t="shared" si="10"/>
        <v>3.2670000000000008</v>
      </c>
      <c r="AT37" s="678">
        <f t="shared" si="15"/>
        <v>3.593700000000001</v>
      </c>
      <c r="AU37" s="678">
        <f t="shared" si="15"/>
        <v>3.9530700000000016</v>
      </c>
      <c r="AV37" s="678">
        <f t="shared" si="15"/>
        <v>4.3483770000000019</v>
      </c>
      <c r="AW37" s="745">
        <f t="shared" si="12"/>
        <v>18.132147000000007</v>
      </c>
      <c r="AX37" s="854">
        <f t="shared" si="13"/>
        <v>6.9040654152229406</v>
      </c>
      <c r="AY37" s="1090">
        <v>0.94</v>
      </c>
      <c r="AZ37" s="964">
        <v>21.86</v>
      </c>
      <c r="BA37" s="964">
        <v>-12.620000000000001</v>
      </c>
      <c r="BB37" s="964">
        <v>-4.6100000000000003</v>
      </c>
      <c r="BC37" s="964">
        <v>3.61</v>
      </c>
      <c r="BE37" s="701">
        <v>2011</v>
      </c>
      <c r="BF37" s="986" t="e">
        <f>#VALUE!</f>
        <v>#VALUE!</v>
      </c>
      <c r="BG37" s="972">
        <v>6.2</v>
      </c>
    </row>
    <row r="38" spans="1:59" ht="11.25" customHeight="1" x14ac:dyDescent="0.2">
      <c r="A38" s="645" t="s">
        <v>937</v>
      </c>
      <c r="B38" s="651" t="s">
        <v>938</v>
      </c>
      <c r="C38" s="1080" t="s">
        <v>109</v>
      </c>
      <c r="D38" s="1080" t="s">
        <v>119</v>
      </c>
      <c r="E38" s="835">
        <v>7</v>
      </c>
      <c r="F38" s="554">
        <v>600</v>
      </c>
      <c r="G38" s="554" t="s">
        <v>107</v>
      </c>
      <c r="H38" s="554" t="s">
        <v>107</v>
      </c>
      <c r="I38" s="966">
        <v>145.36000000000001</v>
      </c>
      <c r="J38" s="745">
        <f t="shared" si="0"/>
        <v>1.1007154650522839</v>
      </c>
      <c r="K38" s="968">
        <v>0.4</v>
      </c>
      <c r="L38" s="679">
        <v>4</v>
      </c>
      <c r="M38" s="736">
        <f t="shared" si="1"/>
        <v>1.6</v>
      </c>
      <c r="N38" s="644" t="s">
        <v>108</v>
      </c>
      <c r="O38" s="838">
        <v>0.36</v>
      </c>
      <c r="P38" s="958">
        <v>43220</v>
      </c>
      <c r="Q38" s="958">
        <v>43235</v>
      </c>
      <c r="R38" s="736">
        <f t="shared" si="2"/>
        <v>11.111111111111121</v>
      </c>
      <c r="S38" s="802">
        <f>IF(INDEX(Historical!$D$7:$D$1452,MATCH(B38,Historical!$B$7:$B$1452,0))=0,"n/a",(INDEX(Historical!$C$7:$C$1452,MATCH(B38,Historical!$B$7:$B$1452,0))/INDEX(Historical!$D$7:$D$1452,MATCH(B38,Historical!$B$7:$B$1452,0))-1)*100)</f>
        <v>9.3023255813953654</v>
      </c>
      <c r="T38" s="802">
        <f>IF(INDEX(Historical!$F$7:$F$1452,MATCH(B38,Historical!$B$7:$B$1452,0))=0,"n/a",((INDEX(Historical!$C$7:$C$1452,MATCH(B38,Historical!$B$7:$B$1452,0))/INDEX(Historical!$F$7:$F$1452,MATCH(B38,Historical!$B$7:$B$1452,0)))^(1/3)-1)*100)</f>
        <v>15.086873848294346</v>
      </c>
      <c r="U38" s="802">
        <f>IF(INDEX(Historical!$I$7:$I$1452,MATCH(B38,Historical!$B$7:$B$1452,0))=0,"n/a",((INDEX(Historical!$C$7:$C$1452,MATCH(B38,Historical!$B$7:$B$1452,0))/INDEX(Historical!$I$7:$I$1452,MATCH(B38,Historical!$B$7:$B$1452,0)))^(1/5)-1)*100)</f>
        <v>17.764922708080498</v>
      </c>
      <c r="V38" s="802">
        <f>IF(INDEX(Historical!$O$7:$O$1452,MATCH(B38,Historical!$B$7:$B$1452,0))=0,"n/a",((INDEX(Historical!$C$7:$C$1452,MATCH(B38,Historical!$B$7:$B$1452,0))/INDEX(Historical!$O$7:$O$1452,MATCH(B38,Historical!$B$7:$B$1452,0)))^(1/10)-1)*100)</f>
        <v>8.91978771492421</v>
      </c>
      <c r="W38" s="803">
        <f t="shared" si="3"/>
        <v>1.9916306616083457</v>
      </c>
      <c r="X38" s="804" t="str">
        <f t="shared" si="4"/>
        <v>n/a</v>
      </c>
      <c r="Y38" s="967" t="s">
        <v>813</v>
      </c>
      <c r="Z38" s="745">
        <f t="shared" si="5"/>
        <v>34.93449781659389</v>
      </c>
      <c r="AA38" s="678">
        <f t="shared" si="6"/>
        <v>31.737991266375548</v>
      </c>
      <c r="AB38" s="679">
        <v>12</v>
      </c>
      <c r="AC38" s="959">
        <v>4.58</v>
      </c>
      <c r="AD38" s="959">
        <v>2.0699999999999998</v>
      </c>
      <c r="AE38" s="959">
        <v>3.3</v>
      </c>
      <c r="AF38" s="959">
        <v>8.32</v>
      </c>
      <c r="AG38" s="959">
        <v>16.5</v>
      </c>
      <c r="AH38" s="959">
        <v>-36.4</v>
      </c>
      <c r="AI38" s="959">
        <v>13.01</v>
      </c>
      <c r="AJ38" s="959">
        <v>-0.8</v>
      </c>
      <c r="AK38" s="959">
        <v>15.340000000000002</v>
      </c>
      <c r="AL38" s="969">
        <v>35980</v>
      </c>
      <c r="AM38" s="964">
        <v>0.1</v>
      </c>
      <c r="AN38" s="959">
        <v>1.54</v>
      </c>
      <c r="AO38" s="845">
        <f t="shared" si="7"/>
        <v>-12.872353093242769</v>
      </c>
      <c r="AP38" s="846">
        <f t="shared" si="8"/>
        <v>18.86563817313278</v>
      </c>
      <c r="AQ38" s="680">
        <f t="shared" si="9"/>
        <v>242.57851481975445</v>
      </c>
      <c r="AR38" s="745">
        <f>INDEX(Historical!$C$7:$C$1452,MATCH(B38,Historical!$B$7:$B$1452,0))*IF(AH38="n/a",1.03,IF(AH38&lt;0,1.01,IF(AH38&gt;10,1.1,(1+AH38/100))))</f>
        <v>1.4241000000000001</v>
      </c>
      <c r="AS38" s="678">
        <f t="shared" si="10"/>
        <v>1.5665100000000003</v>
      </c>
      <c r="AT38" s="678">
        <f t="shared" si="15"/>
        <v>1.7231610000000004</v>
      </c>
      <c r="AU38" s="678">
        <f t="shared" si="15"/>
        <v>1.8954771000000006</v>
      </c>
      <c r="AV38" s="678">
        <f t="shared" si="15"/>
        <v>2.0850248100000006</v>
      </c>
      <c r="AW38" s="745">
        <f t="shared" si="12"/>
        <v>8.6942729100000022</v>
      </c>
      <c r="AX38" s="854">
        <f t="shared" si="13"/>
        <v>5.9812004058888286</v>
      </c>
      <c r="AY38" s="1090">
        <v>0.94</v>
      </c>
      <c r="AZ38" s="964">
        <v>11.07</v>
      </c>
      <c r="BA38" s="964">
        <v>-12.72</v>
      </c>
      <c r="BB38" s="964">
        <v>-6.8199999999999994</v>
      </c>
      <c r="BC38" s="964">
        <v>-1.22</v>
      </c>
      <c r="BE38" s="701">
        <v>2012</v>
      </c>
      <c r="BF38" s="986" t="e">
        <f>#VALUE!</f>
        <v>#VALUE!</v>
      </c>
      <c r="BG38" s="972">
        <v>2.9000000000000004</v>
      </c>
    </row>
    <row r="39" spans="1:59" ht="11.25" customHeight="1" x14ac:dyDescent="0.2">
      <c r="A39" s="645" t="s">
        <v>939</v>
      </c>
      <c r="B39" s="651" t="s">
        <v>940</v>
      </c>
      <c r="C39" s="1080" t="s">
        <v>4407</v>
      </c>
      <c r="D39" s="1080" t="s">
        <v>4408</v>
      </c>
      <c r="E39" s="835">
        <v>8</v>
      </c>
      <c r="F39" s="554">
        <v>442</v>
      </c>
      <c r="G39" s="554" t="s">
        <v>107</v>
      </c>
      <c r="H39" s="554" t="s">
        <v>107</v>
      </c>
      <c r="I39" s="966">
        <v>43.88</v>
      </c>
      <c r="J39" s="745">
        <f t="shared" si="0"/>
        <v>3.4639927073837735</v>
      </c>
      <c r="K39" s="968">
        <v>0.38</v>
      </c>
      <c r="L39" s="679">
        <v>4</v>
      </c>
      <c r="M39" s="736">
        <f t="shared" si="1"/>
        <v>1.52</v>
      </c>
      <c r="N39" s="644" t="s">
        <v>520</v>
      </c>
      <c r="O39" s="838">
        <v>0.36</v>
      </c>
      <c r="P39" s="695">
        <v>43146</v>
      </c>
      <c r="Q39" s="695">
        <v>43159</v>
      </c>
      <c r="R39" s="736">
        <f t="shared" si="2"/>
        <v>5.5555555555555607</v>
      </c>
      <c r="S39" s="802">
        <f>IF(INDEX(Historical!$D$7:$D$1452,MATCH(B39,Historical!$B$7:$B$1452,0))=0,"n/a",(INDEX(Historical!$C$7:$C$1452,MATCH(B39,Historical!$B$7:$B$1452,0))/INDEX(Historical!$D$7:$D$1452,MATCH(B39,Historical!$B$7:$B$1452,0))-1)*100)</f>
        <v>9.0909090909090828</v>
      </c>
      <c r="T39" s="802">
        <f>IF(INDEX(Historical!$F$7:$F$1452,MATCH(B39,Historical!$B$7:$B$1452,0))=0,"n/a",((INDEX(Historical!$C$7:$C$1452,MATCH(B39,Historical!$B$7:$B$1452,0))/INDEX(Historical!$F$7:$F$1452,MATCH(B39,Historical!$B$7:$B$1452,0)))^(1/3)-1)*100)</f>
        <v>11.457607795906144</v>
      </c>
      <c r="U39" s="802">
        <f>IF(INDEX(Historical!$I$7:$I$1452,MATCH(B39,Historical!$B$7:$B$1452,0))=0,"n/a",((INDEX(Historical!$C$7:$C$1452,MATCH(B39,Historical!$B$7:$B$1452,0))/INDEX(Historical!$I$7:$I$1452,MATCH(B39,Historical!$B$7:$B$1452,0)))^(1/5)-1)*100)</f>
        <v>13.634388693076627</v>
      </c>
      <c r="V39" s="802">
        <f>IF(INDEX(Historical!$O$7:$O$1452,MATCH(B39,Historical!$B$7:$B$1452,0))=0,"n/a",((INDEX(Historical!$C$7:$C$1452,MATCH(B39,Historical!$B$7:$B$1452,0))/INDEX(Historical!$O$7:$O$1452,MATCH(B39,Historical!$B$7:$B$1452,0)))^(1/10)-1)*100)</f>
        <v>-4.9799783494323568</v>
      </c>
      <c r="W39" s="803" t="str">
        <f t="shared" si="3"/>
        <v>n/a</v>
      </c>
      <c r="X39" s="804">
        <f t="shared" si="4"/>
        <v>0.35974640351125664</v>
      </c>
      <c r="Y39" s="967"/>
      <c r="Z39" s="745" t="str">
        <f t="shared" si="5"/>
        <v>n/a</v>
      </c>
      <c r="AA39" s="678" t="str">
        <f t="shared" si="6"/>
        <v>n/a</v>
      </c>
      <c r="AB39" s="679">
        <v>12</v>
      </c>
      <c r="AC39" s="959">
        <v>-0.15</v>
      </c>
      <c r="AD39" s="959" t="s">
        <v>138</v>
      </c>
      <c r="AE39" s="959">
        <v>7.21</v>
      </c>
      <c r="AF39" s="959">
        <v>3.44</v>
      </c>
      <c r="AG39" s="959">
        <v>55.600000000000009</v>
      </c>
      <c r="AH39" s="961">
        <v>-135.80000000000001</v>
      </c>
      <c r="AI39" s="961">
        <v>-96.66</v>
      </c>
      <c r="AJ39" s="959">
        <v>37.9</v>
      </c>
      <c r="AK39" s="959">
        <v>7.1</v>
      </c>
      <c r="AL39" s="969">
        <v>7180</v>
      </c>
      <c r="AM39" s="964">
        <v>0.2</v>
      </c>
      <c r="AN39" s="959">
        <v>1.82</v>
      </c>
      <c r="AO39" s="845" t="str">
        <f t="shared" si="7"/>
        <v>n/a</v>
      </c>
      <c r="AP39" s="846">
        <f t="shared" si="8"/>
        <v>17.098381400460401</v>
      </c>
      <c r="AQ39" s="680" t="str">
        <f t="shared" si="9"/>
        <v>n/a</v>
      </c>
      <c r="AR39" s="745">
        <f>INDEX(Historical!$C$7:$C$1452,MATCH(B39,Historical!$B$7:$B$1452,0))*IF(AH39="n/a",1.03,IF(AH39&lt;0,1.01,IF(AH39&gt;10,1.1,(1+AH39/100))))</f>
        <v>1.4543999999999999</v>
      </c>
      <c r="AS39" s="678">
        <f t="shared" si="10"/>
        <v>1.468944</v>
      </c>
      <c r="AT39" s="678">
        <f t="shared" si="15"/>
        <v>1.573239024</v>
      </c>
      <c r="AU39" s="678">
        <f t="shared" si="15"/>
        <v>1.6849389947039999</v>
      </c>
      <c r="AV39" s="678">
        <f t="shared" si="15"/>
        <v>1.8045696633279837</v>
      </c>
      <c r="AW39" s="745">
        <f t="shared" si="12"/>
        <v>7.9860916820319838</v>
      </c>
      <c r="AX39" s="854">
        <f t="shared" si="13"/>
        <v>18.199844307274347</v>
      </c>
      <c r="AY39" s="1090">
        <v>0.5</v>
      </c>
      <c r="AZ39" s="964">
        <v>15.559999999999999</v>
      </c>
      <c r="BA39" s="964">
        <v>-7.93</v>
      </c>
      <c r="BB39" s="964">
        <v>-2.4</v>
      </c>
      <c r="BC39" s="964">
        <v>2.77</v>
      </c>
      <c r="BE39" s="701">
        <v>2011</v>
      </c>
      <c r="BF39" s="986" t="e">
        <f>#VALUE!</f>
        <v>#VALUE!</v>
      </c>
      <c r="BG39" s="972">
        <v>14.6</v>
      </c>
    </row>
    <row r="40" spans="1:59" ht="11.25" customHeight="1" x14ac:dyDescent="0.2">
      <c r="A40" s="645" t="s">
        <v>941</v>
      </c>
      <c r="B40" s="651" t="s">
        <v>942</v>
      </c>
      <c r="C40" s="1080" t="s">
        <v>113</v>
      </c>
      <c r="D40" s="1080" t="s">
        <v>1235</v>
      </c>
      <c r="E40" s="835">
        <v>7</v>
      </c>
      <c r="F40" s="554">
        <v>577</v>
      </c>
      <c r="G40" s="554" t="s">
        <v>107</v>
      </c>
      <c r="H40" s="554" t="s">
        <v>107</v>
      </c>
      <c r="I40" s="966">
        <v>29.85</v>
      </c>
      <c r="J40" s="745">
        <f t="shared" si="0"/>
        <v>2.1105527638190953</v>
      </c>
      <c r="K40" s="968">
        <v>0.1575</v>
      </c>
      <c r="L40" s="679">
        <v>4</v>
      </c>
      <c r="M40" s="736">
        <f t="shared" si="1"/>
        <v>0.63</v>
      </c>
      <c r="N40" s="644" t="s">
        <v>563</v>
      </c>
      <c r="O40" s="838">
        <v>0.14000000000000001</v>
      </c>
      <c r="P40" s="695">
        <v>43129</v>
      </c>
      <c r="Q40" s="695">
        <v>43145</v>
      </c>
      <c r="R40" s="736">
        <f t="shared" si="2"/>
        <v>12.499999999999991</v>
      </c>
      <c r="S40" s="802">
        <f>IF(INDEX(Historical!$D$7:$D$1452,MATCH(B40,Historical!$B$7:$B$1452,0))=0,"n/a",(INDEX(Historical!$C$7:$C$1452,MATCH(B40,Historical!$B$7:$B$1452,0))/INDEX(Historical!$D$7:$D$1452,MATCH(B40,Historical!$B$7:$B$1452,0))-1)*100)</f>
        <v>12.000000000000011</v>
      </c>
      <c r="T40" s="802">
        <f>IF(INDEX(Historical!$F$7:$F$1452,MATCH(B40,Historical!$B$7:$B$1452,0))=0,"n/a",((INDEX(Historical!$C$7:$C$1452,MATCH(B40,Historical!$B$7:$B$1452,0))/INDEX(Historical!$F$7:$F$1452,MATCH(B40,Historical!$B$7:$B$1452,0)))^(1/3)-1)*100)</f>
        <v>11.868894208139679</v>
      </c>
      <c r="U40" s="802">
        <f>IF(INDEX(Historical!$I$7:$I$1452,MATCH(B40,Historical!$B$7:$B$1452,0))=0,"n/a",((INDEX(Historical!$C$7:$C$1452,MATCH(B40,Historical!$B$7:$B$1452,0))/INDEX(Historical!$I$7:$I$1452,MATCH(B40,Historical!$B$7:$B$1452,0)))^(1/5)-1)*100)</f>
        <v>9.7621333716543468</v>
      </c>
      <c r="V40" s="802">
        <f>IF(INDEX(Historical!$O$7:$O$1452,MATCH(B40,Historical!$B$7:$B$1452,0))=0,"n/a",((INDEX(Historical!$C$7:$C$1452,MATCH(B40,Historical!$B$7:$B$1452,0))/INDEX(Historical!$O$7:$O$1452,MATCH(B40,Historical!$B$7:$B$1452,0)))^(1/10)-1)*100)</f>
        <v>7.3122471298824543</v>
      </c>
      <c r="W40" s="803">
        <f t="shared" si="3"/>
        <v>1.335038764179634</v>
      </c>
      <c r="X40" s="804">
        <f t="shared" si="4"/>
        <v>0.31089596725013846</v>
      </c>
      <c r="Y40" s="748"/>
      <c r="Z40" s="745">
        <f t="shared" si="5"/>
        <v>23.507462686567163</v>
      </c>
      <c r="AA40" s="678">
        <f t="shared" si="6"/>
        <v>11.138059701492537</v>
      </c>
      <c r="AB40" s="679">
        <v>2</v>
      </c>
      <c r="AC40" s="959">
        <v>2.68</v>
      </c>
      <c r="AD40" s="959">
        <v>0.74</v>
      </c>
      <c r="AE40" s="959">
        <v>0.57999999999999996</v>
      </c>
      <c r="AF40" s="959">
        <v>1.56</v>
      </c>
      <c r="AG40" s="959">
        <v>15</v>
      </c>
      <c r="AH40" s="959">
        <v>-11.899999999999999</v>
      </c>
      <c r="AI40" s="959">
        <v>15.25</v>
      </c>
      <c r="AJ40" s="959">
        <v>31.4</v>
      </c>
      <c r="AK40" s="959">
        <v>15</v>
      </c>
      <c r="AL40" s="969">
        <v>819.98</v>
      </c>
      <c r="AM40" s="964">
        <v>0.2</v>
      </c>
      <c r="AN40" s="959">
        <v>0.42</v>
      </c>
      <c r="AO40" s="845">
        <f t="shared" si="7"/>
        <v>0.73462643398090499</v>
      </c>
      <c r="AP40" s="846">
        <f t="shared" si="8"/>
        <v>11.872686135473442</v>
      </c>
      <c r="AQ40" s="680">
        <f t="shared" si="9"/>
        <v>-12.122880909183786</v>
      </c>
      <c r="AR40" s="745">
        <f>INDEX(Historical!$C$7:$C$1452,MATCH(B40,Historical!$B$7:$B$1452,0))*IF(AH40="n/a",1.03,IF(AH40&lt;0,1.01,IF(AH40&gt;10,1.1,(1+AH40/100))))</f>
        <v>0.5656000000000001</v>
      </c>
      <c r="AS40" s="678">
        <f t="shared" si="10"/>
        <v>0.62216000000000016</v>
      </c>
      <c r="AT40" s="678">
        <f t="shared" si="15"/>
        <v>0.68437600000000021</v>
      </c>
      <c r="AU40" s="678">
        <f t="shared" si="15"/>
        <v>0.7528136000000003</v>
      </c>
      <c r="AV40" s="678">
        <f t="shared" si="15"/>
        <v>0.82809496000000038</v>
      </c>
      <c r="AW40" s="745">
        <f t="shared" si="12"/>
        <v>3.4530445600000013</v>
      </c>
      <c r="AX40" s="854">
        <f t="shared" si="13"/>
        <v>11.567988475711896</v>
      </c>
      <c r="AY40" s="1090">
        <v>1.61</v>
      </c>
      <c r="AZ40" s="964">
        <v>13.15</v>
      </c>
      <c r="BA40" s="964">
        <v>-41.32</v>
      </c>
      <c r="BB40" s="964">
        <v>-14.32</v>
      </c>
      <c r="BC40" s="964">
        <v>-29.82</v>
      </c>
      <c r="BE40" s="701">
        <v>2012</v>
      </c>
      <c r="BF40" s="986" t="e">
        <f>#VALUE!</f>
        <v>#VALUE!</v>
      </c>
      <c r="BG40" s="972">
        <v>7.5</v>
      </c>
    </row>
    <row r="41" spans="1:59" ht="11.25" customHeight="1" x14ac:dyDescent="0.2">
      <c r="A41" s="667" t="s">
        <v>943</v>
      </c>
      <c r="B41" s="651" t="s">
        <v>944</v>
      </c>
      <c r="C41" s="1080" t="s">
        <v>109</v>
      </c>
      <c r="D41" s="1080" t="s">
        <v>4427</v>
      </c>
      <c r="E41" s="835">
        <v>8</v>
      </c>
      <c r="F41" s="554">
        <v>557</v>
      </c>
      <c r="G41" s="554" t="s">
        <v>107</v>
      </c>
      <c r="H41" s="554" t="s">
        <v>107</v>
      </c>
      <c r="I41" s="966">
        <v>45.25</v>
      </c>
      <c r="J41" s="745">
        <f t="shared" si="0"/>
        <v>4.5082872928176796</v>
      </c>
      <c r="K41" s="968">
        <v>0.51</v>
      </c>
      <c r="L41" s="679">
        <v>4</v>
      </c>
      <c r="M41" s="736">
        <f t="shared" si="1"/>
        <v>2.04</v>
      </c>
      <c r="N41" s="644" t="s">
        <v>211</v>
      </c>
      <c r="O41" s="838">
        <v>0.5</v>
      </c>
      <c r="P41" s="958">
        <v>43451</v>
      </c>
      <c r="Q41" s="958">
        <v>43455</v>
      </c>
      <c r="R41" s="736">
        <f t="shared" si="2"/>
        <v>2.0000000000000018</v>
      </c>
      <c r="S41" s="802">
        <f>IF(INDEX(Historical!$D$7:$D$1452,MATCH(B41,Historical!$B$7:$B$1452,0))=0,"n/a",(INDEX(Historical!$C$7:$C$1452,MATCH(B41,Historical!$B$7:$B$1452,0))/INDEX(Historical!$D$7:$D$1452,MATCH(B41,Historical!$B$7:$B$1452,0))-1)*100)</f>
        <v>2.0725388601036343</v>
      </c>
      <c r="T41" s="802">
        <f>IF(INDEX(Historical!$F$7:$F$1452,MATCH(B41,Historical!$B$7:$B$1452,0))=0,"n/a",((INDEX(Historical!$C$7:$C$1452,MATCH(B41,Historical!$B$7:$B$1452,0))/INDEX(Historical!$F$7:$F$1452,MATCH(B41,Historical!$B$7:$B$1452,0)))^(1/3)-1)*100)</f>
        <v>2.1170278237722329</v>
      </c>
      <c r="U41" s="802">
        <f>IF(INDEX(Historical!$I$7:$I$1452,MATCH(B41,Historical!$B$7:$B$1452,0))=0,"n/a",((INDEX(Historical!$C$7:$C$1452,MATCH(B41,Historical!$B$7:$B$1452,0))/INDEX(Historical!$I$7:$I$1452,MATCH(B41,Historical!$B$7:$B$1452,0)))^(1/5)-1)*100)</f>
        <v>3.8617711561087509</v>
      </c>
      <c r="V41" s="802">
        <f>IF(INDEX(Historical!$O$7:$O$1452,MATCH(B41,Historical!$B$7:$B$1452,0))=0,"n/a",((INDEX(Historical!$C$7:$C$1452,MATCH(B41,Historical!$B$7:$B$1452,0))/INDEX(Historical!$O$7:$O$1452,MATCH(B41,Historical!$B$7:$B$1452,0)))^(1/10)-1)*100)</f>
        <v>1.8502824718595656</v>
      </c>
      <c r="W41" s="803">
        <f t="shared" si="3"/>
        <v>2.0871251902568178</v>
      </c>
      <c r="X41" s="804" t="str">
        <f t="shared" si="4"/>
        <v>n/a</v>
      </c>
      <c r="Y41" s="967"/>
      <c r="Z41" s="745" t="str">
        <f t="shared" si="5"/>
        <v>n/a</v>
      </c>
      <c r="AA41" s="678" t="str">
        <f t="shared" si="6"/>
        <v>n/a</v>
      </c>
      <c r="AB41" s="679">
        <v>12</v>
      </c>
      <c r="AC41" s="959" t="s">
        <v>138</v>
      </c>
      <c r="AD41" s="959" t="s">
        <v>138</v>
      </c>
      <c r="AE41" s="959" t="s">
        <v>138</v>
      </c>
      <c r="AF41" s="959" t="s">
        <v>138</v>
      </c>
      <c r="AG41" s="959" t="s">
        <v>138</v>
      </c>
      <c r="AH41" s="959" t="s">
        <v>138</v>
      </c>
      <c r="AI41" s="959" t="s">
        <v>138</v>
      </c>
      <c r="AJ41" s="959" t="s">
        <v>138</v>
      </c>
      <c r="AK41" s="959" t="s">
        <v>138</v>
      </c>
      <c r="AL41" s="969" t="s">
        <v>138</v>
      </c>
      <c r="AM41" s="964" t="s">
        <v>138</v>
      </c>
      <c r="AN41" s="959" t="s">
        <v>138</v>
      </c>
      <c r="AO41" s="845" t="str">
        <f t="shared" si="7"/>
        <v>n/a</v>
      </c>
      <c r="AP41" s="846">
        <f t="shared" si="8"/>
        <v>8.3700584489264305</v>
      </c>
      <c r="AQ41" s="680" t="str">
        <f t="shared" si="9"/>
        <v>n/a</v>
      </c>
      <c r="AR41" s="745">
        <f>INDEX(Historical!$C$7:$C$1452,MATCH(B41,Historical!$B$7:$B$1452,0))*IF(AH41="n/a",1.03,IF(AH41&lt;0,1.01,IF(AH41&gt;10,1.1,(1+AH41/100))))</f>
        <v>2.0291000000000001</v>
      </c>
      <c r="AS41" s="678">
        <f t="shared" si="10"/>
        <v>2.0899730000000001</v>
      </c>
      <c r="AT41" s="678">
        <f t="shared" si="15"/>
        <v>2.1526721900000001</v>
      </c>
      <c r="AU41" s="678">
        <f t="shared" si="15"/>
        <v>2.2172523557000003</v>
      </c>
      <c r="AV41" s="678">
        <f t="shared" si="15"/>
        <v>2.2837699263710003</v>
      </c>
      <c r="AW41" s="745">
        <f t="shared" si="12"/>
        <v>10.772767472071003</v>
      </c>
      <c r="AX41" s="854">
        <f t="shared" si="13"/>
        <v>23.807220932753598</v>
      </c>
      <c r="AY41" s="1090" t="s">
        <v>138</v>
      </c>
      <c r="AZ41" s="964" t="s">
        <v>138</v>
      </c>
      <c r="BA41" s="964" t="s">
        <v>138</v>
      </c>
      <c r="BB41" s="964" t="s">
        <v>138</v>
      </c>
      <c r="BC41" s="964" t="s">
        <v>138</v>
      </c>
      <c r="BD41" s="1006" t="s">
        <v>4351</v>
      </c>
      <c r="BE41" s="701">
        <v>2012</v>
      </c>
      <c r="BF41" s="986" t="e">
        <f>#VALUE!</f>
        <v>#VALUE!</v>
      </c>
      <c r="BG41" s="972" t="s">
        <v>138</v>
      </c>
    </row>
    <row r="42" spans="1:59" ht="11.25" customHeight="1" x14ac:dyDescent="0.2">
      <c r="A42" s="645" t="s">
        <v>945</v>
      </c>
      <c r="B42" s="651" t="s">
        <v>946</v>
      </c>
      <c r="C42" s="1080" t="s">
        <v>4277</v>
      </c>
      <c r="D42" s="1080" t="s">
        <v>4406</v>
      </c>
      <c r="E42" s="835">
        <v>7</v>
      </c>
      <c r="F42" s="554">
        <v>603</v>
      </c>
      <c r="G42" s="554" t="s">
        <v>107</v>
      </c>
      <c r="H42" s="554" t="s">
        <v>107</v>
      </c>
      <c r="I42" s="966">
        <v>157.74</v>
      </c>
      <c r="J42" s="745">
        <f t="shared" si="0"/>
        <v>1.8511474578420184</v>
      </c>
      <c r="K42" s="968">
        <v>0.73</v>
      </c>
      <c r="L42" s="679">
        <v>4</v>
      </c>
      <c r="M42" s="736">
        <f t="shared" si="1"/>
        <v>2.92</v>
      </c>
      <c r="N42" s="644" t="s">
        <v>239</v>
      </c>
      <c r="O42" s="838">
        <v>0.63</v>
      </c>
      <c r="P42" s="958">
        <v>43231</v>
      </c>
      <c r="Q42" s="958">
        <v>43237</v>
      </c>
      <c r="R42" s="736">
        <f t="shared" si="2"/>
        <v>15.87301587301587</v>
      </c>
      <c r="S42" s="802">
        <f>IF(INDEX(Historical!$D$7:$D$1452,MATCH(B42,Historical!$B$7:$B$1452,0))=0,"n/a",(INDEX(Historical!$C$7:$C$1452,MATCH(B42,Historical!$B$7:$B$1452,0))/INDEX(Historical!$D$7:$D$1452,MATCH(B42,Historical!$B$7:$B$1452,0))-1)*100)</f>
        <v>10.313901345291487</v>
      </c>
      <c r="T42" s="802">
        <f>IF(INDEX(Historical!$F$7:$F$1452,MATCH(B42,Historical!$B$7:$B$1452,0))=0,"n/a",((INDEX(Historical!$C$7:$C$1452,MATCH(B42,Historical!$B$7:$B$1452,0))/INDEX(Historical!$F$7:$F$1452,MATCH(B42,Historical!$B$7:$B$1452,0)))^(1/3)-1)*100)</f>
        <v>10.050126802475056</v>
      </c>
      <c r="U42" s="802">
        <f>IF(INDEX(Historical!$I$7:$I$1452,MATCH(B42,Historical!$B$7:$B$1452,0))=0,"n/a",((INDEX(Historical!$C$7:$C$1452,MATCH(B42,Historical!$B$7:$B$1452,0))/INDEX(Historical!$I$7:$I$1452,MATCH(B42,Historical!$B$7:$B$1452,0)))^(1/5)-1)*100)</f>
        <v>26.57612127451825</v>
      </c>
      <c r="V42" s="802" t="str">
        <f>IF(INDEX(Historical!$O$7:$O$1452,MATCH(B42,Historical!$B$7:$B$1452,0))=0,"n/a",((INDEX(Historical!$C$7:$C$1452,MATCH(B42,Historical!$B$7:$B$1452,0))/INDEX(Historical!$O$7:$O$1452,MATCH(B42,Historical!$B$7:$B$1452,0)))^(1/10)-1)*100)</f>
        <v>n/a</v>
      </c>
      <c r="W42" s="803" t="str">
        <f t="shared" si="3"/>
        <v>n/a</v>
      </c>
      <c r="X42" s="804">
        <f t="shared" si="4"/>
        <v>1.6106740166374698</v>
      </c>
      <c r="Y42" s="651"/>
      <c r="Z42" s="745">
        <f t="shared" si="5"/>
        <v>24.032921810699587</v>
      </c>
      <c r="AA42" s="678">
        <f t="shared" si="6"/>
        <v>12.982716049382717</v>
      </c>
      <c r="AB42" s="679">
        <v>9</v>
      </c>
      <c r="AC42" s="959">
        <v>12.15</v>
      </c>
      <c r="AD42" s="959">
        <v>1</v>
      </c>
      <c r="AE42" s="959">
        <v>2.89</v>
      </c>
      <c r="AF42" s="959">
        <v>7.07</v>
      </c>
      <c r="AG42" s="959">
        <v>48.699999999999996</v>
      </c>
      <c r="AH42" s="959">
        <v>32.6</v>
      </c>
      <c r="AI42" s="959">
        <v>10.18</v>
      </c>
      <c r="AJ42" s="959">
        <v>16.5</v>
      </c>
      <c r="AK42" s="959">
        <v>13</v>
      </c>
      <c r="AL42" s="969">
        <v>768420</v>
      </c>
      <c r="AM42" s="964">
        <v>6.9999999999999993E-2</v>
      </c>
      <c r="AN42" s="959">
        <v>1.07</v>
      </c>
      <c r="AO42" s="845">
        <f t="shared" si="7"/>
        <v>15.444552682977552</v>
      </c>
      <c r="AP42" s="846">
        <f t="shared" si="8"/>
        <v>28.427268732360268</v>
      </c>
      <c r="AQ42" s="680">
        <f t="shared" si="9"/>
        <v>101.97667903788168</v>
      </c>
      <c r="AR42" s="745">
        <f>INDEX(Historical!$C$7:$C$1452,MATCH(B42,Historical!$B$7:$B$1452,0))*IF(AH42="n/a",1.03,IF(AH42&lt;0,1.01,IF(AH42&gt;10,1.1,(1+AH42/100))))</f>
        <v>2.706</v>
      </c>
      <c r="AS42" s="678">
        <f t="shared" si="10"/>
        <v>2.9766000000000004</v>
      </c>
      <c r="AT42" s="678">
        <f t="shared" si="15"/>
        <v>3.2742600000000008</v>
      </c>
      <c r="AU42" s="678">
        <f t="shared" si="15"/>
        <v>3.6016860000000013</v>
      </c>
      <c r="AV42" s="678">
        <f t="shared" si="15"/>
        <v>3.9618546000000019</v>
      </c>
      <c r="AW42" s="745">
        <f t="shared" si="12"/>
        <v>16.520400600000006</v>
      </c>
      <c r="AX42" s="854">
        <f t="shared" si="13"/>
        <v>10.473184100418413</v>
      </c>
      <c r="AY42" s="1090">
        <v>1.22</v>
      </c>
      <c r="AZ42" s="964">
        <v>7.61</v>
      </c>
      <c r="BA42" s="964">
        <v>-32.440000000000005</v>
      </c>
      <c r="BB42" s="964">
        <v>-15.870000000000001</v>
      </c>
      <c r="BC42" s="964">
        <v>-18.440000000000001</v>
      </c>
      <c r="BE42" s="701">
        <v>2012</v>
      </c>
      <c r="BF42" s="986" t="e">
        <f>#VALUE!</f>
        <v>#VALUE!</v>
      </c>
      <c r="BG42" s="972">
        <v>16</v>
      </c>
    </row>
    <row r="43" spans="1:59" s="882" customFormat="1" ht="11.25" customHeight="1" x14ac:dyDescent="0.2">
      <c r="A43" s="740" t="s">
        <v>947</v>
      </c>
      <c r="B43" s="890" t="s">
        <v>948</v>
      </c>
      <c r="C43" s="1080" t="s">
        <v>113</v>
      </c>
      <c r="D43" s="1080" t="s">
        <v>4420</v>
      </c>
      <c r="E43" s="862">
        <v>9</v>
      </c>
      <c r="F43" s="554">
        <v>345</v>
      </c>
      <c r="G43" s="1179" t="s">
        <v>38</v>
      </c>
      <c r="H43" s="1179" t="s">
        <v>116</v>
      </c>
      <c r="I43" s="863">
        <v>53.94</v>
      </c>
      <c r="J43" s="864">
        <f t="shared" si="0"/>
        <v>2.2246941045606228</v>
      </c>
      <c r="K43" s="865">
        <v>0.3</v>
      </c>
      <c r="L43" s="866">
        <v>4</v>
      </c>
      <c r="M43" s="867">
        <f t="shared" si="1"/>
        <v>1.2</v>
      </c>
      <c r="N43" s="868" t="s">
        <v>520</v>
      </c>
      <c r="O43" s="869">
        <v>0.28999999999999998</v>
      </c>
      <c r="P43" s="886">
        <v>43145</v>
      </c>
      <c r="Q43" s="886">
        <v>43159</v>
      </c>
      <c r="R43" s="867">
        <f t="shared" si="2"/>
        <v>3.4482758620689689</v>
      </c>
      <c r="S43" s="802">
        <f>IF(INDEX(Historical!$D$7:$D$1452,MATCH(B43,Historical!$B$7:$B$1452,0))=0,"n/a",(INDEX(Historical!$C$7:$C$1452,MATCH(B43,Historical!$B$7:$B$1452,0))/INDEX(Historical!$D$7:$D$1452,MATCH(B43,Historical!$B$7:$B$1452,0))-1)*100)</f>
        <v>3.5714285714285587</v>
      </c>
      <c r="T43" s="802">
        <f>IF(INDEX(Historical!$F$7:$F$1452,MATCH(B43,Historical!$B$7:$B$1452,0))=0,"n/a",((INDEX(Historical!$C$7:$C$1452,MATCH(B43,Historical!$B$7:$B$1452,0))/INDEX(Historical!$F$7:$F$1452,MATCH(B43,Historical!$B$7:$B$1452,0)))^(1/3)-1)*100)</f>
        <v>5.0717574498580165</v>
      </c>
      <c r="U43" s="802">
        <f>IF(INDEX(Historical!$I$7:$I$1452,MATCH(B43,Historical!$B$7:$B$1452,0))=0,"n/a",((INDEX(Historical!$C$7:$C$1452,MATCH(B43,Historical!$B$7:$B$1452,0))/INDEX(Historical!$I$7:$I$1452,MATCH(B43,Historical!$B$7:$B$1452,0)))^(1/5)-1)*100)</f>
        <v>6.6683901275273794</v>
      </c>
      <c r="V43" s="802">
        <f>IF(INDEX(Historical!$O$7:$O$1452,MATCH(B43,Historical!$B$7:$B$1452,0))=0,"n/a",((INDEX(Historical!$C$7:$C$1452,MATCH(B43,Historical!$B$7:$B$1452,0))/INDEX(Historical!$O$7:$O$1452,MATCH(B43,Historical!$B$7:$B$1452,0)))^(1/10)-1)*100)</f>
        <v>7.9459674391478829</v>
      </c>
      <c r="W43" s="871">
        <f t="shared" si="3"/>
        <v>0.83921689568897739</v>
      </c>
      <c r="X43" s="872">
        <f t="shared" si="4"/>
        <v>1.4818644727838621</v>
      </c>
      <c r="Y43" s="873"/>
      <c r="Z43" s="864">
        <f t="shared" si="5"/>
        <v>33.898305084745758</v>
      </c>
      <c r="AA43" s="874">
        <f t="shared" si="6"/>
        <v>15.23728813559322</v>
      </c>
      <c r="AB43" s="866">
        <v>6</v>
      </c>
      <c r="AC43" s="875">
        <v>3.54</v>
      </c>
      <c r="AD43" s="875">
        <v>1.27</v>
      </c>
      <c r="AE43" s="875">
        <v>0.66</v>
      </c>
      <c r="AF43" s="875">
        <v>2.4</v>
      </c>
      <c r="AG43" s="875">
        <v>19.2</v>
      </c>
      <c r="AH43" s="875">
        <v>1.7000000000000002</v>
      </c>
      <c r="AI43" s="875">
        <v>7.9699999999999989</v>
      </c>
      <c r="AJ43" s="875">
        <v>4.5</v>
      </c>
      <c r="AK43" s="875">
        <v>12</v>
      </c>
      <c r="AL43" s="876">
        <v>2150</v>
      </c>
      <c r="AM43" s="877">
        <v>1.2</v>
      </c>
      <c r="AN43" s="875">
        <v>1.1200000000000001</v>
      </c>
      <c r="AO43" s="878">
        <f t="shared" si="7"/>
        <v>-6.3442039035052176</v>
      </c>
      <c r="AP43" s="879">
        <f t="shared" si="8"/>
        <v>8.8930842320880021</v>
      </c>
      <c r="AQ43" s="880">
        <f t="shared" si="9"/>
        <v>27.4876752656223</v>
      </c>
      <c r="AR43" s="745">
        <f>INDEX(Historical!$C$7:$C$1452,MATCH(B43,Historical!$B$7:$B$1452,0))*IF(AH43="n/a",1.03,IF(AH43&lt;0,1.01,IF(AH43&gt;10,1.1,(1+AH43/100))))</f>
        <v>1.1797199999999999</v>
      </c>
      <c r="AS43" s="874">
        <f t="shared" si="10"/>
        <v>1.2737436839999998</v>
      </c>
      <c r="AT43" s="874">
        <f t="shared" si="15"/>
        <v>1.4011180524</v>
      </c>
      <c r="AU43" s="874">
        <f t="shared" si="15"/>
        <v>1.5412298576400001</v>
      </c>
      <c r="AV43" s="874">
        <f t="shared" si="15"/>
        <v>1.6953528434040002</v>
      </c>
      <c r="AW43" s="864">
        <f t="shared" si="12"/>
        <v>7.0911644374440002</v>
      </c>
      <c r="AX43" s="881">
        <f t="shared" si="13"/>
        <v>13.146393098709677</v>
      </c>
      <c r="AY43" s="1091">
        <v>1.2</v>
      </c>
      <c r="AZ43" s="877">
        <v>6.69</v>
      </c>
      <c r="BA43" s="877">
        <v>-34.5</v>
      </c>
      <c r="BB43" s="877">
        <v>-14.74</v>
      </c>
      <c r="BC43" s="877">
        <v>-23.84</v>
      </c>
      <c r="BD43" s="1007"/>
      <c r="BE43" s="701">
        <v>2010</v>
      </c>
      <c r="BF43" s="986" t="e">
        <f>#VALUE!</f>
        <v>#VALUE!</v>
      </c>
      <c r="BG43" s="938">
        <v>7.6</v>
      </c>
    </row>
    <row r="44" spans="1:59" ht="11.25" customHeight="1" x14ac:dyDescent="0.2">
      <c r="A44" s="971" t="s">
        <v>4462</v>
      </c>
      <c r="B44" s="651" t="s">
        <v>3827</v>
      </c>
      <c r="C44" s="1080" t="s">
        <v>248</v>
      </c>
      <c r="D44" s="1080" t="s">
        <v>4441</v>
      </c>
      <c r="E44" s="835">
        <v>5</v>
      </c>
      <c r="F44" s="554">
        <v>856</v>
      </c>
      <c r="G44" s="554" t="s">
        <v>107</v>
      </c>
      <c r="H44" s="554" t="s">
        <v>107</v>
      </c>
      <c r="I44" s="966">
        <v>28.97</v>
      </c>
      <c r="J44" s="745">
        <f t="shared" si="0"/>
        <v>1.5188125647221264</v>
      </c>
      <c r="K44" s="968">
        <v>0.11</v>
      </c>
      <c r="L44" s="679">
        <v>4</v>
      </c>
      <c r="M44" s="736">
        <f t="shared" si="1"/>
        <v>0.44</v>
      </c>
      <c r="N44" s="644" t="s">
        <v>523</v>
      </c>
      <c r="O44" s="838">
        <v>0.105</v>
      </c>
      <c r="P44" s="958">
        <v>43427</v>
      </c>
      <c r="Q44" s="958">
        <v>43440</v>
      </c>
      <c r="R44" s="736">
        <f t="shared" si="2"/>
        <v>4.7619047619047663</v>
      </c>
      <c r="S44" s="802">
        <f>IF(INDEX(Historical!$D$7:$D$1452,MATCH(B44,Historical!$B$7:$B$1452,0))=0,"n/a",(INDEX(Historical!$C$7:$C$1452,MATCH(B44,Historical!$B$7:$B$1452,0))/INDEX(Historical!$D$7:$D$1452,MATCH(B44,Historical!$B$7:$B$1452,0))-1)*100)</f>
        <v>6.7010309278350499</v>
      </c>
      <c r="T44" s="802">
        <f>IF(INDEX(Historical!$F$7:$F$1452,MATCH(B44,Historical!$B$7:$B$1452,0))=0,"n/a",((INDEX(Historical!$C$7:$C$1452,MATCH(B44,Historical!$B$7:$B$1452,0))/INDEX(Historical!$F$7:$F$1452,MATCH(B44,Historical!$B$7:$B$1452,0)))^(1/3)-1)*100)</f>
        <v>9.9816550738444079</v>
      </c>
      <c r="U44" s="802" t="str">
        <f>IF(INDEX(Historical!$I$7:$I$1452,MATCH(B44,Historical!$B$7:$B$1452,0))=0,"n/a",((INDEX(Historical!$C$7:$C$1452,MATCH(B44,Historical!$B$7:$B$1452,0))/INDEX(Historical!$I$7:$I$1452,MATCH(B44,Historical!$B$7:$B$1452,0)))^(1/5)-1)*100)</f>
        <v>n/a</v>
      </c>
      <c r="V44" s="802" t="str">
        <f>IF(INDEX(Historical!$O$7:$O$1452,MATCH(B44,Historical!$B$7:$B$1452,0))=0,"n/a",((INDEX(Historical!$C$7:$C$1452,MATCH(B44,Historical!$B$7:$B$1452,0))/INDEX(Historical!$O$7:$O$1452,MATCH(B44,Historical!$B$7:$B$1452,0)))^(1/10)-1)*100)</f>
        <v>n/a</v>
      </c>
      <c r="W44" s="803" t="str">
        <f t="shared" si="3"/>
        <v>n/a</v>
      </c>
      <c r="X44" s="804" t="str">
        <f t="shared" si="4"/>
        <v>n/a</v>
      </c>
      <c r="Y44" s="967"/>
      <c r="Z44" s="745">
        <f t="shared" si="5"/>
        <v>33.84615384615384</v>
      </c>
      <c r="AA44" s="678">
        <f t="shared" si="6"/>
        <v>22.284615384615382</v>
      </c>
      <c r="AB44" s="679">
        <v>9</v>
      </c>
      <c r="AC44" s="959">
        <v>1.3</v>
      </c>
      <c r="AD44" s="959">
        <v>1.99</v>
      </c>
      <c r="AE44" s="959">
        <v>0.46</v>
      </c>
      <c r="AF44" s="959">
        <v>2.36</v>
      </c>
      <c r="AG44" s="959">
        <v>19.900000000000002</v>
      </c>
      <c r="AH44" s="959">
        <v>-12.3</v>
      </c>
      <c r="AI44" s="959">
        <v>12.509999999999998</v>
      </c>
      <c r="AJ44" s="959">
        <v>31.1</v>
      </c>
      <c r="AK44" s="959">
        <v>11.200000000000001</v>
      </c>
      <c r="AL44" s="969">
        <v>7280</v>
      </c>
      <c r="AM44" s="964">
        <v>1</v>
      </c>
      <c r="AN44" s="959">
        <v>2.39</v>
      </c>
      <c r="AO44" s="845" t="str">
        <f t="shared" si="7"/>
        <v>n/a</v>
      </c>
      <c r="AP44" s="846" t="str">
        <f t="shared" si="8"/>
        <v>n/a</v>
      </c>
      <c r="AQ44" s="680">
        <f t="shared" si="9"/>
        <v>52.885857652320055</v>
      </c>
      <c r="AR44" s="745">
        <f>INDEX(Historical!$C$7:$C$1452,MATCH(B44,Historical!$B$7:$B$1452,0))*IF(AH44="n/a",1.03,IF(AH44&lt;0,1.01,IF(AH44&gt;10,1.1,(1+AH44/100))))</f>
        <v>0.41813999999999996</v>
      </c>
      <c r="AS44" s="678">
        <f t="shared" si="10"/>
        <v>0.45995399999999997</v>
      </c>
      <c r="AT44" s="678">
        <f t="shared" si="15"/>
        <v>0.50594939999999999</v>
      </c>
      <c r="AU44" s="678">
        <f t="shared" si="15"/>
        <v>0.55654434000000008</v>
      </c>
      <c r="AV44" s="678">
        <f t="shared" si="15"/>
        <v>0.61219877400000011</v>
      </c>
      <c r="AW44" s="745">
        <f t="shared" si="12"/>
        <v>2.5527865140000001</v>
      </c>
      <c r="AX44" s="854">
        <f t="shared" si="13"/>
        <v>8.811827801173628</v>
      </c>
      <c r="AY44" s="1090">
        <v>1.19</v>
      </c>
      <c r="AZ44" s="964">
        <v>5.8500000000000005</v>
      </c>
      <c r="BA44" s="964">
        <v>-37.14</v>
      </c>
      <c r="BB44" s="964">
        <v>-16.84</v>
      </c>
      <c r="BC44" s="964">
        <v>-24.52</v>
      </c>
      <c r="BE44" s="701">
        <v>2014</v>
      </c>
      <c r="BF44" s="986" t="e">
        <f>#VALUE!</f>
        <v>#VALUE!</v>
      </c>
      <c r="BG44" s="972">
        <v>4.2</v>
      </c>
    </row>
    <row r="45" spans="1:59" ht="11.25" customHeight="1" x14ac:dyDescent="0.2">
      <c r="A45" s="645" t="s">
        <v>951</v>
      </c>
      <c r="B45" s="651" t="s">
        <v>952</v>
      </c>
      <c r="C45" s="1080" t="s">
        <v>109</v>
      </c>
      <c r="D45" s="1080" t="s">
        <v>4411</v>
      </c>
      <c r="E45" s="835">
        <v>7</v>
      </c>
      <c r="F45" s="554">
        <v>640</v>
      </c>
      <c r="G45" s="554" t="s">
        <v>107</v>
      </c>
      <c r="H45" s="554" t="s">
        <v>107</v>
      </c>
      <c r="I45" s="966">
        <v>10.07</v>
      </c>
      <c r="J45" s="745">
        <f t="shared" si="0"/>
        <v>10.724925521350546</v>
      </c>
      <c r="K45" s="968">
        <v>0.27</v>
      </c>
      <c r="L45" s="679">
        <v>4</v>
      </c>
      <c r="M45" s="736">
        <f t="shared" si="1"/>
        <v>1.08</v>
      </c>
      <c r="N45" s="644" t="s">
        <v>717</v>
      </c>
      <c r="O45" s="838">
        <v>0.25</v>
      </c>
      <c r="P45" s="958">
        <v>43418</v>
      </c>
      <c r="Q45" s="958">
        <v>43434</v>
      </c>
      <c r="R45" s="736">
        <f t="shared" si="2"/>
        <v>8.0000000000000071</v>
      </c>
      <c r="S45" s="802">
        <f>IF(INDEX(Historical!$D$7:$D$1452,MATCH(B45,Historical!$B$7:$B$1452,0))=0,"n/a",(INDEX(Historical!$C$7:$C$1452,MATCH(B45,Historical!$B$7:$B$1452,0))/INDEX(Historical!$D$7:$D$1452,MATCH(B45,Historical!$B$7:$B$1452,0))-1)*100)</f>
        <v>16.129032258064502</v>
      </c>
      <c r="T45" s="802">
        <f>IF(INDEX(Historical!$F$7:$F$1452,MATCH(B45,Historical!$B$7:$B$1452,0))=0,"n/a",((INDEX(Historical!$C$7:$C$1452,MATCH(B45,Historical!$B$7:$B$1452,0))/INDEX(Historical!$F$7:$F$1452,MATCH(B45,Historical!$B$7:$B$1452,0)))^(1/3)-1)*100)</f>
        <v>11.457607795906144</v>
      </c>
      <c r="U45" s="802">
        <f>IF(INDEX(Historical!$I$7:$I$1452,MATCH(B45,Historical!$B$7:$B$1452,0))=0,"n/a",((INDEX(Historical!$C$7:$C$1452,MATCH(B45,Historical!$B$7:$B$1452,0))/INDEX(Historical!$I$7:$I$1452,MATCH(B45,Historical!$B$7:$B$1452,0)))^(1/5)-1)*100)</f>
        <v>20.364253666714347</v>
      </c>
      <c r="V45" s="802">
        <f>IF(INDEX(Historical!$O$7:$O$1452,MATCH(B45,Historical!$B$7:$B$1452,0))=0,"n/a",((INDEX(Historical!$C$7:$C$1452,MATCH(B45,Historical!$B$7:$B$1452,0))/INDEX(Historical!$O$7:$O$1452,MATCH(B45,Historical!$B$7:$B$1452,0)))^(1/10)-1)*100)</f>
        <v>-11.561831723140791</v>
      </c>
      <c r="W45" s="803" t="str">
        <f t="shared" si="3"/>
        <v>n/a</v>
      </c>
      <c r="X45" s="804">
        <f t="shared" si="4"/>
        <v>1.6829961708028387</v>
      </c>
      <c r="Y45" s="967" t="s">
        <v>4072</v>
      </c>
      <c r="Z45" s="745">
        <f t="shared" si="5"/>
        <v>82.44274809160305</v>
      </c>
      <c r="AA45" s="678">
        <f t="shared" si="6"/>
        <v>7.6870229007633588</v>
      </c>
      <c r="AB45" s="679">
        <v>12</v>
      </c>
      <c r="AC45" s="959">
        <v>1.31</v>
      </c>
      <c r="AD45" s="959">
        <v>0.96</v>
      </c>
      <c r="AE45" s="959">
        <v>2.02</v>
      </c>
      <c r="AF45" s="959">
        <v>1.06</v>
      </c>
      <c r="AG45" s="959">
        <v>14.2</v>
      </c>
      <c r="AH45" s="959">
        <v>27.400000000000002</v>
      </c>
      <c r="AI45" s="959">
        <v>-12.389999999999999</v>
      </c>
      <c r="AJ45" s="959">
        <v>12.1</v>
      </c>
      <c r="AK45" s="959">
        <v>8</v>
      </c>
      <c r="AL45" s="969">
        <v>870.25</v>
      </c>
      <c r="AM45" s="964">
        <v>0.89999999999999991</v>
      </c>
      <c r="AN45" s="959">
        <v>4.8499999999999996</v>
      </c>
      <c r="AO45" s="845">
        <f t="shared" si="7"/>
        <v>23.402156287301533</v>
      </c>
      <c r="AP45" s="846">
        <f t="shared" si="8"/>
        <v>31.089179188064893</v>
      </c>
      <c r="AQ45" s="680">
        <f t="shared" si="9"/>
        <v>-39.821582773263444</v>
      </c>
      <c r="AR45" s="745">
        <f>INDEX(Historical!$C$7:$C$1452,MATCH(B45,Historical!$B$7:$B$1452,0))*IF(AH45="n/a",1.03,IF(AH45&lt;0,1.01,IF(AH45&gt;10,1.1,(1+AH45/100))))</f>
        <v>0.79200000000000004</v>
      </c>
      <c r="AS45" s="678">
        <f t="shared" si="10"/>
        <v>0.79992000000000008</v>
      </c>
      <c r="AT45" s="678">
        <f t="shared" si="15"/>
        <v>0.86391360000000017</v>
      </c>
      <c r="AU45" s="678">
        <f t="shared" si="15"/>
        <v>0.93302668800000021</v>
      </c>
      <c r="AV45" s="678">
        <f t="shared" si="15"/>
        <v>1.0076688230400004</v>
      </c>
      <c r="AW45" s="745">
        <f t="shared" si="12"/>
        <v>4.3965291110400004</v>
      </c>
      <c r="AX45" s="854">
        <f t="shared" si="13"/>
        <v>43.659673396623639</v>
      </c>
      <c r="AY45" s="1090">
        <v>0.39</v>
      </c>
      <c r="AZ45" s="964">
        <v>28.000000000000004</v>
      </c>
      <c r="BA45" s="964">
        <v>-21.04</v>
      </c>
      <c r="BB45" s="964">
        <v>-13.44</v>
      </c>
      <c r="BC45" s="964">
        <v>-5.6000000000000005</v>
      </c>
      <c r="BE45" s="701">
        <v>2012</v>
      </c>
      <c r="BF45" s="986" t="e">
        <f>#VALUE!</f>
        <v>#VALUE!</v>
      </c>
      <c r="BG45" s="972">
        <v>2.2999999999999998</v>
      </c>
    </row>
    <row r="46" spans="1:59" ht="11.25" customHeight="1" x14ac:dyDescent="0.2">
      <c r="A46" s="645" t="s">
        <v>953</v>
      </c>
      <c r="B46" s="651" t="s">
        <v>4231</v>
      </c>
      <c r="C46" s="1080" t="s">
        <v>109</v>
      </c>
      <c r="D46" s="1080" t="s">
        <v>119</v>
      </c>
      <c r="E46" s="836">
        <v>6</v>
      </c>
      <c r="F46" s="554">
        <v>693</v>
      </c>
      <c r="G46" s="554" t="s">
        <v>107</v>
      </c>
      <c r="H46" s="554" t="s">
        <v>107</v>
      </c>
      <c r="I46" s="966">
        <v>67.25</v>
      </c>
      <c r="J46" s="745">
        <f t="shared" si="0"/>
        <v>1.6059479553903349</v>
      </c>
      <c r="K46" s="968">
        <v>0.27</v>
      </c>
      <c r="L46" s="679">
        <v>4</v>
      </c>
      <c r="M46" s="736">
        <f t="shared" si="1"/>
        <v>1.08</v>
      </c>
      <c r="N46" s="644" t="s">
        <v>601</v>
      </c>
      <c r="O46" s="841">
        <v>0.23480000000000001</v>
      </c>
      <c r="P46" s="958">
        <v>43165</v>
      </c>
      <c r="Q46" s="958">
        <v>43180</v>
      </c>
      <c r="R46" s="736">
        <f t="shared" si="2"/>
        <v>14.991482112436119</v>
      </c>
      <c r="S46" s="802">
        <f>IF(INDEX(Historical!$D$7:$D$1452,MATCH(B46,Historical!$B$7:$B$1452,0))=0,"n/a",(INDEX(Historical!$C$7:$C$1452,MATCH(B46,Historical!$B$7:$B$1452,0))/INDEX(Historical!$D$7:$D$1452,MATCH(B46,Historical!$B$7:$B$1452,0))-1)*100)</f>
        <v>22.727272727272751</v>
      </c>
      <c r="T46" s="802">
        <f>IF(INDEX(Historical!$F$7:$F$1452,MATCH(B46,Historical!$B$7:$B$1452,0))=0,"n/a",((INDEX(Historical!$C$7:$C$1452,MATCH(B46,Historical!$B$7:$B$1452,0))/INDEX(Historical!$F$7:$F$1452,MATCH(B46,Historical!$B$7:$B$1452,0)))^(1/3)-1)*100)</f>
        <v>16.106951284583992</v>
      </c>
      <c r="U46" s="802">
        <f>IF(INDEX(Historical!$I$7:$I$1452,MATCH(B46,Historical!$B$7:$B$1452,0))=0,"n/a",((INDEX(Historical!$C$7:$C$1452,MATCH(B46,Historical!$B$7:$B$1452,0))/INDEX(Historical!$I$7:$I$1452,MATCH(B46,Historical!$B$7:$B$1452,0)))^(1/5)-1)*100)</f>
        <v>17.607902252467355</v>
      </c>
      <c r="V46" s="802" t="str">
        <f>IF(INDEX(Historical!$O$7:$O$1452,MATCH(B46,Historical!$B$7:$B$1452,0))=0,"n/a",((INDEX(Historical!$C$7:$C$1452,MATCH(B46,Historical!$B$7:$B$1452,0))/INDEX(Historical!$O$7:$O$1452,MATCH(B46,Historical!$B$7:$B$1452,0)))^(1/10)-1)*100)</f>
        <v>n/a</v>
      </c>
      <c r="W46" s="803" t="str">
        <f t="shared" si="3"/>
        <v>n/a</v>
      </c>
      <c r="X46" s="804" t="str">
        <f t="shared" si="4"/>
        <v>n/a</v>
      </c>
      <c r="Y46" s="967" t="s">
        <v>4469</v>
      </c>
      <c r="Z46" s="745">
        <f t="shared" si="5"/>
        <v>32.335329341317369</v>
      </c>
      <c r="AA46" s="678">
        <f t="shared" si="6"/>
        <v>20.134730538922156</v>
      </c>
      <c r="AB46" s="679">
        <v>12</v>
      </c>
      <c r="AC46" s="959">
        <v>3.34</v>
      </c>
      <c r="AD46" s="959">
        <v>2.88</v>
      </c>
      <c r="AE46" s="959">
        <v>1.26</v>
      </c>
      <c r="AF46" s="959">
        <v>1.26</v>
      </c>
      <c r="AG46" s="959">
        <v>7.5</v>
      </c>
      <c r="AH46" s="959">
        <v>-79.400000000000006</v>
      </c>
      <c r="AI46" s="959">
        <v>18.64</v>
      </c>
      <c r="AJ46" s="959">
        <v>-8.3000000000000007</v>
      </c>
      <c r="AK46" s="959">
        <v>7.0000000000000009</v>
      </c>
      <c r="AL46" s="969">
        <v>2350</v>
      </c>
      <c r="AM46" s="964">
        <v>3.5000000000000004</v>
      </c>
      <c r="AN46" s="959">
        <v>0.32</v>
      </c>
      <c r="AO46" s="845">
        <f t="shared" si="7"/>
        <v>-0.92088033106446687</v>
      </c>
      <c r="AP46" s="846">
        <f t="shared" si="8"/>
        <v>19.213850207857689</v>
      </c>
      <c r="AQ46" s="680">
        <f t="shared" si="9"/>
        <v>6.1859176246850778</v>
      </c>
      <c r="AR46" s="745">
        <f>INDEX(Historical!$C$7:$C$1452,MATCH(B46,Historical!$B$7:$B$1452,0))*IF(AH46="n/a",1.03,IF(AH46&lt;0,1.01,IF(AH46&gt;10,1.1,(1+AH46/100))))</f>
        <v>0.94852173913043492</v>
      </c>
      <c r="AS46" s="678">
        <f t="shared" si="10"/>
        <v>1.0433739130434785</v>
      </c>
      <c r="AT46" s="678">
        <f t="shared" si="15"/>
        <v>1.1164100869565221</v>
      </c>
      <c r="AU46" s="678">
        <f t="shared" si="15"/>
        <v>1.1945587930434787</v>
      </c>
      <c r="AV46" s="678">
        <f t="shared" si="15"/>
        <v>1.2781779085565224</v>
      </c>
      <c r="AW46" s="745">
        <f t="shared" si="12"/>
        <v>5.5810424407304371</v>
      </c>
      <c r="AX46" s="854">
        <f t="shared" si="13"/>
        <v>8.2989478672571551</v>
      </c>
      <c r="AY46" s="1090">
        <v>0.56999999999999995</v>
      </c>
      <c r="AZ46" s="964">
        <v>35.44</v>
      </c>
      <c r="BA46" s="964">
        <v>-3.93</v>
      </c>
      <c r="BB46" s="964">
        <v>2.56</v>
      </c>
      <c r="BC46" s="964">
        <v>8.68</v>
      </c>
      <c r="BE46" s="701">
        <v>2013</v>
      </c>
      <c r="BF46" s="986" t="e">
        <f>#VALUE!</f>
        <v>#VALUE!</v>
      </c>
      <c r="BG46" s="972">
        <v>1.5</v>
      </c>
    </row>
    <row r="47" spans="1:59" ht="11.25" customHeight="1" x14ac:dyDescent="0.2">
      <c r="A47" s="645" t="s">
        <v>954</v>
      </c>
      <c r="B47" s="651" t="s">
        <v>955</v>
      </c>
      <c r="C47" s="1080" t="s">
        <v>4407</v>
      </c>
      <c r="D47" s="1080" t="s">
        <v>4408</v>
      </c>
      <c r="E47" s="835">
        <v>6</v>
      </c>
      <c r="F47" s="554">
        <v>705</v>
      </c>
      <c r="G47" s="554" t="s">
        <v>107</v>
      </c>
      <c r="H47" s="554" t="s">
        <v>107</v>
      </c>
      <c r="I47" s="966">
        <v>14.06</v>
      </c>
      <c r="J47" s="745">
        <f t="shared" si="0"/>
        <v>5.6899004267425317</v>
      </c>
      <c r="K47" s="968">
        <v>0.2</v>
      </c>
      <c r="L47" s="679">
        <v>4</v>
      </c>
      <c r="M47" s="736">
        <f t="shared" si="1"/>
        <v>0.8</v>
      </c>
      <c r="N47" s="644" t="s">
        <v>509</v>
      </c>
      <c r="O47" s="838">
        <v>0.19</v>
      </c>
      <c r="P47" s="958">
        <v>43186</v>
      </c>
      <c r="Q47" s="958">
        <v>43195</v>
      </c>
      <c r="R47" s="736">
        <f t="shared" si="2"/>
        <v>5.2631578947368469</v>
      </c>
      <c r="S47" s="802">
        <f>IF(INDEX(Historical!$D$7:$D$1452,MATCH(B47,Historical!$B$7:$B$1452,0))=0,"n/a",(INDEX(Historical!$C$7:$C$1452,MATCH(B47,Historical!$B$7:$B$1452,0))/INDEX(Historical!$D$7:$D$1452,MATCH(B47,Historical!$B$7:$B$1452,0))-1)*100)</f>
        <v>5.6338028169014231</v>
      </c>
      <c r="T47" s="802">
        <f>IF(INDEX(Historical!$F$7:$F$1452,MATCH(B47,Historical!$B$7:$B$1452,0))=0,"n/a",((INDEX(Historical!$C$7:$C$1452,MATCH(B47,Historical!$B$7:$B$1452,0))/INDEX(Historical!$F$7:$F$1452,MATCH(B47,Historical!$B$7:$B$1452,0)))^(1/3)-1)*100)</f>
        <v>5.429083162718662</v>
      </c>
      <c r="U47" s="802" t="str">
        <f>IF(INDEX(Historical!$I$7:$I$1452,MATCH(B47,Historical!$B$7:$B$1452,0))=0,"n/a",((INDEX(Historical!$C$7:$C$1452,MATCH(B47,Historical!$B$7:$B$1452,0))/INDEX(Historical!$I$7:$I$1452,MATCH(B47,Historical!$B$7:$B$1452,0)))^(1/5)-1)*100)</f>
        <v>n/a</v>
      </c>
      <c r="V47" s="802" t="str">
        <f>IF(INDEX(Historical!$O$7:$O$1452,MATCH(B47,Historical!$B$7:$B$1452,0))=0,"n/a",((INDEX(Historical!$C$7:$C$1452,MATCH(B47,Historical!$B$7:$B$1452,0))/INDEX(Historical!$O$7:$O$1452,MATCH(B47,Historical!$B$7:$B$1452,0)))^(1/10)-1)*100)</f>
        <v>n/a</v>
      </c>
      <c r="W47" s="803" t="str">
        <f t="shared" si="3"/>
        <v>n/a</v>
      </c>
      <c r="X47" s="804" t="str">
        <f t="shared" si="4"/>
        <v>n/a</v>
      </c>
      <c r="Y47" s="756"/>
      <c r="Z47" s="745">
        <f t="shared" si="5"/>
        <v>242.42424242424244</v>
      </c>
      <c r="AA47" s="678">
        <f t="shared" si="6"/>
        <v>42.606060606060609</v>
      </c>
      <c r="AB47" s="679">
        <v>12</v>
      </c>
      <c r="AC47" s="959">
        <v>0.33</v>
      </c>
      <c r="AD47" s="959">
        <v>8.5500000000000007</v>
      </c>
      <c r="AE47" s="959">
        <v>4.7300000000000004</v>
      </c>
      <c r="AF47" s="959">
        <v>2.52</v>
      </c>
      <c r="AG47" s="959">
        <v>7.1</v>
      </c>
      <c r="AH47" s="959">
        <v>-36.799999999999997</v>
      </c>
      <c r="AI47" s="959">
        <v>4.6500000000000004</v>
      </c>
      <c r="AJ47" s="959">
        <v>-47.599999999999994</v>
      </c>
      <c r="AK47" s="959">
        <v>5</v>
      </c>
      <c r="AL47" s="969">
        <v>994.18</v>
      </c>
      <c r="AM47" s="964">
        <v>0.8</v>
      </c>
      <c r="AN47" s="959">
        <v>2.38</v>
      </c>
      <c r="AO47" s="845" t="str">
        <f t="shared" si="7"/>
        <v>n/a</v>
      </c>
      <c r="AP47" s="846" t="str">
        <f t="shared" si="8"/>
        <v>n/a</v>
      </c>
      <c r="AQ47" s="680">
        <f t="shared" si="9"/>
        <v>118.44630433767445</v>
      </c>
      <c r="AR47" s="745">
        <f>INDEX(Historical!$C$7:$C$1452,MATCH(B47,Historical!$B$7:$B$1452,0))*IF(AH47="n/a",1.03,IF(AH47&lt;0,1.01,IF(AH47&gt;10,1.1,(1+AH47/100))))</f>
        <v>0.75750000000000006</v>
      </c>
      <c r="AS47" s="678">
        <f t="shared" si="10"/>
        <v>0.79272375000000006</v>
      </c>
      <c r="AT47" s="678">
        <f t="shared" ref="AT47:AV66" si="16">IF($AK47="n/a",1.03*AS47,IF($AK47&lt;0,1.01*AS47,IF($AK47&gt;10,1.1*AS47,(1+$AK47/100)*AS47)))</f>
        <v>0.83235993750000015</v>
      </c>
      <c r="AU47" s="678">
        <f t="shared" si="16"/>
        <v>0.87397793437500015</v>
      </c>
      <c r="AV47" s="678">
        <f t="shared" si="16"/>
        <v>0.9176768310937502</v>
      </c>
      <c r="AW47" s="745">
        <f t="shared" si="12"/>
        <v>4.1742384529687504</v>
      </c>
      <c r="AX47" s="854">
        <f t="shared" si="13"/>
        <v>29.688751443589972</v>
      </c>
      <c r="AY47" s="1090">
        <v>0.53</v>
      </c>
      <c r="AZ47" s="964">
        <v>10.45</v>
      </c>
      <c r="BA47" s="964">
        <v>-13.05</v>
      </c>
      <c r="BB47" s="964">
        <v>-5.9499999999999993</v>
      </c>
      <c r="BC47" s="964">
        <v>-4.5199999999999996</v>
      </c>
      <c r="BE47" s="701">
        <v>2013</v>
      </c>
      <c r="BF47" s="986" t="e">
        <f>#VALUE!</f>
        <v>#VALUE!</v>
      </c>
      <c r="BG47" s="972">
        <v>1.6</v>
      </c>
    </row>
    <row r="48" spans="1:59" ht="11.25" customHeight="1" x14ac:dyDescent="0.2">
      <c r="A48" s="566" t="s">
        <v>956</v>
      </c>
      <c r="B48" s="651" t="s">
        <v>957</v>
      </c>
      <c r="C48" s="1080" t="s">
        <v>109</v>
      </c>
      <c r="D48" s="1080" t="s">
        <v>119</v>
      </c>
      <c r="E48" s="835">
        <v>8</v>
      </c>
      <c r="F48" s="554">
        <v>454</v>
      </c>
      <c r="G48" s="554" t="s">
        <v>38</v>
      </c>
      <c r="H48" s="554" t="s">
        <v>116</v>
      </c>
      <c r="I48" s="966">
        <v>73.7</v>
      </c>
      <c r="J48" s="745">
        <f t="shared" si="0"/>
        <v>2.2252374491180458</v>
      </c>
      <c r="K48" s="968">
        <v>0.41</v>
      </c>
      <c r="L48" s="679">
        <v>4</v>
      </c>
      <c r="M48" s="736">
        <f t="shared" si="1"/>
        <v>1.64</v>
      </c>
      <c r="N48" s="644" t="s">
        <v>598</v>
      </c>
      <c r="O48" s="838">
        <v>0.39</v>
      </c>
      <c r="P48" s="958">
        <v>43160</v>
      </c>
      <c r="Q48" s="958">
        <v>43175</v>
      </c>
      <c r="R48" s="736">
        <f t="shared" si="2"/>
        <v>5.128205128205118</v>
      </c>
      <c r="S48" s="802">
        <f>IF(INDEX(Historical!$D$7:$D$1452,MATCH(B48,Historical!$B$7:$B$1452,0))=0,"n/a",(INDEX(Historical!$C$7:$C$1452,MATCH(B48,Historical!$B$7:$B$1452,0))/INDEX(Historical!$D$7:$D$1452,MATCH(B48,Historical!$B$7:$B$1452,0))-1)*100)</f>
        <v>2.6315789473684292</v>
      </c>
      <c r="T48" s="802">
        <f>IF(INDEX(Historical!$F$7:$F$1452,MATCH(B48,Historical!$B$7:$B$1452,0))=0,"n/a",((INDEX(Historical!$C$7:$C$1452,MATCH(B48,Historical!$B$7:$B$1452,0))/INDEX(Historical!$F$7:$F$1452,MATCH(B48,Historical!$B$7:$B$1452,0)))^(1/3)-1)*100)</f>
        <v>2.7040024624839898</v>
      </c>
      <c r="U48" s="802">
        <f>IF(INDEX(Historical!$I$7:$I$1452,MATCH(B48,Historical!$B$7:$B$1452,0))=0,"n/a",((INDEX(Historical!$C$7:$C$1452,MATCH(B48,Historical!$B$7:$B$1452,0))/INDEX(Historical!$I$7:$I$1452,MATCH(B48,Historical!$B$7:$B$1452,0)))^(1/5)-1)*100)</f>
        <v>2.7820174603307546</v>
      </c>
      <c r="V48" s="802">
        <f>IF(INDEX(Historical!$O$7:$O$1452,MATCH(B48,Historical!$B$7:$B$1452,0))=0,"n/a",((INDEX(Historical!$C$7:$C$1452,MATCH(B48,Historical!$B$7:$B$1452,0))/INDEX(Historical!$O$7:$O$1452,MATCH(B48,Historical!$B$7:$B$1452,0)))^(1/10)-1)*100)</f>
        <v>2.3222994511191031</v>
      </c>
      <c r="W48" s="803">
        <f t="shared" si="3"/>
        <v>1.1979581095754537</v>
      </c>
      <c r="X48" s="804">
        <f t="shared" si="4"/>
        <v>0.24191456176789169</v>
      </c>
      <c r="Y48" s="760"/>
      <c r="Z48" s="745">
        <f t="shared" si="5"/>
        <v>45.303867403314911</v>
      </c>
      <c r="AA48" s="678">
        <f t="shared" si="6"/>
        <v>20.359116022099446</v>
      </c>
      <c r="AB48" s="679">
        <v>12</v>
      </c>
      <c r="AC48" s="959">
        <v>3.62</v>
      </c>
      <c r="AD48" s="959">
        <v>1.39</v>
      </c>
      <c r="AE48" s="959">
        <v>2.0299999999999998</v>
      </c>
      <c r="AF48" s="959">
        <v>2.97</v>
      </c>
      <c r="AG48" s="959">
        <v>14.000000000000002</v>
      </c>
      <c r="AH48" s="959">
        <v>18.2</v>
      </c>
      <c r="AI48" s="959">
        <v>14.27</v>
      </c>
      <c r="AJ48" s="959">
        <v>11.5</v>
      </c>
      <c r="AK48" s="959">
        <v>14.67</v>
      </c>
      <c r="AL48" s="969">
        <v>13940</v>
      </c>
      <c r="AM48" s="964">
        <v>0.1</v>
      </c>
      <c r="AN48" s="959">
        <v>0.78</v>
      </c>
      <c r="AO48" s="845">
        <f t="shared" si="7"/>
        <v>-15.351861112650646</v>
      </c>
      <c r="AP48" s="846">
        <f t="shared" si="8"/>
        <v>5.0072549094488004</v>
      </c>
      <c r="AQ48" s="680">
        <f t="shared" si="9"/>
        <v>63.933014213645436</v>
      </c>
      <c r="AR48" s="745">
        <f>INDEX(Historical!$C$7:$C$1452,MATCH(B48,Historical!$B$7:$B$1452,0))*IF(AH48="n/a",1.03,IF(AH48&lt;0,1.01,IF(AH48&gt;10,1.1,(1+AH48/100))))</f>
        <v>1.7160000000000002</v>
      </c>
      <c r="AS48" s="678">
        <f t="shared" si="10"/>
        <v>1.8876000000000004</v>
      </c>
      <c r="AT48" s="678">
        <f t="shared" si="16"/>
        <v>2.0763600000000006</v>
      </c>
      <c r="AU48" s="678">
        <f t="shared" si="16"/>
        <v>2.283996000000001</v>
      </c>
      <c r="AV48" s="678">
        <f t="shared" si="16"/>
        <v>2.5123956000000014</v>
      </c>
      <c r="AW48" s="745">
        <f t="shared" si="12"/>
        <v>10.476351600000005</v>
      </c>
      <c r="AX48" s="854">
        <f t="shared" si="13"/>
        <v>14.214859701492543</v>
      </c>
      <c r="AY48" s="1090">
        <v>0.94</v>
      </c>
      <c r="AZ48" s="964">
        <v>18.790000000000003</v>
      </c>
      <c r="BA48" s="964">
        <v>-6.74</v>
      </c>
      <c r="BB48" s="964">
        <v>-1.58</v>
      </c>
      <c r="BC48" s="964">
        <v>3.5000000000000004</v>
      </c>
      <c r="BE48" s="701">
        <v>2011</v>
      </c>
      <c r="BF48" s="986" t="e">
        <f>#VALUE!</f>
        <v>#VALUE!</v>
      </c>
      <c r="BG48" s="972">
        <v>3.9</v>
      </c>
    </row>
    <row r="49" spans="1:59" ht="11.25" customHeight="1" x14ac:dyDescent="0.2">
      <c r="A49" s="645" t="s">
        <v>958</v>
      </c>
      <c r="B49" s="651" t="s">
        <v>959</v>
      </c>
      <c r="C49" s="1080" t="s">
        <v>124</v>
      </c>
      <c r="D49" s="1080" t="s">
        <v>4256</v>
      </c>
      <c r="E49" s="835">
        <v>9</v>
      </c>
      <c r="F49" s="554">
        <v>376</v>
      </c>
      <c r="G49" s="554" t="s">
        <v>38</v>
      </c>
      <c r="H49" s="554" t="s">
        <v>38</v>
      </c>
      <c r="I49" s="966">
        <v>70.959999999999994</v>
      </c>
      <c r="J49" s="745">
        <f t="shared" si="0"/>
        <v>1.4092446448703495</v>
      </c>
      <c r="K49" s="968">
        <v>0.25</v>
      </c>
      <c r="L49" s="679">
        <v>4</v>
      </c>
      <c r="M49" s="736">
        <f t="shared" si="1"/>
        <v>1</v>
      </c>
      <c r="N49" s="644" t="s">
        <v>150</v>
      </c>
      <c r="O49" s="838">
        <v>0.22500000000000001</v>
      </c>
      <c r="P49" s="958">
        <v>43251</v>
      </c>
      <c r="Q49" s="958">
        <v>43266</v>
      </c>
      <c r="R49" s="736">
        <f t="shared" si="2"/>
        <v>11.111111111111107</v>
      </c>
      <c r="S49" s="802">
        <f>IF(INDEX(Historical!$D$7:$D$1452,MATCH(B49,Historical!$B$7:$B$1452,0))=0,"n/a",(INDEX(Historical!$C$7:$C$1452,MATCH(B49,Historical!$B$7:$B$1452,0))/INDEX(Historical!$D$7:$D$1452,MATCH(B49,Historical!$B$7:$B$1452,0))-1)*100)</f>
        <v>13.428533997117786</v>
      </c>
      <c r="T49" s="802">
        <f>IF(INDEX(Historical!$F$7:$F$1452,MATCH(B49,Historical!$B$7:$B$1452,0))=0,"n/a",((INDEX(Historical!$C$7:$C$1452,MATCH(B49,Historical!$B$7:$B$1452,0))/INDEX(Historical!$F$7:$F$1452,MATCH(B49,Historical!$B$7:$B$1452,0)))^(1/3)-1)*100)</f>
        <v>9.1720825653877736</v>
      </c>
      <c r="U49" s="802">
        <f>IF(INDEX(Historical!$I$7:$I$1452,MATCH(B49,Historical!$B$7:$B$1452,0))=0,"n/a",((INDEX(Historical!$C$7:$C$1452,MATCH(B49,Historical!$B$7:$B$1452,0))/INDEX(Historical!$I$7:$I$1452,MATCH(B49,Historical!$B$7:$B$1452,0)))^(1/5)-1)*100)</f>
        <v>15.793913538373893</v>
      </c>
      <c r="V49" s="802">
        <f>IF(INDEX(Historical!$O$7:$O$1452,MATCH(B49,Historical!$B$7:$B$1452,0))=0,"n/a",((INDEX(Historical!$C$7:$C$1452,MATCH(B49,Historical!$B$7:$B$1452,0))/INDEX(Historical!$O$7:$O$1452,MATCH(B49,Historical!$B$7:$B$1452,0)))^(1/10)-1)*100)</f>
        <v>4.8690632857626648</v>
      </c>
      <c r="W49" s="803">
        <f t="shared" si="3"/>
        <v>3.2437273067606096</v>
      </c>
      <c r="X49" s="804" t="str">
        <f t="shared" si="4"/>
        <v>n/a</v>
      </c>
      <c r="Y49" s="762"/>
      <c r="Z49" s="745">
        <f t="shared" si="5"/>
        <v>59.171597633136095</v>
      </c>
      <c r="AA49" s="678">
        <f t="shared" si="6"/>
        <v>41.988165680473372</v>
      </c>
      <c r="AB49" s="679">
        <v>9</v>
      </c>
      <c r="AC49" s="959">
        <v>1.69</v>
      </c>
      <c r="AD49" s="959">
        <v>16.86</v>
      </c>
      <c r="AE49" s="959">
        <v>1.22</v>
      </c>
      <c r="AF49" s="959">
        <v>1.31</v>
      </c>
      <c r="AG49" s="959">
        <v>3.4000000000000004</v>
      </c>
      <c r="AH49" s="959">
        <v>177.1</v>
      </c>
      <c r="AI49" s="959">
        <v>13.71</v>
      </c>
      <c r="AJ49" s="959">
        <v>-25</v>
      </c>
      <c r="AK49" s="959">
        <v>2.4899999999999998</v>
      </c>
      <c r="AL49" s="969">
        <v>4560</v>
      </c>
      <c r="AM49" s="964">
        <v>0.3</v>
      </c>
      <c r="AN49" s="959">
        <v>0.74</v>
      </c>
      <c r="AO49" s="845">
        <f t="shared" si="7"/>
        <v>-24.785007497229131</v>
      </c>
      <c r="AP49" s="846">
        <f t="shared" si="8"/>
        <v>17.203158183244241</v>
      </c>
      <c r="AQ49" s="680">
        <f t="shared" si="9"/>
        <v>56.353583679812246</v>
      </c>
      <c r="AR49" s="745">
        <f>INDEX(Historical!$C$7:$C$1452,MATCH(B49,Historical!$B$7:$B$1452,0))*IF(AH49="n/a",1.03,IF(AH49&lt;0,1.01,IF(AH49&gt;10,1.1,(1+AH49/100))))</f>
        <v>0.95238000000000012</v>
      </c>
      <c r="AS49" s="678">
        <f t="shared" si="10"/>
        <v>1.0476180000000002</v>
      </c>
      <c r="AT49" s="678">
        <f t="shared" si="16"/>
        <v>1.0737036882000002</v>
      </c>
      <c r="AU49" s="678">
        <f t="shared" si="16"/>
        <v>1.10043891003618</v>
      </c>
      <c r="AV49" s="678">
        <f t="shared" si="16"/>
        <v>1.1278398388960809</v>
      </c>
      <c r="AW49" s="745">
        <f t="shared" si="12"/>
        <v>5.3019804371322614</v>
      </c>
      <c r="AX49" s="854">
        <f t="shared" si="13"/>
        <v>7.4717875382359953</v>
      </c>
      <c r="AY49" s="1090">
        <v>1.35</v>
      </c>
      <c r="AZ49" s="964">
        <v>9.49</v>
      </c>
      <c r="BA49" s="964">
        <v>-18.09</v>
      </c>
      <c r="BB49" s="964">
        <v>-7.3800000000000008</v>
      </c>
      <c r="BC49" s="964">
        <v>-8.94</v>
      </c>
      <c r="BE49" s="701">
        <v>2010</v>
      </c>
      <c r="BF49" s="986" t="e">
        <f>#VALUE!</f>
        <v>#VALUE!</v>
      </c>
      <c r="BG49" s="972">
        <v>1.4000000000000001</v>
      </c>
    </row>
    <row r="50" spans="1:59" ht="11.25" customHeight="1" x14ac:dyDescent="0.2">
      <c r="A50" s="566" t="s">
        <v>963</v>
      </c>
      <c r="B50" s="651" t="s">
        <v>964</v>
      </c>
      <c r="C50" s="1080" t="s">
        <v>109</v>
      </c>
      <c r="D50" s="1080" t="s">
        <v>4427</v>
      </c>
      <c r="E50" s="835">
        <v>7</v>
      </c>
      <c r="F50" s="554">
        <v>648</v>
      </c>
      <c r="G50" s="554" t="s">
        <v>116</v>
      </c>
      <c r="H50" s="554" t="s">
        <v>116</v>
      </c>
      <c r="I50" s="966">
        <v>19.79</v>
      </c>
      <c r="J50" s="745">
        <f t="shared" si="0"/>
        <v>3.4360788276907535</v>
      </c>
      <c r="K50" s="968">
        <v>0.17</v>
      </c>
      <c r="L50" s="679">
        <v>4</v>
      </c>
      <c r="M50" s="736">
        <f t="shared" si="1"/>
        <v>0.68</v>
      </c>
      <c r="N50" s="644" t="s">
        <v>150</v>
      </c>
      <c r="O50" s="838">
        <v>0.15</v>
      </c>
      <c r="P50" s="958">
        <v>43434</v>
      </c>
      <c r="Q50" s="958">
        <v>43451</v>
      </c>
      <c r="R50" s="736">
        <f t="shared" si="2"/>
        <v>13.333333333333346</v>
      </c>
      <c r="S50" s="802">
        <f>IF(INDEX(Historical!$D$7:$D$1452,MATCH(B50,Historical!$B$7:$B$1452,0))=0,"n/a",(INDEX(Historical!$C$7:$C$1452,MATCH(B50,Historical!$B$7:$B$1452,0))/INDEX(Historical!$D$7:$D$1452,MATCH(B50,Historical!$B$7:$B$1452,0))-1)*100)</f>
        <v>11.111111111111116</v>
      </c>
      <c r="T50" s="802">
        <f>IF(INDEX(Historical!$F$7:$F$1452,MATCH(B50,Historical!$B$7:$B$1452,0))=0,"n/a",((INDEX(Historical!$C$7:$C$1452,MATCH(B50,Historical!$B$7:$B$1452,0))/INDEX(Historical!$F$7:$F$1452,MATCH(B50,Historical!$B$7:$B$1452,0)))^(1/3)-1)*100)</f>
        <v>10.557809853526301</v>
      </c>
      <c r="U50" s="802">
        <f>IF(INDEX(Historical!$I$7:$I$1452,MATCH(B50,Historical!$B$7:$B$1452,0))=0,"n/a",((INDEX(Historical!$C$7:$C$1452,MATCH(B50,Historical!$B$7:$B$1452,0))/INDEX(Historical!$I$7:$I$1452,MATCH(B50,Historical!$B$7:$B$1452,0)))^(1/5)-1)*100)</f>
        <v>16.801503633750126</v>
      </c>
      <c r="V50" s="802">
        <f>IF(INDEX(Historical!$O$7:$O$1452,MATCH(B50,Historical!$B$7:$B$1452,0))=0,"n/a",((INDEX(Historical!$C$7:$C$1452,MATCH(B50,Historical!$B$7:$B$1452,0))/INDEX(Historical!$O$7:$O$1452,MATCH(B50,Historical!$B$7:$B$1452,0)))^(1/10)-1)*100)</f>
        <v>-8.5337197907120572</v>
      </c>
      <c r="W50" s="803" t="str">
        <f t="shared" si="3"/>
        <v>n/a</v>
      </c>
      <c r="X50" s="804">
        <f t="shared" si="4"/>
        <v>1.9766474863235444</v>
      </c>
      <c r="Y50" s="760"/>
      <c r="Z50" s="745">
        <f t="shared" si="5"/>
        <v>38.202247191011239</v>
      </c>
      <c r="AA50" s="678">
        <f t="shared" si="6"/>
        <v>11.117977528089886</v>
      </c>
      <c r="AB50" s="679">
        <v>12</v>
      </c>
      <c r="AC50" s="959">
        <v>1.78</v>
      </c>
      <c r="AD50" s="959">
        <v>1.86</v>
      </c>
      <c r="AE50" s="959">
        <v>3.11</v>
      </c>
      <c r="AF50" s="959">
        <v>0.95</v>
      </c>
      <c r="AG50" s="959">
        <v>8.2000000000000011</v>
      </c>
      <c r="AH50" s="959">
        <v>19.400000000000002</v>
      </c>
      <c r="AI50" s="959">
        <v>2.1399999999999997</v>
      </c>
      <c r="AJ50" s="959">
        <v>8.5</v>
      </c>
      <c r="AK50" s="959">
        <v>6</v>
      </c>
      <c r="AL50" s="969">
        <v>3350</v>
      </c>
      <c r="AM50" s="964">
        <v>1</v>
      </c>
      <c r="AN50" s="959">
        <v>0.22</v>
      </c>
      <c r="AO50" s="845">
        <f t="shared" si="7"/>
        <v>9.1196049333509936</v>
      </c>
      <c r="AP50" s="846">
        <f t="shared" si="8"/>
        <v>20.23758246144088</v>
      </c>
      <c r="AQ50" s="680">
        <f t="shared" si="9"/>
        <v>-31.485350628301092</v>
      </c>
      <c r="AR50" s="745">
        <f>INDEX(Historical!$C$7:$C$1452,MATCH(B50,Historical!$B$7:$B$1452,0))*IF(AH50="n/a",1.03,IF(AH50&lt;0,1.01,IF(AH50&gt;10,1.1,(1+AH50/100))))</f>
        <v>0.55000000000000004</v>
      </c>
      <c r="AS50" s="678">
        <f t="shared" si="10"/>
        <v>0.5617700000000001</v>
      </c>
      <c r="AT50" s="678">
        <f t="shared" si="16"/>
        <v>0.59547620000000012</v>
      </c>
      <c r="AU50" s="678">
        <f t="shared" si="16"/>
        <v>0.63120477200000014</v>
      </c>
      <c r="AV50" s="678">
        <f t="shared" si="16"/>
        <v>0.6690770583200002</v>
      </c>
      <c r="AW50" s="745">
        <f t="shared" si="12"/>
        <v>3.0075280303200005</v>
      </c>
      <c r="AX50" s="854">
        <f t="shared" si="13"/>
        <v>15.197210865689744</v>
      </c>
      <c r="AY50" s="1090">
        <v>1.08</v>
      </c>
      <c r="AZ50" s="964">
        <v>6.8000000000000007</v>
      </c>
      <c r="BA50" s="964">
        <v>-31.819999999999997</v>
      </c>
      <c r="BB50" s="964">
        <v>-10.85</v>
      </c>
      <c r="BC50" s="964">
        <v>-23</v>
      </c>
      <c r="BE50" s="701">
        <v>2012</v>
      </c>
      <c r="BF50" s="986" t="e">
        <f>#VALUE!</f>
        <v>#VALUE!</v>
      </c>
      <c r="BG50" s="972">
        <v>0.89999999999999991</v>
      </c>
    </row>
    <row r="51" spans="1:59" ht="11.25" customHeight="1" x14ac:dyDescent="0.2">
      <c r="A51" s="566" t="s">
        <v>965</v>
      </c>
      <c r="B51" s="651" t="s">
        <v>966</v>
      </c>
      <c r="C51" s="1080" t="s">
        <v>109</v>
      </c>
      <c r="D51" s="1080" t="s">
        <v>119</v>
      </c>
      <c r="E51" s="835">
        <v>7</v>
      </c>
      <c r="F51" s="554">
        <v>582</v>
      </c>
      <c r="G51" s="554" t="s">
        <v>107</v>
      </c>
      <c r="H51" s="554" t="s">
        <v>107</v>
      </c>
      <c r="I51" s="966">
        <v>38.28</v>
      </c>
      <c r="J51" s="745">
        <f t="shared" si="0"/>
        <v>1.6718913270637408</v>
      </c>
      <c r="K51" s="968">
        <v>0.16</v>
      </c>
      <c r="L51" s="679">
        <v>4</v>
      </c>
      <c r="M51" s="736">
        <f t="shared" si="1"/>
        <v>0.64</v>
      </c>
      <c r="N51" s="644" t="s">
        <v>717</v>
      </c>
      <c r="O51" s="838">
        <v>0.14249999999999999</v>
      </c>
      <c r="P51" s="958">
        <v>43165</v>
      </c>
      <c r="Q51" s="958">
        <v>43180</v>
      </c>
      <c r="R51" s="736">
        <f t="shared" si="2"/>
        <v>12.280701754385976</v>
      </c>
      <c r="S51" s="802">
        <f>IF(INDEX(Historical!$D$7:$D$1452,MATCH(B51,Historical!$B$7:$B$1452,0))=0,"n/a",(INDEX(Historical!$C$7:$C$1452,MATCH(B51,Historical!$B$7:$B$1452,0))/INDEX(Historical!$D$7:$D$1452,MATCH(B51,Historical!$B$7:$B$1452,0))-1)*100)</f>
        <v>9.6153846153846025</v>
      </c>
      <c r="T51" s="802">
        <f>IF(INDEX(Historical!$F$7:$F$1452,MATCH(B51,Historical!$B$7:$B$1452,0))=0,"n/a",((INDEX(Historical!$C$7:$C$1452,MATCH(B51,Historical!$B$7:$B$1452,0))/INDEX(Historical!$F$7:$F$1452,MATCH(B51,Historical!$B$7:$B$1452,0)))^(1/3)-1)*100)</f>
        <v>9.0119377956894287</v>
      </c>
      <c r="U51" s="802">
        <f>IF(INDEX(Historical!$I$7:$I$1452,MATCH(B51,Historical!$B$7:$B$1452,0))=0,"n/a",((INDEX(Historical!$C$7:$C$1452,MATCH(B51,Historical!$B$7:$B$1452,0))/INDEX(Historical!$I$7:$I$1452,MATCH(B51,Historical!$B$7:$B$1452,0)))^(1/5)-1)*100)</f>
        <v>9.6262279352954181</v>
      </c>
      <c r="V51" s="802">
        <f>IF(INDEX(Historical!$O$7:$O$1452,MATCH(B51,Historical!$B$7:$B$1452,0))=0,"n/a",((INDEX(Historical!$C$7:$C$1452,MATCH(B51,Historical!$B$7:$B$1452,0))/INDEX(Historical!$O$7:$O$1452,MATCH(B51,Historical!$B$7:$B$1452,0)))^(1/10)-1)*100)</f>
        <v>13.546953721008869</v>
      </c>
      <c r="W51" s="803">
        <f t="shared" si="3"/>
        <v>0.71058247732601931</v>
      </c>
      <c r="X51" s="804">
        <f t="shared" si="4"/>
        <v>0.15501172198543345</v>
      </c>
      <c r="Y51" s="967" t="s">
        <v>480</v>
      </c>
      <c r="Z51" s="745">
        <f t="shared" si="5"/>
        <v>13.445378151260506</v>
      </c>
      <c r="AA51" s="678">
        <f t="shared" si="6"/>
        <v>8.0420168067226889</v>
      </c>
      <c r="AB51" s="679">
        <v>12</v>
      </c>
      <c r="AC51" s="959">
        <v>4.76</v>
      </c>
      <c r="AD51" s="959">
        <v>2.68</v>
      </c>
      <c r="AE51" s="959">
        <v>3.74</v>
      </c>
      <c r="AF51" s="959">
        <v>0.63</v>
      </c>
      <c r="AG51" s="959">
        <v>7.1999999999999993</v>
      </c>
      <c r="AH51" s="959">
        <v>-1.6</v>
      </c>
      <c r="AI51" s="959">
        <v>-31.06</v>
      </c>
      <c r="AJ51" s="959">
        <v>62.1</v>
      </c>
      <c r="AK51" s="959">
        <v>3</v>
      </c>
      <c r="AL51" s="969">
        <v>4130</v>
      </c>
      <c r="AM51" s="964">
        <v>1.9</v>
      </c>
      <c r="AN51" s="959">
        <v>0.19</v>
      </c>
      <c r="AO51" s="845">
        <f t="shared" si="7"/>
        <v>3.2561024556364693</v>
      </c>
      <c r="AP51" s="846">
        <f t="shared" si="8"/>
        <v>11.298119262359158</v>
      </c>
      <c r="AQ51" s="680">
        <f t="shared" si="9"/>
        <v>-52.547237110128634</v>
      </c>
      <c r="AR51" s="745">
        <f>INDEX(Historical!$C$7:$C$1452,MATCH(B51,Historical!$B$7:$B$1452,0))*IF(AH51="n/a",1.03,IF(AH51&lt;0,1.01,IF(AH51&gt;10,1.1,(1+AH51/100))))</f>
        <v>0.57569999999999999</v>
      </c>
      <c r="AS51" s="678">
        <f t="shared" si="10"/>
        <v>0.581457</v>
      </c>
      <c r="AT51" s="678">
        <f t="shared" si="16"/>
        <v>0.59890071</v>
      </c>
      <c r="AU51" s="678">
        <f t="shared" si="16"/>
        <v>0.61686773130000006</v>
      </c>
      <c r="AV51" s="678">
        <f t="shared" si="16"/>
        <v>0.63537376323900008</v>
      </c>
      <c r="AW51" s="745">
        <f t="shared" si="12"/>
        <v>3.008299204539</v>
      </c>
      <c r="AX51" s="854">
        <f t="shared" si="13"/>
        <v>7.858670858252351</v>
      </c>
      <c r="AY51" s="1090">
        <v>1.1200000000000001</v>
      </c>
      <c r="AZ51" s="964">
        <v>16.11</v>
      </c>
      <c r="BA51" s="964">
        <v>-11.799999999999999</v>
      </c>
      <c r="BB51" s="964">
        <v>-3.2199999999999998</v>
      </c>
      <c r="BC51" s="964">
        <v>-0.54999999999999993</v>
      </c>
      <c r="BE51" s="701">
        <v>2012</v>
      </c>
      <c r="BF51" s="986" t="e">
        <f>#VALUE!</f>
        <v>#VALUE!</v>
      </c>
      <c r="BG51" s="972">
        <v>3.4000000000000004</v>
      </c>
    </row>
    <row r="52" spans="1:59" ht="11.25" customHeight="1" x14ac:dyDescent="0.2">
      <c r="A52" s="566" t="s">
        <v>967</v>
      </c>
      <c r="B52" s="651" t="s">
        <v>968</v>
      </c>
      <c r="C52" s="1080" t="s">
        <v>248</v>
      </c>
      <c r="D52" s="1080" t="s">
        <v>4422</v>
      </c>
      <c r="E52" s="835">
        <v>9</v>
      </c>
      <c r="F52" s="554">
        <v>374</v>
      </c>
      <c r="G52" s="554" t="s">
        <v>107</v>
      </c>
      <c r="H52" s="554" t="s">
        <v>107</v>
      </c>
      <c r="I52" s="966">
        <v>70.23</v>
      </c>
      <c r="J52" s="745">
        <f t="shared" si="0"/>
        <v>3.531254449665385</v>
      </c>
      <c r="K52" s="968">
        <v>0.62</v>
      </c>
      <c r="L52" s="679">
        <v>4</v>
      </c>
      <c r="M52" s="736">
        <f t="shared" si="1"/>
        <v>2.48</v>
      </c>
      <c r="N52" s="644" t="s">
        <v>432</v>
      </c>
      <c r="O52" s="838">
        <v>0.6</v>
      </c>
      <c r="P52" s="958">
        <v>43242</v>
      </c>
      <c r="Q52" s="958">
        <v>43258</v>
      </c>
      <c r="R52" s="736">
        <f t="shared" si="2"/>
        <v>3.3333333333333366</v>
      </c>
      <c r="S52" s="802">
        <f>IF(INDEX(Historical!$D$7:$D$1452,MATCH(B52,Historical!$B$7:$B$1452,0))=0,"n/a",(INDEX(Historical!$C$7:$C$1452,MATCH(B52,Historical!$B$7:$B$1452,0))/INDEX(Historical!$D$7:$D$1452,MATCH(B52,Historical!$B$7:$B$1452,0))-1)*100)</f>
        <v>3.4782608695652195</v>
      </c>
      <c r="T52" s="802">
        <f>IF(INDEX(Historical!$F$7:$F$1452,MATCH(B52,Historical!$B$7:$B$1452,0))=0,"n/a",((INDEX(Historical!$C$7:$C$1452,MATCH(B52,Historical!$B$7:$B$1452,0))/INDEX(Historical!$F$7:$F$1452,MATCH(B52,Historical!$B$7:$B$1452,0)))^(1/3)-1)*100)</f>
        <v>3.9314609252725896</v>
      </c>
      <c r="U52" s="802">
        <f>IF(INDEX(Historical!$I$7:$I$1452,MATCH(B52,Historical!$B$7:$B$1452,0))=0,"n/a",((INDEX(Historical!$C$7:$C$1452,MATCH(B52,Historical!$B$7:$B$1452,0))/INDEX(Historical!$I$7:$I$1452,MATCH(B52,Historical!$B$7:$B$1452,0)))^(1/5)-1)*100)</f>
        <v>4.7184078606183233</v>
      </c>
      <c r="V52" s="802">
        <f>IF(INDEX(Historical!$O$7:$O$1452,MATCH(B52,Historical!$B$7:$B$1452,0))=0,"n/a",((INDEX(Historical!$C$7:$C$1452,MATCH(B52,Historical!$B$7:$B$1452,0))/INDEX(Historical!$O$7:$O$1452,MATCH(B52,Historical!$B$7:$B$1452,0)))^(1/10)-1)*100)</f>
        <v>4.4493216110784273</v>
      </c>
      <c r="W52" s="803">
        <f t="shared" si="3"/>
        <v>1.0604780398139559</v>
      </c>
      <c r="X52" s="804">
        <f t="shared" si="4"/>
        <v>2.3592039303091616</v>
      </c>
      <c r="Y52" s="967" t="s">
        <v>969</v>
      </c>
      <c r="Z52" s="745">
        <f t="shared" si="5"/>
        <v>36.310395314787705</v>
      </c>
      <c r="AA52" s="678">
        <f t="shared" si="6"/>
        <v>10.282576866764275</v>
      </c>
      <c r="AB52" s="679">
        <v>12</v>
      </c>
      <c r="AC52" s="959">
        <v>6.83</v>
      </c>
      <c r="AD52" s="959">
        <v>0.6</v>
      </c>
      <c r="AE52" s="959">
        <v>0.67</v>
      </c>
      <c r="AF52" s="959">
        <v>3</v>
      </c>
      <c r="AG52" s="959">
        <v>11.200000000000001</v>
      </c>
      <c r="AH52" s="959">
        <v>-12.5</v>
      </c>
      <c r="AI52" s="959">
        <v>12</v>
      </c>
      <c r="AJ52" s="959">
        <v>2</v>
      </c>
      <c r="AK52" s="959">
        <v>17.2</v>
      </c>
      <c r="AL52" s="969">
        <v>6180</v>
      </c>
      <c r="AM52" s="964">
        <v>0.1</v>
      </c>
      <c r="AN52" s="959">
        <v>1.1000000000000001</v>
      </c>
      <c r="AO52" s="845">
        <f t="shared" si="7"/>
        <v>-2.0329145564805664</v>
      </c>
      <c r="AP52" s="846">
        <f t="shared" si="8"/>
        <v>8.2496623102837088</v>
      </c>
      <c r="AQ52" s="680">
        <f t="shared" si="9"/>
        <v>17.090146848567223</v>
      </c>
      <c r="AR52" s="745">
        <f>INDEX(Historical!$C$7:$C$1452,MATCH(B52,Historical!$B$7:$B$1452,0))*IF(AH52="n/a",1.03,IF(AH52&lt;0,1.01,IF(AH52&gt;10,1.1,(1+AH52/100))))</f>
        <v>2.4037999999999999</v>
      </c>
      <c r="AS52" s="678">
        <f t="shared" si="10"/>
        <v>2.64418</v>
      </c>
      <c r="AT52" s="678">
        <f t="shared" si="16"/>
        <v>2.908598</v>
      </c>
      <c r="AU52" s="678">
        <f t="shared" si="16"/>
        <v>3.1994578000000002</v>
      </c>
      <c r="AV52" s="678">
        <f t="shared" si="16"/>
        <v>3.5194035800000005</v>
      </c>
      <c r="AW52" s="745">
        <f t="shared" si="12"/>
        <v>14.675439380000002</v>
      </c>
      <c r="AX52" s="854">
        <f t="shared" si="13"/>
        <v>20.896254278798235</v>
      </c>
      <c r="AY52" s="1090">
        <v>1.22</v>
      </c>
      <c r="AZ52" s="964">
        <v>2.98</v>
      </c>
      <c r="BA52" s="964">
        <v>-39.15</v>
      </c>
      <c r="BB52" s="964">
        <v>-13.29</v>
      </c>
      <c r="BC52" s="964">
        <v>-26.290000000000003</v>
      </c>
      <c r="BE52" s="701">
        <v>2010</v>
      </c>
      <c r="BF52" s="986" t="e">
        <f>#VALUE!</f>
        <v>#VALUE!</v>
      </c>
      <c r="BG52" s="972">
        <v>4.3999999999999995</v>
      </c>
    </row>
    <row r="53" spans="1:59" s="882" customFormat="1" ht="11.25" customHeight="1" x14ac:dyDescent="0.2">
      <c r="A53" s="740" t="s">
        <v>970</v>
      </c>
      <c r="B53" s="890" t="s">
        <v>971</v>
      </c>
      <c r="C53" s="1080" t="s">
        <v>4407</v>
      </c>
      <c r="D53" s="1080" t="s">
        <v>4408</v>
      </c>
      <c r="E53" s="862">
        <v>7</v>
      </c>
      <c r="F53" s="554">
        <v>594</v>
      </c>
      <c r="G53" s="1179" t="s">
        <v>38</v>
      </c>
      <c r="H53" s="1179" t="s">
        <v>38</v>
      </c>
      <c r="I53" s="863">
        <v>174.05</v>
      </c>
      <c r="J53" s="864">
        <f t="shared" si="0"/>
        <v>3.3783395575983906</v>
      </c>
      <c r="K53" s="865">
        <v>1.47</v>
      </c>
      <c r="L53" s="866">
        <v>4</v>
      </c>
      <c r="M53" s="867">
        <f t="shared" si="1"/>
        <v>5.88</v>
      </c>
      <c r="N53" s="868" t="s">
        <v>221</v>
      </c>
      <c r="O53" s="869">
        <v>1.42</v>
      </c>
      <c r="P53" s="870">
        <v>43187</v>
      </c>
      <c r="Q53" s="870">
        <v>43206</v>
      </c>
      <c r="R53" s="867">
        <f t="shared" si="2"/>
        <v>3.521126760563384</v>
      </c>
      <c r="S53" s="802">
        <f>IF(INDEX(Historical!$D$7:$D$1452,MATCH(B53,Historical!$B$7:$B$1452,0))=0,"n/a",(INDEX(Historical!$C$7:$C$1452,MATCH(B53,Historical!$B$7:$B$1452,0))/INDEX(Historical!$D$7:$D$1452,MATCH(B53,Historical!$B$7:$B$1452,0))-1)*100)</f>
        <v>5.8490566037735725</v>
      </c>
      <c r="T53" s="802">
        <f>IF(INDEX(Historical!$F$7:$F$1452,MATCH(B53,Historical!$B$7:$B$1452,0))=0,"n/a",((INDEX(Historical!$C$7:$C$1452,MATCH(B53,Historical!$B$7:$B$1452,0))/INDEX(Historical!$F$7:$F$1452,MATCH(B53,Historical!$B$7:$B$1452,0)))^(1/3)-1)*100)</f>
        <v>7.230209593387471</v>
      </c>
      <c r="U53" s="802">
        <f>IF(INDEX(Historical!$I$7:$I$1452,MATCH(B53,Historical!$B$7:$B$1452,0))=0,"n/a",((INDEX(Historical!$C$7:$C$1452,MATCH(B53,Historical!$B$7:$B$1452,0))/INDEX(Historical!$I$7:$I$1452,MATCH(B53,Historical!$B$7:$B$1452,0)))^(1/5)-1)*100)</f>
        <v>8.0883102894335543</v>
      </c>
      <c r="V53" s="802">
        <f>IF(INDEX(Historical!$O$7:$O$1452,MATCH(B53,Historical!$B$7:$B$1452,0))=0,"n/a",((INDEX(Historical!$C$7:$C$1452,MATCH(B53,Historical!$B$7:$B$1452,0))/INDEX(Historical!$O$7:$O$1452,MATCH(B53,Historical!$B$7:$B$1452,0)))^(1/10)-1)*100)</f>
        <v>5.3542022100315334</v>
      </c>
      <c r="W53" s="871">
        <f t="shared" si="3"/>
        <v>1.5106471463254501</v>
      </c>
      <c r="X53" s="872">
        <f t="shared" si="4"/>
        <v>0.40441551447167773</v>
      </c>
      <c r="Y53" s="997"/>
      <c r="Z53" s="864">
        <f t="shared" si="5"/>
        <v>98.65771812080537</v>
      </c>
      <c r="AA53" s="874">
        <f t="shared" si="6"/>
        <v>29.20302013422819</v>
      </c>
      <c r="AB53" s="866">
        <v>12</v>
      </c>
      <c r="AC53" s="875">
        <v>5.96</v>
      </c>
      <c r="AD53" s="875">
        <v>11.5</v>
      </c>
      <c r="AE53" s="875">
        <v>11.16</v>
      </c>
      <c r="AF53" s="875">
        <v>2.31</v>
      </c>
      <c r="AG53" s="875">
        <v>7.9</v>
      </c>
      <c r="AH53" s="875">
        <v>-15.6</v>
      </c>
      <c r="AI53" s="875">
        <v>-8.94</v>
      </c>
      <c r="AJ53" s="875">
        <v>20</v>
      </c>
      <c r="AK53" s="875">
        <v>2.54</v>
      </c>
      <c r="AL53" s="876">
        <v>25230</v>
      </c>
      <c r="AM53" s="877">
        <v>0.2</v>
      </c>
      <c r="AN53" s="875">
        <v>0.72</v>
      </c>
      <c r="AO53" s="878">
        <f t="shared" si="7"/>
        <v>-17.736370287196245</v>
      </c>
      <c r="AP53" s="879">
        <f t="shared" si="8"/>
        <v>11.466649847031945</v>
      </c>
      <c r="AQ53" s="880">
        <f t="shared" si="9"/>
        <v>73.152439595310398</v>
      </c>
      <c r="AR53" s="745">
        <f>INDEX(Historical!$C$7:$C$1452,MATCH(B53,Historical!$B$7:$B$1452,0))*IF(AH53="n/a",1.03,IF(AH53&lt;0,1.01,IF(AH53&gt;10,1.1,(1+AH53/100))))</f>
        <v>5.6660999999999992</v>
      </c>
      <c r="AS53" s="874">
        <f t="shared" si="10"/>
        <v>5.7227609999999993</v>
      </c>
      <c r="AT53" s="874">
        <f t="shared" si="16"/>
        <v>5.8681191294000001</v>
      </c>
      <c r="AU53" s="874">
        <f t="shared" si="16"/>
        <v>6.0171693552867609</v>
      </c>
      <c r="AV53" s="874">
        <f t="shared" si="16"/>
        <v>6.1700054569110447</v>
      </c>
      <c r="AW53" s="864">
        <f t="shared" si="12"/>
        <v>29.444154941597805</v>
      </c>
      <c r="AX53" s="881">
        <f t="shared" si="13"/>
        <v>16.917066901234016</v>
      </c>
      <c r="AY53" s="1091">
        <v>0.49</v>
      </c>
      <c r="AZ53" s="877">
        <v>14.02</v>
      </c>
      <c r="BA53" s="877">
        <v>-9.31</v>
      </c>
      <c r="BB53" s="877">
        <v>-4.18</v>
      </c>
      <c r="BC53" s="877">
        <v>-0.05</v>
      </c>
      <c r="BD53" s="1007"/>
      <c r="BE53" s="701">
        <v>2012</v>
      </c>
      <c r="BF53" s="986" t="e">
        <f>#VALUE!</f>
        <v>#VALUE!</v>
      </c>
      <c r="BG53" s="938">
        <v>4.3999999999999995</v>
      </c>
    </row>
    <row r="54" spans="1:59" ht="11.25" customHeight="1" x14ac:dyDescent="0.2">
      <c r="A54" s="566" t="s">
        <v>972</v>
      </c>
      <c r="B54" s="651" t="s">
        <v>973</v>
      </c>
      <c r="C54" s="1080" t="s">
        <v>124</v>
      </c>
      <c r="D54" s="1080" t="s">
        <v>4430</v>
      </c>
      <c r="E54" s="835">
        <v>8</v>
      </c>
      <c r="F54" s="554">
        <v>504</v>
      </c>
      <c r="G54" s="554" t="s">
        <v>116</v>
      </c>
      <c r="H54" s="554" t="s">
        <v>116</v>
      </c>
      <c r="I54" s="966">
        <v>89.83</v>
      </c>
      <c r="J54" s="745">
        <f t="shared" si="0"/>
        <v>2.31548480463097</v>
      </c>
      <c r="K54" s="968">
        <v>0.52</v>
      </c>
      <c r="L54" s="679">
        <v>4</v>
      </c>
      <c r="M54" s="736">
        <f t="shared" si="1"/>
        <v>2.08</v>
      </c>
      <c r="N54" s="644" t="s">
        <v>329</v>
      </c>
      <c r="O54" s="838">
        <v>0.45</v>
      </c>
      <c r="P54" s="958">
        <v>43256</v>
      </c>
      <c r="Q54" s="958">
        <v>43271</v>
      </c>
      <c r="R54" s="736">
        <f t="shared" si="2"/>
        <v>15.555555555555555</v>
      </c>
      <c r="S54" s="802">
        <f>IF(INDEX(Historical!$D$7:$D$1452,MATCH(B54,Historical!$B$7:$B$1452,0))=0,"n/a",(INDEX(Historical!$C$7:$C$1452,MATCH(B54,Historical!$B$7:$B$1452,0))/INDEX(Historical!$D$7:$D$1452,MATCH(B54,Historical!$B$7:$B$1452,0))-1)*100)</f>
        <v>9.9999999999999858</v>
      </c>
      <c r="T54" s="802">
        <f>IF(INDEX(Historical!$F$7:$F$1452,MATCH(B54,Historical!$B$7:$B$1452,0))=0,"n/a",((INDEX(Historical!$C$7:$C$1452,MATCH(B54,Historical!$B$7:$B$1452,0))/INDEX(Historical!$F$7:$F$1452,MATCH(B54,Historical!$B$7:$B$1452,0)))^(1/3)-1)*100)</f>
        <v>9.5139112263757255</v>
      </c>
      <c r="U54" s="802">
        <f>IF(INDEX(Historical!$I$7:$I$1452,MATCH(B54,Historical!$B$7:$B$1452,0))=0,"n/a",((INDEX(Historical!$C$7:$C$1452,MATCH(B54,Historical!$B$7:$B$1452,0))/INDEX(Historical!$I$7:$I$1452,MATCH(B54,Historical!$B$7:$B$1452,0)))^(1/5)-1)*100)</f>
        <v>10.25994778190622</v>
      </c>
      <c r="V54" s="802">
        <f>IF(INDEX(Historical!$O$7:$O$1452,MATCH(B54,Historical!$B$7:$B$1452,0))=0,"n/a",((INDEX(Historical!$C$7:$C$1452,MATCH(B54,Historical!$B$7:$B$1452,0))/INDEX(Historical!$O$7:$O$1452,MATCH(B54,Historical!$B$7:$B$1452,0)))^(1/10)-1)*100)</f>
        <v>0.8947756981142696</v>
      </c>
      <c r="W54" s="803">
        <f t="shared" si="3"/>
        <v>11.466502502838368</v>
      </c>
      <c r="X54" s="804">
        <f t="shared" si="4"/>
        <v>0.37999806599652669</v>
      </c>
      <c r="Y54" s="760"/>
      <c r="Z54" s="745">
        <f t="shared" si="5"/>
        <v>38.025594149908599</v>
      </c>
      <c r="AA54" s="678">
        <f t="shared" si="6"/>
        <v>16.422303473491773</v>
      </c>
      <c r="AB54" s="679">
        <v>12</v>
      </c>
      <c r="AC54" s="959">
        <v>5.47</v>
      </c>
      <c r="AD54" s="959">
        <v>1.22</v>
      </c>
      <c r="AE54" s="959">
        <v>1.1200000000000001</v>
      </c>
      <c r="AF54" s="959">
        <v>7.49</v>
      </c>
      <c r="AG54" s="959">
        <v>29.599999999999998</v>
      </c>
      <c r="AH54" s="959">
        <v>42.4</v>
      </c>
      <c r="AI54" s="959">
        <v>9.49</v>
      </c>
      <c r="AJ54" s="959">
        <v>27</v>
      </c>
      <c r="AK54" s="959">
        <v>13.41</v>
      </c>
      <c r="AL54" s="969">
        <v>7990</v>
      </c>
      <c r="AM54" s="964">
        <v>0.1</v>
      </c>
      <c r="AN54" s="959">
        <v>1.78</v>
      </c>
      <c r="AO54" s="845">
        <f t="shared" si="7"/>
        <v>-3.8468708869545836</v>
      </c>
      <c r="AP54" s="846">
        <f t="shared" si="8"/>
        <v>12.57543258653719</v>
      </c>
      <c r="AQ54" s="680">
        <f t="shared" si="9"/>
        <v>133.81194059086928</v>
      </c>
      <c r="AR54" s="745">
        <f>INDEX(Historical!$C$7:$C$1452,MATCH(B54,Historical!$B$7:$B$1452,0))*IF(AH54="n/a",1.03,IF(AH54&lt;0,1.01,IF(AH54&gt;10,1.1,(1+AH54/100))))</f>
        <v>1.9360000000000002</v>
      </c>
      <c r="AS54" s="678">
        <f t="shared" si="10"/>
        <v>2.1197264000000002</v>
      </c>
      <c r="AT54" s="678">
        <f t="shared" si="16"/>
        <v>2.3316990400000006</v>
      </c>
      <c r="AU54" s="678">
        <f t="shared" si="16"/>
        <v>2.564868944000001</v>
      </c>
      <c r="AV54" s="678">
        <f t="shared" si="16"/>
        <v>2.8213558384000015</v>
      </c>
      <c r="AW54" s="745">
        <f t="shared" si="12"/>
        <v>11.773650222400004</v>
      </c>
      <c r="AX54" s="854">
        <f t="shared" si="13"/>
        <v>13.106590473561175</v>
      </c>
      <c r="AY54" s="1090">
        <v>1.27</v>
      </c>
      <c r="AZ54" s="964">
        <v>8.3699999999999992</v>
      </c>
      <c r="BA54" s="964">
        <v>-27.36</v>
      </c>
      <c r="BB54" s="964">
        <v>-2.2399999999999998</v>
      </c>
      <c r="BC54" s="964">
        <v>-12.659999999999998</v>
      </c>
      <c r="BE54" s="701">
        <v>2011</v>
      </c>
      <c r="BF54" s="986" t="e">
        <f>#VALUE!</f>
        <v>#VALUE!</v>
      </c>
      <c r="BG54" s="972">
        <v>6</v>
      </c>
    </row>
    <row r="55" spans="1:59" ht="11.25" customHeight="1" x14ac:dyDescent="0.2">
      <c r="A55" s="645" t="s">
        <v>974</v>
      </c>
      <c r="B55" s="651" t="s">
        <v>975</v>
      </c>
      <c r="C55" s="1080" t="s">
        <v>4277</v>
      </c>
      <c r="D55" s="1080" t="s">
        <v>4426</v>
      </c>
      <c r="E55" s="835">
        <v>6</v>
      </c>
      <c r="F55" s="554">
        <v>734</v>
      </c>
      <c r="G55" s="554" t="s">
        <v>107</v>
      </c>
      <c r="H55" s="554" t="s">
        <v>107</v>
      </c>
      <c r="I55" s="966">
        <v>36.1</v>
      </c>
      <c r="J55" s="745">
        <f t="shared" si="0"/>
        <v>2.21606648199446</v>
      </c>
      <c r="K55" s="968">
        <v>0.2</v>
      </c>
      <c r="L55" s="679">
        <v>4</v>
      </c>
      <c r="M55" s="736">
        <f t="shared" si="1"/>
        <v>0.8</v>
      </c>
      <c r="N55" s="644" t="s">
        <v>197</v>
      </c>
      <c r="O55" s="838">
        <v>0.19</v>
      </c>
      <c r="P55" s="958">
        <v>43350</v>
      </c>
      <c r="Q55" s="958">
        <v>43363</v>
      </c>
      <c r="R55" s="736">
        <f t="shared" si="2"/>
        <v>5.2631578947368469</v>
      </c>
      <c r="S55" s="802">
        <f>IF(INDEX(Historical!$D$7:$D$1452,MATCH(B55,Historical!$B$7:$B$1452,0))=0,"n/a",(INDEX(Historical!$C$7:$C$1452,MATCH(B55,Historical!$B$7:$B$1452,0))/INDEX(Historical!$D$7:$D$1452,MATCH(B55,Historical!$B$7:$B$1452,0))-1)*100)</f>
        <v>5.8823529411764497</v>
      </c>
      <c r="T55" s="802">
        <f>IF(INDEX(Historical!$F$7:$F$1452,MATCH(B55,Historical!$B$7:$B$1452,0))=0,"n/a",((INDEX(Historical!$C$7:$C$1452,MATCH(B55,Historical!$B$7:$B$1452,0))/INDEX(Historical!$F$7:$F$1452,MATCH(B55,Historical!$B$7:$B$1452,0)))^(1/3)-1)*100)</f>
        <v>5.1107017667857857</v>
      </c>
      <c r="U55" s="802" t="str">
        <f>IF(INDEX(Historical!$I$7:$I$1452,MATCH(B55,Historical!$B$7:$B$1452,0))=0,"n/a",((INDEX(Historical!$C$7:$C$1452,MATCH(B55,Historical!$B$7:$B$1452,0))/INDEX(Historical!$I$7:$I$1452,MATCH(B55,Historical!$B$7:$B$1452,0)))^(1/5)-1)*100)</f>
        <v>n/a</v>
      </c>
      <c r="V55" s="802" t="str">
        <f>IF(INDEX(Historical!$O$7:$O$1452,MATCH(B55,Historical!$B$7:$B$1452,0))=0,"n/a",((INDEX(Historical!$C$7:$C$1452,MATCH(B55,Historical!$B$7:$B$1452,0))/INDEX(Historical!$O$7:$O$1452,MATCH(B55,Historical!$B$7:$B$1452,0)))^(1/10)-1)*100)</f>
        <v>n/a</v>
      </c>
      <c r="W55" s="803" t="str">
        <f t="shared" si="3"/>
        <v>n/a</v>
      </c>
      <c r="X55" s="804" t="str">
        <f t="shared" si="4"/>
        <v>n/a</v>
      </c>
      <c r="Y55" s="759" t="s">
        <v>4072</v>
      </c>
      <c r="Z55" s="745" t="str">
        <f t="shared" si="5"/>
        <v>n/a</v>
      </c>
      <c r="AA55" s="678" t="str">
        <f t="shared" si="6"/>
        <v>n/a</v>
      </c>
      <c r="AB55" s="679">
        <v>6</v>
      </c>
      <c r="AC55" s="959">
        <v>-0.84</v>
      </c>
      <c r="AD55" s="959" t="s">
        <v>138</v>
      </c>
      <c r="AE55" s="959">
        <v>0.21</v>
      </c>
      <c r="AF55" s="959">
        <v>0.9</v>
      </c>
      <c r="AG55" s="959">
        <v>-2.7</v>
      </c>
      <c r="AH55" s="961">
        <v>-155.80000000000001</v>
      </c>
      <c r="AI55" s="961">
        <v>7.68</v>
      </c>
      <c r="AJ55" s="959">
        <v>-18.7</v>
      </c>
      <c r="AK55" s="959">
        <v>12.75</v>
      </c>
      <c r="AL55" s="969">
        <v>4120</v>
      </c>
      <c r="AM55" s="964">
        <v>0.5</v>
      </c>
      <c r="AN55" s="959">
        <v>0.34</v>
      </c>
      <c r="AO55" s="845" t="str">
        <f t="shared" si="7"/>
        <v>n/a</v>
      </c>
      <c r="AP55" s="846" t="str">
        <f t="shared" si="8"/>
        <v>n/a</v>
      </c>
      <c r="AQ55" s="680" t="str">
        <f t="shared" si="9"/>
        <v>n/a</v>
      </c>
      <c r="AR55" s="745">
        <f>INDEX(Historical!$C$7:$C$1452,MATCH(B55,Historical!$B$7:$B$1452,0))*IF(AH55="n/a",1.03,IF(AH55&lt;0,1.01,IF(AH55&gt;10,1.1,(1+AH55/100))))</f>
        <v>0.72719999999999996</v>
      </c>
      <c r="AS55" s="678">
        <f t="shared" si="10"/>
        <v>0.78304895999999991</v>
      </c>
      <c r="AT55" s="678">
        <f t="shared" si="16"/>
        <v>0.86135385599999992</v>
      </c>
      <c r="AU55" s="678">
        <f t="shared" si="16"/>
        <v>0.94748924160000003</v>
      </c>
      <c r="AV55" s="678">
        <f t="shared" si="16"/>
        <v>1.0422381657600002</v>
      </c>
      <c r="AW55" s="745">
        <f t="shared" si="12"/>
        <v>4.3613302233599995</v>
      </c>
      <c r="AX55" s="854">
        <f t="shared" si="13"/>
        <v>12.081247156121881</v>
      </c>
      <c r="AY55" s="1090">
        <v>1.18</v>
      </c>
      <c r="AZ55" s="964">
        <v>7.6</v>
      </c>
      <c r="BA55" s="964">
        <v>-26.93</v>
      </c>
      <c r="BB55" s="964">
        <v>-11.379999999999999</v>
      </c>
      <c r="BC55" s="964">
        <v>-14.979999999999999</v>
      </c>
      <c r="BE55" s="701">
        <v>2013</v>
      </c>
      <c r="BF55" s="986" t="e">
        <f>#VALUE!</f>
        <v>#VALUE!</v>
      </c>
      <c r="BG55" s="972">
        <v>-1.4000000000000001</v>
      </c>
    </row>
    <row r="56" spans="1:59" ht="11.25" customHeight="1" x14ac:dyDescent="0.2">
      <c r="A56" s="566" t="s">
        <v>976</v>
      </c>
      <c r="B56" s="651" t="s">
        <v>977</v>
      </c>
      <c r="C56" s="1080" t="s">
        <v>4277</v>
      </c>
      <c r="D56" s="1080" t="s">
        <v>4426</v>
      </c>
      <c r="E56" s="836">
        <v>9</v>
      </c>
      <c r="F56" s="554">
        <v>339</v>
      </c>
      <c r="G56" s="554" t="s">
        <v>107</v>
      </c>
      <c r="H56" s="554" t="s">
        <v>107</v>
      </c>
      <c r="I56" s="966">
        <v>15.25</v>
      </c>
      <c r="J56" s="745">
        <f t="shared" si="0"/>
        <v>3.0163934426229511</v>
      </c>
      <c r="K56" s="968">
        <v>0.115</v>
      </c>
      <c r="L56" s="679">
        <v>4</v>
      </c>
      <c r="M56" s="736">
        <f t="shared" si="1"/>
        <v>0.46</v>
      </c>
      <c r="N56" s="644" t="s">
        <v>978</v>
      </c>
      <c r="O56" s="838">
        <v>0.11</v>
      </c>
      <c r="P56" s="960">
        <v>43040</v>
      </c>
      <c r="Q56" s="960">
        <v>43055</v>
      </c>
      <c r="R56" s="736">
        <f t="shared" si="2"/>
        <v>4.5454545454545494</v>
      </c>
      <c r="S56" s="802">
        <f>IF(INDEX(Historical!$D$7:$D$1452,MATCH(B56,Historical!$B$7:$B$1452,0))=0,"n/a",(INDEX(Historical!$C$7:$C$1452,MATCH(B56,Historical!$B$7:$B$1452,0))/INDEX(Historical!$D$7:$D$1452,MATCH(B56,Historical!$B$7:$B$1452,0))-1)*100)</f>
        <v>4.705882352941182</v>
      </c>
      <c r="T56" s="802">
        <f>IF(INDEX(Historical!$F$7:$F$1452,MATCH(B56,Historical!$B$7:$B$1452,0))=0,"n/a",((INDEX(Historical!$C$7:$C$1452,MATCH(B56,Historical!$B$7:$B$1452,0))/INDEX(Historical!$F$7:$F$1452,MATCH(B56,Historical!$B$7:$B$1452,0)))^(1/3)-1)*100)</f>
        <v>4.4957116445886403</v>
      </c>
      <c r="U56" s="802">
        <f>IF(INDEX(Historical!$I$7:$I$1452,MATCH(B56,Historical!$B$7:$B$1452,0))=0,"n/a",((INDEX(Historical!$C$7:$C$1452,MATCH(B56,Historical!$B$7:$B$1452,0))/INDEX(Historical!$I$7:$I$1452,MATCH(B56,Historical!$B$7:$B$1452,0)))^(1/5)-1)*100)</f>
        <v>8.2051051130405117</v>
      </c>
      <c r="V56" s="802">
        <f>IF(INDEX(Historical!$O$7:$O$1452,MATCH(B56,Historical!$B$7:$B$1452,0))=0,"n/a",((INDEX(Historical!$C$7:$C$1452,MATCH(B56,Historical!$B$7:$B$1452,0))/INDEX(Historical!$O$7:$O$1452,MATCH(B56,Historical!$B$7:$B$1452,0)))^(1/10)-1)*100)</f>
        <v>10.945053848252396</v>
      </c>
      <c r="W56" s="803">
        <f t="shared" si="3"/>
        <v>0.74966329328298609</v>
      </c>
      <c r="X56" s="804">
        <f t="shared" si="4"/>
        <v>0.25324398497038619</v>
      </c>
      <c r="Y56" s="770" t="s">
        <v>4486</v>
      </c>
      <c r="Z56" s="745">
        <f t="shared" si="5"/>
        <v>40</v>
      </c>
      <c r="AA56" s="678">
        <f t="shared" si="6"/>
        <v>13.260869565217392</v>
      </c>
      <c r="AB56" s="679">
        <v>3</v>
      </c>
      <c r="AC56" s="959">
        <v>1.1499999999999999</v>
      </c>
      <c r="AD56" s="959">
        <v>1.54</v>
      </c>
      <c r="AE56" s="959">
        <v>1.46</v>
      </c>
      <c r="AF56" s="959">
        <v>1.1200000000000001</v>
      </c>
      <c r="AG56" s="959">
        <v>3</v>
      </c>
      <c r="AH56" s="961">
        <v>5.0999999999999996</v>
      </c>
      <c r="AI56" s="961">
        <v>-2.78</v>
      </c>
      <c r="AJ56" s="959">
        <v>32.4</v>
      </c>
      <c r="AK56" s="959">
        <v>8.6</v>
      </c>
      <c r="AL56" s="969">
        <v>2620</v>
      </c>
      <c r="AM56" s="964">
        <v>72.25</v>
      </c>
      <c r="AN56" s="959">
        <v>0</v>
      </c>
      <c r="AO56" s="845">
        <f t="shared" si="7"/>
        <v>-2.0393710095539301</v>
      </c>
      <c r="AP56" s="846">
        <f t="shared" si="8"/>
        <v>11.221498555663462</v>
      </c>
      <c r="AQ56" s="680">
        <f t="shared" si="9"/>
        <v>-18.75366972241218</v>
      </c>
      <c r="AR56" s="745">
        <f>INDEX(Historical!$C$7:$C$1452,MATCH(B56,Historical!$B$7:$B$1452,0))*IF(AH56="n/a",1.03,IF(AH56&lt;0,1.01,IF(AH56&gt;10,1.1,(1+AH56/100))))</f>
        <v>0.46769499999999997</v>
      </c>
      <c r="AS56" s="678">
        <f t="shared" si="10"/>
        <v>0.47237194999999998</v>
      </c>
      <c r="AT56" s="678">
        <f t="shared" si="16"/>
        <v>0.51299593770000007</v>
      </c>
      <c r="AU56" s="678">
        <f t="shared" si="16"/>
        <v>0.55711358834220015</v>
      </c>
      <c r="AV56" s="678">
        <f t="shared" si="16"/>
        <v>0.60502535693962944</v>
      </c>
      <c r="AW56" s="745">
        <f t="shared" si="12"/>
        <v>2.6152018329818296</v>
      </c>
      <c r="AX56" s="854">
        <f t="shared" si="13"/>
        <v>17.148864478569376</v>
      </c>
      <c r="AY56" s="1090">
        <v>1.03</v>
      </c>
      <c r="AZ56" s="964">
        <v>7.32</v>
      </c>
      <c r="BA56" s="964">
        <v>-28.999999999999996</v>
      </c>
      <c r="BB56" s="964">
        <v>-4.4799999999999995</v>
      </c>
      <c r="BC56" s="964">
        <v>-10.84</v>
      </c>
      <c r="BE56" s="701">
        <v>2011</v>
      </c>
      <c r="BF56" s="986" t="e">
        <f>#VALUE!</f>
        <v>#VALUE!</v>
      </c>
      <c r="BG56" s="972">
        <v>2.5</v>
      </c>
    </row>
    <row r="57" spans="1:59" ht="11.25" customHeight="1" x14ac:dyDescent="0.2">
      <c r="A57" s="566" t="s">
        <v>981</v>
      </c>
      <c r="B57" s="651" t="s">
        <v>982</v>
      </c>
      <c r="C57" s="1080" t="s">
        <v>129</v>
      </c>
      <c r="D57" s="1080" t="s">
        <v>4415</v>
      </c>
      <c r="E57" s="837">
        <v>8</v>
      </c>
      <c r="F57" s="554">
        <v>510</v>
      </c>
      <c r="G57" s="554" t="s">
        <v>107</v>
      </c>
      <c r="H57" s="554" t="s">
        <v>107</v>
      </c>
      <c r="I57" s="966">
        <v>28.91</v>
      </c>
      <c r="J57" s="745">
        <f t="shared" si="0"/>
        <v>6.5721203735731581</v>
      </c>
      <c r="K57" s="968">
        <v>0.47499999999999998</v>
      </c>
      <c r="L57" s="679">
        <v>4</v>
      </c>
      <c r="M57" s="736">
        <f t="shared" si="1"/>
        <v>1.9</v>
      </c>
      <c r="N57" s="644" t="s">
        <v>728</v>
      </c>
      <c r="O57" s="838">
        <v>0.46500000000000002</v>
      </c>
      <c r="P57" s="958">
        <v>43279</v>
      </c>
      <c r="Q57" s="958">
        <v>43311</v>
      </c>
      <c r="R57" s="736">
        <f t="shared" si="2"/>
        <v>2.1505376344085918</v>
      </c>
      <c r="S57" s="802">
        <f>IF(INDEX(Historical!$D$7:$D$1452,MATCH(B57,Historical!$B$7:$B$1452,0))=0,"n/a",(INDEX(Historical!$C$7:$C$1452,MATCH(B57,Historical!$B$7:$B$1452,0))/INDEX(Historical!$D$7:$D$1452,MATCH(B57,Historical!$B$7:$B$1452,0))-1)*100)</f>
        <v>15.527950310559003</v>
      </c>
      <c r="T57" s="802">
        <f>IF(INDEX(Historical!$F$7:$F$1452,MATCH(B57,Historical!$B$7:$B$1452,0))=0,"n/a",((INDEX(Historical!$C$7:$C$1452,MATCH(B57,Historical!$B$7:$B$1452,0))/INDEX(Historical!$F$7:$F$1452,MATCH(B57,Historical!$B$7:$B$1452,0)))^(1/3)-1)*100)</f>
        <v>11.27383564427249</v>
      </c>
      <c r="U57" s="802">
        <f>IF(INDEX(Historical!$I$7:$I$1452,MATCH(B57,Historical!$B$7:$B$1452,0))=0,"n/a",((INDEX(Historical!$C$7:$C$1452,MATCH(B57,Historical!$B$7:$B$1452,0))/INDEX(Historical!$I$7:$I$1452,MATCH(B57,Historical!$B$7:$B$1452,0)))^(1/5)-1)*100)</f>
        <v>12.330041927065661</v>
      </c>
      <c r="V57" s="802">
        <f>IF(INDEX(Historical!$O$7:$O$1452,MATCH(B57,Historical!$B$7:$B$1452,0))=0,"n/a",((INDEX(Historical!$C$7:$C$1452,MATCH(B57,Historical!$B$7:$B$1452,0))/INDEX(Historical!$O$7:$O$1452,MATCH(B57,Historical!$B$7:$B$1452,0)))^(1/10)-1)*100)</f>
        <v>8.1712153440939961</v>
      </c>
      <c r="W57" s="803">
        <f t="shared" si="3"/>
        <v>1.5089605900519545</v>
      </c>
      <c r="X57" s="804">
        <f t="shared" si="4"/>
        <v>9.4846476362043539</v>
      </c>
      <c r="Y57" s="764"/>
      <c r="Z57" s="745">
        <f t="shared" si="5"/>
        <v>215.90909090909091</v>
      </c>
      <c r="AA57" s="678">
        <f t="shared" si="6"/>
        <v>32.852272727272727</v>
      </c>
      <c r="AB57" s="679">
        <v>12</v>
      </c>
      <c r="AC57" s="959">
        <v>0.88</v>
      </c>
      <c r="AD57" s="959" t="s">
        <v>138</v>
      </c>
      <c r="AE57" s="959">
        <v>1.1100000000000001</v>
      </c>
      <c r="AF57" s="959">
        <v>2.29</v>
      </c>
      <c r="AG57" s="959">
        <v>22.3</v>
      </c>
      <c r="AH57" s="959">
        <v>-26.1</v>
      </c>
      <c r="AI57" s="959">
        <v>2.0099999999999998</v>
      </c>
      <c r="AJ57" s="959">
        <v>1.3</v>
      </c>
      <c r="AK57" s="959">
        <v>-0.3</v>
      </c>
      <c r="AL57" s="969">
        <v>1910</v>
      </c>
      <c r="AM57" s="964">
        <v>2.1999999999999997</v>
      </c>
      <c r="AN57" s="959">
        <v>2.4900000000000002</v>
      </c>
      <c r="AO57" s="845">
        <f t="shared" si="7"/>
        <v>-13.950110426633906</v>
      </c>
      <c r="AP57" s="846">
        <f t="shared" si="8"/>
        <v>18.902162300638821</v>
      </c>
      <c r="AQ57" s="680">
        <f t="shared" si="9"/>
        <v>82.855990143372466</v>
      </c>
      <c r="AR57" s="745">
        <f>INDEX(Historical!$C$7:$C$1452,MATCH(B57,Historical!$B$7:$B$1452,0))*IF(AH57="n/a",1.03,IF(AH57&lt;0,1.01,IF(AH57&gt;10,1.1,(1+AH57/100))))</f>
        <v>1.8786</v>
      </c>
      <c r="AS57" s="678">
        <f t="shared" si="10"/>
        <v>1.91635986</v>
      </c>
      <c r="AT57" s="678">
        <f t="shared" si="16"/>
        <v>1.9355234586000001</v>
      </c>
      <c r="AU57" s="678">
        <f t="shared" si="16"/>
        <v>1.954878693186</v>
      </c>
      <c r="AV57" s="678">
        <f t="shared" si="16"/>
        <v>1.9744274801178601</v>
      </c>
      <c r="AW57" s="745">
        <f t="shared" si="12"/>
        <v>9.6597894919038598</v>
      </c>
      <c r="AX57" s="854">
        <f t="shared" si="13"/>
        <v>33.413315433773292</v>
      </c>
      <c r="AY57" s="1090">
        <v>0.5</v>
      </c>
      <c r="AZ57" s="964">
        <v>31.41</v>
      </c>
      <c r="BA57" s="964">
        <v>-19.580000000000002</v>
      </c>
      <c r="BB57" s="964">
        <v>-0.75</v>
      </c>
      <c r="BC57" s="964">
        <v>0.91</v>
      </c>
      <c r="BE57" s="701">
        <v>2011</v>
      </c>
      <c r="BF57" s="986" t="e">
        <f>#VALUE!</f>
        <v>#VALUE!</v>
      </c>
      <c r="BG57" s="972">
        <v>5.5</v>
      </c>
    </row>
    <row r="58" spans="1:59" ht="11.25" customHeight="1" x14ac:dyDescent="0.2">
      <c r="A58" s="566" t="s">
        <v>986</v>
      </c>
      <c r="B58" s="651" t="s">
        <v>987</v>
      </c>
      <c r="C58" s="1080" t="s">
        <v>109</v>
      </c>
      <c r="D58" s="1080" t="s">
        <v>4427</v>
      </c>
      <c r="E58" s="835">
        <v>6</v>
      </c>
      <c r="F58" s="554">
        <v>737</v>
      </c>
      <c r="G58" s="554" t="s">
        <v>116</v>
      </c>
      <c r="H58" s="554" t="s">
        <v>116</v>
      </c>
      <c r="I58" s="966">
        <v>26.14</v>
      </c>
      <c r="J58" s="745">
        <f t="shared" si="0"/>
        <v>2.6013771996939559</v>
      </c>
      <c r="K58" s="968">
        <v>0.17</v>
      </c>
      <c r="L58" s="679">
        <v>4</v>
      </c>
      <c r="M58" s="736">
        <f t="shared" si="1"/>
        <v>0.68</v>
      </c>
      <c r="N58" s="644" t="s">
        <v>165</v>
      </c>
      <c r="O58" s="838">
        <v>0.14000000000000001</v>
      </c>
      <c r="P58" s="958">
        <v>43356</v>
      </c>
      <c r="Q58" s="958">
        <v>43374</v>
      </c>
      <c r="R58" s="736">
        <f t="shared" si="2"/>
        <v>21.428571428571423</v>
      </c>
      <c r="S58" s="802">
        <f>IF(INDEX(Historical!$D$7:$D$1452,MATCH(B58,Historical!$B$7:$B$1452,0))=0,"n/a",(INDEX(Historical!$C$7:$C$1452,MATCH(B58,Historical!$B$7:$B$1452,0))/INDEX(Historical!$D$7:$D$1452,MATCH(B58,Historical!$B$7:$B$1452,0))-1)*100)</f>
        <v>21.176470588235308</v>
      </c>
      <c r="T58" s="802">
        <f>IF(INDEX(Historical!$F$7:$F$1452,MATCH(B58,Historical!$B$7:$B$1452,0))=0,"n/a",((INDEX(Historical!$C$7:$C$1452,MATCH(B58,Historical!$B$7:$B$1452,0))/INDEX(Historical!$F$7:$F$1452,MATCH(B58,Historical!$B$7:$B$1452,0)))^(1/3)-1)*100)</f>
        <v>31.787707596858382</v>
      </c>
      <c r="U58" s="802">
        <f>IF(INDEX(Historical!$I$7:$I$1452,MATCH(B58,Historical!$B$7:$B$1452,0))=0,"n/a",((INDEX(Historical!$C$7:$C$1452,MATCH(B58,Historical!$B$7:$B$1452,0))/INDEX(Historical!$I$7:$I$1452,MATCH(B58,Historical!$B$7:$B$1452,0)))^(1/5)-1)*100)</f>
        <v>66.705315404477034</v>
      </c>
      <c r="V58" s="802">
        <f>IF(INDEX(Historical!$O$7:$O$1452,MATCH(B58,Historical!$B$7:$B$1452,0))=0,"n/a",((INDEX(Historical!$C$7:$C$1452,MATCH(B58,Historical!$B$7:$B$1452,0))/INDEX(Historical!$O$7:$O$1452,MATCH(B58,Historical!$B$7:$B$1452,0)))^(1/10)-1)*100)</f>
        <v>-4.5448558836492019</v>
      </c>
      <c r="W58" s="803" t="str">
        <f t="shared" si="3"/>
        <v>n/a</v>
      </c>
      <c r="X58" s="804">
        <f t="shared" si="4"/>
        <v>5.0154372484569194</v>
      </c>
      <c r="Y58" s="759"/>
      <c r="Z58" s="745">
        <f t="shared" si="5"/>
        <v>31.192660550458719</v>
      </c>
      <c r="AA58" s="678">
        <f t="shared" si="6"/>
        <v>11.990825688073393</v>
      </c>
      <c r="AB58" s="679">
        <v>12</v>
      </c>
      <c r="AC58" s="959">
        <v>2.1800000000000002</v>
      </c>
      <c r="AD58" s="959">
        <v>2.4</v>
      </c>
      <c r="AE58" s="959">
        <v>4.4800000000000004</v>
      </c>
      <c r="AF58" s="959">
        <v>1.22</v>
      </c>
      <c r="AG58" s="959">
        <v>10.6</v>
      </c>
      <c r="AH58" s="959">
        <v>19.100000000000001</v>
      </c>
      <c r="AI58" s="959">
        <v>4.18</v>
      </c>
      <c r="AJ58" s="959">
        <v>13.3</v>
      </c>
      <c r="AK58" s="959">
        <v>5</v>
      </c>
      <c r="AL58" s="969">
        <v>2720</v>
      </c>
      <c r="AM58" s="964">
        <v>4.1000000000000005</v>
      </c>
      <c r="AN58" s="959">
        <v>0.02</v>
      </c>
      <c r="AO58" s="845">
        <f t="shared" si="7"/>
        <v>57.315866916097598</v>
      </c>
      <c r="AP58" s="846">
        <f t="shared" si="8"/>
        <v>69.306692604170991</v>
      </c>
      <c r="AQ58" s="680">
        <f t="shared" si="9"/>
        <v>-19.366928925741266</v>
      </c>
      <c r="AR58" s="745">
        <f>INDEX(Historical!$C$7:$C$1452,MATCH(B58,Historical!$B$7:$B$1452,0))*IF(AH58="n/a",1.03,IF(AH58&lt;0,1.01,IF(AH58&gt;10,1.1,(1+AH58/100))))</f>
        <v>0.56650000000000011</v>
      </c>
      <c r="AS58" s="678">
        <f t="shared" si="10"/>
        <v>0.5901797000000002</v>
      </c>
      <c r="AT58" s="678">
        <f t="shared" si="16"/>
        <v>0.61968868500000018</v>
      </c>
      <c r="AU58" s="678">
        <f t="shared" si="16"/>
        <v>0.65067311925000026</v>
      </c>
      <c r="AV58" s="678">
        <f t="shared" si="16"/>
        <v>0.68320677521250028</v>
      </c>
      <c r="AW58" s="745">
        <f t="shared" si="12"/>
        <v>3.110248279462501</v>
      </c>
      <c r="AX58" s="854">
        <f t="shared" si="13"/>
        <v>11.898424940560448</v>
      </c>
      <c r="AY58" s="1090">
        <v>1.41</v>
      </c>
      <c r="AZ58" s="964">
        <v>7.55</v>
      </c>
      <c r="BA58" s="964">
        <v>-26.47</v>
      </c>
      <c r="BB58" s="964">
        <v>-8.16</v>
      </c>
      <c r="BC58" s="964">
        <v>-18.86</v>
      </c>
      <c r="BE58" s="701">
        <v>2013</v>
      </c>
      <c r="BF58" s="986" t="e">
        <f>#VALUE!</f>
        <v>#VALUE!</v>
      </c>
      <c r="BG58" s="972">
        <v>1.3</v>
      </c>
    </row>
    <row r="59" spans="1:59" ht="11.25" customHeight="1" x14ac:dyDescent="0.2">
      <c r="A59" s="667" t="s">
        <v>4274</v>
      </c>
      <c r="B59" s="651" t="s">
        <v>1974</v>
      </c>
      <c r="C59" s="1080" t="s">
        <v>109</v>
      </c>
      <c r="D59" s="1080" t="s">
        <v>4427</v>
      </c>
      <c r="E59" s="835">
        <v>5</v>
      </c>
      <c r="F59" s="554">
        <v>840</v>
      </c>
      <c r="G59" s="554" t="s">
        <v>107</v>
      </c>
      <c r="H59" s="554" t="s">
        <v>107</v>
      </c>
      <c r="I59" s="970">
        <v>24.64</v>
      </c>
      <c r="J59" s="745">
        <f t="shared" si="0"/>
        <v>2.4350649350649349</v>
      </c>
      <c r="K59" s="974">
        <v>0.15</v>
      </c>
      <c r="L59" s="554">
        <v>4</v>
      </c>
      <c r="M59" s="736">
        <f t="shared" si="1"/>
        <v>0.6</v>
      </c>
      <c r="N59" s="554" t="s">
        <v>322</v>
      </c>
      <c r="O59" s="839">
        <v>0.12</v>
      </c>
      <c r="P59" s="725">
        <v>43349</v>
      </c>
      <c r="Q59" s="725">
        <v>43371</v>
      </c>
      <c r="R59" s="736">
        <f t="shared" si="2"/>
        <v>25</v>
      </c>
      <c r="S59" s="802">
        <f>IF(INDEX(Historical!$D$7:$D$1452,MATCH(B59,Historical!$B$7:$B$1452,0))=0,"n/a",(INDEX(Historical!$C$7:$C$1452,MATCH(B59,Historical!$B$7:$B$1452,0))/INDEX(Historical!$D$7:$D$1452,MATCH(B59,Historical!$B$7:$B$1452,0))-1)*100)</f>
        <v>56.000000000000007</v>
      </c>
      <c r="T59" s="802">
        <f>IF(INDEX(Historical!$F$7:$F$1452,MATCH(B59,Historical!$B$7:$B$1452,0))=0,"n/a",((INDEX(Historical!$C$7:$C$1452,MATCH(B59,Historical!$B$7:$B$1452,0))/INDEX(Historical!$F$7:$F$1452,MATCH(B59,Historical!$B$7:$B$1452,0)))^(1/3)-1)*100)</f>
        <v>48.124803420368536</v>
      </c>
      <c r="U59" s="802">
        <f>IF(INDEX(Historical!$I$7:$I$1452,MATCH(B59,Historical!$B$7:$B$1452,0))=0,"n/a",((INDEX(Historical!$C$7:$C$1452,MATCH(B59,Historical!$B$7:$B$1452,0))/INDEX(Historical!$I$7:$I$1452,MATCH(B59,Historical!$B$7:$B$1452,0)))^(1/5)-1)*100)</f>
        <v>57.688827196426274</v>
      </c>
      <c r="V59" s="802">
        <f>IF(INDEX(Historical!$O$7:$O$1452,MATCH(B59,Historical!$B$7:$B$1452,0))=0,"n/a",((INDEX(Historical!$C$7:$C$1452,MATCH(B59,Historical!$B$7:$B$1452,0))/INDEX(Historical!$O$7:$O$1452,MATCH(B59,Historical!$B$7:$B$1452,0)))^(1/10)-1)*100)</f>
        <v>-16.61549854130514</v>
      </c>
      <c r="W59" s="803" t="str">
        <f t="shared" si="3"/>
        <v>n/a</v>
      </c>
      <c r="X59" s="804">
        <f t="shared" si="4"/>
        <v>1.2300389594120742</v>
      </c>
      <c r="Y59" s="651"/>
      <c r="Z59" s="745">
        <f t="shared" si="5"/>
        <v>26.086956521739129</v>
      </c>
      <c r="AA59" s="678">
        <f t="shared" si="6"/>
        <v>10.71304347826087</v>
      </c>
      <c r="AB59" s="679">
        <v>12</v>
      </c>
      <c r="AC59" s="970">
        <v>2.2999999999999998</v>
      </c>
      <c r="AD59" s="970">
        <v>0.52</v>
      </c>
      <c r="AE59" s="970">
        <v>3.88</v>
      </c>
      <c r="AF59" s="970">
        <v>1.03</v>
      </c>
      <c r="AG59" s="970">
        <v>9.1</v>
      </c>
      <c r="AH59" s="970">
        <v>16.900000000000002</v>
      </c>
      <c r="AI59" s="970">
        <v>11.92</v>
      </c>
      <c r="AJ59" s="970">
        <v>46.9</v>
      </c>
      <c r="AK59" s="970">
        <v>20.69</v>
      </c>
      <c r="AL59" s="970">
        <v>248630</v>
      </c>
      <c r="AM59" s="970">
        <v>0.08</v>
      </c>
      <c r="AN59" s="970">
        <v>1.74</v>
      </c>
      <c r="AO59" s="845">
        <f t="shared" si="7"/>
        <v>49.410848653230339</v>
      </c>
      <c r="AP59" s="846">
        <f t="shared" si="8"/>
        <v>60.12389213149121</v>
      </c>
      <c r="AQ59" s="680">
        <f t="shared" si="9"/>
        <v>-29.970054714322558</v>
      </c>
      <c r="AR59" s="745">
        <f>INDEX(Historical!$C$7:$C$1452,MATCH(B59,Historical!$B$7:$B$1452,0))*IF(AH59="n/a",1.03,IF(AH59&lt;0,1.01,IF(AH59&gt;10,1.1,(1+AH59/100))))</f>
        <v>0.42900000000000005</v>
      </c>
      <c r="AS59" s="678">
        <f t="shared" si="10"/>
        <v>0.4719000000000001</v>
      </c>
      <c r="AT59" s="678">
        <f t="shared" si="16"/>
        <v>0.51909000000000016</v>
      </c>
      <c r="AU59" s="678">
        <f t="shared" si="16"/>
        <v>0.57099900000000026</v>
      </c>
      <c r="AV59" s="678">
        <f t="shared" si="16"/>
        <v>0.62809890000000035</v>
      </c>
      <c r="AW59" s="745">
        <f t="shared" si="12"/>
        <v>2.6190879000000011</v>
      </c>
      <c r="AX59" s="854">
        <f t="shared" si="13"/>
        <v>10.629415178571433</v>
      </c>
      <c r="AY59" s="831">
        <v>1.33</v>
      </c>
      <c r="AZ59" s="972">
        <v>8.74</v>
      </c>
      <c r="BA59" s="972">
        <v>-25.45</v>
      </c>
      <c r="BB59" s="972">
        <v>-7.5</v>
      </c>
      <c r="BC59" s="972">
        <v>-15.790000000000001</v>
      </c>
      <c r="BE59" s="701">
        <v>2014</v>
      </c>
      <c r="BF59" s="986" t="e">
        <f>#VALUE!</f>
        <v>#VALUE!</v>
      </c>
      <c r="BG59" s="972">
        <v>0.89999999999999991</v>
      </c>
    </row>
    <row r="60" spans="1:59" ht="11.25" customHeight="1" x14ac:dyDescent="0.2">
      <c r="A60" s="667" t="s">
        <v>988</v>
      </c>
      <c r="B60" s="651" t="s">
        <v>989</v>
      </c>
      <c r="C60" s="1080" t="s">
        <v>109</v>
      </c>
      <c r="D60" s="1080" t="s">
        <v>4427</v>
      </c>
      <c r="E60" s="835">
        <v>6</v>
      </c>
      <c r="F60" s="554">
        <v>679</v>
      </c>
      <c r="G60" s="554" t="s">
        <v>107</v>
      </c>
      <c r="H60" s="554" t="s">
        <v>107</v>
      </c>
      <c r="I60" s="966">
        <v>29</v>
      </c>
      <c r="J60" s="745">
        <f t="shared" si="0"/>
        <v>2.0689655172413794</v>
      </c>
      <c r="K60" s="968">
        <v>0.15</v>
      </c>
      <c r="L60" s="679">
        <v>4</v>
      </c>
      <c r="M60" s="736">
        <f t="shared" si="1"/>
        <v>0.6</v>
      </c>
      <c r="N60" s="644" t="s">
        <v>978</v>
      </c>
      <c r="O60" s="838">
        <v>0.14000000000000001</v>
      </c>
      <c r="P60" s="695">
        <v>43139</v>
      </c>
      <c r="Q60" s="695">
        <v>43147</v>
      </c>
      <c r="R60" s="736">
        <f t="shared" si="2"/>
        <v>7.1428571428571281</v>
      </c>
      <c r="S60" s="802">
        <f>IF(INDEX(Historical!$D$7:$D$1452,MATCH(B60,Historical!$B$7:$B$1452,0))=0,"n/a",(INDEX(Historical!$C$7:$C$1452,MATCH(B60,Historical!$B$7:$B$1452,0))/INDEX(Historical!$D$7:$D$1452,MATCH(B60,Historical!$B$7:$B$1452,0))-1)*100)</f>
        <v>16.666666666666675</v>
      </c>
      <c r="T60" s="802">
        <f>IF(INDEX(Historical!$F$7:$F$1452,MATCH(B60,Historical!$B$7:$B$1452,0))=0,"n/a",((INDEX(Historical!$C$7:$C$1452,MATCH(B60,Historical!$B$7:$B$1452,0))/INDEX(Historical!$F$7:$F$1452,MATCH(B60,Historical!$B$7:$B$1452,0)))^(1/3)-1)*100)</f>
        <v>40.94597464129783</v>
      </c>
      <c r="U60" s="802" t="str">
        <f>IF(INDEX(Historical!$I$7:$I$1452,MATCH(B60,Historical!$B$7:$B$1452,0))=0,"n/a",((INDEX(Historical!$C$7:$C$1452,MATCH(B60,Historical!$B$7:$B$1452,0))/INDEX(Historical!$I$7:$I$1452,MATCH(B60,Historical!$B$7:$B$1452,0)))^(1/5)-1)*100)</f>
        <v>n/a</v>
      </c>
      <c r="V60" s="802" t="str">
        <f>IF(INDEX(Historical!$O$7:$O$1452,MATCH(B60,Historical!$B$7:$B$1452,0))=0,"n/a",((INDEX(Historical!$C$7:$C$1452,MATCH(B60,Historical!$B$7:$B$1452,0))/INDEX(Historical!$O$7:$O$1452,MATCH(B60,Historical!$B$7:$B$1452,0)))^(1/10)-1)*100)</f>
        <v>n/a</v>
      </c>
      <c r="W60" s="803" t="str">
        <f t="shared" si="3"/>
        <v>n/a</v>
      </c>
      <c r="X60" s="804" t="str">
        <f t="shared" si="4"/>
        <v>n/a</v>
      </c>
      <c r="Y60" s="967"/>
      <c r="Z60" s="745" t="str">
        <f t="shared" si="5"/>
        <v>n/a</v>
      </c>
      <c r="AA60" s="678" t="str">
        <f t="shared" si="6"/>
        <v>n/a</v>
      </c>
      <c r="AB60" s="679">
        <v>12</v>
      </c>
      <c r="AC60" s="959" t="s">
        <v>138</v>
      </c>
      <c r="AD60" s="959" t="s">
        <v>138</v>
      </c>
      <c r="AE60" s="959" t="s">
        <v>138</v>
      </c>
      <c r="AF60" s="959" t="s">
        <v>138</v>
      </c>
      <c r="AG60" s="959" t="s">
        <v>138</v>
      </c>
      <c r="AH60" s="959" t="s">
        <v>138</v>
      </c>
      <c r="AI60" s="959" t="s">
        <v>138</v>
      </c>
      <c r="AJ60" s="959" t="s">
        <v>138</v>
      </c>
      <c r="AK60" s="959" t="s">
        <v>138</v>
      </c>
      <c r="AL60" s="969" t="s">
        <v>138</v>
      </c>
      <c r="AM60" s="964" t="s">
        <v>138</v>
      </c>
      <c r="AN60" s="959" t="s">
        <v>138</v>
      </c>
      <c r="AO60" s="845" t="str">
        <f t="shared" si="7"/>
        <v>n/a</v>
      </c>
      <c r="AP60" s="846" t="str">
        <f t="shared" si="8"/>
        <v>n/a</v>
      </c>
      <c r="AQ60" s="680" t="str">
        <f t="shared" si="9"/>
        <v>n/a</v>
      </c>
      <c r="AR60" s="745">
        <f>INDEX(Historical!$C$7:$C$1452,MATCH(B60,Historical!$B$7:$B$1452,0))*IF(AH60="n/a",1.03,IF(AH60&lt;0,1.01,IF(AH60&gt;10,1.1,(1+AH60/100))))</f>
        <v>0.57680000000000009</v>
      </c>
      <c r="AS60" s="678">
        <f t="shared" si="10"/>
        <v>0.59410400000000008</v>
      </c>
      <c r="AT60" s="678">
        <f t="shared" si="16"/>
        <v>0.61192712000000005</v>
      </c>
      <c r="AU60" s="678">
        <f t="shared" si="16"/>
        <v>0.63028493360000004</v>
      </c>
      <c r="AV60" s="678">
        <f t="shared" si="16"/>
        <v>0.64919348160800006</v>
      </c>
      <c r="AW60" s="745">
        <f t="shared" si="12"/>
        <v>3.0623095352080005</v>
      </c>
      <c r="AX60" s="854">
        <f t="shared" si="13"/>
        <v>10.559688052441381</v>
      </c>
      <c r="AY60" s="1090" t="s">
        <v>138</v>
      </c>
      <c r="AZ60" s="964" t="s">
        <v>138</v>
      </c>
      <c r="BA60" s="964" t="s">
        <v>138</v>
      </c>
      <c r="BB60" s="964" t="s">
        <v>138</v>
      </c>
      <c r="BC60" s="964" t="s">
        <v>138</v>
      </c>
      <c r="BD60" s="1006" t="s">
        <v>4351</v>
      </c>
      <c r="BE60" s="701">
        <v>2013</v>
      </c>
      <c r="BF60" s="986" t="e">
        <f>#VALUE!</f>
        <v>#VALUE!</v>
      </c>
      <c r="BG60" s="972" t="s">
        <v>138</v>
      </c>
    </row>
    <row r="61" spans="1:59" ht="11.25" customHeight="1" x14ac:dyDescent="0.2">
      <c r="A61" s="566" t="s">
        <v>990</v>
      </c>
      <c r="B61" s="651" t="s">
        <v>991</v>
      </c>
      <c r="C61" s="1080" t="s">
        <v>109</v>
      </c>
      <c r="D61" s="1080" t="s">
        <v>4423</v>
      </c>
      <c r="E61" s="835">
        <v>8</v>
      </c>
      <c r="F61" s="554">
        <v>515</v>
      </c>
      <c r="G61" s="554" t="s">
        <v>38</v>
      </c>
      <c r="H61" s="554" t="s">
        <v>38</v>
      </c>
      <c r="I61" s="966">
        <v>47.07</v>
      </c>
      <c r="J61" s="745">
        <f t="shared" si="0"/>
        <v>2.3794348842149993</v>
      </c>
      <c r="K61" s="968">
        <v>0.28000000000000003</v>
      </c>
      <c r="L61" s="679">
        <v>4</v>
      </c>
      <c r="M61" s="736">
        <f t="shared" si="1"/>
        <v>1.1200000000000001</v>
      </c>
      <c r="N61" s="644" t="s">
        <v>462</v>
      </c>
      <c r="O61" s="838">
        <v>0.24</v>
      </c>
      <c r="P61" s="958">
        <v>43311</v>
      </c>
      <c r="Q61" s="958">
        <v>43322</v>
      </c>
      <c r="R61" s="736">
        <f t="shared" si="2"/>
        <v>16.666666666666682</v>
      </c>
      <c r="S61" s="802">
        <f>IF(INDEX(Historical!$D$7:$D$1452,MATCH(B61,Historical!$B$7:$B$1452,0))=0,"n/a",(INDEX(Historical!$C$7:$C$1452,MATCH(B61,Historical!$B$7:$B$1452,0))/INDEX(Historical!$D$7:$D$1452,MATCH(B61,Historical!$B$7:$B$1452,0))-1)*100)</f>
        <v>19.444444444444443</v>
      </c>
      <c r="T61" s="802">
        <f>IF(INDEX(Historical!$F$7:$F$1452,MATCH(B61,Historical!$B$7:$B$1452,0))=0,"n/a",((INDEX(Historical!$C$7:$C$1452,MATCH(B61,Historical!$B$7:$B$1452,0))/INDEX(Historical!$F$7:$F$1452,MATCH(B61,Historical!$B$7:$B$1452,0)))^(1/3)-1)*100)</f>
        <v>9.2240238124367213</v>
      </c>
      <c r="U61" s="802">
        <f>IF(INDEX(Historical!$I$7:$I$1452,MATCH(B61,Historical!$B$7:$B$1452,0))=0,"n/a",((INDEX(Historical!$C$7:$C$1452,MATCH(B61,Historical!$B$7:$B$1452,0))/INDEX(Historical!$I$7:$I$1452,MATCH(B61,Historical!$B$7:$B$1452,0)))^(1/5)-1)*100)</f>
        <v>10.585712778116175</v>
      </c>
      <c r="V61" s="802">
        <f>IF(INDEX(Historical!$O$7:$O$1452,MATCH(B61,Historical!$B$7:$B$1452,0))=0,"n/a",((INDEX(Historical!$C$7:$C$1452,MATCH(B61,Historical!$B$7:$B$1452,0))/INDEX(Historical!$O$7:$O$1452,MATCH(B61,Historical!$B$7:$B$1452,0)))^(1/10)-1)*100)</f>
        <v>-0.95276142579611145</v>
      </c>
      <c r="W61" s="803" t="str">
        <f t="shared" si="3"/>
        <v>n/a</v>
      </c>
      <c r="X61" s="804">
        <f t="shared" si="4"/>
        <v>1.2602039021566875</v>
      </c>
      <c r="Y61" s="759"/>
      <c r="Z61" s="745">
        <f t="shared" si="5"/>
        <v>32</v>
      </c>
      <c r="AA61" s="678">
        <f t="shared" si="6"/>
        <v>13.448571428571428</v>
      </c>
      <c r="AB61" s="679">
        <v>12</v>
      </c>
      <c r="AC61" s="959">
        <v>3.5</v>
      </c>
      <c r="AD61" s="959">
        <v>1.52</v>
      </c>
      <c r="AE61" s="959">
        <v>8.07</v>
      </c>
      <c r="AF61" s="959">
        <v>1.24</v>
      </c>
      <c r="AG61" s="959">
        <v>11.5</v>
      </c>
      <c r="AH61" s="959">
        <v>-3.4000000000000004</v>
      </c>
      <c r="AI61" s="959">
        <v>4.91</v>
      </c>
      <c r="AJ61" s="959">
        <v>8.4</v>
      </c>
      <c r="AK61" s="959">
        <v>8.870000000000001</v>
      </c>
      <c r="AL61" s="969">
        <v>46700</v>
      </c>
      <c r="AM61" s="964" t="s">
        <v>138</v>
      </c>
      <c r="AN61" s="959">
        <v>0.74</v>
      </c>
      <c r="AO61" s="845">
        <f t="shared" si="7"/>
        <v>-0.48342376624025363</v>
      </c>
      <c r="AP61" s="846">
        <f t="shared" si="8"/>
        <v>12.965147662331175</v>
      </c>
      <c r="AQ61" s="680">
        <f t="shared" si="9"/>
        <v>-13.909018225733172</v>
      </c>
      <c r="AR61" s="745">
        <f>INDEX(Historical!$C$7:$C$1452,MATCH(B61,Historical!$B$7:$B$1452,0))*IF(AH61="n/a",1.03,IF(AH61&lt;0,1.01,IF(AH61&gt;10,1.1,(1+AH61/100))))</f>
        <v>0.86860000000000004</v>
      </c>
      <c r="AS61" s="678">
        <f t="shared" si="10"/>
        <v>0.91124825999999992</v>
      </c>
      <c r="AT61" s="678">
        <f t="shared" si="16"/>
        <v>0.99207598066199987</v>
      </c>
      <c r="AU61" s="678">
        <f t="shared" si="16"/>
        <v>1.0800731201467193</v>
      </c>
      <c r="AV61" s="678">
        <f t="shared" si="16"/>
        <v>1.1758756059037334</v>
      </c>
      <c r="AW61" s="745">
        <f t="shared" si="12"/>
        <v>5.0278729667124527</v>
      </c>
      <c r="AX61" s="854">
        <f t="shared" si="13"/>
        <v>10.681693152140328</v>
      </c>
      <c r="AY61" s="1090">
        <v>1.04</v>
      </c>
      <c r="AZ61" s="964">
        <v>7.79</v>
      </c>
      <c r="BA61" s="964">
        <v>-20.21</v>
      </c>
      <c r="BB61" s="964">
        <v>-1.92</v>
      </c>
      <c r="BC61" s="964">
        <v>-9.83</v>
      </c>
      <c r="BE61" s="701">
        <v>2011</v>
      </c>
      <c r="BF61" s="986" t="e">
        <f>#VALUE!</f>
        <v>#VALUE!</v>
      </c>
      <c r="BG61" s="972">
        <v>1.2</v>
      </c>
    </row>
    <row r="62" spans="1:59" ht="11.25" customHeight="1" x14ac:dyDescent="0.2">
      <c r="A62" s="566" t="s">
        <v>992</v>
      </c>
      <c r="B62" s="651" t="s">
        <v>993</v>
      </c>
      <c r="C62" s="1080" t="s">
        <v>109</v>
      </c>
      <c r="D62" s="1080" t="s">
        <v>4427</v>
      </c>
      <c r="E62" s="835">
        <v>8</v>
      </c>
      <c r="F62" s="554">
        <v>511</v>
      </c>
      <c r="G62" s="554" t="s">
        <v>116</v>
      </c>
      <c r="H62" s="554" t="s">
        <v>116</v>
      </c>
      <c r="I62" s="966">
        <v>18.21</v>
      </c>
      <c r="J62" s="745">
        <f t="shared" si="0"/>
        <v>3.2948929159802307</v>
      </c>
      <c r="K62" s="968">
        <v>0.15</v>
      </c>
      <c r="L62" s="679">
        <v>4</v>
      </c>
      <c r="M62" s="736">
        <f t="shared" si="1"/>
        <v>0.6</v>
      </c>
      <c r="N62" s="644" t="s">
        <v>162</v>
      </c>
      <c r="O62" s="842">
        <v>0.13639999999999999</v>
      </c>
      <c r="P62" s="958">
        <v>43287</v>
      </c>
      <c r="Q62" s="958">
        <v>43312</v>
      </c>
      <c r="R62" s="736">
        <f t="shared" si="2"/>
        <v>9.9706744868035191</v>
      </c>
      <c r="S62" s="802">
        <f>IF(INDEX(Historical!$D$7:$D$1452,MATCH(B62,Historical!$B$7:$B$1452,0))=0,"n/a",(INDEX(Historical!$C$7:$C$1452,MATCH(B62,Historical!$B$7:$B$1452,0))/INDEX(Historical!$D$7:$D$1452,MATCH(B62,Historical!$B$7:$B$1452,0))-1)*100)</f>
        <v>7.5471698113207752</v>
      </c>
      <c r="T62" s="802">
        <f>IF(INDEX(Historical!$F$7:$F$1452,MATCH(B62,Historical!$B$7:$B$1452,0))=0,"n/a",((INDEX(Historical!$C$7:$C$1452,MATCH(B62,Historical!$B$7:$B$1452,0))/INDEX(Historical!$F$7:$F$1452,MATCH(B62,Historical!$B$7:$B$1452,0)))^(1/3)-1)*100)</f>
        <v>6.4358825792759422</v>
      </c>
      <c r="U62" s="802">
        <f>IF(INDEX(Historical!$I$7:$I$1452,MATCH(B62,Historical!$B$7:$B$1452,0))=0,"n/a",((INDEX(Historical!$C$7:$C$1452,MATCH(B62,Historical!$B$7:$B$1452,0))/INDEX(Historical!$I$7:$I$1452,MATCH(B62,Historical!$B$7:$B$1452,0)))^(1/5)-1)*100)</f>
        <v>7.3403415546556605</v>
      </c>
      <c r="V62" s="802">
        <f>IF(INDEX(Historical!$O$7:$O$1452,MATCH(B62,Historical!$B$7:$B$1452,0))=0,"n/a",((INDEX(Historical!$C$7:$C$1452,MATCH(B62,Historical!$B$7:$B$1452,0))/INDEX(Historical!$O$7:$O$1452,MATCH(B62,Historical!$B$7:$B$1452,0)))^(1/10)-1)*100)</f>
        <v>1.4040359882289799</v>
      </c>
      <c r="W62" s="803">
        <f t="shared" si="3"/>
        <v>5.2280294922600996</v>
      </c>
      <c r="X62" s="804">
        <f t="shared" si="4"/>
        <v>0.91754269433195756</v>
      </c>
      <c r="Y62" s="771" t="s">
        <v>4496</v>
      </c>
      <c r="Z62" s="745">
        <f t="shared" si="5"/>
        <v>50.420168067226889</v>
      </c>
      <c r="AA62" s="678">
        <f t="shared" si="6"/>
        <v>15.302521008403362</v>
      </c>
      <c r="AB62" s="679">
        <v>12</v>
      </c>
      <c r="AC62" s="959">
        <v>1.19</v>
      </c>
      <c r="AD62" s="959" t="s">
        <v>138</v>
      </c>
      <c r="AE62" s="959">
        <v>5.8</v>
      </c>
      <c r="AF62" s="959">
        <v>2.3199999999999998</v>
      </c>
      <c r="AG62" s="959">
        <v>13.900000000000002</v>
      </c>
      <c r="AH62" s="959">
        <v>6</v>
      </c>
      <c r="AI62" s="959" t="s">
        <v>138</v>
      </c>
      <c r="AJ62" s="959">
        <v>8</v>
      </c>
      <c r="AK62" s="959" t="s">
        <v>138</v>
      </c>
      <c r="AL62" s="969">
        <v>102.7</v>
      </c>
      <c r="AM62" s="964">
        <v>9.9</v>
      </c>
      <c r="AN62" s="959">
        <v>0</v>
      </c>
      <c r="AO62" s="845">
        <f t="shared" si="7"/>
        <v>-4.6672865377674704</v>
      </c>
      <c r="AP62" s="846">
        <f t="shared" si="8"/>
        <v>10.635234470635892</v>
      </c>
      <c r="AQ62" s="680">
        <f t="shared" si="9"/>
        <v>25.61289519701355</v>
      </c>
      <c r="AR62" s="745">
        <f>INDEX(Historical!$C$7:$C$1452,MATCH(B62,Historical!$B$7:$B$1452,0))*IF(AH62="n/a",1.03,IF(AH62&lt;0,1.01,IF(AH62&gt;10,1.1,(1+AH62/100))))</f>
        <v>0.54927272727272747</v>
      </c>
      <c r="AS62" s="678">
        <f t="shared" si="10"/>
        <v>0.5657509090909093</v>
      </c>
      <c r="AT62" s="678">
        <f t="shared" si="16"/>
        <v>0.58272343636363655</v>
      </c>
      <c r="AU62" s="678">
        <f t="shared" si="16"/>
        <v>0.60020513945454568</v>
      </c>
      <c r="AV62" s="678">
        <f t="shared" si="16"/>
        <v>0.61821129363818206</v>
      </c>
      <c r="AW62" s="745">
        <f t="shared" si="12"/>
        <v>2.9161635058200011</v>
      </c>
      <c r="AX62" s="854">
        <f t="shared" si="13"/>
        <v>16.014077461943995</v>
      </c>
      <c r="AY62" s="1090">
        <v>-0.08</v>
      </c>
      <c r="AZ62" s="964">
        <v>8.7200000000000006</v>
      </c>
      <c r="BA62" s="964">
        <v>-18.670000000000002</v>
      </c>
      <c r="BB62" s="964">
        <v>-5.29</v>
      </c>
      <c r="BC62" s="964">
        <v>-8.1100000000000012</v>
      </c>
      <c r="BE62" s="701">
        <v>2012</v>
      </c>
      <c r="BF62" s="986" t="e">
        <f>#VALUE!</f>
        <v>#VALUE!</v>
      </c>
      <c r="BG62" s="972">
        <v>1.4000000000000001</v>
      </c>
    </row>
    <row r="63" spans="1:59" s="882" customFormat="1" ht="11.25" customHeight="1" x14ac:dyDescent="0.2">
      <c r="A63" s="740" t="s">
        <v>3831</v>
      </c>
      <c r="B63" s="890" t="s">
        <v>3832</v>
      </c>
      <c r="C63" s="1080" t="s">
        <v>109</v>
      </c>
      <c r="D63" s="1080" t="s">
        <v>4419</v>
      </c>
      <c r="E63" s="862">
        <v>5</v>
      </c>
      <c r="F63" s="554">
        <v>831</v>
      </c>
      <c r="G63" s="1179" t="s">
        <v>107</v>
      </c>
      <c r="H63" s="1179" t="s">
        <v>107</v>
      </c>
      <c r="I63" s="863">
        <v>14.95</v>
      </c>
      <c r="J63" s="864">
        <f t="shared" si="0"/>
        <v>2.6755852842809369</v>
      </c>
      <c r="K63" s="865">
        <v>0.1</v>
      </c>
      <c r="L63" s="866">
        <v>4</v>
      </c>
      <c r="M63" s="867">
        <f t="shared" si="1"/>
        <v>0.4</v>
      </c>
      <c r="N63" s="868" t="s">
        <v>1000</v>
      </c>
      <c r="O63" s="869">
        <v>0.09</v>
      </c>
      <c r="P63" s="870">
        <v>43319</v>
      </c>
      <c r="Q63" s="870">
        <v>43336</v>
      </c>
      <c r="R63" s="867">
        <f t="shared" si="2"/>
        <v>11.111111111111121</v>
      </c>
      <c r="S63" s="802">
        <f>IF(INDEX(Historical!$D$7:$D$1452,MATCH(B63,Historical!$B$7:$B$1452,0))=0,"n/a",(INDEX(Historical!$C$7:$C$1452,MATCH(B63,Historical!$B$7:$B$1452,0))/INDEX(Historical!$D$7:$D$1452,MATCH(B63,Historical!$B$7:$B$1452,0))-1)*100)</f>
        <v>33.33333333333335</v>
      </c>
      <c r="T63" s="802">
        <f>IF(INDEX(Historical!$F$7:$F$1452,MATCH(B63,Historical!$B$7:$B$1452,0))=0,"n/a",((INDEX(Historical!$C$7:$C$1452,MATCH(B63,Historical!$B$7:$B$1452,0))/INDEX(Historical!$F$7:$F$1452,MATCH(B63,Historical!$B$7:$B$1452,0)))^(1/3)-1)*100)</f>
        <v>51.829448593783134</v>
      </c>
      <c r="U63" s="802">
        <f>IF(INDEX(Historical!$I$7:$I$1452,MATCH(B63,Historical!$B$7:$B$1452,0))=0,"n/a",((INDEX(Historical!$C$7:$C$1452,MATCH(B63,Historical!$B$7:$B$1452,0))/INDEX(Historical!$I$7:$I$1452,MATCH(B63,Historical!$B$7:$B$1452,0)))^(1/5)-1)*100)</f>
        <v>47.577316159455222</v>
      </c>
      <c r="V63" s="802">
        <f>IF(INDEX(Historical!$O$7:$O$1452,MATCH(B63,Historical!$B$7:$B$1452,0))=0,"n/a",((INDEX(Historical!$C$7:$C$1452,MATCH(B63,Historical!$B$7:$B$1452,0))/INDEX(Historical!$O$7:$O$1452,MATCH(B63,Historical!$B$7:$B$1452,0)))^(1/10)-1)*100)</f>
        <v>0</v>
      </c>
      <c r="W63" s="871" t="str">
        <f t="shared" si="3"/>
        <v>n/a</v>
      </c>
      <c r="X63" s="872">
        <f t="shared" si="4"/>
        <v>2.4150921908352907</v>
      </c>
      <c r="Y63" s="883" t="s">
        <v>4072</v>
      </c>
      <c r="Z63" s="864">
        <f t="shared" si="5"/>
        <v>45.977011494252878</v>
      </c>
      <c r="AA63" s="874">
        <f t="shared" si="6"/>
        <v>17.183908045977009</v>
      </c>
      <c r="AB63" s="866">
        <v>12</v>
      </c>
      <c r="AC63" s="875">
        <v>0.87</v>
      </c>
      <c r="AD63" s="875">
        <v>2.15</v>
      </c>
      <c r="AE63" s="875">
        <v>4.3099999999999996</v>
      </c>
      <c r="AF63" s="875">
        <v>1.35</v>
      </c>
      <c r="AG63" s="875">
        <v>6.6000000000000005</v>
      </c>
      <c r="AH63" s="875">
        <v>59.8</v>
      </c>
      <c r="AI63" s="875">
        <v>5.56</v>
      </c>
      <c r="AJ63" s="875">
        <v>19.7</v>
      </c>
      <c r="AK63" s="875">
        <v>8</v>
      </c>
      <c r="AL63" s="876">
        <v>259.23</v>
      </c>
      <c r="AM63" s="877">
        <v>0.4</v>
      </c>
      <c r="AN63" s="875">
        <v>0</v>
      </c>
      <c r="AO63" s="878">
        <f t="shared" si="7"/>
        <v>33.068993397759144</v>
      </c>
      <c r="AP63" s="879">
        <f t="shared" si="8"/>
        <v>50.252901443736157</v>
      </c>
      <c r="AQ63" s="880">
        <f t="shared" si="9"/>
        <v>1.5398681680560689</v>
      </c>
      <c r="AR63" s="745">
        <f>INDEX(Historical!$C$7:$C$1452,MATCH(B63,Historical!$B$7:$B$1452,0))*IF(AH63="n/a",1.03,IF(AH63&lt;0,1.01,IF(AH63&gt;10,1.1,(1+AH63/100))))</f>
        <v>0.30800000000000005</v>
      </c>
      <c r="AS63" s="874">
        <f t="shared" si="10"/>
        <v>0.3251248000000001</v>
      </c>
      <c r="AT63" s="874">
        <f t="shared" si="16"/>
        <v>0.35113478400000014</v>
      </c>
      <c r="AU63" s="874">
        <f t="shared" si="16"/>
        <v>0.37922556672000018</v>
      </c>
      <c r="AV63" s="874">
        <f t="shared" si="16"/>
        <v>0.40956361205760022</v>
      </c>
      <c r="AW63" s="864">
        <f t="shared" si="12"/>
        <v>1.7730487627776008</v>
      </c>
      <c r="AX63" s="881">
        <f t="shared" si="13"/>
        <v>11.859857945000675</v>
      </c>
      <c r="AY63" s="1091">
        <v>0.47</v>
      </c>
      <c r="AZ63" s="877">
        <v>7.71</v>
      </c>
      <c r="BA63" s="877">
        <v>-19.71</v>
      </c>
      <c r="BB63" s="877">
        <v>2.27</v>
      </c>
      <c r="BC63" s="877">
        <v>-8.19</v>
      </c>
      <c r="BD63" s="1007"/>
      <c r="BE63" s="701">
        <v>2014</v>
      </c>
      <c r="BF63" s="986" t="e">
        <f>#VALUE!</f>
        <v>#VALUE!</v>
      </c>
      <c r="BG63" s="938">
        <v>0.8</v>
      </c>
    </row>
    <row r="64" spans="1:59" ht="11.25" customHeight="1" x14ac:dyDescent="0.2">
      <c r="A64" s="667" t="s">
        <v>994</v>
      </c>
      <c r="B64" s="651" t="s">
        <v>995</v>
      </c>
      <c r="C64" s="1080" t="s">
        <v>109</v>
      </c>
      <c r="D64" s="1080" t="s">
        <v>4427</v>
      </c>
      <c r="E64" s="835">
        <v>6</v>
      </c>
      <c r="F64" s="554">
        <v>740</v>
      </c>
      <c r="G64" s="554" t="s">
        <v>107</v>
      </c>
      <c r="H64" s="554" t="s">
        <v>107</v>
      </c>
      <c r="I64" s="966">
        <v>53.48</v>
      </c>
      <c r="J64" s="745">
        <f t="shared" si="0"/>
        <v>2.8421839940164553</v>
      </c>
      <c r="K64" s="968">
        <v>0.38</v>
      </c>
      <c r="L64" s="679">
        <v>4</v>
      </c>
      <c r="M64" s="736">
        <f t="shared" si="1"/>
        <v>1.52</v>
      </c>
      <c r="N64" s="644" t="s">
        <v>429</v>
      </c>
      <c r="O64" s="838">
        <v>0.35</v>
      </c>
      <c r="P64" s="958">
        <v>43382</v>
      </c>
      <c r="Q64" s="958">
        <v>43392</v>
      </c>
      <c r="R64" s="736">
        <f t="shared" si="2"/>
        <v>8.5714285714285801</v>
      </c>
      <c r="S64" s="802">
        <f>IF(INDEX(Historical!$D$7:$D$1452,MATCH(B64,Historical!$B$7:$B$1452,0))=0,"n/a",(INDEX(Historical!$C$7:$C$1452,MATCH(B64,Historical!$B$7:$B$1452,0))/INDEX(Historical!$D$7:$D$1452,MATCH(B64,Historical!$B$7:$B$1452,0))-1)*100)</f>
        <v>18.07228915662651</v>
      </c>
      <c r="T64" s="802">
        <f>IF(INDEX(Historical!$F$7:$F$1452,MATCH(B64,Historical!$B$7:$B$1452,0))=0,"n/a",((INDEX(Historical!$C$7:$C$1452,MATCH(B64,Historical!$B$7:$B$1452,0))/INDEX(Historical!$F$7:$F$1452,MATCH(B64,Historical!$B$7:$B$1452,0)))^(1/3)-1)*100)</f>
        <v>12.406733698244565</v>
      </c>
      <c r="U64" s="802">
        <f>IF(INDEX(Historical!$I$7:$I$1452,MATCH(B64,Historical!$B$7:$B$1452,0))=0,"n/a",((INDEX(Historical!$C$7:$C$1452,MATCH(B64,Historical!$B$7:$B$1452,0))/INDEX(Historical!$I$7:$I$1452,MATCH(B64,Historical!$B$7:$B$1452,0)))^(1/5)-1)*100)</f>
        <v>89.597766463973173</v>
      </c>
      <c r="V64" s="802">
        <f>IF(INDEX(Historical!$O$7:$O$1452,MATCH(B64,Historical!$B$7:$B$1452,0))=0,"n/a",((INDEX(Historical!$C$7:$C$1452,MATCH(B64,Historical!$B$7:$B$1452,0))/INDEX(Historical!$O$7:$O$1452,MATCH(B64,Historical!$B$7:$B$1452,0)))^(1/10)-1)*100)</f>
        <v>2.5749345057055173</v>
      </c>
      <c r="W64" s="803">
        <f t="shared" si="3"/>
        <v>34.796134140671626</v>
      </c>
      <c r="X64" s="804" t="str">
        <f t="shared" si="4"/>
        <v>n/a</v>
      </c>
      <c r="Y64" s="967" t="s">
        <v>4072</v>
      </c>
      <c r="Z64" s="745">
        <f t="shared" si="5"/>
        <v>38.578680203045685</v>
      </c>
      <c r="AA64" s="678">
        <f t="shared" si="6"/>
        <v>13.573604060913706</v>
      </c>
      <c r="AB64" s="679">
        <v>12</v>
      </c>
      <c r="AC64" s="959">
        <v>3.94</v>
      </c>
      <c r="AD64" s="959">
        <v>1.94</v>
      </c>
      <c r="AE64" s="959">
        <v>4.01</v>
      </c>
      <c r="AF64" s="959">
        <v>1.36</v>
      </c>
      <c r="AG64" s="959">
        <v>6.8000000000000007</v>
      </c>
      <c r="AH64" s="959">
        <v>24.3</v>
      </c>
      <c r="AI64" s="959">
        <v>5.17</v>
      </c>
      <c r="AJ64" s="959">
        <v>-0.1</v>
      </c>
      <c r="AK64" s="959">
        <v>7.0000000000000009</v>
      </c>
      <c r="AL64" s="969">
        <v>1760</v>
      </c>
      <c r="AM64" s="964">
        <v>2</v>
      </c>
      <c r="AN64" s="959">
        <v>0.09</v>
      </c>
      <c r="AO64" s="845">
        <f t="shared" si="7"/>
        <v>78.866346397075915</v>
      </c>
      <c r="AP64" s="846">
        <f t="shared" si="8"/>
        <v>92.439950457989625</v>
      </c>
      <c r="AQ64" s="680">
        <f t="shared" si="9"/>
        <v>-9.421362531180467</v>
      </c>
      <c r="AR64" s="745">
        <f>INDEX(Historical!$C$7:$C$1452,MATCH(B64,Historical!$B$7:$B$1452,0))*IF(AH64="n/a",1.03,IF(AH64&lt;0,1.01,IF(AH64&gt;10,1.1,(1+AH64/100))))</f>
        <v>1.0780000000000001</v>
      </c>
      <c r="AS64" s="678">
        <f t="shared" si="10"/>
        <v>1.1337326000000001</v>
      </c>
      <c r="AT64" s="678">
        <f t="shared" si="16"/>
        <v>1.2130938820000001</v>
      </c>
      <c r="AU64" s="678">
        <f t="shared" si="16"/>
        <v>1.2980104537400001</v>
      </c>
      <c r="AV64" s="678">
        <f t="shared" si="16"/>
        <v>1.3888711855018001</v>
      </c>
      <c r="AW64" s="745">
        <f t="shared" si="12"/>
        <v>6.1117081212418007</v>
      </c>
      <c r="AX64" s="854">
        <f t="shared" si="13"/>
        <v>11.428025656772252</v>
      </c>
      <c r="AY64" s="1090">
        <v>0.92</v>
      </c>
      <c r="AZ64" s="964">
        <v>10.27</v>
      </c>
      <c r="BA64" s="964">
        <v>-20.309999999999999</v>
      </c>
      <c r="BB64" s="964">
        <v>-7.1099999999999994</v>
      </c>
      <c r="BC64" s="964">
        <v>-10.65</v>
      </c>
      <c r="BE64" s="701">
        <v>2013</v>
      </c>
      <c r="BF64" s="986" t="e">
        <f>#VALUE!</f>
        <v>#VALUE!</v>
      </c>
      <c r="BG64" s="972">
        <v>0.8</v>
      </c>
    </row>
    <row r="65" spans="1:59" ht="11.25" customHeight="1" x14ac:dyDescent="0.2">
      <c r="A65" s="566" t="s">
        <v>996</v>
      </c>
      <c r="B65" s="651" t="s">
        <v>997</v>
      </c>
      <c r="C65" s="1080" t="s">
        <v>113</v>
      </c>
      <c r="D65" s="1080" t="s">
        <v>214</v>
      </c>
      <c r="E65" s="835">
        <v>8</v>
      </c>
      <c r="F65" s="554">
        <v>499</v>
      </c>
      <c r="G65" s="554" t="s">
        <v>116</v>
      </c>
      <c r="H65" s="554" t="s">
        <v>116</v>
      </c>
      <c r="I65" s="966">
        <v>53.62</v>
      </c>
      <c r="J65" s="745">
        <f t="shared" si="0"/>
        <v>1.1935844834017157</v>
      </c>
      <c r="K65" s="968">
        <v>0.16</v>
      </c>
      <c r="L65" s="679">
        <v>4</v>
      </c>
      <c r="M65" s="736">
        <f t="shared" si="1"/>
        <v>0.64</v>
      </c>
      <c r="N65" s="644" t="s">
        <v>229</v>
      </c>
      <c r="O65" s="838">
        <v>0.14000000000000001</v>
      </c>
      <c r="P65" s="958">
        <v>43244</v>
      </c>
      <c r="Q65" s="958">
        <v>43259</v>
      </c>
      <c r="R65" s="736">
        <f t="shared" si="2"/>
        <v>14.285714285714276</v>
      </c>
      <c r="S65" s="802">
        <f>IF(INDEX(Historical!$D$7:$D$1452,MATCH(B65,Historical!$B$7:$B$1452,0))=0,"n/a",(INDEX(Historical!$C$7:$C$1452,MATCH(B65,Historical!$B$7:$B$1452,0))/INDEX(Historical!$D$7:$D$1452,MATCH(B65,Historical!$B$7:$B$1452,0))-1)*100)</f>
        <v>7.8431372549019773</v>
      </c>
      <c r="T65" s="802">
        <f>IF(INDEX(Historical!$F$7:$F$1452,MATCH(B65,Historical!$B$7:$B$1452,0))=0,"n/a",((INDEX(Historical!$C$7:$C$1452,MATCH(B65,Historical!$B$7:$B$1452,0))/INDEX(Historical!$F$7:$F$1452,MATCH(B65,Historical!$B$7:$B$1452,0)))^(1/3)-1)*100)</f>
        <v>4.6422696369909477</v>
      </c>
      <c r="U65" s="802">
        <f>IF(INDEX(Historical!$I$7:$I$1452,MATCH(B65,Historical!$B$7:$B$1452,0))=0,"n/a",((INDEX(Historical!$C$7:$C$1452,MATCH(B65,Historical!$B$7:$B$1452,0))/INDEX(Historical!$I$7:$I$1452,MATCH(B65,Historical!$B$7:$B$1452,0)))^(1/5)-1)*100)</f>
        <v>6.5762756635474151</v>
      </c>
      <c r="V65" s="802">
        <f>IF(INDEX(Historical!$O$7:$O$1452,MATCH(B65,Historical!$B$7:$B$1452,0))=0,"n/a",((INDEX(Historical!$C$7:$C$1452,MATCH(B65,Historical!$B$7:$B$1452,0))/INDEX(Historical!$O$7:$O$1452,MATCH(B65,Historical!$B$7:$B$1452,0)))^(1/10)-1)*100)</f>
        <v>9.136654945813838E-2</v>
      </c>
      <c r="W65" s="803">
        <f t="shared" si="3"/>
        <v>71.976841661952903</v>
      </c>
      <c r="X65" s="804">
        <f t="shared" si="4"/>
        <v>0.45042983996900104</v>
      </c>
      <c r="Y65" s="759"/>
      <c r="Z65" s="745">
        <f t="shared" si="5"/>
        <v>20.512820512820511</v>
      </c>
      <c r="AA65" s="678">
        <f t="shared" si="6"/>
        <v>17.185897435897434</v>
      </c>
      <c r="AB65" s="679">
        <v>12</v>
      </c>
      <c r="AC65" s="959">
        <v>3.12</v>
      </c>
      <c r="AD65" s="959">
        <v>1.72</v>
      </c>
      <c r="AE65" s="959">
        <v>1.91</v>
      </c>
      <c r="AF65" s="959">
        <v>2.29</v>
      </c>
      <c r="AG65" s="959">
        <v>5.5</v>
      </c>
      <c r="AH65" s="959">
        <v>15.2</v>
      </c>
      <c r="AI65" s="959">
        <v>9.86</v>
      </c>
      <c r="AJ65" s="959">
        <v>14.6</v>
      </c>
      <c r="AK65" s="959">
        <v>10</v>
      </c>
      <c r="AL65" s="969">
        <v>2830</v>
      </c>
      <c r="AM65" s="965">
        <v>1.7999999999999998</v>
      </c>
      <c r="AN65" s="959">
        <v>0.47</v>
      </c>
      <c r="AO65" s="845">
        <f t="shared" si="7"/>
        <v>-9.4160372889483028</v>
      </c>
      <c r="AP65" s="846">
        <f t="shared" si="8"/>
        <v>7.7698601469491306</v>
      </c>
      <c r="AQ65" s="680">
        <f t="shared" si="9"/>
        <v>32.25514924351527</v>
      </c>
      <c r="AR65" s="745">
        <f>INDEX(Historical!$C$7:$C$1452,MATCH(B65,Historical!$B$7:$B$1452,0))*IF(AH65="n/a",1.03,IF(AH65&lt;0,1.01,IF(AH65&gt;10,1.1,(1+AH65/100))))</f>
        <v>0.60500000000000009</v>
      </c>
      <c r="AS65" s="678">
        <f t="shared" si="10"/>
        <v>0.66465300000000016</v>
      </c>
      <c r="AT65" s="678">
        <f t="shared" si="16"/>
        <v>0.73111830000000022</v>
      </c>
      <c r="AU65" s="678">
        <f t="shared" si="16"/>
        <v>0.80423013000000032</v>
      </c>
      <c r="AV65" s="678">
        <f t="shared" si="16"/>
        <v>0.88465314300000042</v>
      </c>
      <c r="AW65" s="745">
        <f t="shared" si="12"/>
        <v>3.6896545730000012</v>
      </c>
      <c r="AX65" s="854">
        <f t="shared" si="13"/>
        <v>6.8811163241327886</v>
      </c>
      <c r="AY65" s="1090">
        <v>1.43</v>
      </c>
      <c r="AZ65" s="964">
        <v>9.2899999999999991</v>
      </c>
      <c r="BA65" s="964">
        <v>-26.240000000000002</v>
      </c>
      <c r="BB65" s="964">
        <v>-6.1</v>
      </c>
      <c r="BC65" s="964">
        <v>-12.68</v>
      </c>
      <c r="BE65" s="701">
        <v>2011</v>
      </c>
      <c r="BF65" s="986" t="e">
        <f>#VALUE!</f>
        <v>#VALUE!</v>
      </c>
      <c r="BG65" s="972">
        <v>2.9000000000000004</v>
      </c>
    </row>
    <row r="66" spans="1:59" ht="11.25" customHeight="1" x14ac:dyDescent="0.2">
      <c r="A66" s="566" t="s">
        <v>998</v>
      </c>
      <c r="B66" s="651" t="s">
        <v>999</v>
      </c>
      <c r="C66" s="1080" t="s">
        <v>248</v>
      </c>
      <c r="D66" s="1080" t="s">
        <v>4439</v>
      </c>
      <c r="E66" s="835">
        <v>8</v>
      </c>
      <c r="F66" s="554">
        <v>518</v>
      </c>
      <c r="G66" s="554" t="s">
        <v>107</v>
      </c>
      <c r="H66" s="554" t="s">
        <v>107</v>
      </c>
      <c r="I66" s="966">
        <v>20.04</v>
      </c>
      <c r="J66" s="745">
        <f t="shared" si="0"/>
        <v>2.4950099800399204</v>
      </c>
      <c r="K66" s="968">
        <v>0.125</v>
      </c>
      <c r="L66" s="679">
        <v>4</v>
      </c>
      <c r="M66" s="736">
        <f t="shared" si="1"/>
        <v>0.5</v>
      </c>
      <c r="N66" s="644" t="s">
        <v>1000</v>
      </c>
      <c r="O66" s="838">
        <v>0.11</v>
      </c>
      <c r="P66" s="958">
        <v>43321</v>
      </c>
      <c r="Q66" s="958">
        <v>43336</v>
      </c>
      <c r="R66" s="736">
        <f t="shared" si="2"/>
        <v>13.636363636363635</v>
      </c>
      <c r="S66" s="802">
        <f>IF(INDEX(Historical!$D$7:$D$1452,MATCH(B66,Historical!$B$7:$B$1452,0))=0,"n/a",(INDEX(Historical!$C$7:$C$1452,MATCH(B66,Historical!$B$7:$B$1452,0))/INDEX(Historical!$D$7:$D$1452,MATCH(B66,Historical!$B$7:$B$1452,0))-1)*100)</f>
        <v>10.526315789473696</v>
      </c>
      <c r="T66" s="802">
        <f>IF(INDEX(Historical!$F$7:$F$1452,MATCH(B66,Historical!$B$7:$B$1452,0))=0,"n/a",((INDEX(Historical!$C$7:$C$1452,MATCH(B66,Historical!$B$7:$B$1452,0))/INDEX(Historical!$F$7:$F$1452,MATCH(B66,Historical!$B$7:$B$1452,0)))^(1/3)-1)*100)</f>
        <v>14.471424255333186</v>
      </c>
      <c r="U66" s="802">
        <f>IF(INDEX(Historical!$I$7:$I$1452,MATCH(B66,Historical!$B$7:$B$1452,0))=0,"n/a",((INDEX(Historical!$C$7:$C$1452,MATCH(B66,Historical!$B$7:$B$1452,0))/INDEX(Historical!$I$7:$I$1452,MATCH(B66,Historical!$B$7:$B$1452,0)))^(1/5)-1)*100)</f>
        <v>15.996225865400127</v>
      </c>
      <c r="V66" s="802">
        <f>IF(INDEX(Historical!$O$7:$O$1452,MATCH(B66,Historical!$B$7:$B$1452,0))=0,"n/a",((INDEX(Historical!$C$7:$C$1452,MATCH(B66,Historical!$B$7:$B$1452,0))/INDEX(Historical!$O$7:$O$1452,MATCH(B66,Historical!$B$7:$B$1452,0)))^(1/10)-1)*100)</f>
        <v>-6.2403601764413397</v>
      </c>
      <c r="W66" s="803" t="str">
        <f t="shared" si="3"/>
        <v>n/a</v>
      </c>
      <c r="X66" s="804" t="str">
        <f t="shared" si="4"/>
        <v>n/a</v>
      </c>
      <c r="Y66" s="760"/>
      <c r="Z66" s="745">
        <f t="shared" si="5"/>
        <v>40.322580645161295</v>
      </c>
      <c r="AA66" s="678">
        <f t="shared" si="6"/>
        <v>16.161290322580644</v>
      </c>
      <c r="AB66" s="679">
        <v>11</v>
      </c>
      <c r="AC66" s="959">
        <v>1.24</v>
      </c>
      <c r="AD66" s="959">
        <v>1.01</v>
      </c>
      <c r="AE66" s="959">
        <v>0.49</v>
      </c>
      <c r="AF66" s="959">
        <v>1.1100000000000001</v>
      </c>
      <c r="AG66" s="959">
        <v>5.8999999999999995</v>
      </c>
      <c r="AH66" s="959">
        <v>16.7</v>
      </c>
      <c r="AI66" s="959">
        <v>10.37</v>
      </c>
      <c r="AJ66" s="959">
        <v>-6.7</v>
      </c>
      <c r="AK66" s="959">
        <v>16</v>
      </c>
      <c r="AL66" s="969">
        <v>224.25</v>
      </c>
      <c r="AM66" s="964">
        <v>3.6999999999999997</v>
      </c>
      <c r="AN66" s="959">
        <v>0</v>
      </c>
      <c r="AO66" s="845">
        <f t="shared" si="7"/>
        <v>2.3299455228594042</v>
      </c>
      <c r="AP66" s="846">
        <f t="shared" si="8"/>
        <v>18.491235845440048</v>
      </c>
      <c r="AQ66" s="680">
        <f t="shared" si="9"/>
        <v>-10.708884955968589</v>
      </c>
      <c r="AR66" s="745">
        <f>INDEX(Historical!$C$7:$C$1452,MATCH(B66,Historical!$B$7:$B$1452,0))*IF(AH66="n/a",1.03,IF(AH66&lt;0,1.01,IF(AH66&gt;10,1.1,(1+AH66/100))))</f>
        <v>0.46200000000000008</v>
      </c>
      <c r="AS66" s="678">
        <f t="shared" si="10"/>
        <v>0.5082000000000001</v>
      </c>
      <c r="AT66" s="678">
        <f t="shared" si="16"/>
        <v>0.55902000000000018</v>
      </c>
      <c r="AU66" s="678">
        <f t="shared" si="16"/>
        <v>0.6149220000000003</v>
      </c>
      <c r="AV66" s="678">
        <f t="shared" si="16"/>
        <v>0.67641420000000041</v>
      </c>
      <c r="AW66" s="745">
        <f t="shared" si="12"/>
        <v>2.8205562000000013</v>
      </c>
      <c r="AX66" s="854">
        <f t="shared" si="13"/>
        <v>14.074631736526952</v>
      </c>
      <c r="AY66" s="1090">
        <v>0.73</v>
      </c>
      <c r="AZ66" s="964">
        <v>6.2600000000000007</v>
      </c>
      <c r="BA66" s="964">
        <v>-48.94</v>
      </c>
      <c r="BB66" s="964">
        <v>0.09</v>
      </c>
      <c r="BC66" s="964">
        <v>-18.829999999999998</v>
      </c>
      <c r="BE66" s="701">
        <v>2011</v>
      </c>
      <c r="BF66" s="986" t="e">
        <f>#VALUE!</f>
        <v>#VALUE!</v>
      </c>
      <c r="BG66" s="972">
        <v>3.9</v>
      </c>
    </row>
    <row r="67" spans="1:59" ht="11.25" customHeight="1" x14ac:dyDescent="0.2">
      <c r="A67" s="566" t="s">
        <v>1001</v>
      </c>
      <c r="B67" s="651" t="s">
        <v>1002</v>
      </c>
      <c r="C67" s="1080" t="s">
        <v>109</v>
      </c>
      <c r="D67" s="1080" t="s">
        <v>4427</v>
      </c>
      <c r="E67" s="835">
        <v>8</v>
      </c>
      <c r="F67" s="554">
        <v>524</v>
      </c>
      <c r="G67" s="554" t="s">
        <v>116</v>
      </c>
      <c r="H67" s="554" t="s">
        <v>116</v>
      </c>
      <c r="I67" s="966">
        <v>43.32</v>
      </c>
      <c r="J67" s="745">
        <f t="shared" si="0"/>
        <v>3.7396121883656512</v>
      </c>
      <c r="K67" s="968">
        <v>0.40500000000000003</v>
      </c>
      <c r="L67" s="679">
        <v>4</v>
      </c>
      <c r="M67" s="736">
        <f t="shared" si="1"/>
        <v>1.62</v>
      </c>
      <c r="N67" s="644" t="s">
        <v>120</v>
      </c>
      <c r="O67" s="838">
        <v>0.375</v>
      </c>
      <c r="P67" s="958">
        <v>43321</v>
      </c>
      <c r="Q67" s="958">
        <v>43347</v>
      </c>
      <c r="R67" s="736">
        <f t="shared" si="2"/>
        <v>8.0000000000000071</v>
      </c>
      <c r="S67" s="802">
        <f>IF(INDEX(Historical!$D$7:$D$1452,MATCH(B67,Historical!$B$7:$B$1452,0))=0,"n/a",(INDEX(Historical!$C$7:$C$1452,MATCH(B67,Historical!$B$7:$B$1452,0))/INDEX(Historical!$D$7:$D$1452,MATCH(B67,Historical!$B$7:$B$1452,0))-1)*100)</f>
        <v>9.5652173913043583</v>
      </c>
      <c r="T67" s="802">
        <f>IF(INDEX(Historical!$F$7:$F$1452,MATCH(B67,Historical!$B$7:$B$1452,0))=0,"n/a",((INDEX(Historical!$C$7:$C$1452,MATCH(B67,Historical!$B$7:$B$1452,0))/INDEX(Historical!$F$7:$F$1452,MATCH(B67,Historical!$B$7:$B$1452,0)))^(1/3)-1)*100)</f>
        <v>9.8708067116014995</v>
      </c>
      <c r="U67" s="802">
        <f>IF(INDEX(Historical!$I$7:$I$1452,MATCH(B67,Historical!$B$7:$B$1452,0))=0,"n/a",((INDEX(Historical!$C$7:$C$1452,MATCH(B67,Historical!$B$7:$B$1452,0))/INDEX(Historical!$I$7:$I$1452,MATCH(B67,Historical!$B$7:$B$1452,0)))^(1/5)-1)*100)</f>
        <v>10.639802171942204</v>
      </c>
      <c r="V67" s="802">
        <f>IF(INDEX(Historical!$O$7:$O$1452,MATCH(B67,Historical!$B$7:$B$1452,0))=0,"n/a",((INDEX(Historical!$C$7:$C$1452,MATCH(B67,Historical!$B$7:$B$1452,0))/INDEX(Historical!$O$7:$O$1452,MATCH(B67,Historical!$B$7:$B$1452,0)))^(1/10)-1)*100)</f>
        <v>-3.2867923226621576</v>
      </c>
      <c r="W67" s="803" t="str">
        <f t="shared" si="3"/>
        <v>n/a</v>
      </c>
      <c r="X67" s="804" t="str">
        <f t="shared" si="4"/>
        <v>n/a</v>
      </c>
      <c r="Y67" s="967" t="s">
        <v>4072</v>
      </c>
      <c r="Z67" s="745">
        <f t="shared" si="5"/>
        <v>44.26229508196721</v>
      </c>
      <c r="AA67" s="678">
        <f t="shared" si="6"/>
        <v>11.836065573770492</v>
      </c>
      <c r="AB67" s="679">
        <v>12</v>
      </c>
      <c r="AC67" s="959">
        <v>3.66</v>
      </c>
      <c r="AD67" s="959">
        <v>2.89</v>
      </c>
      <c r="AE67" s="959">
        <v>4.3499999999999996</v>
      </c>
      <c r="AF67" s="959">
        <v>1.24</v>
      </c>
      <c r="AG67" s="959">
        <v>11</v>
      </c>
      <c r="AH67" s="959">
        <v>-3.2</v>
      </c>
      <c r="AI67" s="959">
        <v>9.9</v>
      </c>
      <c r="AJ67" s="959">
        <v>-0.1</v>
      </c>
      <c r="AK67" s="959">
        <v>4.1000000000000005</v>
      </c>
      <c r="AL67" s="969">
        <v>34280</v>
      </c>
      <c r="AM67" s="964">
        <v>0.1</v>
      </c>
      <c r="AN67" s="959">
        <v>0.77</v>
      </c>
      <c r="AO67" s="845">
        <f t="shared" si="7"/>
        <v>2.5433487865373632</v>
      </c>
      <c r="AP67" s="846">
        <f t="shared" si="8"/>
        <v>14.379414360307855</v>
      </c>
      <c r="AQ67" s="680">
        <f t="shared" si="9"/>
        <v>-19.234987466449148</v>
      </c>
      <c r="AR67" s="745">
        <f>INDEX(Historical!$C$7:$C$1452,MATCH(B67,Historical!$B$7:$B$1452,0))*IF(AH67="n/a",1.03,IF(AH67&lt;0,1.01,IF(AH67&gt;10,1.1,(1+AH67/100))))</f>
        <v>1.2726</v>
      </c>
      <c r="AS67" s="678">
        <f t="shared" si="10"/>
        <v>1.3985873999999998</v>
      </c>
      <c r="AT67" s="678">
        <f t="shared" ref="AT67:AV86" si="17">IF($AK67="n/a",1.03*AS67,IF($AK67&lt;0,1.01*AS67,IF($AK67&gt;10,1.1*AS67,(1+$AK67/100)*AS67)))</f>
        <v>1.4559294833999996</v>
      </c>
      <c r="AU67" s="678">
        <f t="shared" si="17"/>
        <v>1.5156225922193995</v>
      </c>
      <c r="AV67" s="678">
        <f t="shared" si="17"/>
        <v>1.5777631185003949</v>
      </c>
      <c r="AW67" s="745">
        <f t="shared" si="12"/>
        <v>7.2205025941197931</v>
      </c>
      <c r="AX67" s="854">
        <f t="shared" si="13"/>
        <v>16.66782685623221</v>
      </c>
      <c r="AY67" s="1090">
        <v>1.02</v>
      </c>
      <c r="AZ67" s="964">
        <v>6.49</v>
      </c>
      <c r="BA67" s="964">
        <v>-23.07</v>
      </c>
      <c r="BB67" s="964">
        <v>-9.7900000000000009</v>
      </c>
      <c r="BC67" s="964">
        <v>-15.049999999999999</v>
      </c>
      <c r="BE67" s="701">
        <v>2011</v>
      </c>
      <c r="BF67" s="986" t="e">
        <f>#VALUE!</f>
        <v>#VALUE!</v>
      </c>
      <c r="BG67" s="972">
        <v>1.3</v>
      </c>
    </row>
    <row r="68" spans="1:59" ht="11.25" customHeight="1" x14ac:dyDescent="0.2">
      <c r="A68" s="566" t="s">
        <v>3833</v>
      </c>
      <c r="B68" s="651" t="s">
        <v>3834</v>
      </c>
      <c r="C68" s="1080" t="s">
        <v>248</v>
      </c>
      <c r="D68" s="1080" t="s">
        <v>4436</v>
      </c>
      <c r="E68" s="835">
        <v>5</v>
      </c>
      <c r="F68" s="554">
        <v>801</v>
      </c>
      <c r="G68" s="554" t="s">
        <v>107</v>
      </c>
      <c r="H68" s="554" t="s">
        <v>107</v>
      </c>
      <c r="I68" s="966">
        <v>28.92</v>
      </c>
      <c r="J68" s="745">
        <f t="shared" si="0"/>
        <v>4.1493775933609953</v>
      </c>
      <c r="K68" s="968">
        <v>0.3</v>
      </c>
      <c r="L68" s="679">
        <v>4</v>
      </c>
      <c r="M68" s="736">
        <f t="shared" si="1"/>
        <v>1.2</v>
      </c>
      <c r="N68" s="644" t="s">
        <v>801</v>
      </c>
      <c r="O68" s="838">
        <v>0.25</v>
      </c>
      <c r="P68" s="958">
        <v>43181</v>
      </c>
      <c r="Q68" s="958">
        <v>43196</v>
      </c>
      <c r="R68" s="736">
        <f t="shared" si="2"/>
        <v>19.999999999999996</v>
      </c>
      <c r="S68" s="802">
        <f>IF(INDEX(Historical!$D$7:$D$1452,MATCH(B68,Historical!$B$7:$B$1452,0))=0,"n/a",(INDEX(Historical!$C$7:$C$1452,MATCH(B68,Historical!$B$7:$B$1452,0))/INDEX(Historical!$D$7:$D$1452,MATCH(B68,Historical!$B$7:$B$1452,0))-1)*100)</f>
        <v>19.047619047619047</v>
      </c>
      <c r="T68" s="802">
        <f>IF(INDEX(Historical!$F$7:$F$1452,MATCH(B68,Historical!$B$7:$B$1452,0))=0,"n/a",((INDEX(Historical!$C$7:$C$1452,MATCH(B68,Historical!$B$7:$B$1452,0))/INDEX(Historical!$F$7:$F$1452,MATCH(B68,Historical!$B$7:$B$1452,0)))^(1/3)-1)*100)</f>
        <v>25.163185563879221</v>
      </c>
      <c r="U68" s="802" t="str">
        <f>IF(INDEX(Historical!$I$7:$I$1452,MATCH(B68,Historical!$B$7:$B$1452,0))=0,"n/a",((INDEX(Historical!$C$7:$C$1452,MATCH(B68,Historical!$B$7:$B$1452,0))/INDEX(Historical!$I$7:$I$1452,MATCH(B68,Historical!$B$7:$B$1452,0)))^(1/5)-1)*100)</f>
        <v>n/a</v>
      </c>
      <c r="V68" s="802" t="str">
        <f>IF(INDEX(Historical!$O$7:$O$1452,MATCH(B68,Historical!$B$7:$B$1452,0))=0,"n/a",((INDEX(Historical!$C$7:$C$1452,MATCH(B68,Historical!$B$7:$B$1452,0))/INDEX(Historical!$O$7:$O$1452,MATCH(B68,Historical!$B$7:$B$1452,0)))^(1/10)-1)*100)</f>
        <v>n/a</v>
      </c>
      <c r="W68" s="803" t="str">
        <f t="shared" si="3"/>
        <v>n/a</v>
      </c>
      <c r="X68" s="804" t="str">
        <f t="shared" si="4"/>
        <v>n/a</v>
      </c>
      <c r="Y68" s="651"/>
      <c r="Z68" s="745">
        <f t="shared" si="5"/>
        <v>32.87671232876712</v>
      </c>
      <c r="AA68" s="678">
        <f t="shared" si="6"/>
        <v>7.9232876712328775</v>
      </c>
      <c r="AB68" s="679">
        <v>1</v>
      </c>
      <c r="AC68" s="959">
        <v>3.65</v>
      </c>
      <c r="AD68" s="959" t="s">
        <v>138</v>
      </c>
      <c r="AE68" s="959">
        <v>0.22</v>
      </c>
      <c r="AF68" s="961">
        <v>1.95</v>
      </c>
      <c r="AG68" s="959">
        <v>24</v>
      </c>
      <c r="AH68" s="959">
        <v>32.6</v>
      </c>
      <c r="AI68" s="959">
        <v>1.59</v>
      </c>
      <c r="AJ68" s="959">
        <v>8.5</v>
      </c>
      <c r="AK68" s="959">
        <v>-4.3</v>
      </c>
      <c r="AL68" s="969">
        <v>1170</v>
      </c>
      <c r="AM68" s="964">
        <v>0.5</v>
      </c>
      <c r="AN68" s="959">
        <v>1.05</v>
      </c>
      <c r="AO68" s="845" t="str">
        <f t="shared" si="7"/>
        <v>n/a</v>
      </c>
      <c r="AP68" s="846" t="str">
        <f t="shared" si="8"/>
        <v>n/a</v>
      </c>
      <c r="AQ68" s="680">
        <f t="shared" si="9"/>
        <v>-17.133545296854326</v>
      </c>
      <c r="AR68" s="745">
        <f>INDEX(Historical!$C$7:$C$1452,MATCH(B68,Historical!$B$7:$B$1452,0))*IF(AH68="n/a",1.03,IF(AH68&lt;0,1.01,IF(AH68&gt;10,1.1,(1+AH68/100))))</f>
        <v>1.1000000000000001</v>
      </c>
      <c r="AS68" s="678">
        <f t="shared" si="10"/>
        <v>1.1174900000000001</v>
      </c>
      <c r="AT68" s="678">
        <f t="shared" si="17"/>
        <v>1.1286649000000002</v>
      </c>
      <c r="AU68" s="678">
        <f t="shared" si="17"/>
        <v>1.1399515490000003</v>
      </c>
      <c r="AV68" s="678">
        <f t="shared" si="17"/>
        <v>1.1513510644900002</v>
      </c>
      <c r="AW68" s="745">
        <f t="shared" si="12"/>
        <v>5.6374575134900002</v>
      </c>
      <c r="AX68" s="854">
        <f t="shared" si="13"/>
        <v>19.493283241666667</v>
      </c>
      <c r="AY68" s="1090">
        <v>1.52</v>
      </c>
      <c r="AZ68" s="964">
        <v>10.34</v>
      </c>
      <c r="BA68" s="964">
        <v>-55.110000000000007</v>
      </c>
      <c r="BB68" s="964">
        <v>-24.45</v>
      </c>
      <c r="BC68" s="964">
        <v>-30.98</v>
      </c>
      <c r="BE68" s="701">
        <v>2014</v>
      </c>
      <c r="BF68" s="986" t="e">
        <f>#VALUE!</f>
        <v>#VALUE!</v>
      </c>
      <c r="BG68" s="972">
        <v>8.4</v>
      </c>
    </row>
    <row r="69" spans="1:59" ht="11.25" customHeight="1" x14ac:dyDescent="0.2">
      <c r="A69" s="566" t="s">
        <v>1003</v>
      </c>
      <c r="B69" s="651" t="s">
        <v>1004</v>
      </c>
      <c r="C69" s="1080" t="s">
        <v>109</v>
      </c>
      <c r="D69" s="1080" t="s">
        <v>4423</v>
      </c>
      <c r="E69" s="835">
        <v>9</v>
      </c>
      <c r="F69" s="554">
        <v>393</v>
      </c>
      <c r="G69" s="554" t="s">
        <v>107</v>
      </c>
      <c r="H69" s="554" t="s">
        <v>107</v>
      </c>
      <c r="I69" s="966">
        <v>392.82</v>
      </c>
      <c r="J69" s="745">
        <f t="shared" si="0"/>
        <v>3.1872104271676598</v>
      </c>
      <c r="K69" s="968">
        <v>3.13</v>
      </c>
      <c r="L69" s="679">
        <v>4</v>
      </c>
      <c r="M69" s="736">
        <f t="shared" si="1"/>
        <v>12.52</v>
      </c>
      <c r="N69" s="644" t="s">
        <v>613</v>
      </c>
      <c r="O69" s="838">
        <v>2.88</v>
      </c>
      <c r="P69" s="958">
        <v>43349</v>
      </c>
      <c r="Q69" s="958">
        <v>43367</v>
      </c>
      <c r="R69" s="736">
        <f t="shared" si="2"/>
        <v>8.6805555555555554</v>
      </c>
      <c r="S69" s="802">
        <f>IF(INDEX(Historical!$D$7:$D$1452,MATCH(B69,Historical!$B$7:$B$1452,0))=0,"n/a",(INDEX(Historical!$C$7:$C$1452,MATCH(B69,Historical!$B$7:$B$1452,0))/INDEX(Historical!$D$7:$D$1452,MATCH(B69,Historical!$B$7:$B$1452,0))-1)*100)</f>
        <v>9.1703056768558824</v>
      </c>
      <c r="T69" s="802">
        <f>IF(INDEX(Historical!$F$7:$F$1452,MATCH(B69,Historical!$B$7:$B$1452,0))=0,"n/a",((INDEX(Historical!$C$7:$C$1452,MATCH(B69,Historical!$B$7:$B$1452,0))/INDEX(Historical!$F$7:$F$1452,MATCH(B69,Historical!$B$7:$B$1452,0)))^(1/3)-1)*100)</f>
        <v>9.0086346038264367</v>
      </c>
      <c r="U69" s="802">
        <f>IF(INDEX(Historical!$I$7:$I$1452,MATCH(B69,Historical!$B$7:$B$1452,0))=0,"n/a",((INDEX(Historical!$C$7:$C$1452,MATCH(B69,Historical!$B$7:$B$1452,0))/INDEX(Historical!$I$7:$I$1452,MATCH(B69,Historical!$B$7:$B$1452,0)))^(1/5)-1)*100)</f>
        <v>10.756634324829006</v>
      </c>
      <c r="V69" s="802">
        <f>IF(INDEX(Historical!$O$7:$O$1452,MATCH(B69,Historical!$B$7:$B$1452,0))=0,"n/a",((INDEX(Historical!$C$7:$C$1452,MATCH(B69,Historical!$B$7:$B$1452,0))/INDEX(Historical!$O$7:$O$1452,MATCH(B69,Historical!$B$7:$B$1452,0)))^(1/10)-1)*100)</f>
        <v>14.07396066989115</v>
      </c>
      <c r="W69" s="803">
        <f t="shared" si="3"/>
        <v>0.76429333413166345</v>
      </c>
      <c r="X69" s="804">
        <f t="shared" si="4"/>
        <v>0.986847185764129</v>
      </c>
      <c r="Y69" s="651" t="s">
        <v>4072</v>
      </c>
      <c r="Z69" s="745">
        <f t="shared" si="5"/>
        <v>45.214879017695914</v>
      </c>
      <c r="AA69" s="678">
        <f t="shared" si="6"/>
        <v>14.1863488624052</v>
      </c>
      <c r="AB69" s="679">
        <v>12</v>
      </c>
      <c r="AC69" s="959">
        <v>27.69</v>
      </c>
      <c r="AD69" s="959">
        <v>1.31</v>
      </c>
      <c r="AE69" s="959">
        <v>4.4400000000000004</v>
      </c>
      <c r="AF69" s="959">
        <v>1.94</v>
      </c>
      <c r="AG69" s="959">
        <v>17.7</v>
      </c>
      <c r="AH69" s="959">
        <v>21.2</v>
      </c>
      <c r="AI69" s="959">
        <v>0.43</v>
      </c>
      <c r="AJ69" s="959">
        <v>10.9</v>
      </c>
      <c r="AK69" s="959">
        <v>10.83</v>
      </c>
      <c r="AL69" s="969">
        <v>63220</v>
      </c>
      <c r="AM69" s="964">
        <v>1.4000000000000001</v>
      </c>
      <c r="AN69" s="959">
        <v>0.16</v>
      </c>
      <c r="AO69" s="845">
        <f t="shared" si="7"/>
        <v>-0.24250411040853415</v>
      </c>
      <c r="AP69" s="846">
        <f t="shared" si="8"/>
        <v>13.943844751996666</v>
      </c>
      <c r="AQ69" s="680">
        <f t="shared" si="9"/>
        <v>10.597401603124057</v>
      </c>
      <c r="AR69" s="745">
        <f>INDEX(Historical!$C$7:$C$1452,MATCH(B69,Historical!$B$7:$B$1452,0))*IF(AH69="n/a",1.03,IF(AH69&lt;0,1.01,IF(AH69&gt;10,1.1,(1+AH69/100))))</f>
        <v>11</v>
      </c>
      <c r="AS69" s="678">
        <f t="shared" si="10"/>
        <v>11.0473</v>
      </c>
      <c r="AT69" s="678">
        <f t="shared" si="17"/>
        <v>12.152030000000002</v>
      </c>
      <c r="AU69" s="678">
        <f t="shared" si="17"/>
        <v>13.367233000000002</v>
      </c>
      <c r="AV69" s="678">
        <f t="shared" si="17"/>
        <v>14.703956300000003</v>
      </c>
      <c r="AW69" s="745">
        <f t="shared" si="12"/>
        <v>62.270519300000004</v>
      </c>
      <c r="AX69" s="854">
        <f t="shared" si="13"/>
        <v>15.852176391222445</v>
      </c>
      <c r="AY69" s="1090">
        <v>1.44</v>
      </c>
      <c r="AZ69" s="964">
        <v>8.8800000000000008</v>
      </c>
      <c r="BA69" s="964">
        <v>-33.93</v>
      </c>
      <c r="BB69" s="964">
        <v>-1.82</v>
      </c>
      <c r="BC69" s="964">
        <v>-18.04</v>
      </c>
      <c r="BE69" s="701">
        <v>2010</v>
      </c>
      <c r="BF69" s="986" t="e">
        <f>#VALUE!</f>
        <v>#VALUE!</v>
      </c>
      <c r="BG69" s="972">
        <v>2.8000000000000003</v>
      </c>
    </row>
    <row r="70" spans="1:59" ht="11.25" customHeight="1" x14ac:dyDescent="0.2">
      <c r="A70" s="566" t="s">
        <v>1005</v>
      </c>
      <c r="B70" s="651" t="s">
        <v>1006</v>
      </c>
      <c r="C70" s="1080" t="s">
        <v>113</v>
      </c>
      <c r="D70" s="1080" t="s">
        <v>4433</v>
      </c>
      <c r="E70" s="835">
        <v>8</v>
      </c>
      <c r="F70" s="554">
        <v>569</v>
      </c>
      <c r="G70" s="554" t="s">
        <v>116</v>
      </c>
      <c r="H70" s="554" t="s">
        <v>116</v>
      </c>
      <c r="I70" s="966">
        <v>322.5</v>
      </c>
      <c r="J70" s="745">
        <f t="shared" si="0"/>
        <v>2.5550387596899227</v>
      </c>
      <c r="K70" s="968">
        <v>2.06</v>
      </c>
      <c r="L70" s="679">
        <v>4</v>
      </c>
      <c r="M70" s="736">
        <f t="shared" si="1"/>
        <v>8.24</v>
      </c>
      <c r="N70" s="644" t="s">
        <v>1007</v>
      </c>
      <c r="O70" s="838">
        <v>1.71</v>
      </c>
      <c r="P70" s="958">
        <v>43503</v>
      </c>
      <c r="Q70" s="958">
        <v>43525</v>
      </c>
      <c r="R70" s="736">
        <f t="shared" si="2"/>
        <v>20.467836257309948</v>
      </c>
      <c r="S70" s="802">
        <f>IF(INDEX(Historical!$D$7:$D$1452,MATCH(B70,Historical!$B$7:$B$1452,0))=0,"n/a",(INDEX(Historical!$C$7:$C$1452,MATCH(B70,Historical!$B$7:$B$1452,0))/INDEX(Historical!$D$7:$D$1452,MATCH(B70,Historical!$B$7:$B$1452,0))-1)*100)</f>
        <v>30.275229357798139</v>
      </c>
      <c r="T70" s="802">
        <f>IF(INDEX(Historical!$F$7:$F$1452,MATCH(B70,Historical!$B$7:$B$1452,0))=0,"n/a",((INDEX(Historical!$C$7:$C$1452,MATCH(B70,Historical!$B$7:$B$1452,0))/INDEX(Historical!$F$7:$F$1452,MATCH(B70,Historical!$B$7:$B$1452,0)))^(1/3)-1)*100)</f>
        <v>24.830821360312292</v>
      </c>
      <c r="U70" s="802">
        <f>IF(INDEX(Historical!$I$7:$I$1452,MATCH(B70,Historical!$B$7:$B$1452,0))=0,"n/a",((INDEX(Historical!$C$7:$C$1452,MATCH(B70,Historical!$B$7:$B$1452,0))/INDEX(Historical!$I$7:$I$1452,MATCH(B70,Historical!$B$7:$B$1452,0)))^(1/5)-1)*100)</f>
        <v>26.405838425943017</v>
      </c>
      <c r="V70" s="802">
        <f>IF(INDEX(Historical!$O$7:$O$1452,MATCH(B70,Historical!$B$7:$B$1452,0))=0,"n/a",((INDEX(Historical!$C$7:$C$1452,MATCH(B70,Historical!$B$7:$B$1452,0))/INDEX(Historical!$O$7:$O$1452,MATCH(B70,Historical!$B$7:$B$1452,0)))^(1/10)-1)*100)</f>
        <v>15.032889784454806</v>
      </c>
      <c r="W70" s="803">
        <f t="shared" si="3"/>
        <v>1.7565377518598411</v>
      </c>
      <c r="X70" s="804">
        <f t="shared" si="4"/>
        <v>1.4669910236635009</v>
      </c>
      <c r="Y70" s="756"/>
      <c r="Z70" s="745">
        <f t="shared" si="5"/>
        <v>53.541260558804417</v>
      </c>
      <c r="AA70" s="678">
        <f t="shared" si="6"/>
        <v>20.955165692007796</v>
      </c>
      <c r="AB70" s="679">
        <v>12</v>
      </c>
      <c r="AC70" s="959">
        <v>15.39</v>
      </c>
      <c r="AD70" s="959">
        <v>0.92</v>
      </c>
      <c r="AE70" s="959">
        <v>1.93</v>
      </c>
      <c r="AF70" s="961" t="s">
        <v>138</v>
      </c>
      <c r="AG70" s="959" t="s">
        <v>138</v>
      </c>
      <c r="AH70" s="959">
        <v>53.800000000000004</v>
      </c>
      <c r="AI70" s="959">
        <v>20.45</v>
      </c>
      <c r="AJ70" s="959">
        <v>18</v>
      </c>
      <c r="AK70" s="959">
        <v>22.84</v>
      </c>
      <c r="AL70" s="969">
        <v>189610</v>
      </c>
      <c r="AM70" s="964">
        <v>0.1</v>
      </c>
      <c r="AN70" s="962" t="s">
        <v>138</v>
      </c>
      <c r="AO70" s="845">
        <f t="shared" si="7"/>
        <v>8.0057114936251423</v>
      </c>
      <c r="AP70" s="846">
        <f t="shared" si="8"/>
        <v>28.960877185632938</v>
      </c>
      <c r="AQ70" s="680" t="str">
        <f t="shared" si="9"/>
        <v>n/a</v>
      </c>
      <c r="AR70" s="745">
        <f>INDEX(Historical!$C$7:$C$1452,MATCH(B70,Historical!$B$7:$B$1452,0))*IF(AH70="n/a",1.03,IF(AH70&lt;0,1.01,IF(AH70&gt;10,1.1,(1+AH70/100))))</f>
        <v>6.2480000000000002</v>
      </c>
      <c r="AS70" s="678">
        <f t="shared" si="10"/>
        <v>6.8728000000000007</v>
      </c>
      <c r="AT70" s="678">
        <f t="shared" si="17"/>
        <v>7.560080000000001</v>
      </c>
      <c r="AU70" s="678">
        <f t="shared" si="17"/>
        <v>8.3160880000000024</v>
      </c>
      <c r="AV70" s="678">
        <f t="shared" si="17"/>
        <v>9.1476968000000038</v>
      </c>
      <c r="AW70" s="745">
        <f t="shared" si="12"/>
        <v>38.144664800000008</v>
      </c>
      <c r="AX70" s="854">
        <f t="shared" si="13"/>
        <v>11.827803038759692</v>
      </c>
      <c r="AY70" s="1090">
        <v>1.24</v>
      </c>
      <c r="AZ70" s="964">
        <v>10.27</v>
      </c>
      <c r="BA70" s="964">
        <v>-18.21</v>
      </c>
      <c r="BB70" s="964">
        <v>-4.7</v>
      </c>
      <c r="BC70" s="964">
        <v>-6.78</v>
      </c>
      <c r="BE70" s="701">
        <v>2012</v>
      </c>
      <c r="BF70" s="986" t="e">
        <f>#VALUE!</f>
        <v>#VALUE!</v>
      </c>
      <c r="BG70" s="972">
        <v>9</v>
      </c>
    </row>
    <row r="71" spans="1:59" ht="11.25" customHeight="1" x14ac:dyDescent="0.2">
      <c r="A71" s="645" t="s">
        <v>1008</v>
      </c>
      <c r="B71" s="651" t="s">
        <v>1009</v>
      </c>
      <c r="C71" s="1080" t="s">
        <v>4277</v>
      </c>
      <c r="D71" s="1080" t="s">
        <v>4413</v>
      </c>
      <c r="E71" s="835">
        <v>7</v>
      </c>
      <c r="F71" s="554">
        <v>580</v>
      </c>
      <c r="G71" s="554" t="s">
        <v>107</v>
      </c>
      <c r="H71" s="554" t="s">
        <v>107</v>
      </c>
      <c r="I71" s="966">
        <v>45.07</v>
      </c>
      <c r="J71" s="745">
        <f t="shared" ref="J71:J134" si="18">(M71/I71)*100</f>
        <v>1.6862658087419571</v>
      </c>
      <c r="K71" s="968">
        <v>0.19</v>
      </c>
      <c r="L71" s="679">
        <v>4</v>
      </c>
      <c r="M71" s="736">
        <f t="shared" ref="M71:M134" si="19">K71*L71</f>
        <v>0.76</v>
      </c>
      <c r="N71" s="644" t="s">
        <v>520</v>
      </c>
      <c r="O71" s="838">
        <v>0.17</v>
      </c>
      <c r="P71" s="695">
        <v>43144</v>
      </c>
      <c r="Q71" s="695">
        <v>43159</v>
      </c>
      <c r="R71" s="736">
        <f t="shared" ref="R71:R134" si="20">(K71-O71)/O71*100</f>
        <v>11.764705882352935</v>
      </c>
      <c r="S71" s="802">
        <f>IF(INDEX(Historical!$D$7:$D$1452,MATCH(B71,Historical!$B$7:$B$1452,0))=0,"n/a",(INDEX(Historical!$C$7:$C$1452,MATCH(B71,Historical!$B$7:$B$1452,0))/INDEX(Historical!$D$7:$D$1452,MATCH(B71,Historical!$B$7:$B$1452,0))-1)*100)</f>
        <v>13.333333333333353</v>
      </c>
      <c r="T71" s="802">
        <f>IF(INDEX(Historical!$F$7:$F$1452,MATCH(B71,Historical!$B$7:$B$1452,0))=0,"n/a",((INDEX(Historical!$C$7:$C$1452,MATCH(B71,Historical!$B$7:$B$1452,0))/INDEX(Historical!$F$7:$F$1452,MATCH(B71,Historical!$B$7:$B$1452,0)))^(1/3)-1)*100)</f>
        <v>16.505604888837343</v>
      </c>
      <c r="U71" s="802">
        <f>IF(INDEX(Historical!$I$7:$I$1452,MATCH(B71,Historical!$B$7:$B$1452,0))=0,"n/a",((INDEX(Historical!$C$7:$C$1452,MATCH(B71,Historical!$B$7:$B$1452,0))/INDEX(Historical!$I$7:$I$1452,MATCH(B71,Historical!$B$7:$B$1452,0)))^(1/5)-1)*100)</f>
        <v>13.564157249607756</v>
      </c>
      <c r="V71" s="802" t="str">
        <f>IF(INDEX(Historical!$O$7:$O$1452,MATCH(B71,Historical!$B$7:$B$1452,0))=0,"n/a",((INDEX(Historical!$C$7:$C$1452,MATCH(B71,Historical!$B$7:$B$1452,0))/INDEX(Historical!$O$7:$O$1452,MATCH(B71,Historical!$B$7:$B$1452,0)))^(1/10)-1)*100)</f>
        <v>n/a</v>
      </c>
      <c r="W71" s="803" t="str">
        <f t="shared" ref="W71:W134" si="21">IF(OR(U71&lt;=0,U71="n/a",V71&lt;=0,V71="n/a"),"n/a",U71/V71)</f>
        <v>n/a</v>
      </c>
      <c r="X71" s="804">
        <f t="shared" ref="X71:X134" si="22">IF(OR(AJ71&lt;=0,AJ71="n/a",U71&lt;=0,U71="n/a"),"n/a",U71/AJ71)</f>
        <v>2.0867934230165779</v>
      </c>
      <c r="Y71" s="967"/>
      <c r="Z71" s="745">
        <f t="shared" ref="Z71:Z134" si="23">IF(OR(AC71&lt;0.01,AC71="n/a"),"n/a",M71/AC71*100)</f>
        <v>32.340425531914889</v>
      </c>
      <c r="AA71" s="678">
        <f t="shared" ref="AA71:AA134" si="24">IF(OR(AC71&lt;0.01,AC71="n/a"),"n/a",I71/AC71)</f>
        <v>19.178723404255319</v>
      </c>
      <c r="AB71" s="679">
        <v>3</v>
      </c>
      <c r="AC71" s="959">
        <v>2.35</v>
      </c>
      <c r="AD71" s="959">
        <v>1.2</v>
      </c>
      <c r="AE71" s="959">
        <v>1.03</v>
      </c>
      <c r="AF71" s="959">
        <v>9.93</v>
      </c>
      <c r="AG71" s="959">
        <v>58.8</v>
      </c>
      <c r="AH71" s="961">
        <v>19.5</v>
      </c>
      <c r="AI71" s="961">
        <v>9.91</v>
      </c>
      <c r="AJ71" s="959">
        <v>6.5</v>
      </c>
      <c r="AK71" s="959">
        <v>15.959999999999999</v>
      </c>
      <c r="AL71" s="969">
        <v>6610</v>
      </c>
      <c r="AM71" s="964">
        <v>1.6</v>
      </c>
      <c r="AN71" s="959">
        <v>2.76</v>
      </c>
      <c r="AO71" s="845">
        <f t="shared" ref="AO71:AO134" si="25">IF(U71="n/a","n/a",IF(AA71&lt;0,"n/a",IF(AA71="n/a","n/a",J71+U71-AA71)))</f>
        <v>-3.9283003459056047</v>
      </c>
      <c r="AP71" s="846">
        <f t="shared" ref="AP71:AP134" si="26">IF(U71="n/a","n/a",J71+U71)</f>
        <v>15.250423058349714</v>
      </c>
      <c r="AQ71" s="680">
        <f t="shared" ref="AQ71:AQ134" si="27">IF(OR(AC71&lt;0.01,AF71="n/a"),"n/a",(I71/SQRT(22.5*AC71*(I71/AF71))-1)*100)</f>
        <v>190.9331526154765</v>
      </c>
      <c r="AR71" s="745">
        <f>INDEX(Historical!$C$7:$C$1452,MATCH(B71,Historical!$B$7:$B$1452,0))*IF(AH71="n/a",1.03,IF(AH71&lt;0,1.01,IF(AH71&gt;10,1.1,(1+AH71/100))))</f>
        <v>0.74800000000000011</v>
      </c>
      <c r="AS71" s="678">
        <f t="shared" ref="AS71:AS134" si="28">IF($AI71="n/a",1.03*AR71,IF($AI71&lt;0,1.01*AR71,IF($AI71&gt;10,1.1*AR71,(1+$AI71/100)*AR71)))</f>
        <v>0.82212680000000005</v>
      </c>
      <c r="AT71" s="678">
        <f t="shared" si="17"/>
        <v>0.90433948000000008</v>
      </c>
      <c r="AU71" s="678">
        <f t="shared" si="17"/>
        <v>0.99477342800000013</v>
      </c>
      <c r="AV71" s="678">
        <f t="shared" si="17"/>
        <v>1.0942507708000002</v>
      </c>
      <c r="AW71" s="745">
        <f t="shared" ref="AW71:AW134" si="29">SUM(AR71:AV71)</f>
        <v>4.5634904788000004</v>
      </c>
      <c r="AX71" s="854">
        <f t="shared" ref="AX71:AX134" si="30">AW71/I71*100</f>
        <v>10.12533942489461</v>
      </c>
      <c r="AY71" s="1090">
        <v>1.1200000000000001</v>
      </c>
      <c r="AZ71" s="964">
        <v>28.000000000000004</v>
      </c>
      <c r="BA71" s="964">
        <v>-14.77</v>
      </c>
      <c r="BB71" s="964">
        <v>-8.42</v>
      </c>
      <c r="BC71" s="964">
        <v>-2.33</v>
      </c>
      <c r="BE71" s="701">
        <v>2012</v>
      </c>
      <c r="BF71" s="986" t="e">
        <f t="shared" ref="BF71" si="31">#VALUE!</f>
        <v>#VALUE!</v>
      </c>
      <c r="BG71" s="972">
        <v>9.6</v>
      </c>
    </row>
    <row r="72" spans="1:59" ht="11.25" customHeight="1" x14ac:dyDescent="0.2">
      <c r="A72" s="667" t="s">
        <v>1010</v>
      </c>
      <c r="B72" s="651" t="s">
        <v>1011</v>
      </c>
      <c r="C72" s="1080" t="s">
        <v>248</v>
      </c>
      <c r="D72" s="1080" t="s">
        <v>4422</v>
      </c>
      <c r="E72" s="836">
        <v>6</v>
      </c>
      <c r="F72" s="554">
        <v>672</v>
      </c>
      <c r="G72" s="554" t="s">
        <v>116</v>
      </c>
      <c r="H72" s="554" t="s">
        <v>116</v>
      </c>
      <c r="I72" s="966">
        <v>34.74</v>
      </c>
      <c r="J72" s="745">
        <f t="shared" si="18"/>
        <v>1.9573978123200921</v>
      </c>
      <c r="K72" s="968">
        <v>0.17</v>
      </c>
      <c r="L72" s="679">
        <v>4</v>
      </c>
      <c r="M72" s="736">
        <f t="shared" si="19"/>
        <v>0.68</v>
      </c>
      <c r="N72" s="644" t="s">
        <v>150</v>
      </c>
      <c r="O72" s="838">
        <v>0.14000000000000001</v>
      </c>
      <c r="P72" s="960">
        <v>43069</v>
      </c>
      <c r="Q72" s="960">
        <v>43084</v>
      </c>
      <c r="R72" s="736">
        <f t="shared" si="20"/>
        <v>21.428571428571423</v>
      </c>
      <c r="S72" s="802">
        <f>IF(INDEX(Historical!$D$7:$D$1452,MATCH(B72,Historical!$B$7:$B$1452,0))=0,"n/a",(INDEX(Historical!$C$7:$C$1452,MATCH(B72,Historical!$B$7:$B$1452,0))/INDEX(Historical!$D$7:$D$1452,MATCH(B72,Historical!$B$7:$B$1452,0))-1)*100)</f>
        <v>11.320754716981153</v>
      </c>
      <c r="T72" s="802">
        <f>IF(INDEX(Historical!$F$7:$F$1452,MATCH(B72,Historical!$B$7:$B$1452,0))=0,"n/a",((INDEX(Historical!$C$7:$C$1452,MATCH(B72,Historical!$B$7:$B$1452,0))/INDEX(Historical!$F$7:$F$1452,MATCH(B72,Historical!$B$7:$B$1452,0)))^(1/3)-1)*100)</f>
        <v>5.322270081365299</v>
      </c>
      <c r="U72" s="802" t="str">
        <f>IF(INDEX(Historical!$I$7:$I$1452,MATCH(B72,Historical!$B$7:$B$1452,0))=0,"n/a",((INDEX(Historical!$C$7:$C$1452,MATCH(B72,Historical!$B$7:$B$1452,0))/INDEX(Historical!$I$7:$I$1452,MATCH(B72,Historical!$B$7:$B$1452,0)))^(1/5)-1)*100)</f>
        <v>n/a</v>
      </c>
      <c r="V72" s="802">
        <f>IF(INDEX(Historical!$O$7:$O$1452,MATCH(B72,Historical!$B$7:$B$1452,0))=0,"n/a",((INDEX(Historical!$C$7:$C$1452,MATCH(B72,Historical!$B$7:$B$1452,0))/INDEX(Historical!$O$7:$O$1452,MATCH(B72,Historical!$B$7:$B$1452,0)))^(1/10)-1)*100)</f>
        <v>13.250547181142869</v>
      </c>
      <c r="W72" s="803" t="str">
        <f t="shared" si="21"/>
        <v>n/a</v>
      </c>
      <c r="X72" s="804" t="str">
        <f t="shared" si="22"/>
        <v>n/a</v>
      </c>
      <c r="Y72" s="770" t="s">
        <v>4484</v>
      </c>
      <c r="Z72" s="745">
        <f t="shared" si="23"/>
        <v>17.662337662337663</v>
      </c>
      <c r="AA72" s="678">
        <f t="shared" si="24"/>
        <v>9.0233766233766239</v>
      </c>
      <c r="AB72" s="679">
        <v>12</v>
      </c>
      <c r="AC72" s="959">
        <v>3.85</v>
      </c>
      <c r="AD72" s="959">
        <v>1.21</v>
      </c>
      <c r="AE72" s="959">
        <v>0.7</v>
      </c>
      <c r="AF72" s="959">
        <v>1.77</v>
      </c>
      <c r="AG72" s="959">
        <v>14.2</v>
      </c>
      <c r="AH72" s="959">
        <v>22</v>
      </c>
      <c r="AI72" s="959">
        <v>6.1400000000000006</v>
      </c>
      <c r="AJ72" s="959">
        <v>10.100000000000001</v>
      </c>
      <c r="AK72" s="959">
        <v>7.4499999999999993</v>
      </c>
      <c r="AL72" s="969">
        <v>7360</v>
      </c>
      <c r="AM72" s="964">
        <v>0.1</v>
      </c>
      <c r="AN72" s="959">
        <v>0.53</v>
      </c>
      <c r="AO72" s="845" t="str">
        <f t="shared" si="25"/>
        <v>n/a</v>
      </c>
      <c r="AP72" s="846" t="str">
        <f t="shared" si="26"/>
        <v>n/a</v>
      </c>
      <c r="AQ72" s="680">
        <f t="shared" si="27"/>
        <v>-15.748058714415302</v>
      </c>
      <c r="AR72" s="745">
        <f>INDEX(Historical!$C$7:$C$1452,MATCH(B72,Historical!$B$7:$B$1452,0))*IF(AH72="n/a",1.03,IF(AH72&lt;0,1.01,IF(AH72&gt;10,1.1,(1+AH72/100))))</f>
        <v>0.64900000000000013</v>
      </c>
      <c r="AS72" s="678">
        <f t="shared" si="28"/>
        <v>0.68884860000000003</v>
      </c>
      <c r="AT72" s="678">
        <f t="shared" si="17"/>
        <v>0.74016782070000009</v>
      </c>
      <c r="AU72" s="678">
        <f t="shared" si="17"/>
        <v>0.79531032334215013</v>
      </c>
      <c r="AV72" s="678">
        <f t="shared" si="17"/>
        <v>0.85456094243114034</v>
      </c>
      <c r="AW72" s="745">
        <f t="shared" si="29"/>
        <v>3.7278876864732906</v>
      </c>
      <c r="AX72" s="854">
        <f t="shared" si="30"/>
        <v>10.730822355996807</v>
      </c>
      <c r="AY72" s="1090">
        <v>1.62</v>
      </c>
      <c r="AZ72" s="964">
        <v>7.02</v>
      </c>
      <c r="BA72" s="964">
        <v>-40.33</v>
      </c>
      <c r="BB72" s="964">
        <v>-7.4300000000000006</v>
      </c>
      <c r="BC72" s="964">
        <v>-22.21</v>
      </c>
      <c r="BE72" s="701">
        <v>2014</v>
      </c>
      <c r="BF72" s="986" t="e">
        <f>#VALUE!</f>
        <v>#VALUE!</v>
      </c>
      <c r="BG72" s="972">
        <v>5.6000000000000005</v>
      </c>
    </row>
    <row r="73" spans="1:59" s="882" customFormat="1" ht="11.25" customHeight="1" x14ac:dyDescent="0.2">
      <c r="A73" s="740" t="s">
        <v>1012</v>
      </c>
      <c r="B73" s="890" t="s">
        <v>1013</v>
      </c>
      <c r="C73" s="1080" t="s">
        <v>109</v>
      </c>
      <c r="D73" s="1080" t="s">
        <v>4427</v>
      </c>
      <c r="E73" s="862">
        <v>6</v>
      </c>
      <c r="F73" s="554">
        <v>678</v>
      </c>
      <c r="G73" s="1179" t="s">
        <v>38</v>
      </c>
      <c r="H73" s="1179" t="s">
        <v>38</v>
      </c>
      <c r="I73" s="863">
        <v>10.57</v>
      </c>
      <c r="J73" s="864">
        <f t="shared" si="18"/>
        <v>4.5411542100283819</v>
      </c>
      <c r="K73" s="865">
        <v>0.12</v>
      </c>
      <c r="L73" s="866">
        <v>4</v>
      </c>
      <c r="M73" s="867">
        <f t="shared" si="19"/>
        <v>0.48</v>
      </c>
      <c r="N73" s="868" t="s">
        <v>978</v>
      </c>
      <c r="O73" s="869">
        <v>0.11</v>
      </c>
      <c r="P73" s="886">
        <v>43132</v>
      </c>
      <c r="Q73" s="886">
        <v>43147</v>
      </c>
      <c r="R73" s="867">
        <f t="shared" si="20"/>
        <v>9.0909090909090864</v>
      </c>
      <c r="S73" s="802">
        <f>IF(INDEX(Historical!$D$7:$D$1452,MATCH(B73,Historical!$B$7:$B$1452,0))=0,"n/a",(INDEX(Historical!$C$7:$C$1452,MATCH(B73,Historical!$B$7:$B$1452,0))/INDEX(Historical!$D$7:$D$1452,MATCH(B73,Historical!$B$7:$B$1452,0))-1)*100)</f>
        <v>9.9999999999999858</v>
      </c>
      <c r="T73" s="802">
        <f>IF(INDEX(Historical!$F$7:$F$1452,MATCH(B73,Historical!$B$7:$B$1452,0))=0,"n/a",((INDEX(Historical!$C$7:$C$1452,MATCH(B73,Historical!$B$7:$B$1452,0))/INDEX(Historical!$F$7:$F$1452,MATCH(B73,Historical!$B$7:$B$1452,0)))^(1/3)-1)*100)</f>
        <v>11.199004528465784</v>
      </c>
      <c r="U73" s="802">
        <f>IF(INDEX(Historical!$I$7:$I$1452,MATCH(B73,Historical!$B$7:$B$1452,0))=0,"n/a",((INDEX(Historical!$C$7:$C$1452,MATCH(B73,Historical!$B$7:$B$1452,0))/INDEX(Historical!$I$7:$I$1452,MATCH(B73,Historical!$B$7:$B$1452,0)))^(1/5)-1)*100)</f>
        <v>61.53942662021781</v>
      </c>
      <c r="V73" s="802">
        <f>IF(INDEX(Historical!$O$7:$O$1452,MATCH(B73,Historical!$B$7:$B$1452,0))=0,"n/a",((INDEX(Historical!$C$7:$C$1452,MATCH(B73,Historical!$B$7:$B$1452,0))/INDEX(Historical!$O$7:$O$1452,MATCH(B73,Historical!$B$7:$B$1452,0)))^(1/10)-1)*100)</f>
        <v>2.0269766762328834</v>
      </c>
      <c r="W73" s="871">
        <f t="shared" si="21"/>
        <v>30.36020460511082</v>
      </c>
      <c r="X73" s="872" t="str">
        <f t="shared" si="22"/>
        <v>n/a</v>
      </c>
      <c r="Y73" s="883"/>
      <c r="Z73" s="864">
        <f t="shared" si="23"/>
        <v>126.31578947368421</v>
      </c>
      <c r="AA73" s="874">
        <f t="shared" si="24"/>
        <v>27.815789473684212</v>
      </c>
      <c r="AB73" s="866">
        <v>12</v>
      </c>
      <c r="AC73" s="875">
        <v>0.38</v>
      </c>
      <c r="AD73" s="875">
        <v>2.74</v>
      </c>
      <c r="AE73" s="875">
        <v>3.21</v>
      </c>
      <c r="AF73" s="875">
        <v>1.23</v>
      </c>
      <c r="AG73" s="875">
        <v>3.1</v>
      </c>
      <c r="AH73" s="875">
        <v>-30.8</v>
      </c>
      <c r="AI73" s="875">
        <v>6.5600000000000005</v>
      </c>
      <c r="AJ73" s="875">
        <v>-0.3</v>
      </c>
      <c r="AK73" s="875">
        <v>10.18</v>
      </c>
      <c r="AL73" s="876">
        <v>908.7</v>
      </c>
      <c r="AM73" s="877">
        <v>1.2</v>
      </c>
      <c r="AN73" s="875">
        <v>0.14000000000000001</v>
      </c>
      <c r="AO73" s="878">
        <f t="shared" si="25"/>
        <v>38.264791356561979</v>
      </c>
      <c r="AP73" s="879">
        <f t="shared" si="26"/>
        <v>66.080580830246191</v>
      </c>
      <c r="AQ73" s="880">
        <f t="shared" si="27"/>
        <v>23.312468600221848</v>
      </c>
      <c r="AR73" s="745">
        <f>INDEX(Historical!$C$7:$C$1452,MATCH(B73,Historical!$B$7:$B$1452,0))*IF(AH73="n/a",1.03,IF(AH73&lt;0,1.01,IF(AH73&gt;10,1.1,(1+AH73/100))))</f>
        <v>0.44440000000000002</v>
      </c>
      <c r="AS73" s="874">
        <f t="shared" si="28"/>
        <v>0.47355264000000008</v>
      </c>
      <c r="AT73" s="874">
        <f t="shared" si="17"/>
        <v>0.52090790400000009</v>
      </c>
      <c r="AU73" s="874">
        <f t="shared" si="17"/>
        <v>0.57299869440000017</v>
      </c>
      <c r="AV73" s="874">
        <f t="shared" si="17"/>
        <v>0.63029856384000027</v>
      </c>
      <c r="AW73" s="864">
        <f t="shared" si="29"/>
        <v>2.6421578022400007</v>
      </c>
      <c r="AX73" s="881">
        <f t="shared" si="30"/>
        <v>24.996762556669829</v>
      </c>
      <c r="AY73" s="1091">
        <v>0.95</v>
      </c>
      <c r="AZ73" s="877">
        <v>5.7</v>
      </c>
      <c r="BA73" s="877">
        <v>-40.78</v>
      </c>
      <c r="BB73" s="877">
        <v>-14.430000000000001</v>
      </c>
      <c r="BC73" s="877">
        <v>-27.66</v>
      </c>
      <c r="BD73" s="1007"/>
      <c r="BE73" s="701">
        <v>2013</v>
      </c>
      <c r="BF73" s="986" t="e">
        <f>#VALUE!</f>
        <v>#VALUE!</v>
      </c>
      <c r="BG73" s="938">
        <v>0.3</v>
      </c>
    </row>
    <row r="74" spans="1:59" ht="11.25" customHeight="1" x14ac:dyDescent="0.2">
      <c r="A74" s="566" t="s">
        <v>1018</v>
      </c>
      <c r="B74" s="651" t="s">
        <v>1019</v>
      </c>
      <c r="C74" s="1080" t="s">
        <v>4407</v>
      </c>
      <c r="D74" s="1080" t="s">
        <v>4408</v>
      </c>
      <c r="E74" s="835">
        <v>6</v>
      </c>
      <c r="F74" s="554">
        <v>767</v>
      </c>
      <c r="G74" s="554" t="s">
        <v>107</v>
      </c>
      <c r="H74" s="554" t="s">
        <v>107</v>
      </c>
      <c r="I74" s="966">
        <v>14.69</v>
      </c>
      <c r="J74" s="745">
        <f t="shared" si="18"/>
        <v>7.6242341729067409</v>
      </c>
      <c r="K74" s="968">
        <v>0.28000000000000003</v>
      </c>
      <c r="L74" s="679">
        <v>4</v>
      </c>
      <c r="M74" s="736">
        <f t="shared" si="19"/>
        <v>1.1200000000000001</v>
      </c>
      <c r="N74" s="644" t="s">
        <v>221</v>
      </c>
      <c r="O74" s="838">
        <v>0.27500000000000002</v>
      </c>
      <c r="P74" s="958">
        <v>43468</v>
      </c>
      <c r="Q74" s="958">
        <v>43480</v>
      </c>
      <c r="R74" s="736">
        <f t="shared" si="20"/>
        <v>1.8181818181818195</v>
      </c>
      <c r="S74" s="802">
        <f>IF(INDEX(Historical!$D$7:$D$1452,MATCH(B74,Historical!$B$7:$B$1452,0))=0,"n/a",(INDEX(Historical!$C$7:$C$1452,MATCH(B74,Historical!$B$7:$B$1452,0))/INDEX(Historical!$D$7:$D$1452,MATCH(B74,Historical!$B$7:$B$1452,0))-1)*100)</f>
        <v>6.1224489795918435</v>
      </c>
      <c r="T74" s="802">
        <f>IF(INDEX(Historical!$F$7:$F$1452,MATCH(B74,Historical!$B$7:$B$1452,0))=0,"n/a",((INDEX(Historical!$C$7:$C$1452,MATCH(B74,Historical!$B$7:$B$1452,0))/INDEX(Historical!$F$7:$F$1452,MATCH(B74,Historical!$B$7:$B$1452,0)))^(1/3)-1)*100)</f>
        <v>12.676403444823858</v>
      </c>
      <c r="U74" s="802" t="str">
        <f>IF(INDEX(Historical!$I$7:$I$1452,MATCH(B74,Historical!$B$7:$B$1452,0))=0,"n/a",((INDEX(Historical!$C$7:$C$1452,MATCH(B74,Historical!$B$7:$B$1452,0))/INDEX(Historical!$I$7:$I$1452,MATCH(B74,Historical!$B$7:$B$1452,0)))^(1/5)-1)*100)</f>
        <v>n/a</v>
      </c>
      <c r="V74" s="802" t="str">
        <f>IF(INDEX(Historical!$O$7:$O$1452,MATCH(B74,Historical!$B$7:$B$1452,0))=0,"n/a",((INDEX(Historical!$C$7:$C$1452,MATCH(B74,Historical!$B$7:$B$1452,0))/INDEX(Historical!$O$7:$O$1452,MATCH(B74,Historical!$B$7:$B$1452,0)))^(1/10)-1)*100)</f>
        <v>n/a</v>
      </c>
      <c r="W74" s="803" t="str">
        <f t="shared" si="21"/>
        <v>n/a</v>
      </c>
      <c r="X74" s="804" t="str">
        <f t="shared" si="22"/>
        <v>n/a</v>
      </c>
      <c r="Y74" s="756"/>
      <c r="Z74" s="745">
        <f t="shared" si="23"/>
        <v>94.915254237288153</v>
      </c>
      <c r="AA74" s="678">
        <f t="shared" si="24"/>
        <v>12.449152542372882</v>
      </c>
      <c r="AB74" s="679">
        <v>12</v>
      </c>
      <c r="AC74" s="959">
        <v>1.18</v>
      </c>
      <c r="AD74" s="959" t="s">
        <v>138</v>
      </c>
      <c r="AE74" s="959">
        <v>3.62</v>
      </c>
      <c r="AF74" s="959">
        <v>1.54</v>
      </c>
      <c r="AG74" s="959">
        <v>12.2</v>
      </c>
      <c r="AH74" s="959">
        <v>7.9</v>
      </c>
      <c r="AI74" s="959">
        <v>-22.720000000000002</v>
      </c>
      <c r="AJ74" s="959">
        <v>28.799999999999997</v>
      </c>
      <c r="AK74" s="959">
        <v>-5.09</v>
      </c>
      <c r="AL74" s="969">
        <v>4540</v>
      </c>
      <c r="AM74" s="964">
        <v>0.27999999999999997</v>
      </c>
      <c r="AN74" s="959">
        <v>1.78</v>
      </c>
      <c r="AO74" s="845" t="str">
        <f t="shared" si="25"/>
        <v>n/a</v>
      </c>
      <c r="AP74" s="846" t="str">
        <f t="shared" si="26"/>
        <v>n/a</v>
      </c>
      <c r="AQ74" s="680">
        <f t="shared" si="27"/>
        <v>-7.6920734949129539</v>
      </c>
      <c r="AR74" s="745">
        <f>INDEX(Historical!$C$7:$C$1452,MATCH(B74,Historical!$B$7:$B$1452,0))*IF(AH74="n/a",1.03,IF(AH74&lt;0,1.01,IF(AH74&gt;10,1.1,(1+AH74/100))))</f>
        <v>1.12216</v>
      </c>
      <c r="AS74" s="678">
        <f t="shared" si="28"/>
        <v>1.1333816000000001</v>
      </c>
      <c r="AT74" s="678">
        <f t="shared" si="17"/>
        <v>1.1447154160000002</v>
      </c>
      <c r="AU74" s="678">
        <f t="shared" si="17"/>
        <v>1.1561625701600002</v>
      </c>
      <c r="AV74" s="678">
        <f t="shared" si="17"/>
        <v>1.1677241958616003</v>
      </c>
      <c r="AW74" s="745">
        <f t="shared" si="29"/>
        <v>5.724143782021601</v>
      </c>
      <c r="AX74" s="854">
        <f t="shared" si="30"/>
        <v>38.966261279929206</v>
      </c>
      <c r="AY74" s="1090">
        <v>0.57999999999999996</v>
      </c>
      <c r="AZ74" s="964">
        <v>6.9099999999999993</v>
      </c>
      <c r="BA74" s="964">
        <v>-21.990000000000002</v>
      </c>
      <c r="BB74" s="964">
        <v>-6.49</v>
      </c>
      <c r="BC74" s="964">
        <v>-9.68</v>
      </c>
      <c r="BE74" s="701">
        <v>2014</v>
      </c>
      <c r="BF74" s="986" t="e">
        <f>#VALUE!</f>
        <v>#VALUE!</v>
      </c>
      <c r="BG74" s="972">
        <v>3.9</v>
      </c>
    </row>
    <row r="75" spans="1:59" ht="11.25" customHeight="1" x14ac:dyDescent="0.2">
      <c r="A75" s="566" t="s">
        <v>1020</v>
      </c>
      <c r="B75" s="651" t="s">
        <v>1021</v>
      </c>
      <c r="C75" s="1080" t="s">
        <v>4277</v>
      </c>
      <c r="D75" s="1080" t="s">
        <v>4414</v>
      </c>
      <c r="E75" s="835">
        <v>9</v>
      </c>
      <c r="F75" s="554">
        <v>408</v>
      </c>
      <c r="G75" s="554" t="s">
        <v>107</v>
      </c>
      <c r="H75" s="554" t="s">
        <v>107</v>
      </c>
      <c r="I75" s="966">
        <v>254.28</v>
      </c>
      <c r="J75" s="745">
        <f t="shared" si="18"/>
        <v>4.1686330029888303</v>
      </c>
      <c r="K75" s="968">
        <v>2.65</v>
      </c>
      <c r="L75" s="679">
        <v>4</v>
      </c>
      <c r="M75" s="736">
        <f t="shared" si="19"/>
        <v>10.6</v>
      </c>
      <c r="N75" s="644" t="s">
        <v>153</v>
      </c>
      <c r="O75" s="838">
        <v>1.75</v>
      </c>
      <c r="P75" s="958">
        <v>43452</v>
      </c>
      <c r="Q75" s="958">
        <v>43462</v>
      </c>
      <c r="R75" s="736">
        <f t="shared" si="20"/>
        <v>51.428571428571423</v>
      </c>
      <c r="S75" s="802">
        <f>IF(INDEX(Historical!$D$7:$D$1452,MATCH(B75,Historical!$B$7:$B$1452,0))=0,"n/a",(INDEX(Historical!$C$7:$C$1452,MATCH(B75,Historical!$B$7:$B$1452,0))/INDEX(Historical!$D$7:$D$1452,MATCH(B75,Historical!$B$7:$B$1452,0))-1)*100)</f>
        <v>135.78431372549016</v>
      </c>
      <c r="T75" s="802">
        <f>IF(INDEX(Historical!$F$7:$F$1452,MATCH(B75,Historical!$B$7:$B$1452,0))=0,"n/a",((INDEX(Historical!$C$7:$C$1452,MATCH(B75,Historical!$B$7:$B$1452,0))/INDEX(Historical!$F$7:$F$1452,MATCH(B75,Historical!$B$7:$B$1452,0)))^(1/3)-1)*100)</f>
        <v>57.548154999878975</v>
      </c>
      <c r="U75" s="802">
        <f>IF(INDEX(Historical!$I$7:$I$1452,MATCH(B75,Historical!$B$7:$B$1452,0))=0,"n/a",((INDEX(Historical!$C$7:$C$1452,MATCH(B75,Historical!$B$7:$B$1452,0))/INDEX(Historical!$I$7:$I$1452,MATCH(B75,Historical!$B$7:$B$1452,0)))^(1/5)-1)*100)</f>
        <v>51.134303275306948</v>
      </c>
      <c r="V75" s="802" t="str">
        <f>IF(INDEX(Historical!$O$7:$O$1452,MATCH(B75,Historical!$B$7:$B$1452,0))=0,"n/a",((INDEX(Historical!$C$7:$C$1452,MATCH(B75,Historical!$B$7:$B$1452,0))/INDEX(Historical!$O$7:$O$1452,MATCH(B75,Historical!$B$7:$B$1452,0)))^(1/10)-1)*100)</f>
        <v>n/a</v>
      </c>
      <c r="W75" s="803" t="str">
        <f t="shared" si="21"/>
        <v>n/a</v>
      </c>
      <c r="X75" s="804">
        <f t="shared" si="22"/>
        <v>1.2912702847299733</v>
      </c>
      <c r="Y75" s="967" t="s">
        <v>1022</v>
      </c>
      <c r="Z75" s="745">
        <f t="shared" si="23"/>
        <v>93.474426807760139</v>
      </c>
      <c r="AA75" s="678">
        <f t="shared" si="24"/>
        <v>22.423280423280424</v>
      </c>
      <c r="AB75" s="679">
        <v>10</v>
      </c>
      <c r="AC75" s="959">
        <v>11.34</v>
      </c>
      <c r="AD75" s="959">
        <v>1.47</v>
      </c>
      <c r="AE75" s="959">
        <v>5.28</v>
      </c>
      <c r="AF75" s="959">
        <v>3.93</v>
      </c>
      <c r="AG75" s="959">
        <v>43.8</v>
      </c>
      <c r="AH75" s="961">
        <v>187.6</v>
      </c>
      <c r="AI75" s="961">
        <v>14.399999999999999</v>
      </c>
      <c r="AJ75" s="959">
        <v>39.6</v>
      </c>
      <c r="AK75" s="959">
        <v>15.28</v>
      </c>
      <c r="AL75" s="969">
        <v>110130</v>
      </c>
      <c r="AM75" s="964">
        <v>0.2</v>
      </c>
      <c r="AN75" s="959">
        <v>0.66</v>
      </c>
      <c r="AO75" s="845">
        <f t="shared" si="25"/>
        <v>32.879655855015351</v>
      </c>
      <c r="AP75" s="846">
        <f t="shared" si="26"/>
        <v>55.302936278295775</v>
      </c>
      <c r="AQ75" s="680">
        <f t="shared" si="27"/>
        <v>97.904008227885924</v>
      </c>
      <c r="AR75" s="745">
        <f>INDEX(Historical!$C$7:$C$1452,MATCH(B75,Historical!$B$7:$B$1452,0))*IF(AH75="n/a",1.03,IF(AH75&lt;0,1.01,IF(AH75&gt;10,1.1,(1+AH75/100))))</f>
        <v>5.2910000000000004</v>
      </c>
      <c r="AS75" s="678">
        <f t="shared" si="28"/>
        <v>5.8201000000000009</v>
      </c>
      <c r="AT75" s="678">
        <f t="shared" si="17"/>
        <v>6.4021100000000013</v>
      </c>
      <c r="AU75" s="678">
        <f t="shared" si="17"/>
        <v>7.0423210000000021</v>
      </c>
      <c r="AV75" s="678">
        <f t="shared" si="17"/>
        <v>7.7465531000000025</v>
      </c>
      <c r="AW75" s="745">
        <f t="shared" si="29"/>
        <v>32.302084100000002</v>
      </c>
      <c r="AX75" s="854">
        <f t="shared" si="30"/>
        <v>12.703352249488752</v>
      </c>
      <c r="AY75" s="1090">
        <v>0.71</v>
      </c>
      <c r="AZ75" s="964">
        <v>28.78</v>
      </c>
      <c r="BA75" s="964">
        <v>-7.2900000000000009</v>
      </c>
      <c r="BB75" s="964">
        <v>8.4500000000000011</v>
      </c>
      <c r="BC75" s="964">
        <v>7.89</v>
      </c>
      <c r="BE75" s="701">
        <v>2011</v>
      </c>
      <c r="BF75" s="986" t="e">
        <f>#VALUE!</f>
        <v>#VALUE!</v>
      </c>
      <c r="BG75" s="972">
        <v>23.400000000000002</v>
      </c>
    </row>
    <row r="76" spans="1:59" ht="11.25" customHeight="1" x14ac:dyDescent="0.2">
      <c r="A76" s="566" t="s">
        <v>1023</v>
      </c>
      <c r="B76" s="651" t="s">
        <v>1024</v>
      </c>
      <c r="C76" s="1080" t="s">
        <v>109</v>
      </c>
      <c r="D76" s="1080" t="s">
        <v>4423</v>
      </c>
      <c r="E76" s="835">
        <v>7</v>
      </c>
      <c r="F76" s="554">
        <v>585</v>
      </c>
      <c r="G76" s="554" t="s">
        <v>107</v>
      </c>
      <c r="H76" s="554" t="s">
        <v>107</v>
      </c>
      <c r="I76" s="966">
        <v>38.35</v>
      </c>
      <c r="J76" s="745">
        <f t="shared" si="18"/>
        <v>1.5645371577574965</v>
      </c>
      <c r="K76" s="968">
        <v>0.15</v>
      </c>
      <c r="L76" s="679">
        <v>4</v>
      </c>
      <c r="M76" s="736">
        <f t="shared" si="19"/>
        <v>0.6</v>
      </c>
      <c r="N76" s="644" t="s">
        <v>153</v>
      </c>
      <c r="O76" s="838">
        <v>0.14000000000000001</v>
      </c>
      <c r="P76" s="695">
        <v>43158</v>
      </c>
      <c r="Q76" s="695">
        <v>43188</v>
      </c>
      <c r="R76" s="736">
        <f t="shared" si="20"/>
        <v>7.1428571428571281</v>
      </c>
      <c r="S76" s="802">
        <f>IF(INDEX(Historical!$D$7:$D$1452,MATCH(B76,Historical!$B$7:$B$1452,0))=0,"n/a",(INDEX(Historical!$C$7:$C$1452,MATCH(B76,Historical!$B$7:$B$1452,0))/INDEX(Historical!$D$7:$D$1452,MATCH(B76,Historical!$B$7:$B$1452,0))-1)*100)</f>
        <v>7.6923076923077094</v>
      </c>
      <c r="T76" s="802">
        <f>IF(INDEX(Historical!$F$7:$F$1452,MATCH(B76,Historical!$B$7:$B$1452,0))=0,"n/a",((INDEX(Historical!$C$7:$C$1452,MATCH(B76,Historical!$B$7:$B$1452,0))/INDEX(Historical!$F$7:$F$1452,MATCH(B76,Historical!$B$7:$B$1452,0)))^(1/3)-1)*100)</f>
        <v>9.4868380211810646</v>
      </c>
      <c r="U76" s="802">
        <f>IF(INDEX(Historical!$I$7:$I$1452,MATCH(B76,Historical!$B$7:$B$1452,0))=0,"n/a",((INDEX(Historical!$C$7:$C$1452,MATCH(B76,Historical!$B$7:$B$1452,0))/INDEX(Historical!$I$7:$I$1452,MATCH(B76,Historical!$B$7:$B$1452,0)))^(1/5)-1)*100)</f>
        <v>10.769164624430871</v>
      </c>
      <c r="V76" s="802">
        <f>IF(INDEX(Historical!$O$7:$O$1452,MATCH(B76,Historical!$B$7:$B$1452,0))=0,"n/a",((INDEX(Historical!$C$7:$C$1452,MATCH(B76,Historical!$B$7:$B$1452,0))/INDEX(Historical!$O$7:$O$1452,MATCH(B76,Historical!$B$7:$B$1452,0)))^(1/10)-1)*100)</f>
        <v>7.6438249453615992</v>
      </c>
      <c r="W76" s="803">
        <f t="shared" si="21"/>
        <v>1.4088711739749848</v>
      </c>
      <c r="X76" s="804" t="str">
        <f t="shared" si="22"/>
        <v>n/a</v>
      </c>
      <c r="Y76" s="967" t="s">
        <v>829</v>
      </c>
      <c r="Z76" s="745">
        <f t="shared" si="23"/>
        <v>23.4375</v>
      </c>
      <c r="AA76" s="678">
        <f t="shared" si="24"/>
        <v>14.98046875</v>
      </c>
      <c r="AB76" s="679">
        <v>12</v>
      </c>
      <c r="AC76" s="959">
        <v>2.56</v>
      </c>
      <c r="AD76" s="959">
        <v>0.86</v>
      </c>
      <c r="AE76" s="959">
        <v>0.72</v>
      </c>
      <c r="AF76" s="959">
        <v>1.62</v>
      </c>
      <c r="AG76" s="959">
        <v>10.5</v>
      </c>
      <c r="AH76" s="959">
        <v>-13.5</v>
      </c>
      <c r="AI76" s="959">
        <v>-4.7</v>
      </c>
      <c r="AJ76" s="959">
        <v>-7.3</v>
      </c>
      <c r="AK76" s="959">
        <v>17.399999999999999</v>
      </c>
      <c r="AL76" s="969">
        <v>38810</v>
      </c>
      <c r="AM76" s="964">
        <v>12.9</v>
      </c>
      <c r="AN76" s="959">
        <v>4.88</v>
      </c>
      <c r="AO76" s="845">
        <f t="shared" si="25"/>
        <v>-2.646766967811633</v>
      </c>
      <c r="AP76" s="846">
        <f t="shared" si="26"/>
        <v>12.333701782188367</v>
      </c>
      <c r="AQ76" s="680">
        <f t="shared" si="27"/>
        <v>3.8553681809467388</v>
      </c>
      <c r="AR76" s="745">
        <f>INDEX(Historical!$C$7:$C$1452,MATCH(B76,Historical!$B$7:$B$1452,0))*IF(AH76="n/a",1.03,IF(AH76&lt;0,1.01,IF(AH76&gt;10,1.1,(1+AH76/100))))</f>
        <v>0.5656000000000001</v>
      </c>
      <c r="AS76" s="678">
        <f t="shared" si="28"/>
        <v>0.5712560000000001</v>
      </c>
      <c r="AT76" s="678">
        <f t="shared" si="17"/>
        <v>0.62838160000000021</v>
      </c>
      <c r="AU76" s="678">
        <f t="shared" si="17"/>
        <v>0.69121976000000029</v>
      </c>
      <c r="AV76" s="678">
        <f t="shared" si="17"/>
        <v>0.76034173600000043</v>
      </c>
      <c r="AW76" s="745">
        <f t="shared" si="29"/>
        <v>3.2167990960000012</v>
      </c>
      <c r="AX76" s="854">
        <f t="shared" si="30"/>
        <v>8.3880028578878765</v>
      </c>
      <c r="AY76" s="1090">
        <v>1.1100000000000001</v>
      </c>
      <c r="AZ76" s="964">
        <v>4.84</v>
      </c>
      <c r="BA76" s="964">
        <v>-14.85</v>
      </c>
      <c r="BB76" s="964">
        <v>-7.82</v>
      </c>
      <c r="BC76" s="964">
        <v>-7.2900000000000009</v>
      </c>
      <c r="BE76" s="701">
        <v>2012</v>
      </c>
      <c r="BF76" s="986" t="e">
        <f>#VALUE!</f>
        <v>#VALUE!</v>
      </c>
      <c r="BG76" s="972">
        <v>1.2</v>
      </c>
    </row>
    <row r="77" spans="1:59" ht="11.25" customHeight="1" x14ac:dyDescent="0.2">
      <c r="A77" s="667" t="s">
        <v>1025</v>
      </c>
      <c r="B77" s="651" t="s">
        <v>1026</v>
      </c>
      <c r="C77" s="1080" t="s">
        <v>4407</v>
      </c>
      <c r="D77" s="1080" t="s">
        <v>4438</v>
      </c>
      <c r="E77" s="835">
        <v>6</v>
      </c>
      <c r="F77" s="554">
        <v>698</v>
      </c>
      <c r="G77" s="554" t="s">
        <v>107</v>
      </c>
      <c r="H77" s="554" t="s">
        <v>107</v>
      </c>
      <c r="I77" s="966">
        <v>16.12</v>
      </c>
      <c r="J77" s="745">
        <f t="shared" si="18"/>
        <v>7.8163771712158807</v>
      </c>
      <c r="K77" s="968">
        <v>0.315</v>
      </c>
      <c r="L77" s="679">
        <v>4</v>
      </c>
      <c r="M77" s="736">
        <f t="shared" si="19"/>
        <v>1.26</v>
      </c>
      <c r="N77" s="644" t="s">
        <v>153</v>
      </c>
      <c r="O77" s="838">
        <v>0.29499999999999998</v>
      </c>
      <c r="P77" s="695">
        <v>43158</v>
      </c>
      <c r="Q77" s="695">
        <v>43188</v>
      </c>
      <c r="R77" s="736">
        <f t="shared" si="20"/>
        <v>6.7796610169491593</v>
      </c>
      <c r="S77" s="802">
        <f>IF(INDEX(Historical!$D$7:$D$1452,MATCH(B77,Historical!$B$7:$B$1452,0))=0,"n/a",(INDEX(Historical!$C$7:$C$1452,MATCH(B77,Historical!$B$7:$B$1452,0))/INDEX(Historical!$D$7:$D$1452,MATCH(B77,Historical!$B$7:$B$1452,0))-1)*100)</f>
        <v>5.3571428571428381</v>
      </c>
      <c r="T77" s="802">
        <f>IF(INDEX(Historical!$F$7:$F$1452,MATCH(B77,Historical!$B$7:$B$1452,0))=0,"n/a",((INDEX(Historical!$C$7:$C$1452,MATCH(B77,Historical!$B$7:$B$1452,0))/INDEX(Historical!$F$7:$F$1452,MATCH(B77,Historical!$B$7:$B$1452,0)))^(1/3)-1)*100)</f>
        <v>5.6721805258720837</v>
      </c>
      <c r="U77" s="802" t="str">
        <f>IF(INDEX(Historical!$I$7:$I$1452,MATCH(B77,Historical!$B$7:$B$1452,0))=0,"n/a",((INDEX(Historical!$C$7:$C$1452,MATCH(B77,Historical!$B$7:$B$1452,0))/INDEX(Historical!$I$7:$I$1452,MATCH(B77,Historical!$B$7:$B$1452,0)))^(1/5)-1)*100)</f>
        <v>n/a</v>
      </c>
      <c r="V77" s="802" t="str">
        <f>IF(INDEX(Historical!$O$7:$O$1452,MATCH(B77,Historical!$B$7:$B$1452,0))=0,"n/a",((INDEX(Historical!$C$7:$C$1452,MATCH(B77,Historical!$B$7:$B$1452,0))/INDEX(Historical!$O$7:$O$1452,MATCH(B77,Historical!$B$7:$B$1452,0)))^(1/10)-1)*100)</f>
        <v>n/a</v>
      </c>
      <c r="W77" s="803" t="str">
        <f t="shared" si="21"/>
        <v>n/a</v>
      </c>
      <c r="X77" s="804" t="str">
        <f t="shared" si="22"/>
        <v>n/a</v>
      </c>
      <c r="Y77" s="651" t="s">
        <v>480</v>
      </c>
      <c r="Z77" s="745">
        <f t="shared" si="23"/>
        <v>63.959390862944169</v>
      </c>
      <c r="AA77" s="678">
        <f t="shared" si="24"/>
        <v>8.18274111675127</v>
      </c>
      <c r="AB77" s="679">
        <v>12</v>
      </c>
      <c r="AC77" s="959">
        <v>1.97</v>
      </c>
      <c r="AD77" s="959" t="s">
        <v>138</v>
      </c>
      <c r="AE77" s="959">
        <v>0.91</v>
      </c>
      <c r="AF77" s="959">
        <v>0.54</v>
      </c>
      <c r="AG77" s="959">
        <v>7.9</v>
      </c>
      <c r="AH77" s="959">
        <v>-78.5</v>
      </c>
      <c r="AI77" s="959">
        <v>-8.6199999999999992</v>
      </c>
      <c r="AJ77" s="959">
        <v>-41</v>
      </c>
      <c r="AK77" s="959" t="s">
        <v>138</v>
      </c>
      <c r="AL77" s="969">
        <v>6070</v>
      </c>
      <c r="AM77" s="964">
        <v>0.97</v>
      </c>
      <c r="AN77" s="959">
        <v>4.93</v>
      </c>
      <c r="AO77" s="845" t="str">
        <f t="shared" si="25"/>
        <v>n/a</v>
      </c>
      <c r="AP77" s="846" t="str">
        <f t="shared" si="26"/>
        <v>n/a</v>
      </c>
      <c r="AQ77" s="680">
        <f t="shared" si="27"/>
        <v>-55.684563998305237</v>
      </c>
      <c r="AR77" s="745">
        <f>INDEX(Historical!$C$7:$C$1452,MATCH(B77,Historical!$B$7:$B$1452,0))*IF(AH77="n/a",1.03,IF(AH77&lt;0,1.01,IF(AH77&gt;10,1.1,(1+AH77/100))))</f>
        <v>1.1918</v>
      </c>
      <c r="AS77" s="678">
        <f t="shared" si="28"/>
        <v>1.2037180000000001</v>
      </c>
      <c r="AT77" s="678">
        <f t="shared" si="17"/>
        <v>1.2398295400000001</v>
      </c>
      <c r="AU77" s="678">
        <f t="shared" si="17"/>
        <v>1.2770244262000001</v>
      </c>
      <c r="AV77" s="678">
        <f t="shared" si="17"/>
        <v>1.3153351589860001</v>
      </c>
      <c r="AW77" s="745">
        <f t="shared" si="29"/>
        <v>6.2277071251860008</v>
      </c>
      <c r="AX77" s="854">
        <f t="shared" si="30"/>
        <v>38.63341889073201</v>
      </c>
      <c r="AY77" s="1090">
        <v>0.89</v>
      </c>
      <c r="AZ77" s="964">
        <v>7.75</v>
      </c>
      <c r="BA77" s="964">
        <v>-27.750000000000004</v>
      </c>
      <c r="BB77" s="964">
        <v>-9.74</v>
      </c>
      <c r="BC77" s="964">
        <v>-16.350000000000001</v>
      </c>
      <c r="BE77" s="701">
        <v>2013</v>
      </c>
      <c r="BF77" s="986" t="e">
        <f>#VALUE!</f>
        <v>#VALUE!</v>
      </c>
      <c r="BG77" s="972">
        <v>0.70000000000000007</v>
      </c>
    </row>
    <row r="78" spans="1:59" ht="11.25" customHeight="1" x14ac:dyDescent="0.2">
      <c r="A78" s="667" t="s">
        <v>4123</v>
      </c>
      <c r="B78" s="651" t="s">
        <v>4124</v>
      </c>
      <c r="C78" s="1080" t="s">
        <v>132</v>
      </c>
      <c r="D78" s="1080" t="s">
        <v>4418</v>
      </c>
      <c r="E78" s="835">
        <v>9</v>
      </c>
      <c r="F78" s="554">
        <v>356</v>
      </c>
      <c r="G78" s="554" t="s">
        <v>107</v>
      </c>
      <c r="H78" s="554" t="s">
        <v>107</v>
      </c>
      <c r="I78" s="966">
        <v>25.9</v>
      </c>
      <c r="J78" s="745">
        <f t="shared" si="18"/>
        <v>7.5675675675675684</v>
      </c>
      <c r="K78" s="968">
        <v>0.49</v>
      </c>
      <c r="L78" s="679">
        <v>4</v>
      </c>
      <c r="M78" s="736">
        <f t="shared" si="19"/>
        <v>1.96</v>
      </c>
      <c r="N78" s="644" t="s">
        <v>153</v>
      </c>
      <c r="O78" s="838">
        <v>0.46750000000000003</v>
      </c>
      <c r="P78" s="695">
        <v>43158</v>
      </c>
      <c r="Q78" s="695">
        <v>43188</v>
      </c>
      <c r="R78" s="736">
        <f t="shared" si="20"/>
        <v>4.8128342245989231</v>
      </c>
      <c r="S78" s="802">
        <f>IF(INDEX(Historical!$D$7:$D$1452,MATCH(B78,Historical!$B$7:$B$1452,0))=0,"n/a",(INDEX(Historical!$C$7:$C$1452,MATCH(B78,Historical!$B$7:$B$1452,0))/INDEX(Historical!$D$7:$D$1452,MATCH(B78,Historical!$B$7:$B$1452,0))-1)*100)</f>
        <v>5.0561797752809001</v>
      </c>
      <c r="T78" s="802">
        <f>IF(INDEX(Historical!$F$7:$F$1452,MATCH(B78,Historical!$B$7:$B$1452,0))=0,"n/a",((INDEX(Historical!$C$7:$C$1452,MATCH(B78,Historical!$B$7:$B$1452,0))/INDEX(Historical!$F$7:$F$1452,MATCH(B78,Historical!$B$7:$B$1452,0)))^(1/3)-1)*100)</f>
        <v>7.0345335936430997</v>
      </c>
      <c r="U78" s="802">
        <f>IF(INDEX(Historical!$I$7:$I$1452,MATCH(B78,Historical!$B$7:$B$1452,0))=0,"n/a",((INDEX(Historical!$C$7:$C$1452,MATCH(B78,Historical!$B$7:$B$1452,0))/INDEX(Historical!$I$7:$I$1452,MATCH(B78,Historical!$B$7:$B$1452,0)))^(1/5)-1)*100)</f>
        <v>6.3814365616994273</v>
      </c>
      <c r="V78" s="802">
        <f>IF(INDEX(Historical!$O$7:$O$1452,MATCH(B78,Historical!$B$7:$B$1452,0))=0,"n/a",((INDEX(Historical!$C$7:$C$1452,MATCH(B78,Historical!$B$7:$B$1452,0))/INDEX(Historical!$O$7:$O$1452,MATCH(B78,Historical!$B$7:$B$1452,0)))^(1/10)-1)*100)</f>
        <v>4.1098377455094592</v>
      </c>
      <c r="W78" s="803">
        <f t="shared" si="21"/>
        <v>1.5527222622528078</v>
      </c>
      <c r="X78" s="804" t="str">
        <f t="shared" si="22"/>
        <v>n/a</v>
      </c>
      <c r="Y78" s="651" t="s">
        <v>480</v>
      </c>
      <c r="Z78" s="745" t="str">
        <f t="shared" si="23"/>
        <v>n/a</v>
      </c>
      <c r="AA78" s="678" t="str">
        <f t="shared" si="24"/>
        <v>n/a</v>
      </c>
      <c r="AB78" s="679">
        <v>12</v>
      </c>
      <c r="AC78" s="959">
        <v>-0.26</v>
      </c>
      <c r="AD78" s="959" t="s">
        <v>138</v>
      </c>
      <c r="AE78" s="959">
        <v>1.63</v>
      </c>
      <c r="AF78" s="959">
        <v>1.35</v>
      </c>
      <c r="AG78" s="959" t="s">
        <v>138</v>
      </c>
      <c r="AH78" s="959" t="s">
        <v>138</v>
      </c>
      <c r="AI78" s="959" t="s">
        <v>138</v>
      </c>
      <c r="AJ78" s="959">
        <v>-86.13</v>
      </c>
      <c r="AK78" s="959" t="s">
        <v>138</v>
      </c>
      <c r="AL78" s="969">
        <v>4660</v>
      </c>
      <c r="AM78" s="964" t="s">
        <v>138</v>
      </c>
      <c r="AN78" s="959" t="s">
        <v>138</v>
      </c>
      <c r="AO78" s="845" t="str">
        <f t="shared" si="25"/>
        <v>n/a</v>
      </c>
      <c r="AP78" s="846">
        <f t="shared" si="26"/>
        <v>13.949004129266996</v>
      </c>
      <c r="AQ78" s="680" t="str">
        <f t="shared" si="27"/>
        <v>n/a</v>
      </c>
      <c r="AR78" s="745">
        <f>INDEX(Historical!$C$7:$C$1452,MATCH(B78,Historical!$B$7:$B$1452,0))*IF(AH78="n/a",1.03,IF(AH78&lt;0,1.01,IF(AH78&gt;10,1.1,(1+AH78/100))))</f>
        <v>1.9261000000000001</v>
      </c>
      <c r="AS78" s="678">
        <f t="shared" si="28"/>
        <v>1.9838830000000003</v>
      </c>
      <c r="AT78" s="678">
        <f t="shared" si="17"/>
        <v>2.0433994900000005</v>
      </c>
      <c r="AU78" s="678">
        <f t="shared" si="17"/>
        <v>2.1047014747000006</v>
      </c>
      <c r="AV78" s="678">
        <f t="shared" si="17"/>
        <v>2.1678425189410007</v>
      </c>
      <c r="AW78" s="745">
        <f t="shared" si="29"/>
        <v>10.225926483641002</v>
      </c>
      <c r="AX78" s="854">
        <f t="shared" si="30"/>
        <v>39.482341635679546</v>
      </c>
      <c r="AY78" s="1090" t="s">
        <v>138</v>
      </c>
      <c r="AZ78" s="964">
        <v>5.67</v>
      </c>
      <c r="BA78" s="964">
        <v>-26.25</v>
      </c>
      <c r="BB78" s="964">
        <v>-6.5100000000000007</v>
      </c>
      <c r="BC78" s="964">
        <v>-13.44</v>
      </c>
      <c r="BE78" s="701">
        <v>2010</v>
      </c>
      <c r="BF78" s="986" t="e">
        <f>#VALUE!</f>
        <v>#VALUE!</v>
      </c>
      <c r="BG78" s="972" t="s">
        <v>138</v>
      </c>
    </row>
    <row r="79" spans="1:59" ht="11.25" customHeight="1" x14ac:dyDescent="0.2">
      <c r="A79" s="566" t="s">
        <v>1027</v>
      </c>
      <c r="B79" s="651" t="s">
        <v>1028</v>
      </c>
      <c r="C79" s="1080" t="s">
        <v>248</v>
      </c>
      <c r="D79" s="1080" t="s">
        <v>4434</v>
      </c>
      <c r="E79" s="835">
        <v>6</v>
      </c>
      <c r="F79" s="554">
        <v>756</v>
      </c>
      <c r="G79" s="554" t="s">
        <v>116</v>
      </c>
      <c r="H79" s="554" t="s">
        <v>116</v>
      </c>
      <c r="I79" s="966">
        <v>46.45</v>
      </c>
      <c r="J79" s="745">
        <f t="shared" si="18"/>
        <v>1.8083961248654463</v>
      </c>
      <c r="K79" s="968">
        <v>0.21</v>
      </c>
      <c r="L79" s="679">
        <v>4</v>
      </c>
      <c r="M79" s="736">
        <f t="shared" si="19"/>
        <v>0.84</v>
      </c>
      <c r="N79" s="644" t="s">
        <v>150</v>
      </c>
      <c r="O79" s="838">
        <v>0.19</v>
      </c>
      <c r="P79" s="958">
        <v>43423</v>
      </c>
      <c r="Q79" s="958">
        <v>43448</v>
      </c>
      <c r="R79" s="736">
        <f t="shared" si="20"/>
        <v>10.52631578947368</v>
      </c>
      <c r="S79" s="802">
        <f>IF(INDEX(Historical!$D$7:$D$1452,MATCH(B79,Historical!$B$7:$B$1452,0))=0,"n/a",(INDEX(Historical!$C$7:$C$1452,MATCH(B79,Historical!$B$7:$B$1452,0))/INDEX(Historical!$D$7:$D$1452,MATCH(B79,Historical!$B$7:$B$1452,0))-1)*100)</f>
        <v>11.38211382113823</v>
      </c>
      <c r="T79" s="802">
        <f>IF(INDEX(Historical!$F$7:$F$1452,MATCH(B79,Historical!$B$7:$B$1452,0))=0,"n/a",((INDEX(Historical!$C$7:$C$1452,MATCH(B79,Historical!$B$7:$B$1452,0))/INDEX(Historical!$F$7:$F$1452,MATCH(B79,Historical!$B$7:$B$1452,0)))^(1/3)-1)*100)</f>
        <v>15.033946430217027</v>
      </c>
      <c r="U79" s="802">
        <f>IF(INDEX(Historical!$I$7:$I$1452,MATCH(B79,Historical!$B$7:$B$1452,0))=0,"n/a",((INDEX(Historical!$C$7:$C$1452,MATCH(B79,Historical!$B$7:$B$1452,0))/INDEX(Historical!$I$7:$I$1452,MATCH(B79,Historical!$B$7:$B$1452,0)))^(1/5)-1)*100)</f>
        <v>68.788989601452812</v>
      </c>
      <c r="V79" s="802">
        <f>IF(INDEX(Historical!$O$7:$O$1452,MATCH(B79,Historical!$B$7:$B$1452,0))=0,"n/a",((INDEX(Historical!$C$7:$C$1452,MATCH(B79,Historical!$B$7:$B$1452,0))/INDEX(Historical!$O$7:$O$1452,MATCH(B79,Historical!$B$7:$B$1452,0)))^(1/10)-1)*100)</f>
        <v>1.3337074115553182</v>
      </c>
      <c r="W79" s="803">
        <f t="shared" si="21"/>
        <v>51.577271750506164</v>
      </c>
      <c r="X79" s="804">
        <f t="shared" si="22"/>
        <v>5.5031191681162248</v>
      </c>
      <c r="Y79" s="748"/>
      <c r="Z79" s="745">
        <f t="shared" si="23"/>
        <v>32.941176470588232</v>
      </c>
      <c r="AA79" s="678">
        <f t="shared" si="24"/>
        <v>18.215686274509807</v>
      </c>
      <c r="AB79" s="679">
        <v>12</v>
      </c>
      <c r="AC79" s="959">
        <v>2.5499999999999998</v>
      </c>
      <c r="AD79" s="959">
        <v>1.21</v>
      </c>
      <c r="AE79" s="959">
        <v>0.86</v>
      </c>
      <c r="AF79" s="959">
        <v>2.6</v>
      </c>
      <c r="AG79" s="959">
        <v>6.5</v>
      </c>
      <c r="AH79" s="959">
        <v>-2.9000000000000004</v>
      </c>
      <c r="AI79" s="959">
        <v>11.67</v>
      </c>
      <c r="AJ79" s="959">
        <v>12.5</v>
      </c>
      <c r="AK79" s="959">
        <v>15</v>
      </c>
      <c r="AL79" s="969">
        <v>4080</v>
      </c>
      <c r="AM79" s="964">
        <v>0.89999999999999991</v>
      </c>
      <c r="AN79" s="959">
        <v>0.79</v>
      </c>
      <c r="AO79" s="845">
        <f t="shared" si="25"/>
        <v>52.381699451808458</v>
      </c>
      <c r="AP79" s="846">
        <f t="shared" si="26"/>
        <v>70.597385726318265</v>
      </c>
      <c r="AQ79" s="680">
        <f t="shared" si="27"/>
        <v>45.083553419286268</v>
      </c>
      <c r="AR79" s="745">
        <f>INDEX(Historical!$C$7:$C$1452,MATCH(B79,Historical!$B$7:$B$1452,0))*IF(AH79="n/a",1.03,IF(AH79&lt;0,1.01,IF(AH79&gt;10,1.1,(1+AH79/100))))</f>
        <v>0.69185000000000008</v>
      </c>
      <c r="AS79" s="678">
        <f t="shared" si="28"/>
        <v>0.76103500000000013</v>
      </c>
      <c r="AT79" s="678">
        <f t="shared" si="17"/>
        <v>0.83713850000000023</v>
      </c>
      <c r="AU79" s="678">
        <f t="shared" si="17"/>
        <v>0.92085235000000032</v>
      </c>
      <c r="AV79" s="678">
        <f t="shared" si="17"/>
        <v>1.0129375850000004</v>
      </c>
      <c r="AW79" s="745">
        <f t="shared" si="29"/>
        <v>4.2238134350000012</v>
      </c>
      <c r="AX79" s="854">
        <f t="shared" si="30"/>
        <v>9.0932474381054931</v>
      </c>
      <c r="AY79" s="1090">
        <v>1.73</v>
      </c>
      <c r="AZ79" s="964">
        <v>10.81</v>
      </c>
      <c r="BA79" s="964">
        <v>-33.47</v>
      </c>
      <c r="BB79" s="964">
        <v>-9.75</v>
      </c>
      <c r="BC79" s="964">
        <v>-23.52</v>
      </c>
      <c r="BE79" s="701">
        <v>2014</v>
      </c>
      <c r="BF79" s="986" t="e">
        <f>#VALUE!</f>
        <v>#VALUE!</v>
      </c>
      <c r="BG79" s="972">
        <v>2.7</v>
      </c>
    </row>
    <row r="80" spans="1:59" ht="11.25" customHeight="1" x14ac:dyDescent="0.2">
      <c r="A80" s="566" t="s">
        <v>1029</v>
      </c>
      <c r="B80" s="651" t="s">
        <v>1030</v>
      </c>
      <c r="C80" s="1080" t="s">
        <v>109</v>
      </c>
      <c r="D80" s="1080" t="s">
        <v>4427</v>
      </c>
      <c r="E80" s="835">
        <v>8</v>
      </c>
      <c r="F80" s="554">
        <v>522</v>
      </c>
      <c r="G80" s="554" t="s">
        <v>116</v>
      </c>
      <c r="H80" s="554" t="s">
        <v>116</v>
      </c>
      <c r="I80" s="966">
        <v>34.4</v>
      </c>
      <c r="J80" s="745">
        <f t="shared" si="18"/>
        <v>2.9069767441860463</v>
      </c>
      <c r="K80" s="968">
        <v>0.25</v>
      </c>
      <c r="L80" s="679">
        <v>4</v>
      </c>
      <c r="M80" s="736">
        <f t="shared" si="19"/>
        <v>1</v>
      </c>
      <c r="N80" s="644" t="s">
        <v>120</v>
      </c>
      <c r="O80" s="838">
        <v>0.22</v>
      </c>
      <c r="P80" s="958">
        <v>43312</v>
      </c>
      <c r="Q80" s="958">
        <v>43344</v>
      </c>
      <c r="R80" s="736">
        <f t="shared" si="20"/>
        <v>13.636363636363635</v>
      </c>
      <c r="S80" s="802">
        <f>IF(INDEX(Historical!$D$7:$D$1452,MATCH(B80,Historical!$B$7:$B$1452,0))=0,"n/a",(INDEX(Historical!$C$7:$C$1452,MATCH(B80,Historical!$B$7:$B$1452,0))/INDEX(Historical!$D$7:$D$1452,MATCH(B80,Historical!$B$7:$B$1452,0))-1)*100)</f>
        <v>4.8780487804878092</v>
      </c>
      <c r="T80" s="802">
        <f>IF(INDEX(Historical!$F$7:$F$1452,MATCH(B80,Historical!$B$7:$B$1452,0))=0,"n/a",((INDEX(Historical!$C$7:$C$1452,MATCH(B80,Historical!$B$7:$B$1452,0))/INDEX(Historical!$F$7:$F$1452,MATCH(B80,Historical!$B$7:$B$1452,0)))^(1/3)-1)*100)</f>
        <v>5.1369991663735792</v>
      </c>
      <c r="U80" s="802">
        <f>IF(INDEX(Historical!$I$7:$I$1452,MATCH(B80,Historical!$B$7:$B$1452,0))=0,"n/a",((INDEX(Historical!$C$7:$C$1452,MATCH(B80,Historical!$B$7:$B$1452,0))/INDEX(Historical!$I$7:$I$1452,MATCH(B80,Historical!$B$7:$B$1452,0)))^(1/5)-1)*100)</f>
        <v>6.0873730420949013</v>
      </c>
      <c r="V80" s="802">
        <f>IF(INDEX(Historical!$O$7:$O$1452,MATCH(B80,Historical!$B$7:$B$1452,0))=0,"n/a",((INDEX(Historical!$C$7:$C$1452,MATCH(B80,Historical!$B$7:$B$1452,0))/INDEX(Historical!$O$7:$O$1452,MATCH(B80,Historical!$B$7:$B$1452,0)))^(1/10)-1)*100)</f>
        <v>5.572995598536834</v>
      </c>
      <c r="W80" s="803">
        <f t="shared" si="21"/>
        <v>1.092298196627522</v>
      </c>
      <c r="X80" s="804">
        <f t="shared" si="22"/>
        <v>0.92232924880225764</v>
      </c>
      <c r="Y80" s="760"/>
      <c r="Z80" s="745">
        <f t="shared" si="23"/>
        <v>35.842293906810035</v>
      </c>
      <c r="AA80" s="678">
        <f t="shared" si="24"/>
        <v>12.329749103942651</v>
      </c>
      <c r="AB80" s="679">
        <v>12</v>
      </c>
      <c r="AC80" s="959">
        <v>2.79</v>
      </c>
      <c r="AD80" s="959">
        <v>1.76</v>
      </c>
      <c r="AE80" s="959">
        <v>4.25</v>
      </c>
      <c r="AF80" s="959">
        <v>1.26</v>
      </c>
      <c r="AG80" s="959">
        <v>7.5</v>
      </c>
      <c r="AH80" s="959">
        <v>3.8</v>
      </c>
      <c r="AI80" s="959">
        <v>10.31</v>
      </c>
      <c r="AJ80" s="959">
        <v>6.6000000000000005</v>
      </c>
      <c r="AK80" s="959">
        <v>7.0000000000000009</v>
      </c>
      <c r="AL80" s="969">
        <v>715.18</v>
      </c>
      <c r="AM80" s="964">
        <v>1.3</v>
      </c>
      <c r="AN80" s="959">
        <v>0.22</v>
      </c>
      <c r="AO80" s="845">
        <f t="shared" si="25"/>
        <v>-3.3353993176617038</v>
      </c>
      <c r="AP80" s="846">
        <f t="shared" si="26"/>
        <v>8.9943497862809476</v>
      </c>
      <c r="AQ80" s="680">
        <f t="shared" si="27"/>
        <v>-16.90571922082793</v>
      </c>
      <c r="AR80" s="745">
        <f>INDEX(Historical!$C$7:$C$1452,MATCH(B80,Historical!$B$7:$B$1452,0))*IF(AH80="n/a",1.03,IF(AH80&lt;0,1.01,IF(AH80&gt;10,1.1,(1+AH80/100))))</f>
        <v>0.89268000000000003</v>
      </c>
      <c r="AS80" s="678">
        <f t="shared" si="28"/>
        <v>0.98194800000000015</v>
      </c>
      <c r="AT80" s="678">
        <f t="shared" si="17"/>
        <v>1.0506843600000002</v>
      </c>
      <c r="AU80" s="678">
        <f t="shared" si="17"/>
        <v>1.1242322652000003</v>
      </c>
      <c r="AV80" s="678">
        <f t="shared" si="17"/>
        <v>1.2029285237640004</v>
      </c>
      <c r="AW80" s="745">
        <f t="shared" si="29"/>
        <v>5.2524731489640013</v>
      </c>
      <c r="AX80" s="854">
        <f t="shared" si="30"/>
        <v>15.268817293500003</v>
      </c>
      <c r="AY80" s="1090">
        <v>0.72</v>
      </c>
      <c r="AZ80" s="964">
        <v>4.75</v>
      </c>
      <c r="BA80" s="964">
        <v>-31.680000000000003</v>
      </c>
      <c r="BB80" s="964">
        <v>-9.81</v>
      </c>
      <c r="BC80" s="964">
        <v>-23.05</v>
      </c>
      <c r="BE80" s="701">
        <v>2011</v>
      </c>
      <c r="BF80" s="986" t="e">
        <f>#VALUE!</f>
        <v>#VALUE!</v>
      </c>
      <c r="BG80" s="972">
        <v>0.89999999999999991</v>
      </c>
    </row>
    <row r="81" spans="1:59" ht="11.25" customHeight="1" x14ac:dyDescent="0.2">
      <c r="A81" s="566" t="s">
        <v>1031</v>
      </c>
      <c r="B81" s="651" t="s">
        <v>1032</v>
      </c>
      <c r="C81" s="1080" t="s">
        <v>4431</v>
      </c>
      <c r="D81" s="1080" t="s">
        <v>4440</v>
      </c>
      <c r="E81" s="835">
        <v>8</v>
      </c>
      <c r="F81" s="554">
        <v>527</v>
      </c>
      <c r="G81" s="554" t="s">
        <v>107</v>
      </c>
      <c r="H81" s="554" t="s">
        <v>107</v>
      </c>
      <c r="I81" s="966">
        <v>15.2</v>
      </c>
      <c r="J81" s="745">
        <f t="shared" si="18"/>
        <v>6.6447368421052628</v>
      </c>
      <c r="K81" s="968">
        <v>0.505</v>
      </c>
      <c r="L81" s="679">
        <v>2</v>
      </c>
      <c r="M81" s="736">
        <f t="shared" si="19"/>
        <v>1.01</v>
      </c>
      <c r="N81" s="644" t="s">
        <v>1033</v>
      </c>
      <c r="O81" s="838">
        <v>0.49249999999999999</v>
      </c>
      <c r="P81" s="958">
        <v>43321</v>
      </c>
      <c r="Q81" s="958">
        <v>43353</v>
      </c>
      <c r="R81" s="736">
        <f t="shared" si="20"/>
        <v>2.53807106598985</v>
      </c>
      <c r="S81" s="802">
        <f>IF(INDEX(Historical!$D$7:$D$1452,MATCH(B81,Historical!$B$7:$B$1452,0))=0,"n/a",(INDEX(Historical!$C$7:$C$1452,MATCH(B81,Historical!$B$7:$B$1452,0))/INDEX(Historical!$D$7:$D$1452,MATCH(B81,Historical!$B$7:$B$1452,0))-1)*100)</f>
        <v>1.1866554054053902</v>
      </c>
      <c r="T81" s="802">
        <f>IF(INDEX(Historical!$F$7:$F$1452,MATCH(B81,Historical!$B$7:$B$1452,0))=0,"n/a",((INDEX(Historical!$C$7:$C$1452,MATCH(B81,Historical!$B$7:$B$1452,0))/INDEX(Historical!$F$7:$F$1452,MATCH(B81,Historical!$B$7:$B$1452,0)))^(1/3)-1)*100)</f>
        <v>3.2881654571824237</v>
      </c>
      <c r="U81" s="802">
        <f>IF(INDEX(Historical!$I$7:$I$1452,MATCH(B81,Historical!$B$7:$B$1452,0))=0,"n/a",((INDEX(Historical!$C$7:$C$1452,MATCH(B81,Historical!$B$7:$B$1452,0))/INDEX(Historical!$I$7:$I$1452,MATCH(B81,Historical!$B$7:$B$1452,0)))^(1/5)-1)*100)</f>
        <v>8.1006812303032749</v>
      </c>
      <c r="V81" s="802">
        <f>IF(INDEX(Historical!$O$7:$O$1452,MATCH(B81,Historical!$B$7:$B$1452,0))=0,"n/a",((INDEX(Historical!$C$7:$C$1452,MATCH(B81,Historical!$B$7:$B$1452,0))/INDEX(Historical!$O$7:$O$1452,MATCH(B81,Historical!$B$7:$B$1452,0)))^(1/10)-1)*100)</f>
        <v>-4.2077936242328029</v>
      </c>
      <c r="W81" s="803" t="str">
        <f t="shared" si="21"/>
        <v>n/a</v>
      </c>
      <c r="X81" s="804" t="str">
        <f t="shared" si="22"/>
        <v>n/a</v>
      </c>
      <c r="Y81" s="651" t="s">
        <v>4257</v>
      </c>
      <c r="Z81" s="745">
        <f t="shared" si="23"/>
        <v>70.1388888888889</v>
      </c>
      <c r="AA81" s="678">
        <f t="shared" si="24"/>
        <v>10.555555555555555</v>
      </c>
      <c r="AB81" s="679">
        <v>3</v>
      </c>
      <c r="AC81" s="959">
        <v>1.44</v>
      </c>
      <c r="AD81" s="959" t="s">
        <v>138</v>
      </c>
      <c r="AE81" s="959">
        <v>1.06</v>
      </c>
      <c r="AF81" s="959">
        <v>2.1800000000000002</v>
      </c>
      <c r="AG81" s="961" t="s">
        <v>138</v>
      </c>
      <c r="AH81" s="959">
        <v>6.9</v>
      </c>
      <c r="AI81" s="959">
        <v>0</v>
      </c>
      <c r="AJ81" s="959">
        <v>-3</v>
      </c>
      <c r="AK81" s="959">
        <v>-11.5</v>
      </c>
      <c r="AL81" s="969">
        <v>31580</v>
      </c>
      <c r="AM81" s="964">
        <v>0.4</v>
      </c>
      <c r="AN81" s="961">
        <v>1.56</v>
      </c>
      <c r="AO81" s="845">
        <f t="shared" si="25"/>
        <v>4.1898625168529815</v>
      </c>
      <c r="AP81" s="846">
        <f t="shared" si="26"/>
        <v>14.745418072408537</v>
      </c>
      <c r="AQ81" s="680">
        <f t="shared" si="27"/>
        <v>1.1294244709578072</v>
      </c>
      <c r="AR81" s="745">
        <f>INDEX(Historical!$C$7:$C$1452,MATCH(B81,Historical!$B$7:$B$1452,0))*IF(AH81="n/a",1.03,IF(AH81&lt;0,1.01,IF(AH81&gt;10,1.1,(1+AH81/100))))</f>
        <v>1.0373795144999998</v>
      </c>
      <c r="AS81" s="678">
        <f t="shared" si="28"/>
        <v>1.0373795144999998</v>
      </c>
      <c r="AT81" s="678">
        <f t="shared" si="17"/>
        <v>1.0477533096449998</v>
      </c>
      <c r="AU81" s="678">
        <f t="shared" si="17"/>
        <v>1.0582308427414497</v>
      </c>
      <c r="AV81" s="678">
        <f t="shared" si="17"/>
        <v>1.0688131511688643</v>
      </c>
      <c r="AW81" s="745">
        <f t="shared" si="29"/>
        <v>5.2495563325553141</v>
      </c>
      <c r="AX81" s="854">
        <f t="shared" si="30"/>
        <v>34.536554819442856</v>
      </c>
      <c r="AY81" s="1090">
        <v>0.64</v>
      </c>
      <c r="AZ81" s="964">
        <v>12.34</v>
      </c>
      <c r="BA81" s="964">
        <v>-19.869999999999997</v>
      </c>
      <c r="BB81" s="964">
        <v>-5.52</v>
      </c>
      <c r="BC81" s="964">
        <v>-0.95</v>
      </c>
      <c r="BE81" s="701">
        <v>2011</v>
      </c>
      <c r="BF81" s="986" t="e">
        <f>#VALUE!</f>
        <v>#VALUE!</v>
      </c>
      <c r="BG81" s="972" t="s">
        <v>138</v>
      </c>
    </row>
    <row r="82" spans="1:59" ht="11.25" customHeight="1" x14ac:dyDescent="0.2">
      <c r="A82" s="566" t="s">
        <v>1034</v>
      </c>
      <c r="B82" s="651" t="s">
        <v>1035</v>
      </c>
      <c r="C82" s="1080" t="s">
        <v>109</v>
      </c>
      <c r="D82" s="1080" t="s">
        <v>4427</v>
      </c>
      <c r="E82" s="835">
        <v>8</v>
      </c>
      <c r="F82" s="554">
        <v>559</v>
      </c>
      <c r="G82" s="554" t="s">
        <v>38</v>
      </c>
      <c r="H82" s="554" t="s">
        <v>38</v>
      </c>
      <c r="I82" s="966">
        <v>53.21</v>
      </c>
      <c r="J82" s="745">
        <f t="shared" si="18"/>
        <v>2.7814320616425485</v>
      </c>
      <c r="K82" s="968">
        <v>0.37</v>
      </c>
      <c r="L82" s="679">
        <v>4</v>
      </c>
      <c r="M82" s="736">
        <f t="shared" si="19"/>
        <v>1.48</v>
      </c>
      <c r="N82" s="644" t="s">
        <v>147</v>
      </c>
      <c r="O82" s="838">
        <v>0.36</v>
      </c>
      <c r="P82" s="958">
        <v>43447</v>
      </c>
      <c r="Q82" s="958">
        <v>43466</v>
      </c>
      <c r="R82" s="736">
        <f t="shared" si="20"/>
        <v>2.7777777777777803</v>
      </c>
      <c r="S82" s="802">
        <f>IF(INDEX(Historical!$D$7:$D$1452,MATCH(B82,Historical!$B$7:$B$1452,0))=0,"n/a",(INDEX(Historical!$C$7:$C$1452,MATCH(B82,Historical!$B$7:$B$1452,0))/INDEX(Historical!$D$7:$D$1452,MATCH(B82,Historical!$B$7:$B$1452,0))-1)*100)</f>
        <v>3.125</v>
      </c>
      <c r="T82" s="802">
        <f>IF(INDEX(Historical!$F$7:$F$1452,MATCH(B82,Historical!$B$7:$B$1452,0))=0,"n/a",((INDEX(Historical!$C$7:$C$1452,MATCH(B82,Historical!$B$7:$B$1452,0))/INDEX(Historical!$F$7:$F$1452,MATCH(B82,Historical!$B$7:$B$1452,0)))^(1/3)-1)*100)</f>
        <v>3.8079563634963343</v>
      </c>
      <c r="U82" s="802">
        <f>IF(INDEX(Historical!$I$7:$I$1452,MATCH(B82,Historical!$B$7:$B$1452,0))=0,"n/a",((INDEX(Historical!$C$7:$C$1452,MATCH(B82,Historical!$B$7:$B$1452,0))/INDEX(Historical!$I$7:$I$1452,MATCH(B82,Historical!$B$7:$B$1452,0)))^(1/5)-1)*100)</f>
        <v>4.683184708394994</v>
      </c>
      <c r="V82" s="802">
        <f>IF(INDEX(Historical!$O$7:$O$1452,MATCH(B82,Historical!$B$7:$B$1452,0))=0,"n/a",((INDEX(Historical!$C$7:$C$1452,MATCH(B82,Historical!$B$7:$B$1452,0))/INDEX(Historical!$O$7:$O$1452,MATCH(B82,Historical!$B$7:$B$1452,0)))^(1/10)-1)*100)</f>
        <v>0.62716204669364117</v>
      </c>
      <c r="W82" s="803">
        <f t="shared" si="21"/>
        <v>7.4672642151808279</v>
      </c>
      <c r="X82" s="804" t="str">
        <f t="shared" si="22"/>
        <v>n/a</v>
      </c>
      <c r="Y82" s="756" t="s">
        <v>4072</v>
      </c>
      <c r="Z82" s="745">
        <f t="shared" si="23"/>
        <v>36.36363636363636</v>
      </c>
      <c r="AA82" s="678">
        <f t="shared" si="24"/>
        <v>13.073710073710073</v>
      </c>
      <c r="AB82" s="679">
        <v>12</v>
      </c>
      <c r="AC82" s="959">
        <v>4.07</v>
      </c>
      <c r="AD82" s="959" t="s">
        <v>138</v>
      </c>
      <c r="AE82" s="959">
        <v>2.0299999999999998</v>
      </c>
      <c r="AF82" s="959">
        <v>1.25</v>
      </c>
      <c r="AG82" s="959">
        <v>7.3999999999999995</v>
      </c>
      <c r="AH82" s="959">
        <v>-25.8</v>
      </c>
      <c r="AI82" s="959" t="s">
        <v>138</v>
      </c>
      <c r="AJ82" s="959">
        <v>-9.9</v>
      </c>
      <c r="AK82" s="959" t="s">
        <v>138</v>
      </c>
      <c r="AL82" s="969">
        <v>185.7</v>
      </c>
      <c r="AM82" s="964">
        <v>2</v>
      </c>
      <c r="AN82" s="959">
        <v>0.97</v>
      </c>
      <c r="AO82" s="845">
        <f t="shared" si="25"/>
        <v>-5.6090933036725303</v>
      </c>
      <c r="AP82" s="846">
        <f t="shared" si="26"/>
        <v>7.4646167700375425</v>
      </c>
      <c r="AQ82" s="680">
        <f t="shared" si="27"/>
        <v>-14.775753079465337</v>
      </c>
      <c r="AR82" s="745">
        <f>INDEX(Historical!$C$7:$C$1452,MATCH(B82,Historical!$B$7:$B$1452,0))*IF(AH82="n/a",1.03,IF(AH82&lt;0,1.01,IF(AH82&gt;10,1.1,(1+AH82/100))))</f>
        <v>1.3332000000000002</v>
      </c>
      <c r="AS82" s="678">
        <f t="shared" si="28"/>
        <v>1.3731960000000003</v>
      </c>
      <c r="AT82" s="678">
        <f t="shared" si="17"/>
        <v>1.4143918800000004</v>
      </c>
      <c r="AU82" s="678">
        <f t="shared" si="17"/>
        <v>1.4568236364000005</v>
      </c>
      <c r="AV82" s="678">
        <f t="shared" si="17"/>
        <v>1.5005283454920004</v>
      </c>
      <c r="AW82" s="745">
        <f t="shared" si="29"/>
        <v>7.0781398618920015</v>
      </c>
      <c r="AX82" s="854">
        <f t="shared" si="30"/>
        <v>13.302273749092278</v>
      </c>
      <c r="AY82" s="1090">
        <v>0.99</v>
      </c>
      <c r="AZ82" s="964">
        <v>17.53</v>
      </c>
      <c r="BA82" s="964">
        <v>-21.05</v>
      </c>
      <c r="BB82" s="964">
        <v>2.69</v>
      </c>
      <c r="BC82" s="964">
        <v>-7.7</v>
      </c>
      <c r="BE82" s="701">
        <v>2012</v>
      </c>
      <c r="BF82" s="986" t="e">
        <f>#VALUE!</f>
        <v>#VALUE!</v>
      </c>
      <c r="BG82" s="972">
        <v>0.70000000000000007</v>
      </c>
    </row>
    <row r="83" spans="1:59" s="882" customFormat="1" ht="11.25" customHeight="1" x14ac:dyDescent="0.2">
      <c r="A83" s="861" t="s">
        <v>1036</v>
      </c>
      <c r="B83" s="890" t="s">
        <v>1037</v>
      </c>
      <c r="C83" s="1080" t="s">
        <v>124</v>
      </c>
      <c r="D83" s="1080" t="s">
        <v>4256</v>
      </c>
      <c r="E83" s="862">
        <v>7</v>
      </c>
      <c r="F83" s="554">
        <v>605</v>
      </c>
      <c r="G83" s="1179" t="s">
        <v>107</v>
      </c>
      <c r="H83" s="1179" t="s">
        <v>107</v>
      </c>
      <c r="I83" s="863">
        <v>42.94</v>
      </c>
      <c r="J83" s="864">
        <f t="shared" si="18"/>
        <v>3.0740568234746157</v>
      </c>
      <c r="K83" s="865">
        <v>0.33</v>
      </c>
      <c r="L83" s="866">
        <v>4</v>
      </c>
      <c r="M83" s="867">
        <f t="shared" si="19"/>
        <v>1.32</v>
      </c>
      <c r="N83" s="868" t="s">
        <v>229</v>
      </c>
      <c r="O83" s="869">
        <v>0.315</v>
      </c>
      <c r="P83" s="870">
        <v>43244</v>
      </c>
      <c r="Q83" s="870">
        <v>43259</v>
      </c>
      <c r="R83" s="867">
        <f t="shared" si="20"/>
        <v>4.7619047619047654</v>
      </c>
      <c r="S83" s="802">
        <f>IF(INDEX(Historical!$D$7:$D$1452,MATCH(B83,Historical!$B$7:$B$1452,0))=0,"n/a",(INDEX(Historical!$C$7:$C$1452,MATCH(B83,Historical!$B$7:$B$1452,0))/INDEX(Historical!$D$7:$D$1452,MATCH(B83,Historical!$B$7:$B$1452,0))-1)*100)</f>
        <v>11.160714285714279</v>
      </c>
      <c r="T83" s="802">
        <f>IF(INDEX(Historical!$F$7:$F$1452,MATCH(B83,Historical!$B$7:$B$1452,0))=0,"n/a",((INDEX(Historical!$C$7:$C$1452,MATCH(B83,Historical!$B$7:$B$1452,0))/INDEX(Historical!$F$7:$F$1452,MATCH(B83,Historical!$B$7:$B$1452,0)))^(1/3)-1)*100)</f>
        <v>13.12457659485522</v>
      </c>
      <c r="U83" s="802">
        <f>IF(INDEX(Historical!$I$7:$I$1452,MATCH(B83,Historical!$B$7:$B$1452,0))=0,"n/a",((INDEX(Historical!$C$7:$C$1452,MATCH(B83,Historical!$B$7:$B$1452,0))/INDEX(Historical!$I$7:$I$1452,MATCH(B83,Historical!$B$7:$B$1452,0)))^(1/5)-1)*100)</f>
        <v>9.8031880624574121</v>
      </c>
      <c r="V83" s="802">
        <f>IF(INDEX(Historical!$O$7:$O$1452,MATCH(B83,Historical!$B$7:$B$1452,0))=0,"n/a",((INDEX(Historical!$C$7:$C$1452,MATCH(B83,Historical!$B$7:$B$1452,0))/INDEX(Historical!$O$7:$O$1452,MATCH(B83,Historical!$B$7:$B$1452,0)))^(1/10)-1)*100)</f>
        <v>5.6291257930365157</v>
      </c>
      <c r="W83" s="871">
        <f t="shared" si="21"/>
        <v>1.7415116348233683</v>
      </c>
      <c r="X83" s="872" t="str">
        <f t="shared" si="22"/>
        <v>n/a</v>
      </c>
      <c r="Y83" s="873"/>
      <c r="Z83" s="864">
        <f t="shared" si="23"/>
        <v>183.33333333333334</v>
      </c>
      <c r="AA83" s="874">
        <f t="shared" si="24"/>
        <v>59.638888888888886</v>
      </c>
      <c r="AB83" s="866">
        <v>9</v>
      </c>
      <c r="AC83" s="875">
        <v>0.72</v>
      </c>
      <c r="AD83" s="875">
        <v>4.88</v>
      </c>
      <c r="AE83" s="875">
        <v>0.81</v>
      </c>
      <c r="AF83" s="875">
        <v>2.29</v>
      </c>
      <c r="AG83" s="875">
        <v>-9.4</v>
      </c>
      <c r="AH83" s="875">
        <v>-81.399999999999991</v>
      </c>
      <c r="AI83" s="875">
        <v>13.25</v>
      </c>
      <c r="AJ83" s="875">
        <v>-21</v>
      </c>
      <c r="AK83" s="875">
        <v>12.17</v>
      </c>
      <c r="AL83" s="876">
        <v>2640</v>
      </c>
      <c r="AM83" s="877">
        <v>1</v>
      </c>
      <c r="AN83" s="875">
        <v>0.87</v>
      </c>
      <c r="AO83" s="878">
        <f t="shared" si="25"/>
        <v>-46.761644002956857</v>
      </c>
      <c r="AP83" s="879">
        <f t="shared" si="26"/>
        <v>12.877244885932027</v>
      </c>
      <c r="AQ83" s="880">
        <f t="shared" si="27"/>
        <v>146.37194605406907</v>
      </c>
      <c r="AR83" s="745">
        <f>INDEX(Historical!$C$7:$C$1452,MATCH(B83,Historical!$B$7:$B$1452,0))*IF(AH83="n/a",1.03,IF(AH83&lt;0,1.01,IF(AH83&gt;10,1.1,(1+AH83/100))))</f>
        <v>1.2574500000000002</v>
      </c>
      <c r="AS83" s="874">
        <f t="shared" si="28"/>
        <v>1.3831950000000004</v>
      </c>
      <c r="AT83" s="874">
        <f t="shared" si="17"/>
        <v>1.5215145000000005</v>
      </c>
      <c r="AU83" s="874">
        <f t="shared" si="17"/>
        <v>1.6736659500000008</v>
      </c>
      <c r="AV83" s="874">
        <f t="shared" si="17"/>
        <v>1.8410325450000011</v>
      </c>
      <c r="AW83" s="864">
        <f t="shared" si="29"/>
        <v>7.6768579950000033</v>
      </c>
      <c r="AX83" s="881">
        <f t="shared" si="30"/>
        <v>17.878104319981379</v>
      </c>
      <c r="AY83" s="1091">
        <v>1.43</v>
      </c>
      <c r="AZ83" s="877">
        <v>8.52</v>
      </c>
      <c r="BA83" s="877">
        <v>-37.43</v>
      </c>
      <c r="BB83" s="877">
        <v>-9.73</v>
      </c>
      <c r="BC83" s="877">
        <v>-25.75</v>
      </c>
      <c r="BD83" s="1007"/>
      <c r="BE83" s="701">
        <v>2012</v>
      </c>
      <c r="BF83" s="986" t="e">
        <f>#VALUE!</f>
        <v>#VALUE!</v>
      </c>
      <c r="BG83" s="938">
        <v>-3.5999999999999996</v>
      </c>
    </row>
    <row r="84" spans="1:59" ht="11.25" customHeight="1" x14ac:dyDescent="0.2">
      <c r="A84" s="566" t="s">
        <v>1038</v>
      </c>
      <c r="B84" s="651" t="s">
        <v>1039</v>
      </c>
      <c r="C84" s="1080" t="s">
        <v>129</v>
      </c>
      <c r="D84" s="1080" t="s">
        <v>4415</v>
      </c>
      <c r="E84" s="835">
        <v>7</v>
      </c>
      <c r="F84" s="554">
        <v>643</v>
      </c>
      <c r="G84" s="554" t="s">
        <v>107</v>
      </c>
      <c r="H84" s="554" t="s">
        <v>107</v>
      </c>
      <c r="I84" s="966">
        <v>72.959999999999994</v>
      </c>
      <c r="J84" s="745">
        <f t="shared" si="18"/>
        <v>1.3706140350877194</v>
      </c>
      <c r="K84" s="968">
        <v>1</v>
      </c>
      <c r="L84" s="679">
        <v>1</v>
      </c>
      <c r="M84" s="736">
        <f t="shared" si="19"/>
        <v>1</v>
      </c>
      <c r="N84" s="644" t="s">
        <v>173</v>
      </c>
      <c r="O84" s="838">
        <v>0.95</v>
      </c>
      <c r="P84" s="958">
        <v>43419</v>
      </c>
      <c r="Q84" s="958">
        <v>43441</v>
      </c>
      <c r="R84" s="736">
        <f t="shared" si="20"/>
        <v>5.2631578947368478</v>
      </c>
      <c r="S84" s="802">
        <f>IF(INDEX(Historical!$D$7:$D$1452,MATCH(B84,Historical!$B$7:$B$1452,0))=0,"n/a",(INDEX(Historical!$C$7:$C$1452,MATCH(B84,Historical!$B$7:$B$1452,0))/INDEX(Historical!$D$7:$D$1452,MATCH(B84,Historical!$B$7:$B$1452,0))-1)*100)</f>
        <v>5.555555555555558</v>
      </c>
      <c r="T84" s="802">
        <f>IF(INDEX(Historical!$F$7:$F$1452,MATCH(B84,Historical!$B$7:$B$1452,0))=0,"n/a",((INDEX(Historical!$C$7:$C$1452,MATCH(B84,Historical!$B$7:$B$1452,0))/INDEX(Historical!$F$7:$F$1452,MATCH(B84,Historical!$B$7:$B$1452,0)))^(1/3)-1)*100)</f>
        <v>8.1983855523197526</v>
      </c>
      <c r="U84" s="802">
        <f>IF(INDEX(Historical!$I$7:$I$1452,MATCH(B84,Historical!$B$7:$B$1452,0))=0,"n/a",((INDEX(Historical!$C$7:$C$1452,MATCH(B84,Historical!$B$7:$B$1452,0))/INDEX(Historical!$I$7:$I$1452,MATCH(B84,Historical!$B$7:$B$1452,0)))^(1/5)-1)*100)</f>
        <v>7.8852443962371455</v>
      </c>
      <c r="V84" s="802">
        <f>IF(INDEX(Historical!$O$7:$O$1452,MATCH(B84,Historical!$B$7:$B$1452,0))=0,"n/a",((INDEX(Historical!$C$7:$C$1452,MATCH(B84,Historical!$B$7:$B$1452,0))/INDEX(Historical!$O$7:$O$1452,MATCH(B84,Historical!$B$7:$B$1452,0)))^(1/10)-1)*100)</f>
        <v>10.500834061722086</v>
      </c>
      <c r="W84" s="803">
        <f t="shared" si="21"/>
        <v>0.75091600818459203</v>
      </c>
      <c r="X84" s="804">
        <f t="shared" si="22"/>
        <v>0.10070554784466342</v>
      </c>
      <c r="Y84" s="967"/>
      <c r="Z84" s="745">
        <f t="shared" si="23"/>
        <v>51.81347150259068</v>
      </c>
      <c r="AA84" s="678">
        <f t="shared" si="24"/>
        <v>37.803108808290155</v>
      </c>
      <c r="AB84" s="679">
        <v>10</v>
      </c>
      <c r="AC84" s="959">
        <v>1.93</v>
      </c>
      <c r="AD84" s="959">
        <v>2.64</v>
      </c>
      <c r="AE84" s="959">
        <v>1.2</v>
      </c>
      <c r="AF84" s="959">
        <v>4.84</v>
      </c>
      <c r="AG84" s="959">
        <v>12.1</v>
      </c>
      <c r="AH84" s="959">
        <v>-9.1</v>
      </c>
      <c r="AI84" s="959">
        <v>16.88</v>
      </c>
      <c r="AJ84" s="959">
        <v>78.3</v>
      </c>
      <c r="AK84" s="959">
        <v>14.299999999999999</v>
      </c>
      <c r="AL84" s="969">
        <v>1310</v>
      </c>
      <c r="AM84" s="964">
        <v>3.2</v>
      </c>
      <c r="AN84" s="959">
        <v>0.06</v>
      </c>
      <c r="AO84" s="845">
        <f t="shared" si="25"/>
        <v>-28.547250376965287</v>
      </c>
      <c r="AP84" s="846">
        <f t="shared" si="26"/>
        <v>9.2558584313248655</v>
      </c>
      <c r="AQ84" s="680">
        <f t="shared" si="27"/>
        <v>185.16431647745702</v>
      </c>
      <c r="AR84" s="745">
        <f>INDEX(Historical!$C$7:$C$1452,MATCH(B84,Historical!$B$7:$B$1452,0))*IF(AH84="n/a",1.03,IF(AH84&lt;0,1.01,IF(AH84&gt;10,1.1,(1+AH84/100))))</f>
        <v>0.95949999999999991</v>
      </c>
      <c r="AS84" s="678">
        <f t="shared" si="28"/>
        <v>1.05545</v>
      </c>
      <c r="AT84" s="678">
        <f t="shared" si="17"/>
        <v>1.160995</v>
      </c>
      <c r="AU84" s="678">
        <f t="shared" si="17"/>
        <v>1.2770945</v>
      </c>
      <c r="AV84" s="678">
        <f t="shared" si="17"/>
        <v>1.4048039500000002</v>
      </c>
      <c r="AW84" s="745">
        <f t="shared" si="29"/>
        <v>5.857843449999999</v>
      </c>
      <c r="AX84" s="854">
        <f t="shared" si="30"/>
        <v>8.0288424479166665</v>
      </c>
      <c r="AY84" s="1090">
        <v>0.92</v>
      </c>
      <c r="AZ84" s="964">
        <v>8.06</v>
      </c>
      <c r="BA84" s="964">
        <v>-32.440000000000005</v>
      </c>
      <c r="BB84" s="964">
        <v>-21.55</v>
      </c>
      <c r="BC84" s="964">
        <v>-23.13</v>
      </c>
      <c r="BE84" s="701">
        <v>2013</v>
      </c>
      <c r="BF84" s="986" t="e">
        <f>#VALUE!</f>
        <v>#VALUE!</v>
      </c>
      <c r="BG84" s="972">
        <v>8.6999999999999993</v>
      </c>
    </row>
    <row r="85" spans="1:59" ht="11.25" customHeight="1" x14ac:dyDescent="0.2">
      <c r="A85" s="566" t="s">
        <v>1040</v>
      </c>
      <c r="B85" s="651" t="s">
        <v>1041</v>
      </c>
      <c r="C85" s="1080" t="s">
        <v>4407</v>
      </c>
      <c r="D85" s="1080" t="s">
        <v>4408</v>
      </c>
      <c r="E85" s="835">
        <v>8</v>
      </c>
      <c r="F85" s="554">
        <v>482</v>
      </c>
      <c r="G85" s="554" t="s">
        <v>38</v>
      </c>
      <c r="H85" s="554" t="s">
        <v>38</v>
      </c>
      <c r="I85" s="966">
        <v>88.05</v>
      </c>
      <c r="J85" s="745">
        <f t="shared" si="18"/>
        <v>3.4980124929017609</v>
      </c>
      <c r="K85" s="968">
        <v>0.77</v>
      </c>
      <c r="L85" s="679">
        <v>4</v>
      </c>
      <c r="M85" s="736">
        <f t="shared" si="19"/>
        <v>3.08</v>
      </c>
      <c r="N85" s="644" t="s">
        <v>575</v>
      </c>
      <c r="O85" s="838">
        <v>0.75</v>
      </c>
      <c r="P85" s="958">
        <v>43188</v>
      </c>
      <c r="Q85" s="958">
        <v>43207</v>
      </c>
      <c r="R85" s="736">
        <f t="shared" si="20"/>
        <v>2.6666666666666687</v>
      </c>
      <c r="S85" s="802">
        <f>IF(INDEX(Historical!$D$7:$D$1452,MATCH(B85,Historical!$B$7:$B$1452,0))=0,"n/a",(INDEX(Historical!$C$7:$C$1452,MATCH(B85,Historical!$B$7:$B$1452,0))/INDEX(Historical!$D$7:$D$1452,MATCH(B85,Historical!$B$7:$B$1452,0))-1)*100)</f>
        <v>1.6949152542372836</v>
      </c>
      <c r="T85" s="802">
        <f>IF(INDEX(Historical!$F$7:$F$1452,MATCH(B85,Historical!$B$7:$B$1452,0))=0,"n/a",((INDEX(Historical!$C$7:$C$1452,MATCH(B85,Historical!$B$7:$B$1452,0))/INDEX(Historical!$F$7:$F$1452,MATCH(B85,Historical!$B$7:$B$1452,0)))^(1/3)-1)*100)</f>
        <v>4.7514996428468015</v>
      </c>
      <c r="U85" s="802">
        <f>IF(INDEX(Historical!$I$7:$I$1452,MATCH(B85,Historical!$B$7:$B$1452,0))=0,"n/a",((INDEX(Historical!$C$7:$C$1452,MATCH(B85,Historical!$B$7:$B$1452,0))/INDEX(Historical!$I$7:$I$1452,MATCH(B85,Historical!$B$7:$B$1452,0)))^(1/5)-1)*100)</f>
        <v>6.6921100298345859</v>
      </c>
      <c r="V85" s="802">
        <f>IF(INDEX(Historical!$O$7:$O$1452,MATCH(B85,Historical!$B$7:$B$1452,0))=0,"n/a",((INDEX(Historical!$C$7:$C$1452,MATCH(B85,Historical!$B$7:$B$1452,0))/INDEX(Historical!$O$7:$O$1452,MATCH(B85,Historical!$B$7:$B$1452,0)))^(1/10)-1)*100)</f>
        <v>0.94756806064828503</v>
      </c>
      <c r="W85" s="803">
        <f t="shared" si="21"/>
        <v>7.0624056548045049</v>
      </c>
      <c r="X85" s="804">
        <f t="shared" si="22"/>
        <v>1.8589194527318296</v>
      </c>
      <c r="Y85" s="759"/>
      <c r="Z85" s="745">
        <f t="shared" si="23"/>
        <v>144.60093896713616</v>
      </c>
      <c r="AA85" s="678">
        <f t="shared" si="24"/>
        <v>41.338028169014088</v>
      </c>
      <c r="AB85" s="679">
        <v>12</v>
      </c>
      <c r="AC85" s="959">
        <v>2.13</v>
      </c>
      <c r="AD85" s="959">
        <v>11.51</v>
      </c>
      <c r="AE85" s="959">
        <v>9.19</v>
      </c>
      <c r="AF85" s="959">
        <v>2.5099999999999998</v>
      </c>
      <c r="AG85" s="959">
        <v>6</v>
      </c>
      <c r="AH85" s="959">
        <v>-55.800000000000004</v>
      </c>
      <c r="AI85" s="959">
        <v>10.02</v>
      </c>
      <c r="AJ85" s="959">
        <v>3.5999999999999996</v>
      </c>
      <c r="AK85" s="959">
        <v>3.5999999999999996</v>
      </c>
      <c r="AL85" s="959">
        <v>8640</v>
      </c>
      <c r="AM85" s="964">
        <v>0.70000000000000007</v>
      </c>
      <c r="AN85" s="959">
        <v>0.68</v>
      </c>
      <c r="AO85" s="845">
        <f t="shared" si="25"/>
        <v>-31.147905646277742</v>
      </c>
      <c r="AP85" s="846">
        <f t="shared" si="26"/>
        <v>10.190122522736347</v>
      </c>
      <c r="AQ85" s="680">
        <f t="shared" si="27"/>
        <v>114.74372395871248</v>
      </c>
      <c r="AR85" s="745">
        <f>INDEX(Historical!$C$7:$C$1452,MATCH(B85,Historical!$B$7:$B$1452,0))*IF(AH85="n/a",1.03,IF(AH85&lt;0,1.01,IF(AH85&gt;10,1.1,(1+AH85/100))))</f>
        <v>3.0300000000000002</v>
      </c>
      <c r="AS85" s="678">
        <f t="shared" si="28"/>
        <v>3.3330000000000006</v>
      </c>
      <c r="AT85" s="678">
        <f t="shared" si="17"/>
        <v>3.4529880000000008</v>
      </c>
      <c r="AU85" s="678">
        <f t="shared" si="17"/>
        <v>3.5772955680000011</v>
      </c>
      <c r="AV85" s="678">
        <f t="shared" si="17"/>
        <v>3.7060782084480013</v>
      </c>
      <c r="AW85" s="745">
        <f t="shared" si="29"/>
        <v>17.099361776448006</v>
      </c>
      <c r="AX85" s="854">
        <f t="shared" si="30"/>
        <v>19.420058803461675</v>
      </c>
      <c r="AY85" s="1090">
        <v>0.43</v>
      </c>
      <c r="AZ85" s="964">
        <v>12.61</v>
      </c>
      <c r="BA85" s="964">
        <v>-7.9600000000000009</v>
      </c>
      <c r="BB85" s="964">
        <v>-3.9600000000000004</v>
      </c>
      <c r="BC85" s="964">
        <v>-2.34</v>
      </c>
      <c r="BE85" s="701">
        <v>2011</v>
      </c>
      <c r="BF85" s="986" t="e">
        <f>#VALUE!</f>
        <v>#VALUE!</v>
      </c>
      <c r="BG85" s="972">
        <v>3.3000000000000003</v>
      </c>
    </row>
    <row r="86" spans="1:59" ht="11.25" customHeight="1" x14ac:dyDescent="0.2">
      <c r="A86" s="667" t="s">
        <v>3837</v>
      </c>
      <c r="B86" s="651" t="s">
        <v>3838</v>
      </c>
      <c r="C86" s="1080" t="s">
        <v>109</v>
      </c>
      <c r="D86" s="1080" t="s">
        <v>4427</v>
      </c>
      <c r="E86" s="835">
        <v>5</v>
      </c>
      <c r="F86" s="554">
        <v>836</v>
      </c>
      <c r="G86" s="554" t="s">
        <v>107</v>
      </c>
      <c r="H86" s="554" t="s">
        <v>107</v>
      </c>
      <c r="I86" s="966">
        <v>23.21</v>
      </c>
      <c r="J86" s="745">
        <f t="shared" si="18"/>
        <v>1.5510555794915983</v>
      </c>
      <c r="K86" s="968">
        <v>0.09</v>
      </c>
      <c r="L86" s="679">
        <v>4</v>
      </c>
      <c r="M86" s="736">
        <f t="shared" si="19"/>
        <v>0.36</v>
      </c>
      <c r="N86" s="644" t="s">
        <v>523</v>
      </c>
      <c r="O86" s="838">
        <v>7.0000000000000007E-2</v>
      </c>
      <c r="P86" s="958">
        <v>43342</v>
      </c>
      <c r="Q86" s="958">
        <v>43360</v>
      </c>
      <c r="R86" s="736">
        <f t="shared" si="20"/>
        <v>28.571428571428552</v>
      </c>
      <c r="S86" s="802">
        <f>IF(INDEX(Historical!$D$7:$D$1452,MATCH(B86,Historical!$B$7:$B$1452,0))=0,"n/a",(INDEX(Historical!$C$7:$C$1452,MATCH(B86,Historical!$B$7:$B$1452,0))/INDEX(Historical!$D$7:$D$1452,MATCH(B86,Historical!$B$7:$B$1452,0))-1)*100)</f>
        <v>41.176470588235283</v>
      </c>
      <c r="T86" s="802">
        <f>IF(INDEX(Historical!$F$7:$F$1452,MATCH(B86,Historical!$B$7:$B$1452,0))=0,"n/a",((INDEX(Historical!$C$7:$C$1452,MATCH(B86,Historical!$B$7:$B$1452,0))/INDEX(Historical!$F$7:$F$1452,MATCH(B86,Historical!$B$7:$B$1452,0)))^(1/3)-1)*100)</f>
        <v>38.672254870126935</v>
      </c>
      <c r="U86" s="802" t="str">
        <f>IF(INDEX(Historical!$I$7:$I$1452,MATCH(B86,Historical!$B$7:$B$1452,0))=0,"n/a",((INDEX(Historical!$C$7:$C$1452,MATCH(B86,Historical!$B$7:$B$1452,0))/INDEX(Historical!$I$7:$I$1452,MATCH(B86,Historical!$B$7:$B$1452,0)))^(1/5)-1)*100)</f>
        <v>n/a</v>
      </c>
      <c r="V86" s="802">
        <f>IF(INDEX(Historical!$O$7:$O$1452,MATCH(B86,Historical!$B$7:$B$1452,0))=0,"n/a",((INDEX(Historical!$C$7:$C$1452,MATCH(B86,Historical!$B$7:$B$1452,0))/INDEX(Historical!$O$7:$O$1452,MATCH(B86,Historical!$B$7:$B$1452,0)))^(1/10)-1)*100)</f>
        <v>-10.278755425427333</v>
      </c>
      <c r="W86" s="803" t="str">
        <f t="shared" si="21"/>
        <v>n/a</v>
      </c>
      <c r="X86" s="804" t="str">
        <f t="shared" si="22"/>
        <v>n/a</v>
      </c>
      <c r="Y86" s="756"/>
      <c r="Z86" s="745">
        <f t="shared" si="23"/>
        <v>28.125</v>
      </c>
      <c r="AA86" s="678">
        <f t="shared" si="24"/>
        <v>18.1328125</v>
      </c>
      <c r="AB86" s="679">
        <v>12</v>
      </c>
      <c r="AC86" s="959">
        <v>1.28</v>
      </c>
      <c r="AD86" s="959">
        <v>3.03</v>
      </c>
      <c r="AE86" s="959">
        <v>4.3</v>
      </c>
      <c r="AF86" s="959">
        <v>1.33</v>
      </c>
      <c r="AG86" s="959">
        <v>6.1</v>
      </c>
      <c r="AH86" s="959">
        <v>27.500000000000004</v>
      </c>
      <c r="AI86" s="959">
        <v>32.950000000000003</v>
      </c>
      <c r="AJ86" s="959">
        <v>168.70000000000002</v>
      </c>
      <c r="AK86" s="959">
        <v>6</v>
      </c>
      <c r="AL86" s="969">
        <v>411.51</v>
      </c>
      <c r="AM86" s="964">
        <v>22.6</v>
      </c>
      <c r="AN86" s="959">
        <v>0.18</v>
      </c>
      <c r="AO86" s="845" t="str">
        <f t="shared" si="25"/>
        <v>n/a</v>
      </c>
      <c r="AP86" s="846" t="str">
        <f t="shared" si="26"/>
        <v>n/a</v>
      </c>
      <c r="AQ86" s="680">
        <f t="shared" si="27"/>
        <v>3.5302223722350812</v>
      </c>
      <c r="AR86" s="745">
        <f>INDEX(Historical!$C$7:$C$1452,MATCH(B86,Historical!$B$7:$B$1452,0))*IF(AH86="n/a",1.03,IF(AH86&lt;0,1.01,IF(AH86&gt;10,1.1,(1+AH86/100))))</f>
        <v>0.26400000000000001</v>
      </c>
      <c r="AS86" s="678">
        <f t="shared" si="28"/>
        <v>0.29040000000000005</v>
      </c>
      <c r="AT86" s="678">
        <f t="shared" si="17"/>
        <v>0.30782400000000004</v>
      </c>
      <c r="AU86" s="678">
        <f t="shared" si="17"/>
        <v>0.32629344000000005</v>
      </c>
      <c r="AV86" s="678">
        <f t="shared" si="17"/>
        <v>0.34587104640000005</v>
      </c>
      <c r="AW86" s="745">
        <f t="shared" si="29"/>
        <v>1.5343884864000001</v>
      </c>
      <c r="AX86" s="854">
        <f t="shared" si="30"/>
        <v>6.6108939526066353</v>
      </c>
      <c r="AY86" s="1090">
        <v>0.78</v>
      </c>
      <c r="AZ86" s="964">
        <v>16.489999999999998</v>
      </c>
      <c r="BA86" s="964">
        <v>-13.88</v>
      </c>
      <c r="BB86" s="964">
        <v>-4.5999999999999996</v>
      </c>
      <c r="BC86" s="964">
        <v>-4.26</v>
      </c>
      <c r="BE86" s="701">
        <v>2014</v>
      </c>
      <c r="BF86" s="986" t="e">
        <f>#VALUE!</f>
        <v>#VALUE!</v>
      </c>
      <c r="BG86" s="972">
        <v>0.6</v>
      </c>
    </row>
    <row r="87" spans="1:59" ht="11.25" customHeight="1" x14ac:dyDescent="0.2">
      <c r="A87" s="805" t="s">
        <v>4179</v>
      </c>
      <c r="B87" s="899" t="s">
        <v>4180</v>
      </c>
      <c r="C87" s="1080" t="s">
        <v>4407</v>
      </c>
      <c r="D87" s="1080" t="s">
        <v>4408</v>
      </c>
      <c r="E87" s="835">
        <v>5</v>
      </c>
      <c r="F87" s="554">
        <v>803</v>
      </c>
      <c r="G87" s="554" t="s">
        <v>107</v>
      </c>
      <c r="H87" s="554" t="s">
        <v>107</v>
      </c>
      <c r="I87" s="973">
        <v>18.46</v>
      </c>
      <c r="J87" s="745">
        <f t="shared" si="18"/>
        <v>4.4420368364030329</v>
      </c>
      <c r="K87" s="566">
        <v>0.20499999999999999</v>
      </c>
      <c r="L87" s="554">
        <v>4</v>
      </c>
      <c r="M87" s="736">
        <f t="shared" si="19"/>
        <v>0.82</v>
      </c>
      <c r="N87" s="554" t="s">
        <v>322</v>
      </c>
      <c r="O87" s="685">
        <v>0.185</v>
      </c>
      <c r="P87" s="725">
        <v>43187</v>
      </c>
      <c r="Q87" s="725">
        <v>43203</v>
      </c>
      <c r="R87" s="736">
        <f t="shared" si="20"/>
        <v>10.810810810810805</v>
      </c>
      <c r="S87" s="802">
        <f>IF(INDEX(Historical!$D$7:$D$1452,MATCH(B87,Historical!$B$7:$B$1452,0))=0,"n/a",(INDEX(Historical!$C$7:$C$1452,MATCH(B87,Historical!$B$7:$B$1452,0))/INDEX(Historical!$D$7:$D$1452,MATCH(B87,Historical!$B$7:$B$1452,0))-1)*100)</f>
        <v>8.8235294117646959</v>
      </c>
      <c r="T87" s="802">
        <f>IF(INDEX(Historical!$F$7:$F$1452,MATCH(B87,Historical!$B$7:$B$1452,0))=0,"n/a",((INDEX(Historical!$C$7:$C$1452,MATCH(B87,Historical!$B$7:$B$1452,0))/INDEX(Historical!$F$7:$F$1452,MATCH(B87,Historical!$B$7:$B$1452,0)))^(1/3)-1)*100)</f>
        <v>80.900833930205479</v>
      </c>
      <c r="U87" s="802" t="str">
        <f>IF(INDEX(Historical!$I$7:$I$1452,MATCH(B87,Historical!$B$7:$B$1452,0))=0,"n/a",((INDEX(Historical!$C$7:$C$1452,MATCH(B87,Historical!$B$7:$B$1452,0))/INDEX(Historical!$I$7:$I$1452,MATCH(B87,Historical!$B$7:$B$1452,0)))^(1/5)-1)*100)</f>
        <v>n/a</v>
      </c>
      <c r="V87" s="802" t="str">
        <f>IF(INDEX(Historical!$O$7:$O$1452,MATCH(B87,Historical!$B$7:$B$1452,0))=0,"n/a",((INDEX(Historical!$C$7:$C$1452,MATCH(B87,Historical!$B$7:$B$1452,0))/INDEX(Historical!$O$7:$O$1452,MATCH(B87,Historical!$B$7:$B$1452,0)))^(1/10)-1)*100)</f>
        <v>n/a</v>
      </c>
      <c r="W87" s="803" t="str">
        <f t="shared" si="21"/>
        <v>n/a</v>
      </c>
      <c r="X87" s="804" t="str">
        <f t="shared" si="22"/>
        <v>n/a</v>
      </c>
      <c r="Y87" s="746"/>
      <c r="Z87" s="745">
        <f t="shared" si="23"/>
        <v>143.85964912280701</v>
      </c>
      <c r="AA87" s="678">
        <f t="shared" si="24"/>
        <v>32.385964912280706</v>
      </c>
      <c r="AB87" s="679">
        <v>12</v>
      </c>
      <c r="AC87" s="972">
        <v>0.56999999999999995</v>
      </c>
      <c r="AD87" s="972">
        <v>1.07</v>
      </c>
      <c r="AE87" s="959">
        <v>10.47</v>
      </c>
      <c r="AF87" s="959">
        <v>2.09</v>
      </c>
      <c r="AG87" s="959">
        <v>7.0000000000000009</v>
      </c>
      <c r="AH87" s="959">
        <v>-32.300000000000004</v>
      </c>
      <c r="AI87" s="959">
        <v>5.5</v>
      </c>
      <c r="AJ87" s="782">
        <v>135</v>
      </c>
      <c r="AK87" s="782">
        <v>30.3</v>
      </c>
      <c r="AL87" s="972">
        <v>1600</v>
      </c>
      <c r="AM87" s="972">
        <v>0.8</v>
      </c>
      <c r="AN87" s="972">
        <v>0.67</v>
      </c>
      <c r="AO87" s="845" t="str">
        <f t="shared" si="25"/>
        <v>n/a</v>
      </c>
      <c r="AP87" s="846" t="str">
        <f t="shared" si="26"/>
        <v>n/a</v>
      </c>
      <c r="AQ87" s="680">
        <f t="shared" si="27"/>
        <v>73.444408854719128</v>
      </c>
      <c r="AR87" s="745">
        <f>INDEX(Historical!$C$7:$C$1452,MATCH(B87,Historical!$B$7:$B$1452,0))*IF(AH87="n/a",1.03,IF(AH87&lt;0,1.01,IF(AH87&gt;10,1.1,(1+AH87/100))))</f>
        <v>0.74739999999999995</v>
      </c>
      <c r="AS87" s="678">
        <f t="shared" si="28"/>
        <v>0.78850699999999996</v>
      </c>
      <c r="AT87" s="678">
        <f t="shared" ref="AT87:AV106" si="32">IF($AK87="n/a",1.03*AS87,IF($AK87&lt;0,1.01*AS87,IF($AK87&gt;10,1.1*AS87,(1+$AK87/100)*AS87)))</f>
        <v>0.86735770000000001</v>
      </c>
      <c r="AU87" s="678">
        <f t="shared" si="32"/>
        <v>0.95409347000000011</v>
      </c>
      <c r="AV87" s="678">
        <f t="shared" si="32"/>
        <v>1.0495028170000003</v>
      </c>
      <c r="AW87" s="745">
        <f t="shared" si="29"/>
        <v>4.406860987</v>
      </c>
      <c r="AX87" s="854">
        <f t="shared" si="30"/>
        <v>23.872486386782228</v>
      </c>
      <c r="AY87" s="831">
        <v>0.77</v>
      </c>
      <c r="AZ87" s="959">
        <v>45.01</v>
      </c>
      <c r="BA87" s="959">
        <v>-10.61</v>
      </c>
      <c r="BB87" s="959">
        <v>-2.62</v>
      </c>
      <c r="BC87" s="959">
        <v>9.3000000000000007</v>
      </c>
      <c r="BE87" s="701">
        <v>2014</v>
      </c>
      <c r="BF87" s="986" t="e">
        <f>#VALUE!</f>
        <v>#VALUE!</v>
      </c>
      <c r="BG87" s="972">
        <v>3.5999999999999996</v>
      </c>
    </row>
    <row r="88" spans="1:59" ht="11.25" customHeight="1" x14ac:dyDescent="0.2">
      <c r="A88" s="667" t="s">
        <v>4298</v>
      </c>
      <c r="B88" s="651" t="s">
        <v>4005</v>
      </c>
      <c r="C88" s="1080" t="s">
        <v>109</v>
      </c>
      <c r="D88" s="1080" t="s">
        <v>4427</v>
      </c>
      <c r="E88" s="835">
        <v>6</v>
      </c>
      <c r="F88" s="554">
        <v>738</v>
      </c>
      <c r="G88" s="554" t="s">
        <v>107</v>
      </c>
      <c r="H88" s="554" t="s">
        <v>107</v>
      </c>
      <c r="I88" s="966">
        <v>29.59</v>
      </c>
      <c r="J88" s="745">
        <f t="shared" si="18"/>
        <v>0.94626563028050037</v>
      </c>
      <c r="K88" s="968">
        <v>7.0000000000000007E-2</v>
      </c>
      <c r="L88" s="679">
        <v>4</v>
      </c>
      <c r="M88" s="736">
        <f t="shared" si="19"/>
        <v>0.28000000000000003</v>
      </c>
      <c r="N88" s="644" t="s">
        <v>4295</v>
      </c>
      <c r="O88" s="838">
        <v>0.06</v>
      </c>
      <c r="P88" s="958">
        <v>43362</v>
      </c>
      <c r="Q88" s="958">
        <v>43377</v>
      </c>
      <c r="R88" s="736">
        <f t="shared" si="20"/>
        <v>16.666666666666682</v>
      </c>
      <c r="S88" s="802">
        <f>IF(INDEX(Historical!$D$7:$D$1452,MATCH(B88,Historical!$B$7:$B$1452,0))=0,"n/a",(INDEX(Historical!$C$7:$C$1452,MATCH(B88,Historical!$B$7:$B$1452,0))/INDEX(Historical!$D$7:$D$1452,MATCH(B88,Historical!$B$7:$B$1452,0))-1)*100)</f>
        <v>30.76923076923077</v>
      </c>
      <c r="T88" s="802">
        <f>IF(INDEX(Historical!$F$7:$F$1452,MATCH(B88,Historical!$B$7:$B$1452,0))=0,"n/a",((INDEX(Historical!$C$7:$C$1452,MATCH(B88,Historical!$B$7:$B$1452,0))/INDEX(Historical!$F$7:$F$1452,MATCH(B88,Historical!$B$7:$B$1452,0)))^(1/3)-1)*100)</f>
        <v>17.42300962858938</v>
      </c>
      <c r="U88" s="802" t="str">
        <f>IF(INDEX(Historical!$I$7:$I$1452,MATCH(B88,Historical!$B$7:$B$1452,0))=0,"n/a",((INDEX(Historical!$C$7:$C$1452,MATCH(B88,Historical!$B$7:$B$1452,0))/INDEX(Historical!$I$7:$I$1452,MATCH(B88,Historical!$B$7:$B$1452,0)))^(1/5)-1)*100)</f>
        <v>n/a</v>
      </c>
      <c r="V88" s="802" t="str">
        <f>IF(INDEX(Historical!$O$7:$O$1452,MATCH(B88,Historical!$B$7:$B$1452,0))=0,"n/a",((INDEX(Historical!$C$7:$C$1452,MATCH(B88,Historical!$B$7:$B$1452,0))/INDEX(Historical!$O$7:$O$1452,MATCH(B88,Historical!$B$7:$B$1452,0)))^(1/10)-1)*100)</f>
        <v>n/a</v>
      </c>
      <c r="W88" s="803" t="str">
        <f t="shared" si="21"/>
        <v>n/a</v>
      </c>
      <c r="X88" s="804" t="str">
        <f t="shared" si="22"/>
        <v>n/a</v>
      </c>
      <c r="Y88" s="756"/>
      <c r="Z88" s="745">
        <f t="shared" si="23"/>
        <v>14.973262032085563</v>
      </c>
      <c r="AA88" s="678">
        <f t="shared" si="24"/>
        <v>15.823529411764705</v>
      </c>
      <c r="AB88" s="679">
        <v>12</v>
      </c>
      <c r="AC88" s="959">
        <v>1.87</v>
      </c>
      <c r="AD88" s="959" t="s">
        <v>138</v>
      </c>
      <c r="AE88" s="959">
        <v>4.47</v>
      </c>
      <c r="AF88" s="959">
        <v>1.19</v>
      </c>
      <c r="AG88" s="959">
        <v>7.9</v>
      </c>
      <c r="AH88" s="959">
        <v>22.400000000000002</v>
      </c>
      <c r="AI88" s="959">
        <v>1.1499999999999999</v>
      </c>
      <c r="AJ88" s="959">
        <v>-1</v>
      </c>
      <c r="AK88" s="959" t="s">
        <v>138</v>
      </c>
      <c r="AL88" s="969">
        <v>672.58</v>
      </c>
      <c r="AM88" s="964">
        <v>0.4</v>
      </c>
      <c r="AN88" s="959">
        <v>0.08</v>
      </c>
      <c r="AO88" s="845" t="str">
        <f t="shared" si="25"/>
        <v>n/a</v>
      </c>
      <c r="AP88" s="846" t="str">
        <f t="shared" si="26"/>
        <v>n/a</v>
      </c>
      <c r="AQ88" s="680">
        <f t="shared" si="27"/>
        <v>-8.5183685711230357</v>
      </c>
      <c r="AR88" s="745">
        <f>INDEX(Historical!$C$7:$C$1452,MATCH(B88,Historical!$B$7:$B$1452,0))*IF(AH88="n/a",1.03,IF(AH88&lt;0,1.01,IF(AH88&gt;10,1.1,(1+AH88/100))))</f>
        <v>0.18700000000000003</v>
      </c>
      <c r="AS88" s="678">
        <f t="shared" si="28"/>
        <v>0.18915050000000003</v>
      </c>
      <c r="AT88" s="678">
        <f t="shared" si="32"/>
        <v>0.19482501500000005</v>
      </c>
      <c r="AU88" s="678">
        <f t="shared" si="32"/>
        <v>0.20066976545000006</v>
      </c>
      <c r="AV88" s="678">
        <f t="shared" si="32"/>
        <v>0.20668985841350007</v>
      </c>
      <c r="AW88" s="745">
        <f t="shared" si="29"/>
        <v>0.97833513886350021</v>
      </c>
      <c r="AX88" s="854">
        <f t="shared" si="30"/>
        <v>3.3063032742936809</v>
      </c>
      <c r="AY88" s="1090">
        <v>0.94</v>
      </c>
      <c r="AZ88" s="964">
        <v>7.13</v>
      </c>
      <c r="BA88" s="964">
        <v>-35.08</v>
      </c>
      <c r="BB88" s="964">
        <v>-9.1399999999999988</v>
      </c>
      <c r="BC88" s="964">
        <v>-23.880000000000003</v>
      </c>
      <c r="BE88" s="701">
        <v>2013</v>
      </c>
      <c r="BF88" s="986" t="e">
        <f>#VALUE!</f>
        <v>#VALUE!</v>
      </c>
      <c r="BG88" s="972">
        <v>1.0999999999999999</v>
      </c>
    </row>
    <row r="89" spans="1:59" ht="11.25" customHeight="1" x14ac:dyDescent="0.2">
      <c r="A89" s="566" t="s">
        <v>1045</v>
      </c>
      <c r="B89" s="651" t="s">
        <v>1046</v>
      </c>
      <c r="C89" s="1080" t="s">
        <v>248</v>
      </c>
      <c r="D89" s="1080" t="s">
        <v>4446</v>
      </c>
      <c r="E89" s="835">
        <v>6</v>
      </c>
      <c r="F89" s="554">
        <v>697</v>
      </c>
      <c r="G89" s="554" t="s">
        <v>107</v>
      </c>
      <c r="H89" s="554" t="s">
        <v>107</v>
      </c>
      <c r="I89" s="966">
        <v>81.62</v>
      </c>
      <c r="J89" s="745">
        <f t="shared" si="18"/>
        <v>2.2053418279833372</v>
      </c>
      <c r="K89" s="968">
        <v>0.45</v>
      </c>
      <c r="L89" s="679">
        <v>4</v>
      </c>
      <c r="M89" s="736">
        <f t="shared" si="19"/>
        <v>1.8</v>
      </c>
      <c r="N89" s="644" t="s">
        <v>601</v>
      </c>
      <c r="O89" s="838">
        <v>0.37</v>
      </c>
      <c r="P89" s="958">
        <v>43168</v>
      </c>
      <c r="Q89" s="958">
        <v>43182</v>
      </c>
      <c r="R89" s="736">
        <f t="shared" si="20"/>
        <v>21.621621621621625</v>
      </c>
      <c r="S89" s="802">
        <f>IF(INDEX(Historical!$D$7:$D$1452,MATCH(B89,Historical!$B$7:$B$1452,0))=0,"n/a",(INDEX(Historical!$C$7:$C$1452,MATCH(B89,Historical!$B$7:$B$1452,0))/INDEX(Historical!$D$7:$D$1452,MATCH(B89,Historical!$B$7:$B$1452,0))-1)*100)</f>
        <v>12.12121212121211</v>
      </c>
      <c r="T89" s="802">
        <f>IF(INDEX(Historical!$F$7:$F$1452,MATCH(B89,Historical!$B$7:$B$1452,0))=0,"n/a",((INDEX(Historical!$C$7:$C$1452,MATCH(B89,Historical!$B$7:$B$1452,0))/INDEX(Historical!$F$7:$F$1452,MATCH(B89,Historical!$B$7:$B$1452,0)))^(1/3)-1)*100)</f>
        <v>24.87707213199899</v>
      </c>
      <c r="U89" s="802" t="str">
        <f>IF(INDEX(Historical!$I$7:$I$1452,MATCH(B89,Historical!$B$7:$B$1452,0))=0,"n/a",((INDEX(Historical!$C$7:$C$1452,MATCH(B89,Historical!$B$7:$B$1452,0))/INDEX(Historical!$I$7:$I$1452,MATCH(B89,Historical!$B$7:$B$1452,0)))^(1/5)-1)*100)</f>
        <v>n/a</v>
      </c>
      <c r="V89" s="802" t="str">
        <f>IF(INDEX(Historical!$O$7:$O$1452,MATCH(B89,Historical!$B$7:$B$1452,0))=0,"n/a",((INDEX(Historical!$C$7:$C$1452,MATCH(B89,Historical!$B$7:$B$1452,0))/INDEX(Historical!$O$7:$O$1452,MATCH(B89,Historical!$B$7:$B$1452,0)))^(1/10)-1)*100)</f>
        <v>n/a</v>
      </c>
      <c r="W89" s="803" t="str">
        <f t="shared" si="21"/>
        <v>n/a</v>
      </c>
      <c r="X89" s="804" t="str">
        <f t="shared" si="22"/>
        <v>n/a</v>
      </c>
      <c r="Y89" s="759"/>
      <c r="Z89" s="745">
        <f t="shared" si="23"/>
        <v>34.615384615384613</v>
      </c>
      <c r="AA89" s="678">
        <f t="shared" si="24"/>
        <v>15.696153846153846</v>
      </c>
      <c r="AB89" s="679">
        <v>12</v>
      </c>
      <c r="AC89" s="959">
        <v>5.2</v>
      </c>
      <c r="AD89" s="959">
        <v>1.89</v>
      </c>
      <c r="AE89" s="959">
        <v>1.1200000000000001</v>
      </c>
      <c r="AF89" s="959">
        <v>4.63</v>
      </c>
      <c r="AG89" s="959">
        <v>34.200000000000003</v>
      </c>
      <c r="AH89" s="959">
        <v>6.4</v>
      </c>
      <c r="AI89" s="959">
        <v>9.0300000000000011</v>
      </c>
      <c r="AJ89" s="959">
        <v>15</v>
      </c>
      <c r="AK89" s="959">
        <v>8.3000000000000007</v>
      </c>
      <c r="AL89" s="969">
        <v>3800</v>
      </c>
      <c r="AM89" s="964">
        <v>1.0999999999999999</v>
      </c>
      <c r="AN89" s="959">
        <v>0.98</v>
      </c>
      <c r="AO89" s="845" t="str">
        <f t="shared" si="25"/>
        <v>n/a</v>
      </c>
      <c r="AP89" s="846" t="str">
        <f t="shared" si="26"/>
        <v>n/a</v>
      </c>
      <c r="AQ89" s="680">
        <f t="shared" si="27"/>
        <v>79.719772371313042</v>
      </c>
      <c r="AR89" s="745">
        <f>INDEX(Historical!$C$7:$C$1452,MATCH(B89,Historical!$B$7:$B$1452,0))*IF(AH89="n/a",1.03,IF(AH89&lt;0,1.01,IF(AH89&gt;10,1.1,(1+AH89/100))))</f>
        <v>1.5747200000000001</v>
      </c>
      <c r="AS89" s="678">
        <f t="shared" si="28"/>
        <v>1.7169172160000001</v>
      </c>
      <c r="AT89" s="678">
        <f t="shared" si="32"/>
        <v>1.8594213449280002</v>
      </c>
      <c r="AU89" s="678">
        <f t="shared" si="32"/>
        <v>2.0137533165570241</v>
      </c>
      <c r="AV89" s="678">
        <f t="shared" si="32"/>
        <v>2.180894841831257</v>
      </c>
      <c r="AW89" s="745">
        <f t="shared" si="29"/>
        <v>9.3457067193162811</v>
      </c>
      <c r="AX89" s="854">
        <f t="shared" si="30"/>
        <v>11.450265522318404</v>
      </c>
      <c r="AY89" s="1090">
        <v>0.75</v>
      </c>
      <c r="AZ89" s="964">
        <v>7.88</v>
      </c>
      <c r="BA89" s="964">
        <v>-36.730000000000004</v>
      </c>
      <c r="BB89" s="964">
        <v>-8.8800000000000008</v>
      </c>
      <c r="BC89" s="964">
        <v>-19.830000000000002</v>
      </c>
      <c r="BE89" s="701">
        <v>2013</v>
      </c>
      <c r="BF89" s="986" t="e">
        <f>#VALUE!</f>
        <v>#VALUE!</v>
      </c>
      <c r="BG89" s="972">
        <v>13.700000000000001</v>
      </c>
    </row>
    <row r="90" spans="1:59" ht="11.25" customHeight="1" x14ac:dyDescent="0.2">
      <c r="A90" s="645" t="s">
        <v>1047</v>
      </c>
      <c r="B90" s="651" t="s">
        <v>1048</v>
      </c>
      <c r="C90" s="1080" t="s">
        <v>109</v>
      </c>
      <c r="D90" s="1080" t="s">
        <v>4427</v>
      </c>
      <c r="E90" s="835">
        <v>6</v>
      </c>
      <c r="F90" s="554">
        <v>755</v>
      </c>
      <c r="G90" s="554" t="s">
        <v>116</v>
      </c>
      <c r="H90" s="554" t="s">
        <v>116</v>
      </c>
      <c r="I90" s="966">
        <v>33.53</v>
      </c>
      <c r="J90" s="745">
        <f t="shared" si="18"/>
        <v>3.698180733671339</v>
      </c>
      <c r="K90" s="968">
        <v>0.31</v>
      </c>
      <c r="L90" s="679">
        <v>4</v>
      </c>
      <c r="M90" s="736">
        <f t="shared" si="19"/>
        <v>1.24</v>
      </c>
      <c r="N90" s="644" t="s">
        <v>144</v>
      </c>
      <c r="O90" s="838">
        <v>0.24</v>
      </c>
      <c r="P90" s="958">
        <v>43434</v>
      </c>
      <c r="Q90" s="958">
        <v>43447</v>
      </c>
      <c r="R90" s="736">
        <f t="shared" si="20"/>
        <v>29.166666666666668</v>
      </c>
      <c r="S90" s="802">
        <f>IF(INDEX(Historical!$D$7:$D$1452,MATCH(B90,Historical!$B$7:$B$1452,0))=0,"n/a",(INDEX(Historical!$C$7:$C$1452,MATCH(B90,Historical!$B$7:$B$1452,0))/INDEX(Historical!$D$7:$D$1452,MATCH(B90,Historical!$B$7:$B$1452,0))-1)*100)</f>
        <v>15.999999999999993</v>
      </c>
      <c r="T90" s="802">
        <f>IF(INDEX(Historical!$F$7:$F$1452,MATCH(B90,Historical!$B$7:$B$1452,0))=0,"n/a",((INDEX(Historical!$C$7:$C$1452,MATCH(B90,Historical!$B$7:$B$1452,0))/INDEX(Historical!$F$7:$F$1452,MATCH(B90,Historical!$B$7:$B$1452,0)))^(1/3)-1)*100)</f>
        <v>44.224957030740832</v>
      </c>
      <c r="U90" s="802">
        <f>IF(INDEX(Historical!$I$7:$I$1452,MATCH(B90,Historical!$B$7:$B$1452,0))=0,"n/a",((INDEX(Historical!$C$7:$C$1452,MATCH(B90,Historical!$B$7:$B$1452,0))/INDEX(Historical!$I$7:$I$1452,MATCH(B90,Historical!$B$7:$B$1452,0)))^(1/5)-1)*100)</f>
        <v>85.136416067902559</v>
      </c>
      <c r="V90" s="802">
        <f>IF(INDEX(Historical!$O$7:$O$1452,MATCH(B90,Historical!$B$7:$B$1452,0))=0,"n/a",((INDEX(Historical!$C$7:$C$1452,MATCH(B90,Historical!$B$7:$B$1452,0))/INDEX(Historical!$O$7:$O$1452,MATCH(B90,Historical!$B$7:$B$1452,0)))^(1/10)-1)*100)</f>
        <v>7.9459674391478829</v>
      </c>
      <c r="W90" s="803">
        <f t="shared" si="21"/>
        <v>10.714417938394233</v>
      </c>
      <c r="X90" s="804">
        <f t="shared" si="22"/>
        <v>6.1249220192735647</v>
      </c>
      <c r="Y90" s="967"/>
      <c r="Z90" s="745">
        <f t="shared" si="23"/>
        <v>39.490445859872608</v>
      </c>
      <c r="AA90" s="678">
        <f t="shared" si="24"/>
        <v>10.678343949044585</v>
      </c>
      <c r="AB90" s="679">
        <v>12</v>
      </c>
      <c r="AC90" s="959">
        <v>3.14</v>
      </c>
      <c r="AD90" s="959">
        <v>1.34</v>
      </c>
      <c r="AE90" s="959">
        <v>4.18</v>
      </c>
      <c r="AF90" s="959">
        <v>1.29</v>
      </c>
      <c r="AG90" s="959">
        <v>11.4</v>
      </c>
      <c r="AH90" s="959">
        <v>12.4</v>
      </c>
      <c r="AI90" s="959">
        <v>5.07</v>
      </c>
      <c r="AJ90" s="959">
        <v>13.900000000000002</v>
      </c>
      <c r="AK90" s="959">
        <v>8</v>
      </c>
      <c r="AL90" s="969">
        <v>2760</v>
      </c>
      <c r="AM90" s="964">
        <v>0.5</v>
      </c>
      <c r="AN90" s="959">
        <v>0.1</v>
      </c>
      <c r="AO90" s="845">
        <f t="shared" si="25"/>
        <v>78.156252852529306</v>
      </c>
      <c r="AP90" s="846">
        <f t="shared" si="26"/>
        <v>88.834596801573895</v>
      </c>
      <c r="AQ90" s="680">
        <f t="shared" si="27"/>
        <v>-21.755188473704134</v>
      </c>
      <c r="AR90" s="745">
        <f>INDEX(Historical!$C$7:$C$1452,MATCH(B90,Historical!$B$7:$B$1452,0))*IF(AH90="n/a",1.03,IF(AH90&lt;0,1.01,IF(AH90&gt;10,1.1,(1+AH90/100))))</f>
        <v>0.95700000000000007</v>
      </c>
      <c r="AS90" s="678">
        <f t="shared" si="28"/>
        <v>1.0055199000000001</v>
      </c>
      <c r="AT90" s="678">
        <f t="shared" si="32"/>
        <v>1.0859614920000003</v>
      </c>
      <c r="AU90" s="678">
        <f t="shared" si="32"/>
        <v>1.1728384113600003</v>
      </c>
      <c r="AV90" s="678">
        <f t="shared" si="32"/>
        <v>1.2666654842688005</v>
      </c>
      <c r="AW90" s="745">
        <f t="shared" si="29"/>
        <v>5.4879852876288009</v>
      </c>
      <c r="AX90" s="854">
        <f t="shared" si="30"/>
        <v>16.367388272081122</v>
      </c>
      <c r="AY90" s="1090">
        <v>1.3</v>
      </c>
      <c r="AZ90" s="964">
        <v>4.9799999999999995</v>
      </c>
      <c r="BA90" s="964">
        <v>-26.450000000000003</v>
      </c>
      <c r="BB90" s="964">
        <v>-9.7799999999999994</v>
      </c>
      <c r="BC90" s="964">
        <v>-17.23</v>
      </c>
      <c r="BE90" s="701">
        <v>2014</v>
      </c>
      <c r="BF90" s="986" t="e">
        <f>#VALUE!</f>
        <v>#VALUE!</v>
      </c>
      <c r="BG90" s="972">
        <v>1.5</v>
      </c>
    </row>
    <row r="91" spans="1:59" ht="11.25" customHeight="1" x14ac:dyDescent="0.2">
      <c r="A91" s="566" t="s">
        <v>1049</v>
      </c>
      <c r="B91" s="651" t="s">
        <v>1050</v>
      </c>
      <c r="C91" s="1080" t="s">
        <v>109</v>
      </c>
      <c r="D91" s="1080" t="s">
        <v>4423</v>
      </c>
      <c r="E91" s="835">
        <v>9</v>
      </c>
      <c r="F91" s="554">
        <v>389</v>
      </c>
      <c r="G91" s="554" t="s">
        <v>107</v>
      </c>
      <c r="H91" s="554" t="s">
        <v>107</v>
      </c>
      <c r="I91" s="966">
        <v>97.83</v>
      </c>
      <c r="J91" s="745">
        <f t="shared" si="18"/>
        <v>1.2675048553613411</v>
      </c>
      <c r="K91" s="968">
        <v>0.31</v>
      </c>
      <c r="L91" s="679">
        <v>4</v>
      </c>
      <c r="M91" s="736">
        <f t="shared" si="19"/>
        <v>1.24</v>
      </c>
      <c r="N91" s="644" t="s">
        <v>150</v>
      </c>
      <c r="O91" s="838">
        <v>0.27</v>
      </c>
      <c r="P91" s="958">
        <v>43342</v>
      </c>
      <c r="Q91" s="958">
        <v>43357</v>
      </c>
      <c r="R91" s="736">
        <f t="shared" si="20"/>
        <v>14.814814814814806</v>
      </c>
      <c r="S91" s="802">
        <f>IF(INDEX(Historical!$D$7:$D$1452,MATCH(B91,Historical!$B$7:$B$1452,0))=0,"n/a",(INDEX(Historical!$C$7:$C$1452,MATCH(B91,Historical!$B$7:$B$1452,0))/INDEX(Historical!$D$7:$D$1452,MATCH(B91,Historical!$B$7:$B$1452,0))-1)*100)</f>
        <v>8.3333333333333481</v>
      </c>
      <c r="T91" s="802">
        <f>IF(INDEX(Historical!$F$7:$F$1452,MATCH(B91,Historical!$B$7:$B$1452,0))=0,"n/a",((INDEX(Historical!$C$7:$C$1452,MATCH(B91,Historical!$B$7:$B$1452,0))/INDEX(Historical!$F$7:$F$1452,MATCH(B91,Historical!$B$7:$B$1452,0)))^(1/3)-1)*100)</f>
        <v>10.064241629820891</v>
      </c>
      <c r="U91" s="802">
        <f>IF(INDEX(Historical!$I$7:$I$1452,MATCH(B91,Historical!$B$7:$B$1452,0))=0,"n/a",((INDEX(Historical!$C$7:$C$1452,MATCH(B91,Historical!$B$7:$B$1452,0))/INDEX(Historical!$I$7:$I$1452,MATCH(B91,Historical!$B$7:$B$1452,0)))^(1/5)-1)*100)</f>
        <v>14.006054485197472</v>
      </c>
      <c r="V91" s="802" t="str">
        <f>IF(INDEX(Historical!$O$7:$O$1452,MATCH(B91,Historical!$B$7:$B$1452,0))=0,"n/a",((INDEX(Historical!$C$7:$C$1452,MATCH(B91,Historical!$B$7:$B$1452,0))/INDEX(Historical!$O$7:$O$1452,MATCH(B91,Historical!$B$7:$B$1452,0)))^(1/10)-1)*100)</f>
        <v>n/a</v>
      </c>
      <c r="W91" s="803" t="str">
        <f t="shared" si="21"/>
        <v>n/a</v>
      </c>
      <c r="X91" s="804">
        <f t="shared" si="22"/>
        <v>0.78862919398634412</v>
      </c>
      <c r="Y91" s="651"/>
      <c r="Z91" s="745">
        <f t="shared" si="23"/>
        <v>27.192982456140353</v>
      </c>
      <c r="AA91" s="678">
        <f t="shared" si="24"/>
        <v>21.453947368421055</v>
      </c>
      <c r="AB91" s="679">
        <v>12</v>
      </c>
      <c r="AC91" s="959">
        <v>4.5599999999999996</v>
      </c>
      <c r="AD91" s="959">
        <v>1.45</v>
      </c>
      <c r="AE91" s="959">
        <v>4.0999999999999996</v>
      </c>
      <c r="AF91" s="959">
        <v>3.48</v>
      </c>
      <c r="AG91" s="961" t="s">
        <v>138</v>
      </c>
      <c r="AH91" s="959">
        <v>38.6</v>
      </c>
      <c r="AI91" s="959">
        <v>4.3999999999999995</v>
      </c>
      <c r="AJ91" s="959">
        <v>17.760000000000002</v>
      </c>
      <c r="AK91" s="959">
        <v>14.790000000000001</v>
      </c>
      <c r="AL91" s="969">
        <v>10980</v>
      </c>
      <c r="AM91" s="964">
        <v>0.96</v>
      </c>
      <c r="AN91" s="959" t="s">
        <v>138</v>
      </c>
      <c r="AO91" s="845">
        <f t="shared" si="25"/>
        <v>-6.1803880278622412</v>
      </c>
      <c r="AP91" s="846">
        <f t="shared" si="26"/>
        <v>15.273559340558814</v>
      </c>
      <c r="AQ91" s="680">
        <f t="shared" si="27"/>
        <v>82.159559900538554</v>
      </c>
      <c r="AR91" s="745">
        <f>INDEX(Historical!$C$7:$C$1452,MATCH(B91,Historical!$B$7:$B$1452,0))*IF(AH91="n/a",1.03,IF(AH91&lt;0,1.01,IF(AH91&gt;10,1.1,(1+AH91/100))))</f>
        <v>1.1440000000000001</v>
      </c>
      <c r="AS91" s="678">
        <f t="shared" si="28"/>
        <v>1.1943360000000003</v>
      </c>
      <c r="AT91" s="678">
        <f t="shared" si="32"/>
        <v>1.3137696000000003</v>
      </c>
      <c r="AU91" s="678">
        <f t="shared" si="32"/>
        <v>1.4451465600000004</v>
      </c>
      <c r="AV91" s="678">
        <f t="shared" si="32"/>
        <v>1.5896612160000005</v>
      </c>
      <c r="AW91" s="745">
        <f t="shared" si="29"/>
        <v>6.6869133760000015</v>
      </c>
      <c r="AX91" s="854">
        <f t="shared" si="30"/>
        <v>6.8352380415005634</v>
      </c>
      <c r="AY91" s="1090" t="s">
        <v>138</v>
      </c>
      <c r="AZ91" s="964">
        <v>11.34</v>
      </c>
      <c r="BA91" s="964">
        <v>-29.39</v>
      </c>
      <c r="BB91" s="964">
        <v>-7.23</v>
      </c>
      <c r="BC91" s="964">
        <v>-6.13</v>
      </c>
      <c r="BE91" s="701">
        <v>2010</v>
      </c>
      <c r="BF91" s="986" t="e">
        <f>#VALUE!</f>
        <v>#VALUE!</v>
      </c>
      <c r="BG91" s="972" t="s">
        <v>138</v>
      </c>
    </row>
    <row r="92" spans="1:59" ht="11.25" customHeight="1" x14ac:dyDescent="0.2">
      <c r="A92" s="566" t="s">
        <v>1053</v>
      </c>
      <c r="B92" s="651" t="s">
        <v>1054</v>
      </c>
      <c r="C92" s="1080" t="s">
        <v>4277</v>
      </c>
      <c r="D92" s="1080" t="s">
        <v>4426</v>
      </c>
      <c r="E92" s="835">
        <v>6</v>
      </c>
      <c r="F92" s="554">
        <v>753</v>
      </c>
      <c r="G92" s="554" t="s">
        <v>107</v>
      </c>
      <c r="H92" s="554" t="s">
        <v>107</v>
      </c>
      <c r="I92" s="966">
        <v>81.05</v>
      </c>
      <c r="J92" s="745">
        <f t="shared" si="18"/>
        <v>1.4558914250462678</v>
      </c>
      <c r="K92" s="968">
        <v>0.29499999999999998</v>
      </c>
      <c r="L92" s="679">
        <v>4</v>
      </c>
      <c r="M92" s="736">
        <f t="shared" si="19"/>
        <v>1.18</v>
      </c>
      <c r="N92" s="644" t="s">
        <v>144</v>
      </c>
      <c r="O92" s="838">
        <v>0.21</v>
      </c>
      <c r="P92" s="958">
        <v>43427</v>
      </c>
      <c r="Q92" s="958">
        <v>43444</v>
      </c>
      <c r="R92" s="736">
        <f t="shared" si="20"/>
        <v>40.476190476190474</v>
      </c>
      <c r="S92" s="802">
        <f>IF(INDEX(Historical!$D$7:$D$1452,MATCH(B92,Historical!$B$7:$B$1452,0))=0,"n/a",(INDEX(Historical!$C$7:$C$1452,MATCH(B92,Historical!$B$7:$B$1452,0))/INDEX(Historical!$D$7:$D$1452,MATCH(B92,Historical!$B$7:$B$1452,0))-1)*100)</f>
        <v>43.005181347150256</v>
      </c>
      <c r="T92" s="802">
        <f>IF(INDEX(Historical!$F$7:$F$1452,MATCH(B92,Historical!$B$7:$B$1452,0))=0,"n/a",((INDEX(Historical!$C$7:$C$1452,MATCH(B92,Historical!$B$7:$B$1452,0))/INDEX(Historical!$F$7:$F$1452,MATCH(B92,Historical!$B$7:$B$1452,0)))^(1/3)-1)*100)</f>
        <v>52.383575580605132</v>
      </c>
      <c r="U92" s="802" t="str">
        <f>IF(INDEX(Historical!$I$7:$I$1452,MATCH(B92,Historical!$B$7:$B$1452,0))=0,"n/a",((INDEX(Historical!$C$7:$C$1452,MATCH(B92,Historical!$B$7:$B$1452,0))/INDEX(Historical!$I$7:$I$1452,MATCH(B92,Historical!$B$7:$B$1452,0)))^(1/5)-1)*100)</f>
        <v>n/a</v>
      </c>
      <c r="V92" s="802" t="str">
        <f>IF(INDEX(Historical!$O$7:$O$1452,MATCH(B92,Historical!$B$7:$B$1452,0))=0,"n/a",((INDEX(Historical!$C$7:$C$1452,MATCH(B92,Historical!$B$7:$B$1452,0))/INDEX(Historical!$O$7:$O$1452,MATCH(B92,Historical!$B$7:$B$1452,0)))^(1/10)-1)*100)</f>
        <v>n/a</v>
      </c>
      <c r="W92" s="803" t="str">
        <f t="shared" si="21"/>
        <v>n/a</v>
      </c>
      <c r="X92" s="804" t="str">
        <f t="shared" si="22"/>
        <v>n/a</v>
      </c>
      <c r="Y92" s="749"/>
      <c r="Z92" s="745">
        <f t="shared" si="23"/>
        <v>30.179028132992325</v>
      </c>
      <c r="AA92" s="678">
        <f t="shared" si="24"/>
        <v>20.728900255754475</v>
      </c>
      <c r="AB92" s="679">
        <v>12</v>
      </c>
      <c r="AC92" s="959">
        <v>3.91</v>
      </c>
      <c r="AD92" s="959">
        <v>1.22</v>
      </c>
      <c r="AE92" s="959">
        <v>0.78</v>
      </c>
      <c r="AF92" s="959">
        <v>10.54</v>
      </c>
      <c r="AG92" s="959">
        <v>64.5</v>
      </c>
      <c r="AH92" s="959">
        <v>10.5</v>
      </c>
      <c r="AI92" s="959">
        <v>9.34</v>
      </c>
      <c r="AJ92" s="959">
        <v>32</v>
      </c>
      <c r="AK92" s="959">
        <v>17</v>
      </c>
      <c r="AL92" s="969">
        <v>12480</v>
      </c>
      <c r="AM92" s="964">
        <v>0.8</v>
      </c>
      <c r="AN92" s="959">
        <v>2.77</v>
      </c>
      <c r="AO92" s="845" t="str">
        <f t="shared" si="25"/>
        <v>n/a</v>
      </c>
      <c r="AP92" s="846" t="str">
        <f t="shared" si="26"/>
        <v>n/a</v>
      </c>
      <c r="AQ92" s="680">
        <f t="shared" si="27"/>
        <v>211.61415507404672</v>
      </c>
      <c r="AR92" s="745">
        <f>INDEX(Historical!$C$7:$C$1452,MATCH(B92,Historical!$B$7:$B$1452,0))*IF(AH92="n/a",1.03,IF(AH92&lt;0,1.01,IF(AH92&gt;10,1.1,(1+AH92/100))))</f>
        <v>0.75900000000000001</v>
      </c>
      <c r="AS92" s="678">
        <f t="shared" si="28"/>
        <v>0.82989059999999992</v>
      </c>
      <c r="AT92" s="678">
        <f t="shared" si="32"/>
        <v>0.91287965999999998</v>
      </c>
      <c r="AU92" s="678">
        <f t="shared" si="32"/>
        <v>1.0041676260000001</v>
      </c>
      <c r="AV92" s="678">
        <f t="shared" si="32"/>
        <v>1.1045843886000002</v>
      </c>
      <c r="AW92" s="745">
        <f t="shared" si="29"/>
        <v>4.6105222746000001</v>
      </c>
      <c r="AX92" s="854">
        <f t="shared" si="30"/>
        <v>5.6884913937075883</v>
      </c>
      <c r="AY92" s="1090">
        <v>1.1299999999999999</v>
      </c>
      <c r="AZ92" s="964">
        <v>21.19</v>
      </c>
      <c r="BA92" s="964">
        <v>-16.23</v>
      </c>
      <c r="BB92" s="964">
        <v>-6.41</v>
      </c>
      <c r="BC92" s="964">
        <v>-2.0299999999999998</v>
      </c>
      <c r="BE92" s="701">
        <v>2014</v>
      </c>
      <c r="BF92" s="986" t="e">
        <f>#VALUE!</f>
        <v>#VALUE!</v>
      </c>
      <c r="BG92" s="972">
        <v>9.5</v>
      </c>
    </row>
    <row r="93" spans="1:59" s="882" customFormat="1" ht="11.25" customHeight="1" x14ac:dyDescent="0.2">
      <c r="A93" s="740" t="s">
        <v>1055</v>
      </c>
      <c r="B93" s="890" t="s">
        <v>1056</v>
      </c>
      <c r="C93" s="1080" t="s">
        <v>248</v>
      </c>
      <c r="D93" s="1080" t="s">
        <v>4441</v>
      </c>
      <c r="E93" s="862">
        <v>8</v>
      </c>
      <c r="F93" s="554">
        <v>555</v>
      </c>
      <c r="G93" s="1179" t="s">
        <v>38</v>
      </c>
      <c r="H93" s="1179" t="s">
        <v>38</v>
      </c>
      <c r="I93" s="863">
        <v>47.3</v>
      </c>
      <c r="J93" s="864">
        <f t="shared" si="18"/>
        <v>7.8224101479915449</v>
      </c>
      <c r="K93" s="865">
        <v>0.92500000000000004</v>
      </c>
      <c r="L93" s="866">
        <v>4</v>
      </c>
      <c r="M93" s="867">
        <f t="shared" si="19"/>
        <v>3.7</v>
      </c>
      <c r="N93" s="868" t="s">
        <v>150</v>
      </c>
      <c r="O93" s="869">
        <v>0.89</v>
      </c>
      <c r="P93" s="870">
        <v>43437</v>
      </c>
      <c r="Q93" s="870">
        <v>43451</v>
      </c>
      <c r="R93" s="867">
        <f t="shared" si="20"/>
        <v>3.9325842696629247</v>
      </c>
      <c r="S93" s="802">
        <f>IF(INDEX(Historical!$D$7:$D$1452,MATCH(B93,Historical!$B$7:$B$1452,0))=0,"n/a",(INDEX(Historical!$C$7:$C$1452,MATCH(B93,Historical!$B$7:$B$1452,0))/INDEX(Historical!$D$7:$D$1452,MATCH(B93,Historical!$B$7:$B$1452,0))-1)*100)</f>
        <v>3.7537537537537524</v>
      </c>
      <c r="T93" s="802">
        <f>IF(INDEX(Historical!$F$7:$F$1452,MATCH(B93,Historical!$B$7:$B$1452,0))=0,"n/a",((INDEX(Historical!$C$7:$C$1452,MATCH(B93,Historical!$B$7:$B$1452,0))/INDEX(Historical!$F$7:$F$1452,MATCH(B93,Historical!$B$7:$B$1452,0)))^(1/3)-1)*100)</f>
        <v>6.6271326445796586</v>
      </c>
      <c r="U93" s="802">
        <f>IF(INDEX(Historical!$I$7:$I$1452,MATCH(B93,Historical!$B$7:$B$1452,0))=0,"n/a",((INDEX(Historical!$C$7:$C$1452,MATCH(B93,Historical!$B$7:$B$1452,0))/INDEX(Historical!$I$7:$I$1452,MATCH(B93,Historical!$B$7:$B$1452,0)))^(1/5)-1)*100)</f>
        <v>16.644862044071452</v>
      </c>
      <c r="V93" s="802">
        <f>IF(INDEX(Historical!$O$7:$O$1452,MATCH(B93,Historical!$B$7:$B$1452,0))=0,"n/a",((INDEX(Historical!$C$7:$C$1452,MATCH(B93,Historical!$B$7:$B$1452,0))/INDEX(Historical!$O$7:$O$1452,MATCH(B93,Historical!$B$7:$B$1452,0)))^(1/10)-1)*100)</f>
        <v>6.1900642917845472</v>
      </c>
      <c r="W93" s="871">
        <f t="shared" si="21"/>
        <v>2.6889643240317409</v>
      </c>
      <c r="X93" s="872">
        <f t="shared" si="22"/>
        <v>1.829105719128731</v>
      </c>
      <c r="Y93" s="883"/>
      <c r="Z93" s="864">
        <f t="shared" si="23"/>
        <v>139.09774436090225</v>
      </c>
      <c r="AA93" s="874">
        <f t="shared" si="24"/>
        <v>17.781954887218042</v>
      </c>
      <c r="AB93" s="866">
        <v>12</v>
      </c>
      <c r="AC93" s="875">
        <v>2.66</v>
      </c>
      <c r="AD93" s="875">
        <v>2.97</v>
      </c>
      <c r="AE93" s="875">
        <v>2.04</v>
      </c>
      <c r="AF93" s="884">
        <v>29.02</v>
      </c>
      <c r="AG93" s="884" t="s">
        <v>138</v>
      </c>
      <c r="AH93" s="875">
        <v>-10.199999999999999</v>
      </c>
      <c r="AI93" s="875">
        <v>14.38</v>
      </c>
      <c r="AJ93" s="875">
        <v>9.1</v>
      </c>
      <c r="AK93" s="875">
        <v>6</v>
      </c>
      <c r="AL93" s="876">
        <v>2710</v>
      </c>
      <c r="AM93" s="877">
        <v>1</v>
      </c>
      <c r="AN93" s="884">
        <v>18.13</v>
      </c>
      <c r="AO93" s="878">
        <f t="shared" si="25"/>
        <v>6.6853173048449541</v>
      </c>
      <c r="AP93" s="879">
        <f t="shared" si="26"/>
        <v>24.467272192062996</v>
      </c>
      <c r="AQ93" s="880">
        <f t="shared" si="27"/>
        <v>378.90260240450544</v>
      </c>
      <c r="AR93" s="745">
        <f>INDEX(Historical!$C$7:$C$1452,MATCH(B93,Historical!$B$7:$B$1452,0))*IF(AH93="n/a",1.03,IF(AH93&lt;0,1.01,IF(AH93&gt;10,1.1,(1+AH93/100))))</f>
        <v>3.4895499999999999</v>
      </c>
      <c r="AS93" s="874">
        <f t="shared" si="28"/>
        <v>3.8385050000000001</v>
      </c>
      <c r="AT93" s="874">
        <f t="shared" si="32"/>
        <v>4.0688153000000007</v>
      </c>
      <c r="AU93" s="874">
        <f t="shared" si="32"/>
        <v>4.3129442180000011</v>
      </c>
      <c r="AV93" s="874">
        <f t="shared" si="32"/>
        <v>4.571720871080001</v>
      </c>
      <c r="AW93" s="864">
        <f t="shared" si="29"/>
        <v>20.281535389080002</v>
      </c>
      <c r="AX93" s="881">
        <f t="shared" si="30"/>
        <v>42.878510336321355</v>
      </c>
      <c r="AY93" s="1091">
        <v>0.5</v>
      </c>
      <c r="AZ93" s="877">
        <v>3.4299999999999997</v>
      </c>
      <c r="BA93" s="877">
        <v>-33.21</v>
      </c>
      <c r="BB93" s="877">
        <v>-8.76</v>
      </c>
      <c r="BC93" s="877">
        <v>-18.490000000000002</v>
      </c>
      <c r="BD93" s="1007"/>
      <c r="BE93" s="701">
        <v>2012</v>
      </c>
      <c r="BF93" s="986" t="e">
        <f>#VALUE!</f>
        <v>#VALUE!</v>
      </c>
      <c r="BG93" s="938">
        <v>10</v>
      </c>
    </row>
    <row r="94" spans="1:59" ht="11.25" customHeight="1" x14ac:dyDescent="0.2">
      <c r="A94" s="566" t="s">
        <v>1057</v>
      </c>
      <c r="B94" s="651" t="s">
        <v>1058</v>
      </c>
      <c r="C94" s="1080" t="s">
        <v>124</v>
      </c>
      <c r="D94" s="1080" t="s">
        <v>4256</v>
      </c>
      <c r="E94" s="835">
        <v>9</v>
      </c>
      <c r="F94" s="554">
        <v>368</v>
      </c>
      <c r="G94" s="554" t="s">
        <v>107</v>
      </c>
      <c r="H94" s="554" t="s">
        <v>107</v>
      </c>
      <c r="I94" s="966">
        <v>89.97</v>
      </c>
      <c r="J94" s="745">
        <f t="shared" si="18"/>
        <v>2.4008002667555854</v>
      </c>
      <c r="K94" s="968">
        <v>0.54</v>
      </c>
      <c r="L94" s="679">
        <v>4</v>
      </c>
      <c r="M94" s="736">
        <f t="shared" si="19"/>
        <v>2.16</v>
      </c>
      <c r="N94" s="644" t="s">
        <v>701</v>
      </c>
      <c r="O94" s="838">
        <v>0.46</v>
      </c>
      <c r="P94" s="958">
        <v>43217</v>
      </c>
      <c r="Q94" s="958">
        <v>43230</v>
      </c>
      <c r="R94" s="736">
        <f t="shared" si="20"/>
        <v>17.39130434782609</v>
      </c>
      <c r="S94" s="802">
        <f>IF(INDEX(Historical!$D$7:$D$1452,MATCH(B94,Historical!$B$7:$B$1452,0))=0,"n/a",(INDEX(Historical!$C$7:$C$1452,MATCH(B94,Historical!$B$7:$B$1452,0))/INDEX(Historical!$D$7:$D$1452,MATCH(B94,Historical!$B$7:$B$1452,0))-1)*100)</f>
        <v>26.086956521739157</v>
      </c>
      <c r="T94" s="802">
        <f>IF(INDEX(Historical!$F$7:$F$1452,MATCH(B94,Historical!$B$7:$B$1452,0))=0,"n/a",((INDEX(Historical!$C$7:$C$1452,MATCH(B94,Historical!$B$7:$B$1452,0))/INDEX(Historical!$F$7:$F$1452,MATCH(B94,Historical!$B$7:$B$1452,0)))^(1/3)-1)*100)</f>
        <v>23.222145577329869</v>
      </c>
      <c r="U94" s="802">
        <f>IF(INDEX(Historical!$I$7:$I$1452,MATCH(B94,Historical!$B$7:$B$1452,0))=0,"n/a",((INDEX(Historical!$C$7:$C$1452,MATCH(B94,Historical!$B$7:$B$1452,0))/INDEX(Historical!$I$7:$I$1452,MATCH(B94,Historical!$B$7:$B$1452,0)))^(1/5)-1)*100)</f>
        <v>45.15670349524008</v>
      </c>
      <c r="V94" s="802">
        <f>IF(INDEX(Historical!$O$7:$O$1452,MATCH(B94,Historical!$B$7:$B$1452,0))=0,"n/a",((INDEX(Historical!$C$7:$C$1452,MATCH(B94,Historical!$B$7:$B$1452,0))/INDEX(Historical!$O$7:$O$1452,MATCH(B94,Historical!$B$7:$B$1452,0)))^(1/10)-1)*100)</f>
        <v>26.952987871313283</v>
      </c>
      <c r="W94" s="803">
        <f t="shared" si="21"/>
        <v>1.6753876679958533</v>
      </c>
      <c r="X94" s="804">
        <f t="shared" si="22"/>
        <v>1.897340482993281</v>
      </c>
      <c r="Y94" s="756"/>
      <c r="Z94" s="745">
        <f t="shared" si="23"/>
        <v>21.011673151750976</v>
      </c>
      <c r="AA94" s="678">
        <f t="shared" si="24"/>
        <v>8.7519455252918288</v>
      </c>
      <c r="AB94" s="679">
        <v>12</v>
      </c>
      <c r="AC94" s="959">
        <v>10.28</v>
      </c>
      <c r="AD94" s="959">
        <v>0.52</v>
      </c>
      <c r="AE94" s="959">
        <v>1.75</v>
      </c>
      <c r="AF94" s="959">
        <v>3.42</v>
      </c>
      <c r="AG94" s="959">
        <v>40.200000000000003</v>
      </c>
      <c r="AH94" s="959">
        <v>10.5</v>
      </c>
      <c r="AI94" s="959">
        <v>1.5699999999999998</v>
      </c>
      <c r="AJ94" s="959">
        <v>23.799999999999997</v>
      </c>
      <c r="AK94" s="959">
        <v>16.950000000000003</v>
      </c>
      <c r="AL94" s="969">
        <v>12380</v>
      </c>
      <c r="AM94" s="964">
        <v>0.1</v>
      </c>
      <c r="AN94" s="959">
        <v>0.97</v>
      </c>
      <c r="AO94" s="845">
        <f t="shared" si="25"/>
        <v>38.805558236703838</v>
      </c>
      <c r="AP94" s="846">
        <f t="shared" si="26"/>
        <v>47.557503761995669</v>
      </c>
      <c r="AQ94" s="680">
        <f t="shared" si="27"/>
        <v>15.338446315370401</v>
      </c>
      <c r="AR94" s="745">
        <f>INDEX(Historical!$C$7:$C$1452,MATCH(B94,Historical!$B$7:$B$1452,0))*IF(AH94="n/a",1.03,IF(AH94&lt;0,1.01,IF(AH94&gt;10,1.1,(1+AH94/100))))</f>
        <v>1.9140000000000004</v>
      </c>
      <c r="AS94" s="678">
        <f t="shared" si="28"/>
        <v>1.9440498000000004</v>
      </c>
      <c r="AT94" s="678">
        <f t="shared" si="32"/>
        <v>2.1384547800000004</v>
      </c>
      <c r="AU94" s="678">
        <f t="shared" si="32"/>
        <v>2.3523002580000005</v>
      </c>
      <c r="AV94" s="678">
        <f t="shared" si="32"/>
        <v>2.5875302838000009</v>
      </c>
      <c r="AW94" s="745">
        <f t="shared" si="29"/>
        <v>10.936335121800004</v>
      </c>
      <c r="AX94" s="854">
        <f t="shared" si="30"/>
        <v>12.155535313771262</v>
      </c>
      <c r="AY94" s="1090">
        <v>1.35</v>
      </c>
      <c r="AZ94" s="964">
        <v>8.52</v>
      </c>
      <c r="BA94" s="964">
        <v>-24.58</v>
      </c>
      <c r="BB94" s="964">
        <v>-6.54</v>
      </c>
      <c r="BC94" s="964">
        <v>-16.27</v>
      </c>
      <c r="BE94" s="701">
        <v>2010</v>
      </c>
      <c r="BF94" s="986" t="e">
        <f>#VALUE!</f>
        <v>#VALUE!</v>
      </c>
      <c r="BG94" s="972">
        <v>13.5</v>
      </c>
    </row>
    <row r="95" spans="1:59" ht="11.25" customHeight="1" x14ac:dyDescent="0.2">
      <c r="A95" s="566" t="s">
        <v>1059</v>
      </c>
      <c r="B95" s="651" t="s">
        <v>1060</v>
      </c>
      <c r="C95" s="1080" t="s">
        <v>109</v>
      </c>
      <c r="D95" s="1080" t="s">
        <v>4427</v>
      </c>
      <c r="E95" s="835">
        <v>6</v>
      </c>
      <c r="F95" s="554">
        <v>722</v>
      </c>
      <c r="G95" s="554" t="s">
        <v>107</v>
      </c>
      <c r="H95" s="554" t="s">
        <v>107</v>
      </c>
      <c r="I95" s="966">
        <v>24.35</v>
      </c>
      <c r="J95" s="745">
        <f t="shared" si="18"/>
        <v>3.4496919917864473</v>
      </c>
      <c r="K95" s="968">
        <v>0.21</v>
      </c>
      <c r="L95" s="679">
        <v>4</v>
      </c>
      <c r="M95" s="736">
        <f t="shared" si="19"/>
        <v>0.84</v>
      </c>
      <c r="N95" s="644" t="s">
        <v>150</v>
      </c>
      <c r="O95" s="838">
        <v>0.19</v>
      </c>
      <c r="P95" s="958">
        <v>43250</v>
      </c>
      <c r="Q95" s="958">
        <v>43266</v>
      </c>
      <c r="R95" s="736">
        <f t="shared" si="20"/>
        <v>10.52631578947368</v>
      </c>
      <c r="S95" s="802">
        <f>IF(INDEX(Historical!$D$7:$D$1452,MATCH(B95,Historical!$B$7:$B$1452,0))=0,"n/a",(INDEX(Historical!$C$7:$C$1452,MATCH(B95,Historical!$B$7:$B$1452,0))/INDEX(Historical!$D$7:$D$1452,MATCH(B95,Historical!$B$7:$B$1452,0))-1)*100)</f>
        <v>16.666666666666675</v>
      </c>
      <c r="T95" s="802">
        <f>IF(INDEX(Historical!$F$7:$F$1452,MATCH(B95,Historical!$B$7:$B$1452,0))=0,"n/a",((INDEX(Historical!$C$7:$C$1452,MATCH(B95,Historical!$B$7:$B$1452,0))/INDEX(Historical!$F$7:$F$1452,MATCH(B95,Historical!$B$7:$B$1452,0)))^(1/3)-1)*100)</f>
        <v>24.814539786975121</v>
      </c>
      <c r="U95" s="802" t="str">
        <f>IF(INDEX(Historical!$I$7:$I$1452,MATCH(B95,Historical!$B$7:$B$1452,0))=0,"n/a",((INDEX(Historical!$C$7:$C$1452,MATCH(B95,Historical!$B$7:$B$1452,0))/INDEX(Historical!$I$7:$I$1452,MATCH(B95,Historical!$B$7:$B$1452,0)))^(1/5)-1)*100)</f>
        <v>n/a</v>
      </c>
      <c r="V95" s="802">
        <f>IF(INDEX(Historical!$O$7:$O$1452,MATCH(B95,Historical!$B$7:$B$1452,0))=0,"n/a",((INDEX(Historical!$C$7:$C$1452,MATCH(B95,Historical!$B$7:$B$1452,0))/INDEX(Historical!$O$7:$O$1452,MATCH(B95,Historical!$B$7:$B$1452,0)))^(1/10)-1)*100)</f>
        <v>-3.3087451654251088</v>
      </c>
      <c r="W95" s="803" t="str">
        <f t="shared" si="21"/>
        <v>n/a</v>
      </c>
      <c r="X95" s="804" t="str">
        <f t="shared" si="22"/>
        <v>n/a</v>
      </c>
      <c r="Y95" s="967" t="s">
        <v>4072</v>
      </c>
      <c r="Z95" s="745">
        <f t="shared" si="23"/>
        <v>45.652173913043477</v>
      </c>
      <c r="AA95" s="678">
        <f t="shared" si="24"/>
        <v>13.233695652173914</v>
      </c>
      <c r="AB95" s="679">
        <v>12</v>
      </c>
      <c r="AC95" s="959">
        <v>1.84</v>
      </c>
      <c r="AD95" s="959">
        <v>1.66</v>
      </c>
      <c r="AE95" s="959">
        <v>3.76</v>
      </c>
      <c r="AF95" s="959">
        <v>1.49</v>
      </c>
      <c r="AG95" s="959">
        <v>9.9</v>
      </c>
      <c r="AH95" s="959">
        <v>5.5</v>
      </c>
      <c r="AI95" s="959">
        <v>4.03</v>
      </c>
      <c r="AJ95" s="959">
        <v>7.1</v>
      </c>
      <c r="AK95" s="959">
        <v>8</v>
      </c>
      <c r="AL95" s="969">
        <v>725.63</v>
      </c>
      <c r="AM95" s="964">
        <v>0.5</v>
      </c>
      <c r="AN95" s="959">
        <v>0.19</v>
      </c>
      <c r="AO95" s="845" t="str">
        <f t="shared" si="25"/>
        <v>n/a</v>
      </c>
      <c r="AP95" s="846" t="str">
        <f t="shared" si="26"/>
        <v>n/a</v>
      </c>
      <c r="AQ95" s="680">
        <f t="shared" si="27"/>
        <v>-6.3856456359647318</v>
      </c>
      <c r="AR95" s="745">
        <f>INDEX(Historical!$C$7:$C$1452,MATCH(B95,Historical!$B$7:$B$1452,0))*IF(AH95="n/a",1.03,IF(AH95&lt;0,1.01,IF(AH95&gt;10,1.1,(1+AH95/100))))</f>
        <v>0.73850000000000005</v>
      </c>
      <c r="AS95" s="678">
        <f t="shared" si="28"/>
        <v>0.76826155000000007</v>
      </c>
      <c r="AT95" s="678">
        <f t="shared" si="32"/>
        <v>0.8297224740000001</v>
      </c>
      <c r="AU95" s="678">
        <f t="shared" si="32"/>
        <v>0.89610027192000019</v>
      </c>
      <c r="AV95" s="678">
        <f t="shared" si="32"/>
        <v>0.96778829367360031</v>
      </c>
      <c r="AW95" s="745">
        <f t="shared" si="29"/>
        <v>4.2003725895936013</v>
      </c>
      <c r="AX95" s="854">
        <f t="shared" si="30"/>
        <v>17.249990101000414</v>
      </c>
      <c r="AY95" s="1090">
        <v>0.94</v>
      </c>
      <c r="AZ95" s="964">
        <v>4.82</v>
      </c>
      <c r="BA95" s="964">
        <v>-22.97</v>
      </c>
      <c r="BB95" s="964">
        <v>-7.7399999999999993</v>
      </c>
      <c r="BC95" s="964">
        <v>-13.469999999999999</v>
      </c>
      <c r="BE95" s="701">
        <v>2013</v>
      </c>
      <c r="BF95" s="986" t="e">
        <f>#VALUE!</f>
        <v>#VALUE!</v>
      </c>
      <c r="BG95" s="972">
        <v>0.8</v>
      </c>
    </row>
    <row r="96" spans="1:59" ht="11.25" customHeight="1" x14ac:dyDescent="0.2">
      <c r="A96" s="566" t="s">
        <v>1061</v>
      </c>
      <c r="B96" s="651" t="s">
        <v>1062</v>
      </c>
      <c r="C96" s="1080" t="s">
        <v>124</v>
      </c>
      <c r="D96" s="1080" t="s">
        <v>4256</v>
      </c>
      <c r="E96" s="836">
        <v>7</v>
      </c>
      <c r="F96" s="554">
        <v>574</v>
      </c>
      <c r="G96" s="554" t="s">
        <v>107</v>
      </c>
      <c r="H96" s="554" t="s">
        <v>107</v>
      </c>
      <c r="I96" s="966">
        <v>100.05</v>
      </c>
      <c r="J96" s="745">
        <f t="shared" si="18"/>
        <v>0.79960019990005016</v>
      </c>
      <c r="K96" s="968">
        <v>0.8</v>
      </c>
      <c r="L96" s="679">
        <v>1</v>
      </c>
      <c r="M96" s="736">
        <f t="shared" si="19"/>
        <v>0.8</v>
      </c>
      <c r="N96" s="644" t="s">
        <v>173</v>
      </c>
      <c r="O96" s="838">
        <v>0.7</v>
      </c>
      <c r="P96" s="960">
        <v>43047</v>
      </c>
      <c r="Q96" s="960">
        <v>43075</v>
      </c>
      <c r="R96" s="736">
        <f t="shared" si="20"/>
        <v>14.285714285714299</v>
      </c>
      <c r="S96" s="802">
        <f>IF(INDEX(Historical!$D$7:$D$1452,MATCH(B96,Historical!$B$7:$B$1452,0))=0,"n/a",(INDEX(Historical!$C$7:$C$1452,MATCH(B96,Historical!$B$7:$B$1452,0))/INDEX(Historical!$D$7:$D$1452,MATCH(B96,Historical!$B$7:$B$1452,0))-1)*100)</f>
        <v>14.285714285714302</v>
      </c>
      <c r="T96" s="802">
        <f>IF(INDEX(Historical!$F$7:$F$1452,MATCH(B96,Historical!$B$7:$B$1452,0))=0,"n/a",((INDEX(Historical!$C$7:$C$1452,MATCH(B96,Historical!$B$7:$B$1452,0))/INDEX(Historical!$F$7:$F$1452,MATCH(B96,Historical!$B$7:$B$1452,0)))^(1/3)-1)*100)</f>
        <v>10.064241629820891</v>
      </c>
      <c r="U96" s="802">
        <f>IF(INDEX(Historical!$I$7:$I$1452,MATCH(B96,Historical!$B$7:$B$1452,0))=0,"n/a",((INDEX(Historical!$C$7:$C$1452,MATCH(B96,Historical!$B$7:$B$1452,0))/INDEX(Historical!$I$7:$I$1452,MATCH(B96,Historical!$B$7:$B$1452,0)))^(1/5)-1)*100)</f>
        <v>14.869835499703509</v>
      </c>
      <c r="V96" s="802">
        <f>IF(INDEX(Historical!$O$7:$O$1452,MATCH(B96,Historical!$B$7:$B$1452,0))=0,"n/a",((INDEX(Historical!$C$7:$C$1452,MATCH(B96,Historical!$B$7:$B$1452,0))/INDEX(Historical!$O$7:$O$1452,MATCH(B96,Historical!$B$7:$B$1452,0)))^(1/10)-1)*100)</f>
        <v>12.334976252295826</v>
      </c>
      <c r="W96" s="803">
        <f t="shared" si="21"/>
        <v>1.2055017533524548</v>
      </c>
      <c r="X96" s="804">
        <f t="shared" si="22"/>
        <v>0.74722791455796522</v>
      </c>
      <c r="Y96" s="770" t="s">
        <v>4482</v>
      </c>
      <c r="Z96" s="745">
        <f t="shared" si="23"/>
        <v>17.241379310344829</v>
      </c>
      <c r="AA96" s="678">
        <f t="shared" si="24"/>
        <v>21.5625</v>
      </c>
      <c r="AB96" s="679">
        <v>8</v>
      </c>
      <c r="AC96" s="959">
        <v>4.6399999999999997</v>
      </c>
      <c r="AD96" s="959" t="s">
        <v>138</v>
      </c>
      <c r="AE96" s="959">
        <v>3.44</v>
      </c>
      <c r="AF96" s="959">
        <v>3.77</v>
      </c>
      <c r="AG96" s="959">
        <v>18.5</v>
      </c>
      <c r="AH96" s="959">
        <v>4.3999999999999995</v>
      </c>
      <c r="AI96" s="959" t="s">
        <v>138</v>
      </c>
      <c r="AJ96" s="959">
        <v>19.900000000000002</v>
      </c>
      <c r="AK96" s="959" t="s">
        <v>138</v>
      </c>
      <c r="AL96" s="969">
        <v>977.49</v>
      </c>
      <c r="AM96" s="964">
        <v>3.6999999999999997</v>
      </c>
      <c r="AN96" s="959">
        <v>0.1</v>
      </c>
      <c r="AO96" s="845">
        <f t="shared" si="25"/>
        <v>-5.8930643003964409</v>
      </c>
      <c r="AP96" s="846">
        <f t="shared" si="26"/>
        <v>15.669435699603559</v>
      </c>
      <c r="AQ96" s="680">
        <f t="shared" si="27"/>
        <v>90.076738888972613</v>
      </c>
      <c r="AR96" s="745">
        <f>INDEX(Historical!$C$7:$C$1452,MATCH(B96,Historical!$B$7:$B$1452,0))*IF(AH96="n/a",1.03,IF(AH96&lt;0,1.01,IF(AH96&gt;10,1.1,(1+AH96/100))))</f>
        <v>0.83520000000000005</v>
      </c>
      <c r="AS96" s="678">
        <f t="shared" si="28"/>
        <v>0.86025600000000013</v>
      </c>
      <c r="AT96" s="678">
        <f t="shared" si="32"/>
        <v>0.88606368000000013</v>
      </c>
      <c r="AU96" s="678">
        <f t="shared" si="32"/>
        <v>0.91264559040000015</v>
      </c>
      <c r="AV96" s="678">
        <f t="shared" si="32"/>
        <v>0.94002495811200015</v>
      </c>
      <c r="AW96" s="745">
        <f t="shared" si="29"/>
        <v>4.4341902285120014</v>
      </c>
      <c r="AX96" s="854">
        <f t="shared" si="30"/>
        <v>4.4319742413913055</v>
      </c>
      <c r="AY96" s="1090">
        <v>1.1000000000000001</v>
      </c>
      <c r="AZ96" s="964">
        <v>11.17</v>
      </c>
      <c r="BA96" s="964">
        <v>-24.03</v>
      </c>
      <c r="BB96" s="964">
        <v>-5.55</v>
      </c>
      <c r="BC96" s="964">
        <v>-13.52</v>
      </c>
      <c r="BE96" s="701">
        <v>2013</v>
      </c>
      <c r="BF96" s="986" t="e">
        <f>#VALUE!</f>
        <v>#VALUE!</v>
      </c>
      <c r="BG96" s="972">
        <v>14.099999999999998</v>
      </c>
    </row>
    <row r="97" spans="1:59" ht="11.25" customHeight="1" x14ac:dyDescent="0.2">
      <c r="A97" s="645" t="s">
        <v>1066</v>
      </c>
      <c r="B97" s="651" t="s">
        <v>1067</v>
      </c>
      <c r="C97" s="1080" t="s">
        <v>248</v>
      </c>
      <c r="D97" s="1080" t="s">
        <v>4441</v>
      </c>
      <c r="E97" s="835">
        <v>7</v>
      </c>
      <c r="F97" s="554">
        <v>620</v>
      </c>
      <c r="G97" s="554" t="s">
        <v>107</v>
      </c>
      <c r="H97" s="554" t="s">
        <v>107</v>
      </c>
      <c r="I97" s="966">
        <v>43.51</v>
      </c>
      <c r="J97" s="745">
        <f t="shared" si="18"/>
        <v>3.0337853367042062</v>
      </c>
      <c r="K97" s="968">
        <v>0.33</v>
      </c>
      <c r="L97" s="679">
        <v>4</v>
      </c>
      <c r="M97" s="736">
        <f t="shared" si="19"/>
        <v>1.32</v>
      </c>
      <c r="N97" s="644" t="s">
        <v>808</v>
      </c>
      <c r="O97" s="838">
        <v>0.28999999999999998</v>
      </c>
      <c r="P97" s="958">
        <v>43326</v>
      </c>
      <c r="Q97" s="958">
        <v>43340</v>
      </c>
      <c r="R97" s="736">
        <f t="shared" si="20"/>
        <v>13.793103448275875</v>
      </c>
      <c r="S97" s="802">
        <f>IF(INDEX(Historical!$D$7:$D$1452,MATCH(B97,Historical!$B$7:$B$1452,0))=0,"n/a",(INDEX(Historical!$C$7:$C$1452,MATCH(B97,Historical!$B$7:$B$1452,0))/INDEX(Historical!$D$7:$D$1452,MATCH(B97,Historical!$B$7:$B$1452,0))-1)*100)</f>
        <v>20.45454545454546</v>
      </c>
      <c r="T97" s="802">
        <f>IF(INDEX(Historical!$F$7:$F$1452,MATCH(B97,Historical!$B$7:$B$1452,0))=0,"n/a",((INDEX(Historical!$C$7:$C$1452,MATCH(B97,Historical!$B$7:$B$1452,0))/INDEX(Historical!$F$7:$F$1452,MATCH(B97,Historical!$B$7:$B$1452,0)))^(1/3)-1)*100)</f>
        <v>20.224231620910359</v>
      </c>
      <c r="U97" s="802">
        <f>IF(INDEX(Historical!$I$7:$I$1452,MATCH(B97,Historical!$B$7:$B$1452,0))=0,"n/a",((INDEX(Historical!$C$7:$C$1452,MATCH(B97,Historical!$B$7:$B$1452,0))/INDEX(Historical!$I$7:$I$1452,MATCH(B97,Historical!$B$7:$B$1452,0)))^(1/5)-1)*100)</f>
        <v>34.591900221695383</v>
      </c>
      <c r="V97" s="802" t="str">
        <f>IF(INDEX(Historical!$O$7:$O$1452,MATCH(B97,Historical!$B$7:$B$1452,0))=0,"n/a",((INDEX(Historical!$C$7:$C$1452,MATCH(B97,Historical!$B$7:$B$1452,0))/INDEX(Historical!$O$7:$O$1452,MATCH(B97,Historical!$B$7:$B$1452,0)))^(1/10)-1)*100)</f>
        <v>n/a</v>
      </c>
      <c r="W97" s="803" t="str">
        <f t="shared" si="21"/>
        <v>n/a</v>
      </c>
      <c r="X97" s="804">
        <f t="shared" si="22"/>
        <v>5.162970182342594</v>
      </c>
      <c r="Y97" s="759"/>
      <c r="Z97" s="745">
        <f t="shared" si="23"/>
        <v>60.273972602739732</v>
      </c>
      <c r="AA97" s="678">
        <f t="shared" si="24"/>
        <v>19.867579908675797</v>
      </c>
      <c r="AB97" s="679">
        <v>12</v>
      </c>
      <c r="AC97" s="959">
        <v>2.19</v>
      </c>
      <c r="AD97" s="959">
        <v>2.5299999999999998</v>
      </c>
      <c r="AE97" s="959">
        <v>0.85</v>
      </c>
      <c r="AF97" s="959">
        <v>3.22</v>
      </c>
      <c r="AG97" s="959">
        <v>23.1</v>
      </c>
      <c r="AH97" s="959">
        <v>-12.6</v>
      </c>
      <c r="AI97" s="959">
        <v>9.01</v>
      </c>
      <c r="AJ97" s="959">
        <v>6.7</v>
      </c>
      <c r="AK97" s="959">
        <v>7.8299999999999992</v>
      </c>
      <c r="AL97" s="969">
        <v>1980</v>
      </c>
      <c r="AM97" s="964">
        <v>7.28</v>
      </c>
      <c r="AN97" s="959">
        <v>0.03</v>
      </c>
      <c r="AO97" s="845">
        <f t="shared" si="25"/>
        <v>17.758105649723792</v>
      </c>
      <c r="AP97" s="846">
        <f t="shared" si="26"/>
        <v>37.625685558399589</v>
      </c>
      <c r="AQ97" s="680">
        <f t="shared" si="27"/>
        <v>68.620029528504745</v>
      </c>
      <c r="AR97" s="745">
        <f>INDEX(Historical!$C$7:$C$1452,MATCH(B97,Historical!$B$7:$B$1452,0))*IF(AH97="n/a",1.03,IF(AH97&lt;0,1.01,IF(AH97&gt;10,1.1,(1+AH97/100))))</f>
        <v>1.0706</v>
      </c>
      <c r="AS97" s="678">
        <f t="shared" si="28"/>
        <v>1.16706106</v>
      </c>
      <c r="AT97" s="678">
        <f t="shared" si="32"/>
        <v>1.2584419409980001</v>
      </c>
      <c r="AU97" s="678">
        <f t="shared" si="32"/>
        <v>1.3569779449781436</v>
      </c>
      <c r="AV97" s="678">
        <f t="shared" si="32"/>
        <v>1.4632293180699323</v>
      </c>
      <c r="AW97" s="745">
        <f t="shared" si="29"/>
        <v>6.3163102640460753</v>
      </c>
      <c r="AX97" s="854">
        <f t="shared" si="30"/>
        <v>14.516916258437314</v>
      </c>
      <c r="AY97" s="1090">
        <v>0.43</v>
      </c>
      <c r="AZ97" s="964">
        <v>4.5199999999999996</v>
      </c>
      <c r="BA97" s="964">
        <v>-27.71</v>
      </c>
      <c r="BB97" s="964">
        <v>-9.0399999999999991</v>
      </c>
      <c r="BC97" s="964">
        <v>-15.76</v>
      </c>
      <c r="BE97" s="701">
        <v>2012</v>
      </c>
      <c r="BF97" s="986" t="e">
        <f>#VALUE!</f>
        <v>#VALUE!</v>
      </c>
      <c r="BG97" s="972">
        <v>10.7</v>
      </c>
    </row>
    <row r="98" spans="1:59" ht="11.25" customHeight="1" x14ac:dyDescent="0.2">
      <c r="A98" s="645" t="s">
        <v>1070</v>
      </c>
      <c r="B98" s="651" t="s">
        <v>1071</v>
      </c>
      <c r="C98" s="1080" t="s">
        <v>109</v>
      </c>
      <c r="D98" s="1080" t="s">
        <v>4427</v>
      </c>
      <c r="E98" s="835">
        <v>7</v>
      </c>
      <c r="F98" s="554">
        <v>625</v>
      </c>
      <c r="G98" s="554" t="s">
        <v>38</v>
      </c>
      <c r="H98" s="554" t="s">
        <v>38</v>
      </c>
      <c r="I98" s="966">
        <v>36.61</v>
      </c>
      <c r="J98" s="745">
        <f t="shared" si="18"/>
        <v>3.7148320131111725</v>
      </c>
      <c r="K98" s="968">
        <v>0.34</v>
      </c>
      <c r="L98" s="679">
        <v>4</v>
      </c>
      <c r="M98" s="736">
        <f t="shared" si="19"/>
        <v>1.36</v>
      </c>
      <c r="N98" s="644" t="s">
        <v>150</v>
      </c>
      <c r="O98" s="838">
        <v>0.28000000000000003</v>
      </c>
      <c r="P98" s="958">
        <v>43349</v>
      </c>
      <c r="Q98" s="958">
        <v>43364</v>
      </c>
      <c r="R98" s="736">
        <f t="shared" si="20"/>
        <v>21.428571428571423</v>
      </c>
      <c r="S98" s="802">
        <f>IF(INDEX(Historical!$D$7:$D$1452,MATCH(B98,Historical!$B$7:$B$1452,0))=0,"n/a",(INDEX(Historical!$C$7:$C$1452,MATCH(B98,Historical!$B$7:$B$1452,0))/INDEX(Historical!$D$7:$D$1452,MATCH(B98,Historical!$B$7:$B$1452,0))-1)*100)</f>
        <v>3.7735849056603765</v>
      </c>
      <c r="T98" s="802">
        <f>IF(INDEX(Historical!$F$7:$F$1452,MATCH(B98,Historical!$B$7:$B$1452,0))=0,"n/a",((INDEX(Historical!$C$7:$C$1452,MATCH(B98,Historical!$B$7:$B$1452,0))/INDEX(Historical!$F$7:$F$1452,MATCH(B98,Historical!$B$7:$B$1452,0)))^(1/3)-1)*100)</f>
        <v>5.3792113089372373</v>
      </c>
      <c r="U98" s="802">
        <f>IF(INDEX(Historical!$I$7:$I$1452,MATCH(B98,Historical!$B$7:$B$1452,0))=0,"n/a",((INDEX(Historical!$C$7:$C$1452,MATCH(B98,Historical!$B$7:$B$1452,0))/INDEX(Historical!$I$7:$I$1452,MATCH(B98,Historical!$B$7:$B$1452,0)))^(1/5)-1)*100)</f>
        <v>6.0512438341298491</v>
      </c>
      <c r="V98" s="802">
        <f>IF(INDEX(Historical!$O$7:$O$1452,MATCH(B98,Historical!$B$7:$B$1452,0))=0,"n/a",((INDEX(Historical!$C$7:$C$1452,MATCH(B98,Historical!$B$7:$B$1452,0))/INDEX(Historical!$O$7:$O$1452,MATCH(B98,Historical!$B$7:$B$1452,0)))^(1/10)-1)*100)</f>
        <v>-0.35654369410516029</v>
      </c>
      <c r="W98" s="803" t="str">
        <f t="shared" si="21"/>
        <v>n/a</v>
      </c>
      <c r="X98" s="804">
        <f t="shared" si="22"/>
        <v>0.7379565651377864</v>
      </c>
      <c r="Y98" s="760"/>
      <c r="Z98" s="745">
        <f t="shared" si="23"/>
        <v>36.657681940700812</v>
      </c>
      <c r="AA98" s="678">
        <f t="shared" si="24"/>
        <v>9.8679245283018862</v>
      </c>
      <c r="AB98" s="679">
        <v>12</v>
      </c>
      <c r="AC98" s="959">
        <v>3.71</v>
      </c>
      <c r="AD98" s="959">
        <v>1.1000000000000001</v>
      </c>
      <c r="AE98" s="959">
        <v>3.64</v>
      </c>
      <c r="AF98" s="959">
        <v>0.94</v>
      </c>
      <c r="AG98" s="959">
        <v>8.1</v>
      </c>
      <c r="AH98" s="959">
        <v>25.900000000000002</v>
      </c>
      <c r="AI98" s="959">
        <v>7.1999999999999993</v>
      </c>
      <c r="AJ98" s="959">
        <v>8.2000000000000011</v>
      </c>
      <c r="AK98" s="959">
        <v>9</v>
      </c>
      <c r="AL98" s="969">
        <v>2670</v>
      </c>
      <c r="AM98" s="964">
        <v>1</v>
      </c>
      <c r="AN98" s="959">
        <v>0.01</v>
      </c>
      <c r="AO98" s="845">
        <f t="shared" si="25"/>
        <v>-0.10184868106086498</v>
      </c>
      <c r="AP98" s="846">
        <f t="shared" si="26"/>
        <v>9.7660758472410212</v>
      </c>
      <c r="AQ98" s="680">
        <f t="shared" si="27"/>
        <v>-35.792527064890734</v>
      </c>
      <c r="AR98" s="745">
        <f>INDEX(Historical!$C$7:$C$1452,MATCH(B98,Historical!$B$7:$B$1452,0))*IF(AH98="n/a",1.03,IF(AH98&lt;0,1.01,IF(AH98&gt;10,1.1,(1+AH98/100))))</f>
        <v>1.2100000000000002</v>
      </c>
      <c r="AS98" s="678">
        <f t="shared" si="28"/>
        <v>1.2971200000000003</v>
      </c>
      <c r="AT98" s="678">
        <f t="shared" si="32"/>
        <v>1.4138608000000004</v>
      </c>
      <c r="AU98" s="678">
        <f t="shared" si="32"/>
        <v>1.5411082720000004</v>
      </c>
      <c r="AV98" s="678">
        <f t="shared" si="32"/>
        <v>1.6798080164800007</v>
      </c>
      <c r="AW98" s="745">
        <f t="shared" si="29"/>
        <v>7.1418970884800022</v>
      </c>
      <c r="AX98" s="854">
        <f t="shared" si="30"/>
        <v>19.508049954875723</v>
      </c>
      <c r="AY98" s="1090">
        <v>1.33</v>
      </c>
      <c r="AZ98" s="964">
        <v>5.75</v>
      </c>
      <c r="BA98" s="964">
        <v>-38.81</v>
      </c>
      <c r="BB98" s="964">
        <v>-17.46</v>
      </c>
      <c r="BC98" s="964">
        <v>-31.14</v>
      </c>
      <c r="BE98" s="701">
        <v>2012</v>
      </c>
      <c r="BF98" s="986" t="e">
        <f>#VALUE!</f>
        <v>#VALUE!</v>
      </c>
      <c r="BG98" s="972">
        <v>1.0999999999999999</v>
      </c>
    </row>
    <row r="99" spans="1:59" ht="11.25" customHeight="1" x14ac:dyDescent="0.2">
      <c r="A99" s="566" t="s">
        <v>1072</v>
      </c>
      <c r="B99" s="651" t="s">
        <v>1073</v>
      </c>
      <c r="C99" s="1080" t="s">
        <v>248</v>
      </c>
      <c r="D99" s="1080" t="s">
        <v>4405</v>
      </c>
      <c r="E99" s="835">
        <v>9</v>
      </c>
      <c r="F99" s="554">
        <v>365</v>
      </c>
      <c r="G99" s="554" t="s">
        <v>107</v>
      </c>
      <c r="H99" s="554" t="s">
        <v>107</v>
      </c>
      <c r="I99" s="966">
        <v>5.62</v>
      </c>
      <c r="J99" s="745">
        <f t="shared" si="18"/>
        <v>6.04982206405694</v>
      </c>
      <c r="K99" s="968">
        <v>8.5000000000000006E-2</v>
      </c>
      <c r="L99" s="679">
        <v>4</v>
      </c>
      <c r="M99" s="736">
        <f t="shared" si="19"/>
        <v>0.34</v>
      </c>
      <c r="N99" s="644" t="s">
        <v>165</v>
      </c>
      <c r="O99" s="838">
        <v>8.2500000000000004E-2</v>
      </c>
      <c r="P99" s="958">
        <v>43175</v>
      </c>
      <c r="Q99" s="958">
        <v>43192</v>
      </c>
      <c r="R99" s="736">
        <f t="shared" si="20"/>
        <v>3.0303030303030329</v>
      </c>
      <c r="S99" s="802">
        <f>IF(INDEX(Historical!$D$7:$D$1452,MATCH(B99,Historical!$B$7:$B$1452,0))=0,"n/a",(INDEX(Historical!$C$7:$C$1452,MATCH(B99,Historical!$B$7:$B$1452,0))/INDEX(Historical!$D$7:$D$1452,MATCH(B99,Historical!$B$7:$B$1452,0))-1)*100)</f>
        <v>3.125</v>
      </c>
      <c r="T99" s="802">
        <f>IF(INDEX(Historical!$F$7:$F$1452,MATCH(B99,Historical!$B$7:$B$1452,0))=0,"n/a",((INDEX(Historical!$C$7:$C$1452,MATCH(B99,Historical!$B$7:$B$1452,0))/INDEX(Historical!$F$7:$F$1452,MATCH(B99,Historical!$B$7:$B$1452,0)))^(1/3)-1)*100)</f>
        <v>3.228011545636722</v>
      </c>
      <c r="U99" s="802">
        <f>IF(INDEX(Historical!$I$7:$I$1452,MATCH(B99,Historical!$B$7:$B$1452,0))=0,"n/a",((INDEX(Historical!$C$7:$C$1452,MATCH(B99,Historical!$B$7:$B$1452,0))/INDEX(Historical!$I$7:$I$1452,MATCH(B99,Historical!$B$7:$B$1452,0)))^(1/5)-1)*100)</f>
        <v>9.4608784223157549</v>
      </c>
      <c r="V99" s="802" t="str">
        <f>IF(INDEX(Historical!$O$7:$O$1452,MATCH(B99,Historical!$B$7:$B$1452,0))=0,"n/a",((INDEX(Historical!$C$7:$C$1452,MATCH(B99,Historical!$B$7:$B$1452,0))/INDEX(Historical!$O$7:$O$1452,MATCH(B99,Historical!$B$7:$B$1452,0)))^(1/10)-1)*100)</f>
        <v>n/a</v>
      </c>
      <c r="W99" s="803" t="str">
        <f t="shared" si="21"/>
        <v>n/a</v>
      </c>
      <c r="X99" s="804" t="str">
        <f t="shared" si="22"/>
        <v>n/a</v>
      </c>
      <c r="Y99" s="759"/>
      <c r="Z99" s="745">
        <f t="shared" si="23"/>
        <v>66.666666666666671</v>
      </c>
      <c r="AA99" s="678">
        <f t="shared" si="24"/>
        <v>11.019607843137255</v>
      </c>
      <c r="AB99" s="679">
        <v>1</v>
      </c>
      <c r="AC99" s="959">
        <v>0.51</v>
      </c>
      <c r="AD99" s="959">
        <v>1.1000000000000001</v>
      </c>
      <c r="AE99" s="959">
        <v>0.32</v>
      </c>
      <c r="AF99" s="959">
        <v>1.05</v>
      </c>
      <c r="AG99" s="959">
        <v>12.1</v>
      </c>
      <c r="AH99" s="959">
        <v>2.2999999999999998</v>
      </c>
      <c r="AI99" s="959">
        <v>-24.48</v>
      </c>
      <c r="AJ99" s="959">
        <v>-8.1</v>
      </c>
      <c r="AK99" s="959">
        <v>10</v>
      </c>
      <c r="AL99" s="969">
        <v>705.31</v>
      </c>
      <c r="AM99" s="964">
        <v>1.2</v>
      </c>
      <c r="AN99" s="959">
        <v>0.09</v>
      </c>
      <c r="AO99" s="845">
        <f t="shared" si="25"/>
        <v>4.4910926432354401</v>
      </c>
      <c r="AP99" s="846">
        <f t="shared" si="26"/>
        <v>15.510700486372695</v>
      </c>
      <c r="AQ99" s="680">
        <f t="shared" si="27"/>
        <v>-28.288887471112822</v>
      </c>
      <c r="AR99" s="745">
        <f>INDEX(Historical!$C$7:$C$1452,MATCH(B99,Historical!$B$7:$B$1452,0))*IF(AH99="n/a",1.03,IF(AH99&lt;0,1.01,IF(AH99&gt;10,1.1,(1+AH99/100))))</f>
        <v>0.33759</v>
      </c>
      <c r="AS99" s="678">
        <f t="shared" si="28"/>
        <v>0.34096589999999999</v>
      </c>
      <c r="AT99" s="678">
        <f t="shared" si="32"/>
        <v>0.37506249000000003</v>
      </c>
      <c r="AU99" s="678">
        <f t="shared" si="32"/>
        <v>0.41256873900000007</v>
      </c>
      <c r="AV99" s="678">
        <f t="shared" si="32"/>
        <v>0.45382561290000012</v>
      </c>
      <c r="AW99" s="745">
        <f t="shared" si="29"/>
        <v>1.9200127419000004</v>
      </c>
      <c r="AX99" s="854">
        <f t="shared" si="30"/>
        <v>34.163927791814949</v>
      </c>
      <c r="AY99" s="1090">
        <v>0.42</v>
      </c>
      <c r="AZ99" s="964">
        <v>27.150000000000002</v>
      </c>
      <c r="BA99" s="964">
        <v>-48.44</v>
      </c>
      <c r="BB99" s="964">
        <v>-16.850000000000001</v>
      </c>
      <c r="BC99" s="964">
        <v>-33.76</v>
      </c>
      <c r="BE99" s="701">
        <v>2010</v>
      </c>
      <c r="BF99" s="986" t="e">
        <f>#VALUE!</f>
        <v>#VALUE!</v>
      </c>
      <c r="BG99" s="972">
        <v>7.3</v>
      </c>
    </row>
    <row r="100" spans="1:59" ht="11.25" customHeight="1" x14ac:dyDescent="0.2">
      <c r="A100" s="566" t="s">
        <v>3841</v>
      </c>
      <c r="B100" s="651" t="s">
        <v>3842</v>
      </c>
      <c r="C100" s="1080" t="s">
        <v>248</v>
      </c>
      <c r="D100" s="1080" t="s">
        <v>4405</v>
      </c>
      <c r="E100" s="835">
        <v>5</v>
      </c>
      <c r="F100" s="554">
        <v>805</v>
      </c>
      <c r="G100" s="554" t="s">
        <v>107</v>
      </c>
      <c r="H100" s="554" t="s">
        <v>107</v>
      </c>
      <c r="I100" s="966">
        <v>90.09</v>
      </c>
      <c r="J100" s="745">
        <f t="shared" si="18"/>
        <v>2.22000222000222</v>
      </c>
      <c r="K100" s="968">
        <v>0.5</v>
      </c>
      <c r="L100" s="679">
        <v>4</v>
      </c>
      <c r="M100" s="736">
        <f t="shared" si="19"/>
        <v>2</v>
      </c>
      <c r="N100" s="644" t="s">
        <v>4129</v>
      </c>
      <c r="O100" s="838">
        <v>0.4</v>
      </c>
      <c r="P100" s="958">
        <v>43203</v>
      </c>
      <c r="Q100" s="958">
        <v>43217</v>
      </c>
      <c r="R100" s="736">
        <f t="shared" si="20"/>
        <v>24.999999999999993</v>
      </c>
      <c r="S100" s="802">
        <f>IF(INDEX(Historical!$D$7:$D$1452,MATCH(B100,Historical!$B$7:$B$1452,0))=0,"n/a",(INDEX(Historical!$C$7:$C$1452,MATCH(B100,Historical!$B$7:$B$1452,0))/INDEX(Historical!$D$7:$D$1452,MATCH(B100,Historical!$B$7:$B$1452,0))-1)*100)</f>
        <v>86.666666666666643</v>
      </c>
      <c r="T100" s="802">
        <f>IF(INDEX(Historical!$F$7:$F$1452,MATCH(B100,Historical!$B$7:$B$1452,0))=0,"n/a",((INDEX(Historical!$C$7:$C$1452,MATCH(B100,Historical!$B$7:$B$1452,0))/INDEX(Historical!$F$7:$F$1452,MATCH(B100,Historical!$B$7:$B$1452,0)))^(1/3)-1)*100)</f>
        <v>52.147084349303263</v>
      </c>
      <c r="U100" s="802" t="str">
        <f>IF(INDEX(Historical!$I$7:$I$1452,MATCH(B100,Historical!$B$7:$B$1452,0))=0,"n/a",((INDEX(Historical!$C$7:$C$1452,MATCH(B100,Historical!$B$7:$B$1452,0))/INDEX(Historical!$I$7:$I$1452,MATCH(B100,Historical!$B$7:$B$1452,0)))^(1/5)-1)*100)</f>
        <v>n/a</v>
      </c>
      <c r="V100" s="802" t="str">
        <f>IF(INDEX(Historical!$O$7:$O$1452,MATCH(B100,Historical!$B$7:$B$1452,0))=0,"n/a",((INDEX(Historical!$C$7:$C$1452,MATCH(B100,Historical!$B$7:$B$1452,0))/INDEX(Historical!$O$7:$O$1452,MATCH(B100,Historical!$B$7:$B$1452,0)))^(1/10)-1)*100)</f>
        <v>n/a</v>
      </c>
      <c r="W100" s="803" t="str">
        <f t="shared" si="21"/>
        <v>n/a</v>
      </c>
      <c r="X100" s="804" t="str">
        <f t="shared" si="22"/>
        <v>n/a</v>
      </c>
      <c r="Y100" s="759"/>
      <c r="Z100" s="745">
        <f t="shared" si="23"/>
        <v>26.07561929595828</v>
      </c>
      <c r="AA100" s="678">
        <f t="shared" si="24"/>
        <v>11.745762711864407</v>
      </c>
      <c r="AB100" s="679">
        <v>1</v>
      </c>
      <c r="AC100" s="959">
        <v>7.67</v>
      </c>
      <c r="AD100" s="959">
        <v>0.76</v>
      </c>
      <c r="AE100" s="959">
        <v>0.73</v>
      </c>
      <c r="AF100" s="959">
        <v>4.3</v>
      </c>
      <c r="AG100" s="959">
        <v>21.3</v>
      </c>
      <c r="AH100" s="959">
        <v>39.300000000000004</v>
      </c>
      <c r="AI100" s="959">
        <v>18.579999999999998</v>
      </c>
      <c r="AJ100" s="959">
        <v>23.599999999999998</v>
      </c>
      <c r="AK100" s="959">
        <v>15.4</v>
      </c>
      <c r="AL100" s="969">
        <v>1450</v>
      </c>
      <c r="AM100" s="964">
        <v>1.5</v>
      </c>
      <c r="AN100" s="959">
        <v>0.19</v>
      </c>
      <c r="AO100" s="845" t="str">
        <f t="shared" si="25"/>
        <v>n/a</v>
      </c>
      <c r="AP100" s="846" t="str">
        <f t="shared" si="26"/>
        <v>n/a</v>
      </c>
      <c r="AQ100" s="680">
        <f t="shared" si="27"/>
        <v>49.824756389318537</v>
      </c>
      <c r="AR100" s="745">
        <f>INDEX(Historical!$C$7:$C$1452,MATCH(B100,Historical!$B$7:$B$1452,0))*IF(AH100="n/a",1.03,IF(AH100&lt;0,1.01,IF(AH100&gt;10,1.1,(1+AH100/100))))</f>
        <v>1.54</v>
      </c>
      <c r="AS100" s="678">
        <f t="shared" si="28"/>
        <v>1.6940000000000002</v>
      </c>
      <c r="AT100" s="678">
        <f t="shared" si="32"/>
        <v>1.8634000000000004</v>
      </c>
      <c r="AU100" s="678">
        <f t="shared" si="32"/>
        <v>2.0497400000000008</v>
      </c>
      <c r="AV100" s="678">
        <f t="shared" si="32"/>
        <v>2.2547140000000012</v>
      </c>
      <c r="AW100" s="745">
        <f t="shared" si="29"/>
        <v>9.4018540000000019</v>
      </c>
      <c r="AX100" s="854">
        <f t="shared" si="30"/>
        <v>10.436068376068377</v>
      </c>
      <c r="AY100" s="1090">
        <v>0.79</v>
      </c>
      <c r="AZ100" s="964">
        <v>3.49</v>
      </c>
      <c r="BA100" s="964">
        <v>-44.269999999999996</v>
      </c>
      <c r="BB100" s="964">
        <v>-27.42</v>
      </c>
      <c r="BC100" s="964">
        <v>-29.549999999999997</v>
      </c>
      <c r="BE100" s="701">
        <v>2014</v>
      </c>
      <c r="BF100" s="986" t="e">
        <f>#VALUE!</f>
        <v>#VALUE!</v>
      </c>
      <c r="BG100" s="972">
        <v>9.1999999999999993</v>
      </c>
    </row>
    <row r="101" spans="1:59" ht="11.25" customHeight="1" x14ac:dyDescent="0.2">
      <c r="A101" s="645" t="s">
        <v>1074</v>
      </c>
      <c r="B101" s="651" t="s">
        <v>1075</v>
      </c>
      <c r="C101" s="1080" t="s">
        <v>248</v>
      </c>
      <c r="D101" s="1080" t="s">
        <v>4441</v>
      </c>
      <c r="E101" s="835">
        <v>8</v>
      </c>
      <c r="F101" s="554">
        <v>560</v>
      </c>
      <c r="G101" s="554" t="s">
        <v>107</v>
      </c>
      <c r="H101" s="554" t="s">
        <v>107</v>
      </c>
      <c r="I101" s="966">
        <v>243.94</v>
      </c>
      <c r="J101" s="745">
        <f t="shared" si="18"/>
        <v>0.66819709764696233</v>
      </c>
      <c r="K101" s="968">
        <v>1.63</v>
      </c>
      <c r="L101" s="679">
        <v>1</v>
      </c>
      <c r="M101" s="736">
        <f t="shared" si="19"/>
        <v>1.63</v>
      </c>
      <c r="N101" s="644" t="s">
        <v>985</v>
      </c>
      <c r="O101" s="838">
        <v>1.52</v>
      </c>
      <c r="P101" s="958">
        <v>43440</v>
      </c>
      <c r="Q101" s="958">
        <v>43469</v>
      </c>
      <c r="R101" s="736">
        <f t="shared" si="20"/>
        <v>7.2368421052631495</v>
      </c>
      <c r="S101" s="802">
        <f>IF(INDEX(Historical!$D$7:$D$1452,MATCH(B101,Historical!$B$7:$B$1452,0))=0,"n/a",(INDEX(Historical!$C$7:$C$1452,MATCH(B101,Historical!$B$7:$B$1452,0))/INDEX(Historical!$D$7:$D$1452,MATCH(B101,Historical!$B$7:$B$1452,0))-1)*100)</f>
        <v>14.782608695652177</v>
      </c>
      <c r="T101" s="802">
        <f>IF(INDEX(Historical!$F$7:$F$1452,MATCH(B101,Historical!$B$7:$B$1452,0))=0,"n/a",((INDEX(Historical!$C$7:$C$1452,MATCH(B101,Historical!$B$7:$B$1452,0))/INDEX(Historical!$F$7:$F$1452,MATCH(B101,Historical!$B$7:$B$1452,0)))^(1/3)-1)*100)</f>
        <v>14.90834232364584</v>
      </c>
      <c r="U101" s="802">
        <f>IF(INDEX(Historical!$I$7:$I$1452,MATCH(B101,Historical!$B$7:$B$1452,0))=0,"n/a",((INDEX(Historical!$C$7:$C$1452,MATCH(B101,Historical!$B$7:$B$1452,0))/INDEX(Historical!$I$7:$I$1452,MATCH(B101,Historical!$B$7:$B$1452,0)))^(1/5)-1)*100)</f>
        <v>17.080491296489232</v>
      </c>
      <c r="V101" s="802">
        <f>IF(INDEX(Historical!$O$7:$O$1452,MATCH(B101,Historical!$B$7:$B$1452,0))=0,"n/a",((INDEX(Historical!$C$7:$C$1452,MATCH(B101,Historical!$B$7:$B$1452,0))/INDEX(Historical!$O$7:$O$1452,MATCH(B101,Historical!$B$7:$B$1452,0)))^(1/10)-1)*100)</f>
        <v>10.194620275875476</v>
      </c>
      <c r="W101" s="803">
        <f t="shared" si="21"/>
        <v>1.675441638263709</v>
      </c>
      <c r="X101" s="804">
        <f t="shared" si="22"/>
        <v>4.2701228241223079</v>
      </c>
      <c r="Y101" s="967"/>
      <c r="Z101" s="745">
        <f t="shared" si="23"/>
        <v>14.285714285714285</v>
      </c>
      <c r="AA101" s="678">
        <f t="shared" si="24"/>
        <v>21.3794916739702</v>
      </c>
      <c r="AB101" s="679">
        <v>12</v>
      </c>
      <c r="AC101" s="959">
        <v>11.41</v>
      </c>
      <c r="AD101" s="959">
        <v>1.78</v>
      </c>
      <c r="AE101" s="959">
        <v>3.56</v>
      </c>
      <c r="AF101" s="959">
        <v>6.44</v>
      </c>
      <c r="AG101" s="959" t="s">
        <v>138</v>
      </c>
      <c r="AH101" s="959">
        <v>-29.7</v>
      </c>
      <c r="AI101" s="959">
        <v>1.28</v>
      </c>
      <c r="AJ101" s="959">
        <v>4</v>
      </c>
      <c r="AK101" s="959">
        <v>12</v>
      </c>
      <c r="AL101" s="969">
        <v>3450</v>
      </c>
      <c r="AM101" s="964">
        <v>0.5</v>
      </c>
      <c r="AN101" s="959">
        <v>1.72</v>
      </c>
      <c r="AO101" s="845">
        <f t="shared" si="25"/>
        <v>-3.6308032798340051</v>
      </c>
      <c r="AP101" s="846">
        <f t="shared" si="26"/>
        <v>17.748688394136195</v>
      </c>
      <c r="AQ101" s="680">
        <f t="shared" si="27"/>
        <v>147.37189850314948</v>
      </c>
      <c r="AR101" s="745">
        <f>INDEX(Historical!$C$7:$C$1452,MATCH(B101,Historical!$B$7:$B$1452,0))*IF(AH101="n/a",1.03,IF(AH101&lt;0,1.01,IF(AH101&gt;10,1.1,(1+AH101/100))))</f>
        <v>1.3332000000000002</v>
      </c>
      <c r="AS101" s="678">
        <f t="shared" si="28"/>
        <v>1.3502649600000001</v>
      </c>
      <c r="AT101" s="678">
        <f t="shared" si="32"/>
        <v>1.4852914560000001</v>
      </c>
      <c r="AU101" s="678">
        <f t="shared" si="32"/>
        <v>1.6338206016000003</v>
      </c>
      <c r="AV101" s="678">
        <f t="shared" si="32"/>
        <v>1.7972026617600005</v>
      </c>
      <c r="AW101" s="745">
        <f t="shared" si="29"/>
        <v>7.599779679360001</v>
      </c>
      <c r="AX101" s="854">
        <f t="shared" si="30"/>
        <v>3.115429892334181</v>
      </c>
      <c r="AY101" s="1090">
        <v>1.1599999999999999</v>
      </c>
      <c r="AZ101" s="964">
        <v>9.26</v>
      </c>
      <c r="BA101" s="964">
        <v>-22.46</v>
      </c>
      <c r="BB101" s="964">
        <v>-6.61</v>
      </c>
      <c r="BC101" s="964">
        <v>-11.450000000000001</v>
      </c>
      <c r="BE101" s="701">
        <v>2012</v>
      </c>
      <c r="BF101" s="986" t="e">
        <f>#VALUE!</f>
        <v>#VALUE!</v>
      </c>
      <c r="BG101" s="972" t="s">
        <v>138</v>
      </c>
    </row>
    <row r="102" spans="1:59" ht="11.25" customHeight="1" x14ac:dyDescent="0.2">
      <c r="A102" s="566" t="s">
        <v>1076</v>
      </c>
      <c r="B102" s="651" t="s">
        <v>1077</v>
      </c>
      <c r="C102" s="1080" t="s">
        <v>4277</v>
      </c>
      <c r="D102" s="1080" t="s">
        <v>4448</v>
      </c>
      <c r="E102" s="835">
        <v>8</v>
      </c>
      <c r="F102" s="554">
        <v>485</v>
      </c>
      <c r="G102" s="554" t="s">
        <v>116</v>
      </c>
      <c r="H102" s="554" t="s">
        <v>116</v>
      </c>
      <c r="I102" s="966">
        <v>43.33</v>
      </c>
      <c r="J102" s="745">
        <f t="shared" si="18"/>
        <v>3.0463881837064393</v>
      </c>
      <c r="K102" s="968">
        <v>0.33</v>
      </c>
      <c r="L102" s="679">
        <v>4</v>
      </c>
      <c r="M102" s="736">
        <f t="shared" si="19"/>
        <v>1.32</v>
      </c>
      <c r="N102" s="644" t="s">
        <v>416</v>
      </c>
      <c r="O102" s="838">
        <v>0.28999999999999998</v>
      </c>
      <c r="P102" s="958">
        <v>43194</v>
      </c>
      <c r="Q102" s="958">
        <v>43215</v>
      </c>
      <c r="R102" s="736">
        <f t="shared" si="20"/>
        <v>13.793103448275875</v>
      </c>
      <c r="S102" s="802">
        <f>IF(INDEX(Historical!$D$7:$D$1452,MATCH(B102,Historical!$B$7:$B$1452,0))=0,"n/a",(INDEX(Historical!$C$7:$C$1452,MATCH(B102,Historical!$B$7:$B$1452,0))/INDEX(Historical!$D$7:$D$1452,MATCH(B102,Historical!$B$7:$B$1452,0))-1)*100)</f>
        <v>14.141414141414121</v>
      </c>
      <c r="T102" s="802">
        <f>IF(INDEX(Historical!$F$7:$F$1452,MATCH(B102,Historical!$B$7:$B$1452,0))=0,"n/a",((INDEX(Historical!$C$7:$C$1452,MATCH(B102,Historical!$B$7:$B$1452,0))/INDEX(Historical!$F$7:$F$1452,MATCH(B102,Historical!$B$7:$B$1452,0)))^(1/3)-1)*100)</f>
        <v>15.154851934891322</v>
      </c>
      <c r="U102" s="802">
        <f>IF(INDEX(Historical!$I$7:$I$1452,MATCH(B102,Historical!$B$7:$B$1452,0))=0,"n/a",((INDEX(Historical!$C$7:$C$1452,MATCH(B102,Historical!$B$7:$B$1452,0))/INDEX(Historical!$I$7:$I$1452,MATCH(B102,Historical!$B$7:$B$1452,0)))^(1/5)-1)*100)</f>
        <v>25.705763030008356</v>
      </c>
      <c r="V102" s="802" t="str">
        <f>IF(INDEX(Historical!$O$7:$O$1452,MATCH(B102,Historical!$B$7:$B$1452,0))=0,"n/a",((INDEX(Historical!$C$7:$C$1452,MATCH(B102,Historical!$B$7:$B$1452,0))/INDEX(Historical!$O$7:$O$1452,MATCH(B102,Historical!$B$7:$B$1452,0)))^(1/10)-1)*100)</f>
        <v>n/a</v>
      </c>
      <c r="W102" s="803" t="str">
        <f t="shared" si="21"/>
        <v>n/a</v>
      </c>
      <c r="X102" s="804">
        <f t="shared" si="22"/>
        <v>8.568587676669452</v>
      </c>
      <c r="Y102" s="756"/>
      <c r="Z102" s="745">
        <f t="shared" si="23"/>
        <v>54.098360655737707</v>
      </c>
      <c r="AA102" s="678">
        <f t="shared" si="24"/>
        <v>17.758196721311474</v>
      </c>
      <c r="AB102" s="679">
        <v>7</v>
      </c>
      <c r="AC102" s="959">
        <v>2.44</v>
      </c>
      <c r="AD102" s="959">
        <v>1.94</v>
      </c>
      <c r="AE102" s="959">
        <v>4.03</v>
      </c>
      <c r="AF102" s="959">
        <v>4.51</v>
      </c>
      <c r="AG102" s="959">
        <v>2.7</v>
      </c>
      <c r="AH102" s="959">
        <v>13.100000000000001</v>
      </c>
      <c r="AI102" s="959">
        <v>8.9499999999999993</v>
      </c>
      <c r="AJ102" s="959">
        <v>3</v>
      </c>
      <c r="AK102" s="959">
        <v>9.15</v>
      </c>
      <c r="AL102" s="969">
        <v>202400</v>
      </c>
      <c r="AM102" s="964">
        <v>0.1</v>
      </c>
      <c r="AN102" s="959">
        <v>0.57999999999999996</v>
      </c>
      <c r="AO102" s="845">
        <f t="shared" si="25"/>
        <v>10.993954492403322</v>
      </c>
      <c r="AP102" s="846">
        <f t="shared" si="26"/>
        <v>28.752151213714797</v>
      </c>
      <c r="AQ102" s="680">
        <f t="shared" si="27"/>
        <v>88.66721697577546</v>
      </c>
      <c r="AR102" s="745">
        <f>INDEX(Historical!$C$7:$C$1452,MATCH(B102,Historical!$B$7:$B$1452,0))*IF(AH102="n/a",1.03,IF(AH102&lt;0,1.01,IF(AH102&gt;10,1.1,(1+AH102/100))))</f>
        <v>1.2429999999999999</v>
      </c>
      <c r="AS102" s="678">
        <f t="shared" si="28"/>
        <v>1.3542484999999997</v>
      </c>
      <c r="AT102" s="678">
        <f t="shared" si="32"/>
        <v>1.4781622377499997</v>
      </c>
      <c r="AU102" s="678">
        <f t="shared" si="32"/>
        <v>1.6134140825041245</v>
      </c>
      <c r="AV102" s="678">
        <f t="shared" si="32"/>
        <v>1.7610414710532518</v>
      </c>
      <c r="AW102" s="745">
        <f t="shared" si="29"/>
        <v>7.4498662913073765</v>
      </c>
      <c r="AX102" s="854">
        <f t="shared" si="30"/>
        <v>17.193321696993717</v>
      </c>
      <c r="AY102" s="1090">
        <v>1.1399999999999999</v>
      </c>
      <c r="AZ102" s="964">
        <v>16.009999999999998</v>
      </c>
      <c r="BA102" s="964">
        <v>-12.41</v>
      </c>
      <c r="BB102" s="964">
        <v>-4.7699999999999996</v>
      </c>
      <c r="BC102" s="964">
        <v>-3.17</v>
      </c>
      <c r="BE102" s="701">
        <v>2011</v>
      </c>
      <c r="BF102" s="986" t="e">
        <f>#VALUE!</f>
        <v>#VALUE!</v>
      </c>
      <c r="BG102" s="972">
        <v>1.0999999999999999</v>
      </c>
    </row>
    <row r="103" spans="1:59" s="882" customFormat="1" ht="11.25" customHeight="1" x14ac:dyDescent="0.2">
      <c r="A103" s="861" t="s">
        <v>1078</v>
      </c>
      <c r="B103" s="890" t="s">
        <v>1079</v>
      </c>
      <c r="C103" s="1080" t="s">
        <v>109</v>
      </c>
      <c r="D103" s="1080" t="s">
        <v>4419</v>
      </c>
      <c r="E103" s="862">
        <v>6</v>
      </c>
      <c r="F103" s="554">
        <v>686</v>
      </c>
      <c r="G103" s="1179" t="s">
        <v>107</v>
      </c>
      <c r="H103" s="1179" t="s">
        <v>107</v>
      </c>
      <c r="I103" s="863">
        <v>10.9</v>
      </c>
      <c r="J103" s="864">
        <f t="shared" si="18"/>
        <v>1.834862385321101</v>
      </c>
      <c r="K103" s="865">
        <v>0.2</v>
      </c>
      <c r="L103" s="866">
        <v>1</v>
      </c>
      <c r="M103" s="867">
        <f t="shared" si="19"/>
        <v>0.2</v>
      </c>
      <c r="N103" s="868" t="s">
        <v>251</v>
      </c>
      <c r="O103" s="869">
        <v>0.16</v>
      </c>
      <c r="P103" s="886">
        <v>43139</v>
      </c>
      <c r="Q103" s="886">
        <v>43167</v>
      </c>
      <c r="R103" s="867">
        <f t="shared" si="20"/>
        <v>25.000000000000007</v>
      </c>
      <c r="S103" s="802">
        <f>IF(INDEX(Historical!$D$7:$D$1452,MATCH(B103,Historical!$B$7:$B$1452,0))=0,"n/a",(INDEX(Historical!$C$7:$C$1452,MATCH(B103,Historical!$B$7:$B$1452,0))/INDEX(Historical!$D$7:$D$1452,MATCH(B103,Historical!$B$7:$B$1452,0))-1)*100)</f>
        <v>33.33333333333335</v>
      </c>
      <c r="T103" s="802">
        <f>IF(INDEX(Historical!$F$7:$F$1452,MATCH(B103,Historical!$B$7:$B$1452,0))=0,"n/a",((INDEX(Historical!$C$7:$C$1452,MATCH(B103,Historical!$B$7:$B$1452,0))/INDEX(Historical!$F$7:$F$1452,MATCH(B103,Historical!$B$7:$B$1452,0)))^(1/3)-1)*100)</f>
        <v>58.74010519681994</v>
      </c>
      <c r="U103" s="802" t="str">
        <f>IF(INDEX(Historical!$I$7:$I$1452,MATCH(B103,Historical!$B$7:$B$1452,0))=0,"n/a",((INDEX(Historical!$C$7:$C$1452,MATCH(B103,Historical!$B$7:$B$1452,0))/INDEX(Historical!$I$7:$I$1452,MATCH(B103,Historical!$B$7:$B$1452,0)))^(1/5)-1)*100)</f>
        <v>n/a</v>
      </c>
      <c r="V103" s="802">
        <f>IF(INDEX(Historical!$O$7:$O$1452,MATCH(B103,Historical!$B$7:$B$1452,0))=0,"n/a",((INDEX(Historical!$C$7:$C$1452,MATCH(B103,Historical!$B$7:$B$1452,0))/INDEX(Historical!$O$7:$O$1452,MATCH(B103,Historical!$B$7:$B$1452,0)))^(1/10)-1)*100)</f>
        <v>-2.2067231457071457</v>
      </c>
      <c r="W103" s="871" t="str">
        <f t="shared" si="21"/>
        <v>n/a</v>
      </c>
      <c r="X103" s="872" t="str">
        <f t="shared" si="22"/>
        <v>n/a</v>
      </c>
      <c r="Y103" s="883"/>
      <c r="Z103" s="864">
        <f t="shared" si="23"/>
        <v>28.571428571428577</v>
      </c>
      <c r="AA103" s="874">
        <f t="shared" si="24"/>
        <v>15.571428571428573</v>
      </c>
      <c r="AB103" s="866">
        <v>9</v>
      </c>
      <c r="AC103" s="875">
        <v>0.7</v>
      </c>
      <c r="AD103" s="875" t="s">
        <v>138</v>
      </c>
      <c r="AE103" s="875">
        <v>3.18</v>
      </c>
      <c r="AF103" s="875">
        <v>0.49</v>
      </c>
      <c r="AG103" s="875">
        <v>4.8</v>
      </c>
      <c r="AH103" s="875">
        <v>35.6</v>
      </c>
      <c r="AI103" s="875">
        <v>10.33</v>
      </c>
      <c r="AJ103" s="875">
        <v>25.4</v>
      </c>
      <c r="AK103" s="875" t="s">
        <v>138</v>
      </c>
      <c r="AL103" s="876">
        <v>123.61</v>
      </c>
      <c r="AM103" s="877">
        <v>2.2999999999999998</v>
      </c>
      <c r="AN103" s="875">
        <v>0.18</v>
      </c>
      <c r="AO103" s="878" t="str">
        <f t="shared" si="25"/>
        <v>n/a</v>
      </c>
      <c r="AP103" s="879" t="str">
        <f t="shared" si="26"/>
        <v>n/a</v>
      </c>
      <c r="AQ103" s="880">
        <f t="shared" si="27"/>
        <v>-41.766752528206773</v>
      </c>
      <c r="AR103" s="745">
        <f>INDEX(Historical!$C$7:$C$1452,MATCH(B103,Historical!$B$7:$B$1452,0))*IF(AH103="n/a",1.03,IF(AH103&lt;0,1.01,IF(AH103&gt;10,1.1,(1+AH103/100))))</f>
        <v>0.17600000000000002</v>
      </c>
      <c r="AS103" s="874">
        <f t="shared" si="28"/>
        <v>0.19360000000000002</v>
      </c>
      <c r="AT103" s="874">
        <f t="shared" si="32"/>
        <v>0.19940800000000003</v>
      </c>
      <c r="AU103" s="874">
        <f t="shared" si="32"/>
        <v>0.20539024000000003</v>
      </c>
      <c r="AV103" s="874">
        <f t="shared" si="32"/>
        <v>0.21155194720000003</v>
      </c>
      <c r="AW103" s="864">
        <f t="shared" si="29"/>
        <v>0.98595018720000016</v>
      </c>
      <c r="AX103" s="881">
        <f t="shared" si="30"/>
        <v>9.04541456146789</v>
      </c>
      <c r="AY103" s="1091">
        <v>0.12</v>
      </c>
      <c r="AZ103" s="877">
        <v>3.81</v>
      </c>
      <c r="BA103" s="877">
        <v>-23.51</v>
      </c>
      <c r="BB103" s="877">
        <v>-10.32</v>
      </c>
      <c r="BC103" s="877">
        <v>-19.37</v>
      </c>
      <c r="BD103" s="1007"/>
      <c r="BE103" s="701">
        <v>2013</v>
      </c>
      <c r="BF103" s="986" t="e">
        <f>#VALUE!</f>
        <v>#VALUE!</v>
      </c>
      <c r="BG103" s="938">
        <v>0.4</v>
      </c>
    </row>
    <row r="104" spans="1:59" ht="11.25" customHeight="1" x14ac:dyDescent="0.2">
      <c r="A104" s="645" t="s">
        <v>3843</v>
      </c>
      <c r="B104" s="651" t="s">
        <v>3844</v>
      </c>
      <c r="C104" s="1080" t="s">
        <v>109</v>
      </c>
      <c r="D104" s="1080" t="s">
        <v>4427</v>
      </c>
      <c r="E104" s="835">
        <v>5</v>
      </c>
      <c r="F104" s="554">
        <v>830</v>
      </c>
      <c r="G104" s="554" t="s">
        <v>107</v>
      </c>
      <c r="H104" s="554" t="s">
        <v>107</v>
      </c>
      <c r="I104" s="966">
        <v>29.73</v>
      </c>
      <c r="J104" s="745">
        <f t="shared" si="18"/>
        <v>3.6326942482341069</v>
      </c>
      <c r="K104" s="968">
        <v>0.27</v>
      </c>
      <c r="L104" s="679">
        <v>4</v>
      </c>
      <c r="M104" s="736">
        <f t="shared" si="19"/>
        <v>1.08</v>
      </c>
      <c r="N104" s="644" t="s">
        <v>108</v>
      </c>
      <c r="O104" s="838">
        <v>0.22</v>
      </c>
      <c r="P104" s="958">
        <v>43312</v>
      </c>
      <c r="Q104" s="958">
        <v>43327</v>
      </c>
      <c r="R104" s="736">
        <f t="shared" si="20"/>
        <v>22.727272727272734</v>
      </c>
      <c r="S104" s="802">
        <f>IF(INDEX(Historical!$D$7:$D$1452,MATCH(B104,Historical!$B$7:$B$1452,0))=0,"n/a",(INDEX(Historical!$C$7:$C$1452,MATCH(B104,Historical!$B$7:$B$1452,0))/INDEX(Historical!$D$7:$D$1452,MATCH(B104,Historical!$B$7:$B$1452,0))-1)*100)</f>
        <v>39.130434782608688</v>
      </c>
      <c r="T104" s="802">
        <f>IF(INDEX(Historical!$F$7:$F$1452,MATCH(B104,Historical!$B$7:$B$1452,0))=0,"n/a",((INDEX(Historical!$C$7:$C$1452,MATCH(B104,Historical!$B$7:$B$1452,0))/INDEX(Historical!$F$7:$F$1452,MATCH(B104,Historical!$B$7:$B$1452,0)))^(1/3)-1)*100)</f>
        <v>85.663553344511129</v>
      </c>
      <c r="U104" s="802" t="str">
        <f>IF(INDEX(Historical!$I$7:$I$1452,MATCH(B104,Historical!$B$7:$B$1452,0))=0,"n/a",((INDEX(Historical!$C$7:$C$1452,MATCH(B104,Historical!$B$7:$B$1452,0))/INDEX(Historical!$I$7:$I$1452,MATCH(B104,Historical!$B$7:$B$1452,0)))^(1/5)-1)*100)</f>
        <v>n/a</v>
      </c>
      <c r="V104" s="802" t="str">
        <f>IF(INDEX(Historical!$O$7:$O$1452,MATCH(B104,Historical!$B$7:$B$1452,0))=0,"n/a",((INDEX(Historical!$C$7:$C$1452,MATCH(B104,Historical!$B$7:$B$1452,0))/INDEX(Historical!$O$7:$O$1452,MATCH(B104,Historical!$B$7:$B$1452,0)))^(1/10)-1)*100)</f>
        <v>n/a</v>
      </c>
      <c r="W104" s="803" t="str">
        <f t="shared" si="21"/>
        <v>n/a</v>
      </c>
      <c r="X104" s="804" t="str">
        <f t="shared" si="22"/>
        <v>n/a</v>
      </c>
      <c r="Y104" s="967" t="s">
        <v>4072</v>
      </c>
      <c r="Z104" s="745">
        <f t="shared" si="23"/>
        <v>33.230769230769234</v>
      </c>
      <c r="AA104" s="678">
        <f t="shared" si="24"/>
        <v>9.1476923076923082</v>
      </c>
      <c r="AB104" s="679">
        <v>12</v>
      </c>
      <c r="AC104" s="959">
        <v>3.25</v>
      </c>
      <c r="AD104" s="959">
        <v>0.56000000000000005</v>
      </c>
      <c r="AE104" s="959">
        <v>2.58</v>
      </c>
      <c r="AF104" s="959">
        <v>0.72</v>
      </c>
      <c r="AG104" s="959">
        <v>9.6</v>
      </c>
      <c r="AH104" s="959">
        <v>31.900000000000002</v>
      </c>
      <c r="AI104" s="959">
        <v>10.16</v>
      </c>
      <c r="AJ104" s="959">
        <v>17.7</v>
      </c>
      <c r="AK104" s="959">
        <v>16.36</v>
      </c>
      <c r="AL104" s="969">
        <v>14200</v>
      </c>
      <c r="AM104" s="964">
        <v>0.1</v>
      </c>
      <c r="AN104" s="959">
        <v>0.79</v>
      </c>
      <c r="AO104" s="845" t="str">
        <f t="shared" si="25"/>
        <v>n/a</v>
      </c>
      <c r="AP104" s="846" t="str">
        <f t="shared" si="26"/>
        <v>n/a</v>
      </c>
      <c r="AQ104" s="680">
        <f t="shared" si="27"/>
        <v>-45.895826977380594</v>
      </c>
      <c r="AR104" s="745">
        <f>INDEX(Historical!$C$7:$C$1452,MATCH(B104,Historical!$B$7:$B$1452,0))*IF(AH104="n/a",1.03,IF(AH104&lt;0,1.01,IF(AH104&gt;10,1.1,(1+AH104/100))))</f>
        <v>0.70400000000000007</v>
      </c>
      <c r="AS104" s="678">
        <f t="shared" si="28"/>
        <v>0.77440000000000009</v>
      </c>
      <c r="AT104" s="678">
        <f t="shared" si="32"/>
        <v>0.85184000000000015</v>
      </c>
      <c r="AU104" s="678">
        <f t="shared" si="32"/>
        <v>0.93702400000000019</v>
      </c>
      <c r="AV104" s="678">
        <f t="shared" si="32"/>
        <v>1.0307264000000003</v>
      </c>
      <c r="AW104" s="745">
        <f t="shared" si="29"/>
        <v>4.2979904000000007</v>
      </c>
      <c r="AX104" s="854">
        <f t="shared" si="30"/>
        <v>14.456745375042047</v>
      </c>
      <c r="AY104" s="1090">
        <v>1.37</v>
      </c>
      <c r="AZ104" s="964">
        <v>7.64</v>
      </c>
      <c r="BA104" s="964">
        <v>-38.36</v>
      </c>
      <c r="BB104" s="964">
        <v>-13.83</v>
      </c>
      <c r="BC104" s="964">
        <v>-24.38</v>
      </c>
      <c r="BE104" s="701">
        <v>2014</v>
      </c>
      <c r="BF104" s="986" t="e">
        <f>#VALUE!</f>
        <v>#VALUE!</v>
      </c>
      <c r="BG104" s="972">
        <v>1.2</v>
      </c>
    </row>
    <row r="105" spans="1:59" ht="11.25" customHeight="1" x14ac:dyDescent="0.2">
      <c r="A105" s="645" t="s">
        <v>1080</v>
      </c>
      <c r="B105" s="651" t="s">
        <v>1081</v>
      </c>
      <c r="C105" s="1080" t="s">
        <v>109</v>
      </c>
      <c r="D105" s="1080" t="s">
        <v>4427</v>
      </c>
      <c r="E105" s="835">
        <v>7</v>
      </c>
      <c r="F105" s="554">
        <v>632</v>
      </c>
      <c r="G105" s="554" t="s">
        <v>38</v>
      </c>
      <c r="H105" s="554" t="s">
        <v>38</v>
      </c>
      <c r="I105" s="966">
        <v>67.59</v>
      </c>
      <c r="J105" s="745">
        <f t="shared" si="18"/>
        <v>3.1365586625240423</v>
      </c>
      <c r="K105" s="968">
        <v>0.53</v>
      </c>
      <c r="L105" s="679">
        <v>4</v>
      </c>
      <c r="M105" s="736">
        <f t="shared" si="19"/>
        <v>2.12</v>
      </c>
      <c r="N105" s="644" t="s">
        <v>162</v>
      </c>
      <c r="O105" s="838">
        <v>0.46</v>
      </c>
      <c r="P105" s="958">
        <v>43385</v>
      </c>
      <c r="Q105" s="958">
        <v>43404</v>
      </c>
      <c r="R105" s="736">
        <f t="shared" si="20"/>
        <v>15.217391304347828</v>
      </c>
      <c r="S105" s="802">
        <f>IF(INDEX(Historical!$D$7:$D$1452,MATCH(B105,Historical!$B$7:$B$1452,0))=0,"n/a",(INDEX(Historical!$C$7:$C$1452,MATCH(B105,Historical!$B$7:$B$1452,0))/INDEX(Historical!$D$7:$D$1452,MATCH(B105,Historical!$B$7:$B$1452,0))-1)*100)</f>
        <v>2.9239766081871288</v>
      </c>
      <c r="T105" s="802">
        <f>IF(INDEX(Historical!$F$7:$F$1452,MATCH(B105,Historical!$B$7:$B$1452,0))=0,"n/a",((INDEX(Historical!$C$7:$C$1452,MATCH(B105,Historical!$B$7:$B$1452,0))/INDEX(Historical!$F$7:$F$1452,MATCH(B105,Historical!$B$7:$B$1452,0)))^(1/3)-1)*100)</f>
        <v>3.8813707842632272</v>
      </c>
      <c r="U105" s="802">
        <f>IF(INDEX(Historical!$I$7:$I$1452,MATCH(B105,Historical!$B$7:$B$1452,0))=0,"n/a",((INDEX(Historical!$C$7:$C$1452,MATCH(B105,Historical!$B$7:$B$1452,0))/INDEX(Historical!$I$7:$I$1452,MATCH(B105,Historical!$B$7:$B$1452,0)))^(1/5)-1)*100)</f>
        <v>4.683184708394994</v>
      </c>
      <c r="V105" s="802">
        <f>IF(INDEX(Historical!$O$7:$O$1452,MATCH(B105,Historical!$B$7:$B$1452,0))=0,"n/a",((INDEX(Historical!$C$7:$C$1452,MATCH(B105,Historical!$B$7:$B$1452,0))/INDEX(Historical!$O$7:$O$1452,MATCH(B105,Historical!$B$7:$B$1452,0)))^(1/10)-1)*100)</f>
        <v>3.818017112287686</v>
      </c>
      <c r="W105" s="803">
        <f t="shared" si="21"/>
        <v>1.2266012882244299</v>
      </c>
      <c r="X105" s="804">
        <f t="shared" si="22"/>
        <v>0.54455636144127839</v>
      </c>
      <c r="Y105" s="756"/>
      <c r="Z105" s="745">
        <f t="shared" si="23"/>
        <v>43.265306122448976</v>
      </c>
      <c r="AA105" s="678">
        <f t="shared" si="24"/>
        <v>13.793877551020408</v>
      </c>
      <c r="AB105" s="679">
        <v>12</v>
      </c>
      <c r="AC105" s="959">
        <v>4.9000000000000004</v>
      </c>
      <c r="AD105" s="959">
        <v>1.73</v>
      </c>
      <c r="AE105" s="959">
        <v>6.91</v>
      </c>
      <c r="AF105" s="959">
        <v>2.02</v>
      </c>
      <c r="AG105" s="959">
        <v>15.2</v>
      </c>
      <c r="AH105" s="959">
        <v>14.099999999999998</v>
      </c>
      <c r="AI105" s="959">
        <v>0.12</v>
      </c>
      <c r="AJ105" s="959">
        <v>8.6</v>
      </c>
      <c r="AK105" s="959">
        <v>8</v>
      </c>
      <c r="AL105" s="969">
        <v>1080</v>
      </c>
      <c r="AM105" s="964">
        <v>1.3</v>
      </c>
      <c r="AN105" s="959">
        <v>0.03</v>
      </c>
      <c r="AO105" s="845">
        <f t="shared" si="25"/>
        <v>-5.9741341801013714</v>
      </c>
      <c r="AP105" s="846">
        <f t="shared" si="26"/>
        <v>7.8197433709190367</v>
      </c>
      <c r="AQ105" s="680">
        <f t="shared" si="27"/>
        <v>11.282688387250396</v>
      </c>
      <c r="AR105" s="745">
        <f>INDEX(Historical!$C$7:$C$1452,MATCH(B105,Historical!$B$7:$B$1452,0))*IF(AH105="n/a",1.03,IF(AH105&lt;0,1.01,IF(AH105&gt;10,1.1,(1+AH105/100))))</f>
        <v>1.9360000000000002</v>
      </c>
      <c r="AS105" s="678">
        <f t="shared" si="28"/>
        <v>1.9383232000000004</v>
      </c>
      <c r="AT105" s="678">
        <f t="shared" si="32"/>
        <v>2.0933890560000004</v>
      </c>
      <c r="AU105" s="678">
        <f t="shared" si="32"/>
        <v>2.2608601804800004</v>
      </c>
      <c r="AV105" s="678">
        <f t="shared" si="32"/>
        <v>2.4417289949184005</v>
      </c>
      <c r="AW105" s="745">
        <f t="shared" si="29"/>
        <v>10.6703014313984</v>
      </c>
      <c r="AX105" s="854">
        <f t="shared" si="30"/>
        <v>15.786804899243082</v>
      </c>
      <c r="AY105" s="1090">
        <v>0.65</v>
      </c>
      <c r="AZ105" s="964">
        <v>5.08</v>
      </c>
      <c r="BA105" s="964">
        <v>-18.829999999999998</v>
      </c>
      <c r="BB105" s="964">
        <v>-7.7</v>
      </c>
      <c r="BC105" s="964">
        <v>-10.34</v>
      </c>
      <c r="BE105" s="701">
        <v>2012</v>
      </c>
      <c r="BF105" s="986" t="e">
        <f>#VALUE!</f>
        <v>#VALUE!</v>
      </c>
      <c r="BG105" s="972">
        <v>1.7999999999999998</v>
      </c>
    </row>
    <row r="106" spans="1:59" ht="11.25" customHeight="1" x14ac:dyDescent="0.2">
      <c r="A106" s="971" t="s">
        <v>1082</v>
      </c>
      <c r="B106" s="651" t="s">
        <v>1083</v>
      </c>
      <c r="C106" s="1080" t="s">
        <v>109</v>
      </c>
      <c r="D106" s="1080" t="s">
        <v>4427</v>
      </c>
      <c r="E106" s="835">
        <v>8</v>
      </c>
      <c r="F106" s="554">
        <v>512</v>
      </c>
      <c r="G106" s="554" t="s">
        <v>107</v>
      </c>
      <c r="H106" s="554" t="s">
        <v>107</v>
      </c>
      <c r="I106" s="966">
        <v>17.420000000000002</v>
      </c>
      <c r="J106" s="745">
        <f t="shared" si="18"/>
        <v>2.0665901262916186</v>
      </c>
      <c r="K106" s="968">
        <v>0.09</v>
      </c>
      <c r="L106" s="679">
        <v>4</v>
      </c>
      <c r="M106" s="736">
        <f t="shared" si="19"/>
        <v>0.36</v>
      </c>
      <c r="N106" s="644" t="s">
        <v>141</v>
      </c>
      <c r="O106" s="838">
        <v>7.0000000000000007E-2</v>
      </c>
      <c r="P106" s="958">
        <v>43304</v>
      </c>
      <c r="Q106" s="958">
        <v>43313</v>
      </c>
      <c r="R106" s="736">
        <f t="shared" si="20"/>
        <v>28.571428571428552</v>
      </c>
      <c r="S106" s="802">
        <f>IF(INDEX(Historical!$D$7:$D$1452,MATCH(B106,Historical!$B$7:$B$1452,0))=0,"n/a",(INDEX(Historical!$C$7:$C$1452,MATCH(B106,Historical!$B$7:$B$1452,0))/INDEX(Historical!$D$7:$D$1452,MATCH(B106,Historical!$B$7:$B$1452,0))-1)*100)</f>
        <v>13.636363636363647</v>
      </c>
      <c r="T106" s="802">
        <f>IF(INDEX(Historical!$F$7:$F$1452,MATCH(B106,Historical!$B$7:$B$1452,0))=0,"n/a",((INDEX(Historical!$C$7:$C$1452,MATCH(B106,Historical!$B$7:$B$1452,0))/INDEX(Historical!$F$7:$F$1452,MATCH(B106,Historical!$B$7:$B$1452,0)))^(1/3)-1)*100)</f>
        <v>9.5793708422175161</v>
      </c>
      <c r="U106" s="802">
        <f>IF(INDEX(Historical!$I$7:$I$1452,MATCH(B106,Historical!$B$7:$B$1452,0))=0,"n/a",((INDEX(Historical!$C$7:$C$1452,MATCH(B106,Historical!$B$7:$B$1452,0))/INDEX(Historical!$I$7:$I$1452,MATCH(B106,Historical!$B$7:$B$1452,0)))^(1/5)-1)*100)</f>
        <v>15.811517561929445</v>
      </c>
      <c r="V106" s="802">
        <f>IF(INDEX(Historical!$O$7:$O$1452,MATCH(B106,Historical!$B$7:$B$1452,0))=0,"n/a",((INDEX(Historical!$C$7:$C$1452,MATCH(B106,Historical!$B$7:$B$1452,0))/INDEX(Historical!$O$7:$O$1452,MATCH(B106,Historical!$B$7:$B$1452,0)))^(1/10)-1)*100)</f>
        <v>-13.925957826871594</v>
      </c>
      <c r="W106" s="803" t="str">
        <f t="shared" si="21"/>
        <v>n/a</v>
      </c>
      <c r="X106" s="804">
        <f t="shared" si="22"/>
        <v>0.8593216066266004</v>
      </c>
      <c r="Y106" s="759"/>
      <c r="Z106" s="745">
        <f t="shared" si="23"/>
        <v>40.909090909090907</v>
      </c>
      <c r="AA106" s="678">
        <f t="shared" si="24"/>
        <v>19.795454545454547</v>
      </c>
      <c r="AB106" s="679">
        <v>12</v>
      </c>
      <c r="AC106" s="959">
        <v>0.88</v>
      </c>
      <c r="AD106" s="959">
        <v>2.4700000000000002</v>
      </c>
      <c r="AE106" s="959">
        <v>4.21</v>
      </c>
      <c r="AF106" s="959">
        <v>0.73</v>
      </c>
      <c r="AG106" s="959">
        <v>4.8</v>
      </c>
      <c r="AH106" s="959">
        <v>-15.6</v>
      </c>
      <c r="AI106" s="959">
        <v>11.21</v>
      </c>
      <c r="AJ106" s="959">
        <v>18.399999999999999</v>
      </c>
      <c r="AK106" s="959">
        <v>8</v>
      </c>
      <c r="AL106" s="969">
        <v>277.33</v>
      </c>
      <c r="AM106" s="964">
        <v>0.6</v>
      </c>
      <c r="AN106" s="959">
        <v>0.11</v>
      </c>
      <c r="AO106" s="845">
        <f t="shared" si="25"/>
        <v>-1.9173468572334826</v>
      </c>
      <c r="AP106" s="846">
        <f t="shared" si="26"/>
        <v>17.878107688221064</v>
      </c>
      <c r="AQ106" s="680">
        <f t="shared" si="27"/>
        <v>-19.859340827983875</v>
      </c>
      <c r="AR106" s="745">
        <f>INDEX(Historical!$C$7:$C$1452,MATCH(B106,Historical!$B$7:$B$1452,0))*IF(AH106="n/a",1.03,IF(AH106&lt;0,1.01,IF(AH106&gt;10,1.1,(1+AH106/100))))</f>
        <v>0.2525</v>
      </c>
      <c r="AS106" s="678">
        <f t="shared" si="28"/>
        <v>0.27775000000000005</v>
      </c>
      <c r="AT106" s="678">
        <f t="shared" si="32"/>
        <v>0.29997000000000007</v>
      </c>
      <c r="AU106" s="678">
        <f t="shared" si="32"/>
        <v>0.32396760000000008</v>
      </c>
      <c r="AV106" s="678">
        <f t="shared" si="32"/>
        <v>0.34988500800000011</v>
      </c>
      <c r="AW106" s="745">
        <f t="shared" si="29"/>
        <v>1.5040726080000004</v>
      </c>
      <c r="AX106" s="854">
        <f t="shared" si="30"/>
        <v>8.6341711136624593</v>
      </c>
      <c r="AY106" s="1090">
        <v>0.86</v>
      </c>
      <c r="AZ106" s="964">
        <v>12.030000000000001</v>
      </c>
      <c r="BA106" s="964">
        <v>-32.700000000000003</v>
      </c>
      <c r="BB106" s="964">
        <v>-15.52</v>
      </c>
      <c r="BC106" s="964">
        <v>-24.77</v>
      </c>
      <c r="BE106" s="701">
        <v>2011</v>
      </c>
      <c r="BF106" s="986" t="e">
        <f>#VALUE!</f>
        <v>#VALUE!</v>
      </c>
      <c r="BG106" s="972">
        <v>0.6</v>
      </c>
    </row>
    <row r="107" spans="1:59" ht="11.25" customHeight="1" x14ac:dyDescent="0.2">
      <c r="A107" s="667" t="s">
        <v>4339</v>
      </c>
      <c r="B107" s="651" t="s">
        <v>4338</v>
      </c>
      <c r="C107" s="1080" t="s">
        <v>132</v>
      </c>
      <c r="D107" s="1080" t="s">
        <v>4418</v>
      </c>
      <c r="E107" s="835">
        <v>6</v>
      </c>
      <c r="F107" s="554">
        <v>759</v>
      </c>
      <c r="G107" s="554" t="s">
        <v>107</v>
      </c>
      <c r="H107" s="554" t="s">
        <v>107</v>
      </c>
      <c r="I107" s="966">
        <v>17.25</v>
      </c>
      <c r="J107" s="745">
        <f t="shared" si="18"/>
        <v>7.6753623188405795</v>
      </c>
      <c r="K107" s="968">
        <v>0.33100000000000002</v>
      </c>
      <c r="L107" s="679">
        <v>4</v>
      </c>
      <c r="M107" s="736">
        <f t="shared" si="19"/>
        <v>1.3240000000000001</v>
      </c>
      <c r="N107" s="644" t="s">
        <v>150</v>
      </c>
      <c r="O107" s="838">
        <v>0.32</v>
      </c>
      <c r="P107" s="958">
        <v>43434</v>
      </c>
      <c r="Q107" s="958">
        <v>43451</v>
      </c>
      <c r="R107" s="736">
        <f t="shared" si="20"/>
        <v>3.4375000000000031</v>
      </c>
      <c r="S107" s="802">
        <f>IF(INDEX(Historical!$D$7:$D$1452,MATCH(B107,Historical!$B$7:$B$1452,0))=0,"n/a",(INDEX(Historical!$C$7:$C$1452,MATCH(B107,Historical!$B$7:$B$1452,0))/INDEX(Historical!$D$7:$D$1452,MATCH(B107,Historical!$B$7:$B$1452,0))-1)*100)</f>
        <v>16.1904761904762</v>
      </c>
      <c r="T107" s="802">
        <f>IF(INDEX(Historical!$F$7:$F$1452,MATCH(B107,Historical!$B$7:$B$1452,0))=0,"n/a",((INDEX(Historical!$C$7:$C$1452,MATCH(B107,Historical!$B$7:$B$1452,0))/INDEX(Historical!$F$7:$F$1452,MATCH(B107,Historical!$B$7:$B$1452,0)))^(1/3)-1)*100)</f>
        <v>15.641752289002442</v>
      </c>
      <c r="U107" s="802" t="str">
        <f>IF(INDEX(Historical!$I$7:$I$1452,MATCH(B107,Historical!$B$7:$B$1452,0))=0,"n/a",((INDEX(Historical!$C$7:$C$1452,MATCH(B107,Historical!$B$7:$B$1452,0))/INDEX(Historical!$I$7:$I$1452,MATCH(B107,Historical!$B$7:$B$1452,0)))^(1/5)-1)*100)</f>
        <v>n/a</v>
      </c>
      <c r="V107" s="802" t="str">
        <f>IF(INDEX(Historical!$O$7:$O$1452,MATCH(B107,Historical!$B$7:$B$1452,0))=0,"n/a",((INDEX(Historical!$C$7:$C$1452,MATCH(B107,Historical!$B$7:$B$1452,0))/INDEX(Historical!$O$7:$O$1452,MATCH(B107,Historical!$B$7:$B$1452,0)))^(1/10)-1)*100)</f>
        <v>n/a</v>
      </c>
      <c r="W107" s="803" t="str">
        <f t="shared" si="21"/>
        <v>n/a</v>
      </c>
      <c r="X107" s="804" t="str">
        <f t="shared" si="22"/>
        <v>n/a</v>
      </c>
      <c r="Y107" s="967" t="s">
        <v>4072</v>
      </c>
      <c r="Z107" s="745">
        <f t="shared" si="23"/>
        <v>945.71428571428578</v>
      </c>
      <c r="AA107" s="678">
        <f t="shared" si="24"/>
        <v>123.21428571428571</v>
      </c>
      <c r="AB107" s="679">
        <v>12</v>
      </c>
      <c r="AC107" s="959">
        <v>0.14000000000000001</v>
      </c>
      <c r="AD107" s="959" t="s">
        <v>138</v>
      </c>
      <c r="AE107" s="959">
        <v>1.2</v>
      </c>
      <c r="AF107" s="959">
        <v>0.96</v>
      </c>
      <c r="AG107" s="959" t="s">
        <v>138</v>
      </c>
      <c r="AH107" s="959" t="s">
        <v>138</v>
      </c>
      <c r="AI107" s="959" t="s">
        <v>138</v>
      </c>
      <c r="AJ107" s="959" t="s">
        <v>138</v>
      </c>
      <c r="AK107" s="959" t="s">
        <v>138</v>
      </c>
      <c r="AL107" s="969">
        <v>1260</v>
      </c>
      <c r="AM107" s="964">
        <v>0.54999999999999993</v>
      </c>
      <c r="AN107" s="959" t="s">
        <v>138</v>
      </c>
      <c r="AO107" s="845" t="str">
        <f t="shared" si="25"/>
        <v>n/a</v>
      </c>
      <c r="AP107" s="846" t="str">
        <f t="shared" si="26"/>
        <v>n/a</v>
      </c>
      <c r="AQ107" s="680">
        <f t="shared" si="27"/>
        <v>129.2846016884443</v>
      </c>
      <c r="AR107" s="745">
        <f>INDEX(Historical!$C$7:$C$1452,MATCH(B107,Historical!$B$7:$B$1452,0))*IF(AH107="n/a",1.03,IF(AH107&lt;0,1.01,IF(AH107&gt;10,1.1,(1+AH107/100))))</f>
        <v>1.1309400000000001</v>
      </c>
      <c r="AS107" s="678">
        <f t="shared" si="28"/>
        <v>1.1648682000000001</v>
      </c>
      <c r="AT107" s="678">
        <f t="shared" ref="AT107:AV126" si="33">IF($AK107="n/a",1.03*AS107,IF($AK107&lt;0,1.01*AS107,IF($AK107&gt;10,1.1*AS107,(1+$AK107/100)*AS107)))</f>
        <v>1.1998142460000001</v>
      </c>
      <c r="AU107" s="678">
        <f t="shared" si="33"/>
        <v>1.2358086733800002</v>
      </c>
      <c r="AV107" s="678">
        <f t="shared" si="33"/>
        <v>1.2728829335814003</v>
      </c>
      <c r="AW107" s="745">
        <f t="shared" si="29"/>
        <v>6.0043140529614014</v>
      </c>
      <c r="AX107" s="854">
        <f t="shared" si="30"/>
        <v>34.807617698326965</v>
      </c>
      <c r="AY107" s="1090" t="s">
        <v>138</v>
      </c>
      <c r="AZ107" s="964">
        <v>10.93</v>
      </c>
      <c r="BA107" s="964">
        <v>-16.869999999999997</v>
      </c>
      <c r="BB107" s="964">
        <v>-6.5100000000000007</v>
      </c>
      <c r="BC107" s="964">
        <v>-5.96</v>
      </c>
      <c r="BE107" s="701">
        <v>2013</v>
      </c>
      <c r="BF107" s="986" t="e">
        <f>#VALUE!</f>
        <v>#VALUE!</v>
      </c>
      <c r="BG107" s="972" t="s">
        <v>138</v>
      </c>
    </row>
    <row r="108" spans="1:59" ht="11.25" customHeight="1" x14ac:dyDescent="0.2">
      <c r="A108" s="566" t="s">
        <v>1084</v>
      </c>
      <c r="B108" s="651" t="s">
        <v>1085</v>
      </c>
      <c r="C108" s="1080" t="s">
        <v>109</v>
      </c>
      <c r="D108" s="1080" t="s">
        <v>4423</v>
      </c>
      <c r="E108" s="835">
        <v>8</v>
      </c>
      <c r="F108" s="554">
        <v>460</v>
      </c>
      <c r="G108" s="554" t="s">
        <v>107</v>
      </c>
      <c r="H108" s="554" t="s">
        <v>107</v>
      </c>
      <c r="I108" s="966">
        <v>188.12</v>
      </c>
      <c r="J108" s="745">
        <f t="shared" si="18"/>
        <v>1.4884116521369337</v>
      </c>
      <c r="K108" s="968">
        <v>0.7</v>
      </c>
      <c r="L108" s="679">
        <v>4</v>
      </c>
      <c r="M108" s="736">
        <f t="shared" si="19"/>
        <v>2.8</v>
      </c>
      <c r="N108" s="644" t="s">
        <v>4007</v>
      </c>
      <c r="O108" s="838">
        <v>0.66</v>
      </c>
      <c r="P108" s="958">
        <v>43167</v>
      </c>
      <c r="Q108" s="958">
        <v>43185</v>
      </c>
      <c r="R108" s="736">
        <f t="shared" si="20"/>
        <v>6.060606060606049</v>
      </c>
      <c r="S108" s="802">
        <f>IF(INDEX(Historical!$D$7:$D$1452,MATCH(B108,Historical!$B$7:$B$1452,0))=0,"n/a",(INDEX(Historical!$C$7:$C$1452,MATCH(B108,Historical!$B$7:$B$1452,0))/INDEX(Historical!$D$7:$D$1452,MATCH(B108,Historical!$B$7:$B$1452,0))-1)*100)</f>
        <v>10.000000000000009</v>
      </c>
      <c r="T108" s="802">
        <f>IF(INDEX(Historical!$F$7:$F$1452,MATCH(B108,Historical!$B$7:$B$1452,0))=0,"n/a",((INDEX(Historical!$C$7:$C$1452,MATCH(B108,Historical!$B$7:$B$1452,0))/INDEX(Historical!$F$7:$F$1452,MATCH(B108,Historical!$B$7:$B$1452,0)))^(1/3)-1)*100)</f>
        <v>11.982121911147271</v>
      </c>
      <c r="U108" s="802">
        <f>IF(INDEX(Historical!$I$7:$I$1452,MATCH(B108,Historical!$B$7:$B$1452,0))=0,"n/a",((INDEX(Historical!$C$7:$C$1452,MATCH(B108,Historical!$B$7:$B$1452,0))/INDEX(Historical!$I$7:$I$1452,MATCH(B108,Historical!$B$7:$B$1452,0)))^(1/5)-1)*100)</f>
        <v>8.0570692465026248</v>
      </c>
      <c r="V108" s="802">
        <f>IF(INDEX(Historical!$O$7:$O$1452,MATCH(B108,Historical!$B$7:$B$1452,0))=0,"n/a",((INDEX(Historical!$C$7:$C$1452,MATCH(B108,Historical!$B$7:$B$1452,0))/INDEX(Historical!$O$7:$O$1452,MATCH(B108,Historical!$B$7:$B$1452,0)))^(1/10)-1)*100)</f>
        <v>14.393552925209185</v>
      </c>
      <c r="W108" s="803">
        <f t="shared" si="21"/>
        <v>0.55976931396773455</v>
      </c>
      <c r="X108" s="804">
        <f t="shared" si="22"/>
        <v>0.82214992311251267</v>
      </c>
      <c r="Y108" s="760"/>
      <c r="Z108" s="745">
        <f t="shared" si="23"/>
        <v>49.822064056939496</v>
      </c>
      <c r="AA108" s="678">
        <f t="shared" si="24"/>
        <v>33.473309608540923</v>
      </c>
      <c r="AB108" s="679">
        <v>12</v>
      </c>
      <c r="AC108" s="959">
        <v>5.62</v>
      </c>
      <c r="AD108" s="959">
        <v>1.87</v>
      </c>
      <c r="AE108" s="959">
        <v>17.52</v>
      </c>
      <c r="AF108" s="959">
        <v>2.74</v>
      </c>
      <c r="AG108" s="959">
        <v>19.7</v>
      </c>
      <c r="AH108" s="959">
        <v>-5</v>
      </c>
      <c r="AI108" s="959">
        <v>10.290000000000001</v>
      </c>
      <c r="AJ108" s="959">
        <v>9.8000000000000007</v>
      </c>
      <c r="AK108" s="959">
        <v>17.849999999999998</v>
      </c>
      <c r="AL108" s="969">
        <v>69600</v>
      </c>
      <c r="AM108" s="964">
        <v>1.0999999999999999</v>
      </c>
      <c r="AN108" s="959">
        <v>0.15</v>
      </c>
      <c r="AO108" s="845">
        <f t="shared" si="25"/>
        <v>-23.927828709901362</v>
      </c>
      <c r="AP108" s="846">
        <f t="shared" si="26"/>
        <v>9.5454808986395587</v>
      </c>
      <c r="AQ108" s="680">
        <f t="shared" si="27"/>
        <v>101.89861958407866</v>
      </c>
      <c r="AR108" s="745">
        <f>INDEX(Historical!$C$7:$C$1452,MATCH(B108,Historical!$B$7:$B$1452,0))*IF(AH108="n/a",1.03,IF(AH108&lt;0,1.01,IF(AH108&gt;10,1.1,(1+AH108/100))))</f>
        <v>2.6664000000000003</v>
      </c>
      <c r="AS108" s="678">
        <f t="shared" si="28"/>
        <v>2.9330400000000005</v>
      </c>
      <c r="AT108" s="678">
        <f t="shared" si="33"/>
        <v>3.226344000000001</v>
      </c>
      <c r="AU108" s="678">
        <f t="shared" si="33"/>
        <v>3.5489784000000015</v>
      </c>
      <c r="AV108" s="678">
        <f t="shared" si="33"/>
        <v>3.903876240000002</v>
      </c>
      <c r="AW108" s="745">
        <f t="shared" si="29"/>
        <v>16.278638640000004</v>
      </c>
      <c r="AX108" s="854">
        <f t="shared" si="30"/>
        <v>8.6533269402509045</v>
      </c>
      <c r="AY108" s="1090">
        <v>0.47</v>
      </c>
      <c r="AZ108" s="964">
        <v>32.200000000000003</v>
      </c>
      <c r="BA108" s="964">
        <v>-3.62</v>
      </c>
      <c r="BB108" s="964">
        <v>1.94</v>
      </c>
      <c r="BC108" s="964">
        <v>10.780000000000001</v>
      </c>
      <c r="BE108" s="701">
        <v>2011</v>
      </c>
      <c r="BF108" s="986" t="e">
        <f>#VALUE!</f>
        <v>#VALUE!</v>
      </c>
      <c r="BG108" s="972">
        <v>6.3</v>
      </c>
    </row>
    <row r="109" spans="1:59" ht="11.25" customHeight="1" x14ac:dyDescent="0.2">
      <c r="A109" s="645" t="s">
        <v>1086</v>
      </c>
      <c r="B109" s="651" t="s">
        <v>1087</v>
      </c>
      <c r="C109" s="1080" t="s">
        <v>109</v>
      </c>
      <c r="D109" s="1080" t="s">
        <v>119</v>
      </c>
      <c r="E109" s="835">
        <v>7</v>
      </c>
      <c r="F109" s="554">
        <v>609</v>
      </c>
      <c r="G109" s="554" t="s">
        <v>107</v>
      </c>
      <c r="H109" s="554" t="s">
        <v>107</v>
      </c>
      <c r="I109" s="966">
        <v>14.88</v>
      </c>
      <c r="J109" s="745">
        <f t="shared" si="18"/>
        <v>2.6881720430107525</v>
      </c>
      <c r="K109" s="968">
        <v>0.1</v>
      </c>
      <c r="L109" s="679">
        <v>4</v>
      </c>
      <c r="M109" s="736">
        <f t="shared" si="19"/>
        <v>0.4</v>
      </c>
      <c r="N109" s="644" t="s">
        <v>601</v>
      </c>
      <c r="O109" s="838">
        <v>0.09</v>
      </c>
      <c r="P109" s="958">
        <v>43259</v>
      </c>
      <c r="Q109" s="958">
        <v>43276</v>
      </c>
      <c r="R109" s="736">
        <f t="shared" si="20"/>
        <v>11.111111111111121</v>
      </c>
      <c r="S109" s="802">
        <f>IF(INDEX(Historical!$D$7:$D$1452,MATCH(B109,Historical!$B$7:$B$1452,0))=0,"n/a",(INDEX(Historical!$C$7:$C$1452,MATCH(B109,Historical!$B$7:$B$1452,0))/INDEX(Historical!$D$7:$D$1452,MATCH(B109,Historical!$B$7:$B$1452,0))-1)*100)</f>
        <v>12.903225806451623</v>
      </c>
      <c r="T109" s="802">
        <f>IF(INDEX(Historical!$F$7:$F$1452,MATCH(B109,Historical!$B$7:$B$1452,0))=0,"n/a",((INDEX(Historical!$C$7:$C$1452,MATCH(B109,Historical!$B$7:$B$1452,0))/INDEX(Historical!$F$7:$F$1452,MATCH(B109,Historical!$B$7:$B$1452,0)))^(1/3)-1)*100)</f>
        <v>13.401535265889454</v>
      </c>
      <c r="U109" s="802">
        <f>IF(INDEX(Historical!$I$7:$I$1452,MATCH(B109,Historical!$B$7:$B$1452,0))=0,"n/a",((INDEX(Historical!$C$7:$C$1452,MATCH(B109,Historical!$B$7:$B$1452,0))/INDEX(Historical!$I$7:$I$1452,MATCH(B109,Historical!$B$7:$B$1452,0)))^(1/5)-1)*100)</f>
        <v>42.292942001772495</v>
      </c>
      <c r="V109" s="802" t="str">
        <f>IF(INDEX(Historical!$O$7:$O$1452,MATCH(B109,Historical!$B$7:$B$1452,0))=0,"n/a",((INDEX(Historical!$C$7:$C$1452,MATCH(B109,Historical!$B$7:$B$1452,0))/INDEX(Historical!$O$7:$O$1452,MATCH(B109,Historical!$B$7:$B$1452,0)))^(1/10)-1)*100)</f>
        <v>n/a</v>
      </c>
      <c r="W109" s="803" t="str">
        <f t="shared" si="21"/>
        <v>n/a</v>
      </c>
      <c r="X109" s="804">
        <f t="shared" si="22"/>
        <v>2.1688688206037177</v>
      </c>
      <c r="Y109" s="759"/>
      <c r="Z109" s="745" t="str">
        <f t="shared" si="23"/>
        <v>n/a</v>
      </c>
      <c r="AA109" s="678" t="str">
        <f t="shared" si="24"/>
        <v>n/a</v>
      </c>
      <c r="AB109" s="679">
        <v>12</v>
      </c>
      <c r="AC109" s="959">
        <v>-1.51</v>
      </c>
      <c r="AD109" s="959" t="s">
        <v>138</v>
      </c>
      <c r="AE109" s="959">
        <v>0.55000000000000004</v>
      </c>
      <c r="AF109" s="959">
        <v>0.68</v>
      </c>
      <c r="AG109" s="959">
        <v>-9.4</v>
      </c>
      <c r="AH109" s="959">
        <v>0.70000000000000007</v>
      </c>
      <c r="AI109" s="959">
        <v>8.7099999999999991</v>
      </c>
      <c r="AJ109" s="959">
        <v>19.5</v>
      </c>
      <c r="AK109" s="959">
        <v>10</v>
      </c>
      <c r="AL109" s="969">
        <v>2560</v>
      </c>
      <c r="AM109" s="964">
        <v>0.2</v>
      </c>
      <c r="AN109" s="959">
        <v>1.1000000000000001</v>
      </c>
      <c r="AO109" s="845" t="str">
        <f t="shared" si="25"/>
        <v>n/a</v>
      </c>
      <c r="AP109" s="846">
        <f t="shared" si="26"/>
        <v>44.981114044783247</v>
      </c>
      <c r="AQ109" s="680" t="str">
        <f t="shared" si="27"/>
        <v>n/a</v>
      </c>
      <c r="AR109" s="745">
        <f>INDEX(Historical!$C$7:$C$1452,MATCH(B109,Historical!$B$7:$B$1452,0))*IF(AH109="n/a",1.03,IF(AH109&lt;0,1.01,IF(AH109&gt;10,1.1,(1+AH109/100))))</f>
        <v>0.35244999999999999</v>
      </c>
      <c r="AS109" s="678">
        <f t="shared" si="28"/>
        <v>0.38314839499999997</v>
      </c>
      <c r="AT109" s="678">
        <f t="shared" si="33"/>
        <v>0.42146323450000001</v>
      </c>
      <c r="AU109" s="678">
        <f t="shared" si="33"/>
        <v>0.46360955795000003</v>
      </c>
      <c r="AV109" s="678">
        <f t="shared" si="33"/>
        <v>0.50997051374500002</v>
      </c>
      <c r="AW109" s="745">
        <f t="shared" si="29"/>
        <v>2.1306417011950001</v>
      </c>
      <c r="AX109" s="854">
        <f t="shared" si="30"/>
        <v>14.318828637063172</v>
      </c>
      <c r="AY109" s="1090">
        <v>1.24</v>
      </c>
      <c r="AZ109" s="964">
        <v>9.09</v>
      </c>
      <c r="BA109" s="964">
        <v>-43.79</v>
      </c>
      <c r="BB109" s="964">
        <v>-15.78</v>
      </c>
      <c r="BC109" s="964">
        <v>-26.05</v>
      </c>
      <c r="BE109" s="701">
        <v>2012</v>
      </c>
      <c r="BF109" s="986" t="e">
        <f>#VALUE!</f>
        <v>#VALUE!</v>
      </c>
      <c r="BG109" s="972">
        <v>-1.3</v>
      </c>
    </row>
    <row r="110" spans="1:59" ht="11.25" customHeight="1" x14ac:dyDescent="0.2">
      <c r="A110" s="645" t="s">
        <v>1090</v>
      </c>
      <c r="B110" s="651" t="s">
        <v>1091</v>
      </c>
      <c r="C110" s="1080" t="s">
        <v>109</v>
      </c>
      <c r="D110" s="1080" t="s">
        <v>4427</v>
      </c>
      <c r="E110" s="835">
        <v>8</v>
      </c>
      <c r="F110" s="554">
        <v>439</v>
      </c>
      <c r="G110" s="554" t="s">
        <v>38</v>
      </c>
      <c r="H110" s="554" t="s">
        <v>38</v>
      </c>
      <c r="I110" s="966">
        <v>21.25</v>
      </c>
      <c r="J110" s="745">
        <f t="shared" si="18"/>
        <v>2.9176470588235293</v>
      </c>
      <c r="K110" s="968">
        <v>0.155</v>
      </c>
      <c r="L110" s="679">
        <v>4</v>
      </c>
      <c r="M110" s="736">
        <f t="shared" si="19"/>
        <v>0.62</v>
      </c>
      <c r="N110" s="644" t="s">
        <v>820</v>
      </c>
      <c r="O110" s="838">
        <v>0.13500000000000001</v>
      </c>
      <c r="P110" s="695">
        <v>43122</v>
      </c>
      <c r="Q110" s="695">
        <v>43144</v>
      </c>
      <c r="R110" s="736">
        <f t="shared" si="20"/>
        <v>14.814814814814806</v>
      </c>
      <c r="S110" s="802">
        <f>IF(INDEX(Historical!$D$7:$D$1452,MATCH(B110,Historical!$B$7:$B$1452,0))=0,"n/a",(INDEX(Historical!$C$7:$C$1452,MATCH(B110,Historical!$B$7:$B$1452,0))/INDEX(Historical!$D$7:$D$1452,MATCH(B110,Historical!$B$7:$B$1452,0))-1)*100)</f>
        <v>7.7087242026266489</v>
      </c>
      <c r="T110" s="802">
        <f>IF(INDEX(Historical!$F$7:$F$1452,MATCH(B110,Historical!$B$7:$B$1452,0))=0,"n/a",((INDEX(Historical!$C$7:$C$1452,MATCH(B110,Historical!$B$7:$B$1452,0))/INDEX(Historical!$F$7:$F$1452,MATCH(B110,Historical!$B$7:$B$1452,0)))^(1/3)-1)*100)</f>
        <v>7.1546738543707633</v>
      </c>
      <c r="U110" s="802">
        <f>IF(INDEX(Historical!$I$7:$I$1452,MATCH(B110,Historical!$B$7:$B$1452,0))=0,"n/a",((INDEX(Historical!$C$7:$C$1452,MATCH(B110,Historical!$B$7:$B$1452,0))/INDEX(Historical!$I$7:$I$1452,MATCH(B110,Historical!$B$7:$B$1452,0)))^(1/5)-1)*100)</f>
        <v>10.695802100497609</v>
      </c>
      <c r="V110" s="802">
        <f>IF(INDEX(Historical!$O$7:$O$1452,MATCH(B110,Historical!$B$7:$B$1452,0))=0,"n/a",((INDEX(Historical!$C$7:$C$1452,MATCH(B110,Historical!$B$7:$B$1452,0))/INDEX(Historical!$O$7:$O$1452,MATCH(B110,Historical!$B$7:$B$1452,0)))^(1/10)-1)*100)</f>
        <v>2.7449096448695531</v>
      </c>
      <c r="W110" s="803">
        <f t="shared" si="21"/>
        <v>3.8965953289168858</v>
      </c>
      <c r="X110" s="804">
        <f t="shared" si="22"/>
        <v>10.695802100497609</v>
      </c>
      <c r="Y110" s="765"/>
      <c r="Z110" s="745">
        <f t="shared" si="23"/>
        <v>29.523809523809526</v>
      </c>
      <c r="AA110" s="678">
        <f t="shared" si="24"/>
        <v>10.119047619047619</v>
      </c>
      <c r="AB110" s="679">
        <v>12</v>
      </c>
      <c r="AC110" s="959">
        <v>2.1</v>
      </c>
      <c r="AD110" s="959" t="s">
        <v>138</v>
      </c>
      <c r="AE110" s="959">
        <v>2.5499999999999998</v>
      </c>
      <c r="AF110" s="959">
        <v>1.23</v>
      </c>
      <c r="AG110" s="959">
        <v>9.9</v>
      </c>
      <c r="AH110" s="959">
        <v>11.4</v>
      </c>
      <c r="AI110" s="959" t="s">
        <v>138</v>
      </c>
      <c r="AJ110" s="959">
        <v>1</v>
      </c>
      <c r="AK110" s="959" t="s">
        <v>138</v>
      </c>
      <c r="AL110" s="969">
        <v>198.48</v>
      </c>
      <c r="AM110" s="964">
        <v>3.5000000000000004</v>
      </c>
      <c r="AN110" s="959">
        <v>0.06</v>
      </c>
      <c r="AO110" s="845">
        <f t="shared" si="25"/>
        <v>3.49440154027352</v>
      </c>
      <c r="AP110" s="846">
        <f t="shared" si="26"/>
        <v>13.613449159321139</v>
      </c>
      <c r="AQ110" s="680">
        <f t="shared" si="27"/>
        <v>-25.624291386595644</v>
      </c>
      <c r="AR110" s="745">
        <f>INDEX(Historical!$C$7:$C$1452,MATCH(B110,Historical!$B$7:$B$1452,0))*IF(AH110="n/a",1.03,IF(AH110&lt;0,1.01,IF(AH110&gt;10,1.1,(1+AH110/100))))</f>
        <v>0.57278571428571445</v>
      </c>
      <c r="AS110" s="678">
        <f t="shared" si="28"/>
        <v>0.58996928571428586</v>
      </c>
      <c r="AT110" s="678">
        <f t="shared" si="33"/>
        <v>0.60766836428571447</v>
      </c>
      <c r="AU110" s="678">
        <f t="shared" si="33"/>
        <v>0.62589841521428591</v>
      </c>
      <c r="AV110" s="678">
        <f t="shared" si="33"/>
        <v>0.64467536767071454</v>
      </c>
      <c r="AW110" s="745">
        <f t="shared" si="29"/>
        <v>3.0409971471707151</v>
      </c>
      <c r="AX110" s="854">
        <f t="shared" si="30"/>
        <v>14.31057481021513</v>
      </c>
      <c r="AY110" s="1090">
        <v>0.59</v>
      </c>
      <c r="AZ110" s="964">
        <v>4.83</v>
      </c>
      <c r="BA110" s="964">
        <v>-33.300000000000004</v>
      </c>
      <c r="BB110" s="964">
        <v>-13.68</v>
      </c>
      <c r="BC110" s="964">
        <v>-23.31</v>
      </c>
      <c r="BE110" s="701">
        <v>2011</v>
      </c>
      <c r="BF110" s="986" t="e">
        <f>#VALUE!</f>
        <v>#VALUE!</v>
      </c>
      <c r="BG110" s="972">
        <v>1</v>
      </c>
    </row>
    <row r="111" spans="1:59" ht="11.25" customHeight="1" x14ac:dyDescent="0.2">
      <c r="A111" s="667" t="s">
        <v>1092</v>
      </c>
      <c r="B111" s="651" t="s">
        <v>1093</v>
      </c>
      <c r="C111" s="1080" t="s">
        <v>4431</v>
      </c>
      <c r="D111" s="1080" t="s">
        <v>4440</v>
      </c>
      <c r="E111" s="835">
        <v>7</v>
      </c>
      <c r="F111" s="554">
        <v>641</v>
      </c>
      <c r="G111" s="554" t="s">
        <v>107</v>
      </c>
      <c r="H111" s="554" t="s">
        <v>107</v>
      </c>
      <c r="I111" s="966">
        <v>45.21</v>
      </c>
      <c r="J111" s="745">
        <f t="shared" si="18"/>
        <v>4.9546560495465606</v>
      </c>
      <c r="K111" s="968">
        <v>0.56000000000000005</v>
      </c>
      <c r="L111" s="679">
        <v>4</v>
      </c>
      <c r="M111" s="736">
        <f t="shared" si="19"/>
        <v>2.2400000000000002</v>
      </c>
      <c r="N111" s="644" t="s">
        <v>4007</v>
      </c>
      <c r="O111" s="838">
        <v>0.54</v>
      </c>
      <c r="P111" s="958">
        <v>43419</v>
      </c>
      <c r="Q111" s="958">
        <v>43434</v>
      </c>
      <c r="R111" s="736">
        <f t="shared" si="20"/>
        <v>3.7037037037037068</v>
      </c>
      <c r="S111" s="802">
        <f>IF(INDEX(Historical!$D$7:$D$1452,MATCH(B111,Historical!$B$7:$B$1452,0))=0,"n/a",(INDEX(Historical!$C$7:$C$1452,MATCH(B111,Historical!$B$7:$B$1452,0))/INDEX(Historical!$D$7:$D$1452,MATCH(B111,Historical!$B$7:$B$1452,0))-1)*100)</f>
        <v>19.20529801324502</v>
      </c>
      <c r="T111" s="802">
        <f>IF(INDEX(Historical!$F$7:$F$1452,MATCH(B111,Historical!$B$7:$B$1452,0))=0,"n/a",((INDEX(Historical!$C$7:$C$1452,MATCH(B111,Historical!$B$7:$B$1452,0))/INDEX(Historical!$F$7:$F$1452,MATCH(B111,Historical!$B$7:$B$1452,0)))^(1/3)-1)*100)</f>
        <v>15.441567326431937</v>
      </c>
      <c r="U111" s="802">
        <f>IF(INDEX(Historical!$I$7:$I$1452,MATCH(B111,Historical!$B$7:$B$1452,0))=0,"n/a",((INDEX(Historical!$C$7:$C$1452,MATCH(B111,Historical!$B$7:$B$1452,0))/INDEX(Historical!$I$7:$I$1452,MATCH(B111,Historical!$B$7:$B$1452,0)))^(1/5)-1)*100)</f>
        <v>53.677625687106591</v>
      </c>
      <c r="V111" s="802" t="str">
        <f>IF(INDEX(Historical!$O$7:$O$1452,MATCH(B111,Historical!$B$7:$B$1452,0))=0,"n/a",((INDEX(Historical!$C$7:$C$1452,MATCH(B111,Historical!$B$7:$B$1452,0))/INDEX(Historical!$O$7:$O$1452,MATCH(B111,Historical!$B$7:$B$1452,0)))^(1/10)-1)*100)</f>
        <v>n/a</v>
      </c>
      <c r="W111" s="803" t="str">
        <f t="shared" si="21"/>
        <v>n/a</v>
      </c>
      <c r="X111" s="804">
        <f t="shared" si="22"/>
        <v>1.2339684066001515</v>
      </c>
      <c r="Y111" s="967" t="s">
        <v>4072</v>
      </c>
      <c r="Z111" s="745">
        <f t="shared" si="23"/>
        <v>379.66101694915261</v>
      </c>
      <c r="AA111" s="678">
        <f t="shared" si="24"/>
        <v>76.627118644067806</v>
      </c>
      <c r="AB111" s="679">
        <v>12</v>
      </c>
      <c r="AC111" s="959">
        <v>0.59</v>
      </c>
      <c r="AD111" s="959" t="s">
        <v>138</v>
      </c>
      <c r="AE111" s="959">
        <v>4.22</v>
      </c>
      <c r="AF111" s="961" t="s">
        <v>138</v>
      </c>
      <c r="AG111" s="959">
        <v>-13.900000000000002</v>
      </c>
      <c r="AH111" s="959">
        <v>14.499999999999998</v>
      </c>
      <c r="AI111" s="959">
        <v>39.879999999999995</v>
      </c>
      <c r="AJ111" s="959">
        <v>43.5</v>
      </c>
      <c r="AK111" s="959" t="s">
        <v>138</v>
      </c>
      <c r="AL111" s="969">
        <v>2170</v>
      </c>
      <c r="AM111" s="964">
        <v>0.6</v>
      </c>
      <c r="AN111" s="959" t="s">
        <v>138</v>
      </c>
      <c r="AO111" s="845">
        <f t="shared" si="25"/>
        <v>-17.994836907414651</v>
      </c>
      <c r="AP111" s="846">
        <f t="shared" si="26"/>
        <v>58.632281736653155</v>
      </c>
      <c r="AQ111" s="680" t="str">
        <f t="shared" si="27"/>
        <v>n/a</v>
      </c>
      <c r="AR111" s="745">
        <f>INDEX(Historical!$C$7:$C$1452,MATCH(B111,Historical!$B$7:$B$1452,0))*IF(AH111="n/a",1.03,IF(AH111&lt;0,1.01,IF(AH111&gt;10,1.1,(1+AH111/100))))</f>
        <v>1.98</v>
      </c>
      <c r="AS111" s="678">
        <f t="shared" si="28"/>
        <v>2.1779999999999999</v>
      </c>
      <c r="AT111" s="678">
        <f t="shared" si="33"/>
        <v>2.2433399999999999</v>
      </c>
      <c r="AU111" s="678">
        <f t="shared" si="33"/>
        <v>2.3106401999999999</v>
      </c>
      <c r="AV111" s="678">
        <f t="shared" si="33"/>
        <v>2.3799594059999998</v>
      </c>
      <c r="AW111" s="745">
        <f t="shared" si="29"/>
        <v>11.091939605999999</v>
      </c>
      <c r="AX111" s="854">
        <f t="shared" si="30"/>
        <v>24.534261459854012</v>
      </c>
      <c r="AY111" s="1090">
        <v>0.61</v>
      </c>
      <c r="AZ111" s="964">
        <v>26.46</v>
      </c>
      <c r="BA111" s="964">
        <v>-21.58</v>
      </c>
      <c r="BB111" s="964">
        <v>-7.42</v>
      </c>
      <c r="BC111" s="964">
        <v>-10.48</v>
      </c>
      <c r="BD111" s="1041"/>
      <c r="BE111" s="701">
        <v>2012</v>
      </c>
      <c r="BF111" s="986" t="e">
        <f>#VALUE!</f>
        <v>#VALUE!</v>
      </c>
      <c r="BG111" s="972">
        <v>2.1</v>
      </c>
    </row>
    <row r="112" spans="1:59" ht="11.25" customHeight="1" x14ac:dyDescent="0.2">
      <c r="A112" s="566" t="s">
        <v>1094</v>
      </c>
      <c r="B112" s="651" t="s">
        <v>1095</v>
      </c>
      <c r="C112" s="1080" t="s">
        <v>109</v>
      </c>
      <c r="D112" s="1080" t="s">
        <v>4423</v>
      </c>
      <c r="E112" s="835">
        <v>9</v>
      </c>
      <c r="F112" s="554">
        <v>353</v>
      </c>
      <c r="G112" s="554" t="s">
        <v>107</v>
      </c>
      <c r="H112" s="554" t="s">
        <v>107</v>
      </c>
      <c r="I112" s="966">
        <v>34.32</v>
      </c>
      <c r="J112" s="745">
        <f t="shared" si="18"/>
        <v>3.8461538461538463</v>
      </c>
      <c r="K112" s="968">
        <v>0.33</v>
      </c>
      <c r="L112" s="679">
        <v>4</v>
      </c>
      <c r="M112" s="736">
        <f t="shared" si="19"/>
        <v>1.32</v>
      </c>
      <c r="N112" s="644" t="s">
        <v>613</v>
      </c>
      <c r="O112" s="838">
        <v>0.28000000000000003</v>
      </c>
      <c r="P112" s="958">
        <v>43166</v>
      </c>
      <c r="Q112" s="958">
        <v>43181</v>
      </c>
      <c r="R112" s="736">
        <f t="shared" si="20"/>
        <v>17.857142857142851</v>
      </c>
      <c r="S112" s="802">
        <f>IF(INDEX(Historical!$D$7:$D$1452,MATCH(B112,Historical!$B$7:$B$1452,0))=0,"n/a",(INDEX(Historical!$C$7:$C$1452,MATCH(B112,Historical!$B$7:$B$1452,0))/INDEX(Historical!$D$7:$D$1452,MATCH(B112,Historical!$B$7:$B$1452,0))-1)*100)</f>
        <v>7.6923076923077094</v>
      </c>
      <c r="T112" s="802">
        <f>IF(INDEX(Historical!$F$7:$F$1452,MATCH(B112,Historical!$B$7:$B$1452,0))=0,"n/a",((INDEX(Historical!$C$7:$C$1452,MATCH(B112,Historical!$B$7:$B$1452,0))/INDEX(Historical!$F$7:$F$1452,MATCH(B112,Historical!$B$7:$B$1452,0)))^(1/3)-1)*100)</f>
        <v>9.2043296137024999</v>
      </c>
      <c r="U112" s="802">
        <f>IF(INDEX(Historical!$I$7:$I$1452,MATCH(B112,Historical!$B$7:$B$1452,0))=0,"n/a",((INDEX(Historical!$C$7:$C$1452,MATCH(B112,Historical!$B$7:$B$1452,0))/INDEX(Historical!$I$7:$I$1452,MATCH(B112,Historical!$B$7:$B$1452,0)))^(1/5)-1)*100)</f>
        <v>9.2388464140373152</v>
      </c>
      <c r="V112" s="802">
        <f>IF(INDEX(Historical!$O$7:$O$1452,MATCH(B112,Historical!$B$7:$B$1452,0))=0,"n/a",((INDEX(Historical!$C$7:$C$1452,MATCH(B112,Historical!$B$7:$B$1452,0))/INDEX(Historical!$O$7:$O$1452,MATCH(B112,Historical!$B$7:$B$1452,0)))^(1/10)-1)*100)</f>
        <v>3.4219694129380196</v>
      </c>
      <c r="W112" s="803">
        <f t="shared" si="21"/>
        <v>2.6998623597003655</v>
      </c>
      <c r="X112" s="804">
        <f t="shared" si="22"/>
        <v>2.717307768834504</v>
      </c>
      <c r="Y112" s="759"/>
      <c r="Z112" s="745">
        <f t="shared" si="23"/>
        <v>63.15789473684211</v>
      </c>
      <c r="AA112" s="678">
        <f t="shared" si="24"/>
        <v>16.421052631578949</v>
      </c>
      <c r="AB112" s="679">
        <v>12</v>
      </c>
      <c r="AC112" s="959">
        <v>2.09</v>
      </c>
      <c r="AD112" s="959">
        <v>1.97</v>
      </c>
      <c r="AE112" s="959">
        <v>4.25</v>
      </c>
      <c r="AF112" s="959">
        <v>4.96</v>
      </c>
      <c r="AG112" s="959">
        <v>36.700000000000003</v>
      </c>
      <c r="AH112" s="959">
        <v>-12.4</v>
      </c>
      <c r="AI112" s="959">
        <v>-0.65</v>
      </c>
      <c r="AJ112" s="959">
        <v>3.4000000000000004</v>
      </c>
      <c r="AK112" s="959">
        <v>8.32</v>
      </c>
      <c r="AL112" s="969">
        <v>1640</v>
      </c>
      <c r="AM112" s="964">
        <v>26.700000000000003</v>
      </c>
      <c r="AN112" s="959">
        <v>0</v>
      </c>
      <c r="AO112" s="845">
        <f t="shared" si="25"/>
        <v>-3.3360523713877868</v>
      </c>
      <c r="AP112" s="846">
        <f t="shared" si="26"/>
        <v>13.085000260191162</v>
      </c>
      <c r="AQ112" s="680">
        <f t="shared" si="27"/>
        <v>90.261131725883615</v>
      </c>
      <c r="AR112" s="745">
        <f>INDEX(Historical!$C$7:$C$1452,MATCH(B112,Historical!$B$7:$B$1452,0))*IF(AH112="n/a",1.03,IF(AH112&lt;0,1.01,IF(AH112&gt;10,1.1,(1+AH112/100))))</f>
        <v>1.1312000000000002</v>
      </c>
      <c r="AS112" s="678">
        <f t="shared" si="28"/>
        <v>1.1425120000000002</v>
      </c>
      <c r="AT112" s="678">
        <f t="shared" si="33"/>
        <v>1.2375689984000002</v>
      </c>
      <c r="AU112" s="678">
        <f t="shared" si="33"/>
        <v>1.3405347390668803</v>
      </c>
      <c r="AV112" s="678">
        <f t="shared" si="33"/>
        <v>1.4520672293572445</v>
      </c>
      <c r="AW112" s="745">
        <f t="shared" si="29"/>
        <v>6.3038829668241263</v>
      </c>
      <c r="AX112" s="854">
        <f t="shared" si="30"/>
        <v>18.367957362541159</v>
      </c>
      <c r="AY112" s="1090">
        <v>0.99</v>
      </c>
      <c r="AZ112" s="964">
        <v>4.16</v>
      </c>
      <c r="BA112" s="964">
        <v>-23.26</v>
      </c>
      <c r="BB112" s="964">
        <v>-3.34</v>
      </c>
      <c r="BC112" s="964">
        <v>-8.58</v>
      </c>
      <c r="BE112" s="701">
        <v>2010</v>
      </c>
      <c r="BF112" s="986" t="e">
        <f>#VALUE!</f>
        <v>#VALUE!</v>
      </c>
      <c r="BG112" s="972">
        <v>24.5</v>
      </c>
    </row>
    <row r="113" spans="1:59" s="882" customFormat="1" ht="11.25" customHeight="1" x14ac:dyDescent="0.2">
      <c r="A113" s="861" t="s">
        <v>1096</v>
      </c>
      <c r="B113" s="890" t="s">
        <v>1097</v>
      </c>
      <c r="C113" s="1080" t="s">
        <v>109</v>
      </c>
      <c r="D113" s="1080" t="s">
        <v>4427</v>
      </c>
      <c r="E113" s="862">
        <v>8</v>
      </c>
      <c r="F113" s="554">
        <v>493</v>
      </c>
      <c r="G113" s="1179" t="s">
        <v>107</v>
      </c>
      <c r="H113" s="1179" t="s">
        <v>107</v>
      </c>
      <c r="I113" s="863">
        <v>36.29</v>
      </c>
      <c r="J113" s="864">
        <f t="shared" si="18"/>
        <v>2.8658032515844587</v>
      </c>
      <c r="K113" s="865">
        <v>0.26</v>
      </c>
      <c r="L113" s="866">
        <v>4</v>
      </c>
      <c r="M113" s="867">
        <f t="shared" si="19"/>
        <v>1.04</v>
      </c>
      <c r="N113" s="868" t="s">
        <v>438</v>
      </c>
      <c r="O113" s="869">
        <v>0.22</v>
      </c>
      <c r="P113" s="870">
        <v>43228</v>
      </c>
      <c r="Q113" s="870">
        <v>43243</v>
      </c>
      <c r="R113" s="867">
        <f t="shared" si="20"/>
        <v>18.181818181818183</v>
      </c>
      <c r="S113" s="802">
        <f>IF(INDEX(Historical!$D$7:$D$1452,MATCH(B113,Historical!$B$7:$B$1452,0))=0,"n/a",(INDEX(Historical!$C$7:$C$1452,MATCH(B113,Historical!$B$7:$B$1452,0))/INDEX(Historical!$D$7:$D$1452,MATCH(B113,Historical!$B$7:$B$1452,0))-1)*100)</f>
        <v>14.285714285714279</v>
      </c>
      <c r="T113" s="802">
        <f>IF(INDEX(Historical!$F$7:$F$1452,MATCH(B113,Historical!$B$7:$B$1452,0))=0,"n/a",((INDEX(Historical!$C$7:$C$1452,MATCH(B113,Historical!$B$7:$B$1452,0))/INDEX(Historical!$F$7:$F$1452,MATCH(B113,Historical!$B$7:$B$1452,0)))^(1/3)-1)*100)</f>
        <v>17.678277844202107</v>
      </c>
      <c r="U113" s="802">
        <f>IF(INDEX(Historical!$I$7:$I$1452,MATCH(B113,Historical!$B$7:$B$1452,0))=0,"n/a",((INDEX(Historical!$C$7:$C$1452,MATCH(B113,Historical!$B$7:$B$1452,0))/INDEX(Historical!$I$7:$I$1452,MATCH(B113,Historical!$B$7:$B$1452,0)))^(1/5)-1)*100)</f>
        <v>20.948573633505596</v>
      </c>
      <c r="V113" s="802">
        <f>IF(INDEX(Historical!$O$7:$O$1452,MATCH(B113,Historical!$B$7:$B$1452,0))=0,"n/a",((INDEX(Historical!$C$7:$C$1452,MATCH(B113,Historical!$B$7:$B$1452,0))/INDEX(Historical!$O$7:$O$1452,MATCH(B113,Historical!$B$7:$B$1452,0)))^(1/10)-1)*100)</f>
        <v>2.9186008964760646</v>
      </c>
      <c r="W113" s="871">
        <f t="shared" si="21"/>
        <v>7.1776081679406811</v>
      </c>
      <c r="X113" s="872">
        <f t="shared" si="22"/>
        <v>1.7312870771492228</v>
      </c>
      <c r="Y113" s="883"/>
      <c r="Z113" s="864">
        <f t="shared" si="23"/>
        <v>48.148148148148145</v>
      </c>
      <c r="AA113" s="874">
        <f t="shared" si="24"/>
        <v>16.800925925925924</v>
      </c>
      <c r="AB113" s="866">
        <v>12</v>
      </c>
      <c r="AC113" s="875">
        <v>2.16</v>
      </c>
      <c r="AD113" s="875">
        <v>2.2400000000000002</v>
      </c>
      <c r="AE113" s="875">
        <v>5.65</v>
      </c>
      <c r="AF113" s="875">
        <v>1.33</v>
      </c>
      <c r="AG113" s="875">
        <v>7.3</v>
      </c>
      <c r="AH113" s="875">
        <v>14.2</v>
      </c>
      <c r="AI113" s="875">
        <v>13.79</v>
      </c>
      <c r="AJ113" s="875">
        <v>12.1</v>
      </c>
      <c r="AK113" s="875">
        <v>7.5</v>
      </c>
      <c r="AL113" s="876">
        <v>2690</v>
      </c>
      <c r="AM113" s="877">
        <v>0.4</v>
      </c>
      <c r="AN113" s="875">
        <v>0.02</v>
      </c>
      <c r="AO113" s="878">
        <f t="shared" si="25"/>
        <v>7.0134509591641319</v>
      </c>
      <c r="AP113" s="879">
        <f t="shared" si="26"/>
        <v>23.814376885090056</v>
      </c>
      <c r="AQ113" s="880">
        <f t="shared" si="27"/>
        <v>-0.3445235234432853</v>
      </c>
      <c r="AR113" s="745">
        <f>INDEX(Historical!$C$7:$C$1452,MATCH(B113,Historical!$B$7:$B$1452,0))*IF(AH113="n/a",1.03,IF(AH113&lt;0,1.01,IF(AH113&gt;10,1.1,(1+AH113/100))))</f>
        <v>0.96800000000000008</v>
      </c>
      <c r="AS113" s="874">
        <f t="shared" si="28"/>
        <v>1.0648000000000002</v>
      </c>
      <c r="AT113" s="874">
        <f t="shared" si="33"/>
        <v>1.1446600000000002</v>
      </c>
      <c r="AU113" s="874">
        <f t="shared" si="33"/>
        <v>1.2305095000000001</v>
      </c>
      <c r="AV113" s="874">
        <f t="shared" si="33"/>
        <v>1.3227977125000001</v>
      </c>
      <c r="AW113" s="864">
        <f t="shared" si="29"/>
        <v>5.7307672125000009</v>
      </c>
      <c r="AX113" s="881">
        <f t="shared" si="30"/>
        <v>15.791587799669331</v>
      </c>
      <c r="AY113" s="1091">
        <v>1.0900000000000001</v>
      </c>
      <c r="AZ113" s="877">
        <v>16.189999999999998</v>
      </c>
      <c r="BA113" s="877">
        <v>-22.02</v>
      </c>
      <c r="BB113" s="877">
        <v>-2.59</v>
      </c>
      <c r="BC113" s="877">
        <v>-10.61</v>
      </c>
      <c r="BD113" s="1007"/>
      <c r="BE113" s="701">
        <v>2011</v>
      </c>
      <c r="BF113" s="986" t="e">
        <f>#VALUE!</f>
        <v>#VALUE!</v>
      </c>
      <c r="BG113" s="938">
        <v>1.0999999999999999</v>
      </c>
    </row>
    <row r="114" spans="1:59" ht="11.25" customHeight="1" x14ac:dyDescent="0.2">
      <c r="A114" s="566" t="s">
        <v>1098</v>
      </c>
      <c r="B114" s="651" t="s">
        <v>1099</v>
      </c>
      <c r="C114" s="1080" t="s">
        <v>109</v>
      </c>
      <c r="D114" s="1080" t="s">
        <v>4427</v>
      </c>
      <c r="E114" s="835">
        <v>9</v>
      </c>
      <c r="F114" s="554">
        <v>394</v>
      </c>
      <c r="G114" s="554" t="s">
        <v>38</v>
      </c>
      <c r="H114" s="554" t="s">
        <v>38</v>
      </c>
      <c r="I114" s="966">
        <v>68.69</v>
      </c>
      <c r="J114" s="745">
        <f t="shared" si="18"/>
        <v>3.4939583636628329</v>
      </c>
      <c r="K114" s="968">
        <v>0.6</v>
      </c>
      <c r="L114" s="679">
        <v>4</v>
      </c>
      <c r="M114" s="736">
        <f t="shared" si="19"/>
        <v>2.4</v>
      </c>
      <c r="N114" s="644" t="s">
        <v>147</v>
      </c>
      <c r="O114" s="838">
        <v>0.34</v>
      </c>
      <c r="P114" s="958">
        <v>43356</v>
      </c>
      <c r="Q114" s="958">
        <v>43374</v>
      </c>
      <c r="R114" s="736">
        <f t="shared" si="20"/>
        <v>76.470588235294102</v>
      </c>
      <c r="S114" s="802">
        <f>IF(INDEX(Historical!$D$7:$D$1452,MATCH(B114,Historical!$B$7:$B$1452,0))=0,"n/a",(INDEX(Historical!$C$7:$C$1452,MATCH(B114,Historical!$B$7:$B$1452,0))/INDEX(Historical!$D$7:$D$1452,MATCH(B114,Historical!$B$7:$B$1452,0))-1)*100)</f>
        <v>24.137931034482762</v>
      </c>
      <c r="T114" s="802">
        <f>IF(INDEX(Historical!$F$7:$F$1452,MATCH(B114,Historical!$B$7:$B$1452,0))=0,"n/a",((INDEX(Historical!$C$7:$C$1452,MATCH(B114,Historical!$B$7:$B$1452,0))/INDEX(Historical!$F$7:$F$1452,MATCH(B114,Historical!$B$7:$B$1452,0)))^(1/3)-1)*100)</f>
        <v>12.426853035294627</v>
      </c>
      <c r="U114" s="802">
        <f>IF(INDEX(Historical!$I$7:$I$1452,MATCH(B114,Historical!$B$7:$B$1452,0))=0,"n/a",((INDEX(Historical!$C$7:$C$1452,MATCH(B114,Historical!$B$7:$B$1452,0))/INDEX(Historical!$I$7:$I$1452,MATCH(B114,Historical!$B$7:$B$1452,0)))^(1/5)-1)*100)</f>
        <v>16.651613497612306</v>
      </c>
      <c r="V114" s="802">
        <f>IF(INDEX(Historical!$O$7:$O$1452,MATCH(B114,Historical!$B$7:$B$1452,0))=0,"n/a",((INDEX(Historical!$C$7:$C$1452,MATCH(B114,Historical!$B$7:$B$1452,0))/INDEX(Historical!$O$7:$O$1452,MATCH(B114,Historical!$B$7:$B$1452,0)))^(1/10)-1)*100)</f>
        <v>-8.0874101770873175</v>
      </c>
      <c r="W114" s="803" t="str">
        <f t="shared" si="21"/>
        <v>n/a</v>
      </c>
      <c r="X114" s="804">
        <f t="shared" si="22"/>
        <v>1.3761664047613478</v>
      </c>
      <c r="Y114" s="967" t="s">
        <v>4072</v>
      </c>
      <c r="Z114" s="745">
        <f t="shared" si="23"/>
        <v>36.809815950920246</v>
      </c>
      <c r="AA114" s="678">
        <f t="shared" si="24"/>
        <v>10.535276073619633</v>
      </c>
      <c r="AB114" s="679">
        <v>12</v>
      </c>
      <c r="AC114" s="959">
        <v>6.52</v>
      </c>
      <c r="AD114" s="959">
        <v>0.52</v>
      </c>
      <c r="AE114" s="959">
        <v>4.53</v>
      </c>
      <c r="AF114" s="959">
        <v>1.47</v>
      </c>
      <c r="AG114" s="959">
        <v>13</v>
      </c>
      <c r="AH114" s="959">
        <v>77.600000000000009</v>
      </c>
      <c r="AI114" s="959">
        <v>12.09</v>
      </c>
      <c r="AJ114" s="959">
        <v>12.1</v>
      </c>
      <c r="AK114" s="959">
        <v>20.100000000000001</v>
      </c>
      <c r="AL114" s="969">
        <v>11300</v>
      </c>
      <c r="AM114" s="964">
        <v>0.2</v>
      </c>
      <c r="AN114" s="959">
        <v>0.82</v>
      </c>
      <c r="AO114" s="845">
        <f t="shared" si="25"/>
        <v>9.6102957876555077</v>
      </c>
      <c r="AP114" s="846">
        <f t="shared" si="26"/>
        <v>20.14557186127514</v>
      </c>
      <c r="AQ114" s="680">
        <f t="shared" si="27"/>
        <v>-17.035868986863811</v>
      </c>
      <c r="AR114" s="745">
        <f>INDEX(Historical!$C$7:$C$1452,MATCH(B114,Historical!$B$7:$B$1452,0))*IF(AH114="n/a",1.03,IF(AH114&lt;0,1.01,IF(AH114&gt;10,1.1,(1+AH114/100))))</f>
        <v>1.1880000000000002</v>
      </c>
      <c r="AS114" s="678">
        <f t="shared" si="28"/>
        <v>1.3068000000000002</v>
      </c>
      <c r="AT114" s="678">
        <f t="shared" si="33"/>
        <v>1.4374800000000003</v>
      </c>
      <c r="AU114" s="678">
        <f t="shared" si="33"/>
        <v>1.5812280000000005</v>
      </c>
      <c r="AV114" s="678">
        <f t="shared" si="33"/>
        <v>1.7393508000000006</v>
      </c>
      <c r="AW114" s="745">
        <f t="shared" si="29"/>
        <v>7.252858800000002</v>
      </c>
      <c r="AX114" s="854">
        <f t="shared" si="30"/>
        <v>10.558827776968995</v>
      </c>
      <c r="AY114" s="1090">
        <v>1.39</v>
      </c>
      <c r="AZ114" s="964">
        <v>7.85</v>
      </c>
      <c r="BA114" s="964">
        <v>-33.090000000000003</v>
      </c>
      <c r="BB114" s="964">
        <v>-11.26</v>
      </c>
      <c r="BC114" s="964">
        <v>-24.27</v>
      </c>
      <c r="BE114" s="701">
        <v>2010</v>
      </c>
      <c r="BF114" s="986" t="e">
        <f>#VALUE!</f>
        <v>#VALUE!</v>
      </c>
      <c r="BG114" s="972">
        <v>1.4000000000000001</v>
      </c>
    </row>
    <row r="115" spans="1:59" ht="11.25" customHeight="1" x14ac:dyDescent="0.2">
      <c r="A115" s="645" t="s">
        <v>1100</v>
      </c>
      <c r="B115" s="651" t="s">
        <v>1101</v>
      </c>
      <c r="C115" s="1080" t="s">
        <v>113</v>
      </c>
      <c r="D115" s="1080" t="s">
        <v>4453</v>
      </c>
      <c r="E115" s="835">
        <v>6</v>
      </c>
      <c r="F115" s="554">
        <v>746</v>
      </c>
      <c r="G115" s="554" t="s">
        <v>107</v>
      </c>
      <c r="H115" s="554" t="s">
        <v>107</v>
      </c>
      <c r="I115" s="966">
        <v>43.68</v>
      </c>
      <c r="J115" s="745">
        <f t="shared" si="18"/>
        <v>0.82417582417582425</v>
      </c>
      <c r="K115" s="968">
        <v>0.09</v>
      </c>
      <c r="L115" s="679">
        <v>4</v>
      </c>
      <c r="M115" s="736">
        <f t="shared" si="19"/>
        <v>0.36</v>
      </c>
      <c r="N115" s="644" t="s">
        <v>1000</v>
      </c>
      <c r="O115" s="838">
        <v>8.5000000000000006E-2</v>
      </c>
      <c r="P115" s="958">
        <v>43412</v>
      </c>
      <c r="Q115" s="958">
        <v>43424</v>
      </c>
      <c r="R115" s="736">
        <f t="shared" si="20"/>
        <v>5.8823529411764595</v>
      </c>
      <c r="S115" s="802">
        <f>IF(INDEX(Historical!$D$7:$D$1452,MATCH(B115,Historical!$B$7:$B$1452,0))=0,"n/a",(INDEX(Historical!$C$7:$C$1452,MATCH(B115,Historical!$B$7:$B$1452,0))/INDEX(Historical!$D$7:$D$1452,MATCH(B115,Historical!$B$7:$B$1452,0))-1)*100)</f>
        <v>7.2727272727272529</v>
      </c>
      <c r="T115" s="802">
        <f>IF(INDEX(Historical!$F$7:$F$1452,MATCH(B115,Historical!$B$7:$B$1452,0))=0,"n/a",((INDEX(Historical!$C$7:$C$1452,MATCH(B115,Historical!$B$7:$B$1452,0))/INDEX(Historical!$F$7:$F$1452,MATCH(B115,Historical!$B$7:$B$1452,0)))^(1/3)-1)*100)</f>
        <v>9.4493447683380296</v>
      </c>
      <c r="U115" s="802">
        <f>IF(INDEX(Historical!$I$7:$I$1452,MATCH(B115,Historical!$B$7:$B$1452,0))=0,"n/a",((INDEX(Historical!$C$7:$C$1452,MATCH(B115,Historical!$B$7:$B$1452,0))/INDEX(Historical!$I$7:$I$1452,MATCH(B115,Historical!$B$7:$B$1452,0)))^(1/5)-1)*100)</f>
        <v>8.083252207959756</v>
      </c>
      <c r="V115" s="802">
        <f>IF(INDEX(Historical!$O$7:$O$1452,MATCH(B115,Historical!$B$7:$B$1452,0))=0,"n/a",((INDEX(Historical!$C$7:$C$1452,MATCH(B115,Historical!$B$7:$B$1452,0))/INDEX(Historical!$O$7:$O$1452,MATCH(B115,Historical!$B$7:$B$1452,0)))^(1/10)-1)*100)</f>
        <v>6.9973633117950573</v>
      </c>
      <c r="W115" s="803">
        <f t="shared" si="21"/>
        <v>1.1551854388258327</v>
      </c>
      <c r="X115" s="804">
        <f t="shared" si="22"/>
        <v>0.2876602209238347</v>
      </c>
      <c r="Y115" s="967" t="s">
        <v>4072</v>
      </c>
      <c r="Z115" s="745">
        <f t="shared" si="23"/>
        <v>15.789473684210527</v>
      </c>
      <c r="AA115" s="678">
        <f t="shared" si="24"/>
        <v>19.157894736842106</v>
      </c>
      <c r="AB115" s="679">
        <v>12</v>
      </c>
      <c r="AC115" s="959">
        <v>2.2799999999999998</v>
      </c>
      <c r="AD115" s="959">
        <v>0.96</v>
      </c>
      <c r="AE115" s="959">
        <v>0.79</v>
      </c>
      <c r="AF115" s="959">
        <v>3.31</v>
      </c>
      <c r="AG115" s="959">
        <v>21.2</v>
      </c>
      <c r="AH115" s="959">
        <v>-29.2</v>
      </c>
      <c r="AI115" s="959">
        <v>11.93</v>
      </c>
      <c r="AJ115" s="959">
        <v>28.1</v>
      </c>
      <c r="AK115" s="959">
        <v>20</v>
      </c>
      <c r="AL115" s="969">
        <v>1630</v>
      </c>
      <c r="AM115" s="964">
        <v>1.4000000000000001</v>
      </c>
      <c r="AN115" s="959">
        <v>0.2</v>
      </c>
      <c r="AO115" s="845">
        <f t="shared" si="25"/>
        <v>-10.250466704706525</v>
      </c>
      <c r="AP115" s="846">
        <f t="shared" si="26"/>
        <v>8.9074280321355808</v>
      </c>
      <c r="AQ115" s="680">
        <f t="shared" si="27"/>
        <v>67.879098796918441</v>
      </c>
      <c r="AR115" s="745">
        <f>INDEX(Historical!$C$7:$C$1452,MATCH(B115,Historical!$B$7:$B$1452,0))*IF(AH115="n/a",1.03,IF(AH115&lt;0,1.01,IF(AH115&gt;10,1.1,(1+AH115/100))))</f>
        <v>0.29794999999999999</v>
      </c>
      <c r="AS115" s="678">
        <f t="shared" si="28"/>
        <v>0.32774500000000001</v>
      </c>
      <c r="AT115" s="678">
        <f t="shared" si="33"/>
        <v>0.36051950000000005</v>
      </c>
      <c r="AU115" s="678">
        <f t="shared" si="33"/>
        <v>0.3965714500000001</v>
      </c>
      <c r="AV115" s="678">
        <f t="shared" si="33"/>
        <v>0.43622859500000016</v>
      </c>
      <c r="AW115" s="745">
        <f t="shared" si="29"/>
        <v>1.8190145450000004</v>
      </c>
      <c r="AX115" s="854">
        <f t="shared" si="30"/>
        <v>4.1644105883699645</v>
      </c>
      <c r="AY115" s="1090">
        <v>1.37</v>
      </c>
      <c r="AZ115" s="964">
        <v>10.86</v>
      </c>
      <c r="BA115" s="964">
        <v>-26.99</v>
      </c>
      <c r="BB115" s="964">
        <v>-13.79</v>
      </c>
      <c r="BC115" s="964">
        <v>-11.450000000000001</v>
      </c>
      <c r="BE115" s="701">
        <v>2013</v>
      </c>
      <c r="BF115" s="986" t="e">
        <f>#VALUE!</f>
        <v>#VALUE!</v>
      </c>
      <c r="BG115" s="972">
        <v>10.100000000000001</v>
      </c>
    </row>
    <row r="116" spans="1:59" ht="11.25" customHeight="1" x14ac:dyDescent="0.2">
      <c r="A116" s="667" t="s">
        <v>4228</v>
      </c>
      <c r="B116" s="651" t="s">
        <v>4229</v>
      </c>
      <c r="C116" s="1080" t="s">
        <v>109</v>
      </c>
      <c r="D116" s="1080" t="s">
        <v>4427</v>
      </c>
      <c r="E116" s="835">
        <v>5</v>
      </c>
      <c r="F116" s="554">
        <v>813</v>
      </c>
      <c r="G116" s="554" t="s">
        <v>107</v>
      </c>
      <c r="H116" s="554" t="s">
        <v>107</v>
      </c>
      <c r="I116" s="966">
        <v>10.029999999999999</v>
      </c>
      <c r="J116" s="745">
        <f t="shared" si="18"/>
        <v>1.9940179461615157</v>
      </c>
      <c r="K116" s="968">
        <v>0.05</v>
      </c>
      <c r="L116" s="679">
        <v>4</v>
      </c>
      <c r="M116" s="736">
        <f t="shared" si="19"/>
        <v>0.2</v>
      </c>
      <c r="N116" s="644" t="s">
        <v>211</v>
      </c>
      <c r="O116" s="838">
        <v>0.04</v>
      </c>
      <c r="P116" s="958">
        <v>43230</v>
      </c>
      <c r="Q116" s="958">
        <v>43251</v>
      </c>
      <c r="R116" s="736">
        <f t="shared" si="20"/>
        <v>25.000000000000007</v>
      </c>
      <c r="S116" s="802">
        <f>IF(INDEX(Historical!$D$7:$D$1452,MATCH(B116,Historical!$B$7:$B$1452,0))=0,"n/a",(INDEX(Historical!$C$7:$C$1452,MATCH(B116,Historical!$B$7:$B$1452,0))/INDEX(Historical!$D$7:$D$1452,MATCH(B116,Historical!$B$7:$B$1452,0))-1)*100)</f>
        <v>14.814814814814813</v>
      </c>
      <c r="T116" s="802">
        <f>IF(INDEX(Historical!$F$7:$F$1452,MATCH(B116,Historical!$B$7:$B$1452,0))=0,"n/a",((INDEX(Historical!$C$7:$C$1452,MATCH(B116,Historical!$B$7:$B$1452,0))/INDEX(Historical!$F$7:$F$1452,MATCH(B116,Historical!$B$7:$B$1452,0)))^(1/3)-1)*100)</f>
        <v>57.069032619569661</v>
      </c>
      <c r="U116" s="802" t="str">
        <f>IF(INDEX(Historical!$I$7:$I$1452,MATCH(B116,Historical!$B$7:$B$1452,0))=0,"n/a",((INDEX(Historical!$C$7:$C$1452,MATCH(B116,Historical!$B$7:$B$1452,0))/INDEX(Historical!$I$7:$I$1452,MATCH(B116,Historical!$B$7:$B$1452,0)))^(1/5)-1)*100)</f>
        <v>n/a</v>
      </c>
      <c r="V116" s="802">
        <f>IF(INDEX(Historical!$O$7:$O$1452,MATCH(B116,Historical!$B$7:$B$1452,0))=0,"n/a",((INDEX(Historical!$C$7:$C$1452,MATCH(B116,Historical!$B$7:$B$1452,0))/INDEX(Historical!$O$7:$O$1452,MATCH(B116,Historical!$B$7:$B$1452,0)))^(1/10)-1)*100)</f>
        <v>-4.2779379482931308</v>
      </c>
      <c r="W116" s="803" t="str">
        <f t="shared" si="21"/>
        <v>n/a</v>
      </c>
      <c r="X116" s="804" t="str">
        <f t="shared" si="22"/>
        <v>n/a</v>
      </c>
      <c r="Y116" s="759"/>
      <c r="Z116" s="745">
        <f t="shared" si="23"/>
        <v>22.222222222222225</v>
      </c>
      <c r="AA116" s="678">
        <f t="shared" si="24"/>
        <v>11.144444444444444</v>
      </c>
      <c r="AB116" s="679">
        <v>12</v>
      </c>
      <c r="AC116" s="959">
        <v>0.9</v>
      </c>
      <c r="AD116" s="959" t="s">
        <v>138</v>
      </c>
      <c r="AE116" s="959">
        <v>1.99</v>
      </c>
      <c r="AF116" s="959">
        <v>1.1000000000000001</v>
      </c>
      <c r="AG116" s="959">
        <v>8.9</v>
      </c>
      <c r="AH116" s="959">
        <v>16.8</v>
      </c>
      <c r="AI116" s="959" t="s">
        <v>138</v>
      </c>
      <c r="AJ116" s="959">
        <v>49.2</v>
      </c>
      <c r="AK116" s="959" t="s">
        <v>138</v>
      </c>
      <c r="AL116" s="969">
        <v>82.65</v>
      </c>
      <c r="AM116" s="964">
        <v>11.700000000000001</v>
      </c>
      <c r="AN116" s="959">
        <v>0.04</v>
      </c>
      <c r="AO116" s="845" t="str">
        <f t="shared" si="25"/>
        <v>n/a</v>
      </c>
      <c r="AP116" s="846" t="str">
        <f t="shared" si="26"/>
        <v>n/a</v>
      </c>
      <c r="AQ116" s="680">
        <f t="shared" si="27"/>
        <v>-26.186755512791649</v>
      </c>
      <c r="AR116" s="745">
        <f>INDEX(Historical!$C$7:$C$1452,MATCH(B116,Historical!$B$7:$B$1452,0))*IF(AH116="n/a",1.03,IF(AH116&lt;0,1.01,IF(AH116&gt;10,1.1,(1+AH116/100))))</f>
        <v>0.17050000000000001</v>
      </c>
      <c r="AS116" s="678">
        <f t="shared" si="28"/>
        <v>0.17561500000000002</v>
      </c>
      <c r="AT116" s="678">
        <f t="shared" si="33"/>
        <v>0.18088345000000003</v>
      </c>
      <c r="AU116" s="678">
        <f t="shared" si="33"/>
        <v>0.18630995350000004</v>
      </c>
      <c r="AV116" s="678">
        <f t="shared" si="33"/>
        <v>0.19189925210500006</v>
      </c>
      <c r="AW116" s="745">
        <f t="shared" si="29"/>
        <v>0.90520765560500016</v>
      </c>
      <c r="AX116" s="854">
        <f t="shared" si="30"/>
        <v>9.0250015513958139</v>
      </c>
      <c r="AY116" s="1090">
        <v>0.4</v>
      </c>
      <c r="AZ116" s="964">
        <v>6.25</v>
      </c>
      <c r="BA116" s="964">
        <v>-22.67</v>
      </c>
      <c r="BB116" s="964">
        <v>-7.9399999999999995</v>
      </c>
      <c r="BC116" s="964">
        <v>-12.68</v>
      </c>
      <c r="BE116" s="701">
        <v>2014</v>
      </c>
      <c r="BF116" s="986" t="e">
        <f>#VALUE!</f>
        <v>#VALUE!</v>
      </c>
      <c r="BG116" s="972">
        <v>0.8</v>
      </c>
    </row>
    <row r="117" spans="1:59" ht="11.25" customHeight="1" x14ac:dyDescent="0.2">
      <c r="A117" s="805" t="s">
        <v>4248</v>
      </c>
      <c r="B117" s="899" t="s">
        <v>4245</v>
      </c>
      <c r="C117" s="1080" t="s">
        <v>4407</v>
      </c>
      <c r="D117" s="1080" t="s">
        <v>4438</v>
      </c>
      <c r="E117" s="835">
        <v>6</v>
      </c>
      <c r="F117" s="554">
        <v>749</v>
      </c>
      <c r="G117" s="554" t="s">
        <v>107</v>
      </c>
      <c r="H117" s="554" t="s">
        <v>107</v>
      </c>
      <c r="I117" s="973">
        <v>52.5</v>
      </c>
      <c r="J117" s="745">
        <f t="shared" si="18"/>
        <v>0.60952380952380958</v>
      </c>
      <c r="K117" s="566">
        <v>0.08</v>
      </c>
      <c r="L117" s="554">
        <v>4</v>
      </c>
      <c r="M117" s="736">
        <f t="shared" si="19"/>
        <v>0.32</v>
      </c>
      <c r="N117" s="554" t="s">
        <v>520</v>
      </c>
      <c r="O117" s="685">
        <v>7.0000000000000007E-2</v>
      </c>
      <c r="P117" s="725">
        <v>43412</v>
      </c>
      <c r="Q117" s="725">
        <v>43434</v>
      </c>
      <c r="R117" s="736">
        <f t="shared" si="20"/>
        <v>14.285714285714276</v>
      </c>
      <c r="S117" s="802">
        <f>IF(INDEX(Historical!$D$7:$D$1452,MATCH(B117,Historical!$B$7:$B$1452,0))=0,"n/a",(INDEX(Historical!$C$7:$C$1452,MATCH(B117,Historical!$B$7:$B$1452,0))/INDEX(Historical!$D$7:$D$1452,MATCH(B117,Historical!$B$7:$B$1452,0))-1)*100)</f>
        <v>12.5</v>
      </c>
      <c r="T117" s="802">
        <f>IF(INDEX(Historical!$F$7:$F$1452,MATCH(B117,Historical!$B$7:$B$1452,0))=0,"n/a",((INDEX(Historical!$C$7:$C$1452,MATCH(B117,Historical!$B$7:$B$1452,0))/INDEX(Historical!$F$7:$F$1452,MATCH(B117,Historical!$B$7:$B$1452,0)))^(1/3)-1)*100)</f>
        <v>37.00134211888826</v>
      </c>
      <c r="U117" s="802">
        <f>IF(INDEX(Historical!$I$7:$I$1452,MATCH(B117,Historical!$B$7:$B$1452,0))=0,"n/a",((INDEX(Historical!$C$7:$C$1452,MATCH(B117,Historical!$B$7:$B$1452,0))/INDEX(Historical!$I$7:$I$1452,MATCH(B117,Historical!$B$7:$B$1452,0)))^(1/5)-1)*100)</f>
        <v>35.096003852061351</v>
      </c>
      <c r="V117" s="802">
        <f>IF(INDEX(Historical!$O$7:$O$1452,MATCH(B117,Historical!$B$7:$B$1452,0))=0,"n/a",((INDEX(Historical!$C$7:$C$1452,MATCH(B117,Historical!$B$7:$B$1452,0))/INDEX(Historical!$O$7:$O$1452,MATCH(B117,Historical!$B$7:$B$1452,0)))^(1/10)-1)*100)</f>
        <v>-7.1998045617957533</v>
      </c>
      <c r="W117" s="803" t="str">
        <f t="shared" si="21"/>
        <v>n/a</v>
      </c>
      <c r="X117" s="804">
        <f t="shared" si="22"/>
        <v>0.31563993031802634</v>
      </c>
      <c r="Y117" s="746" t="s">
        <v>4072</v>
      </c>
      <c r="Z117" s="745">
        <f t="shared" si="23"/>
        <v>6.4516129032258061</v>
      </c>
      <c r="AA117" s="678">
        <f t="shared" si="24"/>
        <v>10.584677419354838</v>
      </c>
      <c r="AB117" s="679">
        <v>12</v>
      </c>
      <c r="AC117" s="972">
        <v>4.96</v>
      </c>
      <c r="AD117" s="972" t="s">
        <v>138</v>
      </c>
      <c r="AE117" s="959">
        <v>3.91</v>
      </c>
      <c r="AF117" s="959">
        <v>1.4</v>
      </c>
      <c r="AG117" s="959">
        <v>25.1</v>
      </c>
      <c r="AH117" s="959">
        <v>22.6</v>
      </c>
      <c r="AI117" s="959">
        <v>91.84</v>
      </c>
      <c r="AJ117" s="782">
        <v>111.19000000000001</v>
      </c>
      <c r="AK117" s="782" t="s">
        <v>138</v>
      </c>
      <c r="AL117" s="972">
        <v>291.38</v>
      </c>
      <c r="AM117" s="972">
        <v>0.89999999999999991</v>
      </c>
      <c r="AN117" s="972">
        <v>0.86</v>
      </c>
      <c r="AO117" s="845">
        <f t="shared" si="25"/>
        <v>25.120850242230318</v>
      </c>
      <c r="AP117" s="846">
        <f t="shared" si="26"/>
        <v>35.705527661585158</v>
      </c>
      <c r="AQ117" s="680">
        <f t="shared" si="27"/>
        <v>-18.84569324197054</v>
      </c>
      <c r="AR117" s="745">
        <f>INDEX(Historical!$C$7:$C$1452,MATCH(B117,Historical!$B$7:$B$1452,0))*IF(AH117="n/a",1.03,IF(AH117&lt;0,1.01,IF(AH117&gt;10,1.1,(1+AH117/100))))</f>
        <v>0.19800000000000001</v>
      </c>
      <c r="AS117" s="678">
        <f t="shared" si="28"/>
        <v>0.21780000000000002</v>
      </c>
      <c r="AT117" s="678">
        <f t="shared" si="33"/>
        <v>0.22433400000000003</v>
      </c>
      <c r="AU117" s="678">
        <f t="shared" si="33"/>
        <v>0.23106402000000004</v>
      </c>
      <c r="AV117" s="678">
        <f t="shared" si="33"/>
        <v>0.23799594060000004</v>
      </c>
      <c r="AW117" s="745">
        <f t="shared" si="29"/>
        <v>1.1091939606000001</v>
      </c>
      <c r="AX117" s="854">
        <f t="shared" si="30"/>
        <v>2.1127504011428573</v>
      </c>
      <c r="AY117" s="831">
        <v>1.07</v>
      </c>
      <c r="AZ117" s="959">
        <v>6.64</v>
      </c>
      <c r="BA117" s="959">
        <v>-22.759999999999998</v>
      </c>
      <c r="BB117" s="959">
        <v>-7.84</v>
      </c>
      <c r="BC117" s="959">
        <v>-13.26</v>
      </c>
      <c r="BE117" s="701">
        <v>2013</v>
      </c>
      <c r="BF117" s="986" t="e">
        <f>#VALUE!</f>
        <v>#VALUE!</v>
      </c>
      <c r="BG117" s="972">
        <v>10.4</v>
      </c>
    </row>
    <row r="118" spans="1:59" ht="11.25" customHeight="1" x14ac:dyDescent="0.2">
      <c r="A118" s="645" t="s">
        <v>1104</v>
      </c>
      <c r="B118" s="651" t="s">
        <v>1105</v>
      </c>
      <c r="C118" s="1080" t="s">
        <v>248</v>
      </c>
      <c r="D118" s="1080" t="s">
        <v>4447</v>
      </c>
      <c r="E118" s="835">
        <v>8</v>
      </c>
      <c r="F118" s="554">
        <v>552</v>
      </c>
      <c r="G118" s="554" t="s">
        <v>107</v>
      </c>
      <c r="H118" s="554" t="s">
        <v>107</v>
      </c>
      <c r="I118" s="966">
        <v>23.25</v>
      </c>
      <c r="J118" s="745">
        <f t="shared" si="18"/>
        <v>1.89247311827957</v>
      </c>
      <c r="K118" s="968">
        <v>0.11</v>
      </c>
      <c r="L118" s="679">
        <v>4</v>
      </c>
      <c r="M118" s="736">
        <f t="shared" si="19"/>
        <v>0.44</v>
      </c>
      <c r="N118" s="644" t="s">
        <v>613</v>
      </c>
      <c r="O118" s="838">
        <v>0.1</v>
      </c>
      <c r="P118" s="958">
        <v>43423</v>
      </c>
      <c r="Q118" s="958">
        <v>43448</v>
      </c>
      <c r="R118" s="736">
        <f t="shared" si="20"/>
        <v>9.9999999999999947</v>
      </c>
      <c r="S118" s="802">
        <f>IF(INDEX(Historical!$D$7:$D$1452,MATCH(B118,Historical!$B$7:$B$1452,0))=0,"n/a",(INDEX(Historical!$C$7:$C$1452,MATCH(B118,Historical!$B$7:$B$1452,0))/INDEX(Historical!$D$7:$D$1452,MATCH(B118,Historical!$B$7:$B$1452,0))-1)*100)</f>
        <v>12.12121212121211</v>
      </c>
      <c r="T118" s="802">
        <f>IF(INDEX(Historical!$F$7:$F$1452,MATCH(B118,Historical!$B$7:$B$1452,0))=0,"n/a",((INDEX(Historical!$C$7:$C$1452,MATCH(B118,Historical!$B$7:$B$1452,0))/INDEX(Historical!$F$7:$F$1452,MATCH(B118,Historical!$B$7:$B$1452,0)))^(1/3)-1)*100)</f>
        <v>17.17221217638938</v>
      </c>
      <c r="U118" s="802">
        <f>IF(INDEX(Historical!$I$7:$I$1452,MATCH(B118,Historical!$B$7:$B$1452,0))=0,"n/a",((INDEX(Historical!$C$7:$C$1452,MATCH(B118,Historical!$B$7:$B$1452,0))/INDEX(Historical!$I$7:$I$1452,MATCH(B118,Historical!$B$7:$B$1452,0)))^(1/5)-1)*100)</f>
        <v>16.153616167554617</v>
      </c>
      <c r="V118" s="802" t="str">
        <f>IF(INDEX(Historical!$O$7:$O$1452,MATCH(B118,Historical!$B$7:$B$1452,0))=0,"n/a",((INDEX(Historical!$C$7:$C$1452,MATCH(B118,Historical!$B$7:$B$1452,0))/INDEX(Historical!$O$7:$O$1452,MATCH(B118,Historical!$B$7:$B$1452,0)))^(1/10)-1)*100)</f>
        <v>n/a</v>
      </c>
      <c r="W118" s="803" t="str">
        <f t="shared" si="21"/>
        <v>n/a</v>
      </c>
      <c r="X118" s="804" t="str">
        <f t="shared" si="22"/>
        <v>n/a</v>
      </c>
      <c r="Y118" s="651"/>
      <c r="Z118" s="745">
        <f t="shared" si="23"/>
        <v>68.75</v>
      </c>
      <c r="AA118" s="678">
        <f t="shared" si="24"/>
        <v>36.328125</v>
      </c>
      <c r="AB118" s="679">
        <v>12</v>
      </c>
      <c r="AC118" s="959">
        <v>0.64</v>
      </c>
      <c r="AD118" s="959">
        <v>10.08</v>
      </c>
      <c r="AE118" s="959">
        <v>7.0000000000000007E-2</v>
      </c>
      <c r="AF118" s="959">
        <v>1.89</v>
      </c>
      <c r="AG118" s="959">
        <v>8</v>
      </c>
      <c r="AH118" s="959">
        <v>-65.100000000000009</v>
      </c>
      <c r="AI118" s="959">
        <v>7.06</v>
      </c>
      <c r="AJ118" s="959">
        <v>-11</v>
      </c>
      <c r="AK118" s="959">
        <v>3.5999999999999996</v>
      </c>
      <c r="AL118" s="969">
        <v>1110</v>
      </c>
      <c r="AM118" s="964">
        <v>0.5</v>
      </c>
      <c r="AN118" s="959">
        <v>0.73</v>
      </c>
      <c r="AO118" s="845">
        <f t="shared" si="25"/>
        <v>-18.282035714165815</v>
      </c>
      <c r="AP118" s="846">
        <f t="shared" si="26"/>
        <v>18.046089285834185</v>
      </c>
      <c r="AQ118" s="680">
        <f t="shared" si="27"/>
        <v>74.687220482781711</v>
      </c>
      <c r="AR118" s="745">
        <f>INDEX(Historical!$C$7:$C$1452,MATCH(B118,Historical!$B$7:$B$1452,0))*IF(AH118="n/a",1.03,IF(AH118&lt;0,1.01,IF(AH118&gt;10,1.1,(1+AH118/100))))</f>
        <v>0.37369999999999998</v>
      </c>
      <c r="AS118" s="678">
        <f t="shared" si="28"/>
        <v>0.40008321999999996</v>
      </c>
      <c r="AT118" s="678">
        <f t="shared" si="33"/>
        <v>0.41448621591999996</v>
      </c>
      <c r="AU118" s="678">
        <f t="shared" si="33"/>
        <v>0.42940771969311997</v>
      </c>
      <c r="AV118" s="678">
        <f t="shared" si="33"/>
        <v>0.44486639760207231</v>
      </c>
      <c r="AW118" s="745">
        <f t="shared" si="29"/>
        <v>2.0625435532151921</v>
      </c>
      <c r="AX118" s="854">
        <f t="shared" si="30"/>
        <v>8.8711550675922233</v>
      </c>
      <c r="AY118" s="1090">
        <v>0.54</v>
      </c>
      <c r="AZ118" s="964">
        <v>35.96</v>
      </c>
      <c r="BA118" s="964">
        <v>-42.05</v>
      </c>
      <c r="BB118" s="964">
        <v>-21.560000000000002</v>
      </c>
      <c r="BC118" s="964">
        <v>-12.879999999999999</v>
      </c>
      <c r="BE118" s="701">
        <v>2012</v>
      </c>
      <c r="BF118" s="986" t="e">
        <f>#VALUE!</f>
        <v>#VALUE!</v>
      </c>
      <c r="BG118" s="972">
        <v>2.6</v>
      </c>
    </row>
    <row r="119" spans="1:59" ht="11.25" customHeight="1" x14ac:dyDescent="0.2">
      <c r="A119" s="566" t="s">
        <v>1108</v>
      </c>
      <c r="B119" s="651" t="s">
        <v>1109</v>
      </c>
      <c r="C119" s="1080" t="s">
        <v>4277</v>
      </c>
      <c r="D119" s="1080" t="s">
        <v>4426</v>
      </c>
      <c r="E119" s="835">
        <v>8</v>
      </c>
      <c r="F119" s="554">
        <v>462</v>
      </c>
      <c r="G119" s="554" t="s">
        <v>107</v>
      </c>
      <c r="H119" s="554" t="s">
        <v>107</v>
      </c>
      <c r="I119" s="966">
        <v>30.21</v>
      </c>
      <c r="J119" s="745">
        <f t="shared" si="18"/>
        <v>2.3833167825223436</v>
      </c>
      <c r="K119" s="968">
        <v>0.18</v>
      </c>
      <c r="L119" s="679">
        <v>4</v>
      </c>
      <c r="M119" s="736">
        <f t="shared" si="19"/>
        <v>0.72</v>
      </c>
      <c r="N119" s="644" t="s">
        <v>153</v>
      </c>
      <c r="O119" s="838">
        <v>0.155</v>
      </c>
      <c r="P119" s="695">
        <v>43158</v>
      </c>
      <c r="Q119" s="695">
        <v>43188</v>
      </c>
      <c r="R119" s="736">
        <f t="shared" si="20"/>
        <v>16.129032258064512</v>
      </c>
      <c r="S119" s="802">
        <f>IF(INDEX(Historical!$D$7:$D$1452,MATCH(B119,Historical!$B$7:$B$1452,0))=0,"n/a",(INDEX(Historical!$C$7:$C$1452,MATCH(B119,Historical!$B$7:$B$1452,0))/INDEX(Historical!$D$7:$D$1452,MATCH(B119,Historical!$B$7:$B$1452,0))-1)*100)</f>
        <v>14.814814814814813</v>
      </c>
      <c r="T119" s="802">
        <f>IF(INDEX(Historical!$F$7:$F$1452,MATCH(B119,Historical!$B$7:$B$1452,0))=0,"n/a",((INDEX(Historical!$C$7:$C$1452,MATCH(B119,Historical!$B$7:$B$1452,0))/INDEX(Historical!$F$7:$F$1452,MATCH(B119,Historical!$B$7:$B$1452,0)))^(1/3)-1)*100)</f>
        <v>15.729452726293779</v>
      </c>
      <c r="U119" s="802">
        <f>IF(INDEX(Historical!$I$7:$I$1452,MATCH(B119,Historical!$B$7:$B$1452,0))=0,"n/a",((INDEX(Historical!$C$7:$C$1452,MATCH(B119,Historical!$B$7:$B$1452,0))/INDEX(Historical!$I$7:$I$1452,MATCH(B119,Historical!$B$7:$B$1452,0)))^(1/5)-1)*100)</f>
        <v>14.502831715794207</v>
      </c>
      <c r="V119" s="802">
        <f>IF(INDEX(Historical!$O$7:$O$1452,MATCH(B119,Historical!$B$7:$B$1452,0))=0,"n/a",((INDEX(Historical!$C$7:$C$1452,MATCH(B119,Historical!$B$7:$B$1452,0))/INDEX(Historical!$O$7:$O$1452,MATCH(B119,Historical!$B$7:$B$1452,0)))^(1/10)-1)*100)</f>
        <v>20.016005756677458</v>
      </c>
      <c r="W119" s="803">
        <f t="shared" si="21"/>
        <v>0.72456172785401884</v>
      </c>
      <c r="X119" s="804" t="str">
        <f t="shared" si="22"/>
        <v>n/a</v>
      </c>
      <c r="Y119" s="756"/>
      <c r="Z119" s="745" t="str">
        <f t="shared" si="23"/>
        <v>n/a</v>
      </c>
      <c r="AA119" s="678" t="str">
        <f t="shared" si="24"/>
        <v>n/a</v>
      </c>
      <c r="AB119" s="679">
        <v>12</v>
      </c>
      <c r="AC119" s="959">
        <v>-0.83</v>
      </c>
      <c r="AD119" s="959" t="s">
        <v>138</v>
      </c>
      <c r="AE119" s="959">
        <v>2.2799999999999998</v>
      </c>
      <c r="AF119" s="959">
        <v>2.1</v>
      </c>
      <c r="AG119" s="959">
        <v>-6</v>
      </c>
      <c r="AH119" s="961">
        <v>-117.5</v>
      </c>
      <c r="AI119" s="961">
        <v>17.8</v>
      </c>
      <c r="AJ119" s="959">
        <v>-20.3</v>
      </c>
      <c r="AK119" s="959">
        <v>12.4</v>
      </c>
      <c r="AL119" s="969">
        <v>24880</v>
      </c>
      <c r="AM119" s="964">
        <v>0.1</v>
      </c>
      <c r="AN119" s="959">
        <v>0.46</v>
      </c>
      <c r="AO119" s="845" t="str">
        <f t="shared" si="25"/>
        <v>n/a</v>
      </c>
      <c r="AP119" s="846">
        <f t="shared" si="26"/>
        <v>16.886148498316551</v>
      </c>
      <c r="AQ119" s="680" t="str">
        <f t="shared" si="27"/>
        <v>n/a</v>
      </c>
      <c r="AR119" s="745">
        <f>INDEX(Historical!$C$7:$C$1452,MATCH(B119,Historical!$B$7:$B$1452,0))*IF(AH119="n/a",1.03,IF(AH119&lt;0,1.01,IF(AH119&gt;10,1.1,(1+AH119/100))))</f>
        <v>0.62619999999999998</v>
      </c>
      <c r="AS119" s="678">
        <f t="shared" si="28"/>
        <v>0.68881999999999999</v>
      </c>
      <c r="AT119" s="678">
        <f t="shared" si="33"/>
        <v>0.7577020000000001</v>
      </c>
      <c r="AU119" s="678">
        <f t="shared" si="33"/>
        <v>0.83347220000000022</v>
      </c>
      <c r="AV119" s="678">
        <f t="shared" si="33"/>
        <v>0.91681942000000027</v>
      </c>
      <c r="AW119" s="745">
        <f t="shared" si="29"/>
        <v>3.8230136200000007</v>
      </c>
      <c r="AX119" s="854">
        <f t="shared" si="30"/>
        <v>12.654795167163194</v>
      </c>
      <c r="AY119" s="1090">
        <v>1.18</v>
      </c>
      <c r="AZ119" s="964">
        <v>15.7</v>
      </c>
      <c r="BA119" s="964">
        <v>-17.37</v>
      </c>
      <c r="BB119" s="964">
        <v>-4.04</v>
      </c>
      <c r="BC119" s="964">
        <v>-1.0999999999999999</v>
      </c>
      <c r="BE119" s="701">
        <v>2011</v>
      </c>
      <c r="BF119" s="986" t="e">
        <f>#VALUE!</f>
        <v>#VALUE!</v>
      </c>
      <c r="BG119" s="972">
        <v>-2.8000000000000003</v>
      </c>
    </row>
    <row r="120" spans="1:59" ht="11.25" customHeight="1" x14ac:dyDescent="0.2">
      <c r="A120" s="566" t="s">
        <v>1110</v>
      </c>
      <c r="B120" s="651" t="s">
        <v>1111</v>
      </c>
      <c r="C120" s="1080" t="s">
        <v>109</v>
      </c>
      <c r="D120" s="1080" t="s">
        <v>4427</v>
      </c>
      <c r="E120" s="835">
        <v>7</v>
      </c>
      <c r="F120" s="554">
        <v>581</v>
      </c>
      <c r="G120" s="554" t="s">
        <v>107</v>
      </c>
      <c r="H120" s="554" t="s">
        <v>107</v>
      </c>
      <c r="I120" s="966">
        <v>20.5</v>
      </c>
      <c r="J120" s="745">
        <f t="shared" si="18"/>
        <v>2.1463414634146343</v>
      </c>
      <c r="K120" s="968">
        <v>0.11</v>
      </c>
      <c r="L120" s="679">
        <v>4</v>
      </c>
      <c r="M120" s="736">
        <f t="shared" si="19"/>
        <v>0.44</v>
      </c>
      <c r="N120" s="644" t="s">
        <v>120</v>
      </c>
      <c r="O120" s="838">
        <v>0.08</v>
      </c>
      <c r="P120" s="695">
        <v>43138</v>
      </c>
      <c r="Q120" s="695">
        <v>43160</v>
      </c>
      <c r="R120" s="736">
        <f t="shared" si="20"/>
        <v>37.5</v>
      </c>
      <c r="S120" s="802">
        <f>IF(INDEX(Historical!$D$7:$D$1452,MATCH(B120,Historical!$B$7:$B$1452,0))=0,"n/a",(INDEX(Historical!$C$7:$C$1452,MATCH(B120,Historical!$B$7:$B$1452,0))/INDEX(Historical!$D$7:$D$1452,MATCH(B120,Historical!$B$7:$B$1452,0))-1)*100)</f>
        <v>14.285714285714279</v>
      </c>
      <c r="T120" s="802">
        <f>IF(INDEX(Historical!$F$7:$F$1452,MATCH(B120,Historical!$B$7:$B$1452,0))=0,"n/a",((INDEX(Historical!$C$7:$C$1452,MATCH(B120,Historical!$B$7:$B$1452,0))/INDEX(Historical!$F$7:$F$1452,MATCH(B120,Historical!$B$7:$B$1452,0)))^(1/3)-1)*100)</f>
        <v>21.141372855475971</v>
      </c>
      <c r="U120" s="802">
        <f>IF(INDEX(Historical!$I$7:$I$1452,MATCH(B120,Historical!$B$7:$B$1452,0))=0,"n/a",((INDEX(Historical!$C$7:$C$1452,MATCH(B120,Historical!$B$7:$B$1452,0))/INDEX(Historical!$I$7:$I$1452,MATCH(B120,Historical!$B$7:$B$1452,0)))^(1/5)-1)*100)</f>
        <v>60.548312352046139</v>
      </c>
      <c r="V120" s="802">
        <f>IF(INDEX(Historical!$O$7:$O$1452,MATCH(B120,Historical!$B$7:$B$1452,0))=0,"n/a",((INDEX(Historical!$C$7:$C$1452,MATCH(B120,Historical!$B$7:$B$1452,0))/INDEX(Historical!$O$7:$O$1452,MATCH(B120,Historical!$B$7:$B$1452,0)))^(1/10)-1)*100)</f>
        <v>-9.3527850056263624</v>
      </c>
      <c r="W120" s="803" t="str">
        <f t="shared" si="21"/>
        <v>n/a</v>
      </c>
      <c r="X120" s="804" t="str">
        <f t="shared" si="22"/>
        <v>n/a</v>
      </c>
      <c r="Y120" s="967"/>
      <c r="Z120" s="745" t="str">
        <f t="shared" si="23"/>
        <v>n/a</v>
      </c>
      <c r="AA120" s="678" t="str">
        <f t="shared" si="24"/>
        <v>n/a</v>
      </c>
      <c r="AB120" s="679">
        <v>12</v>
      </c>
      <c r="AC120" s="959" t="s">
        <v>138</v>
      </c>
      <c r="AD120" s="959" t="s">
        <v>138</v>
      </c>
      <c r="AE120" s="959" t="s">
        <v>138</v>
      </c>
      <c r="AF120" s="959" t="s">
        <v>138</v>
      </c>
      <c r="AG120" s="959" t="s">
        <v>138</v>
      </c>
      <c r="AH120" s="959" t="s">
        <v>138</v>
      </c>
      <c r="AI120" s="959" t="s">
        <v>138</v>
      </c>
      <c r="AJ120" s="959" t="s">
        <v>138</v>
      </c>
      <c r="AK120" s="959" t="s">
        <v>138</v>
      </c>
      <c r="AL120" s="969" t="s">
        <v>138</v>
      </c>
      <c r="AM120" s="964" t="s">
        <v>138</v>
      </c>
      <c r="AN120" s="959" t="s">
        <v>138</v>
      </c>
      <c r="AO120" s="845" t="str">
        <f t="shared" si="25"/>
        <v>n/a</v>
      </c>
      <c r="AP120" s="846">
        <f t="shared" si="26"/>
        <v>62.694653815460775</v>
      </c>
      <c r="AQ120" s="680" t="str">
        <f t="shared" si="27"/>
        <v>n/a</v>
      </c>
      <c r="AR120" s="745">
        <f>INDEX(Historical!$C$7:$C$1452,MATCH(B120,Historical!$B$7:$B$1452,0))*IF(AH120="n/a",1.03,IF(AH120&lt;0,1.01,IF(AH120&gt;10,1.1,(1+AH120/100))))</f>
        <v>0.3296</v>
      </c>
      <c r="AS120" s="678">
        <f t="shared" si="28"/>
        <v>0.33948800000000001</v>
      </c>
      <c r="AT120" s="678">
        <f t="shared" si="33"/>
        <v>0.34967264000000003</v>
      </c>
      <c r="AU120" s="678">
        <f t="shared" si="33"/>
        <v>0.36016281920000004</v>
      </c>
      <c r="AV120" s="678">
        <f t="shared" si="33"/>
        <v>0.37096770377600002</v>
      </c>
      <c r="AW120" s="745">
        <f t="shared" si="29"/>
        <v>1.7498911629760001</v>
      </c>
      <c r="AX120" s="854">
        <f t="shared" si="30"/>
        <v>8.536054453541464</v>
      </c>
      <c r="AY120" s="1090" t="s">
        <v>138</v>
      </c>
      <c r="AZ120" s="964" t="s">
        <v>138</v>
      </c>
      <c r="BA120" s="964" t="s">
        <v>138</v>
      </c>
      <c r="BB120" s="964" t="s">
        <v>138</v>
      </c>
      <c r="BC120" s="964" t="s">
        <v>138</v>
      </c>
      <c r="BD120" s="1006" t="s">
        <v>4351</v>
      </c>
      <c r="BE120" s="701">
        <v>2012</v>
      </c>
      <c r="BF120" s="986" t="e">
        <f>#VALUE!</f>
        <v>#VALUE!</v>
      </c>
      <c r="BG120" s="972" t="s">
        <v>138</v>
      </c>
    </row>
    <row r="121" spans="1:59" ht="11.25" customHeight="1" x14ac:dyDescent="0.2">
      <c r="A121" s="667" t="s">
        <v>4388</v>
      </c>
      <c r="B121" s="670" t="s">
        <v>3848</v>
      </c>
      <c r="C121" s="1080" t="s">
        <v>4407</v>
      </c>
      <c r="D121" s="1080" t="s">
        <v>4408</v>
      </c>
      <c r="E121" s="835">
        <v>5</v>
      </c>
      <c r="F121" s="554">
        <v>864</v>
      </c>
      <c r="G121" s="554" t="s">
        <v>107</v>
      </c>
      <c r="H121" s="554" t="s">
        <v>107</v>
      </c>
      <c r="I121" s="966">
        <v>108.63</v>
      </c>
      <c r="J121" s="745">
        <f t="shared" si="18"/>
        <v>4.1425020712510356</v>
      </c>
      <c r="K121" s="968">
        <v>1.125</v>
      </c>
      <c r="L121" s="679">
        <v>4</v>
      </c>
      <c r="M121" s="736">
        <f t="shared" si="19"/>
        <v>4.5</v>
      </c>
      <c r="N121" s="644" t="s">
        <v>322</v>
      </c>
      <c r="O121" s="838">
        <v>1.05</v>
      </c>
      <c r="P121" s="958">
        <v>43447</v>
      </c>
      <c r="Q121" s="958">
        <v>43465</v>
      </c>
      <c r="R121" s="736">
        <f t="shared" si="20"/>
        <v>7.1428571428571379</v>
      </c>
      <c r="S121" s="802">
        <f>IF(INDEX(Historical!$D$7:$D$1452,MATCH(B121,Historical!$B$7:$B$1452,0))=0,"n/a",(INDEX(Historical!$C$7:$C$1452,MATCH(B121,Historical!$B$7:$B$1452,0))/INDEX(Historical!$D$7:$D$1452,MATCH(B121,Historical!$B$7:$B$1452,0))-1)*100)</f>
        <v>8.183079056865461</v>
      </c>
      <c r="T121" s="802">
        <f>IF(INDEX(Historical!$F$7:$F$1452,MATCH(B121,Historical!$B$7:$B$1452,0))=0,"n/a",((INDEX(Historical!$C$7:$C$1452,MATCH(B121,Historical!$B$7:$B$1452,0))/INDEX(Historical!$F$7:$F$1452,MATCH(B121,Historical!$B$7:$B$1452,0)))^(1/3)-1)*100)</f>
        <v>27.763754858254686</v>
      </c>
      <c r="U121" s="802" t="str">
        <f>IF(INDEX(Historical!$I$7:$I$1452,MATCH(B121,Historical!$B$7:$B$1452,0))=0,"n/a",((INDEX(Historical!$C$7:$C$1452,MATCH(B121,Historical!$B$7:$B$1452,0))/INDEX(Historical!$I$7:$I$1452,MATCH(B121,Historical!$B$7:$B$1452,0)))^(1/5)-1)*100)</f>
        <v>n/a</v>
      </c>
      <c r="V121" s="802" t="str">
        <f>IF(INDEX(Historical!$O$7:$O$1452,MATCH(B121,Historical!$B$7:$B$1452,0))=0,"n/a",((INDEX(Historical!$C$7:$C$1452,MATCH(B121,Historical!$B$7:$B$1452,0))/INDEX(Historical!$O$7:$O$1452,MATCH(B121,Historical!$B$7:$B$1452,0)))^(1/10)-1)*100)</f>
        <v>n/a</v>
      </c>
      <c r="W121" s="803" t="str">
        <f t="shared" si="21"/>
        <v>n/a</v>
      </c>
      <c r="X121" s="804" t="str">
        <f t="shared" si="22"/>
        <v>n/a</v>
      </c>
      <c r="Y121" s="756"/>
      <c r="Z121" s="745">
        <f t="shared" si="23"/>
        <v>405.40540540540536</v>
      </c>
      <c r="AA121" s="678">
        <f t="shared" si="24"/>
        <v>97.864864864864856</v>
      </c>
      <c r="AB121" s="679">
        <v>12</v>
      </c>
      <c r="AC121" s="959">
        <v>1.1100000000000001</v>
      </c>
      <c r="AD121" s="959">
        <v>4.4800000000000004</v>
      </c>
      <c r="AE121" s="959">
        <v>8.7899999999999991</v>
      </c>
      <c r="AF121" s="959">
        <v>3.67</v>
      </c>
      <c r="AG121" s="959">
        <v>3.5000000000000004</v>
      </c>
      <c r="AH121" s="959">
        <v>10.7</v>
      </c>
      <c r="AI121" s="959">
        <v>21.62</v>
      </c>
      <c r="AJ121" s="959">
        <v>10.5</v>
      </c>
      <c r="AK121" s="959">
        <v>21.75</v>
      </c>
      <c r="AL121" s="959">
        <v>46080</v>
      </c>
      <c r="AM121" s="964">
        <v>0.1</v>
      </c>
      <c r="AN121" s="959">
        <v>1.34</v>
      </c>
      <c r="AO121" s="845" t="str">
        <f t="shared" si="25"/>
        <v>n/a</v>
      </c>
      <c r="AP121" s="846" t="str">
        <f t="shared" si="26"/>
        <v>n/a</v>
      </c>
      <c r="AQ121" s="680">
        <f t="shared" si="27"/>
        <v>299.53531567117875</v>
      </c>
      <c r="AR121" s="745">
        <f>INDEX(Historical!$C$7:$C$1452,MATCH(B121,Historical!$B$7:$B$1452,0))*IF(AH121="n/a",1.03,IF(AH121&lt;0,1.01,IF(AH121&gt;10,1.1,(1+AH121/100))))</f>
        <v>4.29</v>
      </c>
      <c r="AS121" s="678">
        <f t="shared" si="28"/>
        <v>4.7190000000000003</v>
      </c>
      <c r="AT121" s="678">
        <f t="shared" si="33"/>
        <v>5.190900000000001</v>
      </c>
      <c r="AU121" s="678">
        <f t="shared" si="33"/>
        <v>5.7099900000000012</v>
      </c>
      <c r="AV121" s="678">
        <f t="shared" si="33"/>
        <v>6.2809890000000017</v>
      </c>
      <c r="AW121" s="745">
        <f t="shared" si="29"/>
        <v>26.190879000000006</v>
      </c>
      <c r="AX121" s="854">
        <f t="shared" si="30"/>
        <v>24.110171223418952</v>
      </c>
      <c r="AY121" s="1090">
        <v>0.46</v>
      </c>
      <c r="AZ121" s="964">
        <v>9.89</v>
      </c>
      <c r="BA121" s="964">
        <v>-7.6300000000000008</v>
      </c>
      <c r="BB121" s="964">
        <v>-1.52</v>
      </c>
      <c r="BC121" s="964">
        <v>0.2</v>
      </c>
      <c r="BE121" s="701">
        <v>2014</v>
      </c>
      <c r="BF121" s="986" t="e">
        <f>#VALUE!</f>
        <v>#VALUE!</v>
      </c>
      <c r="BG121" s="972">
        <v>1.4000000000000001</v>
      </c>
    </row>
    <row r="122" spans="1:59" ht="11.25" customHeight="1" x14ac:dyDescent="0.2">
      <c r="A122" s="645" t="s">
        <v>1112</v>
      </c>
      <c r="B122" s="651" t="s">
        <v>1113</v>
      </c>
      <c r="C122" s="1080" t="s">
        <v>4277</v>
      </c>
      <c r="D122" s="1080" t="s">
        <v>4413</v>
      </c>
      <c r="E122" s="835">
        <v>6</v>
      </c>
      <c r="F122" s="554">
        <v>700</v>
      </c>
      <c r="G122" s="554" t="s">
        <v>107</v>
      </c>
      <c r="H122" s="554" t="s">
        <v>107</v>
      </c>
      <c r="I122" s="966">
        <v>31.77</v>
      </c>
      <c r="J122" s="745">
        <f t="shared" si="18"/>
        <v>2.644003777148253</v>
      </c>
      <c r="K122" s="968">
        <v>0.21</v>
      </c>
      <c r="L122" s="679">
        <v>4</v>
      </c>
      <c r="M122" s="736">
        <f t="shared" si="19"/>
        <v>0.84</v>
      </c>
      <c r="N122" s="644" t="s">
        <v>153</v>
      </c>
      <c r="O122" s="838">
        <v>0.19750000000000001</v>
      </c>
      <c r="P122" s="958">
        <v>43172</v>
      </c>
      <c r="Q122" s="958">
        <v>43188</v>
      </c>
      <c r="R122" s="736">
        <f t="shared" si="20"/>
        <v>6.329113924050624</v>
      </c>
      <c r="S122" s="802">
        <f>IF(INDEX(Historical!$D$7:$D$1452,MATCH(B122,Historical!$B$7:$B$1452,0))=0,"n/a",(INDEX(Historical!$C$7:$C$1452,MATCH(B122,Historical!$B$7:$B$1452,0))/INDEX(Historical!$D$7:$D$1452,MATCH(B122,Historical!$B$7:$B$1452,0))-1)*100)</f>
        <v>6.7567567567567544</v>
      </c>
      <c r="T122" s="802">
        <f>IF(INDEX(Historical!$F$7:$F$1452,MATCH(B122,Historical!$B$7:$B$1452,0))=0,"n/a",((INDEX(Historical!$C$7:$C$1452,MATCH(B122,Historical!$B$7:$B$1452,0))/INDEX(Historical!$F$7:$F$1452,MATCH(B122,Historical!$B$7:$B$1452,0)))^(1/3)-1)*100)</f>
        <v>8.2669523549249391</v>
      </c>
      <c r="U122" s="802" t="str">
        <f>IF(INDEX(Historical!$I$7:$I$1452,MATCH(B122,Historical!$B$7:$B$1452,0))=0,"n/a",((INDEX(Historical!$C$7:$C$1452,MATCH(B122,Historical!$B$7:$B$1452,0))/INDEX(Historical!$I$7:$I$1452,MATCH(B122,Historical!$B$7:$B$1452,0)))^(1/5)-1)*100)</f>
        <v>n/a</v>
      </c>
      <c r="V122" s="802" t="str">
        <f>IF(INDEX(Historical!$O$7:$O$1452,MATCH(B122,Historical!$B$7:$B$1452,0))=0,"n/a",((INDEX(Historical!$C$7:$C$1452,MATCH(B122,Historical!$B$7:$B$1452,0))/INDEX(Historical!$O$7:$O$1452,MATCH(B122,Historical!$B$7:$B$1452,0)))^(1/10)-1)*100)</f>
        <v>n/a</v>
      </c>
      <c r="W122" s="803" t="str">
        <f t="shared" si="21"/>
        <v>n/a</v>
      </c>
      <c r="X122" s="804" t="str">
        <f t="shared" si="22"/>
        <v>n/a</v>
      </c>
      <c r="Y122" s="759"/>
      <c r="Z122" s="745">
        <f t="shared" si="23"/>
        <v>44.210526315789473</v>
      </c>
      <c r="AA122" s="678">
        <f t="shared" si="24"/>
        <v>16.721052631578949</v>
      </c>
      <c r="AB122" s="679">
        <v>12</v>
      </c>
      <c r="AC122" s="959">
        <v>1.9</v>
      </c>
      <c r="AD122" s="959" t="s">
        <v>138</v>
      </c>
      <c r="AE122" s="959">
        <v>1.28</v>
      </c>
      <c r="AF122" s="959">
        <v>2.88</v>
      </c>
      <c r="AG122" s="959">
        <v>17.100000000000001</v>
      </c>
      <c r="AH122" s="959">
        <v>1.7000000000000002</v>
      </c>
      <c r="AI122" s="959">
        <v>9.74</v>
      </c>
      <c r="AJ122" s="959">
        <v>5.2</v>
      </c>
      <c r="AK122" s="959">
        <v>-5</v>
      </c>
      <c r="AL122" s="969">
        <v>1060</v>
      </c>
      <c r="AM122" s="964">
        <v>1.6</v>
      </c>
      <c r="AN122" s="959">
        <v>1.01</v>
      </c>
      <c r="AO122" s="845" t="str">
        <f t="shared" si="25"/>
        <v>n/a</v>
      </c>
      <c r="AP122" s="846" t="str">
        <f t="shared" si="26"/>
        <v>n/a</v>
      </c>
      <c r="AQ122" s="680">
        <f t="shared" si="27"/>
        <v>46.29746193431059</v>
      </c>
      <c r="AR122" s="745">
        <f>INDEX(Historical!$C$7:$C$1452,MATCH(B122,Historical!$B$7:$B$1452,0))*IF(AH122="n/a",1.03,IF(AH122&lt;0,1.01,IF(AH122&gt;10,1.1,(1+AH122/100))))</f>
        <v>0.80342999999999998</v>
      </c>
      <c r="AS122" s="678">
        <f t="shared" si="28"/>
        <v>0.88168408199999992</v>
      </c>
      <c r="AT122" s="678">
        <f t="shared" si="33"/>
        <v>0.89050092281999993</v>
      </c>
      <c r="AU122" s="678">
        <f t="shared" si="33"/>
        <v>0.89940593204819996</v>
      </c>
      <c r="AV122" s="678">
        <f t="shared" si="33"/>
        <v>0.90839999136868199</v>
      </c>
      <c r="AW122" s="745">
        <f t="shared" si="29"/>
        <v>4.3834209282368821</v>
      </c>
      <c r="AX122" s="854">
        <f t="shared" si="30"/>
        <v>13.797358917963118</v>
      </c>
      <c r="AY122" s="1090">
        <v>0.88</v>
      </c>
      <c r="AZ122" s="964">
        <v>4.51</v>
      </c>
      <c r="BA122" s="964">
        <v>-34.92</v>
      </c>
      <c r="BB122" s="964">
        <v>-8.0500000000000007</v>
      </c>
      <c r="BC122" s="964">
        <v>-19.53</v>
      </c>
      <c r="BE122" s="701">
        <v>2013</v>
      </c>
      <c r="BF122" s="986" t="e">
        <f>#VALUE!</f>
        <v>#VALUE!</v>
      </c>
      <c r="BG122" s="972">
        <v>6.5</v>
      </c>
    </row>
    <row r="123" spans="1:59" ht="11.25" customHeight="1" x14ac:dyDescent="0.2">
      <c r="A123" s="566" t="s">
        <v>1114</v>
      </c>
      <c r="B123" s="651" t="s">
        <v>1115</v>
      </c>
      <c r="C123" s="1080" t="s">
        <v>4407</v>
      </c>
      <c r="D123" s="1080" t="s">
        <v>4408</v>
      </c>
      <c r="E123" s="835">
        <v>9</v>
      </c>
      <c r="F123" s="554">
        <v>423</v>
      </c>
      <c r="G123" s="554" t="s">
        <v>107</v>
      </c>
      <c r="H123" s="554" t="s">
        <v>107</v>
      </c>
      <c r="I123" s="966">
        <v>28.69</v>
      </c>
      <c r="J123" s="745">
        <f t="shared" si="18"/>
        <v>4.4614848379226215</v>
      </c>
      <c r="K123" s="968">
        <v>0.32</v>
      </c>
      <c r="L123" s="679">
        <v>4</v>
      </c>
      <c r="M123" s="736">
        <f t="shared" si="19"/>
        <v>1.28</v>
      </c>
      <c r="N123" s="644" t="s">
        <v>221</v>
      </c>
      <c r="O123" s="838">
        <v>0.3</v>
      </c>
      <c r="P123" s="958">
        <v>43465</v>
      </c>
      <c r="Q123" s="958">
        <v>43480</v>
      </c>
      <c r="R123" s="736">
        <f t="shared" si="20"/>
        <v>6.6666666666666732</v>
      </c>
      <c r="S123" s="802">
        <f>IF(INDEX(Historical!$D$7:$D$1452,MATCH(B123,Historical!$B$7:$B$1452,0))=0,"n/a",(INDEX(Historical!$C$7:$C$1452,MATCH(B123,Historical!$B$7:$B$1452,0))/INDEX(Historical!$D$7:$D$1452,MATCH(B123,Historical!$B$7:$B$1452,0))-1)*100)</f>
        <v>28.57142857142858</v>
      </c>
      <c r="T123" s="802">
        <f>IF(INDEX(Historical!$F$7:$F$1452,MATCH(B123,Historical!$B$7:$B$1452,0))=0,"n/a",((INDEX(Historical!$C$7:$C$1452,MATCH(B123,Historical!$B$7:$B$1452,0))/INDEX(Historical!$F$7:$F$1452,MATCH(B123,Historical!$B$7:$B$1452,0)))^(1/3)-1)*100)</f>
        <v>27.587111084897042</v>
      </c>
      <c r="U123" s="802">
        <f>IF(INDEX(Historical!$I$7:$I$1452,MATCH(B123,Historical!$B$7:$B$1452,0))=0,"n/a",((INDEX(Historical!$C$7:$C$1452,MATCH(B123,Historical!$B$7:$B$1452,0))/INDEX(Historical!$I$7:$I$1452,MATCH(B123,Historical!$B$7:$B$1452,0)))^(1/5)-1)*100)</f>
        <v>27.542450062579093</v>
      </c>
      <c r="V123" s="802">
        <f>IF(INDEX(Historical!$O$7:$O$1452,MATCH(B123,Historical!$B$7:$B$1452,0))=0,"n/a",((INDEX(Historical!$C$7:$C$1452,MATCH(B123,Historical!$B$7:$B$1452,0))/INDEX(Historical!$O$7:$O$1452,MATCH(B123,Historical!$B$7:$B$1452,0)))^(1/10)-1)*100)</f>
        <v>-0.71204251882022174</v>
      </c>
      <c r="W123" s="803" t="str">
        <f t="shared" si="21"/>
        <v>n/a</v>
      </c>
      <c r="X123" s="804">
        <f t="shared" si="22"/>
        <v>0.60934624032254625</v>
      </c>
      <c r="Y123" s="756"/>
      <c r="Z123" s="745">
        <f t="shared" si="23"/>
        <v>152.38095238095241</v>
      </c>
      <c r="AA123" s="678">
        <f t="shared" si="24"/>
        <v>34.154761904761905</v>
      </c>
      <c r="AB123" s="679">
        <v>12</v>
      </c>
      <c r="AC123" s="959">
        <v>0.84</v>
      </c>
      <c r="AD123" s="959">
        <v>5.67</v>
      </c>
      <c r="AE123" s="959">
        <v>9.4</v>
      </c>
      <c r="AF123" s="959">
        <v>3.15</v>
      </c>
      <c r="AG123" s="959">
        <v>9.4</v>
      </c>
      <c r="AH123" s="959">
        <v>66.2</v>
      </c>
      <c r="AI123" s="959">
        <v>1.53</v>
      </c>
      <c r="AJ123" s="959">
        <v>45.2</v>
      </c>
      <c r="AK123" s="959">
        <v>6</v>
      </c>
      <c r="AL123" s="969">
        <v>5520</v>
      </c>
      <c r="AM123" s="964">
        <v>0.51</v>
      </c>
      <c r="AN123" s="959">
        <v>0.97</v>
      </c>
      <c r="AO123" s="845">
        <f t="shared" si="25"/>
        <v>-2.1508270042601936</v>
      </c>
      <c r="AP123" s="846">
        <f t="shared" si="26"/>
        <v>32.003934900501712</v>
      </c>
      <c r="AQ123" s="680">
        <f t="shared" si="27"/>
        <v>118.67022354830725</v>
      </c>
      <c r="AR123" s="745">
        <f>INDEX(Historical!$C$7:$C$1452,MATCH(B123,Historical!$B$7:$B$1452,0))*IF(AH123="n/a",1.03,IF(AH123&lt;0,1.01,IF(AH123&gt;10,1.1,(1+AH123/100))))</f>
        <v>1.1880000000000002</v>
      </c>
      <c r="AS123" s="678">
        <f t="shared" si="28"/>
        <v>1.2061764000000004</v>
      </c>
      <c r="AT123" s="678">
        <f t="shared" si="33"/>
        <v>1.2785469840000006</v>
      </c>
      <c r="AU123" s="678">
        <f t="shared" si="33"/>
        <v>1.3552598030400007</v>
      </c>
      <c r="AV123" s="678">
        <f t="shared" si="33"/>
        <v>1.4365753912224009</v>
      </c>
      <c r="AW123" s="745">
        <f t="shared" si="29"/>
        <v>6.4645585782624027</v>
      </c>
      <c r="AX123" s="854">
        <f t="shared" si="30"/>
        <v>22.532445375609626</v>
      </c>
      <c r="AY123" s="1090">
        <v>0.24</v>
      </c>
      <c r="AZ123" s="964">
        <v>13.76</v>
      </c>
      <c r="BA123" s="964">
        <v>-13.530000000000001</v>
      </c>
      <c r="BB123" s="964">
        <v>-3.56</v>
      </c>
      <c r="BC123" s="964">
        <v>-3.8899999999999997</v>
      </c>
      <c r="BE123" s="701">
        <v>2011</v>
      </c>
      <c r="BF123" s="986" t="e">
        <f>#VALUE!</f>
        <v>#VALUE!</v>
      </c>
      <c r="BG123" s="972">
        <v>4.3</v>
      </c>
    </row>
    <row r="124" spans="1:59" ht="11.25" customHeight="1" x14ac:dyDescent="0.2">
      <c r="A124" s="566" t="s">
        <v>1116</v>
      </c>
      <c r="B124" s="651" t="s">
        <v>1117</v>
      </c>
      <c r="C124" s="1080" t="s">
        <v>248</v>
      </c>
      <c r="D124" s="1080" t="s">
        <v>4446</v>
      </c>
      <c r="E124" s="835">
        <v>8</v>
      </c>
      <c r="F124" s="554">
        <v>563</v>
      </c>
      <c r="G124" s="554" t="s">
        <v>107</v>
      </c>
      <c r="H124" s="554" t="s">
        <v>107</v>
      </c>
      <c r="I124" s="966">
        <v>18.899999999999999</v>
      </c>
      <c r="J124" s="745">
        <f t="shared" si="18"/>
        <v>2.1164021164021167</v>
      </c>
      <c r="K124" s="968">
        <v>0.1</v>
      </c>
      <c r="L124" s="679">
        <v>4</v>
      </c>
      <c r="M124" s="736">
        <f t="shared" si="19"/>
        <v>0.4</v>
      </c>
      <c r="N124" s="644" t="s">
        <v>221</v>
      </c>
      <c r="O124" s="838">
        <v>0.09</v>
      </c>
      <c r="P124" s="958">
        <v>43465</v>
      </c>
      <c r="Q124" s="958">
        <v>43481</v>
      </c>
      <c r="R124" s="736">
        <f t="shared" si="20"/>
        <v>11.111111111111121</v>
      </c>
      <c r="S124" s="802">
        <f>IF(INDEX(Historical!$D$7:$D$1452,MATCH(B124,Historical!$B$7:$B$1452,0))=0,"n/a",(INDEX(Historical!$C$7:$C$1452,MATCH(B124,Historical!$B$7:$B$1452,0))/INDEX(Historical!$D$7:$D$1452,MATCH(B124,Historical!$B$7:$B$1452,0))-1)*100)</f>
        <v>14.285714285714279</v>
      </c>
      <c r="T124" s="802">
        <f>IF(INDEX(Historical!$F$7:$F$1452,MATCH(B124,Historical!$B$7:$B$1452,0))=0,"n/a",((INDEX(Historical!$C$7:$C$1452,MATCH(B124,Historical!$B$7:$B$1452,0))/INDEX(Historical!$F$7:$F$1452,MATCH(B124,Historical!$B$7:$B$1452,0)))^(1/3)-1)*100)</f>
        <v>16.960709528514649</v>
      </c>
      <c r="U124" s="802">
        <f>IF(INDEX(Historical!$I$7:$I$1452,MATCH(B124,Historical!$B$7:$B$1452,0))=0,"n/a",((INDEX(Historical!$C$7:$C$1452,MATCH(B124,Historical!$B$7:$B$1452,0))/INDEX(Historical!$I$7:$I$1452,MATCH(B124,Historical!$B$7:$B$1452,0)))^(1/5)-1)*100)</f>
        <v>39.76542375431584</v>
      </c>
      <c r="V124" s="802" t="str">
        <f>IF(INDEX(Historical!$O$7:$O$1452,MATCH(B124,Historical!$B$7:$B$1452,0))=0,"n/a",((INDEX(Historical!$C$7:$C$1452,MATCH(B124,Historical!$B$7:$B$1452,0))/INDEX(Historical!$O$7:$O$1452,MATCH(B124,Historical!$B$7:$B$1452,0)))^(1/10)-1)*100)</f>
        <v>n/a</v>
      </c>
      <c r="W124" s="803" t="str">
        <f t="shared" si="21"/>
        <v>n/a</v>
      </c>
      <c r="X124" s="804">
        <f t="shared" si="22"/>
        <v>132.55141251438613</v>
      </c>
      <c r="Y124" s="756"/>
      <c r="Z124" s="745">
        <f t="shared" si="23"/>
        <v>36.363636363636367</v>
      </c>
      <c r="AA124" s="678">
        <f t="shared" si="24"/>
        <v>17.18181818181818</v>
      </c>
      <c r="AB124" s="679">
        <v>4</v>
      </c>
      <c r="AC124" s="959">
        <v>1.1000000000000001</v>
      </c>
      <c r="AD124" s="959">
        <v>1.91</v>
      </c>
      <c r="AE124" s="959">
        <v>0.76</v>
      </c>
      <c r="AF124" s="959">
        <v>1.45</v>
      </c>
      <c r="AG124" s="959">
        <v>9.9</v>
      </c>
      <c r="AH124" s="959">
        <v>-16.5</v>
      </c>
      <c r="AI124" s="959">
        <v>23.919999999999998</v>
      </c>
      <c r="AJ124" s="959">
        <v>0.3</v>
      </c>
      <c r="AK124" s="959">
        <v>9</v>
      </c>
      <c r="AL124" s="969">
        <v>236.63</v>
      </c>
      <c r="AM124" s="964">
        <v>3.1</v>
      </c>
      <c r="AN124" s="959">
        <v>0</v>
      </c>
      <c r="AO124" s="845">
        <f t="shared" si="25"/>
        <v>24.700007688899774</v>
      </c>
      <c r="AP124" s="846">
        <f t="shared" si="26"/>
        <v>41.881825870717954</v>
      </c>
      <c r="AQ124" s="680">
        <f t="shared" si="27"/>
        <v>5.2270272920758254</v>
      </c>
      <c r="AR124" s="745">
        <f>INDEX(Historical!$C$7:$C$1452,MATCH(B124,Historical!$B$7:$B$1452,0))*IF(AH124="n/a",1.03,IF(AH124&lt;0,1.01,IF(AH124&gt;10,1.1,(1+AH124/100))))</f>
        <v>0.32319999999999999</v>
      </c>
      <c r="AS124" s="678">
        <f t="shared" si="28"/>
        <v>0.35552</v>
      </c>
      <c r="AT124" s="678">
        <f t="shared" si="33"/>
        <v>0.38751680000000005</v>
      </c>
      <c r="AU124" s="678">
        <f t="shared" si="33"/>
        <v>0.42239331200000008</v>
      </c>
      <c r="AV124" s="678">
        <f t="shared" si="33"/>
        <v>0.46040871008000012</v>
      </c>
      <c r="AW124" s="745">
        <f t="shared" si="29"/>
        <v>1.9490388220800001</v>
      </c>
      <c r="AX124" s="854">
        <f t="shared" si="30"/>
        <v>10.312374720000001</v>
      </c>
      <c r="AY124" s="1090">
        <v>0.25</v>
      </c>
      <c r="AZ124" s="964">
        <v>3</v>
      </c>
      <c r="BA124" s="964">
        <v>-43.830000000000005</v>
      </c>
      <c r="BB124" s="964">
        <v>-11.18</v>
      </c>
      <c r="BC124" s="964">
        <v>-26.72</v>
      </c>
      <c r="BE124" s="701">
        <v>2012</v>
      </c>
      <c r="BF124" s="986" t="e">
        <f>#VALUE!</f>
        <v>#VALUE!</v>
      </c>
      <c r="BG124" s="972">
        <v>7.1999999999999993</v>
      </c>
    </row>
    <row r="125" spans="1:59" ht="11.25" customHeight="1" x14ac:dyDescent="0.2">
      <c r="A125" s="645" t="s">
        <v>1118</v>
      </c>
      <c r="B125" s="651" t="s">
        <v>1119</v>
      </c>
      <c r="C125" s="1080" t="s">
        <v>4407</v>
      </c>
      <c r="D125" s="1080" t="s">
        <v>4408</v>
      </c>
      <c r="E125" s="835">
        <v>6</v>
      </c>
      <c r="F125" s="554">
        <v>708</v>
      </c>
      <c r="G125" s="554" t="s">
        <v>107</v>
      </c>
      <c r="H125" s="554" t="s">
        <v>107</v>
      </c>
      <c r="I125" s="966">
        <v>52.88</v>
      </c>
      <c r="J125" s="745">
        <f t="shared" si="18"/>
        <v>3.4795763993948561</v>
      </c>
      <c r="K125" s="968">
        <v>0.46</v>
      </c>
      <c r="L125" s="679">
        <v>4</v>
      </c>
      <c r="M125" s="736">
        <f t="shared" si="19"/>
        <v>1.84</v>
      </c>
      <c r="N125" s="644" t="s">
        <v>242</v>
      </c>
      <c r="O125" s="838">
        <v>0.42</v>
      </c>
      <c r="P125" s="958">
        <v>43187</v>
      </c>
      <c r="Q125" s="958">
        <v>43203</v>
      </c>
      <c r="R125" s="736">
        <f t="shared" si="20"/>
        <v>9.5238095238095326</v>
      </c>
      <c r="S125" s="802">
        <f>IF(INDEX(Historical!$D$7:$D$1452,MATCH(B125,Historical!$B$7:$B$1452,0))=0,"n/a",(INDEX(Historical!$C$7:$C$1452,MATCH(B125,Historical!$B$7:$B$1452,0))/INDEX(Historical!$D$7:$D$1452,MATCH(B125,Historical!$B$7:$B$1452,0))-1)*100)</f>
        <v>12.714776632302405</v>
      </c>
      <c r="T125" s="802">
        <f>IF(INDEX(Historical!$F$7:$F$1452,MATCH(B125,Historical!$B$7:$B$1452,0))=0,"n/a",((INDEX(Historical!$C$7:$C$1452,MATCH(B125,Historical!$B$7:$B$1452,0))/INDEX(Historical!$F$7:$F$1452,MATCH(B125,Historical!$B$7:$B$1452,0)))^(1/3)-1)*100)</f>
        <v>27.567169366678399</v>
      </c>
      <c r="U125" s="802" t="str">
        <f>IF(INDEX(Historical!$I$7:$I$1452,MATCH(B125,Historical!$B$7:$B$1452,0))=0,"n/a",((INDEX(Historical!$C$7:$C$1452,MATCH(B125,Historical!$B$7:$B$1452,0))/INDEX(Historical!$I$7:$I$1452,MATCH(B125,Historical!$B$7:$B$1452,0)))^(1/5)-1)*100)</f>
        <v>n/a</v>
      </c>
      <c r="V125" s="802" t="str">
        <f>IF(INDEX(Historical!$O$7:$O$1452,MATCH(B125,Historical!$B$7:$B$1452,0))=0,"n/a",((INDEX(Historical!$C$7:$C$1452,MATCH(B125,Historical!$B$7:$B$1452,0))/INDEX(Historical!$O$7:$O$1452,MATCH(B125,Historical!$B$7:$B$1452,0)))^(1/10)-1)*100)</f>
        <v>n/a</v>
      </c>
      <c r="W125" s="803" t="str">
        <f t="shared" si="21"/>
        <v>n/a</v>
      </c>
      <c r="X125" s="804" t="str">
        <f t="shared" si="22"/>
        <v>n/a</v>
      </c>
      <c r="Y125" s="756"/>
      <c r="Z125" s="745">
        <f t="shared" si="23"/>
        <v>165.76576576576576</v>
      </c>
      <c r="AA125" s="678">
        <f t="shared" si="24"/>
        <v>47.63963963963964</v>
      </c>
      <c r="AB125" s="679">
        <v>12</v>
      </c>
      <c r="AC125" s="959">
        <v>1.1100000000000001</v>
      </c>
      <c r="AD125" s="959">
        <v>2.1</v>
      </c>
      <c r="AE125" s="959">
        <v>7.55</v>
      </c>
      <c r="AF125" s="959">
        <v>2.33</v>
      </c>
      <c r="AG125" s="959">
        <v>5.7</v>
      </c>
      <c r="AH125" s="961">
        <v>-490.59999999999997</v>
      </c>
      <c r="AI125" s="961">
        <v>-90.38000000000001</v>
      </c>
      <c r="AJ125" s="959">
        <v>2</v>
      </c>
      <c r="AK125" s="959">
        <v>22.6</v>
      </c>
      <c r="AL125" s="969">
        <v>5890</v>
      </c>
      <c r="AM125" s="964">
        <v>0.89999999999999991</v>
      </c>
      <c r="AN125" s="959">
        <v>1.22</v>
      </c>
      <c r="AO125" s="845" t="str">
        <f t="shared" si="25"/>
        <v>n/a</v>
      </c>
      <c r="AP125" s="846" t="str">
        <f t="shared" si="26"/>
        <v>n/a</v>
      </c>
      <c r="AQ125" s="680">
        <f t="shared" si="27"/>
        <v>122.11144385981889</v>
      </c>
      <c r="AR125" s="745">
        <f>INDEX(Historical!$C$7:$C$1452,MATCH(B125,Historical!$B$7:$B$1452,0))*IF(AH125="n/a",1.03,IF(AH125&lt;0,1.01,IF(AH125&gt;10,1.1,(1+AH125/100))))</f>
        <v>1.6564000000000001</v>
      </c>
      <c r="AS125" s="678">
        <f t="shared" si="28"/>
        <v>1.6729640000000001</v>
      </c>
      <c r="AT125" s="678">
        <f t="shared" si="33"/>
        <v>1.8402604000000002</v>
      </c>
      <c r="AU125" s="678">
        <f t="shared" si="33"/>
        <v>2.0242864400000005</v>
      </c>
      <c r="AV125" s="678">
        <f t="shared" si="33"/>
        <v>2.2267150840000007</v>
      </c>
      <c r="AW125" s="745">
        <f t="shared" si="29"/>
        <v>9.4206259240000012</v>
      </c>
      <c r="AX125" s="854">
        <f t="shared" si="30"/>
        <v>17.815101974281394</v>
      </c>
      <c r="AY125" s="1090">
        <v>0.89</v>
      </c>
      <c r="AZ125" s="964">
        <v>21.6</v>
      </c>
      <c r="BA125" s="964">
        <v>-23.369999999999997</v>
      </c>
      <c r="BB125" s="964">
        <v>-5.88</v>
      </c>
      <c r="BC125" s="964">
        <v>-9.27</v>
      </c>
      <c r="BE125" s="701">
        <v>2013</v>
      </c>
      <c r="BF125" s="986" t="e">
        <f>#VALUE!</f>
        <v>#VALUE!</v>
      </c>
      <c r="BG125" s="972">
        <v>2.2999999999999998</v>
      </c>
    </row>
    <row r="126" spans="1:59" ht="11.25" customHeight="1" x14ac:dyDescent="0.2">
      <c r="A126" s="971" t="s">
        <v>4476</v>
      </c>
      <c r="B126" s="651" t="s">
        <v>3850</v>
      </c>
      <c r="C126" s="1080" t="s">
        <v>248</v>
      </c>
      <c r="D126" s="1080" t="s">
        <v>4439</v>
      </c>
      <c r="E126" s="835">
        <v>5</v>
      </c>
      <c r="F126" s="554">
        <v>857</v>
      </c>
      <c r="G126" s="554" t="s">
        <v>107</v>
      </c>
      <c r="H126" s="554" t="s">
        <v>107</v>
      </c>
      <c r="I126" s="966">
        <v>34.659999999999997</v>
      </c>
      <c r="J126" s="745">
        <f t="shared" si="18"/>
        <v>1.7311021350259668</v>
      </c>
      <c r="K126" s="968">
        <v>0.15</v>
      </c>
      <c r="L126" s="679">
        <v>4</v>
      </c>
      <c r="M126" s="736">
        <f t="shared" si="19"/>
        <v>0.6</v>
      </c>
      <c r="N126" s="644" t="s">
        <v>150</v>
      </c>
      <c r="O126" s="838">
        <v>0.125</v>
      </c>
      <c r="P126" s="958">
        <v>43427</v>
      </c>
      <c r="Q126" s="958">
        <v>43444</v>
      </c>
      <c r="R126" s="736">
        <f t="shared" si="20"/>
        <v>19.999999999999996</v>
      </c>
      <c r="S126" s="802">
        <f>IF(INDEX(Historical!$D$7:$D$1452,MATCH(B126,Historical!$B$7:$B$1452,0))=0,"n/a",(INDEX(Historical!$C$7:$C$1452,MATCH(B126,Historical!$B$7:$B$1452,0))/INDEX(Historical!$D$7:$D$1452,MATCH(B126,Historical!$B$7:$B$1452,0))-1)*100)</f>
        <v>24.999999999999979</v>
      </c>
      <c r="T126" s="802">
        <f>IF(INDEX(Historical!$F$7:$F$1452,MATCH(B126,Historical!$B$7:$B$1452,0))=0,"n/a",((INDEX(Historical!$C$7:$C$1452,MATCH(B126,Historical!$B$7:$B$1452,0))/INDEX(Historical!$F$7:$F$1452,MATCH(B126,Historical!$B$7:$B$1452,0)))^(1/3)-1)*100)</f>
        <v>28.56407953291178</v>
      </c>
      <c r="U126" s="802">
        <f>IF(INDEX(Historical!$I$7:$I$1452,MATCH(B126,Historical!$B$7:$B$1452,0))=0,"n/a",((INDEX(Historical!$C$7:$C$1452,MATCH(B126,Historical!$B$7:$B$1452,0))/INDEX(Historical!$I$7:$I$1452,MATCH(B126,Historical!$B$7:$B$1452,0)))^(1/5)-1)*100)</f>
        <v>23.157122757056104</v>
      </c>
      <c r="V126" s="802">
        <f>IF(INDEX(Historical!$O$7:$O$1452,MATCH(B126,Historical!$B$7:$B$1452,0))=0,"n/a",((INDEX(Historical!$C$7:$C$1452,MATCH(B126,Historical!$B$7:$B$1452,0))/INDEX(Historical!$O$7:$O$1452,MATCH(B126,Historical!$B$7:$B$1452,0)))^(1/10)-1)*100)</f>
        <v>-3.3896249757240926</v>
      </c>
      <c r="W126" s="803" t="str">
        <f t="shared" si="21"/>
        <v>n/a</v>
      </c>
      <c r="X126" s="804">
        <f t="shared" si="22"/>
        <v>0.87716374079757964</v>
      </c>
      <c r="Y126" s="967"/>
      <c r="Z126" s="745">
        <f t="shared" si="23"/>
        <v>14.669926650366749</v>
      </c>
      <c r="AA126" s="678">
        <f t="shared" si="24"/>
        <v>8.4743276283618574</v>
      </c>
      <c r="AB126" s="679">
        <v>9</v>
      </c>
      <c r="AC126" s="959">
        <v>4.09</v>
      </c>
      <c r="AD126" s="959">
        <v>0.73</v>
      </c>
      <c r="AE126" s="959">
        <v>0.83</v>
      </c>
      <c r="AF126" s="959">
        <v>1.45</v>
      </c>
      <c r="AG126" s="959">
        <v>17.399999999999999</v>
      </c>
      <c r="AH126" s="959">
        <v>49.3</v>
      </c>
      <c r="AI126" s="959">
        <v>7.57</v>
      </c>
      <c r="AJ126" s="959">
        <v>26.400000000000002</v>
      </c>
      <c r="AK126" s="959">
        <v>11.53</v>
      </c>
      <c r="AL126" s="969">
        <v>13300</v>
      </c>
      <c r="AM126" s="964">
        <v>6.4</v>
      </c>
      <c r="AN126" s="959">
        <v>0.36</v>
      </c>
      <c r="AO126" s="845">
        <f t="shared" si="25"/>
        <v>16.413897263720216</v>
      </c>
      <c r="AP126" s="846">
        <f t="shared" si="26"/>
        <v>24.888224892082071</v>
      </c>
      <c r="AQ126" s="680">
        <f t="shared" si="27"/>
        <v>-26.099841945366155</v>
      </c>
      <c r="AR126" s="745">
        <f>INDEX(Historical!$C$7:$C$1452,MATCH(B126,Historical!$B$7:$B$1452,0))*IF(AH126="n/a",1.03,IF(AH126&lt;0,1.01,IF(AH126&gt;10,1.1,(1+AH126/100))))</f>
        <v>0.46750000000000003</v>
      </c>
      <c r="AS126" s="678">
        <f t="shared" si="28"/>
        <v>0.50288975000000002</v>
      </c>
      <c r="AT126" s="678">
        <f t="shared" si="33"/>
        <v>0.55317872500000009</v>
      </c>
      <c r="AU126" s="678">
        <f t="shared" si="33"/>
        <v>0.60849659750000018</v>
      </c>
      <c r="AV126" s="678">
        <f t="shared" si="33"/>
        <v>0.6693462572500003</v>
      </c>
      <c r="AW126" s="745">
        <f t="shared" si="29"/>
        <v>2.801411329750001</v>
      </c>
      <c r="AX126" s="854">
        <f t="shared" si="30"/>
        <v>8.0825485566935988</v>
      </c>
      <c r="AY126" s="1090">
        <v>1.1100000000000001</v>
      </c>
      <c r="AZ126" s="964">
        <v>7.01</v>
      </c>
      <c r="BA126" s="964">
        <v>-35</v>
      </c>
      <c r="BB126" s="964">
        <v>-2.93</v>
      </c>
      <c r="BC126" s="964">
        <v>-15.78</v>
      </c>
      <c r="BE126" s="701">
        <v>2014</v>
      </c>
      <c r="BF126" s="986" t="e">
        <f>#VALUE!</f>
        <v>#VALUE!</v>
      </c>
      <c r="BG126" s="972">
        <v>10.8</v>
      </c>
    </row>
    <row r="127" spans="1:59" ht="11.25" customHeight="1" x14ac:dyDescent="0.2">
      <c r="A127" s="645" t="s">
        <v>2176</v>
      </c>
      <c r="B127" s="651" t="s">
        <v>2177</v>
      </c>
      <c r="C127" s="1080" t="s">
        <v>155</v>
      </c>
      <c r="D127" s="1080" t="s">
        <v>4412</v>
      </c>
      <c r="E127" s="835">
        <v>5</v>
      </c>
      <c r="F127" s="554">
        <v>804</v>
      </c>
      <c r="G127" s="554" t="s">
        <v>107</v>
      </c>
      <c r="H127" s="554" t="s">
        <v>107</v>
      </c>
      <c r="I127" s="966">
        <v>103.12</v>
      </c>
      <c r="J127" s="745">
        <f t="shared" si="18"/>
        <v>0.6206361520558572</v>
      </c>
      <c r="K127" s="968">
        <v>0.16</v>
      </c>
      <c r="L127" s="679">
        <v>4</v>
      </c>
      <c r="M127" s="736">
        <f t="shared" si="19"/>
        <v>0.64</v>
      </c>
      <c r="N127" s="644" t="s">
        <v>4129</v>
      </c>
      <c r="O127" s="838">
        <v>0.14000000000000001</v>
      </c>
      <c r="P127" s="958">
        <v>43187</v>
      </c>
      <c r="Q127" s="958">
        <v>43217</v>
      </c>
      <c r="R127" s="736">
        <f t="shared" si="20"/>
        <v>14.285714285714276</v>
      </c>
      <c r="S127" s="802">
        <f>IF(INDEX(Historical!$D$7:$D$1452,MATCH(B127,Historical!$B$7:$B$1452,0))=0,"n/a",(INDEX(Historical!$C$7:$C$1452,MATCH(B127,Historical!$B$7:$B$1452,0))/INDEX(Historical!$D$7:$D$1452,MATCH(B127,Historical!$B$7:$B$1452,0))-1)*100)</f>
        <v>11.471990695871304</v>
      </c>
      <c r="T127" s="802">
        <f>IF(INDEX(Historical!$F$7:$F$1452,MATCH(B127,Historical!$B$7:$B$1452,0))=0,"n/a",((INDEX(Historical!$C$7:$C$1452,MATCH(B127,Historical!$B$7:$B$1452,0))/INDEX(Historical!$F$7:$F$1452,MATCH(B127,Historical!$B$7:$B$1452,0)))^(1/3)-1)*100)</f>
        <v>42.887528056229215</v>
      </c>
      <c r="U127" s="802">
        <f>IF(INDEX(Historical!$I$7:$I$1452,MATCH(B127,Historical!$B$7:$B$1452,0))=0,"n/a",((INDEX(Historical!$C$7:$C$1452,MATCH(B127,Historical!$B$7:$B$1452,0))/INDEX(Historical!$I$7:$I$1452,MATCH(B127,Historical!$B$7:$B$1452,0)))^(1/5)-1)*100)</f>
        <v>56.81746115733872</v>
      </c>
      <c r="V127" s="802">
        <f>IF(INDEX(Historical!$O$7:$O$1452,MATCH(B127,Historical!$B$7:$B$1452,0))=0,"n/a",((INDEX(Historical!$C$7:$C$1452,MATCH(B127,Historical!$B$7:$B$1452,0))/INDEX(Historical!$O$7:$O$1452,MATCH(B127,Historical!$B$7:$B$1452,0)))^(1/10)-1)*100)</f>
        <v>34.214738261580813</v>
      </c>
      <c r="W127" s="803">
        <f t="shared" si="21"/>
        <v>1.6606136432479492</v>
      </c>
      <c r="X127" s="804">
        <f t="shared" si="22"/>
        <v>35.510913223336701</v>
      </c>
      <c r="Y127" s="769"/>
      <c r="Z127" s="745">
        <f t="shared" si="23"/>
        <v>16.410256410256409</v>
      </c>
      <c r="AA127" s="678">
        <f t="shared" si="24"/>
        <v>26.441025641025643</v>
      </c>
      <c r="AB127" s="679">
        <v>12</v>
      </c>
      <c r="AC127" s="959">
        <v>3.9</v>
      </c>
      <c r="AD127" s="959">
        <v>3.14</v>
      </c>
      <c r="AE127" s="959">
        <v>3.83</v>
      </c>
      <c r="AF127" s="959">
        <v>2.61</v>
      </c>
      <c r="AG127" s="959">
        <v>10.199999999999999</v>
      </c>
      <c r="AH127" s="959">
        <v>13.700000000000001</v>
      </c>
      <c r="AI127" s="959">
        <v>6.9</v>
      </c>
      <c r="AJ127" s="959">
        <v>1.6</v>
      </c>
      <c r="AK127" s="959">
        <v>8.42</v>
      </c>
      <c r="AL127" s="969">
        <v>75040</v>
      </c>
      <c r="AM127" s="964">
        <v>0.4</v>
      </c>
      <c r="AN127" s="959">
        <v>0.38</v>
      </c>
      <c r="AO127" s="845">
        <f t="shared" si="25"/>
        <v>30.997071668368935</v>
      </c>
      <c r="AP127" s="846">
        <f t="shared" si="26"/>
        <v>57.438097309394578</v>
      </c>
      <c r="AQ127" s="680">
        <f t="shared" si="27"/>
        <v>75.133062965248641</v>
      </c>
      <c r="AR127" s="745">
        <f>INDEX(Historical!$C$7:$C$1452,MATCH(B127,Historical!$B$7:$B$1452,0))*IF(AH127="n/a",1.03,IF(AH127&lt;0,1.01,IF(AH127&gt;10,1.1,(1+AH127/100))))</f>
        <v>0.59950000000000014</v>
      </c>
      <c r="AS127" s="678">
        <f t="shared" si="28"/>
        <v>0.64086550000000009</v>
      </c>
      <c r="AT127" s="678">
        <f t="shared" ref="AT127:AV146" si="34">IF($AK127="n/a",1.03*AS127,IF($AK127&lt;0,1.01*AS127,IF($AK127&gt;10,1.1*AS127,(1+$AK127/100)*AS127)))</f>
        <v>0.69482637510000012</v>
      </c>
      <c r="AU127" s="678">
        <f t="shared" si="34"/>
        <v>0.75333075588342013</v>
      </c>
      <c r="AV127" s="678">
        <f t="shared" si="34"/>
        <v>0.81676120552880416</v>
      </c>
      <c r="AW127" s="745">
        <f t="shared" si="29"/>
        <v>3.5052838365122247</v>
      </c>
      <c r="AX127" s="854">
        <f t="shared" si="30"/>
        <v>3.3992279252445932</v>
      </c>
      <c r="AY127" s="1090">
        <v>1.02</v>
      </c>
      <c r="AZ127" s="964">
        <v>12.280000000000001</v>
      </c>
      <c r="BA127" s="964">
        <v>-6.98</v>
      </c>
      <c r="BB127" s="964">
        <v>1.49</v>
      </c>
      <c r="BC127" s="964">
        <v>1.39</v>
      </c>
      <c r="BE127" s="701">
        <v>2014</v>
      </c>
      <c r="BF127" s="986" t="e">
        <f>#VALUE!</f>
        <v>#VALUE!</v>
      </c>
      <c r="BG127" s="972">
        <v>5.8000000000000007</v>
      </c>
    </row>
    <row r="128" spans="1:59" ht="11.25" customHeight="1" x14ac:dyDescent="0.2">
      <c r="A128" s="645" t="s">
        <v>1120</v>
      </c>
      <c r="B128" s="651" t="s">
        <v>1121</v>
      </c>
      <c r="C128" s="1080" t="s">
        <v>180</v>
      </c>
      <c r="D128" s="1080" t="s">
        <v>4425</v>
      </c>
      <c r="E128" s="835">
        <v>6</v>
      </c>
      <c r="F128" s="554">
        <v>742</v>
      </c>
      <c r="G128" s="554" t="s">
        <v>107</v>
      </c>
      <c r="H128" s="554" t="s">
        <v>107</v>
      </c>
      <c r="I128" s="966">
        <v>29.25</v>
      </c>
      <c r="J128" s="745">
        <f t="shared" si="18"/>
        <v>10.803418803418804</v>
      </c>
      <c r="K128" s="968">
        <v>0.79</v>
      </c>
      <c r="L128" s="679">
        <v>4</v>
      </c>
      <c r="M128" s="736">
        <f t="shared" si="19"/>
        <v>3.16</v>
      </c>
      <c r="N128" s="644" t="s">
        <v>108</v>
      </c>
      <c r="O128" s="838">
        <v>0.77</v>
      </c>
      <c r="P128" s="958">
        <v>43405</v>
      </c>
      <c r="Q128" s="958">
        <v>43413</v>
      </c>
      <c r="R128" s="736">
        <f t="shared" si="20"/>
        <v>2.5974025974025996</v>
      </c>
      <c r="S128" s="802">
        <f>IF(INDEX(Historical!$D$7:$D$1452,MATCH(B128,Historical!$B$7:$B$1452,0))=0,"n/a",(INDEX(Historical!$C$7:$C$1452,MATCH(B128,Historical!$B$7:$B$1452,0))/INDEX(Historical!$D$7:$D$1452,MATCH(B128,Historical!$B$7:$B$1452,0))-1)*100)</f>
        <v>12.273641851106643</v>
      </c>
      <c r="T128" s="802">
        <f>IF(INDEX(Historical!$F$7:$F$1452,MATCH(B128,Historical!$B$7:$B$1452,0))=0,"n/a",((INDEX(Historical!$C$7:$C$1452,MATCH(B128,Historical!$B$7:$B$1452,0))/INDEX(Historical!$F$7:$F$1452,MATCH(B128,Historical!$B$7:$B$1452,0)))^(1/3)-1)*100)</f>
        <v>15.622493836590689</v>
      </c>
      <c r="U128" s="802" t="str">
        <f>IF(INDEX(Historical!$I$7:$I$1452,MATCH(B128,Historical!$B$7:$B$1452,0))=0,"n/a",((INDEX(Historical!$C$7:$C$1452,MATCH(B128,Historical!$B$7:$B$1452,0))/INDEX(Historical!$I$7:$I$1452,MATCH(B128,Historical!$B$7:$B$1452,0)))^(1/5)-1)*100)</f>
        <v>n/a</v>
      </c>
      <c r="V128" s="802" t="str">
        <f>IF(INDEX(Historical!$O$7:$O$1452,MATCH(B128,Historical!$B$7:$B$1452,0))=0,"n/a",((INDEX(Historical!$C$7:$C$1452,MATCH(B128,Historical!$B$7:$B$1452,0))/INDEX(Historical!$O$7:$O$1452,MATCH(B128,Historical!$B$7:$B$1452,0)))^(1/10)-1)*100)</f>
        <v>n/a</v>
      </c>
      <c r="W128" s="803" t="str">
        <f t="shared" si="21"/>
        <v>n/a</v>
      </c>
      <c r="X128" s="804" t="str">
        <f t="shared" si="22"/>
        <v>n/a</v>
      </c>
      <c r="Y128" s="967" t="s">
        <v>4072</v>
      </c>
      <c r="Z128" s="745">
        <f t="shared" si="23"/>
        <v>119.6969696969697</v>
      </c>
      <c r="AA128" s="678">
        <f t="shared" si="24"/>
        <v>11.079545454545453</v>
      </c>
      <c r="AB128" s="679">
        <v>12</v>
      </c>
      <c r="AC128" s="959">
        <v>2.64</v>
      </c>
      <c r="AD128" s="959">
        <v>0.31</v>
      </c>
      <c r="AE128" s="959">
        <v>1.1599999999999999</v>
      </c>
      <c r="AF128" s="959">
        <v>4.13</v>
      </c>
      <c r="AG128" s="959">
        <v>37.1</v>
      </c>
      <c r="AH128" s="959">
        <v>0.70000000000000007</v>
      </c>
      <c r="AI128" s="959">
        <v>26.56</v>
      </c>
      <c r="AJ128" s="959">
        <v>29.7</v>
      </c>
      <c r="AK128" s="959">
        <v>35.659999999999997</v>
      </c>
      <c r="AL128" s="969">
        <v>754.36</v>
      </c>
      <c r="AM128" s="964">
        <v>0.5</v>
      </c>
      <c r="AN128" s="959">
        <v>4.49</v>
      </c>
      <c r="AO128" s="845" t="str">
        <f t="shared" si="25"/>
        <v>n/a</v>
      </c>
      <c r="AP128" s="846" t="str">
        <f t="shared" si="26"/>
        <v>n/a</v>
      </c>
      <c r="AQ128" s="680">
        <f t="shared" si="27"/>
        <v>42.608278904561516</v>
      </c>
      <c r="AR128" s="745">
        <f>INDEX(Historical!$C$7:$C$1452,MATCH(B128,Historical!$B$7:$B$1452,0))*IF(AH128="n/a",1.03,IF(AH128&lt;0,1.01,IF(AH128&gt;10,1.1,(1+AH128/100))))</f>
        <v>2.8095299999999996</v>
      </c>
      <c r="AS128" s="678">
        <f t="shared" si="28"/>
        <v>3.0904829999999999</v>
      </c>
      <c r="AT128" s="678">
        <f t="shared" si="34"/>
        <v>3.3995313</v>
      </c>
      <c r="AU128" s="678">
        <f t="shared" si="34"/>
        <v>3.7394844300000005</v>
      </c>
      <c r="AV128" s="678">
        <f t="shared" si="34"/>
        <v>4.1134328730000007</v>
      </c>
      <c r="AW128" s="745">
        <f t="shared" si="29"/>
        <v>17.152461602999999</v>
      </c>
      <c r="AX128" s="854">
        <f t="shared" si="30"/>
        <v>58.640894369230764</v>
      </c>
      <c r="AY128" s="1090">
        <v>1</v>
      </c>
      <c r="AZ128" s="964">
        <v>10.38</v>
      </c>
      <c r="BA128" s="964">
        <v>-17.61</v>
      </c>
      <c r="BB128" s="964">
        <v>-3.9</v>
      </c>
      <c r="BC128" s="964">
        <v>-2.5100000000000002</v>
      </c>
      <c r="BE128" s="701">
        <v>2013</v>
      </c>
      <c r="BF128" s="986" t="e">
        <f>#VALUE!</f>
        <v>#VALUE!</v>
      </c>
      <c r="BG128" s="972">
        <v>10.5</v>
      </c>
    </row>
    <row r="129" spans="1:59" ht="11.25" customHeight="1" x14ac:dyDescent="0.2">
      <c r="A129" s="645" t="s">
        <v>1122</v>
      </c>
      <c r="B129" s="651" t="s">
        <v>1123</v>
      </c>
      <c r="C129" s="1080" t="s">
        <v>113</v>
      </c>
      <c r="D129" s="1080" t="s">
        <v>4421</v>
      </c>
      <c r="E129" s="835">
        <v>6</v>
      </c>
      <c r="F129" s="554">
        <v>731</v>
      </c>
      <c r="G129" s="554" t="s">
        <v>116</v>
      </c>
      <c r="H129" s="554" t="s">
        <v>116</v>
      </c>
      <c r="I129" s="966">
        <v>49.9</v>
      </c>
      <c r="J129" s="745">
        <f t="shared" si="18"/>
        <v>2.8056112224448899</v>
      </c>
      <c r="K129" s="968">
        <v>0.35</v>
      </c>
      <c r="L129" s="679">
        <v>4</v>
      </c>
      <c r="M129" s="736">
        <f t="shared" si="19"/>
        <v>1.4</v>
      </c>
      <c r="N129" s="644" t="s">
        <v>265</v>
      </c>
      <c r="O129" s="838">
        <v>0.30499999999999999</v>
      </c>
      <c r="P129" s="958">
        <v>43306</v>
      </c>
      <c r="Q129" s="958">
        <v>43325</v>
      </c>
      <c r="R129" s="736">
        <f t="shared" si="20"/>
        <v>14.754098360655732</v>
      </c>
      <c r="S129" s="802">
        <f>IF(INDEX(Historical!$D$7:$D$1452,MATCH(B129,Historical!$B$7:$B$1452,0))=0,"n/a",(INDEX(Historical!$C$7:$C$1452,MATCH(B129,Historical!$B$7:$B$1452,0))/INDEX(Historical!$D$7:$D$1452,MATCH(B129,Historical!$B$7:$B$1452,0))-1)*100)</f>
        <v>113.68421052631584</v>
      </c>
      <c r="T129" s="802">
        <f>IF(INDEX(Historical!$F$7:$F$1452,MATCH(B129,Historical!$B$7:$B$1452,0))=0,"n/a",((INDEX(Historical!$C$7:$C$1452,MATCH(B129,Historical!$B$7:$B$1452,0))/INDEX(Historical!$F$7:$F$1452,MATCH(B129,Historical!$B$7:$B$1452,0)))^(1/3)-1)*100)</f>
        <v>50.123355318751031</v>
      </c>
      <c r="U129" s="802" t="str">
        <f>IF(INDEX(Historical!$I$7:$I$1452,MATCH(B129,Historical!$B$7:$B$1452,0))=0,"n/a",((INDEX(Historical!$C$7:$C$1452,MATCH(B129,Historical!$B$7:$B$1452,0))/INDEX(Historical!$I$7:$I$1452,MATCH(B129,Historical!$B$7:$B$1452,0)))^(1/5)-1)*100)</f>
        <v>n/a</v>
      </c>
      <c r="V129" s="802" t="str">
        <f>IF(INDEX(Historical!$O$7:$O$1452,MATCH(B129,Historical!$B$7:$B$1452,0))=0,"n/a",((INDEX(Historical!$C$7:$C$1452,MATCH(B129,Historical!$B$7:$B$1452,0))/INDEX(Historical!$O$7:$O$1452,MATCH(B129,Historical!$B$7:$B$1452,0)))^(1/10)-1)*100)</f>
        <v>n/a</v>
      </c>
      <c r="W129" s="803" t="str">
        <f t="shared" si="21"/>
        <v>n/a</v>
      </c>
      <c r="X129" s="804" t="str">
        <f t="shared" si="22"/>
        <v>n/a</v>
      </c>
      <c r="Y129" s="748"/>
      <c r="Z129" s="745">
        <f t="shared" si="23"/>
        <v>27.079303675048354</v>
      </c>
      <c r="AA129" s="678">
        <f t="shared" si="24"/>
        <v>9.6518375241779495</v>
      </c>
      <c r="AB129" s="679">
        <v>12</v>
      </c>
      <c r="AC129" s="959">
        <v>5.17</v>
      </c>
      <c r="AD129" s="959">
        <v>0.56999999999999995</v>
      </c>
      <c r="AE129" s="959">
        <v>0.8</v>
      </c>
      <c r="AF129" s="959">
        <v>2.5</v>
      </c>
      <c r="AG129" s="959">
        <v>26.8</v>
      </c>
      <c r="AH129" s="959">
        <v>-11</v>
      </c>
      <c r="AI129" s="959">
        <v>20.07</v>
      </c>
      <c r="AJ129" s="959">
        <v>34.1</v>
      </c>
      <c r="AK129" s="959">
        <v>16.82</v>
      </c>
      <c r="AL129" s="969">
        <v>35280</v>
      </c>
      <c r="AM129" s="964">
        <v>0.2</v>
      </c>
      <c r="AN129" s="959">
        <v>0.68</v>
      </c>
      <c r="AO129" s="845" t="str">
        <f t="shared" si="25"/>
        <v>n/a</v>
      </c>
      <c r="AP129" s="846" t="str">
        <f t="shared" si="26"/>
        <v>n/a</v>
      </c>
      <c r="AQ129" s="680">
        <f t="shared" si="27"/>
        <v>3.558021976828396</v>
      </c>
      <c r="AR129" s="745">
        <f>INDEX(Historical!$C$7:$C$1452,MATCH(B129,Historical!$B$7:$B$1452,0))*IF(AH129="n/a",1.03,IF(AH129&lt;0,1.01,IF(AH129&gt;10,1.1,(1+AH129/100))))</f>
        <v>1.0251500000000002</v>
      </c>
      <c r="AS129" s="678">
        <f t="shared" si="28"/>
        <v>1.1276650000000004</v>
      </c>
      <c r="AT129" s="678">
        <f t="shared" si="34"/>
        <v>1.2404315000000006</v>
      </c>
      <c r="AU129" s="678">
        <f t="shared" si="34"/>
        <v>1.3644746500000007</v>
      </c>
      <c r="AV129" s="678">
        <f t="shared" si="34"/>
        <v>1.5009221150000009</v>
      </c>
      <c r="AW129" s="745">
        <f t="shared" si="29"/>
        <v>6.2586432650000026</v>
      </c>
      <c r="AX129" s="854">
        <f t="shared" si="30"/>
        <v>12.542371272545097</v>
      </c>
      <c r="AY129" s="1090">
        <v>1.1000000000000001</v>
      </c>
      <c r="AZ129" s="964">
        <v>4.18</v>
      </c>
      <c r="BA129" s="964">
        <v>-18.62</v>
      </c>
      <c r="BB129" s="964">
        <v>-9.1999999999999993</v>
      </c>
      <c r="BC129" s="964">
        <v>-8.2000000000000011</v>
      </c>
      <c r="BE129" s="701">
        <v>2013</v>
      </c>
      <c r="BF129" s="986" t="e">
        <f>#VALUE!</f>
        <v>#VALUE!</v>
      </c>
      <c r="BG129" s="972">
        <v>6.3</v>
      </c>
    </row>
    <row r="130" spans="1:59" ht="11.25" customHeight="1" x14ac:dyDescent="0.2">
      <c r="A130" s="645" t="s">
        <v>1124</v>
      </c>
      <c r="B130" s="651" t="s">
        <v>1125</v>
      </c>
      <c r="C130" s="1080" t="s">
        <v>155</v>
      </c>
      <c r="D130" s="1080" t="s">
        <v>4412</v>
      </c>
      <c r="E130" s="836">
        <v>7</v>
      </c>
      <c r="F130" s="554">
        <v>570</v>
      </c>
      <c r="G130" s="554" t="s">
        <v>107</v>
      </c>
      <c r="H130" s="554" t="s">
        <v>107</v>
      </c>
      <c r="I130" s="966">
        <v>37.21</v>
      </c>
      <c r="J130" s="745">
        <f t="shared" si="18"/>
        <v>0.94060736361193209</v>
      </c>
      <c r="K130" s="968">
        <v>8.7499999999999994E-2</v>
      </c>
      <c r="L130" s="679">
        <v>4</v>
      </c>
      <c r="M130" s="736">
        <f t="shared" si="19"/>
        <v>0.35</v>
      </c>
      <c r="N130" s="644" t="s">
        <v>242</v>
      </c>
      <c r="O130" s="838">
        <v>7.7499999999999999E-2</v>
      </c>
      <c r="P130" s="960">
        <v>42823</v>
      </c>
      <c r="Q130" s="960">
        <v>42838</v>
      </c>
      <c r="R130" s="736">
        <f t="shared" si="20"/>
        <v>12.903225806451607</v>
      </c>
      <c r="S130" s="802">
        <f>IF(INDEX(Historical!$D$7:$D$1452,MATCH(B130,Historical!$B$7:$B$1452,0))=0,"n/a",(INDEX(Historical!$C$7:$C$1452,MATCH(B130,Historical!$B$7:$B$1452,0))/INDEX(Historical!$D$7:$D$1452,MATCH(B130,Historical!$B$7:$B$1452,0))-1)*100)</f>
        <v>11.475409836065564</v>
      </c>
      <c r="T130" s="802">
        <f>IF(INDEX(Historical!$F$7:$F$1452,MATCH(B130,Historical!$B$7:$B$1452,0))=0,"n/a",((INDEX(Historical!$C$7:$C$1452,MATCH(B130,Historical!$B$7:$B$1452,0))/INDEX(Historical!$F$7:$F$1452,MATCH(B130,Historical!$B$7:$B$1452,0)))^(1/3)-1)*100)</f>
        <v>9.1794425732751428</v>
      </c>
      <c r="U130" s="802">
        <f>IF(INDEX(Historical!$I$7:$I$1452,MATCH(B130,Historical!$B$7:$B$1452,0))=0,"n/a",((INDEX(Historical!$C$7:$C$1452,MATCH(B130,Historical!$B$7:$B$1452,0))/INDEX(Historical!$I$7:$I$1452,MATCH(B130,Historical!$B$7:$B$1452,0)))^(1/5)-1)*100)</f>
        <v>9.0966078501449665</v>
      </c>
      <c r="V130" s="802">
        <f>IF(INDEX(Historical!$O$7:$O$1452,MATCH(B130,Historical!$B$7:$B$1452,0))=0,"n/a",((INDEX(Historical!$C$7:$C$1452,MATCH(B130,Historical!$B$7:$B$1452,0))/INDEX(Historical!$O$7:$O$1452,MATCH(B130,Historical!$B$7:$B$1452,0)))^(1/10)-1)*100)</f>
        <v>7.8290784167006633</v>
      </c>
      <c r="W130" s="803">
        <f t="shared" si="21"/>
        <v>1.1619002091919863</v>
      </c>
      <c r="X130" s="804" t="str">
        <f t="shared" si="22"/>
        <v>n/a</v>
      </c>
      <c r="Y130" s="770" t="s">
        <v>4482</v>
      </c>
      <c r="Z130" s="745" t="str">
        <f t="shared" si="23"/>
        <v>n/a</v>
      </c>
      <c r="AA130" s="678" t="str">
        <f t="shared" si="24"/>
        <v>n/a</v>
      </c>
      <c r="AB130" s="679">
        <v>12</v>
      </c>
      <c r="AC130" s="959">
        <v>-7.27</v>
      </c>
      <c r="AD130" s="959" t="s">
        <v>138</v>
      </c>
      <c r="AE130" s="959">
        <v>2.0699999999999998</v>
      </c>
      <c r="AF130" s="959">
        <v>1.61</v>
      </c>
      <c r="AG130" s="959">
        <v>-28.199999999999996</v>
      </c>
      <c r="AH130" s="961">
        <v>-443.79999999999995</v>
      </c>
      <c r="AI130" s="961">
        <v>11.110000000000001</v>
      </c>
      <c r="AJ130" s="959">
        <v>-38.299999999999997</v>
      </c>
      <c r="AK130" s="959">
        <v>-1.69</v>
      </c>
      <c r="AL130" s="969">
        <v>8330</v>
      </c>
      <c r="AM130" s="964">
        <v>0.2</v>
      </c>
      <c r="AN130" s="959">
        <v>0.34</v>
      </c>
      <c r="AO130" s="845" t="str">
        <f t="shared" si="25"/>
        <v>n/a</v>
      </c>
      <c r="AP130" s="846">
        <f t="shared" si="26"/>
        <v>10.037215213756898</v>
      </c>
      <c r="AQ130" s="680" t="str">
        <f t="shared" si="27"/>
        <v>n/a</v>
      </c>
      <c r="AR130" s="745">
        <f>INDEX(Historical!$C$7:$C$1452,MATCH(B130,Historical!$B$7:$B$1452,0))*IF(AH130="n/a",1.03,IF(AH130&lt;0,1.01,IF(AH130&gt;10,1.1,(1+AH130/100))))</f>
        <v>0.34339999999999998</v>
      </c>
      <c r="AS130" s="678">
        <f t="shared" si="28"/>
        <v>0.37774000000000002</v>
      </c>
      <c r="AT130" s="678">
        <f t="shared" si="34"/>
        <v>0.38151740000000001</v>
      </c>
      <c r="AU130" s="678">
        <f t="shared" si="34"/>
        <v>0.38533257399999998</v>
      </c>
      <c r="AV130" s="678">
        <f t="shared" si="34"/>
        <v>0.38918589974000001</v>
      </c>
      <c r="AW130" s="745">
        <f t="shared" si="29"/>
        <v>1.8771758737399999</v>
      </c>
      <c r="AX130" s="854">
        <f t="shared" si="30"/>
        <v>5.0448155703843049</v>
      </c>
      <c r="AY130" s="1090">
        <v>0.98</v>
      </c>
      <c r="AZ130" s="964">
        <v>9.67</v>
      </c>
      <c r="BA130" s="964">
        <v>-45.660000000000004</v>
      </c>
      <c r="BB130" s="964">
        <v>2.33</v>
      </c>
      <c r="BC130" s="964">
        <v>-12.11</v>
      </c>
      <c r="BE130" s="701">
        <v>2013</v>
      </c>
      <c r="BF130" s="986" t="e">
        <f>#VALUE!</f>
        <v>#VALUE!</v>
      </c>
      <c r="BG130" s="972">
        <v>-17.399999999999999</v>
      </c>
    </row>
    <row r="131" spans="1:59" ht="11.25" customHeight="1" x14ac:dyDescent="0.2">
      <c r="A131" s="971" t="s">
        <v>3852</v>
      </c>
      <c r="B131" s="651" t="s">
        <v>3853</v>
      </c>
      <c r="C131" s="1080" t="s">
        <v>109</v>
      </c>
      <c r="D131" s="1080" t="s">
        <v>4423</v>
      </c>
      <c r="E131" s="835">
        <v>5</v>
      </c>
      <c r="F131" s="554">
        <v>854</v>
      </c>
      <c r="G131" s="554" t="s">
        <v>107</v>
      </c>
      <c r="H131" s="554" t="s">
        <v>107</v>
      </c>
      <c r="I131" s="966">
        <v>149.44999999999999</v>
      </c>
      <c r="J131" s="745">
        <f t="shared" si="18"/>
        <v>5.3529608564737376</v>
      </c>
      <c r="K131" s="968">
        <v>8</v>
      </c>
      <c r="L131" s="679">
        <v>1</v>
      </c>
      <c r="M131" s="736">
        <f t="shared" si="19"/>
        <v>8</v>
      </c>
      <c r="N131" s="644" t="s">
        <v>173</v>
      </c>
      <c r="O131" s="838">
        <v>7</v>
      </c>
      <c r="P131" s="958">
        <v>43434</v>
      </c>
      <c r="Q131" s="958">
        <v>43437</v>
      </c>
      <c r="R131" s="736">
        <f t="shared" si="20"/>
        <v>14.285714285714285</v>
      </c>
      <c r="S131" s="802">
        <f>IF(INDEX(Historical!$D$7:$D$1452,MATCH(B131,Historical!$B$7:$B$1452,0))=0,"n/a",(INDEX(Historical!$C$7:$C$1452,MATCH(B131,Historical!$B$7:$B$1452,0))/INDEX(Historical!$D$7:$D$1452,MATCH(B131,Historical!$B$7:$B$1452,0))-1)*100)</f>
        <v>16.666666666666675</v>
      </c>
      <c r="T131" s="802">
        <f>IF(INDEX(Historical!$F$7:$F$1452,MATCH(B131,Historical!$B$7:$B$1452,0))=0,"n/a",((INDEX(Historical!$C$7:$C$1452,MATCH(B131,Historical!$B$7:$B$1452,0))/INDEX(Historical!$F$7:$F$1452,MATCH(B131,Historical!$B$7:$B$1452,0)))^(1/3)-1)*100)</f>
        <v>20.507113208761506</v>
      </c>
      <c r="U131" s="802">
        <f>IF(INDEX(Historical!$I$7:$I$1452,MATCH(B131,Historical!$B$7:$B$1452,0))=0,"n/a",((INDEX(Historical!$C$7:$C$1452,MATCH(B131,Historical!$B$7:$B$1452,0))/INDEX(Historical!$I$7:$I$1452,MATCH(B131,Historical!$B$7:$B$1452,0)))^(1/5)-1)*100)</f>
        <v>-2.6352819384831916</v>
      </c>
      <c r="V131" s="802" t="str">
        <f>IF(INDEX(Historical!$O$7:$O$1452,MATCH(B131,Historical!$B$7:$B$1452,0))=0,"n/a",((INDEX(Historical!$C$7:$C$1452,MATCH(B131,Historical!$B$7:$B$1452,0))/INDEX(Historical!$O$7:$O$1452,MATCH(B131,Historical!$B$7:$B$1452,0)))^(1/10)-1)*100)</f>
        <v>n/a</v>
      </c>
      <c r="W131" s="803" t="str">
        <f t="shared" si="21"/>
        <v>n/a</v>
      </c>
      <c r="X131" s="804" t="str">
        <f t="shared" si="22"/>
        <v>n/a</v>
      </c>
      <c r="Y131" s="967"/>
      <c r="Z131" s="745">
        <f t="shared" si="23"/>
        <v>48.309178743961354</v>
      </c>
      <c r="AA131" s="678">
        <f t="shared" si="24"/>
        <v>9.02475845410628</v>
      </c>
      <c r="AB131" s="679">
        <v>12</v>
      </c>
      <c r="AC131" s="959">
        <v>16.559999999999999</v>
      </c>
      <c r="AD131" s="959" t="s">
        <v>138</v>
      </c>
      <c r="AE131" s="959">
        <v>3.65</v>
      </c>
      <c r="AF131" s="959">
        <v>2.36</v>
      </c>
      <c r="AG131" s="959">
        <v>27.400000000000002</v>
      </c>
      <c r="AH131" s="959">
        <v>15</v>
      </c>
      <c r="AI131" s="959" t="s">
        <v>138</v>
      </c>
      <c r="AJ131" s="959">
        <v>23.3</v>
      </c>
      <c r="AK131" s="959" t="s">
        <v>138</v>
      </c>
      <c r="AL131" s="969">
        <v>544</v>
      </c>
      <c r="AM131" s="964">
        <v>6.38</v>
      </c>
      <c r="AN131" s="959">
        <v>0</v>
      </c>
      <c r="AO131" s="845">
        <f t="shared" si="25"/>
        <v>-6.3070795361157339</v>
      </c>
      <c r="AP131" s="846">
        <f t="shared" si="26"/>
        <v>2.7176789179905461</v>
      </c>
      <c r="AQ131" s="680">
        <f t="shared" si="27"/>
        <v>-2.7067892018248774</v>
      </c>
      <c r="AR131" s="745">
        <f>INDEX(Historical!$C$7:$C$1452,MATCH(B131,Historical!$B$7:$B$1452,0))*IF(AH131="n/a",1.03,IF(AH131&lt;0,1.01,IF(AH131&gt;10,1.1,(1+AH131/100))))</f>
        <v>7.7000000000000011</v>
      </c>
      <c r="AS131" s="678">
        <f t="shared" si="28"/>
        <v>7.9310000000000009</v>
      </c>
      <c r="AT131" s="678">
        <f t="shared" si="34"/>
        <v>8.1689300000000014</v>
      </c>
      <c r="AU131" s="678">
        <f t="shared" si="34"/>
        <v>8.4139979000000018</v>
      </c>
      <c r="AV131" s="678">
        <f t="shared" si="34"/>
        <v>8.6664178370000027</v>
      </c>
      <c r="AW131" s="745">
        <f t="shared" si="29"/>
        <v>40.880345737000006</v>
      </c>
      <c r="AX131" s="854">
        <f t="shared" si="30"/>
        <v>27.353861316159257</v>
      </c>
      <c r="AY131" s="1090">
        <v>0.76</v>
      </c>
      <c r="AZ131" s="964">
        <v>7.13</v>
      </c>
      <c r="BA131" s="964">
        <v>-27.83</v>
      </c>
      <c r="BB131" s="964">
        <v>-7.0000000000000009</v>
      </c>
      <c r="BC131" s="964">
        <v>-15.379999999999999</v>
      </c>
      <c r="BE131" s="701">
        <v>2014</v>
      </c>
      <c r="BF131" s="986" t="e">
        <f>#VALUE!</f>
        <v>#VALUE!</v>
      </c>
      <c r="BG131" s="972">
        <v>18.2</v>
      </c>
    </row>
    <row r="132" spans="1:59" s="882" customFormat="1" ht="11.25" customHeight="1" x14ac:dyDescent="0.2">
      <c r="A132" s="740" t="s">
        <v>1126</v>
      </c>
      <c r="B132" s="890" t="s">
        <v>1127</v>
      </c>
      <c r="C132" s="1080" t="s">
        <v>248</v>
      </c>
      <c r="D132" s="1080" t="s">
        <v>4436</v>
      </c>
      <c r="E132" s="1118">
        <v>8</v>
      </c>
      <c r="F132" s="554">
        <v>434</v>
      </c>
      <c r="G132" s="1179" t="s">
        <v>107</v>
      </c>
      <c r="H132" s="1179" t="s">
        <v>107</v>
      </c>
      <c r="I132" s="863">
        <v>60.31</v>
      </c>
      <c r="J132" s="864">
        <f t="shared" si="18"/>
        <v>0.66323992704360801</v>
      </c>
      <c r="K132" s="865">
        <v>0.1</v>
      </c>
      <c r="L132" s="866">
        <v>4</v>
      </c>
      <c r="M132" s="867">
        <f t="shared" si="19"/>
        <v>0.4</v>
      </c>
      <c r="N132" s="868" t="s">
        <v>728</v>
      </c>
      <c r="O132" s="869">
        <v>7.0000000000000007E-2</v>
      </c>
      <c r="P132" s="891">
        <v>43006</v>
      </c>
      <c r="Q132" s="891">
        <v>43038</v>
      </c>
      <c r="R132" s="867">
        <f t="shared" si="20"/>
        <v>42.857142857142847</v>
      </c>
      <c r="S132" s="802">
        <f>IF(INDEX(Historical!$D$7:$D$1452,MATCH(B132,Historical!$B$7:$B$1452,0))=0,"n/a",(INDEX(Historical!$C$7:$C$1452,MATCH(B132,Historical!$B$7:$B$1452,0))/INDEX(Historical!$D$7:$D$1452,MATCH(B132,Historical!$B$7:$B$1452,0))-1)*100)</f>
        <v>10.714285714285721</v>
      </c>
      <c r="T132" s="802">
        <f>IF(INDEX(Historical!$F$7:$F$1452,MATCH(B132,Historical!$B$7:$B$1452,0))=0,"n/a",((INDEX(Historical!$C$7:$C$1452,MATCH(B132,Historical!$B$7:$B$1452,0))/INDEX(Historical!$F$7:$F$1452,MATCH(B132,Historical!$B$7:$B$1452,0)))^(1/3)-1)*100)</f>
        <v>8.9055846181262268</v>
      </c>
      <c r="U132" s="802">
        <f>IF(INDEX(Historical!$I$7:$I$1452,MATCH(B132,Historical!$B$7:$B$1452,0))=0,"n/a",((INDEX(Historical!$C$7:$C$1452,MATCH(B132,Historical!$B$7:$B$1452,0))/INDEX(Historical!$I$7:$I$1452,MATCH(B132,Historical!$B$7:$B$1452,0)))^(1/5)-1)*100)</f>
        <v>9.1607069589288557</v>
      </c>
      <c r="V132" s="802">
        <f>IF(INDEX(Historical!$O$7:$O$1452,MATCH(B132,Historical!$B$7:$B$1452,0))=0,"n/a",((INDEX(Historical!$C$7:$C$1452,MATCH(B132,Historical!$B$7:$B$1452,0))/INDEX(Historical!$O$7:$O$1452,MATCH(B132,Historical!$B$7:$B$1452,0)))^(1/10)-1)*100)</f>
        <v>6.8376117222214372</v>
      </c>
      <c r="W132" s="871">
        <f t="shared" si="21"/>
        <v>1.3397524356578527</v>
      </c>
      <c r="X132" s="872" t="str">
        <f t="shared" si="22"/>
        <v>n/a</v>
      </c>
      <c r="Y132" s="1089" t="s">
        <v>4490</v>
      </c>
      <c r="Z132" s="864">
        <f t="shared" si="23"/>
        <v>6.8610634648370503</v>
      </c>
      <c r="AA132" s="874">
        <f t="shared" si="24"/>
        <v>10.344768439108062</v>
      </c>
      <c r="AB132" s="866">
        <v>1</v>
      </c>
      <c r="AC132" s="875">
        <v>5.83</v>
      </c>
      <c r="AD132" s="875">
        <v>1.91</v>
      </c>
      <c r="AE132" s="875">
        <v>0.25</v>
      </c>
      <c r="AF132" s="875">
        <v>1.01</v>
      </c>
      <c r="AG132" s="875">
        <v>14.499999999999998</v>
      </c>
      <c r="AH132" s="875">
        <v>-1</v>
      </c>
      <c r="AI132" s="875">
        <v>-3.6900000000000004</v>
      </c>
      <c r="AJ132" s="875">
        <v>-6.6000000000000005</v>
      </c>
      <c r="AK132" s="875">
        <v>5.42</v>
      </c>
      <c r="AL132" s="876">
        <v>1630</v>
      </c>
      <c r="AM132" s="877">
        <v>15.6</v>
      </c>
      <c r="AN132" s="875">
        <v>0.47</v>
      </c>
      <c r="AO132" s="878">
        <f t="shared" si="25"/>
        <v>-0.52082155313559753</v>
      </c>
      <c r="AP132" s="879">
        <f t="shared" si="26"/>
        <v>9.8239468859724646</v>
      </c>
      <c r="AQ132" s="880">
        <f t="shared" si="27"/>
        <v>-31.855656064174596</v>
      </c>
      <c r="AR132" s="745">
        <f>INDEX(Historical!$C$7:$C$1452,MATCH(B132,Historical!$B$7:$B$1452,0))*IF(AH132="n/a",1.03,IF(AH132&lt;0,1.01,IF(AH132&gt;10,1.1,(1+AH132/100))))</f>
        <v>0.31310000000000004</v>
      </c>
      <c r="AS132" s="874">
        <f t="shared" si="28"/>
        <v>0.31623100000000004</v>
      </c>
      <c r="AT132" s="874">
        <f t="shared" si="34"/>
        <v>0.33337072020000003</v>
      </c>
      <c r="AU132" s="874">
        <f t="shared" si="34"/>
        <v>0.35143941323484001</v>
      </c>
      <c r="AV132" s="874">
        <f t="shared" si="34"/>
        <v>0.37048742943216834</v>
      </c>
      <c r="AW132" s="864">
        <f t="shared" si="29"/>
        <v>1.6846285628670084</v>
      </c>
      <c r="AX132" s="881">
        <f t="shared" si="30"/>
        <v>2.7932823128287323</v>
      </c>
      <c r="AY132" s="1091">
        <v>0.95</v>
      </c>
      <c r="AZ132" s="877">
        <v>8.2199999999999989</v>
      </c>
      <c r="BA132" s="877">
        <v>-38.93</v>
      </c>
      <c r="BB132" s="877">
        <v>-11.020000000000001</v>
      </c>
      <c r="BC132" s="877">
        <v>-22.03</v>
      </c>
      <c r="BD132" s="1007"/>
      <c r="BE132" s="701">
        <v>2012</v>
      </c>
      <c r="BF132" s="986" t="e">
        <f>#VALUE!</f>
        <v>#VALUE!</v>
      </c>
      <c r="BG132" s="938">
        <v>6.5</v>
      </c>
    </row>
    <row r="133" spans="1:59" ht="11.25" customHeight="1" x14ac:dyDescent="0.2">
      <c r="A133" s="566" t="s">
        <v>1128</v>
      </c>
      <c r="B133" s="651" t="s">
        <v>1129</v>
      </c>
      <c r="C133" s="1080" t="s">
        <v>109</v>
      </c>
      <c r="D133" s="1080" t="s">
        <v>4432</v>
      </c>
      <c r="E133" s="835">
        <v>8</v>
      </c>
      <c r="F133" s="554">
        <v>526</v>
      </c>
      <c r="G133" s="554" t="s">
        <v>38</v>
      </c>
      <c r="H133" s="554" t="s">
        <v>116</v>
      </c>
      <c r="I133" s="966">
        <v>58.98</v>
      </c>
      <c r="J133" s="745">
        <f t="shared" si="18"/>
        <v>2.7127839945744325</v>
      </c>
      <c r="K133" s="968">
        <v>0.4</v>
      </c>
      <c r="L133" s="679">
        <v>4</v>
      </c>
      <c r="M133" s="736">
        <f t="shared" si="19"/>
        <v>1.6</v>
      </c>
      <c r="N133" s="644" t="s">
        <v>432</v>
      </c>
      <c r="O133" s="838">
        <v>0.35</v>
      </c>
      <c r="P133" s="958">
        <v>43334</v>
      </c>
      <c r="Q133" s="958">
        <v>43349</v>
      </c>
      <c r="R133" s="736">
        <f t="shared" si="20"/>
        <v>14.285714285714299</v>
      </c>
      <c r="S133" s="802">
        <f>IF(INDEX(Historical!$D$7:$D$1452,MATCH(B133,Historical!$B$7:$B$1452,0))=0,"n/a",(INDEX(Historical!$C$7:$C$1452,MATCH(B133,Historical!$B$7:$B$1452,0))/INDEX(Historical!$D$7:$D$1452,MATCH(B133,Historical!$B$7:$B$1452,0))-1)*100)</f>
        <v>12.06896551724137</v>
      </c>
      <c r="T133" s="802">
        <f>IF(INDEX(Historical!$F$7:$F$1452,MATCH(B133,Historical!$B$7:$B$1452,0))=0,"n/a",((INDEX(Historical!$C$7:$C$1452,MATCH(B133,Historical!$B$7:$B$1452,0))/INDEX(Historical!$F$7:$F$1452,MATCH(B133,Historical!$B$7:$B$1452,0)))^(1/3)-1)*100)</f>
        <v>12.215239743615559</v>
      </c>
      <c r="U133" s="802">
        <f>IF(INDEX(Historical!$I$7:$I$1452,MATCH(B133,Historical!$B$7:$B$1452,0))=0,"n/a",((INDEX(Historical!$C$7:$C$1452,MATCH(B133,Historical!$B$7:$B$1452,0))/INDEX(Historical!$I$7:$I$1452,MATCH(B133,Historical!$B$7:$B$1452,0)))^(1/5)-1)*100)</f>
        <v>26.583375415798361</v>
      </c>
      <c r="V133" s="802">
        <f>IF(INDEX(Historical!$O$7:$O$1452,MATCH(B133,Historical!$B$7:$B$1452,0))=0,"n/a",((INDEX(Historical!$C$7:$C$1452,MATCH(B133,Historical!$B$7:$B$1452,0))/INDEX(Historical!$O$7:$O$1452,MATCH(B133,Historical!$B$7:$B$1452,0)))^(1/10)-1)*100)</f>
        <v>36.012621164574441</v>
      </c>
      <c r="W133" s="803">
        <f t="shared" si="21"/>
        <v>0.7381683020048645</v>
      </c>
      <c r="X133" s="804">
        <f t="shared" si="22"/>
        <v>0.34301129568772076</v>
      </c>
      <c r="Y133" s="759"/>
      <c r="Z133" s="745">
        <f t="shared" si="23"/>
        <v>19.753086419753089</v>
      </c>
      <c r="AA133" s="678">
        <f t="shared" si="24"/>
        <v>7.2814814814814817</v>
      </c>
      <c r="AB133" s="679">
        <v>12</v>
      </c>
      <c r="AC133" s="959">
        <v>8.1</v>
      </c>
      <c r="AD133" s="959">
        <v>0.39</v>
      </c>
      <c r="AE133" s="959">
        <v>1.92</v>
      </c>
      <c r="AF133" s="959">
        <v>1.92</v>
      </c>
      <c r="AG133" s="959">
        <v>22.900000000000002</v>
      </c>
      <c r="AH133" s="959">
        <v>3</v>
      </c>
      <c r="AI133" s="959">
        <v>10.61</v>
      </c>
      <c r="AJ133" s="959">
        <v>77.5</v>
      </c>
      <c r="AK133" s="959">
        <v>18.600000000000001</v>
      </c>
      <c r="AL133" s="969">
        <v>20290</v>
      </c>
      <c r="AM133" s="964">
        <v>0.6</v>
      </c>
      <c r="AN133" s="959">
        <v>2.58</v>
      </c>
      <c r="AO133" s="845">
        <f t="shared" si="25"/>
        <v>22.014677928891313</v>
      </c>
      <c r="AP133" s="846">
        <f t="shared" si="26"/>
        <v>29.296159410372795</v>
      </c>
      <c r="AQ133" s="680">
        <f t="shared" si="27"/>
        <v>-21.174047013705376</v>
      </c>
      <c r="AR133" s="745">
        <f>INDEX(Historical!$C$7:$C$1452,MATCH(B133,Historical!$B$7:$B$1452,0))*IF(AH133="n/a",1.03,IF(AH133&lt;0,1.01,IF(AH133&gt;10,1.1,(1+AH133/100))))</f>
        <v>1.3389999999999997</v>
      </c>
      <c r="AS133" s="678">
        <f t="shared" si="28"/>
        <v>1.4728999999999999</v>
      </c>
      <c r="AT133" s="678">
        <f t="shared" si="34"/>
        <v>1.62019</v>
      </c>
      <c r="AU133" s="678">
        <f t="shared" si="34"/>
        <v>1.7822090000000002</v>
      </c>
      <c r="AV133" s="678">
        <f t="shared" si="34"/>
        <v>1.9604299000000003</v>
      </c>
      <c r="AW133" s="745">
        <f t="shared" si="29"/>
        <v>8.1747288999999999</v>
      </c>
      <c r="AX133" s="854">
        <f t="shared" si="30"/>
        <v>13.860171074940657</v>
      </c>
      <c r="AY133" s="1090">
        <v>1.52</v>
      </c>
      <c r="AZ133" s="964">
        <v>8.5</v>
      </c>
      <c r="BA133" s="964">
        <v>-28.01</v>
      </c>
      <c r="BB133" s="964">
        <v>-12.659999999999998</v>
      </c>
      <c r="BC133" s="964">
        <v>-18.829999999999998</v>
      </c>
      <c r="BE133" s="701">
        <v>2011</v>
      </c>
      <c r="BF133" s="986" t="e">
        <f>#VALUE!</f>
        <v>#VALUE!</v>
      </c>
      <c r="BG133" s="972">
        <v>2.2999999999999998</v>
      </c>
    </row>
    <row r="134" spans="1:59" ht="11.25" customHeight="1" x14ac:dyDescent="0.2">
      <c r="A134" s="667" t="s">
        <v>4389</v>
      </c>
      <c r="B134" s="670" t="s">
        <v>3855</v>
      </c>
      <c r="C134" s="1080" t="s">
        <v>4277</v>
      </c>
      <c r="D134" s="1080" t="s">
        <v>4426</v>
      </c>
      <c r="E134" s="835">
        <v>5</v>
      </c>
      <c r="F134" s="554">
        <v>843</v>
      </c>
      <c r="G134" s="554" t="s">
        <v>107</v>
      </c>
      <c r="H134" s="554" t="s">
        <v>107</v>
      </c>
      <c r="I134" s="966">
        <v>61.84</v>
      </c>
      <c r="J134" s="745">
        <f t="shared" si="18"/>
        <v>1.2289780077619663</v>
      </c>
      <c r="K134" s="968">
        <v>0.19</v>
      </c>
      <c r="L134" s="679">
        <v>4</v>
      </c>
      <c r="M134" s="736">
        <f t="shared" si="19"/>
        <v>0.76</v>
      </c>
      <c r="N134" s="644" t="s">
        <v>108</v>
      </c>
      <c r="O134" s="838">
        <v>0.16</v>
      </c>
      <c r="P134" s="958">
        <v>43406</v>
      </c>
      <c r="Q134" s="958">
        <v>43418</v>
      </c>
      <c r="R134" s="736">
        <f t="shared" si="20"/>
        <v>18.75</v>
      </c>
      <c r="S134" s="802">
        <f>IF(INDEX(Historical!$D$7:$D$1452,MATCH(B134,Historical!$B$7:$B$1452,0))=0,"n/a",(INDEX(Historical!$C$7:$C$1452,MATCH(B134,Historical!$B$7:$B$1452,0))/INDEX(Historical!$D$7:$D$1452,MATCH(B134,Historical!$B$7:$B$1452,0))-1)*100)</f>
        <v>15.999999999999993</v>
      </c>
      <c r="T134" s="802">
        <f>IF(INDEX(Historical!$F$7:$F$1452,MATCH(B134,Historical!$B$7:$B$1452,0))=0,"n/a",((INDEX(Historical!$C$7:$C$1452,MATCH(B134,Historical!$B$7:$B$1452,0))/INDEX(Historical!$F$7:$F$1452,MATCH(B134,Historical!$B$7:$B$1452,0)))^(1/3)-1)*100)</f>
        <v>79.670177914305242</v>
      </c>
      <c r="U134" s="802" t="str">
        <f>IF(INDEX(Historical!$I$7:$I$1452,MATCH(B134,Historical!$B$7:$B$1452,0))=0,"n/a",((INDEX(Historical!$C$7:$C$1452,MATCH(B134,Historical!$B$7:$B$1452,0))/INDEX(Historical!$I$7:$I$1452,MATCH(B134,Historical!$B$7:$B$1452,0)))^(1/5)-1)*100)</f>
        <v>n/a</v>
      </c>
      <c r="V134" s="802" t="str">
        <f>IF(INDEX(Historical!$O$7:$O$1452,MATCH(B134,Historical!$B$7:$B$1452,0))=0,"n/a",((INDEX(Historical!$C$7:$C$1452,MATCH(B134,Historical!$B$7:$B$1452,0))/INDEX(Historical!$O$7:$O$1452,MATCH(B134,Historical!$B$7:$B$1452,0)))^(1/10)-1)*100)</f>
        <v>n/a</v>
      </c>
      <c r="W134" s="803" t="str">
        <f t="shared" si="21"/>
        <v>n/a</v>
      </c>
      <c r="X134" s="804" t="str">
        <f t="shared" si="22"/>
        <v>n/a</v>
      </c>
      <c r="Y134" s="756"/>
      <c r="Z134" s="745">
        <f t="shared" si="23"/>
        <v>47.5</v>
      </c>
      <c r="AA134" s="678">
        <f t="shared" si="24"/>
        <v>38.65</v>
      </c>
      <c r="AB134" s="679">
        <v>12</v>
      </c>
      <c r="AC134" s="959">
        <v>1.6</v>
      </c>
      <c r="AD134" s="959">
        <v>2.42</v>
      </c>
      <c r="AE134" s="959">
        <v>5.57</v>
      </c>
      <c r="AF134" s="959">
        <v>2.92</v>
      </c>
      <c r="AG134" s="959">
        <v>5.7</v>
      </c>
      <c r="AH134" s="959">
        <v>-17.8</v>
      </c>
      <c r="AI134" s="959">
        <v>16.669999999999998</v>
      </c>
      <c r="AJ134" s="959">
        <v>-2.7</v>
      </c>
      <c r="AK134" s="959">
        <v>16</v>
      </c>
      <c r="AL134" s="969">
        <v>6530</v>
      </c>
      <c r="AM134" s="964">
        <v>0.70000000000000007</v>
      </c>
      <c r="AN134" s="959">
        <v>0</v>
      </c>
      <c r="AO134" s="845" t="str">
        <f t="shared" si="25"/>
        <v>n/a</v>
      </c>
      <c r="AP134" s="846" t="str">
        <f t="shared" si="26"/>
        <v>n/a</v>
      </c>
      <c r="AQ134" s="680">
        <f t="shared" si="27"/>
        <v>123.96229841451243</v>
      </c>
      <c r="AR134" s="745">
        <f>INDEX(Historical!$C$7:$C$1452,MATCH(B134,Historical!$B$7:$B$1452,0))*IF(AH134="n/a",1.03,IF(AH134&lt;0,1.01,IF(AH134&gt;10,1.1,(1+AH134/100))))</f>
        <v>0.58579999999999999</v>
      </c>
      <c r="AS134" s="678">
        <f t="shared" si="28"/>
        <v>0.64438000000000006</v>
      </c>
      <c r="AT134" s="678">
        <f t="shared" si="34"/>
        <v>0.70881800000000017</v>
      </c>
      <c r="AU134" s="678">
        <f t="shared" si="34"/>
        <v>0.77969980000000028</v>
      </c>
      <c r="AV134" s="678">
        <f t="shared" si="34"/>
        <v>0.85766978000000038</v>
      </c>
      <c r="AW134" s="745">
        <f t="shared" si="29"/>
        <v>3.5763675800000012</v>
      </c>
      <c r="AX134" s="854">
        <f t="shared" si="30"/>
        <v>5.7832593467011657</v>
      </c>
      <c r="AY134" s="1090">
        <v>0.86</v>
      </c>
      <c r="AZ134" s="964">
        <v>6.3100000000000005</v>
      </c>
      <c r="BA134" s="964">
        <v>-16.760000000000002</v>
      </c>
      <c r="BB134" s="964">
        <v>-7.8100000000000005</v>
      </c>
      <c r="BC134" s="964">
        <v>-6.2399999999999993</v>
      </c>
      <c r="BE134" s="701">
        <v>2014</v>
      </c>
      <c r="BF134" s="986" t="e">
        <f>#VALUE!</f>
        <v>#VALUE!</v>
      </c>
      <c r="BG134" s="972">
        <v>4.7</v>
      </c>
    </row>
    <row r="135" spans="1:59" ht="11.25" customHeight="1" x14ac:dyDescent="0.2">
      <c r="A135" s="645" t="s">
        <v>1130</v>
      </c>
      <c r="B135" s="651" t="s">
        <v>1131</v>
      </c>
      <c r="C135" s="1080" t="s">
        <v>248</v>
      </c>
      <c r="D135" s="1080" t="s">
        <v>4441</v>
      </c>
      <c r="E135" s="835">
        <v>6</v>
      </c>
      <c r="F135" s="554">
        <v>703</v>
      </c>
      <c r="G135" s="554" t="s">
        <v>116</v>
      </c>
      <c r="H135" s="554" t="s">
        <v>116</v>
      </c>
      <c r="I135" s="966">
        <v>247.99</v>
      </c>
      <c r="J135" s="745">
        <f t="shared" ref="J135:J198" si="35">(M135/I135)*100</f>
        <v>0.88713254566716404</v>
      </c>
      <c r="K135" s="968">
        <v>0.55000000000000004</v>
      </c>
      <c r="L135" s="679">
        <v>4</v>
      </c>
      <c r="M135" s="736">
        <f t="shared" ref="M135:M198" si="36">K135*L135</f>
        <v>2.2000000000000002</v>
      </c>
      <c r="N135" s="644" t="s">
        <v>322</v>
      </c>
      <c r="O135" s="838">
        <v>0.46</v>
      </c>
      <c r="P135" s="958">
        <v>43173</v>
      </c>
      <c r="Q135" s="958">
        <v>43189</v>
      </c>
      <c r="R135" s="736">
        <f t="shared" ref="R135:R198" si="37">(K135-O135)/O135*100</f>
        <v>19.565217391304351</v>
      </c>
      <c r="S135" s="802">
        <f>IF(INDEX(Historical!$D$7:$D$1452,MATCH(B135,Historical!$B$7:$B$1452,0))=0,"n/a",(INDEX(Historical!$C$7:$C$1452,MATCH(B135,Historical!$B$7:$B$1452,0))/INDEX(Historical!$D$7:$D$1452,MATCH(B135,Historical!$B$7:$B$1452,0))-1)*100)</f>
        <v>21.052631578947366</v>
      </c>
      <c r="T135" s="802">
        <f>IF(INDEX(Historical!$F$7:$F$1452,MATCH(B135,Historical!$B$7:$B$1452,0))=0,"n/a",((INDEX(Historical!$C$7:$C$1452,MATCH(B135,Historical!$B$7:$B$1452,0))/INDEX(Historical!$F$7:$F$1452,MATCH(B135,Historical!$B$7:$B$1452,0)))^(1/3)-1)*100)</f>
        <v>22.538513504568325</v>
      </c>
      <c r="U135" s="802" t="str">
        <f>IF(INDEX(Historical!$I$7:$I$1452,MATCH(B135,Historical!$B$7:$B$1452,0))=0,"n/a",((INDEX(Historical!$C$7:$C$1452,MATCH(B135,Historical!$B$7:$B$1452,0))/INDEX(Historical!$I$7:$I$1452,MATCH(B135,Historical!$B$7:$B$1452,0)))^(1/5)-1)*100)</f>
        <v>n/a</v>
      </c>
      <c r="V135" s="802" t="str">
        <f>IF(INDEX(Historical!$O$7:$O$1452,MATCH(B135,Historical!$B$7:$B$1452,0))=0,"n/a",((INDEX(Historical!$C$7:$C$1452,MATCH(B135,Historical!$B$7:$B$1452,0))/INDEX(Historical!$O$7:$O$1452,MATCH(B135,Historical!$B$7:$B$1452,0)))^(1/10)-1)*100)</f>
        <v>n/a</v>
      </c>
      <c r="W135" s="803" t="str">
        <f t="shared" ref="W135:W198" si="38">IF(OR(U135&lt;=0,U135="n/a",V135&lt;=0,V135="n/a"),"n/a",U135/V135)</f>
        <v>n/a</v>
      </c>
      <c r="X135" s="804" t="str">
        <f t="shared" ref="X135:X198" si="39">IF(OR(AJ135&lt;=0,AJ135="n/a",U135&lt;=0,U135="n/a"),"n/a",U135/AJ135)</f>
        <v>n/a</v>
      </c>
      <c r="Y135" s="756"/>
      <c r="Z135" s="745">
        <f t="shared" ref="Z135:Z198" si="40">IF(OR(AC135&lt;0.01,AC135="n/a"),"n/a",M135/AC135*100)</f>
        <v>27.918781725888326</v>
      </c>
      <c r="AA135" s="678">
        <f t="shared" ref="AA135:AA198" si="41">IF(OR(AC135&lt;0.01,AC135="n/a"),"n/a",I135/AC135)</f>
        <v>31.470812182741117</v>
      </c>
      <c r="AB135" s="679">
        <v>12</v>
      </c>
      <c r="AC135" s="959">
        <v>7.88</v>
      </c>
      <c r="AD135" s="959">
        <v>1.52</v>
      </c>
      <c r="AE135" s="959">
        <v>3.25</v>
      </c>
      <c r="AF135" s="959" t="s">
        <v>138</v>
      </c>
      <c r="AG135" s="959">
        <v>-12</v>
      </c>
      <c r="AH135" s="959">
        <v>35.6</v>
      </c>
      <c r="AI135" s="959">
        <v>12.590000000000002</v>
      </c>
      <c r="AJ135" s="959">
        <v>25.1</v>
      </c>
      <c r="AK135" s="959">
        <v>20.73</v>
      </c>
      <c r="AL135" s="969">
        <v>10540</v>
      </c>
      <c r="AM135" s="964">
        <v>0.2</v>
      </c>
      <c r="AN135" s="959" t="s">
        <v>138</v>
      </c>
      <c r="AO135" s="845" t="str">
        <f t="shared" ref="AO135:AO198" si="42">IF(U135="n/a","n/a",IF(AA135&lt;0,"n/a",IF(AA135="n/a","n/a",J135+U135-AA135)))</f>
        <v>n/a</v>
      </c>
      <c r="AP135" s="846" t="str">
        <f t="shared" ref="AP135:AP198" si="43">IF(U135="n/a","n/a",J135+U135)</f>
        <v>n/a</v>
      </c>
      <c r="AQ135" s="680" t="str">
        <f t="shared" ref="AQ135:AQ198" si="44">IF(OR(AC135&lt;0.01,AF135="n/a"),"n/a",(I135/SQRT(22.5*AC135*(I135/AF135))-1)*100)</f>
        <v>n/a</v>
      </c>
      <c r="AR135" s="745">
        <f>INDEX(Historical!$C$7:$C$1452,MATCH(B135,Historical!$B$7:$B$1452,0))*IF(AH135="n/a",1.03,IF(AH135&lt;0,1.01,IF(AH135&gt;10,1.1,(1+AH135/100))))</f>
        <v>2.0240000000000005</v>
      </c>
      <c r="AS135" s="678">
        <f t="shared" ref="AS135:AS198" si="45">IF($AI135="n/a",1.03*AR135,IF($AI135&lt;0,1.01*AR135,IF($AI135&gt;10,1.1*AR135,(1+$AI135/100)*AR135)))</f>
        <v>2.2264000000000008</v>
      </c>
      <c r="AT135" s="678">
        <f t="shared" si="34"/>
        <v>2.449040000000001</v>
      </c>
      <c r="AU135" s="678">
        <f t="shared" si="34"/>
        <v>2.6939440000000014</v>
      </c>
      <c r="AV135" s="678">
        <f t="shared" si="34"/>
        <v>2.9633384000000018</v>
      </c>
      <c r="AW135" s="745">
        <f t="shared" ref="AW135:AW198" si="46">SUM(AR135:AV135)</f>
        <v>12.356722400000004</v>
      </c>
      <c r="AX135" s="854">
        <f t="shared" ref="AX135:AX198" si="47">AW135/I135*100</f>
        <v>4.9827502721883965</v>
      </c>
      <c r="AY135" s="1090">
        <v>0.63</v>
      </c>
      <c r="AZ135" s="964">
        <v>32.690000000000005</v>
      </c>
      <c r="BA135" s="964">
        <v>-18.78</v>
      </c>
      <c r="BB135" s="964">
        <v>-4.66</v>
      </c>
      <c r="BC135" s="964">
        <v>-6.3</v>
      </c>
      <c r="BE135" s="701">
        <v>2013</v>
      </c>
      <c r="BF135" s="986" t="e">
        <f t="shared" ref="BF135" si="48">#VALUE!</f>
        <v>#VALUE!</v>
      </c>
      <c r="BG135" s="972">
        <v>39.300000000000004</v>
      </c>
    </row>
    <row r="136" spans="1:59" ht="11.25" customHeight="1" x14ac:dyDescent="0.2">
      <c r="A136" s="566" t="s">
        <v>1132</v>
      </c>
      <c r="B136" s="651" t="s">
        <v>1133</v>
      </c>
      <c r="C136" s="1080" t="s">
        <v>124</v>
      </c>
      <c r="D136" s="1080" t="s">
        <v>4454</v>
      </c>
      <c r="E136" s="835">
        <v>9</v>
      </c>
      <c r="F136" s="554">
        <v>366</v>
      </c>
      <c r="G136" s="554" t="s">
        <v>107</v>
      </c>
      <c r="H136" s="554" t="s">
        <v>107</v>
      </c>
      <c r="I136" s="966">
        <v>35.130000000000003</v>
      </c>
      <c r="J136" s="745">
        <f t="shared" si="35"/>
        <v>4.9530315969257037</v>
      </c>
      <c r="K136" s="968">
        <v>0.435</v>
      </c>
      <c r="L136" s="679">
        <v>4</v>
      </c>
      <c r="M136" s="736">
        <f t="shared" si="36"/>
        <v>1.74</v>
      </c>
      <c r="N136" s="644" t="s">
        <v>496</v>
      </c>
      <c r="O136" s="838">
        <v>0.41499999999999998</v>
      </c>
      <c r="P136" s="958">
        <v>43189</v>
      </c>
      <c r="Q136" s="958">
        <v>43205</v>
      </c>
      <c r="R136" s="736">
        <f t="shared" si="37"/>
        <v>4.8192771084337398</v>
      </c>
      <c r="S136" s="802">
        <f>IF(INDEX(Historical!$D$7:$D$1452,MATCH(B136,Historical!$B$7:$B$1452,0))=0,"n/a",(INDEX(Historical!$C$7:$C$1452,MATCH(B136,Historical!$B$7:$B$1452,0))/INDEX(Historical!$D$7:$D$1452,MATCH(B136,Historical!$B$7:$B$1452,0))-1)*100)</f>
        <v>1.8404907975460238</v>
      </c>
      <c r="T136" s="802">
        <f>IF(INDEX(Historical!$F$7:$F$1452,MATCH(B136,Historical!$B$7:$B$1452,0))=0,"n/a",((INDEX(Historical!$C$7:$C$1452,MATCH(B136,Historical!$B$7:$B$1452,0))/INDEX(Historical!$F$7:$F$1452,MATCH(B136,Historical!$B$7:$B$1452,0)))^(1/3)-1)*100)</f>
        <v>8.4896342939231761</v>
      </c>
      <c r="U136" s="802">
        <f>IF(INDEX(Historical!$I$7:$I$1452,MATCH(B136,Historical!$B$7:$B$1452,0))=0,"n/a",((INDEX(Historical!$C$7:$C$1452,MATCH(B136,Historical!$B$7:$B$1452,0))/INDEX(Historical!$I$7:$I$1452,MATCH(B136,Historical!$B$7:$B$1452,0)))^(1/5)-1)*100)</f>
        <v>14.324110877035867</v>
      </c>
      <c r="V136" s="802" t="str">
        <f>IF(INDEX(Historical!$O$7:$O$1452,MATCH(B136,Historical!$B$7:$B$1452,0))=0,"n/a",((INDEX(Historical!$C$7:$C$1452,MATCH(B136,Historical!$B$7:$B$1452,0))/INDEX(Historical!$O$7:$O$1452,MATCH(B136,Historical!$B$7:$B$1452,0)))^(1/10)-1)*100)</f>
        <v>n/a</v>
      </c>
      <c r="W136" s="803" t="str">
        <f t="shared" si="38"/>
        <v>n/a</v>
      </c>
      <c r="X136" s="804" t="str">
        <f t="shared" si="39"/>
        <v>n/a</v>
      </c>
      <c r="Y136" s="967" t="s">
        <v>4125</v>
      </c>
      <c r="Z136" s="745" t="str">
        <f t="shared" si="40"/>
        <v>n/a</v>
      </c>
      <c r="AA136" s="678" t="str">
        <f t="shared" si="41"/>
        <v>n/a</v>
      </c>
      <c r="AB136" s="679">
        <v>12</v>
      </c>
      <c r="AC136" s="959">
        <v>-5.24</v>
      </c>
      <c r="AD136" s="959" t="s">
        <v>138</v>
      </c>
      <c r="AE136" s="959">
        <v>0.41</v>
      </c>
      <c r="AF136" s="959">
        <v>0.87</v>
      </c>
      <c r="AG136" s="959">
        <v>-7.6</v>
      </c>
      <c r="AH136" s="961">
        <v>-410.9</v>
      </c>
      <c r="AI136" s="961">
        <v>7.5200000000000005</v>
      </c>
      <c r="AJ136" s="959">
        <v>-36.1</v>
      </c>
      <c r="AK136" s="959">
        <v>5</v>
      </c>
      <c r="AL136" s="969">
        <v>2210</v>
      </c>
      <c r="AM136" s="964">
        <v>0.1</v>
      </c>
      <c r="AN136" s="959">
        <v>0.43</v>
      </c>
      <c r="AO136" s="845" t="str">
        <f t="shared" si="42"/>
        <v>n/a</v>
      </c>
      <c r="AP136" s="846">
        <f t="shared" si="43"/>
        <v>19.277142473961572</v>
      </c>
      <c r="AQ136" s="680" t="str">
        <f t="shared" si="44"/>
        <v>n/a</v>
      </c>
      <c r="AR136" s="745">
        <f>INDEX(Historical!$C$7:$C$1452,MATCH(B136,Historical!$B$7:$B$1452,0))*IF(AH136="n/a",1.03,IF(AH136&lt;0,1.01,IF(AH136&gt;10,1.1,(1+AH136/100))))</f>
        <v>1.6765999999999999</v>
      </c>
      <c r="AS136" s="678">
        <f t="shared" si="45"/>
        <v>1.8026803199999997</v>
      </c>
      <c r="AT136" s="678">
        <f t="shared" si="34"/>
        <v>1.8928143359999998</v>
      </c>
      <c r="AU136" s="678">
        <f t="shared" si="34"/>
        <v>1.9874550527999999</v>
      </c>
      <c r="AV136" s="678">
        <f t="shared" si="34"/>
        <v>2.08682780544</v>
      </c>
      <c r="AW136" s="745">
        <f t="shared" si="46"/>
        <v>9.4463775142399999</v>
      </c>
      <c r="AX136" s="854">
        <f t="shared" si="47"/>
        <v>26.889773738229433</v>
      </c>
      <c r="AY136" s="1090">
        <v>1.55</v>
      </c>
      <c r="AZ136" s="964">
        <v>2.69</v>
      </c>
      <c r="BA136" s="964">
        <v>-35.54</v>
      </c>
      <c r="BB136" s="964">
        <v>-18.32</v>
      </c>
      <c r="BC136" s="964">
        <v>-24.84</v>
      </c>
      <c r="BE136" s="701">
        <v>2010</v>
      </c>
      <c r="BF136" s="986" t="e">
        <f>#VALUE!</f>
        <v>#VALUE!</v>
      </c>
      <c r="BG136" s="972">
        <v>-3.6999999999999997</v>
      </c>
    </row>
    <row r="137" spans="1:59" ht="11.25" customHeight="1" x14ac:dyDescent="0.2">
      <c r="A137" s="566" t="s">
        <v>1134</v>
      </c>
      <c r="B137" s="651" t="s">
        <v>1135</v>
      </c>
      <c r="C137" s="1080" t="s">
        <v>113</v>
      </c>
      <c r="D137" s="1080" t="s">
        <v>214</v>
      </c>
      <c r="E137" s="835">
        <v>9</v>
      </c>
      <c r="F137" s="554">
        <v>364</v>
      </c>
      <c r="G137" s="554" t="s">
        <v>116</v>
      </c>
      <c r="H137" s="554" t="s">
        <v>116</v>
      </c>
      <c r="I137" s="966">
        <v>35.89</v>
      </c>
      <c r="J137" s="745">
        <f t="shared" si="35"/>
        <v>2.953468932850376</v>
      </c>
      <c r="K137" s="968">
        <v>0.26500000000000001</v>
      </c>
      <c r="L137" s="679">
        <v>4</v>
      </c>
      <c r="M137" s="736">
        <f t="shared" si="36"/>
        <v>1.06</v>
      </c>
      <c r="N137" s="644" t="s">
        <v>322</v>
      </c>
      <c r="O137" s="838">
        <v>0.24</v>
      </c>
      <c r="P137" s="958">
        <v>43180</v>
      </c>
      <c r="Q137" s="958">
        <v>43189</v>
      </c>
      <c r="R137" s="736">
        <f t="shared" si="37"/>
        <v>10.416666666666677</v>
      </c>
      <c r="S137" s="802">
        <f>IF(INDEX(Historical!$D$7:$D$1452,MATCH(B137,Historical!$B$7:$B$1452,0))=0,"n/a",(INDEX(Historical!$C$7:$C$1452,MATCH(B137,Historical!$B$7:$B$1452,0))/INDEX(Historical!$D$7:$D$1452,MATCH(B137,Historical!$B$7:$B$1452,0))-1)*100)</f>
        <v>2.1276595744680771</v>
      </c>
      <c r="T137" s="802">
        <f>IF(INDEX(Historical!$F$7:$F$1452,MATCH(B137,Historical!$B$7:$B$1452,0))=0,"n/a",((INDEX(Historical!$C$7:$C$1452,MATCH(B137,Historical!$B$7:$B$1452,0))/INDEX(Historical!$F$7:$F$1452,MATCH(B137,Historical!$B$7:$B$1452,0)))^(1/3)-1)*100)</f>
        <v>3.335765289365078</v>
      </c>
      <c r="U137" s="802">
        <f>IF(INDEX(Historical!$I$7:$I$1452,MATCH(B137,Historical!$B$7:$B$1452,0))=0,"n/a",((INDEX(Historical!$C$7:$C$1452,MATCH(B137,Historical!$B$7:$B$1452,0))/INDEX(Historical!$I$7:$I$1452,MATCH(B137,Historical!$B$7:$B$1452,0)))^(1/5)-1)*100)</f>
        <v>3.1399853262473965</v>
      </c>
      <c r="V137" s="802" t="str">
        <f>IF(INDEX(Historical!$O$7:$O$1452,MATCH(B137,Historical!$B$7:$B$1452,0))=0,"n/a",((INDEX(Historical!$C$7:$C$1452,MATCH(B137,Historical!$B$7:$B$1452,0))/INDEX(Historical!$O$7:$O$1452,MATCH(B137,Historical!$B$7:$B$1452,0)))^(1/10)-1)*100)</f>
        <v>n/a</v>
      </c>
      <c r="W137" s="803" t="str">
        <f t="shared" si="38"/>
        <v>n/a</v>
      </c>
      <c r="X137" s="804">
        <f t="shared" si="39"/>
        <v>4.7575535246172675E-2</v>
      </c>
      <c r="Y137" s="756"/>
      <c r="Z137" s="745">
        <f t="shared" si="40"/>
        <v>28.11671087533157</v>
      </c>
      <c r="AA137" s="678">
        <f t="shared" si="41"/>
        <v>9.519893899204245</v>
      </c>
      <c r="AB137" s="679">
        <v>12</v>
      </c>
      <c r="AC137" s="959">
        <v>3.77</v>
      </c>
      <c r="AD137" s="959">
        <v>0.63</v>
      </c>
      <c r="AE137" s="959">
        <v>1.63</v>
      </c>
      <c r="AF137" s="959">
        <v>2.97</v>
      </c>
      <c r="AG137" s="959">
        <v>10.199999999999999</v>
      </c>
      <c r="AH137" s="959">
        <v>99.4</v>
      </c>
      <c r="AI137" s="959">
        <v>3.15</v>
      </c>
      <c r="AJ137" s="959">
        <v>66</v>
      </c>
      <c r="AK137" s="959">
        <v>15</v>
      </c>
      <c r="AL137" s="969">
        <v>830.49</v>
      </c>
      <c r="AM137" s="964">
        <v>1.2</v>
      </c>
      <c r="AN137" s="959">
        <v>1.1399999999999999</v>
      </c>
      <c r="AO137" s="845">
        <f t="shared" si="42"/>
        <v>-3.426439640106473</v>
      </c>
      <c r="AP137" s="846">
        <f t="shared" si="43"/>
        <v>6.0934542590977721</v>
      </c>
      <c r="AQ137" s="680">
        <f t="shared" si="44"/>
        <v>12.099330715886092</v>
      </c>
      <c r="AR137" s="745">
        <f>INDEX(Historical!$C$7:$C$1452,MATCH(B137,Historical!$B$7:$B$1452,0))*IF(AH137="n/a",1.03,IF(AH137&lt;0,1.01,IF(AH137&gt;10,1.1,(1+AH137/100))))</f>
        <v>1.056</v>
      </c>
      <c r="AS137" s="678">
        <f t="shared" si="45"/>
        <v>1.0892640000000002</v>
      </c>
      <c r="AT137" s="678">
        <f t="shared" si="34"/>
        <v>1.1981904000000003</v>
      </c>
      <c r="AU137" s="678">
        <f t="shared" si="34"/>
        <v>1.3180094400000004</v>
      </c>
      <c r="AV137" s="678">
        <f t="shared" si="34"/>
        <v>1.4498103840000005</v>
      </c>
      <c r="AW137" s="745">
        <f t="shared" si="46"/>
        <v>6.1112742240000024</v>
      </c>
      <c r="AX137" s="854">
        <f t="shared" si="47"/>
        <v>17.027791095012546</v>
      </c>
      <c r="AY137" s="1090">
        <v>0.93</v>
      </c>
      <c r="AZ137" s="964">
        <v>7.01</v>
      </c>
      <c r="BA137" s="964">
        <v>-27.49</v>
      </c>
      <c r="BB137" s="964">
        <v>-6.84</v>
      </c>
      <c r="BC137" s="964">
        <v>-17.96</v>
      </c>
      <c r="BE137" s="701">
        <v>2010</v>
      </c>
      <c r="BF137" s="986" t="e">
        <f>#VALUE!</f>
        <v>#VALUE!</v>
      </c>
      <c r="BG137" s="972">
        <v>4</v>
      </c>
    </row>
    <row r="138" spans="1:59" ht="11.25" customHeight="1" x14ac:dyDescent="0.2">
      <c r="A138" s="566" t="s">
        <v>1136</v>
      </c>
      <c r="B138" s="651" t="s">
        <v>1137</v>
      </c>
      <c r="C138" s="1080" t="s">
        <v>4407</v>
      </c>
      <c r="D138" s="1080" t="s">
        <v>4408</v>
      </c>
      <c r="E138" s="835">
        <v>9</v>
      </c>
      <c r="F138" s="554">
        <v>421</v>
      </c>
      <c r="G138" s="554" t="s">
        <v>107</v>
      </c>
      <c r="H138" s="554" t="s">
        <v>107</v>
      </c>
      <c r="I138" s="966">
        <v>34.130000000000003</v>
      </c>
      <c r="J138" s="745">
        <f t="shared" si="35"/>
        <v>3.0471725754468206</v>
      </c>
      <c r="K138" s="968">
        <v>0.26</v>
      </c>
      <c r="L138" s="679">
        <v>4</v>
      </c>
      <c r="M138" s="736">
        <f t="shared" si="36"/>
        <v>1.04</v>
      </c>
      <c r="N138" s="644" t="s">
        <v>496</v>
      </c>
      <c r="O138" s="838">
        <v>0.25</v>
      </c>
      <c r="P138" s="958">
        <v>43462</v>
      </c>
      <c r="Q138" s="958">
        <v>43480</v>
      </c>
      <c r="R138" s="736">
        <f t="shared" si="37"/>
        <v>4.0000000000000036</v>
      </c>
      <c r="S138" s="802">
        <f>IF(INDEX(Historical!$D$7:$D$1452,MATCH(B138,Historical!$B$7:$B$1452,0))=0,"n/a",(INDEX(Historical!$C$7:$C$1452,MATCH(B138,Historical!$B$7:$B$1452,0))/INDEX(Historical!$D$7:$D$1452,MATCH(B138,Historical!$B$7:$B$1452,0))-1)*100)</f>
        <v>4.5454545454545414</v>
      </c>
      <c r="T138" s="802">
        <f>IF(INDEX(Historical!$F$7:$F$1452,MATCH(B138,Historical!$B$7:$B$1452,0))=0,"n/a",((INDEX(Historical!$C$7:$C$1452,MATCH(B138,Historical!$B$7:$B$1452,0))/INDEX(Historical!$F$7:$F$1452,MATCH(B138,Historical!$B$7:$B$1452,0)))^(1/3)-1)*100)</f>
        <v>4.7689553171647248</v>
      </c>
      <c r="U138" s="802">
        <f>IF(INDEX(Historical!$I$7:$I$1452,MATCH(B138,Historical!$B$7:$B$1452,0))=0,"n/a",((INDEX(Historical!$C$7:$C$1452,MATCH(B138,Historical!$B$7:$B$1452,0))/INDEX(Historical!$I$7:$I$1452,MATCH(B138,Historical!$B$7:$B$1452,0)))^(1/5)-1)*100)</f>
        <v>9.6659908140676709</v>
      </c>
      <c r="V138" s="802">
        <f>IF(INDEX(Historical!$O$7:$O$1452,MATCH(B138,Historical!$B$7:$B$1452,0))=0,"n/a",((INDEX(Historical!$C$7:$C$1452,MATCH(B138,Historical!$B$7:$B$1452,0))/INDEX(Historical!$O$7:$O$1452,MATCH(B138,Historical!$B$7:$B$1452,0)))^(1/10)-1)*100)</f>
        <v>3.6150429301250675</v>
      </c>
      <c r="W138" s="803">
        <f t="shared" si="38"/>
        <v>2.6738246269549175</v>
      </c>
      <c r="X138" s="804">
        <f t="shared" si="39"/>
        <v>0.32989729740845297</v>
      </c>
      <c r="Y138" s="756"/>
      <c r="Z138" s="745">
        <f t="shared" si="40"/>
        <v>148.57142857142858</v>
      </c>
      <c r="AA138" s="678">
        <f t="shared" si="41"/>
        <v>48.757142857142867</v>
      </c>
      <c r="AB138" s="679">
        <v>12</v>
      </c>
      <c r="AC138" s="959">
        <v>0.7</v>
      </c>
      <c r="AD138" s="959">
        <v>6.08</v>
      </c>
      <c r="AE138" s="959">
        <v>7.02</v>
      </c>
      <c r="AF138" s="959">
        <v>2.36</v>
      </c>
      <c r="AG138" s="959">
        <v>4.9000000000000004</v>
      </c>
      <c r="AH138" s="959">
        <v>5</v>
      </c>
      <c r="AI138" s="959">
        <v>9.85</v>
      </c>
      <c r="AJ138" s="959">
        <v>29.299999999999997</v>
      </c>
      <c r="AK138" s="959">
        <v>8</v>
      </c>
      <c r="AL138" s="969">
        <v>6070</v>
      </c>
      <c r="AM138" s="964">
        <v>5.79</v>
      </c>
      <c r="AN138" s="959">
        <v>1.68</v>
      </c>
      <c r="AO138" s="845">
        <f t="shared" si="42"/>
        <v>-36.043979467628375</v>
      </c>
      <c r="AP138" s="846">
        <f t="shared" si="43"/>
        <v>12.713163389514492</v>
      </c>
      <c r="AQ138" s="680">
        <f t="shared" si="44"/>
        <v>126.14337354171008</v>
      </c>
      <c r="AR138" s="745">
        <f>INDEX(Historical!$C$7:$C$1452,MATCH(B138,Historical!$B$7:$B$1452,0))*IF(AH138="n/a",1.03,IF(AH138&lt;0,1.01,IF(AH138&gt;10,1.1,(1+AH138/100))))</f>
        <v>0.96600000000000008</v>
      </c>
      <c r="AS138" s="678">
        <f t="shared" si="45"/>
        <v>1.0611510000000002</v>
      </c>
      <c r="AT138" s="678">
        <f t="shared" si="34"/>
        <v>1.1460430800000003</v>
      </c>
      <c r="AU138" s="678">
        <f t="shared" si="34"/>
        <v>1.2377265264000004</v>
      </c>
      <c r="AV138" s="678">
        <f t="shared" si="34"/>
        <v>1.3367446485120005</v>
      </c>
      <c r="AW138" s="745">
        <f t="shared" si="46"/>
        <v>5.7476652549120022</v>
      </c>
      <c r="AX138" s="854">
        <f t="shared" si="47"/>
        <v>16.840507632323472</v>
      </c>
      <c r="AY138" s="1090">
        <v>0.65</v>
      </c>
      <c r="AZ138" s="964">
        <v>5.6000000000000005</v>
      </c>
      <c r="BA138" s="964">
        <v>-17.86</v>
      </c>
      <c r="BB138" s="964">
        <v>-4.37</v>
      </c>
      <c r="BC138" s="964">
        <v>-9.06</v>
      </c>
      <c r="BE138" s="701">
        <v>2011</v>
      </c>
      <c r="BF138" s="986" t="e">
        <f>#VALUE!</f>
        <v>#VALUE!</v>
      </c>
      <c r="BG138" s="972">
        <v>1.4000000000000001</v>
      </c>
    </row>
    <row r="139" spans="1:59" ht="11.25" customHeight="1" x14ac:dyDescent="0.2">
      <c r="A139" s="645" t="s">
        <v>1140</v>
      </c>
      <c r="B139" s="651" t="s">
        <v>1141</v>
      </c>
      <c r="C139" s="1080" t="s">
        <v>248</v>
      </c>
      <c r="D139" s="1080" t="s">
        <v>4441</v>
      </c>
      <c r="E139" s="835">
        <v>7</v>
      </c>
      <c r="F139" s="554">
        <v>584</v>
      </c>
      <c r="G139" s="554" t="s">
        <v>107</v>
      </c>
      <c r="H139" s="554" t="s">
        <v>107</v>
      </c>
      <c r="I139" s="966">
        <v>64.12</v>
      </c>
      <c r="J139" s="745">
        <f t="shared" si="35"/>
        <v>2.1678103555832813</v>
      </c>
      <c r="K139" s="968">
        <v>0.34749999999999998</v>
      </c>
      <c r="L139" s="679">
        <v>4</v>
      </c>
      <c r="M139" s="736">
        <f t="shared" si="36"/>
        <v>1.39</v>
      </c>
      <c r="N139" s="644" t="s">
        <v>717</v>
      </c>
      <c r="O139" s="838">
        <v>0.32250000000000001</v>
      </c>
      <c r="P139" s="958">
        <v>43168</v>
      </c>
      <c r="Q139" s="958">
        <v>43180</v>
      </c>
      <c r="R139" s="736">
        <f t="shared" si="37"/>
        <v>7.7519379844961129</v>
      </c>
      <c r="S139" s="802">
        <f>IF(INDEX(Historical!$D$7:$D$1452,MATCH(B139,Historical!$B$7:$B$1452,0))=0,"n/a",(INDEX(Historical!$C$7:$C$1452,MATCH(B139,Historical!$B$7:$B$1452,0))/INDEX(Historical!$D$7:$D$1452,MATCH(B139,Historical!$B$7:$B$1452,0))-1)*100)</f>
        <v>7.5000000000000178</v>
      </c>
      <c r="T139" s="802">
        <f>IF(INDEX(Historical!$F$7:$F$1452,MATCH(B139,Historical!$B$7:$B$1452,0))=0,"n/a",((INDEX(Historical!$C$7:$C$1452,MATCH(B139,Historical!$B$7:$B$1452,0))/INDEX(Historical!$F$7:$F$1452,MATCH(B139,Historical!$B$7:$B$1452,0)))^(1/3)-1)*100)</f>
        <v>11.926767417742724</v>
      </c>
      <c r="U139" s="802">
        <f>IF(INDEX(Historical!$I$7:$I$1452,MATCH(B139,Historical!$B$7:$B$1452,0))=0,"n/a",((INDEX(Historical!$C$7:$C$1452,MATCH(B139,Historical!$B$7:$B$1452,0))/INDEX(Historical!$I$7:$I$1452,MATCH(B139,Historical!$B$7:$B$1452,0)))^(1/5)-1)*100)</f>
        <v>16.543402167042554</v>
      </c>
      <c r="V139" s="802" t="str">
        <f>IF(INDEX(Historical!$O$7:$O$1452,MATCH(B139,Historical!$B$7:$B$1452,0))=0,"n/a",((INDEX(Historical!$C$7:$C$1452,MATCH(B139,Historical!$B$7:$B$1452,0))/INDEX(Historical!$O$7:$O$1452,MATCH(B139,Historical!$B$7:$B$1452,0)))^(1/10)-1)*100)</f>
        <v>n/a</v>
      </c>
      <c r="W139" s="803" t="str">
        <f t="shared" si="38"/>
        <v>n/a</v>
      </c>
      <c r="X139" s="804">
        <f t="shared" si="39"/>
        <v>0.85717109673795611</v>
      </c>
      <c r="Y139" s="759"/>
      <c r="Z139" s="745">
        <f t="shared" si="40"/>
        <v>52.651515151515149</v>
      </c>
      <c r="AA139" s="678">
        <f t="shared" si="41"/>
        <v>24.287878787878789</v>
      </c>
      <c r="AB139" s="679">
        <v>12</v>
      </c>
      <c r="AC139" s="959">
        <v>2.64</v>
      </c>
      <c r="AD139" s="959">
        <v>1.84</v>
      </c>
      <c r="AE139" s="959">
        <v>4.47</v>
      </c>
      <c r="AF139" s="961" t="s">
        <v>138</v>
      </c>
      <c r="AG139" s="962">
        <v>-55.800000000000004</v>
      </c>
      <c r="AH139" s="959">
        <v>6.5</v>
      </c>
      <c r="AI139" s="959">
        <v>5.4</v>
      </c>
      <c r="AJ139" s="959">
        <v>19.3</v>
      </c>
      <c r="AK139" s="959">
        <v>13.200000000000001</v>
      </c>
      <c r="AL139" s="969">
        <v>5500</v>
      </c>
      <c r="AM139" s="964">
        <v>0.4</v>
      </c>
      <c r="AN139" s="959" t="s">
        <v>138</v>
      </c>
      <c r="AO139" s="845">
        <f t="shared" si="42"/>
        <v>-5.5766662652529533</v>
      </c>
      <c r="AP139" s="846">
        <f t="shared" si="43"/>
        <v>18.711212522625836</v>
      </c>
      <c r="AQ139" s="680" t="str">
        <f t="shared" si="44"/>
        <v>n/a</v>
      </c>
      <c r="AR139" s="745">
        <f>INDEX(Historical!$C$7:$C$1452,MATCH(B139,Historical!$B$7:$B$1452,0))*IF(AH139="n/a",1.03,IF(AH139&lt;0,1.01,IF(AH139&gt;10,1.1,(1+AH139/100))))</f>
        <v>1.37385</v>
      </c>
      <c r="AS139" s="678">
        <f t="shared" si="45"/>
        <v>1.4480379000000001</v>
      </c>
      <c r="AT139" s="678">
        <f t="shared" si="34"/>
        <v>1.5928416900000002</v>
      </c>
      <c r="AU139" s="678">
        <f t="shared" si="34"/>
        <v>1.7521258590000004</v>
      </c>
      <c r="AV139" s="678">
        <f t="shared" si="34"/>
        <v>1.9273384449000006</v>
      </c>
      <c r="AW139" s="745">
        <f t="shared" si="46"/>
        <v>8.0941938939000018</v>
      </c>
      <c r="AX139" s="854">
        <f t="shared" si="47"/>
        <v>12.623508880068623</v>
      </c>
      <c r="AY139" s="1090">
        <v>0.51</v>
      </c>
      <c r="AZ139" s="964">
        <v>12.950000000000001</v>
      </c>
      <c r="BA139" s="964">
        <v>-16.869999999999997</v>
      </c>
      <c r="BB139" s="964">
        <v>-9.69</v>
      </c>
      <c r="BC139" s="964">
        <v>-6.67</v>
      </c>
      <c r="BE139" s="701">
        <v>2012</v>
      </c>
      <c r="BF139" s="986" t="e">
        <f>#VALUE!</f>
        <v>#VALUE!</v>
      </c>
      <c r="BG139" s="972">
        <v>10.8</v>
      </c>
    </row>
    <row r="140" spans="1:59" ht="11.25" customHeight="1" x14ac:dyDescent="0.2">
      <c r="A140" s="645" t="s">
        <v>1142</v>
      </c>
      <c r="B140" s="651" t="s">
        <v>1143</v>
      </c>
      <c r="C140" s="1080" t="s">
        <v>4407</v>
      </c>
      <c r="D140" s="1080" t="s">
        <v>4408</v>
      </c>
      <c r="E140" s="835">
        <v>7</v>
      </c>
      <c r="F140" s="554">
        <v>630</v>
      </c>
      <c r="G140" s="554" t="s">
        <v>107</v>
      </c>
      <c r="H140" s="554" t="s">
        <v>107</v>
      </c>
      <c r="I140" s="966">
        <v>91.73</v>
      </c>
      <c r="J140" s="745">
        <f t="shared" si="35"/>
        <v>3.1396489698026815</v>
      </c>
      <c r="K140" s="968">
        <v>0.72</v>
      </c>
      <c r="L140" s="679">
        <v>4</v>
      </c>
      <c r="M140" s="736">
        <f t="shared" si="36"/>
        <v>2.88</v>
      </c>
      <c r="N140" s="644" t="s">
        <v>153</v>
      </c>
      <c r="O140" s="838">
        <v>0.64</v>
      </c>
      <c r="P140" s="958">
        <v>43370</v>
      </c>
      <c r="Q140" s="958">
        <v>43388</v>
      </c>
      <c r="R140" s="736">
        <f t="shared" si="37"/>
        <v>12.499999999999993</v>
      </c>
      <c r="S140" s="802">
        <f>IF(INDEX(Historical!$D$7:$D$1452,MATCH(B140,Historical!$B$7:$B$1452,0))=0,"n/a",(INDEX(Historical!$C$7:$C$1452,MATCH(B140,Historical!$B$7:$B$1452,0))/INDEX(Historical!$D$7:$D$1452,MATCH(B140,Historical!$B$7:$B$1452,0))-1)*100)</f>
        <v>3.2786885245901676</v>
      </c>
      <c r="T140" s="802">
        <f>IF(INDEX(Historical!$F$7:$F$1452,MATCH(B140,Historical!$B$7:$B$1452,0))=0,"n/a",((INDEX(Historical!$C$7:$C$1452,MATCH(B140,Historical!$B$7:$B$1452,0))/INDEX(Historical!$F$7:$F$1452,MATCH(B140,Historical!$B$7:$B$1452,0)))^(1/3)-1)*100)</f>
        <v>4.3155828045921885</v>
      </c>
      <c r="U140" s="802">
        <f>IF(INDEX(Historical!$I$7:$I$1452,MATCH(B140,Historical!$B$7:$B$1452,0))=0,"n/a",((INDEX(Historical!$C$7:$C$1452,MATCH(B140,Historical!$B$7:$B$1452,0))/INDEX(Historical!$I$7:$I$1452,MATCH(B140,Historical!$B$7:$B$1452,0)))^(1/5)-1)*100)</f>
        <v>3.7137289336648172</v>
      </c>
      <c r="V140" s="802">
        <f>IF(INDEX(Historical!$O$7:$O$1452,MATCH(B140,Historical!$B$7:$B$1452,0))=0,"n/a",((INDEX(Historical!$C$7:$C$1452,MATCH(B140,Historical!$B$7:$B$1452,0))/INDEX(Historical!$O$7:$O$1452,MATCH(B140,Historical!$B$7:$B$1452,0)))^(1/10)-1)*100)</f>
        <v>2.3380304557162335</v>
      </c>
      <c r="W140" s="803">
        <f t="shared" si="38"/>
        <v>1.5884005807474186</v>
      </c>
      <c r="X140" s="804">
        <f t="shared" si="39"/>
        <v>0.16579147025289362</v>
      </c>
      <c r="Y140" s="760"/>
      <c r="Z140" s="745">
        <f t="shared" si="40"/>
        <v>115.19999999999999</v>
      </c>
      <c r="AA140" s="678">
        <f t="shared" si="41"/>
        <v>36.692</v>
      </c>
      <c r="AB140" s="679">
        <v>12</v>
      </c>
      <c r="AC140" s="959">
        <v>2.5</v>
      </c>
      <c r="AD140" s="959">
        <v>4.7699999999999996</v>
      </c>
      <c r="AE140" s="959">
        <v>11.74</v>
      </c>
      <c r="AF140" s="959">
        <v>3.77</v>
      </c>
      <c r="AG140" s="959">
        <v>10.8</v>
      </c>
      <c r="AH140" s="959">
        <v>-16.5</v>
      </c>
      <c r="AI140" s="959">
        <v>-11.16</v>
      </c>
      <c r="AJ140" s="959">
        <v>22.400000000000002</v>
      </c>
      <c r="AK140" s="959">
        <v>7.7</v>
      </c>
      <c r="AL140" s="969">
        <v>3450</v>
      </c>
      <c r="AM140" s="964">
        <v>0.6</v>
      </c>
      <c r="AN140" s="959">
        <v>1.26</v>
      </c>
      <c r="AO140" s="845">
        <f t="shared" si="42"/>
        <v>-29.838622096532504</v>
      </c>
      <c r="AP140" s="846">
        <f t="shared" si="43"/>
        <v>6.8533779034674982</v>
      </c>
      <c r="AQ140" s="680">
        <f t="shared" si="44"/>
        <v>147.95056855035531</v>
      </c>
      <c r="AR140" s="745">
        <f>INDEX(Historical!$C$7:$C$1452,MATCH(B140,Historical!$B$7:$B$1452,0))*IF(AH140="n/a",1.03,IF(AH140&lt;0,1.01,IF(AH140&gt;10,1.1,(1+AH140/100))))</f>
        <v>2.5451999999999999</v>
      </c>
      <c r="AS140" s="678">
        <f t="shared" si="45"/>
        <v>2.5706519999999999</v>
      </c>
      <c r="AT140" s="678">
        <f t="shared" si="34"/>
        <v>2.7685922039999999</v>
      </c>
      <c r="AU140" s="678">
        <f t="shared" si="34"/>
        <v>2.9817738037079997</v>
      </c>
      <c r="AV140" s="678">
        <f t="shared" si="34"/>
        <v>3.2113703865935155</v>
      </c>
      <c r="AW140" s="745">
        <f t="shared" si="46"/>
        <v>14.077588394301515</v>
      </c>
      <c r="AX140" s="854">
        <f t="shared" si="47"/>
        <v>15.346765937317686</v>
      </c>
      <c r="AY140" s="1090">
        <v>0.71</v>
      </c>
      <c r="AZ140" s="964">
        <v>18</v>
      </c>
      <c r="BA140" s="964">
        <v>-10.11</v>
      </c>
      <c r="BB140" s="964">
        <v>-5.8000000000000007</v>
      </c>
      <c r="BC140" s="964">
        <v>-1.94</v>
      </c>
      <c r="BE140" s="701">
        <v>2012</v>
      </c>
      <c r="BF140" s="986" t="e">
        <f>#VALUE!</f>
        <v>#VALUE!</v>
      </c>
      <c r="BG140" s="972">
        <v>4.3999999999999995</v>
      </c>
    </row>
    <row r="141" spans="1:59" ht="11.25" customHeight="1" x14ac:dyDescent="0.2">
      <c r="A141" s="566" t="s">
        <v>1144</v>
      </c>
      <c r="B141" s="651" t="s">
        <v>1145</v>
      </c>
      <c r="C141" s="1080" t="s">
        <v>124</v>
      </c>
      <c r="D141" s="1080" t="s">
        <v>4256</v>
      </c>
      <c r="E141" s="835">
        <v>9</v>
      </c>
      <c r="F141" s="554">
        <v>412</v>
      </c>
      <c r="G141" s="554" t="s">
        <v>116</v>
      </c>
      <c r="H141" s="554" t="s">
        <v>116</v>
      </c>
      <c r="I141" s="966">
        <v>73.11</v>
      </c>
      <c r="J141" s="745">
        <f t="shared" si="35"/>
        <v>3.3921488168513196</v>
      </c>
      <c r="K141" s="968">
        <v>0.62</v>
      </c>
      <c r="L141" s="679">
        <v>4</v>
      </c>
      <c r="M141" s="736">
        <f t="shared" si="36"/>
        <v>2.48</v>
      </c>
      <c r="N141" s="644" t="s">
        <v>509</v>
      </c>
      <c r="O141" s="838">
        <v>0.56000000000000005</v>
      </c>
      <c r="P141" s="958">
        <v>43448</v>
      </c>
      <c r="Q141" s="958">
        <v>43469</v>
      </c>
      <c r="R141" s="736">
        <f t="shared" si="37"/>
        <v>10.714285714285703</v>
      </c>
      <c r="S141" s="802">
        <f>IF(INDEX(Historical!$D$7:$D$1452,MATCH(B141,Historical!$B$7:$B$1452,0))=0,"n/a",(INDEX(Historical!$C$7:$C$1452,MATCH(B141,Historical!$B$7:$B$1452,0))/INDEX(Historical!$D$7:$D$1452,MATCH(B141,Historical!$B$7:$B$1452,0))-1)*100)</f>
        <v>10.869565217391308</v>
      </c>
      <c r="T141" s="802">
        <f>IF(INDEX(Historical!$F$7:$F$1452,MATCH(B141,Historical!$B$7:$B$1452,0))=0,"n/a",((INDEX(Historical!$C$7:$C$1452,MATCH(B141,Historical!$B$7:$B$1452,0))/INDEX(Historical!$F$7:$F$1452,MATCH(B141,Historical!$B$7:$B$1452,0)))^(1/3)-1)*100)</f>
        <v>13.370669304847693</v>
      </c>
      <c r="U141" s="802">
        <f>IF(INDEX(Historical!$I$7:$I$1452,MATCH(B141,Historical!$B$7:$B$1452,0))=0,"n/a",((INDEX(Historical!$C$7:$C$1452,MATCH(B141,Historical!$B$7:$B$1452,0))/INDEX(Historical!$I$7:$I$1452,MATCH(B141,Historical!$B$7:$B$1452,0)))^(1/5)-1)*100)</f>
        <v>14.424590174890017</v>
      </c>
      <c r="V141" s="802">
        <f>IF(INDEX(Historical!$O$7:$O$1452,MATCH(B141,Historical!$B$7:$B$1452,0))=0,"n/a",((INDEX(Historical!$C$7:$C$1452,MATCH(B141,Historical!$B$7:$B$1452,0))/INDEX(Historical!$O$7:$O$1452,MATCH(B141,Historical!$B$7:$B$1452,0)))^(1/10)-1)*100)</f>
        <v>8.7714077995258322</v>
      </c>
      <c r="W141" s="803">
        <f t="shared" si="38"/>
        <v>1.6445011456051315</v>
      </c>
      <c r="X141" s="804">
        <f t="shared" si="39"/>
        <v>0.73594847831071508</v>
      </c>
      <c r="Y141" s="756"/>
      <c r="Z141" s="745">
        <f t="shared" si="40"/>
        <v>29.771908763505401</v>
      </c>
      <c r="AA141" s="678">
        <f t="shared" si="41"/>
        <v>8.7767106842737093</v>
      </c>
      <c r="AB141" s="679">
        <v>12</v>
      </c>
      <c r="AC141" s="959">
        <v>8.33</v>
      </c>
      <c r="AD141" s="959">
        <v>0.86</v>
      </c>
      <c r="AE141" s="959">
        <v>1.03</v>
      </c>
      <c r="AF141" s="959">
        <v>1.74</v>
      </c>
      <c r="AG141" s="959">
        <v>27.200000000000003</v>
      </c>
      <c r="AH141" s="961">
        <v>24.3</v>
      </c>
      <c r="AI141" s="961">
        <v>8.67</v>
      </c>
      <c r="AJ141" s="959">
        <v>19.600000000000001</v>
      </c>
      <c r="AK141" s="959">
        <v>10.220000000000001</v>
      </c>
      <c r="AL141" s="969">
        <v>10460</v>
      </c>
      <c r="AM141" s="964">
        <v>0.2</v>
      </c>
      <c r="AN141" s="959">
        <v>1.1200000000000001</v>
      </c>
      <c r="AO141" s="845">
        <f t="shared" si="42"/>
        <v>9.0400283074676295</v>
      </c>
      <c r="AP141" s="846">
        <f t="shared" si="43"/>
        <v>17.816738991741339</v>
      </c>
      <c r="AQ141" s="680">
        <f t="shared" si="44"/>
        <v>-17.614789378361916</v>
      </c>
      <c r="AR141" s="745">
        <f>INDEX(Historical!$C$7:$C$1452,MATCH(B141,Historical!$B$7:$B$1452,0))*IF(AH141="n/a",1.03,IF(AH141&lt;0,1.01,IF(AH141&gt;10,1.1,(1+AH141/100))))</f>
        <v>2.2440000000000002</v>
      </c>
      <c r="AS141" s="678">
        <f t="shared" si="45"/>
        <v>2.4385548000000004</v>
      </c>
      <c r="AT141" s="678">
        <f t="shared" si="34"/>
        <v>2.6824102800000005</v>
      </c>
      <c r="AU141" s="678">
        <f t="shared" si="34"/>
        <v>2.9506513080000007</v>
      </c>
      <c r="AV141" s="678">
        <f t="shared" si="34"/>
        <v>3.245716438800001</v>
      </c>
      <c r="AW141" s="745">
        <f t="shared" si="46"/>
        <v>13.561332826800003</v>
      </c>
      <c r="AX141" s="854">
        <f t="shared" si="47"/>
        <v>18.549217380385723</v>
      </c>
      <c r="AY141" s="1090">
        <v>1.19</v>
      </c>
      <c r="AZ141" s="964">
        <v>8.4699999999999989</v>
      </c>
      <c r="BA141" s="964">
        <v>-34.979999999999997</v>
      </c>
      <c r="BB141" s="964">
        <v>-5.72</v>
      </c>
      <c r="BC141" s="964">
        <v>-23.5</v>
      </c>
      <c r="BE141" s="701">
        <v>2011</v>
      </c>
      <c r="BF141" s="986" t="e">
        <f>#VALUE!</f>
        <v>#VALUE!</v>
      </c>
      <c r="BG141" s="972">
        <v>9.5</v>
      </c>
    </row>
    <row r="142" spans="1:59" s="882" customFormat="1" ht="11.25" customHeight="1" x14ac:dyDescent="0.2">
      <c r="A142" s="740" t="s">
        <v>1146</v>
      </c>
      <c r="B142" s="890" t="s">
        <v>1147</v>
      </c>
      <c r="C142" s="1080" t="s">
        <v>113</v>
      </c>
      <c r="D142" s="1080" t="s">
        <v>4451</v>
      </c>
      <c r="E142" s="862">
        <v>9</v>
      </c>
      <c r="F142" s="554">
        <v>355</v>
      </c>
      <c r="G142" s="1179" t="s">
        <v>116</v>
      </c>
      <c r="H142" s="1179" t="s">
        <v>116</v>
      </c>
      <c r="I142" s="863">
        <v>68.66</v>
      </c>
      <c r="J142" s="864">
        <f t="shared" si="35"/>
        <v>3.8450334983979033</v>
      </c>
      <c r="K142" s="865">
        <v>0.66</v>
      </c>
      <c r="L142" s="866">
        <v>4</v>
      </c>
      <c r="M142" s="867">
        <f t="shared" si="36"/>
        <v>2.64</v>
      </c>
      <c r="N142" s="868" t="s">
        <v>601</v>
      </c>
      <c r="O142" s="869">
        <v>0.6</v>
      </c>
      <c r="P142" s="870">
        <v>43168</v>
      </c>
      <c r="Q142" s="870">
        <v>43182</v>
      </c>
      <c r="R142" s="867">
        <f t="shared" si="37"/>
        <v>10.000000000000009</v>
      </c>
      <c r="S142" s="802">
        <f>IF(INDEX(Historical!$D$7:$D$1452,MATCH(B142,Historical!$B$7:$B$1452,0))=0,"n/a",(INDEX(Historical!$C$7:$C$1452,MATCH(B142,Historical!$B$7:$B$1452,0))/INDEX(Historical!$D$7:$D$1452,MATCH(B142,Historical!$B$7:$B$1452,0))-1)*100)</f>
        <v>5.2631578947368363</v>
      </c>
      <c r="T142" s="802">
        <f>IF(INDEX(Historical!$F$7:$F$1452,MATCH(B142,Historical!$B$7:$B$1452,0))=0,"n/a",((INDEX(Historical!$C$7:$C$1452,MATCH(B142,Historical!$B$7:$B$1452,0))/INDEX(Historical!$F$7:$F$1452,MATCH(B142,Historical!$B$7:$B$1452,0)))^(1/3)-1)*100)</f>
        <v>6.9838912459786684</v>
      </c>
      <c r="U142" s="802">
        <f>IF(INDEX(Historical!$I$7:$I$1452,MATCH(B142,Historical!$B$7:$B$1452,0))=0,"n/a",((INDEX(Historical!$C$7:$C$1452,MATCH(B142,Historical!$B$7:$B$1452,0))/INDEX(Historical!$I$7:$I$1452,MATCH(B142,Historical!$B$7:$B$1452,0)))^(1/5)-1)*100)</f>
        <v>9.5654257747853855</v>
      </c>
      <c r="V142" s="802">
        <f>IF(INDEX(Historical!$O$7:$O$1452,MATCH(B142,Historical!$B$7:$B$1452,0))=0,"n/a",((INDEX(Historical!$C$7:$C$1452,MATCH(B142,Historical!$B$7:$B$1452,0))/INDEX(Historical!$O$7:$O$1452,MATCH(B142,Historical!$B$7:$B$1452,0)))^(1/10)-1)*100)</f>
        <v>10.80804153352133</v>
      </c>
      <c r="W142" s="871">
        <f t="shared" si="38"/>
        <v>0.88502859145369217</v>
      </c>
      <c r="X142" s="872">
        <f t="shared" si="39"/>
        <v>0.70855005739151</v>
      </c>
      <c r="Y142" s="1116" t="s">
        <v>288</v>
      </c>
      <c r="Z142" s="864">
        <f t="shared" si="40"/>
        <v>55.462184873949582</v>
      </c>
      <c r="AA142" s="874">
        <f t="shared" si="41"/>
        <v>14.42436974789916</v>
      </c>
      <c r="AB142" s="866">
        <v>12</v>
      </c>
      <c r="AC142" s="875">
        <v>4.76</v>
      </c>
      <c r="AD142" s="875">
        <v>1.37</v>
      </c>
      <c r="AE142" s="875">
        <v>1.43</v>
      </c>
      <c r="AF142" s="875">
        <v>1.78</v>
      </c>
      <c r="AG142" s="875">
        <v>12.7</v>
      </c>
      <c r="AH142" s="875">
        <v>55.800000000000004</v>
      </c>
      <c r="AI142" s="875">
        <v>9.82</v>
      </c>
      <c r="AJ142" s="875">
        <v>13.5</v>
      </c>
      <c r="AK142" s="875">
        <v>10.54</v>
      </c>
      <c r="AL142" s="876">
        <v>30450</v>
      </c>
      <c r="AM142" s="877">
        <v>0.1</v>
      </c>
      <c r="AN142" s="875">
        <v>0.43</v>
      </c>
      <c r="AO142" s="878">
        <f t="shared" si="42"/>
        <v>-1.0139104747158711</v>
      </c>
      <c r="AP142" s="879">
        <f t="shared" si="43"/>
        <v>13.410459273183289</v>
      </c>
      <c r="AQ142" s="880">
        <f t="shared" si="44"/>
        <v>6.8235890538133948</v>
      </c>
      <c r="AR142" s="745">
        <f>INDEX(Historical!$C$7:$C$1452,MATCH(B142,Historical!$B$7:$B$1452,0))*IF(AH142="n/a",1.03,IF(AH142&lt;0,1.01,IF(AH142&gt;10,1.1,(1+AH142/100))))</f>
        <v>2.64</v>
      </c>
      <c r="AS142" s="874">
        <f t="shared" si="45"/>
        <v>2.8992480000000005</v>
      </c>
      <c r="AT142" s="874">
        <f t="shared" si="34"/>
        <v>3.1891728000000006</v>
      </c>
      <c r="AU142" s="874">
        <f t="shared" si="34"/>
        <v>3.508090080000001</v>
      </c>
      <c r="AV142" s="874">
        <f t="shared" si="34"/>
        <v>3.8588990880000016</v>
      </c>
      <c r="AW142" s="864">
        <f t="shared" si="46"/>
        <v>16.095409968000006</v>
      </c>
      <c r="AX142" s="881">
        <f t="shared" si="47"/>
        <v>23.442193370230129</v>
      </c>
      <c r="AY142" s="1091">
        <v>1.37</v>
      </c>
      <c r="AZ142" s="877">
        <v>6.52</v>
      </c>
      <c r="BA142" s="877">
        <v>-23.580000000000002</v>
      </c>
      <c r="BB142" s="877">
        <v>-5.52</v>
      </c>
      <c r="BC142" s="877">
        <v>-12.13</v>
      </c>
      <c r="BD142" s="1007"/>
      <c r="BE142" s="701">
        <v>2010</v>
      </c>
      <c r="BF142" s="986" t="e">
        <f>#VALUE!</f>
        <v>#VALUE!</v>
      </c>
      <c r="BG142" s="938">
        <v>6.7</v>
      </c>
    </row>
    <row r="143" spans="1:59" ht="11.25" customHeight="1" x14ac:dyDescent="0.2">
      <c r="A143" s="566" t="s">
        <v>1150</v>
      </c>
      <c r="B143" s="651" t="s">
        <v>1151</v>
      </c>
      <c r="C143" s="1080" t="s">
        <v>132</v>
      </c>
      <c r="D143" s="1080" t="s">
        <v>4417</v>
      </c>
      <c r="E143" s="835">
        <v>8</v>
      </c>
      <c r="F143" s="554">
        <v>506</v>
      </c>
      <c r="G143" s="554" t="s">
        <v>107</v>
      </c>
      <c r="H143" s="554" t="s">
        <v>107</v>
      </c>
      <c r="I143" s="966">
        <v>50.13</v>
      </c>
      <c r="J143" s="745">
        <f t="shared" si="35"/>
        <v>2.8725314183123873</v>
      </c>
      <c r="K143" s="968">
        <v>0.36</v>
      </c>
      <c r="L143" s="679">
        <v>4</v>
      </c>
      <c r="M143" s="736">
        <f t="shared" si="36"/>
        <v>1.44</v>
      </c>
      <c r="N143" s="644" t="s">
        <v>322</v>
      </c>
      <c r="O143" s="838">
        <v>0.33500000000000002</v>
      </c>
      <c r="P143" s="958">
        <v>43265</v>
      </c>
      <c r="Q143" s="958">
        <v>43280</v>
      </c>
      <c r="R143" s="736">
        <f t="shared" si="37"/>
        <v>7.4626865671641687</v>
      </c>
      <c r="S143" s="802">
        <f>IF(INDEX(Historical!$D$7:$D$1452,MATCH(B143,Historical!$B$7:$B$1452,0))=0,"n/a",(INDEX(Historical!$C$7:$C$1452,MATCH(B143,Historical!$B$7:$B$1452,0))/INDEX(Historical!$D$7:$D$1452,MATCH(B143,Historical!$B$7:$B$1452,0))-1)*100)</f>
        <v>7.3469387755102034</v>
      </c>
      <c r="T143" s="802">
        <f>IF(INDEX(Historical!$F$7:$F$1452,MATCH(B143,Historical!$B$7:$B$1452,0))=0,"n/a",((INDEX(Historical!$C$7:$C$1452,MATCH(B143,Historical!$B$7:$B$1452,0))/INDEX(Historical!$F$7:$F$1452,MATCH(B143,Historical!$B$7:$B$1452,0)))^(1/3)-1)*100)</f>
        <v>5.9711933371516146</v>
      </c>
      <c r="U143" s="802">
        <f>IF(INDEX(Historical!$I$7:$I$1452,MATCH(B143,Historical!$B$7:$B$1452,0))=0,"n/a",((INDEX(Historical!$C$7:$C$1452,MATCH(B143,Historical!$B$7:$B$1452,0))/INDEX(Historical!$I$7:$I$1452,MATCH(B143,Historical!$B$7:$B$1452,0)))^(1/5)-1)*100)</f>
        <v>6.2749241585869919</v>
      </c>
      <c r="V143" s="802" t="str">
        <f>IF(INDEX(Historical!$O$7:$O$1452,MATCH(B143,Historical!$B$7:$B$1452,0))=0,"n/a",((INDEX(Historical!$C$7:$C$1452,MATCH(B143,Historical!$B$7:$B$1452,0))/INDEX(Historical!$O$7:$O$1452,MATCH(B143,Historical!$B$7:$B$1452,0)))^(1/10)-1)*100)</f>
        <v>n/a</v>
      </c>
      <c r="W143" s="803" t="str">
        <f t="shared" si="38"/>
        <v>n/a</v>
      </c>
      <c r="X143" s="804">
        <f t="shared" si="39"/>
        <v>4.826864737374609</v>
      </c>
      <c r="Y143" s="651"/>
      <c r="Z143" s="745">
        <f t="shared" si="40"/>
        <v>55.38461538461538</v>
      </c>
      <c r="AA143" s="678">
        <f t="shared" si="41"/>
        <v>19.280769230769231</v>
      </c>
      <c r="AB143" s="679">
        <v>12</v>
      </c>
      <c r="AC143" s="959">
        <v>2.6</v>
      </c>
      <c r="AD143" s="959">
        <v>3.78</v>
      </c>
      <c r="AE143" s="959">
        <v>2.39</v>
      </c>
      <c r="AF143" s="959">
        <v>1.7</v>
      </c>
      <c r="AG143" s="959">
        <v>8</v>
      </c>
      <c r="AH143" s="959">
        <v>1.2</v>
      </c>
      <c r="AI143" s="959">
        <v>3.7800000000000002</v>
      </c>
      <c r="AJ143" s="959">
        <v>1.3</v>
      </c>
      <c r="AK143" s="959">
        <v>5.0999999999999996</v>
      </c>
      <c r="AL143" s="969">
        <v>2170</v>
      </c>
      <c r="AM143" s="964">
        <v>0.2</v>
      </c>
      <c r="AN143" s="959">
        <v>1.17</v>
      </c>
      <c r="AO143" s="845">
        <f t="shared" si="42"/>
        <v>-10.133313653869852</v>
      </c>
      <c r="AP143" s="846">
        <f t="shared" si="43"/>
        <v>9.1474555768993788</v>
      </c>
      <c r="AQ143" s="680">
        <f t="shared" si="44"/>
        <v>20.696695512728546</v>
      </c>
      <c r="AR143" s="745">
        <f>INDEX(Historical!$C$7:$C$1452,MATCH(B143,Historical!$B$7:$B$1452,0))*IF(AH143="n/a",1.03,IF(AH143&lt;0,1.01,IF(AH143&gt;10,1.1,(1+AH143/100))))</f>
        <v>1.3307800000000001</v>
      </c>
      <c r="AS143" s="678">
        <f t="shared" si="45"/>
        <v>1.3810834840000001</v>
      </c>
      <c r="AT143" s="678">
        <f t="shared" si="34"/>
        <v>1.4515187416840001</v>
      </c>
      <c r="AU143" s="678">
        <f t="shared" si="34"/>
        <v>1.5255461975098841</v>
      </c>
      <c r="AV143" s="678">
        <f t="shared" si="34"/>
        <v>1.603349053582888</v>
      </c>
      <c r="AW143" s="745">
        <f t="shared" si="46"/>
        <v>7.2922774767767722</v>
      </c>
      <c r="AX143" s="854">
        <f t="shared" si="47"/>
        <v>14.546733446592402</v>
      </c>
      <c r="AY143" s="1090">
        <v>0.37</v>
      </c>
      <c r="AZ143" s="964">
        <v>4.33</v>
      </c>
      <c r="BA143" s="964">
        <v>-22.1</v>
      </c>
      <c r="BB143" s="964">
        <v>-10.34</v>
      </c>
      <c r="BC143" s="964">
        <v>-11.93</v>
      </c>
      <c r="BE143" s="701">
        <v>2011</v>
      </c>
      <c r="BF143" s="986" t="e">
        <f>#VALUE!</f>
        <v>#VALUE!</v>
      </c>
      <c r="BG143" s="972">
        <v>2.6</v>
      </c>
    </row>
    <row r="144" spans="1:59" ht="11.25" customHeight="1" x14ac:dyDescent="0.2">
      <c r="A144" s="566" t="s">
        <v>1152</v>
      </c>
      <c r="B144" s="651" t="s">
        <v>1153</v>
      </c>
      <c r="C144" s="1080" t="s">
        <v>109</v>
      </c>
      <c r="D144" s="1080" t="s">
        <v>119</v>
      </c>
      <c r="E144" s="835">
        <v>9</v>
      </c>
      <c r="F144" s="554">
        <v>399</v>
      </c>
      <c r="G144" s="554" t="s">
        <v>38</v>
      </c>
      <c r="H144" s="554" t="s">
        <v>38</v>
      </c>
      <c r="I144" s="966">
        <v>31.85</v>
      </c>
      <c r="J144" s="745">
        <f t="shared" si="35"/>
        <v>2.8885400313971745</v>
      </c>
      <c r="K144" s="968">
        <v>0.23</v>
      </c>
      <c r="L144" s="679">
        <v>4</v>
      </c>
      <c r="M144" s="736">
        <f t="shared" si="36"/>
        <v>0.92</v>
      </c>
      <c r="N144" s="644" t="s">
        <v>473</v>
      </c>
      <c r="O144" s="838">
        <v>0.22</v>
      </c>
      <c r="P144" s="958">
        <v>43418</v>
      </c>
      <c r="Q144" s="958">
        <v>43426</v>
      </c>
      <c r="R144" s="736">
        <f t="shared" si="37"/>
        <v>4.5454545454545494</v>
      </c>
      <c r="S144" s="802">
        <f>IF(INDEX(Historical!$D$7:$D$1452,MATCH(B144,Historical!$B$7:$B$1452,0))=0,"n/a",(INDEX(Historical!$C$7:$C$1452,MATCH(B144,Historical!$B$7:$B$1452,0))/INDEX(Historical!$D$7:$D$1452,MATCH(B144,Historical!$B$7:$B$1452,0))-1)*100)</f>
        <v>8.9743589743589638</v>
      </c>
      <c r="T144" s="802">
        <f>IF(INDEX(Historical!$F$7:$F$1452,MATCH(B144,Historical!$B$7:$B$1452,0))=0,"n/a",((INDEX(Historical!$C$7:$C$1452,MATCH(B144,Historical!$B$7:$B$1452,0))/INDEX(Historical!$F$7:$F$1452,MATCH(B144,Historical!$B$7:$B$1452,0)))^(1/3)-1)*100)</f>
        <v>10.694857039868166</v>
      </c>
      <c r="U144" s="802">
        <f>IF(INDEX(Historical!$I$7:$I$1452,MATCH(B144,Historical!$B$7:$B$1452,0))=0,"n/a",((INDEX(Historical!$C$7:$C$1452,MATCH(B144,Historical!$B$7:$B$1452,0))/INDEX(Historical!$I$7:$I$1452,MATCH(B144,Historical!$B$7:$B$1452,0)))^(1/5)-1)*100)</f>
        <v>9.497709143447409</v>
      </c>
      <c r="V144" s="802">
        <f>IF(INDEX(Historical!$O$7:$O$1452,MATCH(B144,Historical!$B$7:$B$1452,0))=0,"n/a",((INDEX(Historical!$C$7:$C$1452,MATCH(B144,Historical!$B$7:$B$1452,0))/INDEX(Historical!$O$7:$O$1452,MATCH(B144,Historical!$B$7:$B$1452,0)))^(1/10)-1)*100)</f>
        <v>6.332520723438928</v>
      </c>
      <c r="W144" s="803">
        <f t="shared" si="38"/>
        <v>1.49983072432641</v>
      </c>
      <c r="X144" s="804" t="str">
        <f t="shared" si="39"/>
        <v>n/a</v>
      </c>
      <c r="Y144" s="759"/>
      <c r="Z144" s="745">
        <f t="shared" si="40"/>
        <v>63.448275862068968</v>
      </c>
      <c r="AA144" s="678">
        <f t="shared" si="41"/>
        <v>21.965517241379313</v>
      </c>
      <c r="AB144" s="679">
        <v>12</v>
      </c>
      <c r="AC144" s="959">
        <v>1.45</v>
      </c>
      <c r="AD144" s="959">
        <v>4.3899999999999997</v>
      </c>
      <c r="AE144" s="959">
        <v>1.02</v>
      </c>
      <c r="AF144" s="959">
        <v>1.19</v>
      </c>
      <c r="AG144" s="959">
        <v>6.9</v>
      </c>
      <c r="AH144" s="959">
        <v>-35.699999999999996</v>
      </c>
      <c r="AI144" s="959">
        <v>-2.4</v>
      </c>
      <c r="AJ144" s="959">
        <v>-6.4</v>
      </c>
      <c r="AK144" s="959">
        <v>5</v>
      </c>
      <c r="AL144" s="969">
        <v>706.43</v>
      </c>
      <c r="AM144" s="964">
        <v>0.5</v>
      </c>
      <c r="AN144" s="959">
        <v>0.04</v>
      </c>
      <c r="AO144" s="845">
        <f t="shared" si="42"/>
        <v>-9.5792680665347305</v>
      </c>
      <c r="AP144" s="846">
        <f t="shared" si="43"/>
        <v>12.386249174844583</v>
      </c>
      <c r="AQ144" s="680">
        <f t="shared" si="44"/>
        <v>7.7836629905610355</v>
      </c>
      <c r="AR144" s="745">
        <f>INDEX(Historical!$C$7:$C$1452,MATCH(B144,Historical!$B$7:$B$1452,0))*IF(AH144="n/a",1.03,IF(AH144&lt;0,1.01,IF(AH144&gt;10,1.1,(1+AH144/100))))</f>
        <v>0.85849999999999993</v>
      </c>
      <c r="AS144" s="678">
        <f t="shared" si="45"/>
        <v>0.86708499999999988</v>
      </c>
      <c r="AT144" s="678">
        <f t="shared" si="34"/>
        <v>0.91043924999999992</v>
      </c>
      <c r="AU144" s="678">
        <f t="shared" si="34"/>
        <v>0.95596121249999999</v>
      </c>
      <c r="AV144" s="678">
        <f t="shared" si="34"/>
        <v>1.003759273125</v>
      </c>
      <c r="AW144" s="745">
        <f t="shared" si="46"/>
        <v>4.5957447356249999</v>
      </c>
      <c r="AX144" s="854">
        <f t="shared" si="47"/>
        <v>14.429339829277865</v>
      </c>
      <c r="AY144" s="1090">
        <v>0.56999999999999995</v>
      </c>
      <c r="AZ144" s="964">
        <v>38.6</v>
      </c>
      <c r="BA144" s="964">
        <v>-4.3999999999999995</v>
      </c>
      <c r="BB144" s="964">
        <v>11.93</v>
      </c>
      <c r="BC144" s="964">
        <v>18.529999999999998</v>
      </c>
      <c r="BE144" s="701">
        <v>2011</v>
      </c>
      <c r="BF144" s="986" t="e">
        <f>#VALUE!</f>
        <v>#VALUE!</v>
      </c>
      <c r="BG144" s="972">
        <v>2.4</v>
      </c>
    </row>
    <row r="145" spans="1:59" ht="11.25" customHeight="1" x14ac:dyDescent="0.2">
      <c r="A145" s="566" t="s">
        <v>1154</v>
      </c>
      <c r="B145" s="651" t="s">
        <v>1155</v>
      </c>
      <c r="C145" s="1080" t="s">
        <v>109</v>
      </c>
      <c r="D145" s="1080" t="s">
        <v>4427</v>
      </c>
      <c r="E145" s="835">
        <v>8</v>
      </c>
      <c r="F145" s="554">
        <v>456</v>
      </c>
      <c r="G145" s="554" t="s">
        <v>38</v>
      </c>
      <c r="H145" s="554" t="s">
        <v>38</v>
      </c>
      <c r="I145" s="966">
        <v>30.34</v>
      </c>
      <c r="J145" s="745">
        <f t="shared" si="35"/>
        <v>3.6914963744232039</v>
      </c>
      <c r="K145" s="968">
        <v>0.28000000000000003</v>
      </c>
      <c r="L145" s="679">
        <v>4</v>
      </c>
      <c r="M145" s="736">
        <f t="shared" si="36"/>
        <v>1.1200000000000001</v>
      </c>
      <c r="N145" s="644" t="s">
        <v>601</v>
      </c>
      <c r="O145" s="838">
        <v>0.27</v>
      </c>
      <c r="P145" s="695">
        <v>43159</v>
      </c>
      <c r="Q145" s="695">
        <v>43182</v>
      </c>
      <c r="R145" s="736">
        <f t="shared" si="37"/>
        <v>3.7037037037037068</v>
      </c>
      <c r="S145" s="802">
        <f>IF(INDEX(Historical!$D$7:$D$1452,MATCH(B145,Historical!$B$7:$B$1452,0))=0,"n/a",(INDEX(Historical!$C$7:$C$1452,MATCH(B145,Historical!$B$7:$B$1452,0))/INDEX(Historical!$D$7:$D$1452,MATCH(B145,Historical!$B$7:$B$1452,0))-1)*100)</f>
        <v>3.8461538461538547</v>
      </c>
      <c r="T145" s="802">
        <f>IF(INDEX(Historical!$F$7:$F$1452,MATCH(B145,Historical!$B$7:$B$1452,0))=0,"n/a",((INDEX(Historical!$C$7:$C$1452,MATCH(B145,Historical!$B$7:$B$1452,0))/INDEX(Historical!$F$7:$F$1452,MATCH(B145,Historical!$B$7:$B$1452,0)))^(1/3)-1)*100)</f>
        <v>7.0648783255412351</v>
      </c>
      <c r="U145" s="802">
        <f>IF(INDEX(Historical!$I$7:$I$1452,MATCH(B145,Historical!$B$7:$B$1452,0))=0,"n/a",((INDEX(Historical!$C$7:$C$1452,MATCH(B145,Historical!$B$7:$B$1452,0))/INDEX(Historical!$I$7:$I$1452,MATCH(B145,Historical!$B$7:$B$1452,0)))^(1/5)-1)*100)</f>
        <v>8.4471771197698544</v>
      </c>
      <c r="V145" s="802">
        <f>IF(INDEX(Historical!$O$7:$O$1452,MATCH(B145,Historical!$B$7:$B$1452,0))=0,"n/a",((INDEX(Historical!$C$7:$C$1452,MATCH(B145,Historical!$B$7:$B$1452,0))/INDEX(Historical!$O$7:$O$1452,MATCH(B145,Historical!$B$7:$B$1452,0)))^(1/10)-1)*100)</f>
        <v>-0.96523408081689022</v>
      </c>
      <c r="W145" s="803" t="str">
        <f t="shared" si="38"/>
        <v>n/a</v>
      </c>
      <c r="X145" s="804">
        <f t="shared" si="39"/>
        <v>1.6894354239539708</v>
      </c>
      <c r="Y145" s="967"/>
      <c r="Z145" s="745">
        <f t="shared" si="40"/>
        <v>1.0331150262890878</v>
      </c>
      <c r="AA145" s="678">
        <f t="shared" si="41"/>
        <v>0.27986348122866894</v>
      </c>
      <c r="AB145" s="679">
        <v>12</v>
      </c>
      <c r="AC145" s="959">
        <v>108.41</v>
      </c>
      <c r="AD145" s="959" t="s">
        <v>138</v>
      </c>
      <c r="AE145" s="959">
        <v>2.81</v>
      </c>
      <c r="AF145" s="959">
        <v>1.1599999999999999</v>
      </c>
      <c r="AG145" s="959">
        <v>7.6</v>
      </c>
      <c r="AH145" s="959">
        <v>24.4</v>
      </c>
      <c r="AI145" s="959" t="s">
        <v>138</v>
      </c>
      <c r="AJ145" s="959">
        <v>5</v>
      </c>
      <c r="AK145" s="959" t="s">
        <v>138</v>
      </c>
      <c r="AL145" s="969">
        <v>81.61</v>
      </c>
      <c r="AM145" s="964">
        <v>16.900000000000002</v>
      </c>
      <c r="AN145" s="959">
        <v>0.33</v>
      </c>
      <c r="AO145" s="845">
        <f t="shared" si="42"/>
        <v>11.858810012964391</v>
      </c>
      <c r="AP145" s="846">
        <f t="shared" si="43"/>
        <v>12.138673494193059</v>
      </c>
      <c r="AQ145" s="680">
        <f t="shared" si="44"/>
        <v>-87.988123687593259</v>
      </c>
      <c r="AR145" s="745">
        <f>INDEX(Historical!$C$7:$C$1452,MATCH(B145,Historical!$B$7:$B$1452,0))*IF(AH145="n/a",1.03,IF(AH145&lt;0,1.01,IF(AH145&gt;10,1.1,(1+AH145/100))))</f>
        <v>1.1880000000000002</v>
      </c>
      <c r="AS145" s="678">
        <f t="shared" si="45"/>
        <v>1.2236400000000003</v>
      </c>
      <c r="AT145" s="678">
        <f t="shared" si="34"/>
        <v>1.2603492000000003</v>
      </c>
      <c r="AU145" s="678">
        <f t="shared" si="34"/>
        <v>1.2981596760000003</v>
      </c>
      <c r="AV145" s="678">
        <f t="shared" si="34"/>
        <v>1.3371044662800002</v>
      </c>
      <c r="AW145" s="745">
        <f t="shared" si="46"/>
        <v>6.307253342280001</v>
      </c>
      <c r="AX145" s="854">
        <f t="shared" si="47"/>
        <v>20.788573969281479</v>
      </c>
      <c r="AY145" s="1090">
        <v>0.54</v>
      </c>
      <c r="AZ145" s="964">
        <v>5.82</v>
      </c>
      <c r="BA145" s="964">
        <v>-21.6</v>
      </c>
      <c r="BB145" s="964">
        <v>-6.4600000000000009</v>
      </c>
      <c r="BC145" s="964">
        <v>-10.91</v>
      </c>
      <c r="BE145" s="701">
        <v>2011</v>
      </c>
      <c r="BF145" s="986" t="e">
        <f>#VALUE!</f>
        <v>#VALUE!</v>
      </c>
      <c r="BG145" s="972">
        <v>0.6</v>
      </c>
    </row>
    <row r="146" spans="1:59" ht="11.25" customHeight="1" x14ac:dyDescent="0.2">
      <c r="A146" s="645" t="s">
        <v>4065</v>
      </c>
      <c r="B146" s="651" t="s">
        <v>4064</v>
      </c>
      <c r="C146" s="1080" t="s">
        <v>155</v>
      </c>
      <c r="D146" s="1080" t="s">
        <v>4409</v>
      </c>
      <c r="E146" s="835">
        <v>6</v>
      </c>
      <c r="F146" s="554">
        <v>739</v>
      </c>
      <c r="G146" s="554" t="s">
        <v>107</v>
      </c>
      <c r="H146" s="554" t="s">
        <v>107</v>
      </c>
      <c r="I146" s="966">
        <v>61.7</v>
      </c>
      <c r="J146" s="745">
        <f t="shared" si="35"/>
        <v>1.7504051863857375</v>
      </c>
      <c r="K146" s="968">
        <v>0.27</v>
      </c>
      <c r="L146" s="679">
        <v>4</v>
      </c>
      <c r="M146" s="736">
        <f t="shared" si="36"/>
        <v>1.08</v>
      </c>
      <c r="N146" s="644" t="s">
        <v>221</v>
      </c>
      <c r="O146" s="838">
        <v>0.25</v>
      </c>
      <c r="P146" s="958">
        <v>43371</v>
      </c>
      <c r="Q146" s="958">
        <v>43388</v>
      </c>
      <c r="R146" s="736">
        <f t="shared" si="37"/>
        <v>8.0000000000000071</v>
      </c>
      <c r="S146" s="802">
        <f>IF(INDEX(Historical!$D$7:$D$1452,MATCH(B146,Historical!$B$7:$B$1452,0))=0,"n/a",(INDEX(Historical!$C$7:$C$1452,MATCH(B146,Historical!$B$7:$B$1452,0))/INDEX(Historical!$D$7:$D$1452,MATCH(B146,Historical!$B$7:$B$1452,0))-1)*100)</f>
        <v>4.3010752688172005</v>
      </c>
      <c r="T146" s="802">
        <f>IF(INDEX(Historical!$F$7:$F$1452,MATCH(B146,Historical!$B$7:$B$1452,0))=0,"n/a",((INDEX(Historical!$C$7:$C$1452,MATCH(B146,Historical!$B$7:$B$1452,0))/INDEX(Historical!$F$7:$F$1452,MATCH(B146,Historical!$B$7:$B$1452,0)))^(1/3)-1)*100)</f>
        <v>8.9524055975049208</v>
      </c>
      <c r="U146" s="802" t="str">
        <f>IF(INDEX(Historical!$I$7:$I$1452,MATCH(B146,Historical!$B$7:$B$1452,0))=0,"n/a",((INDEX(Historical!$C$7:$C$1452,MATCH(B146,Historical!$B$7:$B$1452,0))/INDEX(Historical!$I$7:$I$1452,MATCH(B146,Historical!$B$7:$B$1452,0)))^(1/5)-1)*100)</f>
        <v>n/a</v>
      </c>
      <c r="V146" s="802" t="str">
        <f>IF(INDEX(Historical!$O$7:$O$1452,MATCH(B146,Historical!$B$7:$B$1452,0))=0,"n/a",((INDEX(Historical!$C$7:$C$1452,MATCH(B146,Historical!$B$7:$B$1452,0))/INDEX(Historical!$O$7:$O$1452,MATCH(B146,Historical!$B$7:$B$1452,0)))^(1/10)-1)*100)</f>
        <v>n/a</v>
      </c>
      <c r="W146" s="803" t="str">
        <f t="shared" si="38"/>
        <v>n/a</v>
      </c>
      <c r="X146" s="804" t="str">
        <f t="shared" si="39"/>
        <v>n/a</v>
      </c>
      <c r="Y146" s="1111" t="s">
        <v>4066</v>
      </c>
      <c r="Z146" s="745">
        <f t="shared" si="40"/>
        <v>33.128834355828225</v>
      </c>
      <c r="AA146" s="678">
        <f t="shared" si="41"/>
        <v>18.926380368098162</v>
      </c>
      <c r="AB146" s="679">
        <v>12</v>
      </c>
      <c r="AC146" s="959">
        <v>3.26</v>
      </c>
      <c r="AD146" s="959">
        <v>1.45</v>
      </c>
      <c r="AE146" s="959">
        <v>1.51</v>
      </c>
      <c r="AF146" s="959">
        <v>4.59</v>
      </c>
      <c r="AG146" s="959">
        <v>26.1</v>
      </c>
      <c r="AH146" s="959">
        <v>4</v>
      </c>
      <c r="AI146" s="959">
        <v>4.71</v>
      </c>
      <c r="AJ146" s="959">
        <v>9.1999999999999993</v>
      </c>
      <c r="AK146" s="959">
        <v>12.989999999999998</v>
      </c>
      <c r="AL146" s="969">
        <v>6310</v>
      </c>
      <c r="AM146" s="964">
        <v>0.70000000000000007</v>
      </c>
      <c r="AN146" s="959">
        <v>1.93</v>
      </c>
      <c r="AO146" s="845" t="str">
        <f t="shared" si="42"/>
        <v>n/a</v>
      </c>
      <c r="AP146" s="846" t="str">
        <f t="shared" si="43"/>
        <v>n/a</v>
      </c>
      <c r="AQ146" s="680">
        <f t="shared" si="44"/>
        <v>96.493806393281133</v>
      </c>
      <c r="AR146" s="745">
        <f>INDEX(Historical!$C$7:$C$1452,MATCH(B146,Historical!$B$7:$B$1452,0))*IF(AH146="n/a",1.03,IF(AH146&lt;0,1.01,IF(AH146&gt;10,1.1,(1+AH146/100))))</f>
        <v>1.0087999999999999</v>
      </c>
      <c r="AS146" s="678">
        <f t="shared" si="45"/>
        <v>1.0563144799999999</v>
      </c>
      <c r="AT146" s="678">
        <f t="shared" si="34"/>
        <v>1.161945928</v>
      </c>
      <c r="AU146" s="678">
        <f t="shared" si="34"/>
        <v>1.2781405208000001</v>
      </c>
      <c r="AV146" s="678">
        <f t="shared" si="34"/>
        <v>1.4059545728800003</v>
      </c>
      <c r="AW146" s="745">
        <f t="shared" si="46"/>
        <v>5.9111555016799997</v>
      </c>
      <c r="AX146" s="854">
        <f t="shared" si="47"/>
        <v>9.5804789330307933</v>
      </c>
      <c r="AY146" s="1090">
        <v>0.8</v>
      </c>
      <c r="AZ146" s="964">
        <v>25.480000000000004</v>
      </c>
      <c r="BA146" s="964">
        <v>-25.180000000000003</v>
      </c>
      <c r="BB146" s="964">
        <v>-12.559999999999999</v>
      </c>
      <c r="BC146" s="964">
        <v>-11.27</v>
      </c>
      <c r="BE146" s="701">
        <v>2013</v>
      </c>
      <c r="BF146" s="986" t="e">
        <f>#VALUE!</f>
        <v>#VALUE!</v>
      </c>
      <c r="BG146" s="972">
        <v>6.5</v>
      </c>
    </row>
    <row r="147" spans="1:59" ht="11.25" customHeight="1" x14ac:dyDescent="0.2">
      <c r="A147" s="667" t="s">
        <v>1156</v>
      </c>
      <c r="B147" s="651" t="s">
        <v>1157</v>
      </c>
      <c r="C147" s="1080" t="s">
        <v>4431</v>
      </c>
      <c r="D147" s="1080" t="s">
        <v>526</v>
      </c>
      <c r="E147" s="836">
        <v>6</v>
      </c>
      <c r="F147" s="554">
        <v>668</v>
      </c>
      <c r="G147" s="554" t="s">
        <v>107</v>
      </c>
      <c r="H147" s="554" t="s">
        <v>107</v>
      </c>
      <c r="I147" s="966">
        <v>2.91</v>
      </c>
      <c r="J147" s="745">
        <f t="shared" si="35"/>
        <v>6.8728522336769764</v>
      </c>
      <c r="K147" s="968">
        <v>0.05</v>
      </c>
      <c r="L147" s="679">
        <v>4</v>
      </c>
      <c r="M147" s="736">
        <f t="shared" si="36"/>
        <v>0.2</v>
      </c>
      <c r="N147" s="644" t="s">
        <v>153</v>
      </c>
      <c r="O147" s="838">
        <v>3.125E-2</v>
      </c>
      <c r="P147" s="960">
        <v>42991</v>
      </c>
      <c r="Q147" s="960">
        <v>43007</v>
      </c>
      <c r="R147" s="736">
        <f t="shared" si="37"/>
        <v>60.000000000000007</v>
      </c>
      <c r="S147" s="802">
        <f>IF(INDEX(Historical!$D$7:$D$1452,MATCH(B147,Historical!$B$7:$B$1452,0))=0,"n/a",(INDEX(Historical!$C$7:$C$1452,MATCH(B147,Historical!$B$7:$B$1452,0))/INDEX(Historical!$D$7:$D$1452,MATCH(B147,Historical!$B$7:$B$1452,0))-1)*100)</f>
        <v>30.000000000000004</v>
      </c>
      <c r="T147" s="802">
        <f>IF(INDEX(Historical!$F$7:$F$1452,MATCH(B147,Historical!$B$7:$B$1452,0))=0,"n/a",((INDEX(Historical!$C$7:$C$1452,MATCH(B147,Historical!$B$7:$B$1452,0))/INDEX(Historical!$F$7:$F$1452,MATCH(B147,Historical!$B$7:$B$1452,0)))^(1/3)-1)*100)</f>
        <v>17.566734386037886</v>
      </c>
      <c r="U147" s="802" t="str">
        <f>IF(INDEX(Historical!$I$7:$I$1452,MATCH(B147,Historical!$B$7:$B$1452,0))=0,"n/a",((INDEX(Historical!$C$7:$C$1452,MATCH(B147,Historical!$B$7:$B$1452,0))/INDEX(Historical!$I$7:$I$1452,MATCH(B147,Historical!$B$7:$B$1452,0)))^(1/5)-1)*100)</f>
        <v>n/a</v>
      </c>
      <c r="V147" s="802" t="str">
        <f>IF(INDEX(Historical!$O$7:$O$1452,MATCH(B147,Historical!$B$7:$B$1452,0))=0,"n/a",((INDEX(Historical!$C$7:$C$1452,MATCH(B147,Historical!$B$7:$B$1452,0))/INDEX(Historical!$O$7:$O$1452,MATCH(B147,Historical!$B$7:$B$1452,0)))^(1/10)-1)*100)</f>
        <v>n/a</v>
      </c>
      <c r="W147" s="803" t="str">
        <f t="shared" si="38"/>
        <v>n/a</v>
      </c>
      <c r="X147" s="804" t="str">
        <f t="shared" si="39"/>
        <v>n/a</v>
      </c>
      <c r="Y147" s="770" t="s">
        <v>4484</v>
      </c>
      <c r="Z147" s="745">
        <f t="shared" si="40"/>
        <v>2000</v>
      </c>
      <c r="AA147" s="678">
        <f t="shared" si="41"/>
        <v>291</v>
      </c>
      <c r="AB147" s="679">
        <v>12</v>
      </c>
      <c r="AC147" s="959">
        <v>0.01</v>
      </c>
      <c r="AD147" s="959" t="s">
        <v>138</v>
      </c>
      <c r="AE147" s="959">
        <v>0.91</v>
      </c>
      <c r="AF147" s="959">
        <v>0.77</v>
      </c>
      <c r="AG147" s="959">
        <v>5.4</v>
      </c>
      <c r="AH147" s="959">
        <v>688.1</v>
      </c>
      <c r="AI147" s="959">
        <v>-20</v>
      </c>
      <c r="AJ147" s="959">
        <v>62.1</v>
      </c>
      <c r="AK147" s="959" t="s">
        <v>138</v>
      </c>
      <c r="AL147" s="969">
        <v>264.43</v>
      </c>
      <c r="AM147" s="965">
        <v>3.1</v>
      </c>
      <c r="AN147" s="959">
        <v>0.88</v>
      </c>
      <c r="AO147" s="845" t="str">
        <f t="shared" si="42"/>
        <v>n/a</v>
      </c>
      <c r="AP147" s="846" t="str">
        <f t="shared" si="43"/>
        <v>n/a</v>
      </c>
      <c r="AQ147" s="680">
        <f t="shared" si="44"/>
        <v>215.5735519124926</v>
      </c>
      <c r="AR147" s="745">
        <f>INDEX(Historical!$C$7:$C$1452,MATCH(B147,Historical!$B$7:$B$1452,0))*IF(AH147="n/a",1.03,IF(AH147&lt;0,1.01,IF(AH147&gt;10,1.1,(1+AH147/100))))</f>
        <v>0.17875000000000002</v>
      </c>
      <c r="AS147" s="678">
        <f t="shared" si="45"/>
        <v>0.18053750000000002</v>
      </c>
      <c r="AT147" s="678">
        <f t="shared" ref="AT147:AV166" si="49">IF($AK147="n/a",1.03*AS147,IF($AK147&lt;0,1.01*AS147,IF($AK147&gt;10,1.1*AS147,(1+$AK147/100)*AS147)))</f>
        <v>0.18595362500000001</v>
      </c>
      <c r="AU147" s="678">
        <f t="shared" si="49"/>
        <v>0.19153223375</v>
      </c>
      <c r="AV147" s="678">
        <f t="shared" si="49"/>
        <v>0.19727820076249999</v>
      </c>
      <c r="AW147" s="745">
        <f t="shared" si="46"/>
        <v>0.93405155951250007</v>
      </c>
      <c r="AX147" s="854">
        <f t="shared" si="47"/>
        <v>32.097991735824742</v>
      </c>
      <c r="AY147" s="1090">
        <v>1.21</v>
      </c>
      <c r="AZ147" s="964">
        <v>13.669999999999998</v>
      </c>
      <c r="BA147" s="964">
        <v>-61.33</v>
      </c>
      <c r="BB147" s="964">
        <v>-22.02</v>
      </c>
      <c r="BC147" s="964">
        <v>-35.68</v>
      </c>
      <c r="BE147" s="701">
        <v>2014</v>
      </c>
      <c r="BF147" s="986" t="e">
        <f>#VALUE!</f>
        <v>#VALUE!</v>
      </c>
      <c r="BG147" s="972">
        <v>2.4</v>
      </c>
    </row>
    <row r="148" spans="1:59" ht="11.25" customHeight="1" x14ac:dyDescent="0.2">
      <c r="A148" s="566" t="s">
        <v>1158</v>
      </c>
      <c r="B148" s="651" t="s">
        <v>1159</v>
      </c>
      <c r="C148" s="1080" t="s">
        <v>4407</v>
      </c>
      <c r="D148" s="1080" t="s">
        <v>4408</v>
      </c>
      <c r="E148" s="835">
        <v>8</v>
      </c>
      <c r="F148" s="554">
        <v>440</v>
      </c>
      <c r="G148" s="554" t="s">
        <v>38</v>
      </c>
      <c r="H148" s="554" t="s">
        <v>38</v>
      </c>
      <c r="I148" s="966">
        <v>64.03</v>
      </c>
      <c r="J148" s="745">
        <f t="shared" si="35"/>
        <v>6.7468374199593946</v>
      </c>
      <c r="K148" s="968">
        <v>0.36</v>
      </c>
      <c r="L148" s="679">
        <v>12</v>
      </c>
      <c r="M148" s="736">
        <f t="shared" si="36"/>
        <v>4.32</v>
      </c>
      <c r="N148" s="644" t="s">
        <v>1065</v>
      </c>
      <c r="O148" s="838">
        <v>0.34</v>
      </c>
      <c r="P148" s="695">
        <v>43130</v>
      </c>
      <c r="Q148" s="695">
        <v>43146</v>
      </c>
      <c r="R148" s="736">
        <f t="shared" si="37"/>
        <v>5.8823529411764595</v>
      </c>
      <c r="S148" s="802">
        <f>IF(INDEX(Historical!$D$7:$D$1452,MATCH(B148,Historical!$B$7:$B$1452,0))=0,"n/a",(INDEX(Historical!$C$7:$C$1452,MATCH(B148,Historical!$B$7:$B$1452,0))/INDEX(Historical!$D$7:$D$1452,MATCH(B148,Historical!$B$7:$B$1452,0))-1)*100)</f>
        <v>6.7364290385873105</v>
      </c>
      <c r="T148" s="802">
        <f>IF(INDEX(Historical!$F$7:$F$1452,MATCH(B148,Historical!$B$7:$B$1452,0))=0,"n/a",((INDEX(Historical!$C$7:$C$1452,MATCH(B148,Historical!$B$7:$B$1452,0))/INDEX(Historical!$F$7:$F$1452,MATCH(B148,Historical!$B$7:$B$1452,0)))^(1/3)-1)*100)</f>
        <v>6.2835738003697017</v>
      </c>
      <c r="U148" s="802">
        <f>IF(INDEX(Historical!$I$7:$I$1452,MATCH(B148,Historical!$B$7:$B$1452,0))=0,"n/a",((INDEX(Historical!$C$7:$C$1452,MATCH(B148,Historical!$B$7:$B$1452,0))/INDEX(Historical!$I$7:$I$1452,MATCH(B148,Historical!$B$7:$B$1452,0)))^(1/5)-1)*100)</f>
        <v>6.7007886539045769</v>
      </c>
      <c r="V148" s="802">
        <f>IF(INDEX(Historical!$O$7:$O$1452,MATCH(B148,Historical!$B$7:$B$1452,0))=0,"n/a",((INDEX(Historical!$C$7:$C$1452,MATCH(B148,Historical!$B$7:$B$1452,0))/INDEX(Historical!$O$7:$O$1452,MATCH(B148,Historical!$B$7:$B$1452,0)))^(1/10)-1)*100)</f>
        <v>3.2349955859489077</v>
      </c>
      <c r="W148" s="803">
        <f t="shared" si="38"/>
        <v>2.0713439866840075</v>
      </c>
      <c r="X148" s="804">
        <f t="shared" si="39"/>
        <v>1.0469982271725902</v>
      </c>
      <c r="Y148" s="967"/>
      <c r="Z148" s="745">
        <f t="shared" si="40"/>
        <v>128.57142857142858</v>
      </c>
      <c r="AA148" s="678">
        <f t="shared" si="41"/>
        <v>19.05654761904762</v>
      </c>
      <c r="AB148" s="679">
        <v>12</v>
      </c>
      <c r="AC148" s="959">
        <v>3.36</v>
      </c>
      <c r="AD148" s="959">
        <v>2.72</v>
      </c>
      <c r="AE148" s="959">
        <v>7.38</v>
      </c>
      <c r="AF148" s="959">
        <v>1.64</v>
      </c>
      <c r="AG148" s="959">
        <v>8.6</v>
      </c>
      <c r="AH148" s="959">
        <v>3.6999999999999997</v>
      </c>
      <c r="AI148" s="959">
        <v>-4.16</v>
      </c>
      <c r="AJ148" s="959">
        <v>6.4</v>
      </c>
      <c r="AK148" s="959">
        <v>7.0000000000000009</v>
      </c>
      <c r="AL148" s="969">
        <v>5030</v>
      </c>
      <c r="AM148" s="964">
        <v>0.6</v>
      </c>
      <c r="AN148" s="959">
        <v>1.02</v>
      </c>
      <c r="AO148" s="845">
        <f t="shared" si="42"/>
        <v>-5.608921545183648</v>
      </c>
      <c r="AP148" s="846">
        <f t="shared" si="43"/>
        <v>13.447626073863972</v>
      </c>
      <c r="AQ148" s="680">
        <f t="shared" si="44"/>
        <v>17.856293086562935</v>
      </c>
      <c r="AR148" s="745">
        <f>INDEX(Historical!$C$7:$C$1452,MATCH(B148,Historical!$B$7:$B$1452,0))*IF(AH148="n/a",1.03,IF(AH148&lt;0,1.01,IF(AH148&gt;10,1.1,(1+AH148/100))))</f>
        <v>4.2309599999999996</v>
      </c>
      <c r="AS148" s="678">
        <f t="shared" si="45"/>
        <v>4.2732695999999999</v>
      </c>
      <c r="AT148" s="678">
        <f t="shared" si="49"/>
        <v>4.5723984719999997</v>
      </c>
      <c r="AU148" s="678">
        <f t="shared" si="49"/>
        <v>4.8924663650399998</v>
      </c>
      <c r="AV148" s="678">
        <f t="shared" si="49"/>
        <v>5.2349390105928002</v>
      </c>
      <c r="AW148" s="745">
        <f t="shared" si="46"/>
        <v>23.204033447632799</v>
      </c>
      <c r="AX148" s="854">
        <f t="shared" si="47"/>
        <v>36.239315082981101</v>
      </c>
      <c r="AY148" s="1090">
        <v>0.46</v>
      </c>
      <c r="AZ148" s="964">
        <v>23.44</v>
      </c>
      <c r="BA148" s="964">
        <v>-11.29</v>
      </c>
      <c r="BB148" s="964">
        <v>-7.48</v>
      </c>
      <c r="BC148" s="964">
        <v>-1.1199999999999999</v>
      </c>
      <c r="BE148" s="701">
        <v>2011</v>
      </c>
      <c r="BF148" s="986" t="e">
        <f>#VALUE!</f>
        <v>#VALUE!</v>
      </c>
      <c r="BG148" s="972">
        <v>4</v>
      </c>
    </row>
    <row r="149" spans="1:59" ht="11.25" customHeight="1" x14ac:dyDescent="0.2">
      <c r="A149" s="645" t="s">
        <v>1160</v>
      </c>
      <c r="B149" s="651" t="s">
        <v>1161</v>
      </c>
      <c r="C149" s="1080" t="s">
        <v>180</v>
      </c>
      <c r="D149" s="1080" t="s">
        <v>4425</v>
      </c>
      <c r="E149" s="835">
        <v>7</v>
      </c>
      <c r="F149" s="554">
        <v>636</v>
      </c>
      <c r="G149" s="554" t="s">
        <v>107</v>
      </c>
      <c r="H149" s="554" t="s">
        <v>107</v>
      </c>
      <c r="I149" s="966">
        <v>43.25</v>
      </c>
      <c r="J149" s="745">
        <f t="shared" si="35"/>
        <v>10.312138728323699</v>
      </c>
      <c r="K149" s="968">
        <v>1.115</v>
      </c>
      <c r="L149" s="679">
        <v>4</v>
      </c>
      <c r="M149" s="736">
        <f t="shared" si="36"/>
        <v>4.46</v>
      </c>
      <c r="N149" s="644" t="s">
        <v>108</v>
      </c>
      <c r="O149" s="838">
        <v>1.0900000000000001</v>
      </c>
      <c r="P149" s="958">
        <v>43405</v>
      </c>
      <c r="Q149" s="958">
        <v>43418</v>
      </c>
      <c r="R149" s="736">
        <f t="shared" si="37"/>
        <v>2.2935779816513682</v>
      </c>
      <c r="S149" s="802">
        <f>IF(INDEX(Historical!$D$7:$D$1452,MATCH(B149,Historical!$B$7:$B$1452,0))=0,"n/a",(INDEX(Historical!$C$7:$C$1452,MATCH(B149,Historical!$B$7:$B$1452,0))/INDEX(Historical!$D$7:$D$1452,MATCH(B149,Historical!$B$7:$B$1452,0))-1)*100)</f>
        <v>19.836065573770512</v>
      </c>
      <c r="T149" s="802">
        <f>IF(INDEX(Historical!$F$7:$F$1452,MATCH(B149,Historical!$B$7:$B$1452,0))=0,"n/a",((INDEX(Historical!$C$7:$C$1452,MATCH(B149,Historical!$B$7:$B$1452,0))/INDEX(Historical!$F$7:$F$1452,MATCH(B149,Historical!$B$7:$B$1452,0)))^(1/3)-1)*100)</f>
        <v>21.855556467972235</v>
      </c>
      <c r="U149" s="802">
        <f>IF(INDEX(Historical!$I$7:$I$1452,MATCH(B149,Historical!$B$7:$B$1452,0))=0,"n/a",((INDEX(Historical!$C$7:$C$1452,MATCH(B149,Historical!$B$7:$B$1452,0))/INDEX(Historical!$I$7:$I$1452,MATCH(B149,Historical!$B$7:$B$1452,0)))^(1/5)-1)*100)</f>
        <v>59.868856062520969</v>
      </c>
      <c r="V149" s="802" t="str">
        <f>IF(INDEX(Historical!$O$7:$O$1452,MATCH(B149,Historical!$B$7:$B$1452,0))=0,"n/a",((INDEX(Historical!$C$7:$C$1452,MATCH(B149,Historical!$B$7:$B$1452,0))/INDEX(Historical!$O$7:$O$1452,MATCH(B149,Historical!$B$7:$B$1452,0)))^(1/10)-1)*100)</f>
        <v>n/a</v>
      </c>
      <c r="W149" s="803" t="str">
        <f t="shared" si="38"/>
        <v>n/a</v>
      </c>
      <c r="X149" s="804">
        <f t="shared" si="39"/>
        <v>1.5672475409036901</v>
      </c>
      <c r="Y149" s="967" t="s">
        <v>4072</v>
      </c>
      <c r="Z149" s="745">
        <f t="shared" si="40"/>
        <v>97.59299781181619</v>
      </c>
      <c r="AA149" s="678">
        <f t="shared" si="41"/>
        <v>9.463894967177243</v>
      </c>
      <c r="AB149" s="679">
        <v>12</v>
      </c>
      <c r="AC149" s="959">
        <v>4.57</v>
      </c>
      <c r="AD149" s="959">
        <v>1.1100000000000001</v>
      </c>
      <c r="AE149" s="959">
        <v>4.0999999999999996</v>
      </c>
      <c r="AF149" s="959">
        <v>0.96</v>
      </c>
      <c r="AG149" s="959">
        <v>12.2</v>
      </c>
      <c r="AH149" s="959">
        <v>-0.3</v>
      </c>
      <c r="AI149" s="959">
        <v>-13.15</v>
      </c>
      <c r="AJ149" s="959">
        <v>38.200000000000003</v>
      </c>
      <c r="AK149" s="959">
        <v>8.5</v>
      </c>
      <c r="AL149" s="969">
        <v>5470</v>
      </c>
      <c r="AM149" s="964">
        <v>31.09</v>
      </c>
      <c r="AN149" s="959">
        <v>0</v>
      </c>
      <c r="AO149" s="845">
        <f t="shared" si="42"/>
        <v>60.717099823667425</v>
      </c>
      <c r="AP149" s="846">
        <f t="shared" si="43"/>
        <v>70.180994790844665</v>
      </c>
      <c r="AQ149" s="680">
        <f t="shared" si="44"/>
        <v>-36.455302980272563</v>
      </c>
      <c r="AR149" s="745">
        <f>INDEX(Historical!$C$7:$C$1452,MATCH(B149,Historical!$B$7:$B$1452,0))*IF(AH149="n/a",1.03,IF(AH149&lt;0,1.01,IF(AH149&gt;10,1.1,(1+AH149/100))))</f>
        <v>3.6915500000000003</v>
      </c>
      <c r="AS149" s="678">
        <f t="shared" si="45"/>
        <v>3.7284655000000004</v>
      </c>
      <c r="AT149" s="678">
        <f t="shared" si="49"/>
        <v>4.0453850675000007</v>
      </c>
      <c r="AU149" s="678">
        <f t="shared" si="49"/>
        <v>4.3892427982375004</v>
      </c>
      <c r="AV149" s="678">
        <f t="shared" si="49"/>
        <v>4.7623284360876879</v>
      </c>
      <c r="AW149" s="745">
        <f t="shared" si="46"/>
        <v>20.616971801825191</v>
      </c>
      <c r="AX149" s="854">
        <f t="shared" si="47"/>
        <v>47.669298963757669</v>
      </c>
      <c r="AY149" s="1090">
        <v>1.07</v>
      </c>
      <c r="AZ149" s="964">
        <v>9.99</v>
      </c>
      <c r="BA149" s="964">
        <v>-44.529999999999994</v>
      </c>
      <c r="BB149" s="964">
        <v>-7.1400000000000006</v>
      </c>
      <c r="BC149" s="964">
        <v>-18.86</v>
      </c>
      <c r="BE149" s="701">
        <v>2012</v>
      </c>
      <c r="BF149" s="986" t="e">
        <f>#VALUE!</f>
        <v>#VALUE!</v>
      </c>
      <c r="BG149" s="972">
        <v>7.0000000000000009</v>
      </c>
    </row>
    <row r="150" spans="1:59" ht="11.25" customHeight="1" x14ac:dyDescent="0.2">
      <c r="A150" s="566" t="s">
        <v>1164</v>
      </c>
      <c r="B150" s="651" t="s">
        <v>1165</v>
      </c>
      <c r="C150" s="1080" t="s">
        <v>248</v>
      </c>
      <c r="D150" s="1080" t="s">
        <v>4434</v>
      </c>
      <c r="E150" s="835">
        <v>9</v>
      </c>
      <c r="F150" s="554">
        <v>352</v>
      </c>
      <c r="G150" s="554" t="s">
        <v>107</v>
      </c>
      <c r="H150" s="554" t="s">
        <v>107</v>
      </c>
      <c r="I150" s="966">
        <v>11.45</v>
      </c>
      <c r="J150" s="745">
        <f t="shared" si="35"/>
        <v>4.3668122270742362</v>
      </c>
      <c r="K150" s="968">
        <v>0.125</v>
      </c>
      <c r="L150" s="679">
        <v>4</v>
      </c>
      <c r="M150" s="736">
        <f t="shared" si="36"/>
        <v>0.5</v>
      </c>
      <c r="N150" s="644" t="s">
        <v>346</v>
      </c>
      <c r="O150" s="838">
        <v>0.115</v>
      </c>
      <c r="P150" s="958">
        <v>43168</v>
      </c>
      <c r="Q150" s="958">
        <v>43178</v>
      </c>
      <c r="R150" s="736">
        <f t="shared" si="37"/>
        <v>8.6956521739130395</v>
      </c>
      <c r="S150" s="802">
        <f>IF(INDEX(Historical!$D$7:$D$1452,MATCH(B150,Historical!$B$7:$B$1452,0))=0,"n/a",(INDEX(Historical!$C$7:$C$1452,MATCH(B150,Historical!$B$7:$B$1452,0))/INDEX(Historical!$D$7:$D$1452,MATCH(B150,Historical!$B$7:$B$1452,0))-1)*100)</f>
        <v>4.5454545454545414</v>
      </c>
      <c r="T150" s="802">
        <f>IF(INDEX(Historical!$F$7:$F$1452,MATCH(B150,Historical!$B$7:$B$1452,0))=0,"n/a",((INDEX(Historical!$C$7:$C$1452,MATCH(B150,Historical!$B$7:$B$1452,0))/INDEX(Historical!$F$7:$F$1452,MATCH(B150,Historical!$B$7:$B$1452,0)))^(1/3)-1)*100)</f>
        <v>6.5756716652330516</v>
      </c>
      <c r="U150" s="802">
        <f>IF(INDEX(Historical!$I$7:$I$1452,MATCH(B150,Historical!$B$7:$B$1452,0))=0,"n/a",((INDEX(Historical!$C$7:$C$1452,MATCH(B150,Historical!$B$7:$B$1452,0))/INDEX(Historical!$I$7:$I$1452,MATCH(B150,Historical!$B$7:$B$1452,0)))^(1/5)-1)*100)</f>
        <v>8.2129477676936791</v>
      </c>
      <c r="V150" s="802">
        <f>IF(INDEX(Historical!$O$7:$O$1452,MATCH(B150,Historical!$B$7:$B$1452,0))=0,"n/a",((INDEX(Historical!$C$7:$C$1452,MATCH(B150,Historical!$B$7:$B$1452,0))/INDEX(Historical!$O$7:$O$1452,MATCH(B150,Historical!$B$7:$B$1452,0)))^(1/10)-1)*100)</f>
        <v>7.6548289095374811</v>
      </c>
      <c r="W150" s="803">
        <f t="shared" si="38"/>
        <v>1.0729106900692207</v>
      </c>
      <c r="X150" s="804" t="str">
        <f t="shared" si="39"/>
        <v>n/a</v>
      </c>
      <c r="Y150" s="759"/>
      <c r="Z150" s="745">
        <f t="shared" si="40"/>
        <v>32.894736842105267</v>
      </c>
      <c r="AA150" s="678">
        <f t="shared" si="41"/>
        <v>7.5328947368421044</v>
      </c>
      <c r="AB150" s="679">
        <v>12</v>
      </c>
      <c r="AC150" s="959">
        <v>1.52</v>
      </c>
      <c r="AD150" s="959">
        <v>0.5</v>
      </c>
      <c r="AE150" s="959">
        <v>0.97</v>
      </c>
      <c r="AF150" s="959">
        <v>1.31</v>
      </c>
      <c r="AG150" s="959">
        <v>20.5</v>
      </c>
      <c r="AH150" s="959">
        <v>-4.1000000000000005</v>
      </c>
      <c r="AI150" s="959">
        <v>-40.28</v>
      </c>
      <c r="AJ150" s="959">
        <v>-1.0999999999999999</v>
      </c>
      <c r="AK150" s="959">
        <v>15</v>
      </c>
      <c r="AL150" s="969">
        <v>172.32</v>
      </c>
      <c r="AM150" s="964">
        <v>5.3</v>
      </c>
      <c r="AN150" s="959">
        <v>0</v>
      </c>
      <c r="AO150" s="845">
        <f t="shared" si="42"/>
        <v>5.0468652579258109</v>
      </c>
      <c r="AP150" s="846">
        <f t="shared" si="43"/>
        <v>12.579759994767915</v>
      </c>
      <c r="AQ150" s="680">
        <f t="shared" si="44"/>
        <v>-33.774485932910338</v>
      </c>
      <c r="AR150" s="745">
        <f>INDEX(Historical!$C$7:$C$1452,MATCH(B150,Historical!$B$7:$B$1452,0))*IF(AH150="n/a",1.03,IF(AH150&lt;0,1.01,IF(AH150&gt;10,1.1,(1+AH150/100))))</f>
        <v>0.46460000000000001</v>
      </c>
      <c r="AS150" s="678">
        <f t="shared" si="45"/>
        <v>0.469246</v>
      </c>
      <c r="AT150" s="678">
        <f t="shared" si="49"/>
        <v>0.51617060000000003</v>
      </c>
      <c r="AU150" s="678">
        <f t="shared" si="49"/>
        <v>0.56778766000000014</v>
      </c>
      <c r="AV150" s="678">
        <f t="shared" si="49"/>
        <v>0.62456642600000023</v>
      </c>
      <c r="AW150" s="745">
        <f t="shared" si="46"/>
        <v>2.6423706860000005</v>
      </c>
      <c r="AX150" s="854">
        <f t="shared" si="47"/>
        <v>23.07747324017468</v>
      </c>
      <c r="AY150" s="1090">
        <v>0.17</v>
      </c>
      <c r="AZ150" s="964">
        <v>9.0499999999999989</v>
      </c>
      <c r="BA150" s="964">
        <v>-24.92</v>
      </c>
      <c r="BB150" s="964">
        <v>-2.0699999999999998</v>
      </c>
      <c r="BC150" s="964">
        <v>-12.509999999999998</v>
      </c>
      <c r="BE150" s="701">
        <v>2010</v>
      </c>
      <c r="BF150" s="986" t="e">
        <f>#VALUE!</f>
        <v>#VALUE!</v>
      </c>
      <c r="BG150" s="972">
        <v>16.2</v>
      </c>
    </row>
    <row r="151" spans="1:59" ht="11.25" customHeight="1" x14ac:dyDescent="0.2">
      <c r="A151" s="566" t="s">
        <v>1166</v>
      </c>
      <c r="B151" s="651" t="s">
        <v>1167</v>
      </c>
      <c r="C151" s="1080" t="s">
        <v>129</v>
      </c>
      <c r="D151" s="1080" t="s">
        <v>194</v>
      </c>
      <c r="E151" s="835">
        <v>9</v>
      </c>
      <c r="F151" s="554">
        <v>407</v>
      </c>
      <c r="G151" s="554" t="s">
        <v>116</v>
      </c>
      <c r="H151" s="554" t="s">
        <v>116</v>
      </c>
      <c r="I151" s="966">
        <v>130.1</v>
      </c>
      <c r="J151" s="745">
        <f t="shared" si="35"/>
        <v>1.3220599538816296</v>
      </c>
      <c r="K151" s="968">
        <v>0.43</v>
      </c>
      <c r="L151" s="679">
        <v>4</v>
      </c>
      <c r="M151" s="736">
        <f t="shared" si="36"/>
        <v>1.72</v>
      </c>
      <c r="N151" s="644" t="s">
        <v>147</v>
      </c>
      <c r="O151" s="838">
        <v>0.38</v>
      </c>
      <c r="P151" s="958">
        <v>43433</v>
      </c>
      <c r="Q151" s="958">
        <v>43451</v>
      </c>
      <c r="R151" s="736">
        <f t="shared" si="37"/>
        <v>13.157894736842103</v>
      </c>
      <c r="S151" s="802">
        <f>IF(INDEX(Historical!$D$7:$D$1452,MATCH(B151,Historical!$B$7:$B$1452,0))=0,"n/a",(INDEX(Historical!$C$7:$C$1452,MATCH(B151,Historical!$B$7:$B$1452,0))/INDEX(Historical!$D$7:$D$1452,MATCH(B151,Historical!$B$7:$B$1452,0))-1)*100)</f>
        <v>12.903225806451601</v>
      </c>
      <c r="T151" s="802">
        <f>IF(INDEX(Historical!$F$7:$F$1452,MATCH(B151,Historical!$B$7:$B$1452,0))=0,"n/a",((INDEX(Historical!$C$7:$C$1452,MATCH(B151,Historical!$B$7:$B$1452,0))/INDEX(Historical!$F$7:$F$1452,MATCH(B151,Historical!$B$7:$B$1452,0)))^(1/3)-1)*100)</f>
        <v>18.563110149668759</v>
      </c>
      <c r="U151" s="802">
        <f>IF(INDEX(Historical!$I$7:$I$1452,MATCH(B151,Historical!$B$7:$B$1452,0))=0,"n/a",((INDEX(Historical!$C$7:$C$1452,MATCH(B151,Historical!$B$7:$B$1452,0))/INDEX(Historical!$I$7:$I$1452,MATCH(B151,Historical!$B$7:$B$1452,0)))^(1/5)-1)*100)</f>
        <v>14.224458489960789</v>
      </c>
      <c r="V151" s="802">
        <f>IF(INDEX(Historical!$O$7:$O$1452,MATCH(B151,Historical!$B$7:$B$1452,0))=0,"n/a",((INDEX(Historical!$C$7:$C$1452,MATCH(B151,Historical!$B$7:$B$1452,0))/INDEX(Historical!$O$7:$O$1452,MATCH(B151,Historical!$B$7:$B$1452,0)))^(1/10)-1)*100)</f>
        <v>17.673733882009145</v>
      </c>
      <c r="W151" s="803">
        <f t="shared" si="38"/>
        <v>0.80483606831041388</v>
      </c>
      <c r="X151" s="804">
        <f t="shared" si="39"/>
        <v>1.4817144260375823</v>
      </c>
      <c r="Y151" s="967"/>
      <c r="Z151" s="745">
        <f t="shared" si="40"/>
        <v>40.093240093240091</v>
      </c>
      <c r="AA151" s="678">
        <f t="shared" si="41"/>
        <v>30.326340326340326</v>
      </c>
      <c r="AB151" s="679">
        <v>6</v>
      </c>
      <c r="AC151" s="959">
        <v>4.29</v>
      </c>
      <c r="AD151" s="959">
        <v>3.22</v>
      </c>
      <c r="AE151" s="959">
        <v>3.48</v>
      </c>
      <c r="AF151" s="959">
        <v>10.83</v>
      </c>
      <c r="AG151" s="959">
        <v>25.7</v>
      </c>
      <c r="AH151" s="959">
        <v>22</v>
      </c>
      <c r="AI151" s="959">
        <v>10.89</v>
      </c>
      <c r="AJ151" s="959">
        <v>9.6</v>
      </c>
      <c r="AK151" s="959">
        <v>9.43</v>
      </c>
      <c r="AL151" s="969">
        <v>48500</v>
      </c>
      <c r="AM151" s="965">
        <v>0.3</v>
      </c>
      <c r="AN151" s="959">
        <v>0.8</v>
      </c>
      <c r="AO151" s="845">
        <f t="shared" si="42"/>
        <v>-14.779821882497908</v>
      </c>
      <c r="AP151" s="846">
        <f t="shared" si="43"/>
        <v>15.546518443842418</v>
      </c>
      <c r="AQ151" s="680">
        <f t="shared" si="44"/>
        <v>282.06123170348593</v>
      </c>
      <c r="AR151" s="745">
        <f>INDEX(Historical!$C$7:$C$1452,MATCH(B151,Historical!$B$7:$B$1452,0))*IF(AH151="n/a",1.03,IF(AH151&lt;0,1.01,IF(AH151&gt;10,1.1,(1+AH151/100))))</f>
        <v>1.54</v>
      </c>
      <c r="AS151" s="678">
        <f t="shared" si="45"/>
        <v>1.6940000000000002</v>
      </c>
      <c r="AT151" s="678">
        <f t="shared" si="49"/>
        <v>1.8537442000000002</v>
      </c>
      <c r="AU151" s="678">
        <f t="shared" si="49"/>
        <v>2.0285522780600003</v>
      </c>
      <c r="AV151" s="678">
        <f t="shared" si="49"/>
        <v>2.2198447578810585</v>
      </c>
      <c r="AW151" s="745">
        <f t="shared" si="46"/>
        <v>9.33614123594106</v>
      </c>
      <c r="AX151" s="854">
        <f t="shared" si="47"/>
        <v>7.176127006872453</v>
      </c>
      <c r="AY151" s="1090">
        <v>0.73</v>
      </c>
      <c r="AZ151" s="964">
        <v>6.9599999999999991</v>
      </c>
      <c r="BA151" s="964">
        <v>-18.07</v>
      </c>
      <c r="BB151" s="964">
        <v>-4.34</v>
      </c>
      <c r="BC151" s="964">
        <v>-7.91</v>
      </c>
      <c r="BE151" s="701">
        <v>2011</v>
      </c>
      <c r="BF151" s="986" t="e">
        <f>#VALUE!</f>
        <v>#VALUE!</v>
      </c>
      <c r="BG151" s="972">
        <v>9.4</v>
      </c>
    </row>
    <row r="152" spans="1:59" s="882" customFormat="1" ht="11.25" customHeight="1" x14ac:dyDescent="0.2">
      <c r="A152" s="885" t="s">
        <v>1170</v>
      </c>
      <c r="B152" s="890" t="s">
        <v>1171</v>
      </c>
      <c r="C152" s="1080" t="s">
        <v>109</v>
      </c>
      <c r="D152" s="1080" t="s">
        <v>4427</v>
      </c>
      <c r="E152" s="862">
        <v>7</v>
      </c>
      <c r="F152" s="554">
        <v>592</v>
      </c>
      <c r="G152" s="1179" t="s">
        <v>107</v>
      </c>
      <c r="H152" s="1179" t="s">
        <v>107</v>
      </c>
      <c r="I152" s="863">
        <v>32.51</v>
      </c>
      <c r="J152" s="864">
        <f t="shared" si="35"/>
        <v>2.8298984927714552</v>
      </c>
      <c r="K152" s="865">
        <v>0.46</v>
      </c>
      <c r="L152" s="866">
        <v>2</v>
      </c>
      <c r="M152" s="867">
        <f t="shared" si="36"/>
        <v>0.92</v>
      </c>
      <c r="N152" s="868" t="s">
        <v>618</v>
      </c>
      <c r="O152" s="869">
        <v>0.4</v>
      </c>
      <c r="P152" s="870">
        <v>43171</v>
      </c>
      <c r="Q152" s="870">
        <v>43193</v>
      </c>
      <c r="R152" s="867">
        <f t="shared" si="37"/>
        <v>15</v>
      </c>
      <c r="S152" s="802">
        <f>IF(INDEX(Historical!$D$7:$D$1452,MATCH(B152,Historical!$B$7:$B$1452,0))=0,"n/a",(INDEX(Historical!$C$7:$C$1452,MATCH(B152,Historical!$B$7:$B$1452,0))/INDEX(Historical!$D$7:$D$1452,MATCH(B152,Historical!$B$7:$B$1452,0))-1)*100)</f>
        <v>5.2631578947368363</v>
      </c>
      <c r="T152" s="802">
        <f>IF(INDEX(Historical!$F$7:$F$1452,MATCH(B152,Historical!$B$7:$B$1452,0))=0,"n/a",((INDEX(Historical!$C$7:$C$1452,MATCH(B152,Historical!$B$7:$B$1452,0))/INDEX(Historical!$F$7:$F$1452,MATCH(B152,Historical!$B$7:$B$1452,0)))^(1/3)-1)*100)</f>
        <v>7.1664579674248774</v>
      </c>
      <c r="U152" s="802">
        <f>IF(INDEX(Historical!$I$7:$I$1452,MATCH(B152,Historical!$B$7:$B$1452,0))=0,"n/a",((INDEX(Historical!$C$7:$C$1452,MATCH(B152,Historical!$B$7:$B$1452,0))/INDEX(Historical!$I$7:$I$1452,MATCH(B152,Historical!$B$7:$B$1452,0)))^(1/5)-1)*100)</f>
        <v>12.700920209792542</v>
      </c>
      <c r="V152" s="802">
        <f>IF(INDEX(Historical!$O$7:$O$1452,MATCH(B152,Historical!$B$7:$B$1452,0))=0,"n/a",((INDEX(Historical!$C$7:$C$1452,MATCH(B152,Historical!$B$7:$B$1452,0))/INDEX(Historical!$O$7:$O$1452,MATCH(B152,Historical!$B$7:$B$1452,0)))^(1/10)-1)*100)</f>
        <v>1.200617817561711</v>
      </c>
      <c r="W152" s="871">
        <f t="shared" si="38"/>
        <v>10.578653776425172</v>
      </c>
      <c r="X152" s="872">
        <f t="shared" si="39"/>
        <v>2.1898138292745761</v>
      </c>
      <c r="Y152" s="883"/>
      <c r="Z152" s="864">
        <f t="shared" si="40"/>
        <v>30.16393442622951</v>
      </c>
      <c r="AA152" s="874">
        <f t="shared" si="41"/>
        <v>10.659016393442624</v>
      </c>
      <c r="AB152" s="866">
        <v>12</v>
      </c>
      <c r="AC152" s="875">
        <v>3.05</v>
      </c>
      <c r="AD152" s="875" t="s">
        <v>138</v>
      </c>
      <c r="AE152" s="875">
        <v>2.85</v>
      </c>
      <c r="AF152" s="875">
        <v>1.25</v>
      </c>
      <c r="AG152" s="875">
        <v>10.6</v>
      </c>
      <c r="AH152" s="875">
        <v>36.4</v>
      </c>
      <c r="AI152" s="875">
        <v>10.639999999999999</v>
      </c>
      <c r="AJ152" s="875">
        <v>5.8000000000000007</v>
      </c>
      <c r="AK152" s="875" t="s">
        <v>138</v>
      </c>
      <c r="AL152" s="876">
        <v>157.02000000000001</v>
      </c>
      <c r="AM152" s="877">
        <v>2.9000000000000004</v>
      </c>
      <c r="AN152" s="875">
        <v>0.17</v>
      </c>
      <c r="AO152" s="878">
        <f t="shared" si="42"/>
        <v>4.8718023091213745</v>
      </c>
      <c r="AP152" s="879">
        <f t="shared" si="43"/>
        <v>15.530818702563998</v>
      </c>
      <c r="AQ152" s="880">
        <f t="shared" si="44"/>
        <v>-23.047574605248546</v>
      </c>
      <c r="AR152" s="745">
        <f>INDEX(Historical!$C$7:$C$1452,MATCH(B152,Historical!$B$7:$B$1452,0))*IF(AH152="n/a",1.03,IF(AH152&lt;0,1.01,IF(AH152&gt;10,1.1,(1+AH152/100))))</f>
        <v>0.88000000000000012</v>
      </c>
      <c r="AS152" s="874">
        <f t="shared" si="45"/>
        <v>0.96800000000000019</v>
      </c>
      <c r="AT152" s="874">
        <f t="shared" si="49"/>
        <v>0.99704000000000026</v>
      </c>
      <c r="AU152" s="874">
        <f t="shared" si="49"/>
        <v>1.0269512000000003</v>
      </c>
      <c r="AV152" s="874">
        <f t="shared" si="49"/>
        <v>1.0577597360000004</v>
      </c>
      <c r="AW152" s="864">
        <f t="shared" si="46"/>
        <v>4.9297509360000014</v>
      </c>
      <c r="AX152" s="881">
        <f t="shared" si="47"/>
        <v>15.163798634266385</v>
      </c>
      <c r="AY152" s="1091">
        <v>0.61</v>
      </c>
      <c r="AZ152" s="877">
        <v>6.21</v>
      </c>
      <c r="BA152" s="877">
        <v>-33.96</v>
      </c>
      <c r="BB152" s="877">
        <v>-18.079999999999998</v>
      </c>
      <c r="BC152" s="877">
        <v>-27.47</v>
      </c>
      <c r="BD152" s="1007"/>
      <c r="BE152" s="701">
        <v>2012</v>
      </c>
      <c r="BF152" s="986" t="e">
        <f>#VALUE!</f>
        <v>#VALUE!</v>
      </c>
      <c r="BG152" s="938">
        <v>1</v>
      </c>
    </row>
    <row r="153" spans="1:59" ht="11.25" customHeight="1" x14ac:dyDescent="0.2">
      <c r="A153" s="645" t="s">
        <v>1172</v>
      </c>
      <c r="B153" s="651" t="s">
        <v>1173</v>
      </c>
      <c r="C153" s="1080" t="s">
        <v>109</v>
      </c>
      <c r="D153" s="1080" t="s">
        <v>119</v>
      </c>
      <c r="E153" s="835">
        <v>6</v>
      </c>
      <c r="F153" s="554">
        <v>754</v>
      </c>
      <c r="G153" s="554" t="s">
        <v>107</v>
      </c>
      <c r="H153" s="554" t="s">
        <v>107</v>
      </c>
      <c r="I153" s="966">
        <v>217.76</v>
      </c>
      <c r="J153" s="745">
        <f t="shared" si="35"/>
        <v>2.5716385011021305</v>
      </c>
      <c r="K153" s="968">
        <v>1.4</v>
      </c>
      <c r="L153" s="679">
        <v>4</v>
      </c>
      <c r="M153" s="736">
        <f t="shared" si="36"/>
        <v>5.6</v>
      </c>
      <c r="N153" s="644" t="s">
        <v>265</v>
      </c>
      <c r="O153" s="838">
        <v>1.3</v>
      </c>
      <c r="P153" s="958">
        <v>43431</v>
      </c>
      <c r="Q153" s="958">
        <v>43446</v>
      </c>
      <c r="R153" s="736">
        <f t="shared" si="37"/>
        <v>7.6923076923076819</v>
      </c>
      <c r="S153" s="802">
        <f>IF(INDEX(Historical!$D$7:$D$1452,MATCH(B153,Historical!$B$7:$B$1452,0))=0,"n/a",(INDEX(Historical!$C$7:$C$1452,MATCH(B153,Historical!$B$7:$B$1452,0))/INDEX(Historical!$D$7:$D$1452,MATCH(B153,Historical!$B$7:$B$1452,0))-1)*100)</f>
        <v>7.4468085106382809</v>
      </c>
      <c r="T153" s="802">
        <f>IF(INDEX(Historical!$F$7:$F$1452,MATCH(B153,Historical!$B$7:$B$1452,0))=0,"n/a",((INDEX(Historical!$C$7:$C$1452,MATCH(B153,Historical!$B$7:$B$1452,0))/INDEX(Historical!$F$7:$F$1452,MATCH(B153,Historical!$B$7:$B$1452,0)))^(1/3)-1)*100)</f>
        <v>16.425237695095895</v>
      </c>
      <c r="U153" s="802">
        <f>IF(INDEX(Historical!$I$7:$I$1452,MATCH(B153,Historical!$B$7:$B$1452,0))=0,"n/a",((INDEX(Historical!$C$7:$C$1452,MATCH(B153,Historical!$B$7:$B$1452,0))/INDEX(Historical!$I$7:$I$1452,MATCH(B153,Historical!$B$7:$B$1452,0)))^(1/5)-1)*100)</f>
        <v>21.338334610640896</v>
      </c>
      <c r="V153" s="802">
        <f>IF(INDEX(Historical!$O$7:$O$1452,MATCH(B153,Historical!$B$7:$B$1452,0))=0,"n/a",((INDEX(Historical!$C$7:$C$1452,MATCH(B153,Historical!$B$7:$B$1452,0))/INDEX(Historical!$O$7:$O$1452,MATCH(B153,Historical!$B$7:$B$1452,0)))^(1/10)-1)*100)</f>
        <v>10.153681105372447</v>
      </c>
      <c r="W153" s="803">
        <f t="shared" si="38"/>
        <v>2.1015368110537271</v>
      </c>
      <c r="X153" s="804" t="str">
        <f t="shared" si="39"/>
        <v>n/a</v>
      </c>
      <c r="Y153" s="967" t="s">
        <v>480</v>
      </c>
      <c r="Z153" s="745">
        <f t="shared" si="40"/>
        <v>21.815348656018696</v>
      </c>
      <c r="AA153" s="678">
        <f t="shared" si="41"/>
        <v>8.4830541488118421</v>
      </c>
      <c r="AB153" s="679">
        <v>12</v>
      </c>
      <c r="AC153" s="959">
        <v>25.67</v>
      </c>
      <c r="AD153" s="959">
        <v>0.21</v>
      </c>
      <c r="AE153" s="959">
        <v>1.23</v>
      </c>
      <c r="AF153" s="959">
        <v>1.05</v>
      </c>
      <c r="AG153" s="959">
        <v>8.3000000000000007</v>
      </c>
      <c r="AH153" s="959">
        <v>-51.2</v>
      </c>
      <c r="AI153" s="959">
        <v>43.51</v>
      </c>
      <c r="AJ153" s="959">
        <v>-6</v>
      </c>
      <c r="AK153" s="959">
        <v>40.01</v>
      </c>
      <c r="AL153" s="969">
        <v>9170</v>
      </c>
      <c r="AM153" s="964">
        <v>0.1</v>
      </c>
      <c r="AN153" s="959">
        <v>0.08</v>
      </c>
      <c r="AO153" s="845">
        <f t="shared" si="42"/>
        <v>15.426918962931186</v>
      </c>
      <c r="AP153" s="846">
        <f t="shared" si="43"/>
        <v>23.909973111743028</v>
      </c>
      <c r="AQ153" s="680">
        <f t="shared" si="44"/>
        <v>-37.081333431334862</v>
      </c>
      <c r="AR153" s="745">
        <f>INDEX(Historical!$C$7:$C$1452,MATCH(B153,Historical!$B$7:$B$1452,0))*IF(AH153="n/a",1.03,IF(AH153&lt;0,1.01,IF(AH153&gt;10,1.1,(1+AH153/100))))</f>
        <v>5.1005000000000003</v>
      </c>
      <c r="AS153" s="678">
        <f t="shared" si="45"/>
        <v>5.6105500000000008</v>
      </c>
      <c r="AT153" s="678">
        <f t="shared" si="49"/>
        <v>6.1716050000000013</v>
      </c>
      <c r="AU153" s="678">
        <f t="shared" si="49"/>
        <v>6.788765500000002</v>
      </c>
      <c r="AV153" s="678">
        <f t="shared" si="49"/>
        <v>7.4676420500000029</v>
      </c>
      <c r="AW153" s="745">
        <f t="shared" si="46"/>
        <v>31.139062550000006</v>
      </c>
      <c r="AX153" s="854">
        <f t="shared" si="47"/>
        <v>14.299716453894199</v>
      </c>
      <c r="AY153" s="1090">
        <v>0.41</v>
      </c>
      <c r="AZ153" s="964">
        <v>8.2900000000000009</v>
      </c>
      <c r="BA153" s="964">
        <v>-17.79</v>
      </c>
      <c r="BB153" s="964">
        <v>0.42</v>
      </c>
      <c r="BC153" s="964">
        <v>-4.18</v>
      </c>
      <c r="BE153" s="701">
        <v>2014</v>
      </c>
      <c r="BF153" s="986" t="e">
        <f>#VALUE!</f>
        <v>#VALUE!</v>
      </c>
      <c r="BG153" s="972">
        <v>2.9000000000000004</v>
      </c>
    </row>
    <row r="154" spans="1:59" ht="11.25" customHeight="1" x14ac:dyDescent="0.2">
      <c r="A154" s="645" t="s">
        <v>1174</v>
      </c>
      <c r="B154" s="651" t="s">
        <v>1175</v>
      </c>
      <c r="C154" s="1080" t="s">
        <v>109</v>
      </c>
      <c r="D154" s="1080" t="s">
        <v>4427</v>
      </c>
      <c r="E154" s="835">
        <v>6</v>
      </c>
      <c r="F154" s="554">
        <v>757</v>
      </c>
      <c r="G154" s="554" t="s">
        <v>107</v>
      </c>
      <c r="H154" s="554" t="s">
        <v>107</v>
      </c>
      <c r="I154" s="966">
        <v>165</v>
      </c>
      <c r="J154" s="745">
        <f t="shared" si="35"/>
        <v>2.4242424242424243</v>
      </c>
      <c r="K154" s="968">
        <v>1</v>
      </c>
      <c r="L154" s="679">
        <v>4</v>
      </c>
      <c r="M154" s="736">
        <f t="shared" si="36"/>
        <v>4</v>
      </c>
      <c r="N154" s="644" t="s">
        <v>137</v>
      </c>
      <c r="O154" s="838">
        <v>0.95</v>
      </c>
      <c r="P154" s="958">
        <v>43433</v>
      </c>
      <c r="Q154" s="958">
        <v>43448</v>
      </c>
      <c r="R154" s="736">
        <f t="shared" si="37"/>
        <v>5.2631578947368478</v>
      </c>
      <c r="S154" s="802">
        <f>IF(INDEX(Historical!$D$7:$D$1452,MATCH(B154,Historical!$B$7:$B$1452,0))=0,"n/a",(INDEX(Historical!$C$7:$C$1452,MATCH(B154,Historical!$B$7:$B$1452,0))/INDEX(Historical!$D$7:$D$1452,MATCH(B154,Historical!$B$7:$B$1452,0))-1)*100)</f>
        <v>19.298245614035103</v>
      </c>
      <c r="T154" s="802">
        <f>IF(INDEX(Historical!$F$7:$F$1452,MATCH(B154,Historical!$B$7:$B$1452,0))=0,"n/a",((INDEX(Historical!$C$7:$C$1452,MATCH(B154,Historical!$B$7:$B$1452,0))/INDEX(Historical!$F$7:$F$1452,MATCH(B154,Historical!$B$7:$B$1452,0)))^(1/3)-1)*100)</f>
        <v>29.931885166802896</v>
      </c>
      <c r="U154" s="802">
        <f>IF(INDEX(Historical!$I$7:$I$1452,MATCH(B154,Historical!$B$7:$B$1452,0))=0,"n/a",((INDEX(Historical!$C$7:$C$1452,MATCH(B154,Historical!$B$7:$B$1452,0))/INDEX(Historical!$I$7:$I$1452,MATCH(B154,Historical!$B$7:$B$1452,0)))^(1/5)-1)*100)</f>
        <v>46.724210912152842</v>
      </c>
      <c r="V154" s="802">
        <f>IF(INDEX(Historical!$O$7:$O$1452,MATCH(B154,Historical!$B$7:$B$1452,0))=0,"n/a",((INDEX(Historical!$C$7:$C$1452,MATCH(B154,Historical!$B$7:$B$1452,0))/INDEX(Historical!$O$7:$O$1452,MATCH(B154,Historical!$B$7:$B$1452,0)))^(1/10)-1)*100)</f>
        <v>-1.6120543459473669</v>
      </c>
      <c r="W154" s="803" t="str">
        <f t="shared" si="38"/>
        <v>n/a</v>
      </c>
      <c r="X154" s="804" t="str">
        <f t="shared" si="39"/>
        <v>n/a</v>
      </c>
      <c r="Y154" s="967" t="s">
        <v>4072</v>
      </c>
      <c r="Z154" s="745" t="str">
        <f t="shared" si="40"/>
        <v>n/a</v>
      </c>
      <c r="AA154" s="678" t="str">
        <f t="shared" si="41"/>
        <v>n/a</v>
      </c>
      <c r="AB154" s="679">
        <v>12</v>
      </c>
      <c r="AC154" s="959" t="s">
        <v>138</v>
      </c>
      <c r="AD154" s="959" t="s">
        <v>138</v>
      </c>
      <c r="AE154" s="959" t="s">
        <v>138</v>
      </c>
      <c r="AF154" s="959" t="s">
        <v>138</v>
      </c>
      <c r="AG154" s="959" t="s">
        <v>138</v>
      </c>
      <c r="AH154" s="959" t="s">
        <v>138</v>
      </c>
      <c r="AI154" s="959" t="s">
        <v>138</v>
      </c>
      <c r="AJ154" s="959" t="s">
        <v>138</v>
      </c>
      <c r="AK154" s="959" t="s">
        <v>138</v>
      </c>
      <c r="AL154" s="969" t="s">
        <v>138</v>
      </c>
      <c r="AM154" s="964" t="s">
        <v>138</v>
      </c>
      <c r="AN154" s="959" t="s">
        <v>138</v>
      </c>
      <c r="AO154" s="845" t="str">
        <f t="shared" si="42"/>
        <v>n/a</v>
      </c>
      <c r="AP154" s="846">
        <f t="shared" si="43"/>
        <v>49.148453336395264</v>
      </c>
      <c r="AQ154" s="680" t="str">
        <f t="shared" si="44"/>
        <v>n/a</v>
      </c>
      <c r="AR154" s="745">
        <f>INDEX(Historical!$C$7:$C$1452,MATCH(B154,Historical!$B$7:$B$1452,0))*IF(AH154="n/a",1.03,IF(AH154&lt;0,1.01,IF(AH154&gt;10,1.1,(1+AH154/100))))</f>
        <v>3.5020000000000007</v>
      </c>
      <c r="AS154" s="678">
        <f t="shared" si="45"/>
        <v>3.6070600000000006</v>
      </c>
      <c r="AT154" s="678">
        <f t="shared" si="49"/>
        <v>3.7152718000000009</v>
      </c>
      <c r="AU154" s="678">
        <f t="shared" si="49"/>
        <v>3.826729954000001</v>
      </c>
      <c r="AV154" s="678">
        <f t="shared" si="49"/>
        <v>3.9415318526200012</v>
      </c>
      <c r="AW154" s="745">
        <f t="shared" si="46"/>
        <v>18.592593606620007</v>
      </c>
      <c r="AX154" s="854">
        <f t="shared" si="47"/>
        <v>11.268238549466671</v>
      </c>
      <c r="AY154" s="1090" t="s">
        <v>138</v>
      </c>
      <c r="AZ154" s="964" t="s">
        <v>138</v>
      </c>
      <c r="BA154" s="964" t="s">
        <v>138</v>
      </c>
      <c r="BB154" s="964" t="s">
        <v>138</v>
      </c>
      <c r="BC154" s="964" t="s">
        <v>138</v>
      </c>
      <c r="BD154" s="1006" t="s">
        <v>4351</v>
      </c>
      <c r="BE154" s="701">
        <v>2013</v>
      </c>
      <c r="BF154" s="986" t="e">
        <f>#VALUE!</f>
        <v>#VALUE!</v>
      </c>
      <c r="BG154" s="972" t="s">
        <v>138</v>
      </c>
    </row>
    <row r="155" spans="1:59" ht="11.25" customHeight="1" x14ac:dyDescent="0.2">
      <c r="A155" s="645" t="s">
        <v>1176</v>
      </c>
      <c r="B155" s="651" t="s">
        <v>1177</v>
      </c>
      <c r="C155" s="1080" t="s">
        <v>248</v>
      </c>
      <c r="D155" s="1080" t="s">
        <v>4452</v>
      </c>
      <c r="E155" s="835">
        <v>7</v>
      </c>
      <c r="F155" s="554">
        <v>623</v>
      </c>
      <c r="G155" s="554" t="s">
        <v>107</v>
      </c>
      <c r="H155" s="554" t="s">
        <v>107</v>
      </c>
      <c r="I155" s="966">
        <v>112.65</v>
      </c>
      <c r="J155" s="745">
        <f t="shared" si="35"/>
        <v>1.1362627607634264</v>
      </c>
      <c r="K155" s="968">
        <v>0.32</v>
      </c>
      <c r="L155" s="679">
        <v>4</v>
      </c>
      <c r="M155" s="736">
        <f t="shared" si="36"/>
        <v>1.28</v>
      </c>
      <c r="N155" s="644" t="s">
        <v>137</v>
      </c>
      <c r="O155" s="838">
        <v>0.3</v>
      </c>
      <c r="P155" s="958">
        <v>43334</v>
      </c>
      <c r="Q155" s="958">
        <v>43356</v>
      </c>
      <c r="R155" s="736">
        <f t="shared" si="37"/>
        <v>6.6666666666666732</v>
      </c>
      <c r="S155" s="802">
        <f>IF(INDEX(Historical!$D$7:$D$1452,MATCH(B155,Historical!$B$7:$B$1452,0))=0,"n/a",(INDEX(Historical!$C$7:$C$1452,MATCH(B155,Historical!$B$7:$B$1452,0))/INDEX(Historical!$D$7:$D$1452,MATCH(B155,Historical!$B$7:$B$1452,0))-1)*100)</f>
        <v>15.999999999999993</v>
      </c>
      <c r="T155" s="802">
        <f>IF(INDEX(Historical!$F$7:$F$1452,MATCH(B155,Historical!$B$7:$B$1452,0))=0,"n/a",((INDEX(Historical!$C$7:$C$1452,MATCH(B155,Historical!$B$7:$B$1452,0))/INDEX(Historical!$F$7:$F$1452,MATCH(B155,Historical!$B$7:$B$1452,0)))^(1/3)-1)*100)</f>
        <v>20.680754822438118</v>
      </c>
      <c r="U155" s="802">
        <f>IF(INDEX(Historical!$I$7:$I$1452,MATCH(B155,Historical!$B$7:$B$1452,0))=0,"n/a",((INDEX(Historical!$C$7:$C$1452,MATCH(B155,Historical!$B$7:$B$1452,0))/INDEX(Historical!$I$7:$I$1452,MATCH(B155,Historical!$B$7:$B$1452,0)))^(1/5)-1)*100)</f>
        <v>21.395073542319597</v>
      </c>
      <c r="V155" s="802" t="str">
        <f>IF(INDEX(Historical!$O$7:$O$1452,MATCH(B155,Historical!$B$7:$B$1452,0))=0,"n/a",((INDEX(Historical!$C$7:$C$1452,MATCH(B155,Historical!$B$7:$B$1452,0))/INDEX(Historical!$O$7:$O$1452,MATCH(B155,Historical!$B$7:$B$1452,0)))^(1/10)-1)*100)</f>
        <v>n/a</v>
      </c>
      <c r="W155" s="803" t="str">
        <f t="shared" si="38"/>
        <v>n/a</v>
      </c>
      <c r="X155" s="804">
        <f t="shared" si="39"/>
        <v>14.263382361546398</v>
      </c>
      <c r="Y155" s="967"/>
      <c r="Z155" s="745">
        <f t="shared" si="40"/>
        <v>45.714285714285715</v>
      </c>
      <c r="AA155" s="678">
        <f t="shared" si="41"/>
        <v>40.232142857142861</v>
      </c>
      <c r="AB155" s="679">
        <v>12</v>
      </c>
      <c r="AC155" s="959">
        <v>2.8</v>
      </c>
      <c r="AD155" s="959">
        <v>2.42</v>
      </c>
      <c r="AE155" s="959">
        <v>1.54</v>
      </c>
      <c r="AF155" s="959">
        <v>3.84</v>
      </c>
      <c r="AG155" s="959">
        <v>10.4</v>
      </c>
      <c r="AH155" s="959">
        <v>27.6</v>
      </c>
      <c r="AI155" s="959">
        <v>16.11</v>
      </c>
      <c r="AJ155" s="959">
        <v>1.5</v>
      </c>
      <c r="AK155" s="959">
        <v>16.669999999999998</v>
      </c>
      <c r="AL155" s="969">
        <v>16940</v>
      </c>
      <c r="AM155" s="964">
        <v>8.5</v>
      </c>
      <c r="AN155" s="959">
        <v>0.85</v>
      </c>
      <c r="AO155" s="845">
        <f t="shared" si="42"/>
        <v>-17.700806554059838</v>
      </c>
      <c r="AP155" s="846">
        <f t="shared" si="43"/>
        <v>22.531336303083023</v>
      </c>
      <c r="AQ155" s="680">
        <f t="shared" si="44"/>
        <v>162.03598444270426</v>
      </c>
      <c r="AR155" s="745">
        <f>INDEX(Historical!$C$7:$C$1452,MATCH(B155,Historical!$B$7:$B$1452,0))*IF(AH155="n/a",1.03,IF(AH155&lt;0,1.01,IF(AH155&gt;10,1.1,(1+AH155/100))))</f>
        <v>1.276</v>
      </c>
      <c r="AS155" s="678">
        <f t="shared" si="45"/>
        <v>1.4036000000000002</v>
      </c>
      <c r="AT155" s="678">
        <f t="shared" si="49"/>
        <v>1.5439600000000002</v>
      </c>
      <c r="AU155" s="678">
        <f t="shared" si="49"/>
        <v>1.6983560000000004</v>
      </c>
      <c r="AV155" s="678">
        <f t="shared" si="49"/>
        <v>1.8681916000000005</v>
      </c>
      <c r="AW155" s="745">
        <f t="shared" si="46"/>
        <v>7.7901076000000016</v>
      </c>
      <c r="AX155" s="854">
        <f t="shared" si="47"/>
        <v>6.9153196626719939</v>
      </c>
      <c r="AY155" s="1090">
        <v>1.06</v>
      </c>
      <c r="AZ155" s="964">
        <v>14.34</v>
      </c>
      <c r="BA155" s="964">
        <v>-19.400000000000002</v>
      </c>
      <c r="BB155" s="964">
        <v>-5.34</v>
      </c>
      <c r="BC155" s="964">
        <v>-6.88</v>
      </c>
      <c r="BE155" s="701">
        <v>2012</v>
      </c>
      <c r="BF155" s="986" t="e">
        <f>#VALUE!</f>
        <v>#VALUE!</v>
      </c>
      <c r="BG155" s="972">
        <v>2.2999999999999998</v>
      </c>
    </row>
    <row r="156" spans="1:59" ht="11.25" customHeight="1" x14ac:dyDescent="0.2">
      <c r="A156" s="645" t="s">
        <v>1178</v>
      </c>
      <c r="B156" s="651" t="s">
        <v>1179</v>
      </c>
      <c r="C156" s="1080" t="s">
        <v>113</v>
      </c>
      <c r="D156" s="1080" t="s">
        <v>4450</v>
      </c>
      <c r="E156" s="835">
        <v>6</v>
      </c>
      <c r="F156" s="554">
        <v>695</v>
      </c>
      <c r="G156" s="554" t="s">
        <v>107</v>
      </c>
      <c r="H156" s="554" t="s">
        <v>107</v>
      </c>
      <c r="I156" s="966">
        <v>50.71</v>
      </c>
      <c r="J156" s="745">
        <f t="shared" si="35"/>
        <v>1.0254387694734766</v>
      </c>
      <c r="K156" s="975">
        <v>0.13</v>
      </c>
      <c r="L156" s="679">
        <v>4</v>
      </c>
      <c r="M156" s="736">
        <f t="shared" si="36"/>
        <v>0.52</v>
      </c>
      <c r="N156" s="644" t="s">
        <v>601</v>
      </c>
      <c r="O156" s="842">
        <v>0.105</v>
      </c>
      <c r="P156" s="958">
        <v>43160</v>
      </c>
      <c r="Q156" s="958">
        <v>43182</v>
      </c>
      <c r="R156" s="736">
        <f t="shared" si="37"/>
        <v>23.809523809523821</v>
      </c>
      <c r="S156" s="802">
        <f>IF(INDEX(Historical!$D$7:$D$1452,MATCH(B156,Historical!$B$7:$B$1452,0))=0,"n/a",(INDEX(Historical!$C$7:$C$1452,MATCH(B156,Historical!$B$7:$B$1452,0))/INDEX(Historical!$D$7:$D$1452,MATCH(B156,Historical!$B$7:$B$1452,0))-1)*100)</f>
        <v>16.666666666666675</v>
      </c>
      <c r="T156" s="802">
        <f>IF(INDEX(Historical!$F$7:$F$1452,MATCH(B156,Historical!$B$7:$B$1452,0))=0,"n/a",((INDEX(Historical!$C$7:$C$1452,MATCH(B156,Historical!$B$7:$B$1452,0))/INDEX(Historical!$F$7:$F$1452,MATCH(B156,Historical!$B$7:$B$1452,0)))^(1/3)-1)*100)</f>
        <v>18.878439055262586</v>
      </c>
      <c r="U156" s="802" t="str">
        <f>IF(INDEX(Historical!$I$7:$I$1452,MATCH(B156,Historical!$B$7:$B$1452,0))=0,"n/a",((INDEX(Historical!$C$7:$C$1452,MATCH(B156,Historical!$B$7:$B$1452,0))/INDEX(Historical!$I$7:$I$1452,MATCH(B156,Historical!$B$7:$B$1452,0)))^(1/5)-1)*100)</f>
        <v>n/a</v>
      </c>
      <c r="V156" s="802" t="str">
        <f>IF(INDEX(Historical!$O$7:$O$1452,MATCH(B156,Historical!$B$7:$B$1452,0))=0,"n/a",((INDEX(Historical!$C$7:$C$1452,MATCH(B156,Historical!$B$7:$B$1452,0))/INDEX(Historical!$O$7:$O$1452,MATCH(B156,Historical!$B$7:$B$1452,0)))^(1/10)-1)*100)</f>
        <v>n/a</v>
      </c>
      <c r="W156" s="803" t="str">
        <f t="shared" si="38"/>
        <v>n/a</v>
      </c>
      <c r="X156" s="804" t="str">
        <f t="shared" si="39"/>
        <v>n/a</v>
      </c>
      <c r="Y156" s="771" t="s">
        <v>4263</v>
      </c>
      <c r="Z156" s="745">
        <f t="shared" si="40"/>
        <v>40.625</v>
      </c>
      <c r="AA156" s="678">
        <f t="shared" si="41"/>
        <v>39.6171875</v>
      </c>
      <c r="AB156" s="679">
        <v>12</v>
      </c>
      <c r="AC156" s="959">
        <v>1.28</v>
      </c>
      <c r="AD156" s="959">
        <v>2.64</v>
      </c>
      <c r="AE156" s="959">
        <v>7.04</v>
      </c>
      <c r="AF156" s="959">
        <v>8.14</v>
      </c>
      <c r="AG156" s="959">
        <v>16.900000000000002</v>
      </c>
      <c r="AH156" s="959">
        <v>22.6</v>
      </c>
      <c r="AI156" s="959">
        <v>6.93</v>
      </c>
      <c r="AJ156" s="959">
        <v>8.3000000000000007</v>
      </c>
      <c r="AK156" s="959">
        <v>15</v>
      </c>
      <c r="AL156" s="969">
        <v>2650</v>
      </c>
      <c r="AM156" s="964">
        <v>1.43</v>
      </c>
      <c r="AN156" s="959">
        <v>0</v>
      </c>
      <c r="AO156" s="845" t="str">
        <f t="shared" si="42"/>
        <v>n/a</v>
      </c>
      <c r="AP156" s="846" t="str">
        <f t="shared" si="43"/>
        <v>n/a</v>
      </c>
      <c r="AQ156" s="680">
        <f t="shared" si="44"/>
        <v>278.58444309764707</v>
      </c>
      <c r="AR156" s="745">
        <f>INDEX(Historical!$C$7:$C$1452,MATCH(B156,Historical!$B$7:$B$1452,0))*IF(AH156="n/a",1.03,IF(AH156&lt;0,1.01,IF(AH156&gt;10,1.1,(1+AH156/100))))</f>
        <v>0.92400000000000004</v>
      </c>
      <c r="AS156" s="678">
        <f t="shared" si="45"/>
        <v>0.98803319999999994</v>
      </c>
      <c r="AT156" s="678">
        <f t="shared" si="49"/>
        <v>1.0868365200000001</v>
      </c>
      <c r="AU156" s="678">
        <f t="shared" si="49"/>
        <v>1.1955201720000002</v>
      </c>
      <c r="AV156" s="678">
        <f t="shared" si="49"/>
        <v>1.3150721892000004</v>
      </c>
      <c r="AW156" s="745">
        <f t="shared" si="46"/>
        <v>5.5094620812000006</v>
      </c>
      <c r="AX156" s="854">
        <f t="shared" si="47"/>
        <v>10.864646186550978</v>
      </c>
      <c r="AY156" s="1090">
        <v>0.63</v>
      </c>
      <c r="AZ156" s="964">
        <v>45.300000000000004</v>
      </c>
      <c r="BA156" s="964">
        <v>-7.08</v>
      </c>
      <c r="BB156" s="964">
        <v>1.1599999999999999</v>
      </c>
      <c r="BC156" s="964">
        <v>4.5</v>
      </c>
      <c r="BE156" s="701">
        <v>2013</v>
      </c>
      <c r="BF156" s="986" t="e">
        <f>#VALUE!</f>
        <v>#VALUE!</v>
      </c>
      <c r="BG156" s="972">
        <v>11.600000000000001</v>
      </c>
    </row>
    <row r="157" spans="1:59" ht="11.25" customHeight="1" x14ac:dyDescent="0.2">
      <c r="A157" s="645" t="s">
        <v>3858</v>
      </c>
      <c r="B157" s="651" t="s">
        <v>3859</v>
      </c>
      <c r="C157" s="1080" t="s">
        <v>248</v>
      </c>
      <c r="D157" s="1080" t="s">
        <v>4441</v>
      </c>
      <c r="E157" s="835">
        <v>5</v>
      </c>
      <c r="F157" s="554">
        <v>811</v>
      </c>
      <c r="G157" s="554" t="s">
        <v>107</v>
      </c>
      <c r="H157" s="554" t="s">
        <v>107</v>
      </c>
      <c r="I157" s="966">
        <v>15.5</v>
      </c>
      <c r="J157" s="745">
        <f t="shared" si="35"/>
        <v>5.67741935483871</v>
      </c>
      <c r="K157" s="968">
        <v>0.22</v>
      </c>
      <c r="L157" s="679">
        <v>4</v>
      </c>
      <c r="M157" s="736">
        <f t="shared" si="36"/>
        <v>0.88</v>
      </c>
      <c r="N157" s="644" t="s">
        <v>1000</v>
      </c>
      <c r="O157" s="838">
        <v>0.21</v>
      </c>
      <c r="P157" s="958">
        <v>43230</v>
      </c>
      <c r="Q157" s="958">
        <v>43245</v>
      </c>
      <c r="R157" s="736">
        <f t="shared" si="37"/>
        <v>4.7619047619047663</v>
      </c>
      <c r="S157" s="802">
        <f>IF(INDEX(Historical!$D$7:$D$1452,MATCH(B157,Historical!$B$7:$B$1452,0))=0,"n/a",(INDEX(Historical!$C$7:$C$1452,MATCH(B157,Historical!$B$7:$B$1452,0))/INDEX(Historical!$D$7:$D$1452,MATCH(B157,Historical!$B$7:$B$1452,0))-1)*100)</f>
        <v>10.810810810810811</v>
      </c>
      <c r="T157" s="802">
        <f>IF(INDEX(Historical!$F$7:$F$1452,MATCH(B157,Historical!$B$7:$B$1452,0))=0,"n/a",((INDEX(Historical!$C$7:$C$1452,MATCH(B157,Historical!$B$7:$B$1452,0))/INDEX(Historical!$F$7:$F$1452,MATCH(B157,Historical!$B$7:$B$1452,0)))^(1/3)-1)*100)</f>
        <v>15.658971921573418</v>
      </c>
      <c r="U157" s="802" t="str">
        <f>IF(INDEX(Historical!$I$7:$I$1452,MATCH(B157,Historical!$B$7:$B$1452,0))=0,"n/a",((INDEX(Historical!$C$7:$C$1452,MATCH(B157,Historical!$B$7:$B$1452,0))/INDEX(Historical!$I$7:$I$1452,MATCH(B157,Historical!$B$7:$B$1452,0)))^(1/5)-1)*100)</f>
        <v>n/a</v>
      </c>
      <c r="V157" s="802" t="str">
        <f>IF(INDEX(Historical!$O$7:$O$1452,MATCH(B157,Historical!$B$7:$B$1452,0))=0,"n/a",((INDEX(Historical!$C$7:$C$1452,MATCH(B157,Historical!$B$7:$B$1452,0))/INDEX(Historical!$O$7:$O$1452,MATCH(B157,Historical!$B$7:$B$1452,0)))^(1/10)-1)*100)</f>
        <v>n/a</v>
      </c>
      <c r="W157" s="803" t="str">
        <f t="shared" si="38"/>
        <v>n/a</v>
      </c>
      <c r="X157" s="804" t="str">
        <f t="shared" si="39"/>
        <v>n/a</v>
      </c>
      <c r="Y157" s="759"/>
      <c r="Z157" s="745">
        <f t="shared" si="40"/>
        <v>157.14285714285714</v>
      </c>
      <c r="AA157" s="678">
        <f t="shared" si="41"/>
        <v>27.678571428571427</v>
      </c>
      <c r="AB157" s="679">
        <v>12</v>
      </c>
      <c r="AC157" s="959">
        <v>0.56000000000000005</v>
      </c>
      <c r="AD157" s="959">
        <v>6.58</v>
      </c>
      <c r="AE157" s="959">
        <v>2.2799999999999998</v>
      </c>
      <c r="AF157" s="959">
        <v>3.47</v>
      </c>
      <c r="AG157" s="959">
        <v>12.9</v>
      </c>
      <c r="AH157" s="959">
        <v>22.900000000000002</v>
      </c>
      <c r="AI157" s="959">
        <v>-1.24</v>
      </c>
      <c r="AJ157" s="959">
        <v>32.9</v>
      </c>
      <c r="AK157" s="959">
        <v>4.2</v>
      </c>
      <c r="AL157" s="969">
        <v>2940</v>
      </c>
      <c r="AM157" s="964">
        <v>0.3</v>
      </c>
      <c r="AN157" s="959">
        <v>2.93</v>
      </c>
      <c r="AO157" s="845" t="str">
        <f t="shared" si="42"/>
        <v>n/a</v>
      </c>
      <c r="AP157" s="846" t="str">
        <f t="shared" si="43"/>
        <v>n/a</v>
      </c>
      <c r="AQ157" s="680">
        <f t="shared" si="44"/>
        <v>106.60713428269588</v>
      </c>
      <c r="AR157" s="745">
        <f>INDEX(Historical!$C$7:$C$1452,MATCH(B157,Historical!$B$7:$B$1452,0))*IF(AH157="n/a",1.03,IF(AH157&lt;0,1.01,IF(AH157&gt;10,1.1,(1+AH157/100))))</f>
        <v>0.90200000000000002</v>
      </c>
      <c r="AS157" s="678">
        <f t="shared" si="45"/>
        <v>0.91102000000000005</v>
      </c>
      <c r="AT157" s="678">
        <f t="shared" si="49"/>
        <v>0.94928284000000007</v>
      </c>
      <c r="AU157" s="678">
        <f t="shared" si="49"/>
        <v>0.98915271928000015</v>
      </c>
      <c r="AV157" s="678">
        <f t="shared" si="49"/>
        <v>1.0306971334897601</v>
      </c>
      <c r="AW157" s="745">
        <f t="shared" si="46"/>
        <v>4.7821526927697606</v>
      </c>
      <c r="AX157" s="854">
        <f t="shared" si="47"/>
        <v>30.852598017869425</v>
      </c>
      <c r="AY157" s="1090">
        <v>1.1399999999999999</v>
      </c>
      <c r="AZ157" s="964">
        <v>4.9399999999999995</v>
      </c>
      <c r="BA157" s="964">
        <v>-31.36</v>
      </c>
      <c r="BB157" s="964">
        <v>-10.59</v>
      </c>
      <c r="BC157" s="964">
        <v>-21.15</v>
      </c>
      <c r="BE157" s="701">
        <v>2014</v>
      </c>
      <c r="BF157" s="986" t="e">
        <f>#VALUE!</f>
        <v>#VALUE!</v>
      </c>
      <c r="BG157" s="972">
        <v>2.5</v>
      </c>
    </row>
    <row r="158" spans="1:59" ht="11.25" customHeight="1" x14ac:dyDescent="0.2">
      <c r="A158" s="566" t="s">
        <v>1180</v>
      </c>
      <c r="B158" s="651" t="s">
        <v>1181</v>
      </c>
      <c r="C158" s="1080" t="s">
        <v>4407</v>
      </c>
      <c r="D158" s="1080" t="s">
        <v>4408</v>
      </c>
      <c r="E158" s="835">
        <v>9</v>
      </c>
      <c r="F158" s="554">
        <v>379</v>
      </c>
      <c r="G158" s="554" t="s">
        <v>107</v>
      </c>
      <c r="H158" s="554" t="s">
        <v>107</v>
      </c>
      <c r="I158" s="966">
        <v>90.48</v>
      </c>
      <c r="J158" s="745">
        <f t="shared" si="35"/>
        <v>3.8019451812555261</v>
      </c>
      <c r="K158" s="968">
        <v>0.86</v>
      </c>
      <c r="L158" s="679">
        <v>4</v>
      </c>
      <c r="M158" s="736">
        <f t="shared" si="36"/>
        <v>3.44</v>
      </c>
      <c r="N158" s="644" t="s">
        <v>322</v>
      </c>
      <c r="O158" s="838">
        <v>0.78</v>
      </c>
      <c r="P158" s="958">
        <v>43265</v>
      </c>
      <c r="Q158" s="958">
        <v>43280</v>
      </c>
      <c r="R158" s="736">
        <f t="shared" si="37"/>
        <v>10.25641025641025</v>
      </c>
      <c r="S158" s="802">
        <f>IF(INDEX(Historical!$D$7:$D$1452,MATCH(B158,Historical!$B$7:$B$1452,0))=0,"n/a",(INDEX(Historical!$C$7:$C$1452,MATCH(B158,Historical!$B$7:$B$1452,0))/INDEX(Historical!$D$7:$D$1452,MATCH(B158,Historical!$B$7:$B$1452,0))-1)*100)</f>
        <v>6.4846416382252636</v>
      </c>
      <c r="T158" s="802">
        <f>IF(INDEX(Historical!$F$7:$F$1452,MATCH(B158,Historical!$B$7:$B$1452,0))=0,"n/a",((INDEX(Historical!$C$7:$C$1452,MATCH(B158,Historical!$B$7:$B$1452,0))/INDEX(Historical!$F$7:$F$1452,MATCH(B158,Historical!$B$7:$B$1452,0)))^(1/3)-1)*100)</f>
        <v>19.901699730735189</v>
      </c>
      <c r="U158" s="802">
        <f>IF(INDEX(Historical!$I$7:$I$1452,MATCH(B158,Historical!$B$7:$B$1452,0))=0,"n/a",((INDEX(Historical!$C$7:$C$1452,MATCH(B158,Historical!$B$7:$B$1452,0))/INDEX(Historical!$I$7:$I$1452,MATCH(B158,Historical!$B$7:$B$1452,0)))^(1/5)-1)*100)</f>
        <v>31.615034074848403</v>
      </c>
      <c r="V158" s="802">
        <f>IF(INDEX(Historical!$O$7:$O$1452,MATCH(B158,Historical!$B$7:$B$1452,0))=0,"n/a",((INDEX(Historical!$C$7:$C$1452,MATCH(B158,Historical!$B$7:$B$1452,0))/INDEX(Historical!$O$7:$O$1452,MATCH(B158,Historical!$B$7:$B$1452,0)))^(1/10)-1)*100)</f>
        <v>12.836751697172</v>
      </c>
      <c r="W158" s="803">
        <f t="shared" si="38"/>
        <v>2.4628531283200994</v>
      </c>
      <c r="X158" s="804">
        <f t="shared" si="39"/>
        <v>1.1930201537678642</v>
      </c>
      <c r="Y158" s="759"/>
      <c r="Z158" s="745">
        <f t="shared" si="40"/>
        <v>87.309644670050758</v>
      </c>
      <c r="AA158" s="678">
        <f t="shared" si="41"/>
        <v>22.964467005076145</v>
      </c>
      <c r="AB158" s="679">
        <v>12</v>
      </c>
      <c r="AC158" s="959">
        <v>3.94</v>
      </c>
      <c r="AD158" s="959">
        <v>3.83</v>
      </c>
      <c r="AE158" s="959">
        <v>10.210000000000001</v>
      </c>
      <c r="AF158" s="959">
        <v>4.78</v>
      </c>
      <c r="AG158" s="959">
        <v>17</v>
      </c>
      <c r="AH158" s="959">
        <v>27.3</v>
      </c>
      <c r="AI158" s="959">
        <v>7.580000000000001</v>
      </c>
      <c r="AJ158" s="959">
        <v>26.5</v>
      </c>
      <c r="AK158" s="959">
        <v>6</v>
      </c>
      <c r="AL158" s="969">
        <v>11960</v>
      </c>
      <c r="AM158" s="964">
        <v>0.5</v>
      </c>
      <c r="AN158" s="959">
        <v>1.99</v>
      </c>
      <c r="AO158" s="845">
        <f t="shared" si="42"/>
        <v>12.452512251027784</v>
      </c>
      <c r="AP158" s="846">
        <f t="shared" si="43"/>
        <v>35.416979256103929</v>
      </c>
      <c r="AQ158" s="680">
        <f t="shared" si="44"/>
        <v>120.87719291172134</v>
      </c>
      <c r="AR158" s="745">
        <f>INDEX(Historical!$C$7:$C$1452,MATCH(B158,Historical!$B$7:$B$1452,0))*IF(AH158="n/a",1.03,IF(AH158&lt;0,1.01,IF(AH158&gt;10,1.1,(1+AH158/100))))</f>
        <v>3.4320000000000004</v>
      </c>
      <c r="AS158" s="678">
        <f t="shared" si="45"/>
        <v>3.6921456000000008</v>
      </c>
      <c r="AT158" s="678">
        <f t="shared" si="49"/>
        <v>3.913674336000001</v>
      </c>
      <c r="AU158" s="678">
        <f t="shared" si="49"/>
        <v>4.1484947961600014</v>
      </c>
      <c r="AV158" s="678">
        <f t="shared" si="49"/>
        <v>4.397404483929602</v>
      </c>
      <c r="AW158" s="745">
        <f t="shared" si="46"/>
        <v>19.583719216089605</v>
      </c>
      <c r="AX158" s="854">
        <f t="shared" si="47"/>
        <v>21.644252007172419</v>
      </c>
      <c r="AY158" s="1090">
        <v>0.21</v>
      </c>
      <c r="AZ158" s="964">
        <v>16.7</v>
      </c>
      <c r="BA158" s="964">
        <v>-11.25</v>
      </c>
      <c r="BB158" s="964">
        <v>-1.8499999999999999</v>
      </c>
      <c r="BC158" s="964">
        <v>-1.5699999999999998</v>
      </c>
      <c r="BE158" s="701">
        <v>2010</v>
      </c>
      <c r="BF158" s="986" t="e">
        <f>#VALUE!</f>
        <v>#VALUE!</v>
      </c>
      <c r="BG158" s="972">
        <v>5.3</v>
      </c>
    </row>
    <row r="159" spans="1:59" ht="11.25" customHeight="1" x14ac:dyDescent="0.2">
      <c r="A159" s="667" t="s">
        <v>1182</v>
      </c>
      <c r="B159" s="651" t="s">
        <v>1183</v>
      </c>
      <c r="C159" s="1080" t="s">
        <v>109</v>
      </c>
      <c r="D159" s="1080" t="s">
        <v>4427</v>
      </c>
      <c r="E159" s="835">
        <v>7</v>
      </c>
      <c r="F159" s="554">
        <v>601</v>
      </c>
      <c r="G159" s="554" t="s">
        <v>107</v>
      </c>
      <c r="H159" s="554" t="s">
        <v>107</v>
      </c>
      <c r="I159" s="966">
        <v>30</v>
      </c>
      <c r="J159" s="745">
        <f t="shared" si="35"/>
        <v>3.3333333333333335</v>
      </c>
      <c r="K159" s="968">
        <v>0.25</v>
      </c>
      <c r="L159" s="679">
        <v>4</v>
      </c>
      <c r="M159" s="736">
        <f t="shared" si="36"/>
        <v>1</v>
      </c>
      <c r="N159" s="644" t="s">
        <v>978</v>
      </c>
      <c r="O159" s="838">
        <v>0.24</v>
      </c>
      <c r="P159" s="958">
        <v>43221</v>
      </c>
      <c r="Q159" s="958">
        <v>43235</v>
      </c>
      <c r="R159" s="736">
        <f t="shared" si="37"/>
        <v>4.1666666666666705</v>
      </c>
      <c r="S159" s="802">
        <f>IF(INDEX(Historical!$D$7:$D$1452,MATCH(B159,Historical!$B$7:$B$1452,0))=0,"n/a",(INDEX(Historical!$C$7:$C$1452,MATCH(B159,Historical!$B$7:$B$1452,0))/INDEX(Historical!$D$7:$D$1452,MATCH(B159,Historical!$B$7:$B$1452,0))-1)*100)</f>
        <v>16.666666666666675</v>
      </c>
      <c r="T159" s="802">
        <f>IF(INDEX(Historical!$F$7:$F$1452,MATCH(B159,Historical!$B$7:$B$1452,0))=0,"n/a",((INDEX(Historical!$C$7:$C$1452,MATCH(B159,Historical!$B$7:$B$1452,0))/INDEX(Historical!$F$7:$F$1452,MATCH(B159,Historical!$B$7:$B$1452,0)))^(1/3)-1)*100)</f>
        <v>9.1392883061105934</v>
      </c>
      <c r="U159" s="802">
        <f>IF(INDEX(Historical!$I$7:$I$1452,MATCH(B159,Historical!$B$7:$B$1452,0))=0,"n/a",((INDEX(Historical!$C$7:$C$1452,MATCH(B159,Historical!$B$7:$B$1452,0))/INDEX(Historical!$I$7:$I$1452,MATCH(B159,Historical!$B$7:$B$1452,0)))^(1/5)-1)*100)</f>
        <v>7.2932211056065954</v>
      </c>
      <c r="V159" s="802" t="str">
        <f>IF(INDEX(Historical!$O$7:$O$1452,MATCH(B159,Historical!$B$7:$B$1452,0))=0,"n/a",((INDEX(Historical!$C$7:$C$1452,MATCH(B159,Historical!$B$7:$B$1452,0))/INDEX(Historical!$O$7:$O$1452,MATCH(B159,Historical!$B$7:$B$1452,0)))^(1/10)-1)*100)</f>
        <v>n/a</v>
      </c>
      <c r="W159" s="803" t="str">
        <f t="shared" si="38"/>
        <v>n/a</v>
      </c>
      <c r="X159" s="804" t="str">
        <f t="shared" si="39"/>
        <v>n/a</v>
      </c>
      <c r="Y159" s="967"/>
      <c r="Z159" s="745" t="str">
        <f t="shared" si="40"/>
        <v>n/a</v>
      </c>
      <c r="AA159" s="678" t="str">
        <f t="shared" si="41"/>
        <v>n/a</v>
      </c>
      <c r="AB159" s="679">
        <v>12</v>
      </c>
      <c r="AC159" s="959" t="s">
        <v>138</v>
      </c>
      <c r="AD159" s="959" t="s">
        <v>138</v>
      </c>
      <c r="AE159" s="959" t="s">
        <v>138</v>
      </c>
      <c r="AF159" s="959" t="s">
        <v>138</v>
      </c>
      <c r="AG159" s="959" t="s">
        <v>138</v>
      </c>
      <c r="AH159" s="959" t="s">
        <v>138</v>
      </c>
      <c r="AI159" s="959" t="s">
        <v>138</v>
      </c>
      <c r="AJ159" s="959" t="s">
        <v>138</v>
      </c>
      <c r="AK159" s="959" t="s">
        <v>138</v>
      </c>
      <c r="AL159" s="969" t="s">
        <v>138</v>
      </c>
      <c r="AM159" s="964" t="s">
        <v>138</v>
      </c>
      <c r="AN159" s="959" t="s">
        <v>138</v>
      </c>
      <c r="AO159" s="845" t="str">
        <f t="shared" si="42"/>
        <v>n/a</v>
      </c>
      <c r="AP159" s="846">
        <f t="shared" si="43"/>
        <v>10.626554438939928</v>
      </c>
      <c r="AQ159" s="680" t="str">
        <f t="shared" si="44"/>
        <v>n/a</v>
      </c>
      <c r="AR159" s="745">
        <f>INDEX(Historical!$C$7:$C$1452,MATCH(B159,Historical!$B$7:$B$1452,0))*IF(AH159="n/a",1.03,IF(AH159&lt;0,1.01,IF(AH159&gt;10,1.1,(1+AH159/100))))</f>
        <v>0.93730000000000002</v>
      </c>
      <c r="AS159" s="678">
        <f t="shared" si="45"/>
        <v>0.96541900000000003</v>
      </c>
      <c r="AT159" s="678">
        <f t="shared" si="49"/>
        <v>0.99438157000000005</v>
      </c>
      <c r="AU159" s="678">
        <f t="shared" si="49"/>
        <v>1.0242130171000001</v>
      </c>
      <c r="AV159" s="678">
        <f t="shared" si="49"/>
        <v>1.0549394076130001</v>
      </c>
      <c r="AW159" s="745">
        <f t="shared" si="46"/>
        <v>4.9762529947130005</v>
      </c>
      <c r="AX159" s="854">
        <f t="shared" si="47"/>
        <v>16.58750998237667</v>
      </c>
      <c r="AY159" s="1090" t="s">
        <v>138</v>
      </c>
      <c r="AZ159" s="964" t="s">
        <v>138</v>
      </c>
      <c r="BA159" s="964" t="s">
        <v>138</v>
      </c>
      <c r="BB159" s="964" t="s">
        <v>138</v>
      </c>
      <c r="BC159" s="964" t="s">
        <v>138</v>
      </c>
      <c r="BD159" s="1006" t="s">
        <v>4351</v>
      </c>
      <c r="BE159" s="701">
        <v>2012</v>
      </c>
      <c r="BF159" s="986" t="e">
        <f>#VALUE!</f>
        <v>#VALUE!</v>
      </c>
      <c r="BG159" s="972" t="s">
        <v>138</v>
      </c>
    </row>
    <row r="160" spans="1:59" ht="11.25" customHeight="1" x14ac:dyDescent="0.2">
      <c r="A160" s="667" t="s">
        <v>1184</v>
      </c>
      <c r="B160" s="651" t="s">
        <v>1185</v>
      </c>
      <c r="C160" s="1080" t="s">
        <v>109</v>
      </c>
      <c r="D160" s="1080" t="s">
        <v>4427</v>
      </c>
      <c r="E160" s="835">
        <v>7</v>
      </c>
      <c r="F160" s="554">
        <v>631</v>
      </c>
      <c r="G160" s="554" t="s">
        <v>107</v>
      </c>
      <c r="H160" s="554" t="s">
        <v>107</v>
      </c>
      <c r="I160" s="966">
        <v>16.5</v>
      </c>
      <c r="J160" s="745">
        <f t="shared" si="35"/>
        <v>2.666666666666667</v>
      </c>
      <c r="K160" s="968">
        <v>0.11</v>
      </c>
      <c r="L160" s="679">
        <v>4</v>
      </c>
      <c r="M160" s="736">
        <f t="shared" si="36"/>
        <v>0.44</v>
      </c>
      <c r="N160" s="644" t="s">
        <v>221</v>
      </c>
      <c r="O160" s="838">
        <v>0.1</v>
      </c>
      <c r="P160" s="958">
        <v>43377</v>
      </c>
      <c r="Q160" s="958">
        <v>43388</v>
      </c>
      <c r="R160" s="736">
        <f t="shared" si="37"/>
        <v>9.9999999999999947</v>
      </c>
      <c r="S160" s="802">
        <f>IF(INDEX(Historical!$D$7:$D$1452,MATCH(B160,Historical!$B$7:$B$1452,0))=0,"n/a",(INDEX(Historical!$C$7:$C$1452,MATCH(B160,Historical!$B$7:$B$1452,0))/INDEX(Historical!$D$7:$D$1452,MATCH(B160,Historical!$B$7:$B$1452,0))-1)*100)</f>
        <v>25</v>
      </c>
      <c r="T160" s="802">
        <f>IF(INDEX(Historical!$F$7:$F$1452,MATCH(B160,Historical!$B$7:$B$1452,0))=0,"n/a",((INDEX(Historical!$C$7:$C$1452,MATCH(B160,Historical!$B$7:$B$1452,0))/INDEX(Historical!$F$7:$F$1452,MATCH(B160,Historical!$B$7:$B$1452,0)))^(1/3)-1)*100)</f>
        <v>49.380158218572156</v>
      </c>
      <c r="U160" s="802">
        <f>IF(INDEX(Historical!$I$7:$I$1452,MATCH(B160,Historical!$B$7:$B$1452,0))=0,"n/a",((INDEX(Historical!$C$7:$C$1452,MATCH(B160,Historical!$B$7:$B$1452,0))/INDEX(Historical!$I$7:$I$1452,MATCH(B160,Historical!$B$7:$B$1452,0)))^(1/5)-1)*100)</f>
        <v>30.919799162122974</v>
      </c>
      <c r="V160" s="802" t="str">
        <f>IF(INDEX(Historical!$O$7:$O$1452,MATCH(B160,Historical!$B$7:$B$1452,0))=0,"n/a",((INDEX(Historical!$C$7:$C$1452,MATCH(B160,Historical!$B$7:$B$1452,0))/INDEX(Historical!$O$7:$O$1452,MATCH(B160,Historical!$B$7:$B$1452,0)))^(1/10)-1)*100)</f>
        <v>n/a</v>
      </c>
      <c r="W160" s="803" t="str">
        <f t="shared" si="38"/>
        <v>n/a</v>
      </c>
      <c r="X160" s="804" t="str">
        <f t="shared" si="39"/>
        <v>n/a</v>
      </c>
      <c r="Y160" s="967"/>
      <c r="Z160" s="745" t="str">
        <f t="shared" si="40"/>
        <v>n/a</v>
      </c>
      <c r="AA160" s="678" t="str">
        <f t="shared" si="41"/>
        <v>n/a</v>
      </c>
      <c r="AB160" s="679">
        <v>12</v>
      </c>
      <c r="AC160" s="959" t="s">
        <v>138</v>
      </c>
      <c r="AD160" s="959" t="s">
        <v>138</v>
      </c>
      <c r="AE160" s="959" t="s">
        <v>138</v>
      </c>
      <c r="AF160" s="959" t="s">
        <v>138</v>
      </c>
      <c r="AG160" s="959" t="s">
        <v>138</v>
      </c>
      <c r="AH160" s="959" t="s">
        <v>138</v>
      </c>
      <c r="AI160" s="959" t="s">
        <v>138</v>
      </c>
      <c r="AJ160" s="959" t="s">
        <v>138</v>
      </c>
      <c r="AK160" s="959" t="s">
        <v>138</v>
      </c>
      <c r="AL160" s="969" t="s">
        <v>138</v>
      </c>
      <c r="AM160" s="964" t="s">
        <v>138</v>
      </c>
      <c r="AN160" s="959" t="s">
        <v>138</v>
      </c>
      <c r="AO160" s="845" t="str">
        <f t="shared" si="42"/>
        <v>n/a</v>
      </c>
      <c r="AP160" s="846">
        <f t="shared" si="43"/>
        <v>33.586465828789642</v>
      </c>
      <c r="AQ160" s="680" t="str">
        <f t="shared" si="44"/>
        <v>n/a</v>
      </c>
      <c r="AR160" s="745">
        <f>INDEX(Historical!$C$7:$C$1452,MATCH(B160,Historical!$B$7:$B$1452,0))*IF(AH160="n/a",1.03,IF(AH160&lt;0,1.01,IF(AH160&gt;10,1.1,(1+AH160/100))))</f>
        <v>0.41200000000000003</v>
      </c>
      <c r="AS160" s="678">
        <f t="shared" si="45"/>
        <v>0.42436000000000007</v>
      </c>
      <c r="AT160" s="678">
        <f t="shared" si="49"/>
        <v>0.43709080000000006</v>
      </c>
      <c r="AU160" s="678">
        <f t="shared" si="49"/>
        <v>0.45020352400000008</v>
      </c>
      <c r="AV160" s="678">
        <f t="shared" si="49"/>
        <v>0.46370962972000007</v>
      </c>
      <c r="AW160" s="745">
        <f t="shared" si="46"/>
        <v>2.1873639537200003</v>
      </c>
      <c r="AX160" s="854">
        <f t="shared" si="47"/>
        <v>13.25675123466667</v>
      </c>
      <c r="AY160" s="1090" t="s">
        <v>138</v>
      </c>
      <c r="AZ160" s="964" t="s">
        <v>138</v>
      </c>
      <c r="BA160" s="964" t="s">
        <v>138</v>
      </c>
      <c r="BB160" s="964" t="s">
        <v>138</v>
      </c>
      <c r="BC160" s="964" t="s">
        <v>138</v>
      </c>
      <c r="BD160" s="1006" t="s">
        <v>4351</v>
      </c>
      <c r="BE160" s="701">
        <v>2013</v>
      </c>
      <c r="BF160" s="986" t="e">
        <f>#VALUE!</f>
        <v>#VALUE!</v>
      </c>
      <c r="BG160" s="972" t="s">
        <v>138</v>
      </c>
    </row>
    <row r="161" spans="1:59" ht="11.25" customHeight="1" x14ac:dyDescent="0.2">
      <c r="A161" s="645" t="s">
        <v>1186</v>
      </c>
      <c r="B161" s="651" t="s">
        <v>1187</v>
      </c>
      <c r="C161" s="1080" t="s">
        <v>109</v>
      </c>
      <c r="D161" s="1080" t="s">
        <v>119</v>
      </c>
      <c r="E161" s="835">
        <v>8</v>
      </c>
      <c r="F161" s="554">
        <v>464</v>
      </c>
      <c r="G161" s="554" t="s">
        <v>38</v>
      </c>
      <c r="H161" s="554" t="s">
        <v>116</v>
      </c>
      <c r="I161" s="966">
        <v>65.650000000000006</v>
      </c>
      <c r="J161" s="745">
        <f t="shared" si="35"/>
        <v>2.8027418126428025</v>
      </c>
      <c r="K161" s="968">
        <v>0.46</v>
      </c>
      <c r="L161" s="679">
        <v>4</v>
      </c>
      <c r="M161" s="736">
        <f t="shared" si="36"/>
        <v>1.84</v>
      </c>
      <c r="N161" s="644" t="s">
        <v>153</v>
      </c>
      <c r="O161" s="838">
        <v>0.44</v>
      </c>
      <c r="P161" s="958">
        <v>43173</v>
      </c>
      <c r="Q161" s="958">
        <v>43188</v>
      </c>
      <c r="R161" s="736">
        <f t="shared" si="37"/>
        <v>4.5454545454545494</v>
      </c>
      <c r="S161" s="802">
        <f>IF(INDEX(Historical!$D$7:$D$1452,MATCH(B161,Historical!$B$7:$B$1452,0))=0,"n/a",(INDEX(Historical!$C$7:$C$1452,MATCH(B161,Historical!$B$7:$B$1452,0))/INDEX(Historical!$D$7:$D$1452,MATCH(B161,Historical!$B$7:$B$1452,0))-1)*100)</f>
        <v>4.7619047619047672</v>
      </c>
      <c r="T161" s="802">
        <f>IF(INDEX(Historical!$F$7:$F$1452,MATCH(B161,Historical!$B$7:$B$1452,0))=0,"n/a",((INDEX(Historical!$C$7:$C$1452,MATCH(B161,Historical!$B$7:$B$1452,0))/INDEX(Historical!$F$7:$F$1452,MATCH(B161,Historical!$B$7:$B$1452,0)))^(1/3)-1)*100)</f>
        <v>7.9265291666473336</v>
      </c>
      <c r="U161" s="802">
        <f>IF(INDEX(Historical!$I$7:$I$1452,MATCH(B161,Historical!$B$7:$B$1452,0))=0,"n/a",((INDEX(Historical!$C$7:$C$1452,MATCH(B161,Historical!$B$7:$B$1452,0))/INDEX(Historical!$I$7:$I$1452,MATCH(B161,Historical!$B$7:$B$1452,0)))^(1/5)-1)*100)</f>
        <v>34.490167754521849</v>
      </c>
      <c r="V161" s="802">
        <f>IF(INDEX(Historical!$O$7:$O$1452,MATCH(B161,Historical!$B$7:$B$1452,0))=0,"n/a",((INDEX(Historical!$C$7:$C$1452,MATCH(B161,Historical!$B$7:$B$1452,0))/INDEX(Historical!$O$7:$O$1452,MATCH(B161,Historical!$B$7:$B$1452,0)))^(1/10)-1)*100)</f>
        <v>13.874673044960195</v>
      </c>
      <c r="W161" s="803">
        <f t="shared" si="38"/>
        <v>2.4858364332448164</v>
      </c>
      <c r="X161" s="804">
        <f t="shared" si="39"/>
        <v>4.4218163787848521</v>
      </c>
      <c r="Y161" s="760"/>
      <c r="Z161" s="745">
        <f t="shared" si="40"/>
        <v>41.818181818181813</v>
      </c>
      <c r="AA161" s="678">
        <f t="shared" si="41"/>
        <v>14.920454545454545</v>
      </c>
      <c r="AB161" s="679">
        <v>12</v>
      </c>
      <c r="AC161" s="959">
        <v>4.4000000000000004</v>
      </c>
      <c r="AD161" s="959">
        <v>1.05</v>
      </c>
      <c r="AE161" s="959">
        <v>2.25</v>
      </c>
      <c r="AF161" s="959">
        <v>1.37</v>
      </c>
      <c r="AG161" s="959">
        <v>8.7999999999999989</v>
      </c>
      <c r="AH161" s="959">
        <v>1.0999999999999999</v>
      </c>
      <c r="AI161" s="959">
        <v>2.06</v>
      </c>
      <c r="AJ161" s="959">
        <v>7.8</v>
      </c>
      <c r="AK161" s="959">
        <v>14.2</v>
      </c>
      <c r="AL161" s="969">
        <v>1680</v>
      </c>
      <c r="AM161" s="964">
        <v>59.77</v>
      </c>
      <c r="AN161" s="959">
        <v>0</v>
      </c>
      <c r="AO161" s="845">
        <f t="shared" si="42"/>
        <v>22.372455021710103</v>
      </c>
      <c r="AP161" s="846">
        <f t="shared" si="43"/>
        <v>37.292909567164649</v>
      </c>
      <c r="AQ161" s="680">
        <f t="shared" si="44"/>
        <v>-4.6852635218509908</v>
      </c>
      <c r="AR161" s="745">
        <f>INDEX(Historical!$C$7:$C$1452,MATCH(B161,Historical!$B$7:$B$1452,0))*IF(AH161="n/a",1.03,IF(AH161&lt;0,1.01,IF(AH161&gt;10,1.1,(1+AH161/100))))</f>
        <v>1.7793599999999998</v>
      </c>
      <c r="AS161" s="678">
        <f t="shared" si="45"/>
        <v>1.8160148159999998</v>
      </c>
      <c r="AT161" s="678">
        <f t="shared" si="49"/>
        <v>1.9976162976</v>
      </c>
      <c r="AU161" s="678">
        <f t="shared" si="49"/>
        <v>2.1973779273600003</v>
      </c>
      <c r="AV161" s="678">
        <f t="shared" si="49"/>
        <v>2.4171157200960005</v>
      </c>
      <c r="AW161" s="745">
        <f t="shared" si="46"/>
        <v>10.207484761056001</v>
      </c>
      <c r="AX161" s="854">
        <f t="shared" si="47"/>
        <v>15.548339316155371</v>
      </c>
      <c r="AY161" s="1090">
        <v>0.82</v>
      </c>
      <c r="AZ161" s="964">
        <v>4.72</v>
      </c>
      <c r="BA161" s="964">
        <v>-23.400000000000002</v>
      </c>
      <c r="BB161" s="964">
        <v>-5.01</v>
      </c>
      <c r="BC161" s="964">
        <v>-13.61</v>
      </c>
      <c r="BE161" s="701">
        <v>2011</v>
      </c>
      <c r="BF161" s="986" t="e">
        <f>#VALUE!</f>
        <v>#VALUE!</v>
      </c>
      <c r="BG161" s="972">
        <v>1.0999999999999999</v>
      </c>
    </row>
    <row r="162" spans="1:59" s="882" customFormat="1" ht="11.25" customHeight="1" x14ac:dyDescent="0.2">
      <c r="A162" s="861" t="s">
        <v>1188</v>
      </c>
      <c r="B162" s="890" t="s">
        <v>1189</v>
      </c>
      <c r="C162" s="1080" t="s">
        <v>109</v>
      </c>
      <c r="D162" s="1080" t="s">
        <v>4419</v>
      </c>
      <c r="E162" s="862">
        <v>7</v>
      </c>
      <c r="F162" s="554">
        <v>589</v>
      </c>
      <c r="G162" s="1179" t="s">
        <v>107</v>
      </c>
      <c r="H162" s="1179" t="s">
        <v>107</v>
      </c>
      <c r="I162" s="863">
        <v>60.44</v>
      </c>
      <c r="J162" s="864">
        <f t="shared" si="35"/>
        <v>3.8385175380542687</v>
      </c>
      <c r="K162" s="865">
        <v>0.57999999999999996</v>
      </c>
      <c r="L162" s="866">
        <v>4</v>
      </c>
      <c r="M162" s="867">
        <f t="shared" si="36"/>
        <v>2.3199999999999998</v>
      </c>
      <c r="N162" s="868" t="s">
        <v>322</v>
      </c>
      <c r="O162" s="869">
        <v>0.36</v>
      </c>
      <c r="P162" s="870">
        <v>43175</v>
      </c>
      <c r="Q162" s="870">
        <v>43189</v>
      </c>
      <c r="R162" s="867">
        <f t="shared" si="37"/>
        <v>61.111111111111107</v>
      </c>
      <c r="S162" s="802">
        <f>IF(INDEX(Historical!$D$7:$D$1452,MATCH(B162,Historical!$B$7:$B$1452,0))=0,"n/a",(INDEX(Historical!$C$7:$C$1452,MATCH(B162,Historical!$B$7:$B$1452,0))/INDEX(Historical!$D$7:$D$1452,MATCH(B162,Historical!$B$7:$B$1452,0))-1)*100)</f>
        <v>38.46153846153846</v>
      </c>
      <c r="T162" s="802">
        <f>IF(INDEX(Historical!$F$7:$F$1452,MATCH(B162,Historical!$B$7:$B$1452,0))=0,"n/a",((INDEX(Historical!$C$7:$C$1452,MATCH(B162,Historical!$B$7:$B$1452,0))/INDEX(Historical!$F$7:$F$1452,MATCH(B162,Historical!$B$7:$B$1452,0)))^(1/3)-1)*100)</f>
        <v>37.00134211888826</v>
      </c>
      <c r="U162" s="802">
        <f>IF(INDEX(Historical!$I$7:$I$1452,MATCH(B162,Historical!$B$7:$B$1452,0))=0,"n/a",((INDEX(Historical!$C$7:$C$1452,MATCH(B162,Historical!$B$7:$B$1452,0))/INDEX(Historical!$I$7:$I$1452,MATCH(B162,Historical!$B$7:$B$1452,0)))^(1/5)-1)*100)</f>
        <v>29.19940099556333</v>
      </c>
      <c r="V162" s="802">
        <f>IF(INDEX(Historical!$O$7:$O$1452,MATCH(B162,Historical!$B$7:$B$1452,0))=0,"n/a",((INDEX(Historical!$C$7:$C$1452,MATCH(B162,Historical!$B$7:$B$1452,0))/INDEX(Historical!$O$7:$O$1452,MATCH(B162,Historical!$B$7:$B$1452,0)))^(1/10)-1)*100)</f>
        <v>13.665914413936475</v>
      </c>
      <c r="W162" s="871">
        <f t="shared" si="38"/>
        <v>2.1366591441393656</v>
      </c>
      <c r="X162" s="872">
        <f t="shared" si="39"/>
        <v>2.630576666266967</v>
      </c>
      <c r="Y162" s="883" t="s">
        <v>1190</v>
      </c>
      <c r="Z162" s="864">
        <f t="shared" si="40"/>
        <v>26.697353279631759</v>
      </c>
      <c r="AA162" s="874">
        <f t="shared" si="41"/>
        <v>6.9551208285385506</v>
      </c>
      <c r="AB162" s="866">
        <v>12</v>
      </c>
      <c r="AC162" s="875">
        <v>8.69</v>
      </c>
      <c r="AD162" s="875">
        <v>0.63</v>
      </c>
      <c r="AE162" s="875">
        <v>1.28</v>
      </c>
      <c r="AF162" s="875">
        <v>1.1299999999999999</v>
      </c>
      <c r="AG162" s="875">
        <v>16.900000000000002</v>
      </c>
      <c r="AH162" s="875">
        <v>12.7</v>
      </c>
      <c r="AI162" s="875">
        <v>3.35</v>
      </c>
      <c r="AJ162" s="875">
        <v>11.1</v>
      </c>
      <c r="AK162" s="875">
        <v>11</v>
      </c>
      <c r="AL162" s="876">
        <v>649.73</v>
      </c>
      <c r="AM162" s="877">
        <v>0.3</v>
      </c>
      <c r="AN162" s="884">
        <v>30.18</v>
      </c>
      <c r="AO162" s="878">
        <f t="shared" si="42"/>
        <v>26.082797705079049</v>
      </c>
      <c r="AP162" s="879">
        <f t="shared" si="43"/>
        <v>33.037918533617599</v>
      </c>
      <c r="AQ162" s="880">
        <f t="shared" si="44"/>
        <v>-40.898255200606016</v>
      </c>
      <c r="AR162" s="745">
        <f>INDEX(Historical!$C$7:$C$1452,MATCH(B162,Historical!$B$7:$B$1452,0))*IF(AH162="n/a",1.03,IF(AH162&lt;0,1.01,IF(AH162&gt;10,1.1,(1+AH162/100))))</f>
        <v>1.5840000000000001</v>
      </c>
      <c r="AS162" s="874">
        <f t="shared" si="45"/>
        <v>1.6370640000000003</v>
      </c>
      <c r="AT162" s="874">
        <f t="shared" si="49"/>
        <v>1.8007704000000004</v>
      </c>
      <c r="AU162" s="874">
        <f t="shared" si="49"/>
        <v>1.9808474400000007</v>
      </c>
      <c r="AV162" s="874">
        <f t="shared" si="49"/>
        <v>2.1789321840000011</v>
      </c>
      <c r="AW162" s="864">
        <f t="shared" si="46"/>
        <v>9.1816140240000017</v>
      </c>
      <c r="AX162" s="881">
        <f t="shared" si="47"/>
        <v>15.191287266710789</v>
      </c>
      <c r="AY162" s="1091">
        <v>1.1200000000000001</v>
      </c>
      <c r="AZ162" s="877">
        <v>8.6300000000000008</v>
      </c>
      <c r="BA162" s="877">
        <v>-39.019999999999996</v>
      </c>
      <c r="BB162" s="877">
        <v>-7.64</v>
      </c>
      <c r="BC162" s="877">
        <v>-25.2</v>
      </c>
      <c r="BD162" s="1007"/>
      <c r="BE162" s="701">
        <v>2012</v>
      </c>
      <c r="BF162" s="986" t="e">
        <f>#VALUE!</f>
        <v>#VALUE!</v>
      </c>
      <c r="BG162" s="938">
        <v>0.5</v>
      </c>
    </row>
    <row r="163" spans="1:59" ht="11.25" customHeight="1" x14ac:dyDescent="0.2">
      <c r="A163" s="645" t="s">
        <v>1193</v>
      </c>
      <c r="B163" s="651" t="s">
        <v>1194</v>
      </c>
      <c r="C163" s="1080" t="s">
        <v>109</v>
      </c>
      <c r="D163" s="1080" t="s">
        <v>119</v>
      </c>
      <c r="E163" s="835">
        <v>7</v>
      </c>
      <c r="F163" s="554">
        <v>588</v>
      </c>
      <c r="G163" s="554" t="s">
        <v>107</v>
      </c>
      <c r="H163" s="554" t="s">
        <v>107</v>
      </c>
      <c r="I163" s="966">
        <v>31.44</v>
      </c>
      <c r="J163" s="745">
        <f t="shared" si="35"/>
        <v>3.8167938931297702</v>
      </c>
      <c r="K163" s="968">
        <v>0.3</v>
      </c>
      <c r="L163" s="679">
        <v>4</v>
      </c>
      <c r="M163" s="736">
        <f t="shared" si="36"/>
        <v>1.2</v>
      </c>
      <c r="N163" s="644" t="s">
        <v>322</v>
      </c>
      <c r="O163" s="843">
        <v>0.21238199999999999</v>
      </c>
      <c r="P163" s="958">
        <v>43174</v>
      </c>
      <c r="Q163" s="958">
        <v>43189</v>
      </c>
      <c r="R163" s="736">
        <f t="shared" si="37"/>
        <v>41.254908608074132</v>
      </c>
      <c r="S163" s="802">
        <f>IF(INDEX(Historical!$D$7:$D$1452,MATCH(B163,Historical!$B$7:$B$1452,0))=0,"n/a",(INDEX(Historical!$C$7:$C$1452,MATCH(B163,Historical!$B$7:$B$1452,0))/INDEX(Historical!$D$7:$D$1452,MATCH(B163,Historical!$B$7:$B$1452,0))-1)*100)</f>
        <v>15.909090909090917</v>
      </c>
      <c r="T163" s="802">
        <f>IF(INDEX(Historical!$F$7:$F$1452,MATCH(B163,Historical!$B$7:$B$1452,0))=0,"n/a",((INDEX(Historical!$C$7:$C$1452,MATCH(B163,Historical!$B$7:$B$1452,0))/INDEX(Historical!$F$7:$F$1452,MATCH(B163,Historical!$B$7:$B$1452,0)))^(1/3)-1)*100)</f>
        <v>15.264509429949701</v>
      </c>
      <c r="U163" s="802">
        <f>IF(INDEX(Historical!$I$7:$I$1452,MATCH(B163,Historical!$B$7:$B$1452,0))=0,"n/a",((INDEX(Historical!$C$7:$C$1452,MATCH(B163,Historical!$B$7:$B$1452,0))/INDEX(Historical!$I$7:$I$1452,MATCH(B163,Historical!$B$7:$B$1452,0)))^(1/5)-1)*100)</f>
        <v>16.418452350098221</v>
      </c>
      <c r="V163" s="802">
        <f>IF(INDEX(Historical!$O$7:$O$1452,MATCH(B163,Historical!$B$7:$B$1452,0))=0,"n/a",((INDEX(Historical!$C$7:$C$1452,MATCH(B163,Historical!$B$7:$B$1452,0))/INDEX(Historical!$O$7:$O$1452,MATCH(B163,Historical!$B$7:$B$1452,0)))^(1/10)-1)*100)</f>
        <v>0.33104662682446051</v>
      </c>
      <c r="W163" s="803">
        <f t="shared" si="38"/>
        <v>49.595588716885509</v>
      </c>
      <c r="X163" s="804" t="str">
        <f t="shared" si="39"/>
        <v>n/a</v>
      </c>
      <c r="Y163" s="754" t="s">
        <v>960</v>
      </c>
      <c r="Z163" s="745">
        <f t="shared" si="40"/>
        <v>53.571428571428569</v>
      </c>
      <c r="AA163" s="678">
        <f t="shared" si="41"/>
        <v>14.035714285714285</v>
      </c>
      <c r="AB163" s="679">
        <v>12</v>
      </c>
      <c r="AC163" s="959">
        <v>2.2400000000000002</v>
      </c>
      <c r="AD163" s="959">
        <v>1.02</v>
      </c>
      <c r="AE163" s="959">
        <v>1.33</v>
      </c>
      <c r="AF163" s="959">
        <v>1.83</v>
      </c>
      <c r="AG163" s="959">
        <v>18.099999999999998</v>
      </c>
      <c r="AH163" s="959">
        <v>-8.5</v>
      </c>
      <c r="AI163" s="959">
        <v>4.1099999999999994</v>
      </c>
      <c r="AJ163" s="959">
        <v>-7.6</v>
      </c>
      <c r="AK163" s="959">
        <v>13.700000000000001</v>
      </c>
      <c r="AL163" s="969">
        <v>8890</v>
      </c>
      <c r="AM163" s="964">
        <v>2.5</v>
      </c>
      <c r="AN163" s="959">
        <v>0.18</v>
      </c>
      <c r="AO163" s="845">
        <f t="shared" si="42"/>
        <v>6.199531957513706</v>
      </c>
      <c r="AP163" s="846">
        <f t="shared" si="43"/>
        <v>20.235246243227991</v>
      </c>
      <c r="AQ163" s="680">
        <f t="shared" si="44"/>
        <v>6.8443460633939468</v>
      </c>
      <c r="AR163" s="745">
        <f>INDEX(Historical!$C$7:$C$1452,MATCH(B163,Historical!$B$7:$B$1452,0))*IF(AH163="n/a",1.03,IF(AH163&lt;0,1.01,IF(AH163&gt;10,1.1,(1+AH163/100))))</f>
        <v>0.81035531999999999</v>
      </c>
      <c r="AS163" s="678">
        <f t="shared" si="45"/>
        <v>0.84366092365199996</v>
      </c>
      <c r="AT163" s="678">
        <f t="shared" si="49"/>
        <v>0.92802701601720006</v>
      </c>
      <c r="AU163" s="678">
        <f t="shared" si="49"/>
        <v>1.0208297176189201</v>
      </c>
      <c r="AV163" s="678">
        <f t="shared" si="49"/>
        <v>1.1229126893808121</v>
      </c>
      <c r="AW163" s="745">
        <f t="shared" si="46"/>
        <v>4.7257856666689326</v>
      </c>
      <c r="AX163" s="854">
        <f t="shared" si="47"/>
        <v>15.031124893985155</v>
      </c>
      <c r="AY163" s="1090">
        <v>0.81</v>
      </c>
      <c r="AZ163" s="964">
        <v>6.59</v>
      </c>
      <c r="BA163" s="964">
        <v>-26.06</v>
      </c>
      <c r="BB163" s="964">
        <v>-3.62</v>
      </c>
      <c r="BC163" s="964">
        <v>-15.540000000000001</v>
      </c>
      <c r="BE163" s="701">
        <v>2012</v>
      </c>
      <c r="BF163" s="986" t="e">
        <f>#VALUE!</f>
        <v>#VALUE!</v>
      </c>
      <c r="BG163" s="972">
        <v>8.9</v>
      </c>
    </row>
    <row r="164" spans="1:59" ht="11.25" customHeight="1" x14ac:dyDescent="0.2">
      <c r="A164" s="805" t="s">
        <v>2279</v>
      </c>
      <c r="B164" s="899" t="s">
        <v>2280</v>
      </c>
      <c r="C164" s="1080" t="s">
        <v>109</v>
      </c>
      <c r="D164" s="1080" t="s">
        <v>4427</v>
      </c>
      <c r="E164" s="835">
        <v>9</v>
      </c>
      <c r="F164" s="554">
        <v>422</v>
      </c>
      <c r="G164" s="554" t="s">
        <v>107</v>
      </c>
      <c r="H164" s="554" t="s">
        <v>107</v>
      </c>
      <c r="I164" s="973">
        <v>23.53</v>
      </c>
      <c r="J164" s="745">
        <f t="shared" si="35"/>
        <v>3.7399065023374414</v>
      </c>
      <c r="K164" s="566">
        <v>0.22</v>
      </c>
      <c r="L164" s="554">
        <v>4</v>
      </c>
      <c r="M164" s="736">
        <f t="shared" si="36"/>
        <v>0.88</v>
      </c>
      <c r="N164" s="554" t="s">
        <v>496</v>
      </c>
      <c r="O164" s="685">
        <v>0.18</v>
      </c>
      <c r="P164" s="725">
        <v>43462</v>
      </c>
      <c r="Q164" s="725">
        <v>43480</v>
      </c>
      <c r="R164" s="736">
        <f t="shared" si="37"/>
        <v>22.222222222222225</v>
      </c>
      <c r="S164" s="802">
        <f>IF(INDEX(Historical!$D$7:$D$1452,MATCH(B164,Historical!$B$7:$B$1452,0))=0,"n/a",(INDEX(Historical!$C$7:$C$1452,MATCH(B164,Historical!$B$7:$B$1452,0))/INDEX(Historical!$D$7:$D$1452,MATCH(B164,Historical!$B$7:$B$1452,0))-1)*100)</f>
        <v>13.207547169811317</v>
      </c>
      <c r="T164" s="802">
        <f>IF(INDEX(Historical!$F$7:$F$1452,MATCH(B164,Historical!$B$7:$B$1452,0))=0,"n/a",((INDEX(Historical!$C$7:$C$1452,MATCH(B164,Historical!$B$7:$B$1452,0))/INDEX(Historical!$F$7:$F$1452,MATCH(B164,Historical!$B$7:$B$1452,0)))^(1/3)-1)*100)</f>
        <v>5.5667191978000741</v>
      </c>
      <c r="U164" s="802">
        <f>IF(INDEX(Historical!$I$7:$I$1452,MATCH(B164,Historical!$B$7:$B$1452,0))=0,"n/a",((INDEX(Historical!$C$7:$C$1452,MATCH(B164,Historical!$B$7:$B$1452,0))/INDEX(Historical!$I$7:$I$1452,MATCH(B164,Historical!$B$7:$B$1452,0)))^(1/5)-1)*100)</f>
        <v>10.756634324829006</v>
      </c>
      <c r="V164" s="802">
        <f>IF(INDEX(Historical!$O$7:$O$1452,MATCH(B164,Historical!$B$7:$B$1452,0))=0,"n/a",((INDEX(Historical!$C$7:$C$1452,MATCH(B164,Historical!$B$7:$B$1452,0))/INDEX(Historical!$O$7:$O$1452,MATCH(B164,Historical!$B$7:$B$1452,0)))^(1/10)-1)*100)</f>
        <v>-9.8905719931865139</v>
      </c>
      <c r="W164" s="803" t="str">
        <f t="shared" si="38"/>
        <v>n/a</v>
      </c>
      <c r="X164" s="804">
        <f t="shared" si="39"/>
        <v>1.2086105982953939</v>
      </c>
      <c r="Y164" s="746"/>
      <c r="Z164" s="745">
        <f t="shared" si="40"/>
        <v>32.116788321167881</v>
      </c>
      <c r="AA164" s="678">
        <f t="shared" si="41"/>
        <v>8.5875912408759127</v>
      </c>
      <c r="AB164" s="679">
        <v>12</v>
      </c>
      <c r="AC164" s="972">
        <v>2.74</v>
      </c>
      <c r="AD164" s="972">
        <v>1.43</v>
      </c>
      <c r="AE164" s="959">
        <v>3.18</v>
      </c>
      <c r="AF164" s="959">
        <v>1.08</v>
      </c>
      <c r="AG164" s="959">
        <v>14.399999999999999</v>
      </c>
      <c r="AH164" s="959">
        <v>31.4</v>
      </c>
      <c r="AI164" s="959">
        <v>9.34</v>
      </c>
      <c r="AJ164" s="782">
        <v>8.9</v>
      </c>
      <c r="AK164" s="782">
        <v>6</v>
      </c>
      <c r="AL164" s="972">
        <v>15680</v>
      </c>
      <c r="AM164" s="972">
        <v>0.1</v>
      </c>
      <c r="AN164" s="972">
        <v>1</v>
      </c>
      <c r="AO164" s="845">
        <f t="shared" si="42"/>
        <v>5.9089495862905359</v>
      </c>
      <c r="AP164" s="846">
        <f t="shared" si="43"/>
        <v>14.496540827166449</v>
      </c>
      <c r="AQ164" s="680">
        <f t="shared" si="44"/>
        <v>-35.796855251316259</v>
      </c>
      <c r="AR164" s="745">
        <f>INDEX(Historical!$C$7:$C$1452,MATCH(B164,Historical!$B$7:$B$1452,0))*IF(AH164="n/a",1.03,IF(AH164&lt;0,1.01,IF(AH164&gt;10,1.1,(1+AH164/100))))</f>
        <v>0.66</v>
      </c>
      <c r="AS164" s="678">
        <f t="shared" si="45"/>
        <v>0.72164399999999995</v>
      </c>
      <c r="AT164" s="678">
        <f t="shared" si="49"/>
        <v>0.76494264000000001</v>
      </c>
      <c r="AU164" s="678">
        <f t="shared" si="49"/>
        <v>0.81083919840000007</v>
      </c>
      <c r="AV164" s="678">
        <f t="shared" si="49"/>
        <v>0.85948955030400009</v>
      </c>
      <c r="AW164" s="745">
        <f t="shared" si="46"/>
        <v>3.8169153887040004</v>
      </c>
      <c r="AX164" s="854">
        <f t="shared" si="47"/>
        <v>16.221484864870376</v>
      </c>
      <c r="AY164" s="831">
        <v>1.26</v>
      </c>
      <c r="AZ164" s="959">
        <v>6.370000000000001</v>
      </c>
      <c r="BA164" s="959">
        <v>-32.129999999999995</v>
      </c>
      <c r="BB164" s="959">
        <v>-9.5399999999999991</v>
      </c>
      <c r="BC164" s="959">
        <v>-19.88</v>
      </c>
      <c r="BE164" s="701">
        <v>2011</v>
      </c>
      <c r="BF164" s="986" t="e">
        <f>#VALUE!</f>
        <v>#VALUE!</v>
      </c>
      <c r="BG164" s="972">
        <v>1.5</v>
      </c>
    </row>
    <row r="165" spans="1:59" ht="11.25" customHeight="1" x14ac:dyDescent="0.2">
      <c r="A165" s="805" t="s">
        <v>2282</v>
      </c>
      <c r="B165" s="899" t="s">
        <v>2283</v>
      </c>
      <c r="C165" s="1080" t="s">
        <v>109</v>
      </c>
      <c r="D165" s="1080" t="s">
        <v>4427</v>
      </c>
      <c r="E165" s="835">
        <v>8</v>
      </c>
      <c r="F165" s="554">
        <v>475</v>
      </c>
      <c r="G165" s="554" t="s">
        <v>107</v>
      </c>
      <c r="H165" s="554" t="s">
        <v>107</v>
      </c>
      <c r="I165" s="973">
        <v>25.7</v>
      </c>
      <c r="J165" s="745">
        <f t="shared" si="35"/>
        <v>3.7354085603112841</v>
      </c>
      <c r="K165" s="566">
        <v>0.24</v>
      </c>
      <c r="L165" s="554">
        <v>4</v>
      </c>
      <c r="M165" s="736">
        <f t="shared" si="36"/>
        <v>0.96</v>
      </c>
      <c r="N165" s="554" t="s">
        <v>4252</v>
      </c>
      <c r="O165" s="685">
        <v>0.22</v>
      </c>
      <c r="P165" s="725">
        <v>43173</v>
      </c>
      <c r="Q165" s="725">
        <v>43192</v>
      </c>
      <c r="R165" s="736">
        <f t="shared" si="37"/>
        <v>9.0909090909090864</v>
      </c>
      <c r="S165" s="802">
        <f>IF(INDEX(Historical!$D$7:$D$1452,MATCH(B165,Historical!$B$7:$B$1452,0))=0,"n/a",(INDEX(Historical!$C$7:$C$1452,MATCH(B165,Historical!$B$7:$B$1452,0))/INDEX(Historical!$D$7:$D$1452,MATCH(B165,Historical!$B$7:$B$1452,0))-1)*100)</f>
        <v>4.9382716049382713</v>
      </c>
      <c r="T165" s="802">
        <f>IF(INDEX(Historical!$F$7:$F$1452,MATCH(B165,Historical!$B$7:$B$1452,0))=0,"n/a",((INDEX(Historical!$C$7:$C$1452,MATCH(B165,Historical!$B$7:$B$1452,0))/INDEX(Historical!$F$7:$F$1452,MATCH(B165,Historical!$B$7:$B$1452,0)))^(1/3)-1)*100)</f>
        <v>3.3497428041154853</v>
      </c>
      <c r="U165" s="802">
        <f>IF(INDEX(Historical!$I$7:$I$1452,MATCH(B165,Historical!$B$7:$B$1452,0))=0,"n/a",((INDEX(Historical!$C$7:$C$1452,MATCH(B165,Historical!$B$7:$B$1452,0))/INDEX(Historical!$I$7:$I$1452,MATCH(B165,Historical!$B$7:$B$1452,0)))^(1/5)-1)*100)</f>
        <v>8.3200405718355075</v>
      </c>
      <c r="V165" s="802">
        <f>IF(INDEX(Historical!$O$7:$O$1452,MATCH(B165,Historical!$B$7:$B$1452,0))=0,"n/a",((INDEX(Historical!$C$7:$C$1452,MATCH(B165,Historical!$B$7:$B$1452,0))/INDEX(Historical!$O$7:$O$1452,MATCH(B165,Historical!$B$7:$B$1452,0)))^(1/10)-1)*100)</f>
        <v>6.332520723438928</v>
      </c>
      <c r="W165" s="803">
        <f t="shared" si="38"/>
        <v>1.3138591937078163</v>
      </c>
      <c r="X165" s="804">
        <f t="shared" si="39"/>
        <v>2.1333437363680789</v>
      </c>
      <c r="Y165" s="746"/>
      <c r="Z165" s="745">
        <f t="shared" si="40"/>
        <v>39.506172839506171</v>
      </c>
      <c r="AA165" s="678">
        <f t="shared" si="41"/>
        <v>10.576131687242798</v>
      </c>
      <c r="AB165" s="679">
        <v>12</v>
      </c>
      <c r="AC165" s="972">
        <v>2.4300000000000002</v>
      </c>
      <c r="AD165" s="972">
        <v>1.32</v>
      </c>
      <c r="AE165" s="959">
        <v>2.88</v>
      </c>
      <c r="AF165" s="959">
        <v>1.0900000000000001</v>
      </c>
      <c r="AG165" s="959">
        <v>11.3</v>
      </c>
      <c r="AH165" s="959">
        <v>-8.1</v>
      </c>
      <c r="AI165" s="959">
        <v>3.45</v>
      </c>
      <c r="AJ165" s="782">
        <v>3.9</v>
      </c>
      <c r="AK165" s="782">
        <v>8</v>
      </c>
      <c r="AL165" s="972">
        <v>421.22</v>
      </c>
      <c r="AM165" s="972">
        <v>0.6</v>
      </c>
      <c r="AN165" s="972">
        <v>0.1</v>
      </c>
      <c r="AO165" s="845">
        <f t="shared" si="42"/>
        <v>1.4793174449039928</v>
      </c>
      <c r="AP165" s="846">
        <f t="shared" si="43"/>
        <v>12.055449132146791</v>
      </c>
      <c r="AQ165" s="680">
        <f t="shared" si="44"/>
        <v>-28.421034936249455</v>
      </c>
      <c r="AR165" s="745">
        <f>INDEX(Historical!$C$7:$C$1452,MATCH(B165,Historical!$B$7:$B$1452,0))*IF(AH165="n/a",1.03,IF(AH165&lt;0,1.01,IF(AH165&gt;10,1.1,(1+AH165/100))))</f>
        <v>0.85849999999999993</v>
      </c>
      <c r="AS165" s="678">
        <f t="shared" si="45"/>
        <v>0.88811824999999989</v>
      </c>
      <c r="AT165" s="678">
        <f t="shared" si="49"/>
        <v>0.9591677099999999</v>
      </c>
      <c r="AU165" s="678">
        <f t="shared" si="49"/>
        <v>1.0359011268</v>
      </c>
      <c r="AV165" s="678">
        <f t="shared" si="49"/>
        <v>1.1187732169440001</v>
      </c>
      <c r="AW165" s="745">
        <f t="shared" si="46"/>
        <v>4.8604603037440004</v>
      </c>
      <c r="AX165" s="854">
        <f t="shared" si="47"/>
        <v>18.912296901727629</v>
      </c>
      <c r="AY165" s="831">
        <v>1.03</v>
      </c>
      <c r="AZ165" s="959">
        <v>4.9399999999999995</v>
      </c>
      <c r="BA165" s="959">
        <v>-25.180000000000003</v>
      </c>
      <c r="BB165" s="959">
        <v>-8.1</v>
      </c>
      <c r="BC165" s="959">
        <v>-16.96</v>
      </c>
      <c r="BE165" s="701">
        <v>2011</v>
      </c>
      <c r="BF165" s="986" t="e">
        <f>#VALUE!</f>
        <v>#VALUE!</v>
      </c>
      <c r="BG165" s="972">
        <v>1</v>
      </c>
    </row>
    <row r="166" spans="1:59" ht="11.25" customHeight="1" x14ac:dyDescent="0.2">
      <c r="A166" s="566" t="s">
        <v>1195</v>
      </c>
      <c r="B166" s="651" t="s">
        <v>1196</v>
      </c>
      <c r="C166" s="1080" t="s">
        <v>109</v>
      </c>
      <c r="D166" s="1080" t="s">
        <v>119</v>
      </c>
      <c r="E166" s="835">
        <v>9</v>
      </c>
      <c r="F166" s="554">
        <v>391</v>
      </c>
      <c r="G166" s="554" t="s">
        <v>38</v>
      </c>
      <c r="H166" s="554" t="s">
        <v>38</v>
      </c>
      <c r="I166" s="966">
        <v>44.64</v>
      </c>
      <c r="J166" s="745">
        <f t="shared" si="35"/>
        <v>3.763440860215054</v>
      </c>
      <c r="K166" s="968">
        <v>0.42</v>
      </c>
      <c r="L166" s="679">
        <v>4</v>
      </c>
      <c r="M166" s="736">
        <f t="shared" si="36"/>
        <v>1.68</v>
      </c>
      <c r="N166" s="644" t="s">
        <v>150</v>
      </c>
      <c r="O166" s="838">
        <v>0.38</v>
      </c>
      <c r="P166" s="958">
        <v>43350</v>
      </c>
      <c r="Q166" s="958">
        <v>43360</v>
      </c>
      <c r="R166" s="736">
        <f t="shared" si="37"/>
        <v>10.52631578947368</v>
      </c>
      <c r="S166" s="802">
        <f>IF(INDEX(Historical!$D$7:$D$1452,MATCH(B166,Historical!$B$7:$B$1452,0))=0,"n/a",(INDEX(Historical!$C$7:$C$1452,MATCH(B166,Historical!$B$7:$B$1452,0))/INDEX(Historical!$D$7:$D$1452,MATCH(B166,Historical!$B$7:$B$1452,0))-1)*100)</f>
        <v>19.999999999999996</v>
      </c>
      <c r="T166" s="802">
        <f>IF(INDEX(Historical!$F$7:$F$1452,MATCH(B166,Historical!$B$7:$B$1452,0))=0,"n/a",((INDEX(Historical!$C$7:$C$1452,MATCH(B166,Historical!$B$7:$B$1452,0))/INDEX(Historical!$F$7:$F$1452,MATCH(B166,Historical!$B$7:$B$1452,0)))^(1/3)-1)*100)</f>
        <v>19.681696117715084</v>
      </c>
      <c r="U166" s="802">
        <f>IF(INDEX(Historical!$I$7:$I$1452,MATCH(B166,Historical!$B$7:$B$1452,0))=0,"n/a",((INDEX(Historical!$C$7:$C$1452,MATCH(B166,Historical!$B$7:$B$1452,0))/INDEX(Historical!$I$7:$I$1452,MATCH(B166,Historical!$B$7:$B$1452,0)))^(1/5)-1)*100)</f>
        <v>36.851085783726333</v>
      </c>
      <c r="V166" s="802" t="str">
        <f>IF(INDEX(Historical!$O$7:$O$1452,MATCH(B166,Historical!$B$7:$B$1452,0))=0,"n/a",((INDEX(Historical!$C$7:$C$1452,MATCH(B166,Historical!$B$7:$B$1452,0))/INDEX(Historical!$O$7:$O$1452,MATCH(B166,Historical!$B$7:$B$1452,0)))^(1/10)-1)*100)</f>
        <v>n/a</v>
      </c>
      <c r="W166" s="803" t="str">
        <f t="shared" si="38"/>
        <v>n/a</v>
      </c>
      <c r="X166" s="804" t="str">
        <f t="shared" si="39"/>
        <v>n/a</v>
      </c>
      <c r="Y166" s="651"/>
      <c r="Z166" s="745">
        <f t="shared" si="40"/>
        <v>38.799076212471128</v>
      </c>
      <c r="AA166" s="678">
        <f t="shared" si="41"/>
        <v>10.309468822170901</v>
      </c>
      <c r="AB166" s="679">
        <v>12</v>
      </c>
      <c r="AC166" s="959">
        <v>4.33</v>
      </c>
      <c r="AD166" s="959">
        <v>0.82</v>
      </c>
      <c r="AE166" s="959">
        <v>0.88</v>
      </c>
      <c r="AF166" s="959">
        <v>1.37</v>
      </c>
      <c r="AG166" s="959">
        <v>17</v>
      </c>
      <c r="AH166" s="959">
        <v>-11</v>
      </c>
      <c r="AI166" s="959">
        <v>3.2300000000000004</v>
      </c>
      <c r="AJ166" s="959">
        <v>-0.1</v>
      </c>
      <c r="AK166" s="959">
        <v>12.5</v>
      </c>
      <c r="AL166" s="969">
        <v>5120</v>
      </c>
      <c r="AM166" s="964">
        <v>0.4</v>
      </c>
      <c r="AN166" s="959">
        <v>0.22</v>
      </c>
      <c r="AO166" s="845">
        <f t="shared" si="42"/>
        <v>30.30505782177049</v>
      </c>
      <c r="AP166" s="846">
        <f t="shared" si="43"/>
        <v>40.614526643941389</v>
      </c>
      <c r="AQ166" s="680">
        <f t="shared" si="44"/>
        <v>-20.770453641546816</v>
      </c>
      <c r="AR166" s="745">
        <f>INDEX(Historical!$C$7:$C$1452,MATCH(B166,Historical!$B$7:$B$1452,0))*IF(AH166="n/a",1.03,IF(AH166&lt;0,1.01,IF(AH166&gt;10,1.1,(1+AH166/100))))</f>
        <v>1.4543999999999999</v>
      </c>
      <c r="AS166" s="678">
        <f t="shared" si="45"/>
        <v>1.5013771199999999</v>
      </c>
      <c r="AT166" s="678">
        <f t="shared" si="49"/>
        <v>1.6515148319999999</v>
      </c>
      <c r="AU166" s="678">
        <f t="shared" si="49"/>
        <v>1.8166663152</v>
      </c>
      <c r="AV166" s="678">
        <f t="shared" si="49"/>
        <v>1.9983329467200002</v>
      </c>
      <c r="AW166" s="745">
        <f t="shared" si="46"/>
        <v>8.4222912139199995</v>
      </c>
      <c r="AX166" s="854">
        <f t="shared" si="47"/>
        <v>18.867139816129029</v>
      </c>
      <c r="AY166" s="1090">
        <v>0.85</v>
      </c>
      <c r="AZ166" s="964">
        <v>6.39</v>
      </c>
      <c r="BA166" s="964">
        <v>-28.82</v>
      </c>
      <c r="BB166" s="964">
        <v>-1.9800000000000002</v>
      </c>
      <c r="BC166" s="964">
        <v>-14.04</v>
      </c>
      <c r="BE166" s="701">
        <v>2010</v>
      </c>
      <c r="BF166" s="986" t="e">
        <f>#VALUE!</f>
        <v>#VALUE!</v>
      </c>
      <c r="BG166" s="972">
        <v>6</v>
      </c>
    </row>
    <row r="167" spans="1:59" ht="11.25" customHeight="1" x14ac:dyDescent="0.2">
      <c r="A167" s="566" t="s">
        <v>3860</v>
      </c>
      <c r="B167" s="651" t="s">
        <v>3861</v>
      </c>
      <c r="C167" s="1080" t="s">
        <v>109</v>
      </c>
      <c r="D167" s="1080" t="s">
        <v>4427</v>
      </c>
      <c r="E167" s="835">
        <v>5</v>
      </c>
      <c r="F167" s="554">
        <v>824</v>
      </c>
      <c r="G167" s="554" t="s">
        <v>107</v>
      </c>
      <c r="H167" s="554" t="s">
        <v>107</v>
      </c>
      <c r="I167" s="970">
        <v>26.3</v>
      </c>
      <c r="J167" s="745">
        <f t="shared" si="35"/>
        <v>4.4106463878326991</v>
      </c>
      <c r="K167" s="974">
        <v>0.28999999999999998</v>
      </c>
      <c r="L167" s="701">
        <v>4</v>
      </c>
      <c r="M167" s="736">
        <f t="shared" si="36"/>
        <v>1.1599999999999999</v>
      </c>
      <c r="N167" s="701" t="s">
        <v>728</v>
      </c>
      <c r="O167" s="839">
        <v>0.24</v>
      </c>
      <c r="P167" s="725">
        <v>43287</v>
      </c>
      <c r="Q167" s="725">
        <v>43312</v>
      </c>
      <c r="R167" s="736">
        <f t="shared" si="37"/>
        <v>20.833333333333329</v>
      </c>
      <c r="S167" s="802">
        <f>IF(INDEX(Historical!$D$7:$D$1452,MATCH(B167,Historical!$B$7:$B$1452,0))=0,"n/a",(INDEX(Historical!$C$7:$C$1452,MATCH(B167,Historical!$B$7:$B$1452,0))/INDEX(Historical!$D$7:$D$1452,MATCH(B167,Historical!$B$7:$B$1452,0))-1)*100)</f>
        <v>4.840508587999115</v>
      </c>
      <c r="T167" s="802">
        <f>IF(INDEX(Historical!$F$7:$F$1452,MATCH(B167,Historical!$B$7:$B$1452,0))=0,"n/a",((INDEX(Historical!$C$7:$C$1452,MATCH(B167,Historical!$B$7:$B$1452,0))/INDEX(Historical!$F$7:$F$1452,MATCH(B167,Historical!$B$7:$B$1452,0)))^(1/3)-1)*100)</f>
        <v>4.7856791051444025</v>
      </c>
      <c r="U167" s="802">
        <f>IF(INDEX(Historical!$I$7:$I$1452,MATCH(B167,Historical!$B$7:$B$1452,0))=0,"n/a",((INDEX(Historical!$C$7:$C$1452,MATCH(B167,Historical!$B$7:$B$1452,0))/INDEX(Historical!$I$7:$I$1452,MATCH(B167,Historical!$B$7:$B$1452,0)))^(1/5)-1)*100)</f>
        <v>3.8769076158921667</v>
      </c>
      <c r="V167" s="802">
        <f>IF(INDEX(Historical!$O$7:$O$1452,MATCH(B167,Historical!$B$7:$B$1452,0))=0,"n/a",((INDEX(Historical!$C$7:$C$1452,MATCH(B167,Historical!$B$7:$B$1452,0))/INDEX(Historical!$O$7:$O$1452,MATCH(B167,Historical!$B$7:$B$1452,0)))^(1/10)-1)*100)</f>
        <v>3.4826778041185058</v>
      </c>
      <c r="W167" s="803">
        <f t="shared" si="38"/>
        <v>1.1131973251466032</v>
      </c>
      <c r="X167" s="804">
        <f t="shared" si="39"/>
        <v>0.46153662093954362</v>
      </c>
      <c r="Y167" s="651"/>
      <c r="Z167" s="745">
        <f t="shared" si="40"/>
        <v>56.038647342995176</v>
      </c>
      <c r="AA167" s="678">
        <f t="shared" si="41"/>
        <v>12.705314009661837</v>
      </c>
      <c r="AB167" s="554">
        <v>12</v>
      </c>
      <c r="AC167" s="970">
        <v>2.0699999999999998</v>
      </c>
      <c r="AD167" s="970" t="s">
        <v>138</v>
      </c>
      <c r="AE167" s="970">
        <v>4.33</v>
      </c>
      <c r="AF167" s="970">
        <v>1.54</v>
      </c>
      <c r="AG167" s="970">
        <v>12.2</v>
      </c>
      <c r="AH167" s="970">
        <v>9.6</v>
      </c>
      <c r="AI167" s="970" t="s">
        <v>138</v>
      </c>
      <c r="AJ167" s="970">
        <v>8.4</v>
      </c>
      <c r="AK167" s="970" t="s">
        <v>138</v>
      </c>
      <c r="AL167" s="970">
        <v>292.98</v>
      </c>
      <c r="AM167" s="970">
        <v>2.1</v>
      </c>
      <c r="AN167" s="970">
        <v>0</v>
      </c>
      <c r="AO167" s="845">
        <f t="shared" si="42"/>
        <v>-4.4177600059369713</v>
      </c>
      <c r="AP167" s="846">
        <f t="shared" si="43"/>
        <v>8.2875540037248658</v>
      </c>
      <c r="AQ167" s="680">
        <f t="shared" si="44"/>
        <v>-6.7472167233856073</v>
      </c>
      <c r="AR167" s="745">
        <f>INDEX(Historical!$C$7:$C$1452,MATCH(B167,Historical!$B$7:$B$1452,0))*IF(AH167="n/a",1.03,IF(AH167&lt;0,1.01,IF(AH167&gt;10,1.1,(1+AH167/100))))</f>
        <v>1.03024</v>
      </c>
      <c r="AS167" s="678">
        <f t="shared" si="45"/>
        <v>1.0611472000000002</v>
      </c>
      <c r="AT167" s="678">
        <f t="shared" ref="AT167:AV186" si="50">IF($AK167="n/a",1.03*AS167,IF($AK167&lt;0,1.01*AS167,IF($AK167&gt;10,1.1*AS167,(1+$AK167/100)*AS167)))</f>
        <v>1.0929816160000003</v>
      </c>
      <c r="AU167" s="678">
        <f t="shared" si="50"/>
        <v>1.1257710644800003</v>
      </c>
      <c r="AV167" s="678">
        <f t="shared" si="50"/>
        <v>1.1595441964144004</v>
      </c>
      <c r="AW167" s="745">
        <f t="shared" si="46"/>
        <v>5.4696840768944019</v>
      </c>
      <c r="AX167" s="854">
        <f t="shared" si="47"/>
        <v>20.797277858914075</v>
      </c>
      <c r="AY167" s="831">
        <v>0.68</v>
      </c>
      <c r="AZ167" s="972">
        <v>5.2</v>
      </c>
      <c r="BA167" s="972">
        <v>-16.8</v>
      </c>
      <c r="BB167" s="972">
        <v>-4.1500000000000004</v>
      </c>
      <c r="BC167" s="972">
        <v>-8.0500000000000007</v>
      </c>
      <c r="BE167" s="701">
        <v>2014</v>
      </c>
      <c r="BF167" s="986" t="e">
        <f>#VALUE!</f>
        <v>#VALUE!</v>
      </c>
      <c r="BG167" s="972">
        <v>1.2</v>
      </c>
    </row>
    <row r="168" spans="1:59" ht="11.25" customHeight="1" x14ac:dyDescent="0.2">
      <c r="A168" s="645" t="s">
        <v>3862</v>
      </c>
      <c r="B168" s="651" t="s">
        <v>3863</v>
      </c>
      <c r="C168" s="1080" t="s">
        <v>109</v>
      </c>
      <c r="D168" s="1080" t="s">
        <v>4427</v>
      </c>
      <c r="E168" s="835">
        <v>5</v>
      </c>
      <c r="F168" s="554">
        <v>777</v>
      </c>
      <c r="G168" s="554" t="s">
        <v>107</v>
      </c>
      <c r="H168" s="554" t="s">
        <v>107</v>
      </c>
      <c r="I168" s="966">
        <v>24.54</v>
      </c>
      <c r="J168" s="745">
        <f t="shared" si="35"/>
        <v>3.2599837000815</v>
      </c>
      <c r="K168" s="968">
        <v>0.2</v>
      </c>
      <c r="L168" s="679">
        <v>4</v>
      </c>
      <c r="M168" s="736">
        <f t="shared" si="36"/>
        <v>0.8</v>
      </c>
      <c r="N168" s="644" t="s">
        <v>542</v>
      </c>
      <c r="O168" s="838">
        <v>0.18</v>
      </c>
      <c r="P168" s="695">
        <v>43125</v>
      </c>
      <c r="Q168" s="695">
        <v>43133</v>
      </c>
      <c r="R168" s="736">
        <f t="shared" si="37"/>
        <v>11.111111111111121</v>
      </c>
      <c r="S168" s="802">
        <f>IF(INDEX(Historical!$D$7:$D$1452,MATCH(B168,Historical!$B$7:$B$1452,0))=0,"n/a",(INDEX(Historical!$C$7:$C$1452,MATCH(B168,Historical!$B$7:$B$1452,0))/INDEX(Historical!$D$7:$D$1452,MATCH(B168,Historical!$B$7:$B$1452,0))-1)*100)</f>
        <v>5.8823529411764497</v>
      </c>
      <c r="T168" s="802">
        <f>IF(INDEX(Historical!$F$7:$F$1452,MATCH(B168,Historical!$B$7:$B$1452,0))=0,"n/a",((INDEX(Historical!$C$7:$C$1452,MATCH(B168,Historical!$B$7:$B$1452,0))/INDEX(Historical!$F$7:$F$1452,MATCH(B168,Historical!$B$7:$B$1452,0)))^(1/3)-1)*100)</f>
        <v>8.0983869874452274</v>
      </c>
      <c r="U168" s="802">
        <f>IF(INDEX(Historical!$I$7:$I$1452,MATCH(B168,Historical!$B$7:$B$1452,0))=0,"n/a",((INDEX(Historical!$C$7:$C$1452,MATCH(B168,Historical!$B$7:$B$1452,0))/INDEX(Historical!$I$7:$I$1452,MATCH(B168,Historical!$B$7:$B$1452,0)))^(1/5)-1)*100)</f>
        <v>8.4471771197698544</v>
      </c>
      <c r="V168" s="802">
        <f>IF(INDEX(Historical!$O$7:$O$1452,MATCH(B168,Historical!$B$7:$B$1452,0))=0,"n/a",((INDEX(Historical!$C$7:$C$1452,MATCH(B168,Historical!$B$7:$B$1452,0))/INDEX(Historical!$O$7:$O$1452,MATCH(B168,Historical!$B$7:$B$1452,0)))^(1/10)-1)*100)</f>
        <v>-10.404154015923783</v>
      </c>
      <c r="W168" s="803" t="str">
        <f t="shared" si="38"/>
        <v>n/a</v>
      </c>
      <c r="X168" s="804">
        <f t="shared" si="39"/>
        <v>0.41407730979263996</v>
      </c>
      <c r="Y168" s="759"/>
      <c r="Z168" s="745">
        <f t="shared" si="40"/>
        <v>41.884816753926707</v>
      </c>
      <c r="AA168" s="678">
        <f t="shared" si="41"/>
        <v>12.848167539267015</v>
      </c>
      <c r="AB168" s="679">
        <v>12</v>
      </c>
      <c r="AC168" s="959">
        <v>1.91</v>
      </c>
      <c r="AD168" s="959">
        <v>2.14</v>
      </c>
      <c r="AE168" s="959">
        <v>4.34</v>
      </c>
      <c r="AF168" s="959">
        <v>1.23</v>
      </c>
      <c r="AG168" s="959">
        <v>9</v>
      </c>
      <c r="AH168" s="959">
        <v>17</v>
      </c>
      <c r="AI168" s="959">
        <v>13.63</v>
      </c>
      <c r="AJ168" s="959">
        <v>20.399999999999999</v>
      </c>
      <c r="AK168" s="959">
        <v>6</v>
      </c>
      <c r="AL168" s="969">
        <v>1230</v>
      </c>
      <c r="AM168" s="964">
        <v>5.0999999999999996</v>
      </c>
      <c r="AN168" s="959">
        <v>0.23</v>
      </c>
      <c r="AO168" s="845">
        <f t="shared" si="42"/>
        <v>-1.1410067194156603</v>
      </c>
      <c r="AP168" s="846">
        <f t="shared" si="43"/>
        <v>11.707160819851355</v>
      </c>
      <c r="AQ168" s="680">
        <f t="shared" si="44"/>
        <v>-16.192691718049034</v>
      </c>
      <c r="AR168" s="745">
        <f>INDEX(Historical!$C$7:$C$1452,MATCH(B168,Historical!$B$7:$B$1452,0))*IF(AH168="n/a",1.03,IF(AH168&lt;0,1.01,IF(AH168&gt;10,1.1,(1+AH168/100))))</f>
        <v>0.79200000000000004</v>
      </c>
      <c r="AS168" s="678">
        <f t="shared" si="45"/>
        <v>0.87120000000000009</v>
      </c>
      <c r="AT168" s="678">
        <f t="shared" si="50"/>
        <v>0.92347200000000018</v>
      </c>
      <c r="AU168" s="678">
        <f t="shared" si="50"/>
        <v>0.97888032000000025</v>
      </c>
      <c r="AV168" s="678">
        <f t="shared" si="50"/>
        <v>1.0376131392000003</v>
      </c>
      <c r="AW168" s="745">
        <f t="shared" si="46"/>
        <v>4.6031654592000013</v>
      </c>
      <c r="AX168" s="854">
        <f t="shared" si="47"/>
        <v>18.757805457212719</v>
      </c>
      <c r="AY168" s="1090">
        <v>1.1000000000000001</v>
      </c>
      <c r="AZ168" s="964">
        <v>6.1</v>
      </c>
      <c r="BA168" s="964">
        <v>-26.200000000000003</v>
      </c>
      <c r="BB168" s="964">
        <v>-9.370000000000001</v>
      </c>
      <c r="BC168" s="964">
        <v>-18.920000000000002</v>
      </c>
      <c r="BE168" s="701">
        <v>2014</v>
      </c>
      <c r="BF168" s="986" t="e">
        <f>#VALUE!</f>
        <v>#VALUE!</v>
      </c>
      <c r="BG168" s="972">
        <v>1.0999999999999999</v>
      </c>
    </row>
    <row r="169" spans="1:59" ht="11.25" customHeight="1" x14ac:dyDescent="0.2">
      <c r="A169" s="645" t="s">
        <v>1199</v>
      </c>
      <c r="B169" s="651" t="s">
        <v>1200</v>
      </c>
      <c r="C169" s="1080" t="s">
        <v>109</v>
      </c>
      <c r="D169" s="1080" t="s">
        <v>4427</v>
      </c>
      <c r="E169" s="835">
        <v>6</v>
      </c>
      <c r="F169" s="554">
        <v>677</v>
      </c>
      <c r="G169" s="554" t="s">
        <v>107</v>
      </c>
      <c r="H169" s="554" t="s">
        <v>107</v>
      </c>
      <c r="I169" s="966">
        <v>19.510000000000002</v>
      </c>
      <c r="J169" s="745">
        <f t="shared" si="35"/>
        <v>2.8703229113275244</v>
      </c>
      <c r="K169" s="968">
        <v>0.14000000000000001</v>
      </c>
      <c r="L169" s="679">
        <v>4</v>
      </c>
      <c r="M169" s="736">
        <f t="shared" si="36"/>
        <v>0.56000000000000005</v>
      </c>
      <c r="N169" s="644" t="s">
        <v>108</v>
      </c>
      <c r="O169" s="838">
        <v>0.13</v>
      </c>
      <c r="P169" s="695">
        <v>43133</v>
      </c>
      <c r="Q169" s="695">
        <v>43146</v>
      </c>
      <c r="R169" s="736">
        <f t="shared" si="37"/>
        <v>7.6923076923076987</v>
      </c>
      <c r="S169" s="802">
        <f>IF(INDEX(Historical!$D$7:$D$1452,MATCH(B169,Historical!$B$7:$B$1452,0))=0,"n/a",(INDEX(Historical!$C$7:$C$1452,MATCH(B169,Historical!$B$7:$B$1452,0))/INDEX(Historical!$D$7:$D$1452,MATCH(B169,Historical!$B$7:$B$1452,0))-1)*100)</f>
        <v>8.3333333333333481</v>
      </c>
      <c r="T169" s="802">
        <f>IF(INDEX(Historical!$F$7:$F$1452,MATCH(B169,Historical!$B$7:$B$1452,0))=0,"n/a",((INDEX(Historical!$C$7:$C$1452,MATCH(B169,Historical!$B$7:$B$1452,0))/INDEX(Historical!$F$7:$F$1452,MATCH(B169,Historical!$B$7:$B$1452,0)))^(1/3)-1)*100)</f>
        <v>7.3786693294802586</v>
      </c>
      <c r="U169" s="802">
        <f>IF(INDEX(Historical!$I$7:$I$1452,MATCH(B169,Historical!$B$7:$B$1452,0))=0,"n/a",((INDEX(Historical!$C$7:$C$1452,MATCH(B169,Historical!$B$7:$B$1452,0))/INDEX(Historical!$I$7:$I$1452,MATCH(B169,Historical!$B$7:$B$1452,0)))^(1/5)-1)*100)</f>
        <v>30.009492078866451</v>
      </c>
      <c r="V169" s="802">
        <f>IF(INDEX(Historical!$O$7:$O$1452,MATCH(B169,Historical!$B$7:$B$1452,0))=0,"n/a",((INDEX(Historical!$C$7:$C$1452,MATCH(B169,Historical!$B$7:$B$1452,0))/INDEX(Historical!$O$7:$O$1452,MATCH(B169,Historical!$B$7:$B$1452,0)))^(1/10)-1)*100)</f>
        <v>15.093107438043196</v>
      </c>
      <c r="W169" s="803">
        <f t="shared" si="38"/>
        <v>1.9882911588653707</v>
      </c>
      <c r="X169" s="804" t="str">
        <f t="shared" si="39"/>
        <v>n/a</v>
      </c>
      <c r="Y169" s="759"/>
      <c r="Z169" s="745">
        <f t="shared" si="40"/>
        <v>29.015544041450781</v>
      </c>
      <c r="AA169" s="678">
        <f t="shared" si="41"/>
        <v>10.108808290155441</v>
      </c>
      <c r="AB169" s="679">
        <v>12</v>
      </c>
      <c r="AC169" s="959">
        <v>1.93</v>
      </c>
      <c r="AD169" s="959">
        <v>1.26</v>
      </c>
      <c r="AE169" s="959">
        <v>2.0299999999999998</v>
      </c>
      <c r="AF169" s="959">
        <v>0.95</v>
      </c>
      <c r="AG169" s="959">
        <v>9.3000000000000007</v>
      </c>
      <c r="AH169" s="959">
        <v>-16.2</v>
      </c>
      <c r="AI169" s="959">
        <v>9.65</v>
      </c>
      <c r="AJ169" s="959">
        <v>-2.7</v>
      </c>
      <c r="AK169" s="959">
        <v>8</v>
      </c>
      <c r="AL169" s="969">
        <v>174.81</v>
      </c>
      <c r="AM169" s="964">
        <v>3.2</v>
      </c>
      <c r="AN169" s="959">
        <v>0.19</v>
      </c>
      <c r="AO169" s="845">
        <f t="shared" si="42"/>
        <v>22.771006700038537</v>
      </c>
      <c r="AP169" s="846">
        <f t="shared" si="43"/>
        <v>32.879814990193978</v>
      </c>
      <c r="AQ169" s="680">
        <f t="shared" si="44"/>
        <v>-34.668816784877897</v>
      </c>
      <c r="AR169" s="745">
        <f>INDEX(Historical!$C$7:$C$1452,MATCH(B169,Historical!$B$7:$B$1452,0))*IF(AH169="n/a",1.03,IF(AH169&lt;0,1.01,IF(AH169&gt;10,1.1,(1+AH169/100))))</f>
        <v>0.5252</v>
      </c>
      <c r="AS169" s="678">
        <f t="shared" si="45"/>
        <v>0.5758818</v>
      </c>
      <c r="AT169" s="678">
        <f t="shared" si="50"/>
        <v>0.62195234399999999</v>
      </c>
      <c r="AU169" s="678">
        <f t="shared" si="50"/>
        <v>0.67170853151999999</v>
      </c>
      <c r="AV169" s="678">
        <f t="shared" si="50"/>
        <v>0.72544521404160001</v>
      </c>
      <c r="AW169" s="745">
        <f t="shared" si="46"/>
        <v>3.1201878895616</v>
      </c>
      <c r="AX169" s="854">
        <f t="shared" si="47"/>
        <v>15.992762119741668</v>
      </c>
      <c r="AY169" s="1090">
        <v>0.75</v>
      </c>
      <c r="AZ169" s="964">
        <v>4</v>
      </c>
      <c r="BA169" s="964">
        <v>-27.61</v>
      </c>
      <c r="BB169" s="964">
        <v>-4.47</v>
      </c>
      <c r="BC169" s="964">
        <v>-17</v>
      </c>
      <c r="BE169" s="701">
        <v>2013</v>
      </c>
      <c r="BF169" s="986" t="e">
        <f>#VALUE!</f>
        <v>#VALUE!</v>
      </c>
      <c r="BG169" s="972">
        <v>0.89999999999999991</v>
      </c>
    </row>
    <row r="170" spans="1:59" ht="11.25" customHeight="1" x14ac:dyDescent="0.2">
      <c r="A170" s="645" t="s">
        <v>1201</v>
      </c>
      <c r="B170" s="651" t="s">
        <v>1202</v>
      </c>
      <c r="C170" s="1080" t="s">
        <v>109</v>
      </c>
      <c r="D170" s="1080" t="s">
        <v>4427</v>
      </c>
      <c r="E170" s="835">
        <v>7</v>
      </c>
      <c r="F170" s="554">
        <v>619</v>
      </c>
      <c r="G170" s="554" t="s">
        <v>38</v>
      </c>
      <c r="H170" s="554" t="s">
        <v>38</v>
      </c>
      <c r="I170" s="966">
        <v>31.48</v>
      </c>
      <c r="J170" s="745">
        <f t="shared" si="35"/>
        <v>2.6683608640406606</v>
      </c>
      <c r="K170" s="968">
        <v>0.21</v>
      </c>
      <c r="L170" s="679">
        <v>4</v>
      </c>
      <c r="M170" s="736">
        <f t="shared" si="36"/>
        <v>0.84</v>
      </c>
      <c r="N170" s="644" t="s">
        <v>239</v>
      </c>
      <c r="O170" s="838">
        <v>0.18</v>
      </c>
      <c r="P170" s="958">
        <v>43314</v>
      </c>
      <c r="Q170" s="958">
        <v>43329</v>
      </c>
      <c r="R170" s="736">
        <f t="shared" si="37"/>
        <v>16.666666666666664</v>
      </c>
      <c r="S170" s="802">
        <f>IF(INDEX(Historical!$D$7:$D$1452,MATCH(B170,Historical!$B$7:$B$1452,0))=0,"n/a",(INDEX(Historical!$C$7:$C$1452,MATCH(B170,Historical!$B$7:$B$1452,0))/INDEX(Historical!$D$7:$D$1452,MATCH(B170,Historical!$B$7:$B$1452,0))-1)*100)</f>
        <v>13.33333333333333</v>
      </c>
      <c r="T170" s="802">
        <f>IF(INDEX(Historical!$F$7:$F$1452,MATCH(B170,Historical!$B$7:$B$1452,0))=0,"n/a",((INDEX(Historical!$C$7:$C$1452,MATCH(B170,Historical!$B$7:$B$1452,0))/INDEX(Historical!$F$7:$F$1452,MATCH(B170,Historical!$B$7:$B$1452,0)))^(1/3)-1)*100)</f>
        <v>10.793165135089279</v>
      </c>
      <c r="U170" s="802">
        <f>IF(INDEX(Historical!$I$7:$I$1452,MATCH(B170,Historical!$B$7:$B$1452,0))=0,"n/a",((INDEX(Historical!$C$7:$C$1452,MATCH(B170,Historical!$B$7:$B$1452,0))/INDEX(Historical!$I$7:$I$1452,MATCH(B170,Historical!$B$7:$B$1452,0)))^(1/5)-1)*100)</f>
        <v>9.5993785007892249</v>
      </c>
      <c r="V170" s="802">
        <f>IF(INDEX(Historical!$O$7:$O$1452,MATCH(B170,Historical!$B$7:$B$1452,0))=0,"n/a",((INDEX(Historical!$C$7:$C$1452,MATCH(B170,Historical!$B$7:$B$1452,0))/INDEX(Historical!$O$7:$O$1452,MATCH(B170,Historical!$B$7:$B$1452,0)))^(1/10)-1)*100)</f>
        <v>-4.5208562299941075</v>
      </c>
      <c r="W170" s="803" t="str">
        <f t="shared" si="38"/>
        <v>n/a</v>
      </c>
      <c r="X170" s="804">
        <f t="shared" si="39"/>
        <v>2.3998446251973062</v>
      </c>
      <c r="Y170" s="756"/>
      <c r="Z170" s="745">
        <f t="shared" si="40"/>
        <v>42.857142857142854</v>
      </c>
      <c r="AA170" s="678">
        <f t="shared" si="41"/>
        <v>16.061224489795919</v>
      </c>
      <c r="AB170" s="679">
        <v>12</v>
      </c>
      <c r="AC170" s="959">
        <v>1.96</v>
      </c>
      <c r="AD170" s="959">
        <v>3.21</v>
      </c>
      <c r="AE170" s="959">
        <v>5.41</v>
      </c>
      <c r="AF170" s="959">
        <v>1.54</v>
      </c>
      <c r="AG170" s="959">
        <v>8.2000000000000011</v>
      </c>
      <c r="AH170" s="959">
        <v>13.5</v>
      </c>
      <c r="AI170" s="959">
        <v>1.34</v>
      </c>
      <c r="AJ170" s="959">
        <v>4</v>
      </c>
      <c r="AK170" s="959">
        <v>5</v>
      </c>
      <c r="AL170" s="969">
        <v>523.20000000000005</v>
      </c>
      <c r="AM170" s="964">
        <v>1.4000000000000001</v>
      </c>
      <c r="AN170" s="959">
        <v>0</v>
      </c>
      <c r="AO170" s="845">
        <f t="shared" si="42"/>
        <v>-3.7934851249660326</v>
      </c>
      <c r="AP170" s="846">
        <f t="shared" si="43"/>
        <v>12.267739364829886</v>
      </c>
      <c r="AQ170" s="680">
        <f t="shared" si="44"/>
        <v>4.8475840113441748</v>
      </c>
      <c r="AR170" s="745">
        <f>INDEX(Historical!$C$7:$C$1452,MATCH(B170,Historical!$B$7:$B$1452,0))*IF(AH170="n/a",1.03,IF(AH170&lt;0,1.01,IF(AH170&gt;10,1.1,(1+AH170/100))))</f>
        <v>0.748</v>
      </c>
      <c r="AS170" s="678">
        <f t="shared" si="45"/>
        <v>0.75802320000000001</v>
      </c>
      <c r="AT170" s="678">
        <f t="shared" si="50"/>
        <v>0.79592436</v>
      </c>
      <c r="AU170" s="678">
        <f t="shared" si="50"/>
        <v>0.83572057799999999</v>
      </c>
      <c r="AV170" s="678">
        <f t="shared" si="50"/>
        <v>0.87750660690000004</v>
      </c>
      <c r="AW170" s="745">
        <f t="shared" si="46"/>
        <v>4.0151747449000004</v>
      </c>
      <c r="AX170" s="854">
        <f t="shared" si="47"/>
        <v>12.754684704256672</v>
      </c>
      <c r="AY170" s="1090">
        <v>0.66</v>
      </c>
      <c r="AZ170" s="964">
        <v>23.799999999999997</v>
      </c>
      <c r="BA170" s="964">
        <v>-12.770000000000001</v>
      </c>
      <c r="BB170" s="964">
        <v>-5.54</v>
      </c>
      <c r="BC170" s="964">
        <v>-4.26</v>
      </c>
      <c r="BE170" s="701">
        <v>2012</v>
      </c>
      <c r="BF170" s="986" t="e">
        <f>#VALUE!</f>
        <v>#VALUE!</v>
      </c>
      <c r="BG170" s="972">
        <v>1.2</v>
      </c>
    </row>
    <row r="171" spans="1:59" ht="11.25" customHeight="1" x14ac:dyDescent="0.2">
      <c r="A171" s="645" t="s">
        <v>1203</v>
      </c>
      <c r="B171" s="651" t="s">
        <v>1204</v>
      </c>
      <c r="C171" s="1080" t="s">
        <v>109</v>
      </c>
      <c r="D171" s="1080" t="s">
        <v>4427</v>
      </c>
      <c r="E171" s="835">
        <v>6</v>
      </c>
      <c r="F171" s="554">
        <v>676</v>
      </c>
      <c r="G171" s="554" t="s">
        <v>38</v>
      </c>
      <c r="H171" s="554" t="s">
        <v>38</v>
      </c>
      <c r="I171" s="966">
        <v>19.43</v>
      </c>
      <c r="J171" s="745">
        <f t="shared" si="35"/>
        <v>2.058672156459084</v>
      </c>
      <c r="K171" s="968">
        <v>0.1</v>
      </c>
      <c r="L171" s="679">
        <v>4</v>
      </c>
      <c r="M171" s="736">
        <f t="shared" si="36"/>
        <v>0.4</v>
      </c>
      <c r="N171" s="644" t="s">
        <v>108</v>
      </c>
      <c r="O171" s="838">
        <v>0.09</v>
      </c>
      <c r="P171" s="695">
        <v>43131</v>
      </c>
      <c r="Q171" s="695">
        <v>43146</v>
      </c>
      <c r="R171" s="736">
        <f t="shared" si="37"/>
        <v>11.111111111111121</v>
      </c>
      <c r="S171" s="802">
        <f>IF(INDEX(Historical!$D$7:$D$1452,MATCH(B171,Historical!$B$7:$B$1452,0))=0,"n/a",(INDEX(Historical!$C$7:$C$1452,MATCH(B171,Historical!$B$7:$B$1452,0))/INDEX(Historical!$D$7:$D$1452,MATCH(B171,Historical!$B$7:$B$1452,0))-1)*100)</f>
        <v>12.5</v>
      </c>
      <c r="T171" s="802">
        <f>IF(INDEX(Historical!$F$7:$F$1452,MATCH(B171,Historical!$B$7:$B$1452,0))=0,"n/a",((INDEX(Historical!$C$7:$C$1452,MATCH(B171,Historical!$B$7:$B$1452,0))/INDEX(Historical!$F$7:$F$1452,MATCH(B171,Historical!$B$7:$B$1452,0)))^(1/3)-1)*100)</f>
        <v>14.471424255333186</v>
      </c>
      <c r="U171" s="802">
        <f>IF(INDEX(Historical!$I$7:$I$1452,MATCH(B171,Historical!$B$7:$B$1452,0))=0,"n/a",((INDEX(Historical!$C$7:$C$1452,MATCH(B171,Historical!$B$7:$B$1452,0))/INDEX(Historical!$I$7:$I$1452,MATCH(B171,Historical!$B$7:$B$1452,0)))^(1/5)-1)*100)</f>
        <v>17.607902252467355</v>
      </c>
      <c r="V171" s="802">
        <f>IF(INDEX(Historical!$O$7:$O$1452,MATCH(B171,Historical!$B$7:$B$1452,0))=0,"n/a",((INDEX(Historical!$C$7:$C$1452,MATCH(B171,Historical!$B$7:$B$1452,0))/INDEX(Historical!$O$7:$O$1452,MATCH(B171,Historical!$B$7:$B$1452,0)))^(1/10)-1)*100)</f>
        <v>2.9186008964760646</v>
      </c>
      <c r="W171" s="803">
        <f t="shared" si="38"/>
        <v>6.0329941903763675</v>
      </c>
      <c r="X171" s="804">
        <f t="shared" si="39"/>
        <v>3.5215804504934711</v>
      </c>
      <c r="Y171" s="760"/>
      <c r="Z171" s="745">
        <f t="shared" si="40"/>
        <v>29.850746268656714</v>
      </c>
      <c r="AA171" s="678">
        <f t="shared" si="41"/>
        <v>14.499999999999998</v>
      </c>
      <c r="AB171" s="679">
        <v>12</v>
      </c>
      <c r="AC171" s="959">
        <v>1.34</v>
      </c>
      <c r="AD171" s="959" t="s">
        <v>138</v>
      </c>
      <c r="AE171" s="959">
        <v>3.89</v>
      </c>
      <c r="AF171" s="959">
        <v>1.36</v>
      </c>
      <c r="AG171" s="959">
        <v>8.5</v>
      </c>
      <c r="AH171" s="959">
        <v>2.4</v>
      </c>
      <c r="AI171" s="959">
        <v>3.58</v>
      </c>
      <c r="AJ171" s="959">
        <v>5</v>
      </c>
      <c r="AK171" s="959" t="s">
        <v>138</v>
      </c>
      <c r="AL171" s="969">
        <v>147.28</v>
      </c>
      <c r="AM171" s="964">
        <v>3</v>
      </c>
      <c r="AN171" s="959">
        <v>0.14000000000000001</v>
      </c>
      <c r="AO171" s="845">
        <f t="shared" si="42"/>
        <v>5.1665744089264418</v>
      </c>
      <c r="AP171" s="846">
        <f t="shared" si="43"/>
        <v>19.66657440892644</v>
      </c>
      <c r="AQ171" s="680">
        <f t="shared" si="44"/>
        <v>-6.3813883651095633</v>
      </c>
      <c r="AR171" s="745">
        <f>INDEX(Historical!$C$7:$C$1452,MATCH(B171,Historical!$B$7:$B$1452,0))*IF(AH171="n/a",1.03,IF(AH171&lt;0,1.01,IF(AH171&gt;10,1.1,(1+AH171/100))))</f>
        <v>0.36863999999999997</v>
      </c>
      <c r="AS171" s="678">
        <f t="shared" si="45"/>
        <v>0.38183731199999998</v>
      </c>
      <c r="AT171" s="678">
        <f t="shared" si="50"/>
        <v>0.39329243135999997</v>
      </c>
      <c r="AU171" s="678">
        <f t="shared" si="50"/>
        <v>0.40509120430079998</v>
      </c>
      <c r="AV171" s="678">
        <f t="shared" si="50"/>
        <v>0.41724394042982399</v>
      </c>
      <c r="AW171" s="745">
        <f t="shared" si="46"/>
        <v>1.9661048880906238</v>
      </c>
      <c r="AX171" s="854">
        <f t="shared" si="47"/>
        <v>10.118913474475676</v>
      </c>
      <c r="AY171" s="1090">
        <v>0.89</v>
      </c>
      <c r="AZ171" s="964">
        <v>4.8</v>
      </c>
      <c r="BA171" s="964">
        <v>-25.979999999999997</v>
      </c>
      <c r="BB171" s="964">
        <v>-11.600000000000001</v>
      </c>
      <c r="BC171" s="964">
        <v>-17.7</v>
      </c>
      <c r="BE171" s="701">
        <v>2013</v>
      </c>
      <c r="BF171" s="986" t="e">
        <f>#VALUE!</f>
        <v>#VALUE!</v>
      </c>
      <c r="BG171" s="972">
        <v>0.8</v>
      </c>
    </row>
    <row r="172" spans="1:59" s="882" customFormat="1" ht="11.25" customHeight="1" x14ac:dyDescent="0.2">
      <c r="A172" s="861" t="s">
        <v>1205</v>
      </c>
      <c r="B172" s="890" t="s">
        <v>1206</v>
      </c>
      <c r="C172" s="1080" t="s">
        <v>109</v>
      </c>
      <c r="D172" s="1080" t="s">
        <v>4419</v>
      </c>
      <c r="E172" s="862">
        <v>8</v>
      </c>
      <c r="F172" s="554">
        <v>520</v>
      </c>
      <c r="G172" s="1179" t="s">
        <v>38</v>
      </c>
      <c r="H172" s="1179" t="s">
        <v>38</v>
      </c>
      <c r="I172" s="863">
        <v>24.51</v>
      </c>
      <c r="J172" s="864">
        <f t="shared" si="35"/>
        <v>2.77437780497756</v>
      </c>
      <c r="K172" s="865">
        <v>0.17</v>
      </c>
      <c r="L172" s="866">
        <v>4</v>
      </c>
      <c r="M172" s="867">
        <f t="shared" si="36"/>
        <v>0.68</v>
      </c>
      <c r="N172" s="868" t="s">
        <v>438</v>
      </c>
      <c r="O172" s="1081">
        <v>0.15</v>
      </c>
      <c r="P172" s="870">
        <v>43328</v>
      </c>
      <c r="Q172" s="870">
        <v>43336</v>
      </c>
      <c r="R172" s="867">
        <f t="shared" si="37"/>
        <v>13.333333333333346</v>
      </c>
      <c r="S172" s="802">
        <f>IF(INDEX(Historical!$D$7:$D$1452,MATCH(B172,Historical!$B$7:$B$1452,0))=0,"n/a",(INDEX(Historical!$C$7:$C$1452,MATCH(B172,Historical!$B$7:$B$1452,0))/INDEX(Historical!$D$7:$D$1452,MATCH(B172,Historical!$B$7:$B$1452,0))-1)*100)</f>
        <v>13.636363636363647</v>
      </c>
      <c r="T172" s="802">
        <f>IF(INDEX(Historical!$F$7:$F$1452,MATCH(B172,Historical!$B$7:$B$1452,0))=0,"n/a",((INDEX(Historical!$C$7:$C$1452,MATCH(B172,Historical!$B$7:$B$1452,0))/INDEX(Historical!$F$7:$F$1452,MATCH(B172,Historical!$B$7:$B$1452,0)))^(1/3)-1)*100)</f>
        <v>16.960709528514649</v>
      </c>
      <c r="U172" s="802">
        <f>IF(INDEX(Historical!$I$7:$I$1452,MATCH(B172,Historical!$B$7:$B$1452,0))=0,"n/a",((INDEX(Historical!$C$7:$C$1452,MATCH(B172,Historical!$B$7:$B$1452,0))/INDEX(Historical!$I$7:$I$1452,MATCH(B172,Historical!$B$7:$B$1452,0)))^(1/5)-1)*100)</f>
        <v>37.972966146121493</v>
      </c>
      <c r="V172" s="802">
        <f>IF(INDEX(Historical!$O$7:$O$1452,MATCH(B172,Historical!$B$7:$B$1452,0))=0,"n/a",((INDEX(Historical!$C$7:$C$1452,MATCH(B172,Historical!$B$7:$B$1452,0))/INDEX(Historical!$O$7:$O$1452,MATCH(B172,Historical!$B$7:$B$1452,0)))^(1/10)-1)*100)</f>
        <v>0</v>
      </c>
      <c r="W172" s="871" t="str">
        <f t="shared" si="38"/>
        <v>n/a</v>
      </c>
      <c r="X172" s="872">
        <f t="shared" si="39"/>
        <v>3.0623359795259266</v>
      </c>
      <c r="Y172" s="1082" t="s">
        <v>4039</v>
      </c>
      <c r="Z172" s="864">
        <f t="shared" si="40"/>
        <v>31.775700934579437</v>
      </c>
      <c r="AA172" s="874">
        <f t="shared" si="41"/>
        <v>11.453271028037383</v>
      </c>
      <c r="AB172" s="866">
        <v>12</v>
      </c>
      <c r="AC172" s="875">
        <v>2.14</v>
      </c>
      <c r="AD172" s="875">
        <v>1.27</v>
      </c>
      <c r="AE172" s="875">
        <v>4.3</v>
      </c>
      <c r="AF172" s="875">
        <v>1.27</v>
      </c>
      <c r="AG172" s="875">
        <v>11.4</v>
      </c>
      <c r="AH172" s="875">
        <v>1.4000000000000001</v>
      </c>
      <c r="AI172" s="875">
        <v>3.01</v>
      </c>
      <c r="AJ172" s="875">
        <v>12.4</v>
      </c>
      <c r="AK172" s="875">
        <v>9</v>
      </c>
      <c r="AL172" s="876">
        <v>514.71</v>
      </c>
      <c r="AM172" s="877">
        <v>0.5</v>
      </c>
      <c r="AN172" s="875">
        <v>0.09</v>
      </c>
      <c r="AO172" s="878">
        <f t="shared" si="42"/>
        <v>29.29407292306167</v>
      </c>
      <c r="AP172" s="879">
        <f t="shared" si="43"/>
        <v>40.747343951099054</v>
      </c>
      <c r="AQ172" s="880">
        <f t="shared" si="44"/>
        <v>-19.596422949645998</v>
      </c>
      <c r="AR172" s="745">
        <f>INDEX(Historical!$C$7:$C$1452,MATCH(B172,Historical!$B$7:$B$1452,0))*IF(AH172="n/a",1.03,IF(AH172&lt;0,1.01,IF(AH172&gt;10,1.1,(1+AH172/100))))</f>
        <v>1.014</v>
      </c>
      <c r="AS172" s="874">
        <f t="shared" si="45"/>
        <v>1.0445214</v>
      </c>
      <c r="AT172" s="874">
        <f t="shared" si="50"/>
        <v>1.1385283260000001</v>
      </c>
      <c r="AU172" s="874">
        <f t="shared" si="50"/>
        <v>1.2409958753400001</v>
      </c>
      <c r="AV172" s="874">
        <f t="shared" si="50"/>
        <v>1.3526855041206003</v>
      </c>
      <c r="AW172" s="864">
        <f t="shared" si="46"/>
        <v>5.7907311054606012</v>
      </c>
      <c r="AX172" s="881">
        <f t="shared" si="47"/>
        <v>23.625993902328034</v>
      </c>
      <c r="AY172" s="1091">
        <v>0.89</v>
      </c>
      <c r="AZ172" s="877">
        <v>7.59</v>
      </c>
      <c r="BA172" s="877">
        <v>-29.970000000000002</v>
      </c>
      <c r="BB172" s="877">
        <v>-7.7299999999999995</v>
      </c>
      <c r="BC172" s="877">
        <v>-18.09</v>
      </c>
      <c r="BD172" s="1007"/>
      <c r="BE172" s="701">
        <v>2011</v>
      </c>
      <c r="BF172" s="986" t="e">
        <f>#VALUE!</f>
        <v>#VALUE!</v>
      </c>
      <c r="BG172" s="938">
        <v>1.4000000000000001</v>
      </c>
    </row>
    <row r="173" spans="1:59" ht="11.25" customHeight="1" x14ac:dyDescent="0.2">
      <c r="A173" s="566" t="s">
        <v>1209</v>
      </c>
      <c r="B173" s="651" t="s">
        <v>1210</v>
      </c>
      <c r="C173" s="1080" t="s">
        <v>109</v>
      </c>
      <c r="D173" s="1080" t="s">
        <v>4427</v>
      </c>
      <c r="E173" s="835">
        <v>8</v>
      </c>
      <c r="F173" s="554">
        <v>507</v>
      </c>
      <c r="G173" s="554" t="s">
        <v>107</v>
      </c>
      <c r="H173" s="554" t="s">
        <v>107</v>
      </c>
      <c r="I173" s="966">
        <v>57.69</v>
      </c>
      <c r="J173" s="745">
        <f t="shared" si="35"/>
        <v>1.4560582423296931</v>
      </c>
      <c r="K173" s="968">
        <v>0.21</v>
      </c>
      <c r="L173" s="679">
        <v>4</v>
      </c>
      <c r="M173" s="736">
        <f t="shared" si="36"/>
        <v>0.84</v>
      </c>
      <c r="N173" s="644" t="s">
        <v>165</v>
      </c>
      <c r="O173" s="838">
        <v>0.19</v>
      </c>
      <c r="P173" s="958">
        <v>43265</v>
      </c>
      <c r="Q173" s="958">
        <v>43283</v>
      </c>
      <c r="R173" s="736">
        <f t="shared" si="37"/>
        <v>10.52631578947368</v>
      </c>
      <c r="S173" s="802">
        <f>IF(INDEX(Historical!$D$7:$D$1452,MATCH(B173,Historical!$B$7:$B$1452,0))=0,"n/a",(INDEX(Historical!$C$7:$C$1452,MATCH(B173,Historical!$B$7:$B$1452,0))/INDEX(Historical!$D$7:$D$1452,MATCH(B173,Historical!$B$7:$B$1452,0))-1)*100)</f>
        <v>8.8235294117646959</v>
      </c>
      <c r="T173" s="802">
        <f>IF(INDEX(Historical!$F$7:$F$1452,MATCH(B173,Historical!$B$7:$B$1452,0))=0,"n/a",((INDEX(Historical!$C$7:$C$1452,MATCH(B173,Historical!$B$7:$B$1452,0))/INDEX(Historical!$F$7:$F$1452,MATCH(B173,Historical!$B$7:$B$1452,0)))^(1/3)-1)*100)</f>
        <v>11.07406172153178</v>
      </c>
      <c r="U173" s="802">
        <f>IF(INDEX(Historical!$I$7:$I$1452,MATCH(B173,Historical!$B$7:$B$1452,0))=0,"n/a",((INDEX(Historical!$C$7:$C$1452,MATCH(B173,Historical!$B$7:$B$1452,0))/INDEX(Historical!$I$7:$I$1452,MATCH(B173,Historical!$B$7:$B$1452,0)))^(1/5)-1)*100)</f>
        <v>8.5943244415670925</v>
      </c>
      <c r="V173" s="802">
        <f>IF(INDEX(Historical!$O$7:$O$1452,MATCH(B173,Historical!$B$7:$B$1452,0))=0,"n/a",((INDEX(Historical!$C$7:$C$1452,MATCH(B173,Historical!$B$7:$B$1452,0))/INDEX(Historical!$O$7:$O$1452,MATCH(B173,Historical!$B$7:$B$1452,0)))^(1/10)-1)*100)</f>
        <v>5.9969769186164035</v>
      </c>
      <c r="W173" s="803">
        <f t="shared" si="38"/>
        <v>1.4331094746901141</v>
      </c>
      <c r="X173" s="804">
        <f t="shared" si="39"/>
        <v>1.1308321633640912</v>
      </c>
      <c r="Y173" s="760"/>
      <c r="Z173" s="745">
        <f t="shared" si="40"/>
        <v>40.38461538461538</v>
      </c>
      <c r="AA173" s="678">
        <f t="shared" si="41"/>
        <v>27.73557692307692</v>
      </c>
      <c r="AB173" s="679">
        <v>12</v>
      </c>
      <c r="AC173" s="959">
        <v>2.08</v>
      </c>
      <c r="AD173" s="959">
        <v>2.77</v>
      </c>
      <c r="AE173" s="959">
        <v>14.1</v>
      </c>
      <c r="AF173" s="959">
        <v>3.92</v>
      </c>
      <c r="AG173" s="959">
        <v>15.299999999999999</v>
      </c>
      <c r="AH173" s="959">
        <v>7.1999999999999993</v>
      </c>
      <c r="AI173" s="959">
        <v>5.87</v>
      </c>
      <c r="AJ173" s="959">
        <v>7.6</v>
      </c>
      <c r="AK173" s="959">
        <v>10</v>
      </c>
      <c r="AL173" s="969">
        <v>3930</v>
      </c>
      <c r="AM173" s="964">
        <v>1.0999999999999999</v>
      </c>
      <c r="AN173" s="959">
        <v>0</v>
      </c>
      <c r="AO173" s="845">
        <f t="shared" si="42"/>
        <v>-17.685194239180134</v>
      </c>
      <c r="AP173" s="846">
        <f t="shared" si="43"/>
        <v>10.050382683896785</v>
      </c>
      <c r="AQ173" s="680">
        <f t="shared" si="44"/>
        <v>119.82160599344746</v>
      </c>
      <c r="AR173" s="745">
        <f>INDEX(Historical!$C$7:$C$1452,MATCH(B173,Historical!$B$7:$B$1452,0))*IF(AH173="n/a",1.03,IF(AH173&lt;0,1.01,IF(AH173&gt;10,1.1,(1+AH173/100))))</f>
        <v>0.79327999999999999</v>
      </c>
      <c r="AS173" s="678">
        <f t="shared" si="45"/>
        <v>0.839845536</v>
      </c>
      <c r="AT173" s="678">
        <f t="shared" si="50"/>
        <v>0.92383008960000013</v>
      </c>
      <c r="AU173" s="678">
        <f t="shared" si="50"/>
        <v>1.0162130985600002</v>
      </c>
      <c r="AV173" s="678">
        <f t="shared" si="50"/>
        <v>1.1178344084160003</v>
      </c>
      <c r="AW173" s="745">
        <f t="shared" si="46"/>
        <v>4.6910031325760002</v>
      </c>
      <c r="AX173" s="854">
        <f t="shared" si="47"/>
        <v>8.1313973523591621</v>
      </c>
      <c r="AY173" s="1090">
        <v>1.1100000000000001</v>
      </c>
      <c r="AZ173" s="964">
        <v>30.959999999999997</v>
      </c>
      <c r="BA173" s="964">
        <v>-13.68</v>
      </c>
      <c r="BB173" s="964">
        <v>-4.8099999999999996</v>
      </c>
      <c r="BC173" s="964">
        <v>3.06</v>
      </c>
      <c r="BE173" s="701">
        <v>2011</v>
      </c>
      <c r="BF173" s="986" t="e">
        <f>#VALUE!</f>
        <v>#VALUE!</v>
      </c>
      <c r="BG173" s="972">
        <v>2</v>
      </c>
    </row>
    <row r="174" spans="1:59" ht="11.25" customHeight="1" x14ac:dyDescent="0.2">
      <c r="A174" s="645" t="s">
        <v>1211</v>
      </c>
      <c r="B174" s="651" t="s">
        <v>1212</v>
      </c>
      <c r="C174" s="1080" t="s">
        <v>109</v>
      </c>
      <c r="D174" s="1080" t="s">
        <v>4427</v>
      </c>
      <c r="E174" s="835">
        <v>7</v>
      </c>
      <c r="F174" s="554">
        <v>591</v>
      </c>
      <c r="G174" s="554" t="s">
        <v>107</v>
      </c>
      <c r="H174" s="554" t="s">
        <v>107</v>
      </c>
      <c r="I174" s="966">
        <v>13.16</v>
      </c>
      <c r="J174" s="745">
        <f t="shared" si="35"/>
        <v>3.6474164133738598</v>
      </c>
      <c r="K174" s="968">
        <v>0.12</v>
      </c>
      <c r="L174" s="679">
        <v>4</v>
      </c>
      <c r="M174" s="736">
        <f t="shared" si="36"/>
        <v>0.48</v>
      </c>
      <c r="N174" s="644" t="s">
        <v>165</v>
      </c>
      <c r="O174" s="838">
        <v>0.09</v>
      </c>
      <c r="P174" s="958">
        <v>43167</v>
      </c>
      <c r="Q174" s="958">
        <v>43192</v>
      </c>
      <c r="R174" s="736">
        <f t="shared" si="37"/>
        <v>33.333333333333329</v>
      </c>
      <c r="S174" s="802">
        <f>IF(INDEX(Historical!$D$7:$D$1452,MATCH(B174,Historical!$B$7:$B$1452,0))=0,"n/a",(INDEX(Historical!$C$7:$C$1452,MATCH(B174,Historical!$B$7:$B$1452,0))/INDEX(Historical!$D$7:$D$1452,MATCH(B174,Historical!$B$7:$B$1452,0))-1)*100)</f>
        <v>25.925925925925931</v>
      </c>
      <c r="T174" s="802">
        <f>IF(INDEX(Historical!$F$7:$F$1452,MATCH(B174,Historical!$B$7:$B$1452,0))=0,"n/a",((INDEX(Historical!$C$7:$C$1452,MATCH(B174,Historical!$B$7:$B$1452,0))/INDEX(Historical!$F$7:$F$1452,MATCH(B174,Historical!$B$7:$B$1452,0)))^(1/3)-1)*100)</f>
        <v>19.348319192733697</v>
      </c>
      <c r="U174" s="802">
        <f>IF(INDEX(Historical!$I$7:$I$1452,MATCH(B174,Historical!$B$7:$B$1452,0))=0,"n/a",((INDEX(Historical!$C$7:$C$1452,MATCH(B174,Historical!$B$7:$B$1452,0))/INDEX(Historical!$I$7:$I$1452,MATCH(B174,Historical!$B$7:$B$1452,0)))^(1/5)-1)*100)</f>
        <v>53.420638252491102</v>
      </c>
      <c r="V174" s="802">
        <f>IF(INDEX(Historical!$O$7:$O$1452,MATCH(B174,Historical!$B$7:$B$1452,0))=0,"n/a",((INDEX(Historical!$C$7:$C$1452,MATCH(B174,Historical!$B$7:$B$1452,0))/INDEX(Historical!$O$7:$O$1452,MATCH(B174,Historical!$B$7:$B$1452,0)))^(1/10)-1)*100)</f>
        <v>-14.961566491884515</v>
      </c>
      <c r="W174" s="803" t="str">
        <f t="shared" si="38"/>
        <v>n/a</v>
      </c>
      <c r="X174" s="804">
        <f t="shared" si="39"/>
        <v>0.87718617820182432</v>
      </c>
      <c r="Y174" s="759"/>
      <c r="Z174" s="745">
        <f t="shared" si="40"/>
        <v>32.87671232876712</v>
      </c>
      <c r="AA174" s="678">
        <f t="shared" si="41"/>
        <v>9.0136986301369859</v>
      </c>
      <c r="AB174" s="679">
        <v>12</v>
      </c>
      <c r="AC174" s="959">
        <v>1.46</v>
      </c>
      <c r="AD174" s="959">
        <v>0.74</v>
      </c>
      <c r="AE174" s="959">
        <v>3.05</v>
      </c>
      <c r="AF174" s="959">
        <v>0.98</v>
      </c>
      <c r="AG174" s="959">
        <v>9.1999999999999993</v>
      </c>
      <c r="AH174" s="959">
        <v>5.2</v>
      </c>
      <c r="AI174" s="959">
        <v>9.56</v>
      </c>
      <c r="AJ174" s="959">
        <v>60.9</v>
      </c>
      <c r="AK174" s="959">
        <v>12.23</v>
      </c>
      <c r="AL174" s="969">
        <v>4370</v>
      </c>
      <c r="AM174" s="964">
        <v>0.70000000000000007</v>
      </c>
      <c r="AN174" s="959">
        <v>0.28000000000000003</v>
      </c>
      <c r="AO174" s="845">
        <f t="shared" si="42"/>
        <v>48.054356035727977</v>
      </c>
      <c r="AP174" s="846">
        <f t="shared" si="43"/>
        <v>57.068054665864963</v>
      </c>
      <c r="AQ174" s="680">
        <f t="shared" si="44"/>
        <v>-37.342466418955937</v>
      </c>
      <c r="AR174" s="745">
        <f>INDEX(Historical!$C$7:$C$1452,MATCH(B174,Historical!$B$7:$B$1452,0))*IF(AH174="n/a",1.03,IF(AH174&lt;0,1.01,IF(AH174&gt;10,1.1,(1+AH174/100))))</f>
        <v>0.35768000000000005</v>
      </c>
      <c r="AS174" s="678">
        <f t="shared" si="45"/>
        <v>0.391874208</v>
      </c>
      <c r="AT174" s="678">
        <f t="shared" si="50"/>
        <v>0.43106162880000004</v>
      </c>
      <c r="AU174" s="678">
        <f t="shared" si="50"/>
        <v>0.47416779168000006</v>
      </c>
      <c r="AV174" s="678">
        <f t="shared" si="50"/>
        <v>0.52158457084800014</v>
      </c>
      <c r="AW174" s="745">
        <f t="shared" si="46"/>
        <v>2.1763681993280004</v>
      </c>
      <c r="AX174" s="854">
        <f t="shared" si="47"/>
        <v>16.537752274528877</v>
      </c>
      <c r="AY174" s="1090">
        <v>1.1499999999999999</v>
      </c>
      <c r="AZ174" s="964">
        <v>6.99</v>
      </c>
      <c r="BA174" s="964">
        <v>-36.58</v>
      </c>
      <c r="BB174" s="964">
        <v>-14.030000000000001</v>
      </c>
      <c r="BC174" s="964">
        <v>-25.21</v>
      </c>
      <c r="BE174" s="701">
        <v>2012</v>
      </c>
      <c r="BF174" s="986" t="e">
        <f>#VALUE!</f>
        <v>#VALUE!</v>
      </c>
      <c r="BG174" s="972">
        <v>1</v>
      </c>
    </row>
    <row r="175" spans="1:59" ht="11.25" customHeight="1" x14ac:dyDescent="0.2">
      <c r="A175" s="645" t="s">
        <v>1213</v>
      </c>
      <c r="B175" s="651" t="s">
        <v>1214</v>
      </c>
      <c r="C175" s="1080" t="s">
        <v>4407</v>
      </c>
      <c r="D175" s="1080" t="s">
        <v>4408</v>
      </c>
      <c r="E175" s="835">
        <v>6</v>
      </c>
      <c r="F175" s="554">
        <v>709</v>
      </c>
      <c r="G175" s="554" t="s">
        <v>38</v>
      </c>
      <c r="H175" s="554" t="s">
        <v>38</v>
      </c>
      <c r="I175" s="966">
        <v>28.86</v>
      </c>
      <c r="J175" s="745">
        <f t="shared" si="35"/>
        <v>3.0145530145530146</v>
      </c>
      <c r="K175" s="968">
        <v>0.2175</v>
      </c>
      <c r="L175" s="679">
        <v>4</v>
      </c>
      <c r="M175" s="736">
        <f t="shared" si="36"/>
        <v>0.87</v>
      </c>
      <c r="N175" s="644" t="s">
        <v>221</v>
      </c>
      <c r="O175" s="838">
        <v>0.21</v>
      </c>
      <c r="P175" s="958">
        <v>43187</v>
      </c>
      <c r="Q175" s="958">
        <v>43206</v>
      </c>
      <c r="R175" s="736">
        <f t="shared" si="37"/>
        <v>3.5714285714285747</v>
      </c>
      <c r="S175" s="802">
        <f>IF(INDEX(Historical!$D$7:$D$1452,MATCH(B175,Historical!$B$7:$B$1452,0))=0,"n/a",(INDEX(Historical!$C$7:$C$1452,MATCH(B175,Historical!$B$7:$B$1452,0))/INDEX(Historical!$D$7:$D$1452,MATCH(B175,Historical!$B$7:$B$1452,0))-1)*100)</f>
        <v>17.647058823529438</v>
      </c>
      <c r="T175" s="802">
        <f>IF(INDEX(Historical!$F$7:$F$1452,MATCH(B175,Historical!$B$7:$B$1452,0))=0,"n/a",((INDEX(Historical!$C$7:$C$1452,MATCH(B175,Historical!$B$7:$B$1452,0))/INDEX(Historical!$F$7:$F$1452,MATCH(B175,Historical!$B$7:$B$1452,0)))^(1/3)-1)*100)</f>
        <v>28.000705985023444</v>
      </c>
      <c r="U175" s="802" t="str">
        <f>IF(INDEX(Historical!$I$7:$I$1452,MATCH(B175,Historical!$B$7:$B$1452,0))=0,"n/a",((INDEX(Historical!$C$7:$C$1452,MATCH(B175,Historical!$B$7:$B$1452,0))/INDEX(Historical!$I$7:$I$1452,MATCH(B175,Historical!$B$7:$B$1452,0)))^(1/5)-1)*100)</f>
        <v>n/a</v>
      </c>
      <c r="V175" s="802">
        <f>IF(INDEX(Historical!$O$7:$O$1452,MATCH(B175,Historical!$B$7:$B$1452,0))=0,"n/a",((INDEX(Historical!$C$7:$C$1452,MATCH(B175,Historical!$B$7:$B$1452,0))/INDEX(Historical!$O$7:$O$1452,MATCH(B175,Historical!$B$7:$B$1452,0)))^(1/10)-1)*100)</f>
        <v>-11.681933800904986</v>
      </c>
      <c r="W175" s="803" t="str">
        <f t="shared" si="38"/>
        <v>n/a</v>
      </c>
      <c r="X175" s="804" t="str">
        <f t="shared" si="39"/>
        <v>n/a</v>
      </c>
      <c r="Y175" s="967"/>
      <c r="Z175" s="745">
        <f t="shared" si="40"/>
        <v>50.581395348837212</v>
      </c>
      <c r="AA175" s="678">
        <f t="shared" si="41"/>
        <v>16.779069767441861</v>
      </c>
      <c r="AB175" s="679">
        <v>12</v>
      </c>
      <c r="AC175" s="959">
        <v>1.72</v>
      </c>
      <c r="AD175" s="959">
        <v>1.68</v>
      </c>
      <c r="AE175" s="959">
        <v>9.6</v>
      </c>
      <c r="AF175" s="959">
        <v>2.23</v>
      </c>
      <c r="AG175" s="959">
        <v>13.700000000000001</v>
      </c>
      <c r="AH175" s="959">
        <v>61.4</v>
      </c>
      <c r="AI175" s="959">
        <v>-20.28</v>
      </c>
      <c r="AJ175" s="959">
        <v>42.5</v>
      </c>
      <c r="AK175" s="959">
        <v>10</v>
      </c>
      <c r="AL175" s="969">
        <v>3850</v>
      </c>
      <c r="AM175" s="964">
        <v>0.5</v>
      </c>
      <c r="AN175" s="959">
        <v>0.8</v>
      </c>
      <c r="AO175" s="845" t="str">
        <f t="shared" si="42"/>
        <v>n/a</v>
      </c>
      <c r="AP175" s="846" t="str">
        <f t="shared" si="43"/>
        <v>n/a</v>
      </c>
      <c r="AQ175" s="680">
        <f t="shared" si="44"/>
        <v>28.957056730603735</v>
      </c>
      <c r="AR175" s="745">
        <f>INDEX(Historical!$C$7:$C$1452,MATCH(B175,Historical!$B$7:$B$1452,0))*IF(AH175="n/a",1.03,IF(AH175&lt;0,1.01,IF(AH175&gt;10,1.1,(1+AH175/100))))</f>
        <v>0.90200000000000014</v>
      </c>
      <c r="AS175" s="678">
        <f t="shared" si="45"/>
        <v>0.91102000000000016</v>
      </c>
      <c r="AT175" s="678">
        <f t="shared" si="50"/>
        <v>1.0021220000000002</v>
      </c>
      <c r="AU175" s="678">
        <f t="shared" si="50"/>
        <v>1.1023342000000003</v>
      </c>
      <c r="AV175" s="678">
        <f t="shared" si="50"/>
        <v>1.2125676200000004</v>
      </c>
      <c r="AW175" s="745">
        <f t="shared" si="46"/>
        <v>5.1300438200000018</v>
      </c>
      <c r="AX175" s="854">
        <f t="shared" si="47"/>
        <v>17.77561961191962</v>
      </c>
      <c r="AY175" s="1090">
        <v>0.7</v>
      </c>
      <c r="AZ175" s="964">
        <v>5.71</v>
      </c>
      <c r="BA175" s="964">
        <v>-15.22</v>
      </c>
      <c r="BB175" s="964">
        <v>-6.9099999999999993</v>
      </c>
      <c r="BC175" s="964">
        <v>-8.36</v>
      </c>
      <c r="BE175" s="701">
        <v>2013</v>
      </c>
      <c r="BF175" s="986" t="e">
        <f>#VALUE!</f>
        <v>#VALUE!</v>
      </c>
      <c r="BG175" s="972">
        <v>6.9</v>
      </c>
    </row>
    <row r="176" spans="1:59" ht="11.25" customHeight="1" x14ac:dyDescent="0.2">
      <c r="A176" s="566" t="s">
        <v>1215</v>
      </c>
      <c r="B176" s="651" t="s">
        <v>1216</v>
      </c>
      <c r="C176" s="1080" t="s">
        <v>109</v>
      </c>
      <c r="D176" s="1080" t="s">
        <v>4427</v>
      </c>
      <c r="E176" s="835">
        <v>9</v>
      </c>
      <c r="F176" s="554">
        <v>344</v>
      </c>
      <c r="G176" s="554" t="s">
        <v>107</v>
      </c>
      <c r="H176" s="554" t="s">
        <v>107</v>
      </c>
      <c r="I176" s="966">
        <v>36.56</v>
      </c>
      <c r="J176" s="745">
        <f t="shared" si="35"/>
        <v>3.0634573304157553</v>
      </c>
      <c r="K176" s="968">
        <v>0.28000000000000003</v>
      </c>
      <c r="L176" s="679">
        <v>4</v>
      </c>
      <c r="M176" s="736">
        <f t="shared" si="36"/>
        <v>1.1200000000000001</v>
      </c>
      <c r="N176" s="644" t="s">
        <v>446</v>
      </c>
      <c r="O176" s="838">
        <v>0.24</v>
      </c>
      <c r="P176" s="695">
        <v>43140</v>
      </c>
      <c r="Q176" s="695">
        <v>43153</v>
      </c>
      <c r="R176" s="736">
        <f t="shared" si="37"/>
        <v>16.666666666666682</v>
      </c>
      <c r="S176" s="802">
        <f>IF(INDEX(Historical!$D$7:$D$1452,MATCH(B176,Historical!$B$7:$B$1452,0))=0,"n/a",(INDEX(Historical!$C$7:$C$1452,MATCH(B176,Historical!$B$7:$B$1452,0))/INDEX(Historical!$D$7:$D$1452,MATCH(B176,Historical!$B$7:$B$1452,0))-1)*100)</f>
        <v>9.0909090909090828</v>
      </c>
      <c r="T176" s="802">
        <f>IF(INDEX(Historical!$F$7:$F$1452,MATCH(B176,Historical!$B$7:$B$1452,0))=0,"n/a",((INDEX(Historical!$C$7:$C$1452,MATCH(B176,Historical!$B$7:$B$1452,0))/INDEX(Historical!$F$7:$F$1452,MATCH(B176,Historical!$B$7:$B$1452,0)))^(1/3)-1)*100)</f>
        <v>14.471424255333186</v>
      </c>
      <c r="U176" s="802">
        <f>IF(INDEX(Historical!$I$7:$I$1452,MATCH(B176,Historical!$B$7:$B$1452,0))=0,"n/a",((INDEX(Historical!$C$7:$C$1452,MATCH(B176,Historical!$B$7:$B$1452,0))/INDEX(Historical!$I$7:$I$1452,MATCH(B176,Historical!$B$7:$B$1452,0)))^(1/5)-1)*100)</f>
        <v>14.869835499703509</v>
      </c>
      <c r="V176" s="802" t="str">
        <f>IF(INDEX(Historical!$O$7:$O$1452,MATCH(B176,Historical!$B$7:$B$1452,0))=0,"n/a",((INDEX(Historical!$C$7:$C$1452,MATCH(B176,Historical!$B$7:$B$1452,0))/INDEX(Historical!$O$7:$O$1452,MATCH(B176,Historical!$B$7:$B$1452,0)))^(1/10)-1)*100)</f>
        <v>n/a</v>
      </c>
      <c r="W176" s="803" t="str">
        <f t="shared" si="38"/>
        <v>n/a</v>
      </c>
      <c r="X176" s="804">
        <f t="shared" si="39"/>
        <v>1.5652458420740536</v>
      </c>
      <c r="Y176" s="759"/>
      <c r="Z176" s="745">
        <f t="shared" si="40"/>
        <v>42.264150943396231</v>
      </c>
      <c r="AA176" s="678">
        <f t="shared" si="41"/>
        <v>13.79622641509434</v>
      </c>
      <c r="AB176" s="679">
        <v>12</v>
      </c>
      <c r="AC176" s="959">
        <v>2.65</v>
      </c>
      <c r="AD176" s="959">
        <v>1.73</v>
      </c>
      <c r="AE176" s="959">
        <v>5.04</v>
      </c>
      <c r="AF176" s="959">
        <v>1.29</v>
      </c>
      <c r="AG176" s="959">
        <v>10.299999999999999</v>
      </c>
      <c r="AH176" s="959">
        <v>-5.6000000000000005</v>
      </c>
      <c r="AI176" s="959">
        <v>13.41</v>
      </c>
      <c r="AJ176" s="959">
        <v>9.5</v>
      </c>
      <c r="AK176" s="959">
        <v>8</v>
      </c>
      <c r="AL176" s="969">
        <v>2270</v>
      </c>
      <c r="AM176" s="964">
        <v>0.1</v>
      </c>
      <c r="AN176" s="959">
        <v>7.0000000000000007E-2</v>
      </c>
      <c r="AO176" s="845">
        <f t="shared" si="42"/>
        <v>4.1370664150249237</v>
      </c>
      <c r="AP176" s="846">
        <f t="shared" si="43"/>
        <v>17.933292830119264</v>
      </c>
      <c r="AQ176" s="680">
        <f t="shared" si="44"/>
        <v>-11.062738528851579</v>
      </c>
      <c r="AR176" s="745">
        <f>INDEX(Historical!$C$7:$C$1452,MATCH(B176,Historical!$B$7:$B$1452,0))*IF(AH176="n/a",1.03,IF(AH176&lt;0,1.01,IF(AH176&gt;10,1.1,(1+AH176/100))))</f>
        <v>0.96960000000000002</v>
      </c>
      <c r="AS176" s="678">
        <f t="shared" si="45"/>
        <v>1.0665600000000002</v>
      </c>
      <c r="AT176" s="678">
        <f t="shared" si="50"/>
        <v>1.1518848000000004</v>
      </c>
      <c r="AU176" s="678">
        <f t="shared" si="50"/>
        <v>1.2440355840000006</v>
      </c>
      <c r="AV176" s="678">
        <f t="shared" si="50"/>
        <v>1.3435584307200008</v>
      </c>
      <c r="AW176" s="745">
        <f t="shared" si="46"/>
        <v>5.7756388147200015</v>
      </c>
      <c r="AX176" s="854">
        <f t="shared" si="47"/>
        <v>15.797699164989062</v>
      </c>
      <c r="AY176" s="1090">
        <v>1.1499999999999999</v>
      </c>
      <c r="AZ176" s="964">
        <v>5.63</v>
      </c>
      <c r="BA176" s="964">
        <v>-22.3</v>
      </c>
      <c r="BB176" s="964">
        <v>-10.51</v>
      </c>
      <c r="BC176" s="964">
        <v>-14.14</v>
      </c>
      <c r="BE176" s="701">
        <v>2010</v>
      </c>
      <c r="BF176" s="986" t="e">
        <f>#VALUE!</f>
        <v>#VALUE!</v>
      </c>
      <c r="BG176" s="972">
        <v>1.2</v>
      </c>
    </row>
    <row r="177" spans="1:59" ht="11.25" customHeight="1" x14ac:dyDescent="0.2">
      <c r="A177" s="645" t="s">
        <v>1217</v>
      </c>
      <c r="B177" s="651" t="s">
        <v>1218</v>
      </c>
      <c r="C177" s="1080" t="s">
        <v>109</v>
      </c>
      <c r="D177" s="1080" t="s">
        <v>4427</v>
      </c>
      <c r="E177" s="835">
        <v>7</v>
      </c>
      <c r="F177" s="554">
        <v>606</v>
      </c>
      <c r="G177" s="554" t="s">
        <v>107</v>
      </c>
      <c r="H177" s="554" t="s">
        <v>107</v>
      </c>
      <c r="I177" s="966">
        <v>34.270000000000003</v>
      </c>
      <c r="J177" s="745">
        <f t="shared" si="35"/>
        <v>2.5678435949810328</v>
      </c>
      <c r="K177" s="968">
        <v>0.22</v>
      </c>
      <c r="L177" s="679">
        <v>4</v>
      </c>
      <c r="M177" s="736">
        <f t="shared" si="36"/>
        <v>0.88</v>
      </c>
      <c r="N177" s="644" t="s">
        <v>598</v>
      </c>
      <c r="O177" s="838">
        <v>0.18</v>
      </c>
      <c r="P177" s="958">
        <v>43251</v>
      </c>
      <c r="Q177" s="958">
        <v>43266</v>
      </c>
      <c r="R177" s="736">
        <f t="shared" si="37"/>
        <v>22.222222222222225</v>
      </c>
      <c r="S177" s="802">
        <f>IF(INDEX(Historical!$D$7:$D$1452,MATCH(B177,Historical!$B$7:$B$1452,0))=0,"n/a",(INDEX(Historical!$C$7:$C$1452,MATCH(B177,Historical!$B$7:$B$1452,0))/INDEX(Historical!$D$7:$D$1452,MATCH(B177,Historical!$B$7:$B$1452,0))-1)*100)</f>
        <v>27.777777777777789</v>
      </c>
      <c r="T177" s="802">
        <f>IF(INDEX(Historical!$F$7:$F$1452,MATCH(B177,Historical!$B$7:$B$1452,0))=0,"n/a",((INDEX(Historical!$C$7:$C$1452,MATCH(B177,Historical!$B$7:$B$1452,0))/INDEX(Historical!$F$7:$F$1452,MATCH(B177,Historical!$B$7:$B$1452,0)))^(1/3)-1)*100)</f>
        <v>33.500747560002587</v>
      </c>
      <c r="U177" s="802">
        <f>IF(INDEX(Historical!$I$7:$I$1452,MATCH(B177,Historical!$B$7:$B$1452,0))=0,"n/a",((INDEX(Historical!$C$7:$C$1452,MATCH(B177,Historical!$B$7:$B$1452,0))/INDEX(Historical!$I$7:$I$1452,MATCH(B177,Historical!$B$7:$B$1452,0)))^(1/5)-1)*100)</f>
        <v>47.153236398134425</v>
      </c>
      <c r="V177" s="802">
        <f>IF(INDEX(Historical!$O$7:$O$1452,MATCH(B177,Historical!$B$7:$B$1452,0))=0,"n/a",((INDEX(Historical!$C$7:$C$1452,MATCH(B177,Historical!$B$7:$B$1452,0))/INDEX(Historical!$O$7:$O$1452,MATCH(B177,Historical!$B$7:$B$1452,0)))^(1/10)-1)*100)</f>
        <v>-2.8358342136926451</v>
      </c>
      <c r="W177" s="803" t="str">
        <f t="shared" si="38"/>
        <v>n/a</v>
      </c>
      <c r="X177" s="804">
        <f t="shared" si="39"/>
        <v>4.9117954581390029</v>
      </c>
      <c r="Y177" s="967"/>
      <c r="Z177" s="745">
        <f t="shared" si="40"/>
        <v>29.629629629629626</v>
      </c>
      <c r="AA177" s="678">
        <f t="shared" si="41"/>
        <v>11.53872053872054</v>
      </c>
      <c r="AB177" s="679">
        <v>12</v>
      </c>
      <c r="AC177" s="959">
        <v>2.97</v>
      </c>
      <c r="AD177" s="959">
        <v>1.65</v>
      </c>
      <c r="AE177" s="959">
        <v>4.53</v>
      </c>
      <c r="AF177" s="959">
        <v>1.24</v>
      </c>
      <c r="AG177" s="959">
        <v>10.7</v>
      </c>
      <c r="AH177" s="959">
        <v>12.8</v>
      </c>
      <c r="AI177" s="959">
        <v>7.3599999999999994</v>
      </c>
      <c r="AJ177" s="959">
        <v>9.6</v>
      </c>
      <c r="AK177" s="959">
        <v>7.0000000000000009</v>
      </c>
      <c r="AL177" s="969">
        <v>1760</v>
      </c>
      <c r="AM177" s="964">
        <v>1.2</v>
      </c>
      <c r="AN177" s="959">
        <v>0.1</v>
      </c>
      <c r="AO177" s="845">
        <f t="shared" si="42"/>
        <v>38.18235945439492</v>
      </c>
      <c r="AP177" s="846">
        <f t="shared" si="43"/>
        <v>49.72107999311546</v>
      </c>
      <c r="AQ177" s="680">
        <f t="shared" si="44"/>
        <v>-20.255927512479811</v>
      </c>
      <c r="AR177" s="745">
        <f>INDEX(Historical!$C$7:$C$1452,MATCH(B177,Historical!$B$7:$B$1452,0))*IF(AH177="n/a",1.03,IF(AH177&lt;0,1.01,IF(AH177&gt;10,1.1,(1+AH177/100))))</f>
        <v>0.75900000000000012</v>
      </c>
      <c r="AS177" s="678">
        <f t="shared" si="45"/>
        <v>0.8148624000000001</v>
      </c>
      <c r="AT177" s="678">
        <f t="shared" si="50"/>
        <v>0.87190276800000011</v>
      </c>
      <c r="AU177" s="678">
        <f t="shared" si="50"/>
        <v>0.93293596176000015</v>
      </c>
      <c r="AV177" s="678">
        <f t="shared" si="50"/>
        <v>0.99824147908320027</v>
      </c>
      <c r="AW177" s="745">
        <f t="shared" si="46"/>
        <v>4.3769426088432004</v>
      </c>
      <c r="AX177" s="854">
        <f t="shared" si="47"/>
        <v>12.771936413315435</v>
      </c>
      <c r="AY177" s="1090">
        <v>1</v>
      </c>
      <c r="AZ177" s="964">
        <v>5.48</v>
      </c>
      <c r="BA177" s="964">
        <v>-32.06</v>
      </c>
      <c r="BB177" s="964">
        <v>-13.84</v>
      </c>
      <c r="BC177" s="964">
        <v>-22.64</v>
      </c>
      <c r="BE177" s="701">
        <v>2012</v>
      </c>
      <c r="BF177" s="986" t="e">
        <f>#VALUE!</f>
        <v>#VALUE!</v>
      </c>
      <c r="BG177" s="972">
        <v>1.5</v>
      </c>
    </row>
    <row r="178" spans="1:59" ht="11.25" customHeight="1" x14ac:dyDescent="0.2">
      <c r="A178" s="645" t="s">
        <v>1219</v>
      </c>
      <c r="B178" s="651" t="s">
        <v>1220</v>
      </c>
      <c r="C178" s="1080" t="s">
        <v>109</v>
      </c>
      <c r="D178" s="1080" t="s">
        <v>4427</v>
      </c>
      <c r="E178" s="835">
        <v>8</v>
      </c>
      <c r="F178" s="554">
        <v>546</v>
      </c>
      <c r="G178" s="554" t="s">
        <v>107</v>
      </c>
      <c r="H178" s="554" t="s">
        <v>107</v>
      </c>
      <c r="I178" s="966">
        <v>31.92</v>
      </c>
      <c r="J178" s="745">
        <f t="shared" si="35"/>
        <v>2.2556390977443606</v>
      </c>
      <c r="K178" s="968">
        <v>0.36</v>
      </c>
      <c r="L178" s="679">
        <v>2</v>
      </c>
      <c r="M178" s="736">
        <f t="shared" si="36"/>
        <v>0.72</v>
      </c>
      <c r="N178" s="644" t="s">
        <v>251</v>
      </c>
      <c r="O178" s="838">
        <v>0.34</v>
      </c>
      <c r="P178" s="958">
        <v>43410</v>
      </c>
      <c r="Q178" s="958">
        <v>43418</v>
      </c>
      <c r="R178" s="736">
        <f t="shared" si="37"/>
        <v>5.8823529411764595</v>
      </c>
      <c r="S178" s="802">
        <f>IF(INDEX(Historical!$D$7:$D$1452,MATCH(B178,Historical!$B$7:$B$1452,0))=0,"n/a",(INDEX(Historical!$C$7:$C$1452,MATCH(B178,Historical!$B$7:$B$1452,0))/INDEX(Historical!$D$7:$D$1452,MATCH(B178,Historical!$B$7:$B$1452,0))-1)*100)</f>
        <v>6.4516129032258229</v>
      </c>
      <c r="T178" s="802">
        <f>IF(INDEX(Historical!$F$7:$F$1452,MATCH(B178,Historical!$B$7:$B$1452,0))=0,"n/a",((INDEX(Historical!$C$7:$C$1452,MATCH(B178,Historical!$B$7:$B$1452,0))/INDEX(Historical!$F$7:$F$1452,MATCH(B178,Historical!$B$7:$B$1452,0)))^(1/3)-1)*100)</f>
        <v>6.917810999860885</v>
      </c>
      <c r="U178" s="802">
        <f>IF(INDEX(Historical!$I$7:$I$1452,MATCH(B178,Historical!$B$7:$B$1452,0))=0,"n/a",((INDEX(Historical!$C$7:$C$1452,MATCH(B178,Historical!$B$7:$B$1452,0))/INDEX(Historical!$I$7:$I$1452,MATCH(B178,Historical!$B$7:$B$1452,0)))^(1/5)-1)*100)</f>
        <v>9.4608784223157549</v>
      </c>
      <c r="V178" s="802">
        <f>IF(INDEX(Historical!$O$7:$O$1452,MATCH(B178,Historical!$B$7:$B$1452,0))=0,"n/a",((INDEX(Historical!$C$7:$C$1452,MATCH(B178,Historical!$B$7:$B$1452,0))/INDEX(Historical!$O$7:$O$1452,MATCH(B178,Historical!$B$7:$B$1452,0)))^(1/10)-1)*100)</f>
        <v>5.7689737075117486</v>
      </c>
      <c r="W178" s="803">
        <f t="shared" si="38"/>
        <v>1.6399586654376319</v>
      </c>
      <c r="X178" s="804">
        <f t="shared" si="39"/>
        <v>1.4120714063157842</v>
      </c>
      <c r="Y178" s="967"/>
      <c r="Z178" s="745">
        <f t="shared" si="40"/>
        <v>30.125523012552296</v>
      </c>
      <c r="AA178" s="678">
        <f t="shared" si="41"/>
        <v>13.355648535564853</v>
      </c>
      <c r="AB178" s="679">
        <v>12</v>
      </c>
      <c r="AC178" s="959">
        <v>2.39</v>
      </c>
      <c r="AD178" s="959">
        <v>1.48</v>
      </c>
      <c r="AE178" s="959">
        <v>4.29</v>
      </c>
      <c r="AF178" s="959">
        <v>1.17</v>
      </c>
      <c r="AG178" s="959">
        <v>8.6999999999999993</v>
      </c>
      <c r="AH178" s="959">
        <v>13.700000000000001</v>
      </c>
      <c r="AI178" s="959">
        <v>17.41</v>
      </c>
      <c r="AJ178" s="959">
        <v>6.7</v>
      </c>
      <c r="AK178" s="959">
        <v>9</v>
      </c>
      <c r="AL178" s="969">
        <v>489.97</v>
      </c>
      <c r="AM178" s="964">
        <v>1.9</v>
      </c>
      <c r="AN178" s="959">
        <v>0.14000000000000001</v>
      </c>
      <c r="AO178" s="845">
        <f t="shared" si="42"/>
        <v>-1.6391310155047378</v>
      </c>
      <c r="AP178" s="846">
        <f t="shared" si="43"/>
        <v>11.716517520060115</v>
      </c>
      <c r="AQ178" s="680">
        <f t="shared" si="44"/>
        <v>-16.663709954823869</v>
      </c>
      <c r="AR178" s="745">
        <f>INDEX(Historical!$C$7:$C$1452,MATCH(B178,Historical!$B$7:$B$1452,0))*IF(AH178="n/a",1.03,IF(AH178&lt;0,1.01,IF(AH178&gt;10,1.1,(1+AH178/100))))</f>
        <v>0.72600000000000009</v>
      </c>
      <c r="AS178" s="678">
        <f t="shared" si="45"/>
        <v>0.7986000000000002</v>
      </c>
      <c r="AT178" s="678">
        <f t="shared" si="50"/>
        <v>0.8704740000000003</v>
      </c>
      <c r="AU178" s="678">
        <f t="shared" si="50"/>
        <v>0.94881666000000042</v>
      </c>
      <c r="AV178" s="678">
        <f t="shared" si="50"/>
        <v>1.0342101594000006</v>
      </c>
      <c r="AW178" s="745">
        <f t="shared" si="46"/>
        <v>4.378100819400002</v>
      </c>
      <c r="AX178" s="854">
        <f t="shared" si="47"/>
        <v>13.715854697368426</v>
      </c>
      <c r="AY178" s="1090">
        <v>0.47</v>
      </c>
      <c r="AZ178" s="964">
        <v>6.36</v>
      </c>
      <c r="BA178" s="964">
        <v>-24.82</v>
      </c>
      <c r="BB178" s="964">
        <v>-9.370000000000001</v>
      </c>
      <c r="BC178" s="964">
        <v>-16.21</v>
      </c>
      <c r="BE178" s="701">
        <v>2012</v>
      </c>
      <c r="BF178" s="986" t="e">
        <f>#VALUE!</f>
        <v>#VALUE!</v>
      </c>
      <c r="BG178" s="972">
        <v>1</v>
      </c>
    </row>
    <row r="179" spans="1:59" ht="11.25" customHeight="1" x14ac:dyDescent="0.2">
      <c r="A179" s="667" t="s">
        <v>1221</v>
      </c>
      <c r="B179" s="651" t="s">
        <v>1222</v>
      </c>
      <c r="C179" s="1080" t="s">
        <v>109</v>
      </c>
      <c r="D179" s="1080" t="s">
        <v>4427</v>
      </c>
      <c r="E179" s="835">
        <v>7</v>
      </c>
      <c r="F179" s="554">
        <v>655</v>
      </c>
      <c r="G179" s="554" t="s">
        <v>107</v>
      </c>
      <c r="H179" s="554" t="s">
        <v>107</v>
      </c>
      <c r="I179" s="966">
        <v>19.809999999999999</v>
      </c>
      <c r="J179" s="745">
        <f t="shared" si="35"/>
        <v>2.4230186774356386</v>
      </c>
      <c r="K179" s="968">
        <v>0.12</v>
      </c>
      <c r="L179" s="679">
        <v>4</v>
      </c>
      <c r="M179" s="736">
        <f t="shared" si="36"/>
        <v>0.48</v>
      </c>
      <c r="N179" s="644" t="s">
        <v>128</v>
      </c>
      <c r="O179" s="838">
        <v>0.11</v>
      </c>
      <c r="P179" s="958">
        <v>43454</v>
      </c>
      <c r="Q179" s="958">
        <v>43473</v>
      </c>
      <c r="R179" s="736">
        <f t="shared" si="37"/>
        <v>9.0909090909090864</v>
      </c>
      <c r="S179" s="802">
        <f>IF(INDEX(Historical!$D$7:$D$1452,MATCH(B179,Historical!$B$7:$B$1452,0))=0,"n/a",(INDEX(Historical!$C$7:$C$1452,MATCH(B179,Historical!$B$7:$B$1452,0))/INDEX(Historical!$D$7:$D$1452,MATCH(B179,Historical!$B$7:$B$1452,0))-1)*100)</f>
        <v>5.555555555555558</v>
      </c>
      <c r="T179" s="802">
        <f>IF(INDEX(Historical!$F$7:$F$1452,MATCH(B179,Historical!$B$7:$B$1452,0))=0,"n/a",((INDEX(Historical!$C$7:$C$1452,MATCH(B179,Historical!$B$7:$B$1452,0))/INDEX(Historical!$F$7:$F$1452,MATCH(B179,Historical!$B$7:$B$1452,0)))^(1/3)-1)*100)</f>
        <v>8.1983855523197757</v>
      </c>
      <c r="U179" s="802">
        <f>IF(INDEX(Historical!$I$7:$I$1452,MATCH(B179,Historical!$B$7:$B$1452,0))=0,"n/a",((INDEX(Historical!$C$7:$C$1452,MATCH(B179,Historical!$B$7:$B$1452,0))/INDEX(Historical!$I$7:$I$1452,MATCH(B179,Historical!$B$7:$B$1452,0)))^(1/5)-1)*100)</f>
        <v>56.871742653604976</v>
      </c>
      <c r="V179" s="802">
        <f>IF(INDEX(Historical!$O$7:$O$1452,MATCH(B179,Historical!$B$7:$B$1452,0))=0,"n/a",((INDEX(Historical!$C$7:$C$1452,MATCH(B179,Historical!$B$7:$B$1452,0))/INDEX(Historical!$O$7:$O$1452,MATCH(B179,Historical!$B$7:$B$1452,0)))^(1/10)-1)*100)</f>
        <v>-10.712603659774356</v>
      </c>
      <c r="W179" s="803" t="str">
        <f t="shared" si="38"/>
        <v>n/a</v>
      </c>
      <c r="X179" s="804">
        <f t="shared" si="39"/>
        <v>1.2722984933692387</v>
      </c>
      <c r="Y179" s="759"/>
      <c r="Z179" s="745">
        <f t="shared" si="40"/>
        <v>33.802816901408448</v>
      </c>
      <c r="AA179" s="678">
        <f t="shared" si="41"/>
        <v>13.950704225352112</v>
      </c>
      <c r="AB179" s="679">
        <v>12</v>
      </c>
      <c r="AC179" s="959">
        <v>1.42</v>
      </c>
      <c r="AD179" s="959">
        <v>2</v>
      </c>
      <c r="AE179" s="959">
        <v>3.83</v>
      </c>
      <c r="AF179" s="959">
        <v>1.06</v>
      </c>
      <c r="AG179" s="959">
        <v>6.3</v>
      </c>
      <c r="AH179" s="959">
        <v>6.9</v>
      </c>
      <c r="AI179" s="959">
        <v>20.05</v>
      </c>
      <c r="AJ179" s="959">
        <v>44.7</v>
      </c>
      <c r="AK179" s="959">
        <v>7.0000000000000009</v>
      </c>
      <c r="AL179" s="969">
        <v>2120</v>
      </c>
      <c r="AM179" s="964">
        <v>0.2</v>
      </c>
      <c r="AN179" s="959">
        <v>0.1</v>
      </c>
      <c r="AO179" s="845">
        <f t="shared" si="42"/>
        <v>45.344057105688499</v>
      </c>
      <c r="AP179" s="846">
        <f t="shared" si="43"/>
        <v>59.294761331040611</v>
      </c>
      <c r="AQ179" s="680">
        <f t="shared" si="44"/>
        <v>-18.930080989382336</v>
      </c>
      <c r="AR179" s="745">
        <f>INDEX(Historical!$C$7:$C$1452,MATCH(B179,Historical!$B$7:$B$1452,0))*IF(AH179="n/a",1.03,IF(AH179&lt;0,1.01,IF(AH179&gt;10,1.1,(1+AH179/100))))</f>
        <v>0.40621999999999997</v>
      </c>
      <c r="AS179" s="678">
        <f t="shared" si="45"/>
        <v>0.44684200000000002</v>
      </c>
      <c r="AT179" s="678">
        <f t="shared" si="50"/>
        <v>0.47812094000000005</v>
      </c>
      <c r="AU179" s="678">
        <f t="shared" si="50"/>
        <v>0.51158940580000012</v>
      </c>
      <c r="AV179" s="678">
        <f t="shared" si="50"/>
        <v>0.5474006642060002</v>
      </c>
      <c r="AW179" s="745">
        <f t="shared" si="46"/>
        <v>2.3901730100060004</v>
      </c>
      <c r="AX179" s="854">
        <f t="shared" si="47"/>
        <v>12.065487178223123</v>
      </c>
      <c r="AY179" s="1090">
        <v>1.34</v>
      </c>
      <c r="AZ179" s="964">
        <v>9.4499999999999993</v>
      </c>
      <c r="BA179" s="964">
        <v>-28.48</v>
      </c>
      <c r="BB179" s="964">
        <v>-10.870000000000001</v>
      </c>
      <c r="BC179" s="964">
        <v>-21.15</v>
      </c>
      <c r="BE179" s="701">
        <v>2013</v>
      </c>
      <c r="BF179" s="986" t="e">
        <f>#VALUE!</f>
        <v>#VALUE!</v>
      </c>
      <c r="BG179" s="972">
        <v>0.8</v>
      </c>
    </row>
    <row r="180" spans="1:59" ht="11.25" customHeight="1" x14ac:dyDescent="0.2">
      <c r="A180" s="645" t="s">
        <v>3866</v>
      </c>
      <c r="B180" s="651" t="s">
        <v>3867</v>
      </c>
      <c r="C180" s="1080" t="s">
        <v>109</v>
      </c>
      <c r="D180" s="1080" t="s">
        <v>4427</v>
      </c>
      <c r="E180" s="835">
        <v>5</v>
      </c>
      <c r="F180" s="554">
        <v>791</v>
      </c>
      <c r="G180" s="554" t="s">
        <v>107</v>
      </c>
      <c r="H180" s="554" t="s">
        <v>107</v>
      </c>
      <c r="I180" s="966">
        <v>19.399999999999999</v>
      </c>
      <c r="J180" s="745">
        <f t="shared" si="35"/>
        <v>1.0309278350515465</v>
      </c>
      <c r="K180" s="968">
        <v>0.05</v>
      </c>
      <c r="L180" s="679">
        <v>4</v>
      </c>
      <c r="M180" s="736">
        <f t="shared" si="36"/>
        <v>0.2</v>
      </c>
      <c r="N180" s="644" t="s">
        <v>598</v>
      </c>
      <c r="O180" s="838">
        <v>3.5000000000000003E-2</v>
      </c>
      <c r="P180" s="958">
        <v>43160</v>
      </c>
      <c r="Q180" s="958">
        <v>43175</v>
      </c>
      <c r="R180" s="736">
        <f t="shared" si="37"/>
        <v>42.857142857142847</v>
      </c>
      <c r="S180" s="802">
        <f>IF(INDEX(Historical!$D$7:$D$1452,MATCH(B180,Historical!$B$7:$B$1452,0))=0,"n/a",(INDEX(Historical!$C$7:$C$1452,MATCH(B180,Historical!$B$7:$B$1452,0))/INDEX(Historical!$D$7:$D$1452,MATCH(B180,Historical!$B$7:$B$1452,0))-1)*100)</f>
        <v>16.666666666666675</v>
      </c>
      <c r="T180" s="802">
        <f>IF(INDEX(Historical!$F$7:$F$1452,MATCH(B180,Historical!$B$7:$B$1452,0))=0,"n/a",((INDEX(Historical!$C$7:$C$1452,MATCH(B180,Historical!$B$7:$B$1452,0))/INDEX(Historical!$F$7:$F$1452,MATCH(B180,Historical!$B$7:$B$1452,0)))^(1/3)-1)*100)</f>
        <v>23.127650029855573</v>
      </c>
      <c r="U180" s="802" t="str">
        <f>IF(INDEX(Historical!$I$7:$I$1452,MATCH(B180,Historical!$B$7:$B$1452,0))=0,"n/a",((INDEX(Historical!$C$7:$C$1452,MATCH(B180,Historical!$B$7:$B$1452,0))/INDEX(Historical!$I$7:$I$1452,MATCH(B180,Historical!$B$7:$B$1452,0)))^(1/5)-1)*100)</f>
        <v>n/a</v>
      </c>
      <c r="V180" s="802">
        <f>IF(INDEX(Historical!$O$7:$O$1452,MATCH(B180,Historical!$B$7:$B$1452,0))=0,"n/a",((INDEX(Historical!$C$7:$C$1452,MATCH(B180,Historical!$B$7:$B$1452,0))/INDEX(Historical!$O$7:$O$1452,MATCH(B180,Historical!$B$7:$B$1452,0)))^(1/10)-1)*100)</f>
        <v>-12.464298473359515</v>
      </c>
      <c r="W180" s="803" t="str">
        <f t="shared" si="38"/>
        <v>n/a</v>
      </c>
      <c r="X180" s="804" t="str">
        <f t="shared" si="39"/>
        <v>n/a</v>
      </c>
      <c r="Y180" s="967"/>
      <c r="Z180" s="745" t="str">
        <f t="shared" si="40"/>
        <v>n/a</v>
      </c>
      <c r="AA180" s="678" t="str">
        <f t="shared" si="41"/>
        <v>n/a</v>
      </c>
      <c r="AB180" s="679">
        <v>12</v>
      </c>
      <c r="AC180" s="959" t="s">
        <v>138</v>
      </c>
      <c r="AD180" s="959" t="s">
        <v>138</v>
      </c>
      <c r="AE180" s="959" t="s">
        <v>138</v>
      </c>
      <c r="AF180" s="959" t="s">
        <v>138</v>
      </c>
      <c r="AG180" s="959" t="s">
        <v>138</v>
      </c>
      <c r="AH180" s="959" t="s">
        <v>138</v>
      </c>
      <c r="AI180" s="959" t="s">
        <v>138</v>
      </c>
      <c r="AJ180" s="959" t="s">
        <v>138</v>
      </c>
      <c r="AK180" s="959" t="s">
        <v>138</v>
      </c>
      <c r="AL180" s="969" t="s">
        <v>138</v>
      </c>
      <c r="AM180" s="964" t="s">
        <v>138</v>
      </c>
      <c r="AN180" s="959" t="s">
        <v>138</v>
      </c>
      <c r="AO180" s="845" t="str">
        <f t="shared" si="42"/>
        <v>n/a</v>
      </c>
      <c r="AP180" s="846" t="str">
        <f t="shared" si="43"/>
        <v>n/a</v>
      </c>
      <c r="AQ180" s="680" t="str">
        <f t="shared" si="44"/>
        <v>n/a</v>
      </c>
      <c r="AR180" s="745">
        <f>INDEX(Historical!$C$7:$C$1452,MATCH(B180,Historical!$B$7:$B$1452,0))*IF(AH180="n/a",1.03,IF(AH180&lt;0,1.01,IF(AH180&gt;10,1.1,(1+AH180/100))))</f>
        <v>0.14420000000000002</v>
      </c>
      <c r="AS180" s="678">
        <f t="shared" si="45"/>
        <v>0.14852600000000002</v>
      </c>
      <c r="AT180" s="678">
        <f t="shared" si="50"/>
        <v>0.15298178000000001</v>
      </c>
      <c r="AU180" s="678">
        <f t="shared" si="50"/>
        <v>0.15757123340000001</v>
      </c>
      <c r="AV180" s="678">
        <f t="shared" si="50"/>
        <v>0.16229837040200001</v>
      </c>
      <c r="AW180" s="745">
        <f t="shared" si="46"/>
        <v>0.76557738380200013</v>
      </c>
      <c r="AX180" s="854">
        <f t="shared" si="47"/>
        <v>3.946275174237114</v>
      </c>
      <c r="AY180" s="1090" t="s">
        <v>138</v>
      </c>
      <c r="AZ180" s="964" t="s">
        <v>138</v>
      </c>
      <c r="BA180" s="964" t="s">
        <v>138</v>
      </c>
      <c r="BB180" s="964" t="s">
        <v>138</v>
      </c>
      <c r="BC180" s="964" t="s">
        <v>138</v>
      </c>
      <c r="BD180" s="1006" t="s">
        <v>4351</v>
      </c>
      <c r="BE180" s="701">
        <v>2014</v>
      </c>
      <c r="BF180" s="986" t="e">
        <f>#VALUE!</f>
        <v>#VALUE!</v>
      </c>
      <c r="BG180" s="972" t="s">
        <v>138</v>
      </c>
    </row>
    <row r="181" spans="1:59" ht="11.25" customHeight="1" x14ac:dyDescent="0.2">
      <c r="A181" s="645" t="s">
        <v>1223</v>
      </c>
      <c r="B181" s="651" t="s">
        <v>1224</v>
      </c>
      <c r="C181" s="1080" t="s">
        <v>109</v>
      </c>
      <c r="D181" s="1080" t="s">
        <v>4427</v>
      </c>
      <c r="E181" s="835">
        <v>7</v>
      </c>
      <c r="F181" s="554">
        <v>599</v>
      </c>
      <c r="G181" s="554" t="s">
        <v>107</v>
      </c>
      <c r="H181" s="554" t="s">
        <v>107</v>
      </c>
      <c r="I181" s="966">
        <v>86.9</v>
      </c>
      <c r="J181" s="745">
        <f t="shared" si="35"/>
        <v>0.8285385500575374</v>
      </c>
      <c r="K181" s="968">
        <v>0.18</v>
      </c>
      <c r="L181" s="679">
        <v>4</v>
      </c>
      <c r="M181" s="736">
        <f t="shared" si="36"/>
        <v>0.72</v>
      </c>
      <c r="N181" s="644" t="s">
        <v>701</v>
      </c>
      <c r="O181" s="838">
        <v>0.17</v>
      </c>
      <c r="P181" s="958">
        <v>43215</v>
      </c>
      <c r="Q181" s="958">
        <v>43230</v>
      </c>
      <c r="R181" s="736">
        <f t="shared" si="37"/>
        <v>5.8823529411764595</v>
      </c>
      <c r="S181" s="802">
        <f>IF(INDEX(Historical!$D$7:$D$1452,MATCH(B181,Historical!$B$7:$B$1452,0))=0,"n/a",(INDEX(Historical!$C$7:$C$1452,MATCH(B181,Historical!$B$7:$B$1452,0))/INDEX(Historical!$D$7:$D$1452,MATCH(B181,Historical!$B$7:$B$1452,0))-1)*100)</f>
        <v>6.3492063492063489</v>
      </c>
      <c r="T181" s="802">
        <f>IF(INDEX(Historical!$F$7:$F$1452,MATCH(B181,Historical!$B$7:$B$1452,0))=0,"n/a",((INDEX(Historical!$C$7:$C$1452,MATCH(B181,Historical!$B$7:$B$1452,0))/INDEX(Historical!$F$7:$F$1452,MATCH(B181,Historical!$B$7:$B$1452,0)))^(1/3)-1)*100)</f>
        <v>7.4550954544485792</v>
      </c>
      <c r="U181" s="802">
        <f>IF(INDEX(Historical!$I$7:$I$1452,MATCH(B181,Historical!$B$7:$B$1452,0))=0,"n/a",((INDEX(Historical!$C$7:$C$1452,MATCH(B181,Historical!$B$7:$B$1452,0))/INDEX(Historical!$I$7:$I$1452,MATCH(B181,Historical!$B$7:$B$1452,0)))^(1/5)-1)*100)</f>
        <v>27.35293592635999</v>
      </c>
      <c r="V181" s="802" t="str">
        <f>IF(INDEX(Historical!$O$7:$O$1452,MATCH(B181,Historical!$B$7:$B$1452,0))=0,"n/a",((INDEX(Historical!$C$7:$C$1452,MATCH(B181,Historical!$B$7:$B$1452,0))/INDEX(Historical!$O$7:$O$1452,MATCH(B181,Historical!$B$7:$B$1452,0)))^(1/10)-1)*100)</f>
        <v>n/a</v>
      </c>
      <c r="W181" s="803" t="str">
        <f t="shared" si="38"/>
        <v>n/a</v>
      </c>
      <c r="X181" s="804">
        <f t="shared" si="39"/>
        <v>2.580465653430188</v>
      </c>
      <c r="Y181" s="759"/>
      <c r="Z181" s="745">
        <f t="shared" si="40"/>
        <v>14.814814814814813</v>
      </c>
      <c r="AA181" s="678">
        <f t="shared" si="41"/>
        <v>17.880658436213992</v>
      </c>
      <c r="AB181" s="679">
        <v>12</v>
      </c>
      <c r="AC181" s="959">
        <v>4.8600000000000003</v>
      </c>
      <c r="AD181" s="959">
        <v>1.47</v>
      </c>
      <c r="AE181" s="959">
        <v>4.95</v>
      </c>
      <c r="AF181" s="959">
        <v>1.88</v>
      </c>
      <c r="AG181" s="959">
        <v>10.7</v>
      </c>
      <c r="AH181" s="959">
        <v>16</v>
      </c>
      <c r="AI181" s="959">
        <v>13.34</v>
      </c>
      <c r="AJ181" s="959">
        <v>10.6</v>
      </c>
      <c r="AK181" s="959">
        <v>12.15</v>
      </c>
      <c r="AL181" s="969">
        <v>14180</v>
      </c>
      <c r="AM181" s="964">
        <v>0.3</v>
      </c>
      <c r="AN181" s="959">
        <v>0.22</v>
      </c>
      <c r="AO181" s="845">
        <f t="shared" si="42"/>
        <v>10.300816040203536</v>
      </c>
      <c r="AP181" s="846">
        <f t="shared" si="43"/>
        <v>28.181474476417527</v>
      </c>
      <c r="AQ181" s="680">
        <f t="shared" si="44"/>
        <v>22.230452397796153</v>
      </c>
      <c r="AR181" s="745">
        <f>INDEX(Historical!$C$7:$C$1452,MATCH(B181,Historical!$B$7:$B$1452,0))*IF(AH181="n/a",1.03,IF(AH181&lt;0,1.01,IF(AH181&gt;10,1.1,(1+AH181/100))))</f>
        <v>0.7370000000000001</v>
      </c>
      <c r="AS181" s="678">
        <f t="shared" si="45"/>
        <v>0.8107000000000002</v>
      </c>
      <c r="AT181" s="678">
        <f t="shared" si="50"/>
        <v>0.89177000000000028</v>
      </c>
      <c r="AU181" s="678">
        <f t="shared" si="50"/>
        <v>0.98094700000000035</v>
      </c>
      <c r="AV181" s="678">
        <f t="shared" si="50"/>
        <v>1.0790417000000005</v>
      </c>
      <c r="AW181" s="745">
        <f t="shared" si="46"/>
        <v>4.4994587000000017</v>
      </c>
      <c r="AX181" s="854">
        <f t="shared" si="47"/>
        <v>5.1777430379746852</v>
      </c>
      <c r="AY181" s="1090">
        <v>1</v>
      </c>
      <c r="AZ181" s="964">
        <v>9.42</v>
      </c>
      <c r="BA181" s="964">
        <v>-18.59</v>
      </c>
      <c r="BB181" s="964">
        <v>-4.3499999999999996</v>
      </c>
      <c r="BC181" s="964">
        <v>-9.56</v>
      </c>
      <c r="BE181" s="701">
        <v>2012</v>
      </c>
      <c r="BF181" s="986" t="e">
        <f>#VALUE!</f>
        <v>#VALUE!</v>
      </c>
      <c r="BG181" s="972">
        <v>0.8</v>
      </c>
    </row>
    <row r="182" spans="1:59" s="882" customFormat="1" ht="11.25" customHeight="1" x14ac:dyDescent="0.2">
      <c r="A182" s="861" t="s">
        <v>3868</v>
      </c>
      <c r="B182" s="890" t="s">
        <v>3869</v>
      </c>
      <c r="C182" s="1080" t="s">
        <v>109</v>
      </c>
      <c r="D182" s="1080" t="s">
        <v>4427</v>
      </c>
      <c r="E182" s="862">
        <v>5</v>
      </c>
      <c r="F182" s="554">
        <v>796</v>
      </c>
      <c r="G182" s="1179" t="s">
        <v>107</v>
      </c>
      <c r="H182" s="1179" t="s">
        <v>107</v>
      </c>
      <c r="I182" s="863">
        <v>51.94</v>
      </c>
      <c r="J182" s="864">
        <f t="shared" si="35"/>
        <v>1.1551790527531767</v>
      </c>
      <c r="K182" s="865">
        <v>0.15</v>
      </c>
      <c r="L182" s="866">
        <v>4</v>
      </c>
      <c r="M182" s="867">
        <f t="shared" si="36"/>
        <v>0.6</v>
      </c>
      <c r="N182" s="868" t="s">
        <v>322</v>
      </c>
      <c r="O182" s="869">
        <v>0.14000000000000001</v>
      </c>
      <c r="P182" s="870">
        <v>43160</v>
      </c>
      <c r="Q182" s="870">
        <v>43189</v>
      </c>
      <c r="R182" s="867">
        <f t="shared" si="37"/>
        <v>7.1428571428571281</v>
      </c>
      <c r="S182" s="802">
        <f>IF(INDEX(Historical!$D$7:$D$1452,MATCH(B182,Historical!$B$7:$B$1452,0))=0,"n/a",(INDEX(Historical!$C$7:$C$1452,MATCH(B182,Historical!$B$7:$B$1452,0))/INDEX(Historical!$D$7:$D$1452,MATCH(B182,Historical!$B$7:$B$1452,0))-1)*100)</f>
        <v>7.6923076923077094</v>
      </c>
      <c r="T182" s="802">
        <f>IF(INDEX(Historical!$F$7:$F$1452,MATCH(B182,Historical!$B$7:$B$1452,0))=0,"n/a",((INDEX(Historical!$C$7:$C$1452,MATCH(B182,Historical!$B$7:$B$1452,0))/INDEX(Historical!$F$7:$F$1452,MATCH(B182,Historical!$B$7:$B$1452,0)))^(1/3)-1)*100)</f>
        <v>8.3706762661827092</v>
      </c>
      <c r="U182" s="802">
        <f>IF(INDEX(Historical!$I$7:$I$1452,MATCH(B182,Historical!$B$7:$B$1452,0))=0,"n/a",((INDEX(Historical!$C$7:$C$1452,MATCH(B182,Historical!$B$7:$B$1452,0))/INDEX(Historical!$I$7:$I$1452,MATCH(B182,Historical!$B$7:$B$1452,0)))^(1/5)-1)*100)</f>
        <v>6.9610375725068785</v>
      </c>
      <c r="V182" s="802" t="str">
        <f>IF(INDEX(Historical!$O$7:$O$1452,MATCH(B182,Historical!$B$7:$B$1452,0))=0,"n/a",((INDEX(Historical!$C$7:$C$1452,MATCH(B182,Historical!$B$7:$B$1452,0))/INDEX(Historical!$O$7:$O$1452,MATCH(B182,Historical!$B$7:$B$1452,0)))^(1/10)-1)*100)</f>
        <v>n/a</v>
      </c>
      <c r="W182" s="871" t="str">
        <f t="shared" si="38"/>
        <v>n/a</v>
      </c>
      <c r="X182" s="872">
        <f t="shared" si="39"/>
        <v>0.38888478058697651</v>
      </c>
      <c r="Y182" s="887"/>
      <c r="Z182" s="864">
        <f t="shared" si="40"/>
        <v>13.215859030837004</v>
      </c>
      <c r="AA182" s="874">
        <f t="shared" si="41"/>
        <v>11.440528634361232</v>
      </c>
      <c r="AB182" s="866">
        <v>12</v>
      </c>
      <c r="AC182" s="875">
        <v>4.54</v>
      </c>
      <c r="AD182" s="875" t="s">
        <v>138</v>
      </c>
      <c r="AE182" s="875">
        <v>2.94</v>
      </c>
      <c r="AF182" s="875">
        <v>1.2</v>
      </c>
      <c r="AG182" s="875">
        <v>11.3</v>
      </c>
      <c r="AH182" s="875">
        <v>14.2</v>
      </c>
      <c r="AI182" s="875" t="s">
        <v>138</v>
      </c>
      <c r="AJ182" s="875">
        <v>17.899999999999999</v>
      </c>
      <c r="AK182" s="875" t="s">
        <v>138</v>
      </c>
      <c r="AL182" s="876">
        <v>124.14</v>
      </c>
      <c r="AM182" s="877">
        <v>3.6999999999999997</v>
      </c>
      <c r="AN182" s="875">
        <v>0.2</v>
      </c>
      <c r="AO182" s="878">
        <f t="shared" si="42"/>
        <v>-3.3243120091011775</v>
      </c>
      <c r="AP182" s="879">
        <f t="shared" si="43"/>
        <v>8.1162166252600549</v>
      </c>
      <c r="AQ182" s="880">
        <f t="shared" si="44"/>
        <v>-21.887163208219597</v>
      </c>
      <c r="AR182" s="745">
        <f>INDEX(Historical!$C$7:$C$1452,MATCH(B182,Historical!$B$7:$B$1452,0))*IF(AH182="n/a",1.03,IF(AH182&lt;0,1.01,IF(AH182&gt;10,1.1,(1+AH182/100))))</f>
        <v>0.6160000000000001</v>
      </c>
      <c r="AS182" s="874">
        <f t="shared" si="45"/>
        <v>0.63448000000000015</v>
      </c>
      <c r="AT182" s="874">
        <f t="shared" si="50"/>
        <v>0.65351440000000016</v>
      </c>
      <c r="AU182" s="874">
        <f t="shared" si="50"/>
        <v>0.67311983200000014</v>
      </c>
      <c r="AV182" s="874">
        <f t="shared" si="50"/>
        <v>0.6933134269600002</v>
      </c>
      <c r="AW182" s="864">
        <f t="shared" si="46"/>
        <v>3.2704276589600005</v>
      </c>
      <c r="AX182" s="881">
        <f t="shared" si="47"/>
        <v>6.2965492086253381</v>
      </c>
      <c r="AY182" s="1091">
        <v>0.51</v>
      </c>
      <c r="AZ182" s="877">
        <v>14.510000000000002</v>
      </c>
      <c r="BA182" s="877">
        <v>-35.08</v>
      </c>
      <c r="BB182" s="877">
        <v>-11.88</v>
      </c>
      <c r="BC182" s="877">
        <v>-22.64</v>
      </c>
      <c r="BD182" s="1007"/>
      <c r="BE182" s="701">
        <v>2014</v>
      </c>
      <c r="BF182" s="986" t="e">
        <f>#VALUE!</f>
        <v>#VALUE!</v>
      </c>
      <c r="BG182" s="938">
        <v>1.0999999999999999</v>
      </c>
    </row>
    <row r="183" spans="1:59" ht="11.25" customHeight="1" x14ac:dyDescent="0.2">
      <c r="A183" s="645" t="s">
        <v>1225</v>
      </c>
      <c r="B183" s="651" t="s">
        <v>1226</v>
      </c>
      <c r="C183" s="1080" t="s">
        <v>248</v>
      </c>
      <c r="D183" s="1080" t="s">
        <v>4439</v>
      </c>
      <c r="E183" s="836">
        <v>8</v>
      </c>
      <c r="F183" s="554">
        <v>433</v>
      </c>
      <c r="G183" s="554" t="s">
        <v>107</v>
      </c>
      <c r="H183" s="554" t="s">
        <v>107</v>
      </c>
      <c r="I183" s="966">
        <v>22.08</v>
      </c>
      <c r="J183" s="745">
        <f t="shared" si="35"/>
        <v>3.985507246376812</v>
      </c>
      <c r="K183" s="968">
        <v>0.22</v>
      </c>
      <c r="L183" s="679">
        <v>4</v>
      </c>
      <c r="M183" s="736">
        <f t="shared" si="36"/>
        <v>0.88</v>
      </c>
      <c r="N183" s="644" t="s">
        <v>591</v>
      </c>
      <c r="O183" s="838">
        <v>0.2</v>
      </c>
      <c r="P183" s="960">
        <v>42999</v>
      </c>
      <c r="Q183" s="960">
        <v>43014</v>
      </c>
      <c r="R183" s="736">
        <f t="shared" si="37"/>
        <v>9.9999999999999947</v>
      </c>
      <c r="S183" s="802">
        <f>IF(INDEX(Historical!$D$7:$D$1452,MATCH(B183,Historical!$B$7:$B$1452,0))=0,"n/a",(INDEX(Historical!$C$7:$C$1452,MATCH(B183,Historical!$B$7:$B$1452,0))/INDEX(Historical!$D$7:$D$1452,MATCH(B183,Historical!$B$7:$B$1452,0))-1)*100)</f>
        <v>10.810810810810811</v>
      </c>
      <c r="T183" s="802">
        <f>IF(INDEX(Historical!$F$7:$F$1452,MATCH(B183,Historical!$B$7:$B$1452,0))=0,"n/a",((INDEX(Historical!$C$7:$C$1452,MATCH(B183,Historical!$B$7:$B$1452,0))/INDEX(Historical!$F$7:$F$1452,MATCH(B183,Historical!$B$7:$B$1452,0)))^(1/3)-1)*100)</f>
        <v>9.1836899742743014</v>
      </c>
      <c r="U183" s="802">
        <f>IF(INDEX(Historical!$I$7:$I$1452,MATCH(B183,Historical!$B$7:$B$1452,0))=0,"n/a",((INDEX(Historical!$C$7:$C$1452,MATCH(B183,Historical!$B$7:$B$1452,0))/INDEX(Historical!$I$7:$I$1452,MATCH(B183,Historical!$B$7:$B$1452,0)))^(1/5)-1)*100)</f>
        <v>10.399922776586902</v>
      </c>
      <c r="V183" s="802">
        <f>IF(INDEX(Historical!$O$7:$O$1452,MATCH(B183,Historical!$B$7:$B$1452,0))=0,"n/a",((INDEX(Historical!$C$7:$C$1452,MATCH(B183,Historical!$B$7:$B$1452,0))/INDEX(Historical!$O$7:$O$1452,MATCH(B183,Historical!$B$7:$B$1452,0)))^(1/10)-1)*100)</f>
        <v>4.6600772299310922</v>
      </c>
      <c r="W183" s="803">
        <f t="shared" si="38"/>
        <v>2.2317060991585076</v>
      </c>
      <c r="X183" s="804">
        <f t="shared" si="39"/>
        <v>4.7272376257213198</v>
      </c>
      <c r="Y183" s="770" t="s">
        <v>4490</v>
      </c>
      <c r="Z183" s="745">
        <f t="shared" si="40"/>
        <v>64.705882352941174</v>
      </c>
      <c r="AA183" s="678">
        <f t="shared" si="41"/>
        <v>16.235294117647058</v>
      </c>
      <c r="AB183" s="679">
        <v>6</v>
      </c>
      <c r="AC183" s="959">
        <v>1.36</v>
      </c>
      <c r="AD183" s="959" t="s">
        <v>138</v>
      </c>
      <c r="AE183" s="959">
        <v>0.37</v>
      </c>
      <c r="AF183" s="959">
        <v>0.72</v>
      </c>
      <c r="AG183" s="959">
        <v>5.3</v>
      </c>
      <c r="AH183" s="959">
        <v>-33.6</v>
      </c>
      <c r="AI183" s="959" t="s">
        <v>138</v>
      </c>
      <c r="AJ183" s="959">
        <v>2.1999999999999997</v>
      </c>
      <c r="AK183" s="959" t="s">
        <v>138</v>
      </c>
      <c r="AL183" s="969">
        <v>177.52</v>
      </c>
      <c r="AM183" s="965">
        <v>3.3000000000000003</v>
      </c>
      <c r="AN183" s="959">
        <v>0</v>
      </c>
      <c r="AO183" s="845">
        <f t="shared" si="42"/>
        <v>-1.849864094683344</v>
      </c>
      <c r="AP183" s="846">
        <f t="shared" si="43"/>
        <v>14.385430022963714</v>
      </c>
      <c r="AQ183" s="680">
        <f t="shared" si="44"/>
        <v>-27.921611299592307</v>
      </c>
      <c r="AR183" s="745">
        <f>INDEX(Historical!$C$7:$C$1452,MATCH(B183,Historical!$B$7:$B$1452,0))*IF(AH183="n/a",1.03,IF(AH183&lt;0,1.01,IF(AH183&gt;10,1.1,(1+AH183/100))))</f>
        <v>0.82820000000000005</v>
      </c>
      <c r="AS183" s="678">
        <f t="shared" si="45"/>
        <v>0.85304600000000008</v>
      </c>
      <c r="AT183" s="678">
        <f t="shared" si="50"/>
        <v>0.87863738000000013</v>
      </c>
      <c r="AU183" s="678">
        <f t="shared" si="50"/>
        <v>0.90499650140000021</v>
      </c>
      <c r="AV183" s="678">
        <f t="shared" si="50"/>
        <v>0.93214639644200026</v>
      </c>
      <c r="AW183" s="745">
        <f t="shared" si="46"/>
        <v>4.3970262778420013</v>
      </c>
      <c r="AX183" s="854">
        <f t="shared" si="47"/>
        <v>19.914068287327904</v>
      </c>
      <c r="AY183" s="1090">
        <v>1.52</v>
      </c>
      <c r="AZ183" s="964">
        <v>2.8400000000000003</v>
      </c>
      <c r="BA183" s="964">
        <v>-55.82</v>
      </c>
      <c r="BB183" s="964">
        <v>-10.18</v>
      </c>
      <c r="BC183" s="964">
        <v>-34.14</v>
      </c>
      <c r="BE183" s="701">
        <v>2012</v>
      </c>
      <c r="BF183" s="986" t="e">
        <f>#VALUE!</f>
        <v>#VALUE!</v>
      </c>
      <c r="BG183" s="972">
        <v>4.5</v>
      </c>
    </row>
    <row r="184" spans="1:59" ht="11.25" customHeight="1" x14ac:dyDescent="0.2">
      <c r="A184" s="566" t="s">
        <v>1227</v>
      </c>
      <c r="B184" s="651" t="s">
        <v>1228</v>
      </c>
      <c r="C184" s="1080" t="s">
        <v>4277</v>
      </c>
      <c r="D184" s="1080" t="s">
        <v>4426</v>
      </c>
      <c r="E184" s="835">
        <v>8</v>
      </c>
      <c r="F184" s="554">
        <v>447</v>
      </c>
      <c r="G184" s="554" t="s">
        <v>107</v>
      </c>
      <c r="H184" s="554" t="s">
        <v>107</v>
      </c>
      <c r="I184" s="966">
        <v>43.54</v>
      </c>
      <c r="J184" s="745">
        <f t="shared" si="35"/>
        <v>1.4699127239320164</v>
      </c>
      <c r="K184" s="968">
        <v>0.16</v>
      </c>
      <c r="L184" s="679">
        <v>4</v>
      </c>
      <c r="M184" s="736">
        <f t="shared" si="36"/>
        <v>0.64</v>
      </c>
      <c r="N184" s="644" t="s">
        <v>229</v>
      </c>
      <c r="O184" s="838">
        <v>0.15</v>
      </c>
      <c r="P184" s="695">
        <v>43153</v>
      </c>
      <c r="Q184" s="695">
        <v>43168</v>
      </c>
      <c r="R184" s="736">
        <f t="shared" si="37"/>
        <v>6.6666666666666732</v>
      </c>
      <c r="S184" s="802">
        <f>IF(INDEX(Historical!$D$7:$D$1452,MATCH(B184,Historical!$B$7:$B$1452,0))=0,"n/a",(INDEX(Historical!$C$7:$C$1452,MATCH(B184,Historical!$B$7:$B$1452,0))/INDEX(Historical!$D$7:$D$1452,MATCH(B184,Historical!$B$7:$B$1452,0))-1)*100)</f>
        <v>25</v>
      </c>
      <c r="T184" s="802">
        <f>IF(INDEX(Historical!$F$7:$F$1452,MATCH(B184,Historical!$B$7:$B$1452,0))=0,"n/a",((INDEX(Historical!$C$7:$C$1452,MATCH(B184,Historical!$B$7:$B$1452,0))/INDEX(Historical!$F$7:$F$1452,MATCH(B184,Historical!$B$7:$B$1452,0)))^(1/3)-1)*100)</f>
        <v>14.471424255333186</v>
      </c>
      <c r="U184" s="802">
        <f>IF(INDEX(Historical!$I$7:$I$1452,MATCH(B184,Historical!$B$7:$B$1452,0))=0,"n/a",((INDEX(Historical!$C$7:$C$1452,MATCH(B184,Historical!$B$7:$B$1452,0))/INDEX(Historical!$I$7:$I$1452,MATCH(B184,Historical!$B$7:$B$1452,0)))^(1/5)-1)*100)</f>
        <v>16.465861577965679</v>
      </c>
      <c r="V184" s="802" t="str">
        <f>IF(INDEX(Historical!$O$7:$O$1452,MATCH(B184,Historical!$B$7:$B$1452,0))=0,"n/a",((INDEX(Historical!$C$7:$C$1452,MATCH(B184,Historical!$B$7:$B$1452,0))/INDEX(Historical!$O$7:$O$1452,MATCH(B184,Historical!$B$7:$B$1452,0)))^(1/10)-1)*100)</f>
        <v>n/a</v>
      </c>
      <c r="W184" s="803" t="str">
        <f t="shared" si="38"/>
        <v>n/a</v>
      </c>
      <c r="X184" s="804" t="str">
        <f t="shared" si="39"/>
        <v>n/a</v>
      </c>
      <c r="Y184" s="759"/>
      <c r="Z184" s="745">
        <f t="shared" si="40"/>
        <v>39.263803680981596</v>
      </c>
      <c r="AA184" s="678">
        <f t="shared" si="41"/>
        <v>26.711656441717793</v>
      </c>
      <c r="AB184" s="679">
        <v>12</v>
      </c>
      <c r="AC184" s="959">
        <v>1.63</v>
      </c>
      <c r="AD184" s="959">
        <v>1.22</v>
      </c>
      <c r="AE184" s="959">
        <v>3.36</v>
      </c>
      <c r="AF184" s="959">
        <v>3.1</v>
      </c>
      <c r="AG184" s="959">
        <v>7.3</v>
      </c>
      <c r="AH184" s="959">
        <v>20</v>
      </c>
      <c r="AI184" s="959">
        <v>7.580000000000001</v>
      </c>
      <c r="AJ184" s="959">
        <v>-0.3</v>
      </c>
      <c r="AK184" s="959">
        <v>21.9</v>
      </c>
      <c r="AL184" s="969">
        <v>6120</v>
      </c>
      <c r="AM184" s="964">
        <v>0.6</v>
      </c>
      <c r="AN184" s="959">
        <v>0</v>
      </c>
      <c r="AO184" s="845">
        <f t="shared" si="42"/>
        <v>-8.7758821398200979</v>
      </c>
      <c r="AP184" s="846">
        <f t="shared" si="43"/>
        <v>17.935774301897695</v>
      </c>
      <c r="AQ184" s="680">
        <f t="shared" si="44"/>
        <v>91.840367631615564</v>
      </c>
      <c r="AR184" s="745">
        <f>INDEX(Historical!$C$7:$C$1452,MATCH(B184,Historical!$B$7:$B$1452,0))*IF(AH184="n/a",1.03,IF(AH184&lt;0,1.01,IF(AH184&gt;10,1.1,(1+AH184/100))))</f>
        <v>0.66</v>
      </c>
      <c r="AS184" s="678">
        <f t="shared" si="45"/>
        <v>0.7100280000000001</v>
      </c>
      <c r="AT184" s="678">
        <f t="shared" si="50"/>
        <v>0.78103080000000014</v>
      </c>
      <c r="AU184" s="678">
        <f t="shared" si="50"/>
        <v>0.85913388000000024</v>
      </c>
      <c r="AV184" s="678">
        <f t="shared" si="50"/>
        <v>0.94504726800000038</v>
      </c>
      <c r="AW184" s="745">
        <f t="shared" si="46"/>
        <v>3.9552399480000009</v>
      </c>
      <c r="AX184" s="854">
        <f t="shared" si="47"/>
        <v>9.0841523840147023</v>
      </c>
      <c r="AY184" s="1090">
        <v>0.99</v>
      </c>
      <c r="AZ184" s="964">
        <v>7.4499999999999993</v>
      </c>
      <c r="BA184" s="964">
        <v>-31.840000000000003</v>
      </c>
      <c r="BB184" s="964">
        <v>-7.46</v>
      </c>
      <c r="BC184" s="964">
        <v>-18.850000000000001</v>
      </c>
      <c r="BE184" s="701">
        <v>2011</v>
      </c>
      <c r="BF184" s="986" t="e">
        <f>#VALUE!</f>
        <v>#VALUE!</v>
      </c>
      <c r="BG184" s="972">
        <v>4.8</v>
      </c>
    </row>
    <row r="185" spans="1:59" ht="11.25" customHeight="1" x14ac:dyDescent="0.2">
      <c r="A185" s="645" t="s">
        <v>3870</v>
      </c>
      <c r="B185" s="651" t="s">
        <v>3871</v>
      </c>
      <c r="C185" s="1080" t="s">
        <v>109</v>
      </c>
      <c r="D185" s="1080" t="s">
        <v>4427</v>
      </c>
      <c r="E185" s="835">
        <v>5</v>
      </c>
      <c r="F185" s="554">
        <v>797</v>
      </c>
      <c r="G185" s="554" t="s">
        <v>107</v>
      </c>
      <c r="H185" s="554" t="s">
        <v>107</v>
      </c>
      <c r="I185" s="966">
        <v>21.53</v>
      </c>
      <c r="J185" s="745">
        <f t="shared" si="35"/>
        <v>3.7157454714352069</v>
      </c>
      <c r="K185" s="968">
        <v>0.2</v>
      </c>
      <c r="L185" s="679">
        <v>4</v>
      </c>
      <c r="M185" s="736">
        <f t="shared" si="36"/>
        <v>0.8</v>
      </c>
      <c r="N185" s="644" t="s">
        <v>322</v>
      </c>
      <c r="O185" s="838">
        <v>0.18</v>
      </c>
      <c r="P185" s="958">
        <v>43167</v>
      </c>
      <c r="Q185" s="958">
        <v>43189</v>
      </c>
      <c r="R185" s="736">
        <f t="shared" si="37"/>
        <v>11.111111111111121</v>
      </c>
      <c r="S185" s="802">
        <f>IF(INDEX(Historical!$D$7:$D$1452,MATCH(B185,Historical!$B$7:$B$1452,0))=0,"n/a",(INDEX(Historical!$C$7:$C$1452,MATCH(B185,Historical!$B$7:$B$1452,0))/INDEX(Historical!$D$7:$D$1452,MATCH(B185,Historical!$B$7:$B$1452,0))-1)*100)</f>
        <v>5.8823529411764497</v>
      </c>
      <c r="T185" s="802">
        <f>IF(INDEX(Historical!$F$7:$F$1452,MATCH(B185,Historical!$B$7:$B$1452,0))=0,"n/a",((INDEX(Historical!$C$7:$C$1452,MATCH(B185,Historical!$B$7:$B$1452,0))/INDEX(Historical!$F$7:$F$1452,MATCH(B185,Historical!$B$7:$B$1452,0)))^(1/3)-1)*100)</f>
        <v>6.2658569182611146</v>
      </c>
      <c r="U185" s="802">
        <f>IF(INDEX(Historical!$I$7:$I$1452,MATCH(B185,Historical!$B$7:$B$1452,0))=0,"n/a",((INDEX(Historical!$C$7:$C$1452,MATCH(B185,Historical!$B$7:$B$1452,0))/INDEX(Historical!$I$7:$I$1452,MATCH(B185,Historical!$B$7:$B$1452,0)))^(1/5)-1)*100)</f>
        <v>6.7249181879538877</v>
      </c>
      <c r="V185" s="802">
        <f>IF(INDEX(Historical!$O$7:$O$1452,MATCH(B185,Historical!$B$7:$B$1452,0))=0,"n/a",((INDEX(Historical!$C$7:$C$1452,MATCH(B185,Historical!$B$7:$B$1452,0))/INDEX(Historical!$O$7:$O$1452,MATCH(B185,Historical!$B$7:$B$1452,0)))^(1/10)-1)*100)</f>
        <v>4.1379743992410623</v>
      </c>
      <c r="W185" s="803">
        <f t="shared" si="38"/>
        <v>1.6251715305892882</v>
      </c>
      <c r="X185" s="804">
        <f t="shared" si="39"/>
        <v>1.034602798146752</v>
      </c>
      <c r="Y185" s="759"/>
      <c r="Z185" s="745">
        <f t="shared" si="40"/>
        <v>43.956043956043956</v>
      </c>
      <c r="AA185" s="678">
        <f t="shared" si="41"/>
        <v>11.82967032967033</v>
      </c>
      <c r="AB185" s="679">
        <v>12</v>
      </c>
      <c r="AC185" s="959">
        <v>1.82</v>
      </c>
      <c r="AD185" s="959">
        <v>1.38</v>
      </c>
      <c r="AE185" s="959">
        <v>2.4700000000000002</v>
      </c>
      <c r="AF185" s="959">
        <v>1.1399999999999999</v>
      </c>
      <c r="AG185" s="959">
        <v>9.1</v>
      </c>
      <c r="AH185" s="959">
        <v>-31.1</v>
      </c>
      <c r="AI185" s="959">
        <v>-0.70000000000000007</v>
      </c>
      <c r="AJ185" s="959">
        <v>6.5</v>
      </c>
      <c r="AK185" s="959">
        <v>8.6</v>
      </c>
      <c r="AL185" s="969">
        <v>615.33000000000004</v>
      </c>
      <c r="AM185" s="964">
        <v>0.4</v>
      </c>
      <c r="AN185" s="959">
        <v>0.21</v>
      </c>
      <c r="AO185" s="845">
        <f t="shared" si="42"/>
        <v>-1.3890066702812351</v>
      </c>
      <c r="AP185" s="846">
        <f t="shared" si="43"/>
        <v>10.440663659389095</v>
      </c>
      <c r="AQ185" s="680">
        <f t="shared" si="44"/>
        <v>-22.581012447206263</v>
      </c>
      <c r="AR185" s="745">
        <f>INDEX(Historical!$C$7:$C$1452,MATCH(B185,Historical!$B$7:$B$1452,0))*IF(AH185="n/a",1.03,IF(AH185&lt;0,1.01,IF(AH185&gt;10,1.1,(1+AH185/100))))</f>
        <v>0.72719999999999996</v>
      </c>
      <c r="AS185" s="678">
        <f t="shared" si="45"/>
        <v>0.73447200000000001</v>
      </c>
      <c r="AT185" s="678">
        <f t="shared" si="50"/>
        <v>0.79763659200000003</v>
      </c>
      <c r="AU185" s="678">
        <f t="shared" si="50"/>
        <v>0.86623333891200005</v>
      </c>
      <c r="AV185" s="678">
        <f t="shared" si="50"/>
        <v>0.94072940605843214</v>
      </c>
      <c r="AW185" s="745">
        <f t="shared" si="46"/>
        <v>4.0662713369704324</v>
      </c>
      <c r="AX185" s="854">
        <f t="shared" si="47"/>
        <v>18.886536632468335</v>
      </c>
      <c r="AY185" s="1090">
        <v>0.91</v>
      </c>
      <c r="AZ185" s="964">
        <v>6.22</v>
      </c>
      <c r="BA185" s="964">
        <v>-27.139999999999997</v>
      </c>
      <c r="BB185" s="964">
        <v>-2.6100000000000003</v>
      </c>
      <c r="BC185" s="964">
        <v>-14.399999999999999</v>
      </c>
      <c r="BE185" s="701">
        <v>2014</v>
      </c>
      <c r="BF185" s="986" t="e">
        <f>#VALUE!</f>
        <v>#VALUE!</v>
      </c>
      <c r="BG185" s="972">
        <v>0.8</v>
      </c>
    </row>
    <row r="186" spans="1:59" ht="11.25" customHeight="1" x14ac:dyDescent="0.2">
      <c r="A186" s="566" t="s">
        <v>1229</v>
      </c>
      <c r="B186" s="651" t="s">
        <v>1230</v>
      </c>
      <c r="C186" s="1080" t="s">
        <v>248</v>
      </c>
      <c r="D186" s="1080" t="s">
        <v>4405</v>
      </c>
      <c r="E186" s="835">
        <v>8</v>
      </c>
      <c r="F186" s="554">
        <v>488</v>
      </c>
      <c r="G186" s="554" t="s">
        <v>107</v>
      </c>
      <c r="H186" s="554" t="s">
        <v>107</v>
      </c>
      <c r="I186" s="966">
        <v>53.2</v>
      </c>
      <c r="J186" s="745">
        <f t="shared" si="35"/>
        <v>2.5939849624060147</v>
      </c>
      <c r="K186" s="968">
        <v>0.34499999999999997</v>
      </c>
      <c r="L186" s="679">
        <v>4</v>
      </c>
      <c r="M186" s="736">
        <f t="shared" si="36"/>
        <v>1.38</v>
      </c>
      <c r="N186" s="644" t="s">
        <v>245</v>
      </c>
      <c r="O186" s="838">
        <v>0.31</v>
      </c>
      <c r="P186" s="958">
        <v>43209</v>
      </c>
      <c r="Q186" s="958">
        <v>43225</v>
      </c>
      <c r="R186" s="736">
        <f t="shared" si="37"/>
        <v>11.290322580645155</v>
      </c>
      <c r="S186" s="802">
        <f>IF(INDEX(Historical!$D$7:$D$1452,MATCH(B186,Historical!$B$7:$B$1452,0))=0,"n/a",(INDEX(Historical!$C$7:$C$1452,MATCH(B186,Historical!$B$7:$B$1452,0))/INDEX(Historical!$D$7:$D$1452,MATCH(B186,Historical!$B$7:$B$1452,0))-1)*100)</f>
        <v>12.093023255813961</v>
      </c>
      <c r="T186" s="802">
        <f>IF(INDEX(Historical!$F$7:$F$1452,MATCH(B186,Historical!$B$7:$B$1452,0))=0,"n/a",((INDEX(Historical!$C$7:$C$1452,MATCH(B186,Historical!$B$7:$B$1452,0))/INDEX(Historical!$F$7:$F$1452,MATCH(B186,Historical!$B$7:$B$1452,0)))^(1/3)-1)*100)</f>
        <v>11.899857092147581</v>
      </c>
      <c r="U186" s="802">
        <f>IF(INDEX(Historical!$I$7:$I$1452,MATCH(B186,Historical!$B$7:$B$1452,0))=0,"n/a",((INDEX(Historical!$C$7:$C$1452,MATCH(B186,Historical!$B$7:$B$1452,0))/INDEX(Historical!$I$7:$I$1452,MATCH(B186,Historical!$B$7:$B$1452,0)))^(1/5)-1)*100)</f>
        <v>11.316511057992251</v>
      </c>
      <c r="V186" s="802">
        <f>IF(INDEX(Historical!$O$7:$O$1452,MATCH(B186,Historical!$B$7:$B$1452,0))=0,"n/a",((INDEX(Historical!$C$7:$C$1452,MATCH(B186,Historical!$B$7:$B$1452,0))/INDEX(Historical!$O$7:$O$1452,MATCH(B186,Historical!$B$7:$B$1452,0)))^(1/10)-1)*100)</f>
        <v>9.1947364059481007</v>
      </c>
      <c r="W186" s="803">
        <f t="shared" si="38"/>
        <v>1.2307597040706428</v>
      </c>
      <c r="X186" s="804">
        <f t="shared" si="39"/>
        <v>3.7721703526640837</v>
      </c>
      <c r="Y186" s="1148"/>
      <c r="Z186" s="745">
        <f t="shared" si="40"/>
        <v>39.655172413793096</v>
      </c>
      <c r="AA186" s="678">
        <f t="shared" si="41"/>
        <v>15.287356321839081</v>
      </c>
      <c r="AB186" s="679">
        <v>1</v>
      </c>
      <c r="AC186" s="959">
        <v>3.48</v>
      </c>
      <c r="AD186" s="959">
        <v>1.37</v>
      </c>
      <c r="AE186" s="959">
        <v>0.76</v>
      </c>
      <c r="AF186" s="959">
        <v>2.48</v>
      </c>
      <c r="AG186" s="959">
        <v>13.4</v>
      </c>
      <c r="AH186" s="959">
        <v>-39.1</v>
      </c>
      <c r="AI186" s="959">
        <v>8.52</v>
      </c>
      <c r="AJ186" s="959">
        <v>3</v>
      </c>
      <c r="AK186" s="959">
        <v>11.14</v>
      </c>
      <c r="AL186" s="969">
        <v>5990</v>
      </c>
      <c r="AM186" s="964">
        <v>0.4</v>
      </c>
      <c r="AN186" s="959">
        <v>0.05</v>
      </c>
      <c r="AO186" s="845">
        <f t="shared" si="42"/>
        <v>-1.3768603014408143</v>
      </c>
      <c r="AP186" s="846">
        <f t="shared" si="43"/>
        <v>13.910496020398266</v>
      </c>
      <c r="AQ186" s="680">
        <f t="shared" si="44"/>
        <v>29.807795825059792</v>
      </c>
      <c r="AR186" s="745">
        <f>INDEX(Historical!$C$7:$C$1452,MATCH(B186,Historical!$B$7:$B$1452,0))*IF(AH186="n/a",1.03,IF(AH186&lt;0,1.01,IF(AH186&gt;10,1.1,(1+AH186/100))))</f>
        <v>1.2170500000000002</v>
      </c>
      <c r="AS186" s="678">
        <f t="shared" si="45"/>
        <v>1.3207426600000001</v>
      </c>
      <c r="AT186" s="678">
        <f t="shared" si="50"/>
        <v>1.4528169260000001</v>
      </c>
      <c r="AU186" s="678">
        <f t="shared" si="50"/>
        <v>1.5980986186000004</v>
      </c>
      <c r="AV186" s="678">
        <f t="shared" si="50"/>
        <v>1.7579084804600005</v>
      </c>
      <c r="AW186" s="745">
        <f t="shared" si="46"/>
        <v>7.3466166850600008</v>
      </c>
      <c r="AX186" s="854">
        <f t="shared" si="47"/>
        <v>13.809429859135339</v>
      </c>
      <c r="AY186" s="1090">
        <v>0.9</v>
      </c>
      <c r="AZ186" s="964">
        <v>39.379999999999995</v>
      </c>
      <c r="BA186" s="964">
        <v>-10.440000000000001</v>
      </c>
      <c r="BB186" s="964">
        <v>5.42</v>
      </c>
      <c r="BC186" s="964">
        <v>8.42</v>
      </c>
      <c r="BE186" s="701">
        <v>2011</v>
      </c>
      <c r="BF186" s="986" t="e">
        <f>#VALUE!</f>
        <v>#VALUE!</v>
      </c>
      <c r="BG186" s="972">
        <v>8.6999999999999993</v>
      </c>
    </row>
    <row r="187" spans="1:59" ht="11.25" customHeight="1" x14ac:dyDescent="0.2">
      <c r="A187" s="645" t="s">
        <v>1231</v>
      </c>
      <c r="B187" s="651" t="s">
        <v>1232</v>
      </c>
      <c r="C187" s="1080" t="s">
        <v>113</v>
      </c>
      <c r="D187" s="1080" t="s">
        <v>4450</v>
      </c>
      <c r="E187" s="835">
        <v>7</v>
      </c>
      <c r="F187" s="554">
        <v>583</v>
      </c>
      <c r="G187" s="554" t="s">
        <v>107</v>
      </c>
      <c r="H187" s="554" t="s">
        <v>107</v>
      </c>
      <c r="I187" s="966">
        <v>44.7</v>
      </c>
      <c r="J187" s="745">
        <f t="shared" si="35"/>
        <v>1.7897091722595078</v>
      </c>
      <c r="K187" s="968">
        <v>0.2</v>
      </c>
      <c r="L187" s="679">
        <v>4</v>
      </c>
      <c r="M187" s="736">
        <f t="shared" si="36"/>
        <v>0.8</v>
      </c>
      <c r="N187" s="644" t="s">
        <v>717</v>
      </c>
      <c r="O187" s="838">
        <v>0.19</v>
      </c>
      <c r="P187" s="958">
        <v>43165</v>
      </c>
      <c r="Q187" s="958">
        <v>43180</v>
      </c>
      <c r="R187" s="736">
        <f t="shared" si="37"/>
        <v>5.2631578947368469</v>
      </c>
      <c r="S187" s="802">
        <f>IF(INDEX(Historical!$D$7:$D$1452,MATCH(B187,Historical!$B$7:$B$1452,0))=0,"n/a",(INDEX(Historical!$C$7:$C$1452,MATCH(B187,Historical!$B$7:$B$1452,0))/INDEX(Historical!$D$7:$D$1452,MATCH(B187,Historical!$B$7:$B$1452,0))-1)*100)</f>
        <v>5.555555555555558</v>
      </c>
      <c r="T187" s="802">
        <f>IF(INDEX(Historical!$F$7:$F$1452,MATCH(B187,Historical!$B$7:$B$1452,0))=0,"n/a",((INDEX(Historical!$C$7:$C$1452,MATCH(B187,Historical!$B$7:$B$1452,0))/INDEX(Historical!$F$7:$F$1452,MATCH(B187,Historical!$B$7:$B$1452,0)))^(1/3)-1)*100)</f>
        <v>5.8955896063723312</v>
      </c>
      <c r="U187" s="802">
        <f>IF(INDEX(Historical!$I$7:$I$1452,MATCH(B187,Historical!$B$7:$B$1452,0))=0,"n/a",((INDEX(Historical!$C$7:$C$1452,MATCH(B187,Historical!$B$7:$B$1452,0))/INDEX(Historical!$I$7:$I$1452,MATCH(B187,Historical!$B$7:$B$1452,0)))^(1/5)-1)*100)</f>
        <v>6.2980048262344379</v>
      </c>
      <c r="V187" s="802" t="str">
        <f>IF(INDEX(Historical!$O$7:$O$1452,MATCH(B187,Historical!$B$7:$B$1452,0))=0,"n/a",((INDEX(Historical!$C$7:$C$1452,MATCH(B187,Historical!$B$7:$B$1452,0))/INDEX(Historical!$O$7:$O$1452,MATCH(B187,Historical!$B$7:$B$1452,0)))^(1/10)-1)*100)</f>
        <v>n/a</v>
      </c>
      <c r="W187" s="803" t="str">
        <f t="shared" si="38"/>
        <v>n/a</v>
      </c>
      <c r="X187" s="804" t="str">
        <f t="shared" si="39"/>
        <v>n/a</v>
      </c>
      <c r="Y187" s="967"/>
      <c r="Z187" s="745">
        <f t="shared" si="40"/>
        <v>106.66666666666667</v>
      </c>
      <c r="AA187" s="678">
        <f t="shared" si="41"/>
        <v>59.6</v>
      </c>
      <c r="AB187" s="679">
        <v>12</v>
      </c>
      <c r="AC187" s="959">
        <v>0.75</v>
      </c>
      <c r="AD187" s="959">
        <v>4.99</v>
      </c>
      <c r="AE187" s="959">
        <v>2.3199999999999998</v>
      </c>
      <c r="AF187" s="959">
        <v>5.5</v>
      </c>
      <c r="AG187" s="959">
        <v>8.5</v>
      </c>
      <c r="AH187" s="959">
        <v>-5</v>
      </c>
      <c r="AI187" s="959">
        <v>18.079999999999998</v>
      </c>
      <c r="AJ187" s="959">
        <v>-4.3999999999999995</v>
      </c>
      <c r="AK187" s="959">
        <v>12</v>
      </c>
      <c r="AL187" s="969">
        <v>809.96</v>
      </c>
      <c r="AM187" s="964">
        <v>1.0999999999999999</v>
      </c>
      <c r="AN187" s="959">
        <v>0</v>
      </c>
      <c r="AO187" s="845">
        <f t="shared" si="42"/>
        <v>-51.512286001506055</v>
      </c>
      <c r="AP187" s="846">
        <f t="shared" si="43"/>
        <v>8.0877139984939461</v>
      </c>
      <c r="AQ187" s="680">
        <f t="shared" si="44"/>
        <v>281.69213888799032</v>
      </c>
      <c r="AR187" s="745">
        <f>INDEX(Historical!$C$7:$C$1452,MATCH(B187,Historical!$B$7:$B$1452,0))*IF(AH187="n/a",1.03,IF(AH187&lt;0,1.01,IF(AH187&gt;10,1.1,(1+AH187/100))))</f>
        <v>0.76760000000000006</v>
      </c>
      <c r="AS187" s="678">
        <f t="shared" si="45"/>
        <v>0.84436000000000011</v>
      </c>
      <c r="AT187" s="678">
        <f t="shared" ref="AT187:AV206" si="51">IF($AK187="n/a",1.03*AS187,IF($AK187&lt;0,1.01*AS187,IF($AK187&gt;10,1.1*AS187,(1+$AK187/100)*AS187)))</f>
        <v>0.92879600000000018</v>
      </c>
      <c r="AU187" s="678">
        <f t="shared" si="51"/>
        <v>1.0216756000000002</v>
      </c>
      <c r="AV187" s="678">
        <f t="shared" si="51"/>
        <v>1.1238431600000003</v>
      </c>
      <c r="AW187" s="745">
        <f t="shared" si="46"/>
        <v>4.6862747600000016</v>
      </c>
      <c r="AX187" s="854">
        <f t="shared" si="47"/>
        <v>10.483836152125283</v>
      </c>
      <c r="AY187" s="1090">
        <v>0.71</v>
      </c>
      <c r="AZ187" s="964">
        <v>23.51</v>
      </c>
      <c r="BA187" s="964">
        <v>-10.6</v>
      </c>
      <c r="BB187" s="964">
        <v>5.19</v>
      </c>
      <c r="BC187" s="964">
        <v>2.2200000000000002</v>
      </c>
      <c r="BE187" s="701">
        <v>2012</v>
      </c>
      <c r="BF187" s="986" t="e">
        <f>#VALUE!</f>
        <v>#VALUE!</v>
      </c>
      <c r="BG187" s="972">
        <v>3.5999999999999996</v>
      </c>
    </row>
    <row r="188" spans="1:59" ht="11.25" customHeight="1" x14ac:dyDescent="0.2">
      <c r="A188" s="645" t="s">
        <v>1233</v>
      </c>
      <c r="B188" s="651" t="s">
        <v>1234</v>
      </c>
      <c r="C188" s="1080" t="s">
        <v>113</v>
      </c>
      <c r="D188" s="1080" t="s">
        <v>1235</v>
      </c>
      <c r="E188" s="835">
        <v>7</v>
      </c>
      <c r="F188" s="554">
        <v>660</v>
      </c>
      <c r="G188" s="554" t="s">
        <v>107</v>
      </c>
      <c r="H188" s="554" t="s">
        <v>107</v>
      </c>
      <c r="I188" s="966">
        <v>37.99</v>
      </c>
      <c r="J188" s="745">
        <f t="shared" si="35"/>
        <v>2.3163990523822058</v>
      </c>
      <c r="K188" s="968">
        <v>0.22</v>
      </c>
      <c r="L188" s="679">
        <v>4</v>
      </c>
      <c r="M188" s="736">
        <f t="shared" si="36"/>
        <v>0.88</v>
      </c>
      <c r="N188" s="644" t="s">
        <v>137</v>
      </c>
      <c r="O188" s="838">
        <v>0.2</v>
      </c>
      <c r="P188" s="958">
        <v>43517</v>
      </c>
      <c r="Q188" s="958">
        <v>43537</v>
      </c>
      <c r="R188" s="736">
        <f t="shared" si="37"/>
        <v>9.9999999999999947</v>
      </c>
      <c r="S188" s="802">
        <f>IF(INDEX(Historical!$D$7:$D$1452,MATCH(B188,Historical!$B$7:$B$1452,0))=0,"n/a",(INDEX(Historical!$C$7:$C$1452,MATCH(B188,Historical!$B$7:$B$1452,0))/INDEX(Historical!$D$7:$D$1452,MATCH(B188,Historical!$B$7:$B$1452,0))-1)*100)</f>
        <v>12.5</v>
      </c>
      <c r="T188" s="802">
        <f>IF(INDEX(Historical!$F$7:$F$1452,MATCH(B188,Historical!$B$7:$B$1452,0))=0,"n/a",((INDEX(Historical!$C$7:$C$1452,MATCH(B188,Historical!$B$7:$B$1452,0))/INDEX(Historical!$F$7:$F$1452,MATCH(B188,Historical!$B$7:$B$1452,0)))^(1/3)-1)*100)</f>
        <v>14.471424255333186</v>
      </c>
      <c r="U188" s="802" t="str">
        <f>IF(INDEX(Historical!$I$7:$I$1452,MATCH(B188,Historical!$B$7:$B$1452,0))=0,"n/a",((INDEX(Historical!$C$7:$C$1452,MATCH(B188,Historical!$B$7:$B$1452,0))/INDEX(Historical!$I$7:$I$1452,MATCH(B188,Historical!$B$7:$B$1452,0)))^(1/5)-1)*100)</f>
        <v>n/a</v>
      </c>
      <c r="V188" s="802" t="str">
        <f>IF(INDEX(Historical!$O$7:$O$1452,MATCH(B188,Historical!$B$7:$B$1452,0))=0,"n/a",((INDEX(Historical!$C$7:$C$1452,MATCH(B188,Historical!$B$7:$B$1452,0))/INDEX(Historical!$O$7:$O$1452,MATCH(B188,Historical!$B$7:$B$1452,0)))^(1/10)-1)*100)</f>
        <v>n/a</v>
      </c>
      <c r="W188" s="803" t="str">
        <f t="shared" si="38"/>
        <v>n/a</v>
      </c>
      <c r="X188" s="804" t="str">
        <f t="shared" si="39"/>
        <v>n/a</v>
      </c>
      <c r="Y188" s="756"/>
      <c r="Z188" s="745">
        <f t="shared" si="40"/>
        <v>32</v>
      </c>
      <c r="AA188" s="678">
        <f t="shared" si="41"/>
        <v>13.814545454545454</v>
      </c>
      <c r="AB188" s="679">
        <v>12</v>
      </c>
      <c r="AC188" s="959">
        <v>2.75</v>
      </c>
      <c r="AD188" s="959">
        <v>1.31</v>
      </c>
      <c r="AE188" s="959">
        <v>1.02</v>
      </c>
      <c r="AF188" s="959">
        <v>2.42</v>
      </c>
      <c r="AG188" s="959">
        <v>18.5</v>
      </c>
      <c r="AH188" s="959">
        <v>10.4</v>
      </c>
      <c r="AI188" s="959">
        <v>12.4</v>
      </c>
      <c r="AJ188" s="959">
        <v>34.9</v>
      </c>
      <c r="AK188" s="959">
        <v>10.6</v>
      </c>
      <c r="AL188" s="969">
        <v>5550</v>
      </c>
      <c r="AM188" s="964">
        <v>0.1</v>
      </c>
      <c r="AN188" s="959">
        <v>1.1299999999999999</v>
      </c>
      <c r="AO188" s="845" t="str">
        <f t="shared" si="42"/>
        <v>n/a</v>
      </c>
      <c r="AP188" s="846" t="str">
        <f t="shared" si="43"/>
        <v>n/a</v>
      </c>
      <c r="AQ188" s="680">
        <f t="shared" si="44"/>
        <v>21.894672201499898</v>
      </c>
      <c r="AR188" s="745">
        <f>INDEX(Historical!$C$7:$C$1452,MATCH(B188,Historical!$B$7:$B$1452,0))*IF(AH188="n/a",1.03,IF(AH188&lt;0,1.01,IF(AH188&gt;10,1.1,(1+AH188/100))))</f>
        <v>0.79200000000000004</v>
      </c>
      <c r="AS188" s="678">
        <f t="shared" si="45"/>
        <v>0.87120000000000009</v>
      </c>
      <c r="AT188" s="678">
        <f t="shared" si="51"/>
        <v>0.95832000000000017</v>
      </c>
      <c r="AU188" s="678">
        <f t="shared" si="51"/>
        <v>1.0541520000000002</v>
      </c>
      <c r="AV188" s="678">
        <f t="shared" si="51"/>
        <v>1.1595672000000004</v>
      </c>
      <c r="AW188" s="745">
        <f t="shared" si="46"/>
        <v>4.8352392000000011</v>
      </c>
      <c r="AX188" s="854">
        <f t="shared" si="47"/>
        <v>12.727663069228749</v>
      </c>
      <c r="AY188" s="1090">
        <v>1.26</v>
      </c>
      <c r="AZ188" s="964">
        <v>7.71</v>
      </c>
      <c r="BA188" s="964">
        <v>-48.4</v>
      </c>
      <c r="BB188" s="964">
        <v>-11.29</v>
      </c>
      <c r="BC188" s="964">
        <v>-27.66</v>
      </c>
      <c r="BE188" s="701">
        <v>2013</v>
      </c>
      <c r="BF188" s="986" t="e">
        <f>#VALUE!</f>
        <v>#VALUE!</v>
      </c>
      <c r="BG188" s="972">
        <v>7.5</v>
      </c>
    </row>
    <row r="189" spans="1:59" ht="11.25" customHeight="1" x14ac:dyDescent="0.2">
      <c r="A189" s="645" t="s">
        <v>1239</v>
      </c>
      <c r="B189" s="651" t="s">
        <v>1240</v>
      </c>
      <c r="C189" s="1080" t="s">
        <v>109</v>
      </c>
      <c r="D189" s="1080" t="s">
        <v>4419</v>
      </c>
      <c r="E189" s="835">
        <v>6</v>
      </c>
      <c r="F189" s="554">
        <v>716</v>
      </c>
      <c r="G189" s="554" t="s">
        <v>107</v>
      </c>
      <c r="H189" s="554" t="s">
        <v>107</v>
      </c>
      <c r="I189" s="966">
        <v>42.88</v>
      </c>
      <c r="J189" s="745">
        <f t="shared" si="35"/>
        <v>1.3059701492537314</v>
      </c>
      <c r="K189" s="968">
        <v>0.14000000000000001</v>
      </c>
      <c r="L189" s="679">
        <v>4</v>
      </c>
      <c r="M189" s="736">
        <f t="shared" si="36"/>
        <v>0.56000000000000005</v>
      </c>
      <c r="N189" s="644" t="s">
        <v>563</v>
      </c>
      <c r="O189" s="838">
        <v>0.11</v>
      </c>
      <c r="P189" s="958">
        <v>43217</v>
      </c>
      <c r="Q189" s="958">
        <v>43234</v>
      </c>
      <c r="R189" s="736">
        <f t="shared" si="37"/>
        <v>27.27272727272728</v>
      </c>
      <c r="S189" s="802">
        <f>IF(INDEX(Historical!$D$7:$D$1452,MATCH(B189,Historical!$B$7:$B$1452,0))=0,"n/a",(INDEX(Historical!$C$7:$C$1452,MATCH(B189,Historical!$B$7:$B$1452,0))/INDEX(Historical!$D$7:$D$1452,MATCH(B189,Historical!$B$7:$B$1452,0))-1)*100)</f>
        <v>16.216216216216228</v>
      </c>
      <c r="T189" s="802">
        <f>IF(INDEX(Historical!$F$7:$F$1452,MATCH(B189,Historical!$B$7:$B$1452,0))=0,"n/a",((INDEX(Historical!$C$7:$C$1452,MATCH(B189,Historical!$B$7:$B$1452,0))/INDEX(Historical!$F$7:$F$1452,MATCH(B189,Historical!$B$7:$B$1452,0)))^(1/3)-1)*100)</f>
        <v>23.191347739112</v>
      </c>
      <c r="U189" s="802" t="str">
        <f>IF(INDEX(Historical!$I$7:$I$1452,MATCH(B189,Historical!$B$7:$B$1452,0))=0,"n/a",((INDEX(Historical!$C$7:$C$1452,MATCH(B189,Historical!$B$7:$B$1452,0))/INDEX(Historical!$I$7:$I$1452,MATCH(B189,Historical!$B$7:$B$1452,0)))^(1/5)-1)*100)</f>
        <v>n/a</v>
      </c>
      <c r="V189" s="802" t="str">
        <f>IF(INDEX(Historical!$O$7:$O$1452,MATCH(B189,Historical!$B$7:$B$1452,0))=0,"n/a",((INDEX(Historical!$C$7:$C$1452,MATCH(B189,Historical!$B$7:$B$1452,0))/INDEX(Historical!$O$7:$O$1452,MATCH(B189,Historical!$B$7:$B$1452,0)))^(1/10)-1)*100)</f>
        <v>n/a</v>
      </c>
      <c r="W189" s="803" t="str">
        <f t="shared" si="38"/>
        <v>n/a</v>
      </c>
      <c r="X189" s="804" t="str">
        <f t="shared" si="39"/>
        <v>n/a</v>
      </c>
      <c r="Y189" s="967"/>
      <c r="Z189" s="745">
        <f t="shared" si="40"/>
        <v>13.238770685579196</v>
      </c>
      <c r="AA189" s="678">
        <f t="shared" si="41"/>
        <v>10.137115839243499</v>
      </c>
      <c r="AB189" s="679">
        <v>12</v>
      </c>
      <c r="AC189" s="959">
        <v>4.2300000000000004</v>
      </c>
      <c r="AD189" s="959">
        <v>1.45</v>
      </c>
      <c r="AE189" s="959">
        <v>3.52</v>
      </c>
      <c r="AF189" s="959">
        <v>1.1599999999999999</v>
      </c>
      <c r="AG189" s="959">
        <v>12.8</v>
      </c>
      <c r="AH189" s="959">
        <v>18.399999999999999</v>
      </c>
      <c r="AI189" s="959">
        <v>22.06</v>
      </c>
      <c r="AJ189" s="959">
        <v>18.8</v>
      </c>
      <c r="AK189" s="959">
        <v>7.0000000000000009</v>
      </c>
      <c r="AL189" s="969">
        <v>194.68</v>
      </c>
      <c r="AM189" s="964">
        <v>4.5999999999999996</v>
      </c>
      <c r="AN189" s="959">
        <v>7.0000000000000007E-2</v>
      </c>
      <c r="AO189" s="845" t="str">
        <f t="shared" si="42"/>
        <v>n/a</v>
      </c>
      <c r="AP189" s="846" t="str">
        <f t="shared" si="43"/>
        <v>n/a</v>
      </c>
      <c r="AQ189" s="680">
        <f t="shared" si="44"/>
        <v>-27.707217592402746</v>
      </c>
      <c r="AR189" s="745">
        <f>INDEX(Historical!$C$7:$C$1452,MATCH(B189,Historical!$B$7:$B$1452,0))*IF(AH189="n/a",1.03,IF(AH189&lt;0,1.01,IF(AH189&gt;10,1.1,(1+AH189/100))))</f>
        <v>0.47300000000000009</v>
      </c>
      <c r="AS189" s="678">
        <f t="shared" si="45"/>
        <v>0.5203000000000001</v>
      </c>
      <c r="AT189" s="678">
        <f t="shared" si="51"/>
        <v>0.55672100000000013</v>
      </c>
      <c r="AU189" s="678">
        <f t="shared" si="51"/>
        <v>0.59569147000000022</v>
      </c>
      <c r="AV189" s="678">
        <f t="shared" si="51"/>
        <v>0.63738987290000026</v>
      </c>
      <c r="AW189" s="745">
        <f t="shared" si="46"/>
        <v>2.7831023429000004</v>
      </c>
      <c r="AX189" s="854">
        <f t="shared" si="47"/>
        <v>6.4904438966884328</v>
      </c>
      <c r="AY189" s="1090">
        <v>0.82</v>
      </c>
      <c r="AZ189" s="964">
        <v>3.95</v>
      </c>
      <c r="BA189" s="964">
        <v>-35.42</v>
      </c>
      <c r="BB189" s="964">
        <v>-5.71</v>
      </c>
      <c r="BC189" s="964">
        <v>-21.85</v>
      </c>
      <c r="BE189" s="701">
        <v>2013</v>
      </c>
      <c r="BF189" s="986" t="e">
        <f>#VALUE!</f>
        <v>#VALUE!</v>
      </c>
      <c r="BG189" s="972">
        <v>1.5</v>
      </c>
    </row>
    <row r="190" spans="1:59" ht="11.25" customHeight="1" x14ac:dyDescent="0.2">
      <c r="A190" s="971" t="s">
        <v>4464</v>
      </c>
      <c r="B190" s="651" t="s">
        <v>3873</v>
      </c>
      <c r="C190" s="1080" t="s">
        <v>4407</v>
      </c>
      <c r="D190" s="1080" t="s">
        <v>4408</v>
      </c>
      <c r="E190" s="835">
        <v>5</v>
      </c>
      <c r="F190" s="554">
        <v>860</v>
      </c>
      <c r="G190" s="554" t="s">
        <v>107</v>
      </c>
      <c r="H190" s="554" t="s">
        <v>107</v>
      </c>
      <c r="I190" s="966">
        <v>32.31</v>
      </c>
      <c r="J190" s="745">
        <f t="shared" si="35"/>
        <v>8.418446301454658</v>
      </c>
      <c r="K190" s="968">
        <v>0.68</v>
      </c>
      <c r="L190" s="679">
        <v>4</v>
      </c>
      <c r="M190" s="736">
        <f t="shared" si="36"/>
        <v>2.72</v>
      </c>
      <c r="N190" s="644" t="s">
        <v>291</v>
      </c>
      <c r="O190" s="838">
        <v>0.63</v>
      </c>
      <c r="P190" s="958">
        <v>43447</v>
      </c>
      <c r="Q190" s="958">
        <v>43462</v>
      </c>
      <c r="R190" s="736">
        <f t="shared" si="37"/>
        <v>7.936507936507943</v>
      </c>
      <c r="S190" s="802">
        <f>IF(INDEX(Historical!$D$7:$D$1452,MATCH(B190,Historical!$B$7:$B$1452,0))=0,"n/a",(INDEX(Historical!$C$7:$C$1452,MATCH(B190,Historical!$B$7:$B$1452,0))/INDEX(Historical!$D$7:$D$1452,MATCH(B190,Historical!$B$7:$B$1452,0))-1)*100)</f>
        <v>7.7586206896551824</v>
      </c>
      <c r="T190" s="802">
        <f>IF(INDEX(Historical!$F$7:$F$1452,MATCH(B190,Historical!$B$7:$B$1452,0))=0,"n/a",((INDEX(Historical!$C$7:$C$1452,MATCH(B190,Historical!$B$7:$B$1452,0))/INDEX(Historical!$F$7:$F$1452,MATCH(B190,Historical!$B$7:$B$1452,0)))^(1/3)-1)*100)</f>
        <v>6.3225925707475428</v>
      </c>
      <c r="U190" s="802" t="str">
        <f>IF(INDEX(Historical!$I$7:$I$1452,MATCH(B190,Historical!$B$7:$B$1452,0))=0,"n/a",((INDEX(Historical!$C$7:$C$1452,MATCH(B190,Historical!$B$7:$B$1452,0))/INDEX(Historical!$I$7:$I$1452,MATCH(B190,Historical!$B$7:$B$1452,0)))^(1/5)-1)*100)</f>
        <v>n/a</v>
      </c>
      <c r="V190" s="802" t="str">
        <f>IF(INDEX(Historical!$O$7:$O$1452,MATCH(B190,Historical!$B$7:$B$1452,0))=0,"n/a",((INDEX(Historical!$C$7:$C$1452,MATCH(B190,Historical!$B$7:$B$1452,0))/INDEX(Historical!$O$7:$O$1452,MATCH(B190,Historical!$B$7:$B$1452,0)))^(1/10)-1)*100)</f>
        <v>n/a</v>
      </c>
      <c r="W190" s="803" t="str">
        <f t="shared" si="38"/>
        <v>n/a</v>
      </c>
      <c r="X190" s="804" t="str">
        <f t="shared" si="39"/>
        <v>n/a</v>
      </c>
      <c r="Y190" s="967"/>
      <c r="Z190" s="745">
        <f t="shared" si="40"/>
        <v>150.27624309392266</v>
      </c>
      <c r="AA190" s="678">
        <f t="shared" si="41"/>
        <v>17.850828729281769</v>
      </c>
      <c r="AB190" s="679">
        <v>12</v>
      </c>
      <c r="AC190" s="959">
        <v>1.81</v>
      </c>
      <c r="AD190" s="959">
        <v>1.37</v>
      </c>
      <c r="AE190" s="959">
        <v>7.25</v>
      </c>
      <c r="AF190" s="959">
        <v>2.93</v>
      </c>
      <c r="AG190" s="959">
        <v>16.100000000000001</v>
      </c>
      <c r="AH190" s="959">
        <v>12.3</v>
      </c>
      <c r="AI190" s="959">
        <v>20.84</v>
      </c>
      <c r="AJ190" s="959">
        <v>55.400000000000006</v>
      </c>
      <c r="AK190" s="959">
        <v>13.07</v>
      </c>
      <c r="AL190" s="969">
        <v>7200</v>
      </c>
      <c r="AM190" s="964">
        <v>0.2</v>
      </c>
      <c r="AN190" s="959">
        <v>2.31</v>
      </c>
      <c r="AO190" s="845" t="str">
        <f t="shared" si="42"/>
        <v>n/a</v>
      </c>
      <c r="AP190" s="846" t="str">
        <f t="shared" si="43"/>
        <v>n/a</v>
      </c>
      <c r="AQ190" s="680">
        <f t="shared" si="44"/>
        <v>52.465556295032066</v>
      </c>
      <c r="AR190" s="745">
        <f>INDEX(Historical!$C$7:$C$1452,MATCH(B190,Historical!$B$7:$B$1452,0))*IF(AH190="n/a",1.03,IF(AH190&lt;0,1.01,IF(AH190&gt;10,1.1,(1+AH190/100))))</f>
        <v>2.75</v>
      </c>
      <c r="AS190" s="678">
        <f t="shared" si="45"/>
        <v>3.0250000000000004</v>
      </c>
      <c r="AT190" s="678">
        <f t="shared" si="51"/>
        <v>3.3275000000000006</v>
      </c>
      <c r="AU190" s="678">
        <f t="shared" si="51"/>
        <v>3.6602500000000009</v>
      </c>
      <c r="AV190" s="678">
        <f t="shared" si="51"/>
        <v>4.0262750000000009</v>
      </c>
      <c r="AW190" s="745">
        <f t="shared" si="46"/>
        <v>16.789025000000002</v>
      </c>
      <c r="AX190" s="854">
        <f t="shared" si="47"/>
        <v>51.96231816774992</v>
      </c>
      <c r="AY190" s="1090">
        <v>0.69</v>
      </c>
      <c r="AZ190" s="964">
        <v>3.5900000000000003</v>
      </c>
      <c r="BA190" s="964">
        <v>-12.790000000000001</v>
      </c>
      <c r="BB190" s="964">
        <v>-4.04</v>
      </c>
      <c r="BC190" s="964">
        <v>-6.6000000000000005</v>
      </c>
      <c r="BE190" s="701">
        <v>2014</v>
      </c>
      <c r="BF190" s="986" t="e">
        <f>#VALUE!</f>
        <v>#VALUE!</v>
      </c>
      <c r="BG190" s="972">
        <v>5.0999999999999996</v>
      </c>
    </row>
    <row r="191" spans="1:59" ht="11.25" customHeight="1" x14ac:dyDescent="0.2">
      <c r="A191" s="645" t="s">
        <v>3874</v>
      </c>
      <c r="B191" s="651" t="s">
        <v>3875</v>
      </c>
      <c r="C191" s="1080" t="s">
        <v>180</v>
      </c>
      <c r="D191" s="1080" t="s">
        <v>4425</v>
      </c>
      <c r="E191" s="835">
        <v>5</v>
      </c>
      <c r="F191" s="554">
        <v>807</v>
      </c>
      <c r="G191" s="554" t="s">
        <v>107</v>
      </c>
      <c r="H191" s="554" t="s">
        <v>107</v>
      </c>
      <c r="I191" s="966">
        <v>19.8</v>
      </c>
      <c r="J191" s="745">
        <f t="shared" si="35"/>
        <v>10.707070707070706</v>
      </c>
      <c r="K191" s="968">
        <v>0.53</v>
      </c>
      <c r="L191" s="679">
        <v>4</v>
      </c>
      <c r="M191" s="736">
        <f t="shared" si="36"/>
        <v>2.12</v>
      </c>
      <c r="N191" s="644" t="s">
        <v>563</v>
      </c>
      <c r="O191" s="838">
        <v>0.52349999999999997</v>
      </c>
      <c r="P191" s="958">
        <v>43224</v>
      </c>
      <c r="Q191" s="958">
        <v>43231</v>
      </c>
      <c r="R191" s="736">
        <f t="shared" si="37"/>
        <v>1.2416427889207378</v>
      </c>
      <c r="S191" s="802">
        <f>IF(INDEX(Historical!$D$7:$D$1452,MATCH(B191,Historical!$B$7:$B$1452,0))=0,"n/a",(INDEX(Historical!$C$7:$C$1452,MATCH(B191,Historical!$B$7:$B$1452,0))/INDEX(Historical!$D$7:$D$1452,MATCH(B191,Historical!$B$7:$B$1452,0))-1)*100)</f>
        <v>5.5177824267782505</v>
      </c>
      <c r="T191" s="802">
        <f>IF(INDEX(Historical!$F$7:$F$1452,MATCH(B191,Historical!$B$7:$B$1452,0))=0,"n/a",((INDEX(Historical!$C$7:$C$1452,MATCH(B191,Historical!$B$7:$B$1452,0))/INDEX(Historical!$F$7:$F$1452,MATCH(B191,Historical!$B$7:$B$1452,0)))^(1/3)-1)*100)</f>
        <v>51.42671606934497</v>
      </c>
      <c r="U191" s="802" t="str">
        <f>IF(INDEX(Historical!$I$7:$I$1452,MATCH(B191,Historical!$B$7:$B$1452,0))=0,"n/a",((INDEX(Historical!$C$7:$C$1452,MATCH(B191,Historical!$B$7:$B$1452,0))/INDEX(Historical!$I$7:$I$1452,MATCH(B191,Historical!$B$7:$B$1452,0)))^(1/5)-1)*100)</f>
        <v>n/a</v>
      </c>
      <c r="V191" s="802" t="str">
        <f>IF(INDEX(Historical!$O$7:$O$1452,MATCH(B191,Historical!$B$7:$B$1452,0))=0,"n/a",((INDEX(Historical!$C$7:$C$1452,MATCH(B191,Historical!$B$7:$B$1452,0))/INDEX(Historical!$O$7:$O$1452,MATCH(B191,Historical!$B$7:$B$1452,0)))^(1/10)-1)*100)</f>
        <v>n/a</v>
      </c>
      <c r="W191" s="803" t="str">
        <f t="shared" si="38"/>
        <v>n/a</v>
      </c>
      <c r="X191" s="804" t="str">
        <f t="shared" si="39"/>
        <v>n/a</v>
      </c>
      <c r="Y191" s="967" t="s">
        <v>4108</v>
      </c>
      <c r="Z191" s="745">
        <f t="shared" si="40"/>
        <v>89.830508474576277</v>
      </c>
      <c r="AA191" s="678">
        <f t="shared" si="41"/>
        <v>8.3898305084745779</v>
      </c>
      <c r="AB191" s="679">
        <v>12</v>
      </c>
      <c r="AC191" s="959">
        <v>2.36</v>
      </c>
      <c r="AD191" s="959" t="s">
        <v>138</v>
      </c>
      <c r="AE191" s="959">
        <v>2.76</v>
      </c>
      <c r="AF191" s="959">
        <v>1.02</v>
      </c>
      <c r="AG191" s="959">
        <v>13.200000000000001</v>
      </c>
      <c r="AH191" s="959">
        <v>-11</v>
      </c>
      <c r="AI191" s="959">
        <v>15.85</v>
      </c>
      <c r="AJ191" s="959">
        <v>115.9</v>
      </c>
      <c r="AK191" s="959">
        <v>-0.92999999999999994</v>
      </c>
      <c r="AL191" s="969">
        <v>929.21</v>
      </c>
      <c r="AM191" s="964">
        <v>27.36</v>
      </c>
      <c r="AN191" s="959">
        <v>1.37</v>
      </c>
      <c r="AO191" s="845" t="str">
        <f t="shared" si="42"/>
        <v>n/a</v>
      </c>
      <c r="AP191" s="846" t="str">
        <f t="shared" si="43"/>
        <v>n/a</v>
      </c>
      <c r="AQ191" s="680">
        <f t="shared" si="44"/>
        <v>-38.328370943289691</v>
      </c>
      <c r="AR191" s="745">
        <f>INDEX(Historical!$C$7:$C$1452,MATCH(B191,Historical!$B$7:$B$1452,0))*IF(AH191="n/a",1.03,IF(AH191&lt;0,1.01,IF(AH191&gt;10,1.1,(1+AH191/100))))</f>
        <v>2.0376750000000001</v>
      </c>
      <c r="AS191" s="678">
        <f t="shared" si="45"/>
        <v>2.2414425000000002</v>
      </c>
      <c r="AT191" s="678">
        <f t="shared" si="51"/>
        <v>2.2638569250000002</v>
      </c>
      <c r="AU191" s="678">
        <f t="shared" si="51"/>
        <v>2.2864954942500004</v>
      </c>
      <c r="AV191" s="678">
        <f t="shared" si="51"/>
        <v>2.3093604491925004</v>
      </c>
      <c r="AW191" s="745">
        <f t="shared" si="46"/>
        <v>11.138830368442502</v>
      </c>
      <c r="AX191" s="854">
        <f t="shared" si="47"/>
        <v>56.25671903253788</v>
      </c>
      <c r="AY191" s="1090">
        <v>1.18</v>
      </c>
      <c r="AZ191" s="964">
        <v>10.18</v>
      </c>
      <c r="BA191" s="964">
        <v>-23.82</v>
      </c>
      <c r="BB191" s="964">
        <v>-14.280000000000001</v>
      </c>
      <c r="BC191" s="964">
        <v>-17.380000000000003</v>
      </c>
      <c r="BE191" s="701">
        <v>2014</v>
      </c>
      <c r="BF191" s="986" t="e">
        <f>#VALUE!</f>
        <v>#VALUE!</v>
      </c>
      <c r="BG191" s="972">
        <v>4.7</v>
      </c>
    </row>
    <row r="192" spans="1:59" s="882" customFormat="1" ht="11.25" customHeight="1" x14ac:dyDescent="0.2">
      <c r="A192" s="861" t="s">
        <v>1243</v>
      </c>
      <c r="B192" s="890" t="s">
        <v>1244</v>
      </c>
      <c r="C192" s="1080" t="s">
        <v>113</v>
      </c>
      <c r="D192" s="1080" t="s">
        <v>4420</v>
      </c>
      <c r="E192" s="862">
        <v>8</v>
      </c>
      <c r="F192" s="554">
        <v>470</v>
      </c>
      <c r="G192" s="1179" t="s">
        <v>38</v>
      </c>
      <c r="H192" s="1179" t="s">
        <v>38</v>
      </c>
      <c r="I192" s="863">
        <v>70.81</v>
      </c>
      <c r="J192" s="864">
        <f t="shared" si="35"/>
        <v>2.4855246434119476</v>
      </c>
      <c r="K192" s="865">
        <v>0.44</v>
      </c>
      <c r="L192" s="866">
        <v>4</v>
      </c>
      <c r="M192" s="867">
        <f t="shared" si="36"/>
        <v>1.76</v>
      </c>
      <c r="N192" s="868" t="s">
        <v>359</v>
      </c>
      <c r="O192" s="869">
        <v>0.42</v>
      </c>
      <c r="P192" s="870">
        <v>43161</v>
      </c>
      <c r="Q192" s="870">
        <v>43190</v>
      </c>
      <c r="R192" s="867">
        <f t="shared" si="37"/>
        <v>4.7619047619047663</v>
      </c>
      <c r="S192" s="802">
        <f>IF(INDEX(Historical!$D$7:$D$1452,MATCH(B192,Historical!$B$7:$B$1452,0))=0,"n/a",(INDEX(Historical!$C$7:$C$1452,MATCH(B192,Historical!$B$7:$B$1452,0))/INDEX(Historical!$D$7:$D$1452,MATCH(B192,Historical!$B$7:$B$1452,0))-1)*100)</f>
        <v>4.9999999999999822</v>
      </c>
      <c r="T192" s="802">
        <f>IF(INDEX(Historical!$F$7:$F$1452,MATCH(B192,Historical!$B$7:$B$1452,0))=0,"n/a",((INDEX(Historical!$C$7:$C$1452,MATCH(B192,Historical!$B$7:$B$1452,0))/INDEX(Historical!$F$7:$F$1452,MATCH(B192,Historical!$B$7:$B$1452,0)))^(1/3)-1)*100)</f>
        <v>8.3706762661827092</v>
      </c>
      <c r="U192" s="802">
        <f>IF(INDEX(Historical!$I$7:$I$1452,MATCH(B192,Historical!$B$7:$B$1452,0))=0,"n/a",((INDEX(Historical!$C$7:$C$1452,MATCH(B192,Historical!$B$7:$B$1452,0))/INDEX(Historical!$I$7:$I$1452,MATCH(B192,Historical!$B$7:$B$1452,0)))^(1/5)-1)*100)</f>
        <v>6.9610375725068785</v>
      </c>
      <c r="V192" s="802">
        <f>IF(INDEX(Historical!$O$7:$O$1452,MATCH(B192,Historical!$B$7:$B$1452,0))=0,"n/a",((INDEX(Historical!$C$7:$C$1452,MATCH(B192,Historical!$B$7:$B$1452,0))/INDEX(Historical!$O$7:$O$1452,MATCH(B192,Historical!$B$7:$B$1452,0)))^(1/10)-1)*100)</f>
        <v>5.7557050338252314</v>
      </c>
      <c r="W192" s="871">
        <f t="shared" si="38"/>
        <v>1.2094152726031175</v>
      </c>
      <c r="X192" s="872">
        <f t="shared" si="39"/>
        <v>0.66933053581796909</v>
      </c>
      <c r="Y192" s="887"/>
      <c r="Z192" s="864">
        <f t="shared" si="40"/>
        <v>35.991820040899796</v>
      </c>
      <c r="AA192" s="874">
        <f t="shared" si="41"/>
        <v>14.480572597137016</v>
      </c>
      <c r="AB192" s="866">
        <v>12</v>
      </c>
      <c r="AC192" s="875">
        <v>4.8899999999999997</v>
      </c>
      <c r="AD192" s="875">
        <v>1.21</v>
      </c>
      <c r="AE192" s="875">
        <v>1.98</v>
      </c>
      <c r="AF192" s="875">
        <v>1.45</v>
      </c>
      <c r="AG192" s="875">
        <v>27.700000000000003</v>
      </c>
      <c r="AH192" s="875">
        <v>-24.9</v>
      </c>
      <c r="AI192" s="875">
        <v>0.43</v>
      </c>
      <c r="AJ192" s="875">
        <v>10.4</v>
      </c>
      <c r="AK192" s="875">
        <v>12</v>
      </c>
      <c r="AL192" s="876">
        <v>2690</v>
      </c>
      <c r="AM192" s="877">
        <v>1.5</v>
      </c>
      <c r="AN192" s="875">
        <v>2.4</v>
      </c>
      <c r="AO192" s="878">
        <f t="shared" si="42"/>
        <v>-5.0340103812181898</v>
      </c>
      <c r="AP192" s="879">
        <f t="shared" si="43"/>
        <v>9.4465622159188261</v>
      </c>
      <c r="AQ192" s="880">
        <f t="shared" si="44"/>
        <v>-3.3981130484532995</v>
      </c>
      <c r="AR192" s="745">
        <f>INDEX(Historical!$C$7:$C$1452,MATCH(B192,Historical!$B$7:$B$1452,0))*IF(AH192="n/a",1.03,IF(AH192&lt;0,1.01,IF(AH192&gt;10,1.1,(1+AH192/100))))</f>
        <v>1.6967999999999999</v>
      </c>
      <c r="AS192" s="874">
        <f t="shared" si="45"/>
        <v>1.7040962399999997</v>
      </c>
      <c r="AT192" s="874">
        <f t="shared" si="51"/>
        <v>1.8745058639999999</v>
      </c>
      <c r="AU192" s="874">
        <f t="shared" si="51"/>
        <v>2.0619564503999999</v>
      </c>
      <c r="AV192" s="874">
        <f t="shared" si="51"/>
        <v>2.2681520954400001</v>
      </c>
      <c r="AW192" s="864">
        <f t="shared" si="46"/>
        <v>9.6055106498399994</v>
      </c>
      <c r="AX192" s="881">
        <f t="shared" si="47"/>
        <v>13.565189450416607</v>
      </c>
      <c r="AY192" s="1091">
        <v>1.46</v>
      </c>
      <c r="AZ192" s="877">
        <v>16.079999999999998</v>
      </c>
      <c r="BA192" s="877">
        <v>-22.29</v>
      </c>
      <c r="BB192" s="877">
        <v>-8.41</v>
      </c>
      <c r="BC192" s="877">
        <v>-7.9200000000000008</v>
      </c>
      <c r="BD192" s="1007"/>
      <c r="BE192" s="701">
        <v>2011</v>
      </c>
      <c r="BF192" s="986" t="e">
        <f>#VALUE!</f>
        <v>#VALUE!</v>
      </c>
      <c r="BG192" s="938">
        <v>6.7</v>
      </c>
    </row>
    <row r="193" spans="1:59" ht="11.25" customHeight="1" x14ac:dyDescent="0.2">
      <c r="A193" s="566" t="s">
        <v>1247</v>
      </c>
      <c r="B193" s="651" t="s">
        <v>1248</v>
      </c>
      <c r="C193" s="1080" t="s">
        <v>248</v>
      </c>
      <c r="D193" s="1080" t="s">
        <v>4422</v>
      </c>
      <c r="E193" s="835">
        <v>8</v>
      </c>
      <c r="F193" s="554">
        <v>483</v>
      </c>
      <c r="G193" s="554" t="s">
        <v>107</v>
      </c>
      <c r="H193" s="554" t="s">
        <v>107</v>
      </c>
      <c r="I193" s="966">
        <v>20.21</v>
      </c>
      <c r="J193" s="745">
        <f t="shared" si="35"/>
        <v>2.1771400296882728</v>
      </c>
      <c r="K193" s="968">
        <v>0.11</v>
      </c>
      <c r="L193" s="679">
        <v>4</v>
      </c>
      <c r="M193" s="736">
        <f t="shared" si="36"/>
        <v>0.44</v>
      </c>
      <c r="N193" s="644" t="s">
        <v>628</v>
      </c>
      <c r="O193" s="838">
        <v>0.1</v>
      </c>
      <c r="P193" s="958">
        <v>43195</v>
      </c>
      <c r="Q193" s="958">
        <v>43208</v>
      </c>
      <c r="R193" s="736">
        <f t="shared" si="37"/>
        <v>9.9999999999999947</v>
      </c>
      <c r="S193" s="802">
        <f>IF(INDEX(Historical!$D$7:$D$1452,MATCH(B193,Historical!$B$7:$B$1452,0))=0,"n/a",(INDEX(Historical!$C$7:$C$1452,MATCH(B193,Historical!$B$7:$B$1452,0))/INDEX(Historical!$D$7:$D$1452,MATCH(B193,Historical!$B$7:$B$1452,0))-1)*100)</f>
        <v>8.5714285714285854</v>
      </c>
      <c r="T193" s="802">
        <f>IF(INDEX(Historical!$F$7:$F$1452,MATCH(B193,Historical!$B$7:$B$1452,0))=0,"n/a",((INDEX(Historical!$C$7:$C$1452,MATCH(B193,Historical!$B$7:$B$1452,0))/INDEX(Historical!$F$7:$F$1452,MATCH(B193,Historical!$B$7:$B$1452,0)))^(1/3)-1)*100)</f>
        <v>8.1983855523197757</v>
      </c>
      <c r="U193" s="802">
        <f>IF(INDEX(Historical!$I$7:$I$1452,MATCH(B193,Historical!$B$7:$B$1452,0))=0,"n/a",((INDEX(Historical!$C$7:$C$1452,MATCH(B193,Historical!$B$7:$B$1452,0))/INDEX(Historical!$I$7:$I$1452,MATCH(B193,Historical!$B$7:$B$1452,0)))^(1/5)-1)*100)</f>
        <v>8.3050440268092487</v>
      </c>
      <c r="V193" s="802">
        <f>IF(INDEX(Historical!$O$7:$O$1452,MATCH(B193,Historical!$B$7:$B$1452,0))=0,"n/a",((INDEX(Historical!$C$7:$C$1452,MATCH(B193,Historical!$B$7:$B$1452,0))/INDEX(Historical!$O$7:$O$1452,MATCH(B193,Historical!$B$7:$B$1452,0)))^(1/10)-1)*100)</f>
        <v>6.8993091473804391</v>
      </c>
      <c r="W193" s="803">
        <f t="shared" si="38"/>
        <v>1.2037500928571299</v>
      </c>
      <c r="X193" s="804">
        <f t="shared" si="39"/>
        <v>0.38990817027273467</v>
      </c>
      <c r="Y193" s="748"/>
      <c r="Z193" s="745">
        <f t="shared" si="40"/>
        <v>24.30939226519337</v>
      </c>
      <c r="AA193" s="678">
        <f t="shared" si="41"/>
        <v>11.165745856353592</v>
      </c>
      <c r="AB193" s="679">
        <v>12</v>
      </c>
      <c r="AC193" s="959">
        <v>1.81</v>
      </c>
      <c r="AD193" s="959">
        <v>0.75</v>
      </c>
      <c r="AE193" s="959">
        <v>2.95</v>
      </c>
      <c r="AF193" s="959">
        <v>2.91</v>
      </c>
      <c r="AG193" s="959">
        <v>23.7</v>
      </c>
      <c r="AH193" s="959">
        <v>28.999999999999996</v>
      </c>
      <c r="AI193" s="959">
        <v>6.65</v>
      </c>
      <c r="AJ193" s="959">
        <v>21.3</v>
      </c>
      <c r="AK193" s="959">
        <v>15</v>
      </c>
      <c r="AL193" s="969">
        <v>5430</v>
      </c>
      <c r="AM193" s="964">
        <v>0.1</v>
      </c>
      <c r="AN193" s="959">
        <v>0</v>
      </c>
      <c r="AO193" s="845">
        <f t="shared" si="42"/>
        <v>-0.68356179985607035</v>
      </c>
      <c r="AP193" s="846">
        <f t="shared" si="43"/>
        <v>10.482184056497521</v>
      </c>
      <c r="AQ193" s="680">
        <f t="shared" si="44"/>
        <v>20.170842168766722</v>
      </c>
      <c r="AR193" s="745">
        <f>INDEX(Historical!$C$7:$C$1452,MATCH(B193,Historical!$B$7:$B$1452,0))*IF(AH193="n/a",1.03,IF(AH193&lt;0,1.01,IF(AH193&gt;10,1.1,(1+AH193/100))))</f>
        <v>0.41800000000000004</v>
      </c>
      <c r="AS193" s="678">
        <f t="shared" si="45"/>
        <v>0.44579700000000005</v>
      </c>
      <c r="AT193" s="678">
        <f t="shared" si="51"/>
        <v>0.49037670000000011</v>
      </c>
      <c r="AU193" s="678">
        <f t="shared" si="51"/>
        <v>0.53941437000000014</v>
      </c>
      <c r="AV193" s="678">
        <f t="shared" si="51"/>
        <v>0.59335580700000023</v>
      </c>
      <c r="AW193" s="745">
        <f t="shared" si="46"/>
        <v>2.4869438770000007</v>
      </c>
      <c r="AX193" s="854">
        <f t="shared" si="47"/>
        <v>12.305511514101934</v>
      </c>
      <c r="AY193" s="1090">
        <v>1.07</v>
      </c>
      <c r="AZ193" s="964">
        <v>13.54</v>
      </c>
      <c r="BA193" s="964">
        <v>-20.46</v>
      </c>
      <c r="BB193" s="964">
        <v>-4.47</v>
      </c>
      <c r="BC193" s="964">
        <v>-10.76</v>
      </c>
      <c r="BE193" s="701">
        <v>2011</v>
      </c>
      <c r="BF193" s="986" t="e">
        <f>#VALUE!</f>
        <v>#VALUE!</v>
      </c>
      <c r="BG193" s="972">
        <v>20.8</v>
      </c>
    </row>
    <row r="194" spans="1:59" ht="11.25" customHeight="1" x14ac:dyDescent="0.2">
      <c r="A194" s="645" t="s">
        <v>1249</v>
      </c>
      <c r="B194" s="651" t="s">
        <v>1250</v>
      </c>
      <c r="C194" s="1080" t="s">
        <v>4407</v>
      </c>
      <c r="D194" s="1080" t="s">
        <v>4408</v>
      </c>
      <c r="E194" s="836">
        <v>7</v>
      </c>
      <c r="F194" s="554">
        <v>571</v>
      </c>
      <c r="G194" s="554" t="s">
        <v>107</v>
      </c>
      <c r="H194" s="554" t="s">
        <v>107</v>
      </c>
      <c r="I194" s="966">
        <v>19.7</v>
      </c>
      <c r="J194" s="745">
        <f t="shared" si="35"/>
        <v>9.5431472081218267</v>
      </c>
      <c r="K194" s="968">
        <v>0.47</v>
      </c>
      <c r="L194" s="679">
        <v>4</v>
      </c>
      <c r="M194" s="736">
        <f t="shared" si="36"/>
        <v>1.88</v>
      </c>
      <c r="N194" s="644" t="s">
        <v>423</v>
      </c>
      <c r="O194" s="838">
        <v>0.46666666666666662</v>
      </c>
      <c r="P194" s="960">
        <v>42860</v>
      </c>
      <c r="Q194" s="960">
        <v>42874</v>
      </c>
      <c r="R194" s="736">
        <f t="shared" si="37"/>
        <v>0.71428571428571896</v>
      </c>
      <c r="S194" s="802">
        <f>IF(INDEX(Historical!$D$7:$D$1452,MATCH(B194,Historical!$B$7:$B$1452,0))=0,"n/a",(INDEX(Historical!$C$7:$C$1452,MATCH(B194,Historical!$B$7:$B$1452,0))/INDEX(Historical!$D$7:$D$1452,MATCH(B194,Historical!$B$7:$B$1452,0))-1)*100)</f>
        <v>8.2692499999999836</v>
      </c>
      <c r="T194" s="802">
        <f>IF(INDEX(Historical!$F$7:$F$1452,MATCH(B194,Historical!$B$7:$B$1452,0))=0,"n/a",((INDEX(Historical!$C$7:$C$1452,MATCH(B194,Historical!$B$7:$B$1452,0))/INDEX(Historical!$F$7:$F$1452,MATCH(B194,Historical!$B$7:$B$1452,0)))^(1/3)-1)*100)</f>
        <v>6.5060271528572189</v>
      </c>
      <c r="U194" s="802">
        <f>IF(INDEX(Historical!$I$7:$I$1452,MATCH(B194,Historical!$B$7:$B$1452,0))=0,"n/a",((INDEX(Historical!$C$7:$C$1452,MATCH(B194,Historical!$B$7:$B$1452,0))/INDEX(Historical!$I$7:$I$1452,MATCH(B194,Historical!$B$7:$B$1452,0)))^(1/5)-1)*100)</f>
        <v>47.735102220164862</v>
      </c>
      <c r="V194" s="802" t="str">
        <f>IF(INDEX(Historical!$O$7:$O$1452,MATCH(B194,Historical!$B$7:$B$1452,0))=0,"n/a",((INDEX(Historical!$C$7:$C$1452,MATCH(B194,Historical!$B$7:$B$1452,0))/INDEX(Historical!$O$7:$O$1452,MATCH(B194,Historical!$B$7:$B$1452,0)))^(1/10)-1)*100)</f>
        <v>n/a</v>
      </c>
      <c r="W194" s="803" t="str">
        <f t="shared" si="38"/>
        <v>n/a</v>
      </c>
      <c r="X194" s="804" t="str">
        <f t="shared" si="39"/>
        <v>n/a</v>
      </c>
      <c r="Y194" s="770" t="s">
        <v>4482</v>
      </c>
      <c r="Z194" s="745">
        <f t="shared" si="40"/>
        <v>144.61538461538461</v>
      </c>
      <c r="AA194" s="678">
        <f t="shared" si="41"/>
        <v>15.153846153846153</v>
      </c>
      <c r="AB194" s="679">
        <v>12</v>
      </c>
      <c r="AC194" s="959">
        <v>1.3</v>
      </c>
      <c r="AD194" s="959">
        <v>1.01</v>
      </c>
      <c r="AE194" s="959">
        <v>1.08</v>
      </c>
      <c r="AF194" s="959">
        <v>2.1800000000000002</v>
      </c>
      <c r="AG194" s="959">
        <v>13.100000000000001</v>
      </c>
      <c r="AH194" s="959">
        <v>-3.3000000000000003</v>
      </c>
      <c r="AI194" s="959">
        <v>11.63</v>
      </c>
      <c r="AJ194" s="959">
        <v>-4</v>
      </c>
      <c r="AK194" s="959">
        <v>15</v>
      </c>
      <c r="AL194" s="969">
        <v>2480</v>
      </c>
      <c r="AM194" s="964">
        <v>1.9</v>
      </c>
      <c r="AN194" s="959">
        <v>2.5299999999999998</v>
      </c>
      <c r="AO194" s="845">
        <f t="shared" si="42"/>
        <v>42.124403274440532</v>
      </c>
      <c r="AP194" s="846">
        <f t="shared" si="43"/>
        <v>57.278249428286685</v>
      </c>
      <c r="AQ194" s="680">
        <f t="shared" si="44"/>
        <v>21.170925400415939</v>
      </c>
      <c r="AR194" s="745">
        <f>INDEX(Historical!$C$7:$C$1452,MATCH(B194,Historical!$B$7:$B$1452,0))*IF(AH194="n/a",1.03,IF(AH194&lt;0,1.01,IF(AH194&gt;10,1.1,(1+AH194/100))))</f>
        <v>1.8954336699999998</v>
      </c>
      <c r="AS194" s="678">
        <f t="shared" si="45"/>
        <v>2.0849770369999998</v>
      </c>
      <c r="AT194" s="678">
        <f t="shared" si="51"/>
        <v>2.2934747406999998</v>
      </c>
      <c r="AU194" s="678">
        <f t="shared" si="51"/>
        <v>2.5228222147700001</v>
      </c>
      <c r="AV194" s="678">
        <f t="shared" si="51"/>
        <v>2.7751044362470005</v>
      </c>
      <c r="AW194" s="745">
        <f t="shared" si="46"/>
        <v>11.571812098717</v>
      </c>
      <c r="AX194" s="854">
        <f t="shared" si="47"/>
        <v>58.740162937649757</v>
      </c>
      <c r="AY194" s="1090">
        <v>1.29</v>
      </c>
      <c r="AZ194" s="964">
        <v>6.8900000000000006</v>
      </c>
      <c r="BA194" s="964">
        <v>-29.79</v>
      </c>
      <c r="BB194" s="964">
        <v>-12.139999999999999</v>
      </c>
      <c r="BC194" s="964">
        <v>-17.45</v>
      </c>
      <c r="BE194" s="701">
        <v>2013</v>
      </c>
      <c r="BF194" s="986" t="e">
        <f>#VALUE!</f>
        <v>#VALUE!</v>
      </c>
      <c r="BG194" s="972">
        <v>3.5000000000000004</v>
      </c>
    </row>
    <row r="195" spans="1:59" ht="11.25" customHeight="1" x14ac:dyDescent="0.2">
      <c r="A195" s="645" t="s">
        <v>1251</v>
      </c>
      <c r="B195" s="651" t="s">
        <v>1252</v>
      </c>
      <c r="C195" s="1080" t="s">
        <v>109</v>
      </c>
      <c r="D195" s="1080" t="s">
        <v>4427</v>
      </c>
      <c r="E195" s="835">
        <v>6</v>
      </c>
      <c r="F195" s="554">
        <v>680</v>
      </c>
      <c r="G195" s="554" t="s">
        <v>107</v>
      </c>
      <c r="H195" s="554" t="s">
        <v>107</v>
      </c>
      <c r="I195" s="966">
        <v>27.77</v>
      </c>
      <c r="J195" s="745">
        <f t="shared" si="35"/>
        <v>2.1606049693914295</v>
      </c>
      <c r="K195" s="968">
        <v>0.15</v>
      </c>
      <c r="L195" s="679">
        <v>4</v>
      </c>
      <c r="M195" s="736">
        <f t="shared" si="36"/>
        <v>0.6</v>
      </c>
      <c r="N195" s="644" t="s">
        <v>1253</v>
      </c>
      <c r="O195" s="838">
        <v>0.13</v>
      </c>
      <c r="P195" s="695">
        <v>43139</v>
      </c>
      <c r="Q195" s="695">
        <v>43151</v>
      </c>
      <c r="R195" s="736">
        <f t="shared" si="37"/>
        <v>15.384615384615378</v>
      </c>
      <c r="S195" s="802">
        <f>IF(INDEX(Historical!$D$7:$D$1452,MATCH(B195,Historical!$B$7:$B$1452,0))=0,"n/a",(INDEX(Historical!$C$7:$C$1452,MATCH(B195,Historical!$B$7:$B$1452,0))/INDEX(Historical!$D$7:$D$1452,MATCH(B195,Historical!$B$7:$B$1452,0))-1)*100)</f>
        <v>7.6389583333333455</v>
      </c>
      <c r="T195" s="802">
        <f>IF(INDEX(Historical!$F$7:$F$1452,MATCH(B195,Historical!$B$7:$B$1452,0))=0,"n/a",((INDEX(Historical!$C$7:$C$1452,MATCH(B195,Historical!$B$7:$B$1452,0))/INDEX(Historical!$F$7:$F$1452,MATCH(B195,Historical!$B$7:$B$1452,0)))^(1/3)-1)*100)</f>
        <v>6.5877602131090729</v>
      </c>
      <c r="U195" s="802">
        <f>IF(INDEX(Historical!$I$7:$I$1452,MATCH(B195,Historical!$B$7:$B$1452,0))=0,"n/a",((INDEX(Historical!$C$7:$C$1452,MATCH(B195,Historical!$B$7:$B$1452,0))/INDEX(Historical!$I$7:$I$1452,MATCH(B195,Historical!$B$7:$B$1452,0)))^(1/5)-1)*100)</f>
        <v>6.7143420666609943</v>
      </c>
      <c r="V195" s="802">
        <f>IF(INDEX(Historical!$O$7:$O$1452,MATCH(B195,Historical!$B$7:$B$1452,0))=0,"n/a",((INDEX(Historical!$C$7:$C$1452,MATCH(B195,Historical!$B$7:$B$1452,0))/INDEX(Historical!$O$7:$O$1452,MATCH(B195,Historical!$B$7:$B$1452,0)))^(1/10)-1)*100)</f>
        <v>3.3026340741904692</v>
      </c>
      <c r="W195" s="803">
        <f t="shared" si="38"/>
        <v>2.0330263407419098</v>
      </c>
      <c r="X195" s="804">
        <f t="shared" si="39"/>
        <v>1.1779547485370165</v>
      </c>
      <c r="Y195" s="967"/>
      <c r="Z195" s="745">
        <f t="shared" si="40"/>
        <v>30.612244897959183</v>
      </c>
      <c r="AA195" s="678">
        <f t="shared" si="41"/>
        <v>14.168367346938776</v>
      </c>
      <c r="AB195" s="679">
        <v>12</v>
      </c>
      <c r="AC195" s="959">
        <v>1.96</v>
      </c>
      <c r="AD195" s="959">
        <v>1.58</v>
      </c>
      <c r="AE195" s="959">
        <v>5.71</v>
      </c>
      <c r="AF195" s="959">
        <v>1.7</v>
      </c>
      <c r="AG195" s="959">
        <v>12.8</v>
      </c>
      <c r="AH195" s="959">
        <v>6.6000000000000005</v>
      </c>
      <c r="AI195" s="959">
        <v>15.18</v>
      </c>
      <c r="AJ195" s="959">
        <v>5.7</v>
      </c>
      <c r="AK195" s="959">
        <v>9</v>
      </c>
      <c r="AL195" s="969">
        <v>701.47</v>
      </c>
      <c r="AM195" s="964">
        <v>1.0999999999999999</v>
      </c>
      <c r="AN195" s="959">
        <v>0</v>
      </c>
      <c r="AO195" s="845">
        <f t="shared" si="42"/>
        <v>-5.2934203108863525</v>
      </c>
      <c r="AP195" s="846">
        <f t="shared" si="43"/>
        <v>8.8749470360524239</v>
      </c>
      <c r="AQ195" s="680">
        <f t="shared" si="44"/>
        <v>3.4649151264887434</v>
      </c>
      <c r="AR195" s="745">
        <f>INDEX(Historical!$C$7:$C$1452,MATCH(B195,Historical!$B$7:$B$1452,0))*IF(AH195="n/a",1.03,IF(AH195&lt;0,1.01,IF(AH195&gt;10,1.1,(1+AH195/100))))</f>
        <v>0.55076702200000005</v>
      </c>
      <c r="AS195" s="678">
        <f t="shared" si="45"/>
        <v>0.6058437242000001</v>
      </c>
      <c r="AT195" s="678">
        <f t="shared" si="51"/>
        <v>0.66036965937800018</v>
      </c>
      <c r="AU195" s="678">
        <f t="shared" si="51"/>
        <v>0.71980292872202023</v>
      </c>
      <c r="AV195" s="678">
        <f t="shared" si="51"/>
        <v>0.78458519230700208</v>
      </c>
      <c r="AW195" s="745">
        <f t="shared" si="46"/>
        <v>3.3213685266070225</v>
      </c>
      <c r="AX195" s="854">
        <f t="shared" si="47"/>
        <v>11.960275572945706</v>
      </c>
      <c r="AY195" s="1090">
        <v>0.97</v>
      </c>
      <c r="AZ195" s="964">
        <v>5.99</v>
      </c>
      <c r="BA195" s="964">
        <v>-27.3</v>
      </c>
      <c r="BB195" s="964">
        <v>-8.6</v>
      </c>
      <c r="BC195" s="964">
        <v>-19.52</v>
      </c>
      <c r="BE195" s="701">
        <v>2013</v>
      </c>
      <c r="BF195" s="986" t="e">
        <f>#VALUE!</f>
        <v>#VALUE!</v>
      </c>
      <c r="BG195" s="972">
        <v>1.5</v>
      </c>
    </row>
    <row r="196" spans="1:59" ht="11.25" customHeight="1" x14ac:dyDescent="0.2">
      <c r="A196" s="645" t="s">
        <v>1254</v>
      </c>
      <c r="B196" s="651" t="s">
        <v>1255</v>
      </c>
      <c r="C196" s="1080" t="s">
        <v>4407</v>
      </c>
      <c r="D196" s="1080" t="s">
        <v>4408</v>
      </c>
      <c r="E196" s="835">
        <v>7</v>
      </c>
      <c r="F196" s="554">
        <v>653</v>
      </c>
      <c r="G196" s="554" t="s">
        <v>38</v>
      </c>
      <c r="H196" s="554" t="s">
        <v>116</v>
      </c>
      <c r="I196" s="966">
        <v>29.41</v>
      </c>
      <c r="J196" s="745">
        <f t="shared" si="35"/>
        <v>4.7602856171370274</v>
      </c>
      <c r="K196" s="968">
        <v>0.35</v>
      </c>
      <c r="L196" s="679">
        <v>4</v>
      </c>
      <c r="M196" s="736">
        <f t="shared" si="36"/>
        <v>1.4</v>
      </c>
      <c r="N196" s="644" t="s">
        <v>268</v>
      </c>
      <c r="O196" s="838">
        <v>0.32</v>
      </c>
      <c r="P196" s="958">
        <v>43453</v>
      </c>
      <c r="Q196" s="958">
        <v>43469</v>
      </c>
      <c r="R196" s="736">
        <f t="shared" si="37"/>
        <v>9.3749999999999911</v>
      </c>
      <c r="S196" s="802">
        <f>IF(INDEX(Historical!$D$7:$D$1452,MATCH(B196,Historical!$B$7:$B$1452,0))=0,"n/a",(INDEX(Historical!$C$7:$C$1452,MATCH(B196,Historical!$B$7:$B$1452,0))/INDEX(Historical!$D$7:$D$1452,MATCH(B196,Historical!$B$7:$B$1452,0))-1)*100)</f>
        <v>12.000000000000011</v>
      </c>
      <c r="T196" s="802">
        <f>IF(INDEX(Historical!$F$7:$F$1452,MATCH(B196,Historical!$B$7:$B$1452,0))=0,"n/a",((INDEX(Historical!$C$7:$C$1452,MATCH(B196,Historical!$B$7:$B$1452,0))/INDEX(Historical!$F$7:$F$1452,MATCH(B196,Historical!$B$7:$B$1452,0)))^(1/3)-1)*100)</f>
        <v>11.868894208139679</v>
      </c>
      <c r="U196" s="802">
        <f>IF(INDEX(Historical!$I$7:$I$1452,MATCH(B196,Historical!$B$7:$B$1452,0))=0,"n/a",((INDEX(Historical!$C$7:$C$1452,MATCH(B196,Historical!$B$7:$B$1452,0))/INDEX(Historical!$I$7:$I$1452,MATCH(B196,Historical!$B$7:$B$1452,0)))^(1/5)-1)*100)</f>
        <v>17.503175548239234</v>
      </c>
      <c r="V196" s="802">
        <f>IF(INDEX(Historical!$O$7:$O$1452,MATCH(B196,Historical!$B$7:$B$1452,0))=0,"n/a",((INDEX(Historical!$C$7:$C$1452,MATCH(B196,Historical!$B$7:$B$1452,0))/INDEX(Historical!$O$7:$O$1452,MATCH(B196,Historical!$B$7:$B$1452,0)))^(1/10)-1)*100)</f>
        <v>-4.8431581251013434</v>
      </c>
      <c r="W196" s="803" t="str">
        <f t="shared" si="38"/>
        <v>n/a</v>
      </c>
      <c r="X196" s="804">
        <f t="shared" si="39"/>
        <v>0.7262728443252795</v>
      </c>
      <c r="Y196" s="756"/>
      <c r="Z196" s="745">
        <f t="shared" si="40"/>
        <v>117.64705882352942</v>
      </c>
      <c r="AA196" s="678">
        <f t="shared" si="41"/>
        <v>24.714285714285715</v>
      </c>
      <c r="AB196" s="679">
        <v>12</v>
      </c>
      <c r="AC196" s="959">
        <v>1.19</v>
      </c>
      <c r="AD196" s="959" t="s">
        <v>138</v>
      </c>
      <c r="AE196" s="959">
        <v>9.24</v>
      </c>
      <c r="AF196" s="959">
        <v>2.08</v>
      </c>
      <c r="AG196" s="959">
        <v>8.4</v>
      </c>
      <c r="AH196" s="959">
        <v>3.5999999999999996</v>
      </c>
      <c r="AI196" s="959">
        <v>8.0500000000000007</v>
      </c>
      <c r="AJ196" s="959">
        <v>24.099999999999998</v>
      </c>
      <c r="AK196" s="959" t="s">
        <v>138</v>
      </c>
      <c r="AL196" s="969">
        <v>1250</v>
      </c>
      <c r="AM196" s="964">
        <v>0.1</v>
      </c>
      <c r="AN196" s="959">
        <v>0.74</v>
      </c>
      <c r="AO196" s="845">
        <f t="shared" si="42"/>
        <v>-2.450824548909452</v>
      </c>
      <c r="AP196" s="846">
        <f t="shared" si="43"/>
        <v>22.263461165376263</v>
      </c>
      <c r="AQ196" s="680">
        <f t="shared" si="44"/>
        <v>51.152188627833397</v>
      </c>
      <c r="AR196" s="745">
        <f>INDEX(Historical!$C$7:$C$1452,MATCH(B196,Historical!$B$7:$B$1452,0))*IF(AH196="n/a",1.03,IF(AH196&lt;0,1.01,IF(AH196&gt;10,1.1,(1+AH196/100))))</f>
        <v>1.1603200000000002</v>
      </c>
      <c r="AS196" s="678">
        <f t="shared" si="45"/>
        <v>1.2537257600000002</v>
      </c>
      <c r="AT196" s="678">
        <f t="shared" si="51"/>
        <v>1.2913375328000003</v>
      </c>
      <c r="AU196" s="678">
        <f t="shared" si="51"/>
        <v>1.3300776587840004</v>
      </c>
      <c r="AV196" s="678">
        <f t="shared" si="51"/>
        <v>1.3699799885475206</v>
      </c>
      <c r="AW196" s="745">
        <f t="shared" si="46"/>
        <v>6.4054409401315215</v>
      </c>
      <c r="AX196" s="854">
        <f t="shared" si="47"/>
        <v>21.779805984806259</v>
      </c>
      <c r="AY196" s="1090">
        <v>0.48</v>
      </c>
      <c r="AZ196" s="964">
        <v>29.67</v>
      </c>
      <c r="BA196" s="964">
        <v>-8.48</v>
      </c>
      <c r="BB196" s="964">
        <v>1.29</v>
      </c>
      <c r="BC196" s="964">
        <v>6.5600000000000005</v>
      </c>
      <c r="BE196" s="701">
        <v>2013</v>
      </c>
      <c r="BF196" s="986" t="e">
        <f>#VALUE!</f>
        <v>#VALUE!</v>
      </c>
      <c r="BG196" s="972">
        <v>4.3</v>
      </c>
    </row>
    <row r="197" spans="1:59" ht="11.25" customHeight="1" x14ac:dyDescent="0.2">
      <c r="A197" s="566" t="s">
        <v>1256</v>
      </c>
      <c r="B197" s="651" t="s">
        <v>1257</v>
      </c>
      <c r="C197" s="1080" t="s">
        <v>248</v>
      </c>
      <c r="D197" s="1080" t="s">
        <v>4446</v>
      </c>
      <c r="E197" s="835">
        <v>8</v>
      </c>
      <c r="F197" s="554">
        <v>473</v>
      </c>
      <c r="G197" s="554" t="s">
        <v>107</v>
      </c>
      <c r="H197" s="554" t="s">
        <v>107</v>
      </c>
      <c r="I197" s="966">
        <v>30.36</v>
      </c>
      <c r="J197" s="745">
        <f t="shared" si="35"/>
        <v>1.4756258234519104</v>
      </c>
      <c r="K197" s="968">
        <v>0.112</v>
      </c>
      <c r="L197" s="679">
        <v>4</v>
      </c>
      <c r="M197" s="736">
        <f t="shared" si="36"/>
        <v>0.44800000000000001</v>
      </c>
      <c r="N197" s="644" t="s">
        <v>165</v>
      </c>
      <c r="O197" s="838">
        <v>9.35E-2</v>
      </c>
      <c r="P197" s="958">
        <v>43166</v>
      </c>
      <c r="Q197" s="958">
        <v>43192</v>
      </c>
      <c r="R197" s="736">
        <f t="shared" si="37"/>
        <v>19.786096256684495</v>
      </c>
      <c r="S197" s="802">
        <f>IF(INDEX(Historical!$D$7:$D$1452,MATCH(B197,Historical!$B$7:$B$1452,0))=0,"n/a",(INDEX(Historical!$C$7:$C$1452,MATCH(B197,Historical!$B$7:$B$1452,0))/INDEX(Historical!$D$7:$D$1452,MATCH(B197,Historical!$B$7:$B$1452,0))-1)*100)</f>
        <v>19.899665551839462</v>
      </c>
      <c r="T197" s="802">
        <f>IF(INDEX(Historical!$F$7:$F$1452,MATCH(B197,Historical!$B$7:$B$1452,0))=0,"n/a",((INDEX(Historical!$C$7:$C$1452,MATCH(B197,Historical!$B$7:$B$1452,0))/INDEX(Historical!$F$7:$F$1452,MATCH(B197,Historical!$B$7:$B$1452,0)))^(1/3)-1)*100)</f>
        <v>18.581489178044031</v>
      </c>
      <c r="U197" s="802">
        <f>IF(INDEX(Historical!$I$7:$I$1452,MATCH(B197,Historical!$B$7:$B$1452,0))=0,"n/a",((INDEX(Historical!$C$7:$C$1452,MATCH(B197,Historical!$B$7:$B$1452,0))/INDEX(Historical!$I$7:$I$1452,MATCH(B197,Historical!$B$7:$B$1452,0)))^(1/5)-1)*100)</f>
        <v>19.036344110610859</v>
      </c>
      <c r="V197" s="802" t="str">
        <f>IF(INDEX(Historical!$O$7:$O$1452,MATCH(B197,Historical!$B$7:$B$1452,0))=0,"n/a",((INDEX(Historical!$C$7:$C$1452,MATCH(B197,Historical!$B$7:$B$1452,0))/INDEX(Historical!$O$7:$O$1452,MATCH(B197,Historical!$B$7:$B$1452,0)))^(1/10)-1)*100)</f>
        <v>n/a</v>
      </c>
      <c r="W197" s="803" t="str">
        <f t="shared" si="38"/>
        <v>n/a</v>
      </c>
      <c r="X197" s="804">
        <f t="shared" si="39"/>
        <v>4.4270567699095018</v>
      </c>
      <c r="Y197" s="759"/>
      <c r="Z197" s="745">
        <f t="shared" si="40"/>
        <v>27.484662576687118</v>
      </c>
      <c r="AA197" s="678">
        <f t="shared" si="41"/>
        <v>18.625766871165645</v>
      </c>
      <c r="AB197" s="679">
        <v>9</v>
      </c>
      <c r="AC197" s="959">
        <v>1.63</v>
      </c>
      <c r="AD197" s="959">
        <v>1.6</v>
      </c>
      <c r="AE197" s="959">
        <v>2.25</v>
      </c>
      <c r="AF197" s="959">
        <v>3.24</v>
      </c>
      <c r="AG197" s="959">
        <v>17.5</v>
      </c>
      <c r="AH197" s="959">
        <v>9.9</v>
      </c>
      <c r="AI197" s="959">
        <v>12.13</v>
      </c>
      <c r="AJ197" s="959">
        <v>4.3</v>
      </c>
      <c r="AK197" s="959">
        <v>11.700000000000001</v>
      </c>
      <c r="AL197" s="969">
        <v>6330</v>
      </c>
      <c r="AM197" s="964">
        <v>8.4</v>
      </c>
      <c r="AN197" s="959">
        <v>0.45</v>
      </c>
      <c r="AO197" s="845">
        <f t="shared" si="42"/>
        <v>1.886203062897124</v>
      </c>
      <c r="AP197" s="846">
        <f t="shared" si="43"/>
        <v>20.511969934062769</v>
      </c>
      <c r="AQ197" s="680">
        <f t="shared" si="44"/>
        <v>63.771500251046518</v>
      </c>
      <c r="AR197" s="745">
        <f>INDEX(Historical!$C$7:$C$1452,MATCH(B197,Historical!$B$7:$B$1452,0))*IF(AH197="n/a",1.03,IF(AH197&lt;0,1.01,IF(AH197&gt;10,1.1,(1+AH197/100))))</f>
        <v>0.39399149999999999</v>
      </c>
      <c r="AS197" s="678">
        <f t="shared" si="45"/>
        <v>0.43339065000000004</v>
      </c>
      <c r="AT197" s="678">
        <f t="shared" si="51"/>
        <v>0.47672971500000011</v>
      </c>
      <c r="AU197" s="678">
        <f t="shared" si="51"/>
        <v>0.52440268650000021</v>
      </c>
      <c r="AV197" s="678">
        <f t="shared" si="51"/>
        <v>0.57684295515000028</v>
      </c>
      <c r="AW197" s="745">
        <f t="shared" si="46"/>
        <v>2.4053575066500006</v>
      </c>
      <c r="AX197" s="854">
        <f t="shared" si="47"/>
        <v>7.9227849362648248</v>
      </c>
      <c r="AY197" s="1090">
        <v>0.72</v>
      </c>
      <c r="AZ197" s="964">
        <v>19.86</v>
      </c>
      <c r="BA197" s="964">
        <v>-11.74</v>
      </c>
      <c r="BB197" s="964">
        <v>-2.78</v>
      </c>
      <c r="BC197" s="964">
        <v>2.54</v>
      </c>
      <c r="BE197" s="701">
        <v>2011</v>
      </c>
      <c r="BF197" s="986" t="e">
        <f>#VALUE!</f>
        <v>#VALUE!</v>
      </c>
      <c r="BG197" s="972">
        <v>11.200000000000001</v>
      </c>
    </row>
    <row r="198" spans="1:59" ht="11.25" customHeight="1" x14ac:dyDescent="0.2">
      <c r="A198" s="645" t="s">
        <v>1258</v>
      </c>
      <c r="B198" s="651" t="s">
        <v>1259</v>
      </c>
      <c r="C198" s="1080" t="s">
        <v>109</v>
      </c>
      <c r="D198" s="1080" t="s">
        <v>4427</v>
      </c>
      <c r="E198" s="835">
        <v>7</v>
      </c>
      <c r="F198" s="554">
        <v>615</v>
      </c>
      <c r="G198" s="554" t="s">
        <v>116</v>
      </c>
      <c r="H198" s="554" t="s">
        <v>116</v>
      </c>
      <c r="I198" s="966">
        <v>39.619999999999997</v>
      </c>
      <c r="J198" s="745">
        <f t="shared" si="35"/>
        <v>2.6249369005552756</v>
      </c>
      <c r="K198" s="968">
        <v>0.26</v>
      </c>
      <c r="L198" s="679">
        <v>4</v>
      </c>
      <c r="M198" s="736">
        <f t="shared" si="36"/>
        <v>1.04</v>
      </c>
      <c r="N198" s="644" t="s">
        <v>429</v>
      </c>
      <c r="O198" s="838">
        <v>0.23</v>
      </c>
      <c r="P198" s="958">
        <v>43290</v>
      </c>
      <c r="Q198" s="958">
        <v>43300</v>
      </c>
      <c r="R198" s="736">
        <f t="shared" si="37"/>
        <v>13.043478260869565</v>
      </c>
      <c r="S198" s="802">
        <f>IF(INDEX(Historical!$D$7:$D$1452,MATCH(B198,Historical!$B$7:$B$1452,0))=0,"n/a",(INDEX(Historical!$C$7:$C$1452,MATCH(B198,Historical!$B$7:$B$1452,0))/INDEX(Historical!$D$7:$D$1452,MATCH(B198,Historical!$B$7:$B$1452,0))-1)*100)</f>
        <v>5.0632911392405111</v>
      </c>
      <c r="T198" s="802">
        <f>IF(INDEX(Historical!$F$7:$F$1452,MATCH(B198,Historical!$B$7:$B$1452,0))=0,"n/a",((INDEX(Historical!$C$7:$C$1452,MATCH(B198,Historical!$B$7:$B$1452,0))/INDEX(Historical!$F$7:$F$1452,MATCH(B198,Historical!$B$7:$B$1452,0)))^(1/3)-1)*100)</f>
        <v>6.8701436680861372</v>
      </c>
      <c r="U198" s="802">
        <f>IF(INDEX(Historical!$I$7:$I$1452,MATCH(B198,Historical!$B$7:$B$1452,0))=0,"n/a",((INDEX(Historical!$C$7:$C$1452,MATCH(B198,Historical!$B$7:$B$1452,0))/INDEX(Historical!$I$7:$I$1452,MATCH(B198,Historical!$B$7:$B$1452,0)))^(1/5)-1)*100)</f>
        <v>9.385673350658541</v>
      </c>
      <c r="V198" s="802">
        <f>IF(INDEX(Historical!$O$7:$O$1452,MATCH(B198,Historical!$B$7:$B$1452,0))=0,"n/a",((INDEX(Historical!$C$7:$C$1452,MATCH(B198,Historical!$B$7:$B$1452,0))/INDEX(Historical!$O$7:$O$1452,MATCH(B198,Historical!$B$7:$B$1452,0)))^(1/10)-1)*100)</f>
        <v>5.4115504543722937</v>
      </c>
      <c r="W198" s="803">
        <f t="shared" si="38"/>
        <v>1.7343778700382126</v>
      </c>
      <c r="X198" s="804">
        <f t="shared" si="39"/>
        <v>0.86904382876467967</v>
      </c>
      <c r="Y198" s="760"/>
      <c r="Z198" s="745">
        <f t="shared" si="40"/>
        <v>51.231527093596064</v>
      </c>
      <c r="AA198" s="678">
        <f t="shared" si="41"/>
        <v>19.517241379310345</v>
      </c>
      <c r="AB198" s="679">
        <v>12</v>
      </c>
      <c r="AC198" s="959">
        <v>2.0299999999999998</v>
      </c>
      <c r="AD198" s="959">
        <v>1.95</v>
      </c>
      <c r="AE198" s="959">
        <v>7.7</v>
      </c>
      <c r="AF198" s="959">
        <v>2.2400000000000002</v>
      </c>
      <c r="AG198" s="959">
        <v>10.5</v>
      </c>
      <c r="AH198" s="959">
        <v>10.5</v>
      </c>
      <c r="AI198" s="959">
        <v>11.92</v>
      </c>
      <c r="AJ198" s="959">
        <v>10.8</v>
      </c>
      <c r="AK198" s="959">
        <v>10</v>
      </c>
      <c r="AL198" s="969">
        <v>3390</v>
      </c>
      <c r="AM198" s="964">
        <v>0.42</v>
      </c>
      <c r="AN198" s="959">
        <v>0.1</v>
      </c>
      <c r="AO198" s="845">
        <f t="shared" si="42"/>
        <v>-7.5066311280965294</v>
      </c>
      <c r="AP198" s="846">
        <f t="shared" si="43"/>
        <v>12.010610251213816</v>
      </c>
      <c r="AQ198" s="680">
        <f t="shared" si="44"/>
        <v>39.393321519688286</v>
      </c>
      <c r="AR198" s="745">
        <f>INDEX(Historical!$C$7:$C$1452,MATCH(B198,Historical!$B$7:$B$1452,0))*IF(AH198="n/a",1.03,IF(AH198&lt;0,1.01,IF(AH198&gt;10,1.1,(1+AH198/100))))</f>
        <v>0.91300000000000014</v>
      </c>
      <c r="AS198" s="678">
        <f t="shared" si="45"/>
        <v>1.0043000000000002</v>
      </c>
      <c r="AT198" s="678">
        <f t="shared" si="51"/>
        <v>1.1047300000000002</v>
      </c>
      <c r="AU198" s="678">
        <f t="shared" si="51"/>
        <v>1.2152030000000003</v>
      </c>
      <c r="AV198" s="678">
        <f t="shared" si="51"/>
        <v>1.3367233000000003</v>
      </c>
      <c r="AW198" s="745">
        <f t="shared" si="46"/>
        <v>5.5739563000000016</v>
      </c>
      <c r="AX198" s="854">
        <f t="shared" si="47"/>
        <v>14.068541898031302</v>
      </c>
      <c r="AY198" s="1090">
        <v>1.35</v>
      </c>
      <c r="AZ198" s="964">
        <v>10.76</v>
      </c>
      <c r="BA198" s="964">
        <v>-16.89</v>
      </c>
      <c r="BB198" s="964">
        <v>-7.91</v>
      </c>
      <c r="BC198" s="964">
        <v>-4.9399999999999995</v>
      </c>
      <c r="BE198" s="701">
        <v>2012</v>
      </c>
      <c r="BF198" s="986" t="e">
        <f>#VALUE!</f>
        <v>#VALUE!</v>
      </c>
      <c r="BG198" s="972">
        <v>1.3</v>
      </c>
    </row>
    <row r="199" spans="1:59" ht="11.25" customHeight="1" x14ac:dyDescent="0.2">
      <c r="A199" s="667" t="s">
        <v>1260</v>
      </c>
      <c r="B199" s="651" t="s">
        <v>1261</v>
      </c>
      <c r="C199" s="1080" t="s">
        <v>109</v>
      </c>
      <c r="D199" s="1080" t="s">
        <v>4423</v>
      </c>
      <c r="E199" s="835">
        <v>7</v>
      </c>
      <c r="F199" s="554">
        <v>634</v>
      </c>
      <c r="G199" s="554" t="s">
        <v>107</v>
      </c>
      <c r="H199" s="554" t="s">
        <v>107</v>
      </c>
      <c r="I199" s="966">
        <v>9.32</v>
      </c>
      <c r="J199" s="745">
        <f t="shared" ref="J199:J262" si="52">(M199/I199)*100</f>
        <v>8.7553648068669521</v>
      </c>
      <c r="K199" s="968">
        <v>6.8000000000000005E-2</v>
      </c>
      <c r="L199" s="679">
        <v>12</v>
      </c>
      <c r="M199" s="736">
        <f t="shared" ref="M199:M262" si="53">K199*L199</f>
        <v>0.81600000000000006</v>
      </c>
      <c r="N199" s="644" t="s">
        <v>1065</v>
      </c>
      <c r="O199" s="838">
        <v>6.7000000000000004E-2</v>
      </c>
      <c r="P199" s="958">
        <v>43391</v>
      </c>
      <c r="Q199" s="958">
        <v>43404</v>
      </c>
      <c r="R199" s="736">
        <f t="shared" ref="R199:R262" si="54">(K199-O199)/O199*100</f>
        <v>1.492537313432837</v>
      </c>
      <c r="S199" s="802">
        <f>IF(INDEX(Historical!$D$7:$D$1452,MATCH(B199,Historical!$B$7:$B$1452,0))=0,"n/a",(INDEX(Historical!$C$7:$C$1452,MATCH(B199,Historical!$B$7:$B$1452,0))/INDEX(Historical!$D$7:$D$1452,MATCH(B199,Historical!$B$7:$B$1452,0))-1)*100)</f>
        <v>2.8000000000000247</v>
      </c>
      <c r="T199" s="802">
        <f>IF(INDEX(Historical!$F$7:$F$1452,MATCH(B199,Historical!$B$7:$B$1452,0))=0,"n/a",((INDEX(Historical!$C$7:$C$1452,MATCH(B199,Historical!$B$7:$B$1452,0))/INDEX(Historical!$F$7:$F$1452,MATCH(B199,Historical!$B$7:$B$1452,0)))^(1/3)-1)*100)</f>
        <v>2.3074579638266091</v>
      </c>
      <c r="U199" s="802">
        <f>IF(INDEX(Historical!$I$7:$I$1452,MATCH(B199,Historical!$B$7:$B$1452,0))=0,"n/a",((INDEX(Historical!$C$7:$C$1452,MATCH(B199,Historical!$B$7:$B$1452,0))/INDEX(Historical!$I$7:$I$1452,MATCH(B199,Historical!$B$7:$B$1452,0)))^(1/5)-1)*100)</f>
        <v>5.1430632213731453</v>
      </c>
      <c r="V199" s="802">
        <f>IF(INDEX(Historical!$O$7:$O$1452,MATCH(B199,Historical!$B$7:$B$1452,0))=0,"n/a",((INDEX(Historical!$C$7:$C$1452,MATCH(B199,Historical!$B$7:$B$1452,0))/INDEX(Historical!$O$7:$O$1452,MATCH(B199,Historical!$B$7:$B$1452,0)))^(1/10)-1)*100)</f>
        <v>-1.6977794109721556</v>
      </c>
      <c r="W199" s="803" t="str">
        <f t="shared" ref="W199:W262" si="55">IF(OR(U199&lt;=0,U199="n/a",V199&lt;=0,V199="n/a"),"n/a",U199/V199)</f>
        <v>n/a</v>
      </c>
      <c r="X199" s="804">
        <f t="shared" ref="X199:X262" si="56">IF(OR(AJ199&lt;=0,AJ199="n/a",U199&lt;=0,U199="n/a"),"n/a",U199/AJ199)</f>
        <v>36.73616586695104</v>
      </c>
      <c r="Y199" s="772" t="s">
        <v>4392</v>
      </c>
      <c r="Z199" s="745">
        <f t="shared" ref="Z199:Z262" si="57">IF(OR(AC199&lt;0.01,AC199="n/a"),"n/a",M199/AC199*100)</f>
        <v>31.384615384615383</v>
      </c>
      <c r="AA199" s="678">
        <f t="shared" ref="AA199:AA262" si="58">IF(OR(AC199&lt;0.01,AC199="n/a"),"n/a",I199/AC199)</f>
        <v>3.5846153846153848</v>
      </c>
      <c r="AB199" s="679">
        <v>3</v>
      </c>
      <c r="AC199" s="959">
        <v>2.6</v>
      </c>
      <c r="AD199" s="959">
        <v>0.51</v>
      </c>
      <c r="AE199" s="959">
        <v>5.08</v>
      </c>
      <c r="AF199" s="959">
        <v>0.81</v>
      </c>
      <c r="AG199" s="959" t="s">
        <v>138</v>
      </c>
      <c r="AH199" s="959" t="s">
        <v>138</v>
      </c>
      <c r="AI199" s="959" t="s">
        <v>138</v>
      </c>
      <c r="AJ199" s="959">
        <v>0.13999999999999999</v>
      </c>
      <c r="AK199" s="959">
        <v>7.0000000000000009</v>
      </c>
      <c r="AL199" s="969">
        <v>305.91000000000003</v>
      </c>
      <c r="AM199" s="964">
        <v>2.29</v>
      </c>
      <c r="AN199" s="959" t="s">
        <v>138</v>
      </c>
      <c r="AO199" s="845">
        <f t="shared" ref="AO199:AO262" si="59">IF(U199="n/a","n/a",IF(AA199&lt;0,"n/a",IF(AA199="n/a","n/a",J199+U199-AA199)))</f>
        <v>10.313812643624713</v>
      </c>
      <c r="AP199" s="846">
        <f t="shared" ref="AP199:AP262" si="60">IF(U199="n/a","n/a",J199+U199)</f>
        <v>13.898428028240097</v>
      </c>
      <c r="AQ199" s="680">
        <f t="shared" ref="AQ199:AQ262" si="61">IF(OR(AC199&lt;0.01,AF199="n/a"),"n/a",(I199/SQRT(22.5*AC199*(I199/AF199))-1)*100)</f>
        <v>-64.077005435772222</v>
      </c>
      <c r="AR199" s="745">
        <f>INDEX(Historical!$C$7:$C$1452,MATCH(B199,Historical!$B$7:$B$1452,0))*IF(AH199="n/a",1.03,IF(AH199&lt;0,1.01,IF(AH199&gt;10,1.1,(1+AH199/100))))</f>
        <v>0.79413000000000011</v>
      </c>
      <c r="AS199" s="678">
        <f t="shared" ref="AS199:AS262" si="62">IF($AI199="n/a",1.03*AR199,IF($AI199&lt;0,1.01*AR199,IF($AI199&gt;10,1.1*AR199,(1+$AI199/100)*AR199)))</f>
        <v>0.81795390000000012</v>
      </c>
      <c r="AT199" s="678">
        <f t="shared" si="51"/>
        <v>0.87521067300000022</v>
      </c>
      <c r="AU199" s="678">
        <f t="shared" si="51"/>
        <v>0.93647542011000029</v>
      </c>
      <c r="AV199" s="678">
        <f t="shared" si="51"/>
        <v>1.0020286995177003</v>
      </c>
      <c r="AW199" s="745">
        <f t="shared" ref="AW199:AW262" si="63">SUM(AR199:AV199)</f>
        <v>4.4257986926277013</v>
      </c>
      <c r="AX199" s="854">
        <f t="shared" ref="AX199:AX262" si="64">AW199/I199*100</f>
        <v>47.48711043591954</v>
      </c>
      <c r="AY199" s="1090" t="s">
        <v>138</v>
      </c>
      <c r="AZ199" s="964">
        <v>7.13</v>
      </c>
      <c r="BA199" s="964">
        <v>-23.52</v>
      </c>
      <c r="BB199" s="964">
        <v>-5.1100000000000003</v>
      </c>
      <c r="BC199" s="964">
        <v>-14.66</v>
      </c>
      <c r="BE199" s="701">
        <v>2012</v>
      </c>
      <c r="BF199" s="986" t="e">
        <f t="shared" ref="BF199" si="65">#VALUE!</f>
        <v>#VALUE!</v>
      </c>
      <c r="BG199" s="972" t="s">
        <v>138</v>
      </c>
    </row>
    <row r="200" spans="1:59" ht="11.25" customHeight="1" x14ac:dyDescent="0.2">
      <c r="A200" s="645" t="s">
        <v>1262</v>
      </c>
      <c r="B200" s="651" t="s">
        <v>1263</v>
      </c>
      <c r="C200" s="1080" t="s">
        <v>109</v>
      </c>
      <c r="D200" s="1080" t="s">
        <v>4423</v>
      </c>
      <c r="E200" s="835">
        <v>8</v>
      </c>
      <c r="F200" s="554">
        <v>505</v>
      </c>
      <c r="G200" s="554" t="s">
        <v>107</v>
      </c>
      <c r="H200" s="554" t="s">
        <v>107</v>
      </c>
      <c r="I200" s="966">
        <v>167.05</v>
      </c>
      <c r="J200" s="745">
        <f t="shared" si="52"/>
        <v>1.9155941334929663</v>
      </c>
      <c r="K200" s="968">
        <v>0.8</v>
      </c>
      <c r="L200" s="679">
        <v>4</v>
      </c>
      <c r="M200" s="736">
        <f t="shared" si="53"/>
        <v>3.2</v>
      </c>
      <c r="N200" s="644" t="s">
        <v>291</v>
      </c>
      <c r="O200" s="838">
        <v>0.75</v>
      </c>
      <c r="P200" s="958">
        <v>43250</v>
      </c>
      <c r="Q200" s="958">
        <v>43279</v>
      </c>
      <c r="R200" s="736">
        <f t="shared" si="54"/>
        <v>6.6666666666666723</v>
      </c>
      <c r="S200" s="802">
        <f>IF(INDEX(Historical!$D$7:$D$1452,MATCH(B200,Historical!$B$7:$B$1452,0))=0,"n/a",(INDEX(Historical!$C$7:$C$1452,MATCH(B200,Historical!$B$7:$B$1452,0))/INDEX(Historical!$D$7:$D$1452,MATCH(B200,Historical!$B$7:$B$1452,0))-1)*100)</f>
        <v>11.538461538461542</v>
      </c>
      <c r="T200" s="802">
        <f>IF(INDEX(Historical!$F$7:$F$1452,MATCH(B200,Historical!$B$7:$B$1452,0))=0,"n/a",((INDEX(Historical!$C$7:$C$1452,MATCH(B200,Historical!$B$7:$B$1452,0))/INDEX(Historical!$F$7:$F$1452,MATCH(B200,Historical!$B$7:$B$1452,0)))^(1/3)-1)*100)</f>
        <v>8.8274600686327975</v>
      </c>
      <c r="U200" s="802">
        <f>IF(INDEX(Historical!$I$7:$I$1452,MATCH(B200,Historical!$B$7:$B$1452,0))=0,"n/a",((INDEX(Historical!$C$7:$C$1452,MATCH(B200,Historical!$B$7:$B$1452,0))/INDEX(Historical!$I$7:$I$1452,MATCH(B200,Historical!$B$7:$B$1452,0)))^(1/5)-1)*100)</f>
        <v>10.378616512160544</v>
      </c>
      <c r="V200" s="802">
        <f>IF(INDEX(Historical!$O$7:$O$1452,MATCH(B200,Historical!$B$7:$B$1452,0))=0,"n/a",((INDEX(Historical!$C$7:$C$1452,MATCH(B200,Historical!$B$7:$B$1452,0))/INDEX(Historical!$O$7:$O$1452,MATCH(B200,Historical!$B$7:$B$1452,0)))^(1/10)-1)*100)</f>
        <v>7.5541063708897793</v>
      </c>
      <c r="W200" s="803">
        <f t="shared" si="55"/>
        <v>1.3739039407963847</v>
      </c>
      <c r="X200" s="804">
        <f t="shared" si="56"/>
        <v>1.5041473206029774</v>
      </c>
      <c r="Y200" s="759"/>
      <c r="Z200" s="745">
        <f t="shared" si="57"/>
        <v>12.794882047181128</v>
      </c>
      <c r="AA200" s="678">
        <f t="shared" si="58"/>
        <v>6.6793282686925233</v>
      </c>
      <c r="AB200" s="679">
        <v>12</v>
      </c>
      <c r="AC200" s="959">
        <v>25.01</v>
      </c>
      <c r="AD200" s="959">
        <v>0.28000000000000003</v>
      </c>
      <c r="AE200" s="959">
        <v>1.25</v>
      </c>
      <c r="AF200" s="959">
        <v>0.85</v>
      </c>
      <c r="AG200" s="959">
        <v>7.3</v>
      </c>
      <c r="AH200" s="959">
        <v>21.3</v>
      </c>
      <c r="AI200" s="959">
        <v>-0.13</v>
      </c>
      <c r="AJ200" s="959">
        <v>6.9</v>
      </c>
      <c r="AK200" s="959">
        <v>24.23</v>
      </c>
      <c r="AL200" s="969">
        <v>63610</v>
      </c>
      <c r="AM200" s="964">
        <v>0.1</v>
      </c>
      <c r="AN200" s="959">
        <v>7.08</v>
      </c>
      <c r="AO200" s="845">
        <f t="shared" si="59"/>
        <v>5.6148823769609875</v>
      </c>
      <c r="AP200" s="846">
        <f t="shared" si="60"/>
        <v>12.294210645653511</v>
      </c>
      <c r="AQ200" s="680">
        <f t="shared" si="61"/>
        <v>-49.767522553680941</v>
      </c>
      <c r="AR200" s="745">
        <f>INDEX(Historical!$C$7:$C$1452,MATCH(B200,Historical!$B$7:$B$1452,0))*IF(AH200="n/a",1.03,IF(AH200&lt;0,1.01,IF(AH200&gt;10,1.1,(1+AH200/100))))</f>
        <v>3.19</v>
      </c>
      <c r="AS200" s="678">
        <f t="shared" si="62"/>
        <v>3.2218999999999998</v>
      </c>
      <c r="AT200" s="678">
        <f t="shared" si="51"/>
        <v>3.5440900000000002</v>
      </c>
      <c r="AU200" s="678">
        <f t="shared" si="51"/>
        <v>3.8984990000000006</v>
      </c>
      <c r="AV200" s="678">
        <f t="shared" si="51"/>
        <v>4.2883489000000008</v>
      </c>
      <c r="AW200" s="745">
        <f t="shared" si="63"/>
        <v>18.142837900000004</v>
      </c>
      <c r="AX200" s="854">
        <f t="shared" si="64"/>
        <v>10.86072307692308</v>
      </c>
      <c r="AY200" s="1090">
        <v>1.1299999999999999</v>
      </c>
      <c r="AZ200" s="964">
        <v>10.119999999999999</v>
      </c>
      <c r="BA200" s="964">
        <v>-39.32</v>
      </c>
      <c r="BB200" s="964">
        <v>-15.479999999999999</v>
      </c>
      <c r="BC200" s="964">
        <v>-26.22</v>
      </c>
      <c r="BE200" s="701">
        <v>2011</v>
      </c>
      <c r="BF200" s="986" t="e">
        <f>#VALUE!</f>
        <v>#VALUE!</v>
      </c>
      <c r="BG200" s="972">
        <v>0.6</v>
      </c>
    </row>
    <row r="201" spans="1:59" ht="11.25" customHeight="1" x14ac:dyDescent="0.2">
      <c r="A201" s="645" t="s">
        <v>1264</v>
      </c>
      <c r="B201" s="651" t="s">
        <v>1265</v>
      </c>
      <c r="C201" s="1080" t="s">
        <v>248</v>
      </c>
      <c r="D201" s="1080" t="s">
        <v>4422</v>
      </c>
      <c r="E201" s="835">
        <v>6</v>
      </c>
      <c r="F201" s="554">
        <v>751</v>
      </c>
      <c r="G201" s="554" t="s">
        <v>116</v>
      </c>
      <c r="H201" s="554" t="s">
        <v>116</v>
      </c>
      <c r="I201" s="966">
        <v>20.41</v>
      </c>
      <c r="J201" s="745">
        <f t="shared" si="52"/>
        <v>3.1357177853993141</v>
      </c>
      <c r="K201" s="968">
        <v>0.16</v>
      </c>
      <c r="L201" s="679">
        <v>4</v>
      </c>
      <c r="M201" s="736">
        <f t="shared" si="53"/>
        <v>0.64</v>
      </c>
      <c r="N201" s="644" t="s">
        <v>120</v>
      </c>
      <c r="O201" s="838">
        <v>0.14000000000000001</v>
      </c>
      <c r="P201" s="958">
        <v>43404</v>
      </c>
      <c r="Q201" s="958">
        <v>43437</v>
      </c>
      <c r="R201" s="736">
        <f t="shared" si="54"/>
        <v>14.285714285714276</v>
      </c>
      <c r="S201" s="802">
        <f>IF(INDEX(Historical!$D$7:$D$1452,MATCH(B201,Historical!$B$7:$B$1452,0))=0,"n/a",(INDEX(Historical!$C$7:$C$1452,MATCH(B201,Historical!$B$7:$B$1452,0))/INDEX(Historical!$D$7:$D$1452,MATCH(B201,Historical!$B$7:$B$1452,0))-1)*100)</f>
        <v>41.935483870967772</v>
      </c>
      <c r="T201" s="802">
        <f>IF(INDEX(Historical!$F$7:$F$1452,MATCH(B201,Historical!$B$7:$B$1452,0))=0,"n/a",((INDEX(Historical!$C$7:$C$1452,MATCH(B201,Historical!$B$7:$B$1452,0))/INDEX(Historical!$F$7:$F$1452,MATCH(B201,Historical!$B$7:$B$1452,0)))^(1/3)-1)*100)</f>
        <v>25.99210498948732</v>
      </c>
      <c r="U201" s="802" t="str">
        <f>IF(INDEX(Historical!$I$7:$I$1452,MATCH(B201,Historical!$B$7:$B$1452,0))=0,"n/a",((INDEX(Historical!$C$7:$C$1452,MATCH(B201,Historical!$B$7:$B$1452,0))/INDEX(Historical!$I$7:$I$1452,MATCH(B201,Historical!$B$7:$B$1452,0)))^(1/5)-1)*100)</f>
        <v>n/a</v>
      </c>
      <c r="V201" s="802" t="str">
        <f>IF(INDEX(Historical!$O$7:$O$1452,MATCH(B201,Historical!$B$7:$B$1452,0))=0,"n/a",((INDEX(Historical!$C$7:$C$1452,MATCH(B201,Historical!$B$7:$B$1452,0))/INDEX(Historical!$O$7:$O$1452,MATCH(B201,Historical!$B$7:$B$1452,0)))^(1/10)-1)*100)</f>
        <v>n/a</v>
      </c>
      <c r="W201" s="803" t="str">
        <f t="shared" si="55"/>
        <v>n/a</v>
      </c>
      <c r="X201" s="804" t="str">
        <f t="shared" si="56"/>
        <v>n/a</v>
      </c>
      <c r="Y201" s="756"/>
      <c r="Z201" s="745">
        <f t="shared" si="57"/>
        <v>19.335347432024168</v>
      </c>
      <c r="AA201" s="678">
        <f t="shared" si="58"/>
        <v>6.166163141993958</v>
      </c>
      <c r="AB201" s="679">
        <v>12</v>
      </c>
      <c r="AC201" s="959">
        <v>3.31</v>
      </c>
      <c r="AD201" s="959">
        <v>0.95</v>
      </c>
      <c r="AE201" s="959">
        <v>0.31</v>
      </c>
      <c r="AF201" s="959">
        <v>1</v>
      </c>
      <c r="AG201" s="959">
        <v>10.4</v>
      </c>
      <c r="AH201" s="959">
        <v>-46.300000000000004</v>
      </c>
      <c r="AI201" s="959">
        <v>15.22</v>
      </c>
      <c r="AJ201" s="959">
        <v>28.000000000000004</v>
      </c>
      <c r="AK201" s="959">
        <v>6.49</v>
      </c>
      <c r="AL201" s="969">
        <v>4900</v>
      </c>
      <c r="AM201" s="964">
        <v>0.33999999999999997</v>
      </c>
      <c r="AN201" s="959">
        <v>1.36</v>
      </c>
      <c r="AO201" s="845" t="str">
        <f t="shared" si="59"/>
        <v>n/a</v>
      </c>
      <c r="AP201" s="846" t="str">
        <f t="shared" si="60"/>
        <v>n/a</v>
      </c>
      <c r="AQ201" s="680">
        <f t="shared" si="61"/>
        <v>-47.650052989546253</v>
      </c>
      <c r="AR201" s="745">
        <f>INDEX(Historical!$C$7:$C$1452,MATCH(B201,Historical!$B$7:$B$1452,0))*IF(AH201="n/a",1.03,IF(AH201&lt;0,1.01,IF(AH201&gt;10,1.1,(1+AH201/100))))</f>
        <v>0.44440000000000007</v>
      </c>
      <c r="AS201" s="678">
        <f t="shared" si="62"/>
        <v>0.48884000000000011</v>
      </c>
      <c r="AT201" s="678">
        <f t="shared" si="51"/>
        <v>0.52056571600000012</v>
      </c>
      <c r="AU201" s="678">
        <f t="shared" si="51"/>
        <v>0.55435043096840009</v>
      </c>
      <c r="AV201" s="678">
        <f t="shared" si="51"/>
        <v>0.5903277739382492</v>
      </c>
      <c r="AW201" s="745">
        <f t="shared" si="63"/>
        <v>2.5984839209066495</v>
      </c>
      <c r="AX201" s="854">
        <f t="shared" si="64"/>
        <v>12.731425384158007</v>
      </c>
      <c r="AY201" s="1090">
        <v>1.56</v>
      </c>
      <c r="AZ201" s="964">
        <v>8.6499999999999986</v>
      </c>
      <c r="BA201" s="964">
        <v>-43.419999999999995</v>
      </c>
      <c r="BB201" s="964">
        <v>-5.46</v>
      </c>
      <c r="BC201" s="964">
        <v>-14.430000000000001</v>
      </c>
      <c r="BE201" s="701">
        <v>2014</v>
      </c>
      <c r="BF201" s="986" t="e">
        <f>#VALUE!</f>
        <v>#VALUE!</v>
      </c>
      <c r="BG201" s="972">
        <v>2.8000000000000003</v>
      </c>
    </row>
    <row r="202" spans="1:59" s="882" customFormat="1" ht="11.25" customHeight="1" x14ac:dyDescent="0.2">
      <c r="A202" s="861" t="s">
        <v>3876</v>
      </c>
      <c r="B202" s="890" t="s">
        <v>3877</v>
      </c>
      <c r="C202" s="1080" t="s">
        <v>109</v>
      </c>
      <c r="D202" s="1080" t="s">
        <v>4427</v>
      </c>
      <c r="E202" s="862">
        <v>5</v>
      </c>
      <c r="F202" s="554">
        <v>841</v>
      </c>
      <c r="G202" s="1179" t="s">
        <v>107</v>
      </c>
      <c r="H202" s="1179" t="s">
        <v>107</v>
      </c>
      <c r="I202" s="863">
        <v>46.03</v>
      </c>
      <c r="J202" s="864">
        <f t="shared" si="52"/>
        <v>2.7807951336085162</v>
      </c>
      <c r="K202" s="865">
        <v>0.32</v>
      </c>
      <c r="L202" s="866">
        <v>4</v>
      </c>
      <c r="M202" s="867">
        <f t="shared" si="53"/>
        <v>1.28</v>
      </c>
      <c r="N202" s="868" t="s">
        <v>221</v>
      </c>
      <c r="O202" s="869">
        <v>0.28000000000000003</v>
      </c>
      <c r="P202" s="870">
        <v>43371</v>
      </c>
      <c r="Q202" s="870">
        <v>43388</v>
      </c>
      <c r="R202" s="867">
        <f t="shared" si="54"/>
        <v>14.285714285714276</v>
      </c>
      <c r="S202" s="802">
        <f>IF(INDEX(Historical!$D$7:$D$1452,MATCH(B202,Historical!$B$7:$B$1452,0))=0,"n/a",(INDEX(Historical!$C$7:$C$1452,MATCH(B202,Historical!$B$7:$B$1452,0))/INDEX(Historical!$D$7:$D$1452,MATCH(B202,Historical!$B$7:$B$1452,0))-1)*100)</f>
        <v>4.5454545454545414</v>
      </c>
      <c r="T202" s="802">
        <f>IF(INDEX(Historical!$F$7:$F$1452,MATCH(B202,Historical!$B$7:$B$1452,0))=0,"n/a",((INDEX(Historical!$C$7:$C$1452,MATCH(B202,Historical!$B$7:$B$1452,0))/INDEX(Historical!$F$7:$F$1452,MATCH(B202,Historical!$B$7:$B$1452,0)))^(1/3)-1)*100)</f>
        <v>5.6568701546746425</v>
      </c>
      <c r="U202" s="802">
        <f>IF(INDEX(Historical!$I$7:$I$1452,MATCH(B202,Historical!$B$7:$B$1452,0))=0,"n/a",((INDEX(Historical!$C$7:$C$1452,MATCH(B202,Historical!$B$7:$B$1452,0))/INDEX(Historical!$I$7:$I$1452,MATCH(B202,Historical!$B$7:$B$1452,0)))^(1/5)-1)*100)</f>
        <v>5.0246072638682637</v>
      </c>
      <c r="V202" s="802">
        <f>IF(INDEX(Historical!$O$7:$O$1452,MATCH(B202,Historical!$B$7:$B$1452,0))=0,"n/a",((INDEX(Historical!$C$7:$C$1452,MATCH(B202,Historical!$B$7:$B$1452,0))/INDEX(Historical!$O$7:$O$1452,MATCH(B202,Historical!$B$7:$B$1452,0)))^(1/10)-1)*100)</f>
        <v>3.3771105406886548</v>
      </c>
      <c r="W202" s="871">
        <f t="shared" si="55"/>
        <v>1.4878421074258512</v>
      </c>
      <c r="X202" s="872">
        <f t="shared" si="56"/>
        <v>1.4778256658436069</v>
      </c>
      <c r="Y202" s="883" t="s">
        <v>4072</v>
      </c>
      <c r="Z202" s="864">
        <f t="shared" si="57"/>
        <v>28.256070640176599</v>
      </c>
      <c r="AA202" s="874">
        <f t="shared" si="58"/>
        <v>10.161147902869757</v>
      </c>
      <c r="AB202" s="866">
        <v>12</v>
      </c>
      <c r="AC202" s="875">
        <v>4.53</v>
      </c>
      <c r="AD202" s="875">
        <v>1.69</v>
      </c>
      <c r="AE202" s="875">
        <v>3.44</v>
      </c>
      <c r="AF202" s="875">
        <v>1.28</v>
      </c>
      <c r="AG202" s="875">
        <v>12.7</v>
      </c>
      <c r="AH202" s="875">
        <v>18</v>
      </c>
      <c r="AI202" s="875">
        <v>-7.22</v>
      </c>
      <c r="AJ202" s="875">
        <v>3.4000000000000004</v>
      </c>
      <c r="AK202" s="875">
        <v>6</v>
      </c>
      <c r="AL202" s="876">
        <v>675.72</v>
      </c>
      <c r="AM202" s="877">
        <v>10</v>
      </c>
      <c r="AN202" s="875">
        <v>0.2</v>
      </c>
      <c r="AO202" s="878">
        <f t="shared" si="59"/>
        <v>-2.3557455053929779</v>
      </c>
      <c r="AP202" s="879">
        <f t="shared" si="60"/>
        <v>7.8054023974767794</v>
      </c>
      <c r="AQ202" s="880">
        <f t="shared" si="61"/>
        <v>-23.969978690656411</v>
      </c>
      <c r="AR202" s="745">
        <f>INDEX(Historical!$C$7:$C$1452,MATCH(B202,Historical!$B$7:$B$1452,0))*IF(AH202="n/a",1.03,IF(AH202&lt;0,1.01,IF(AH202&gt;10,1.1,(1+AH202/100))))</f>
        <v>1.0120000000000002</v>
      </c>
      <c r="AS202" s="874">
        <f t="shared" si="62"/>
        <v>1.0221200000000001</v>
      </c>
      <c r="AT202" s="874">
        <f t="shared" si="51"/>
        <v>1.0834472000000002</v>
      </c>
      <c r="AU202" s="874">
        <f t="shared" si="51"/>
        <v>1.1484540320000003</v>
      </c>
      <c r="AV202" s="874">
        <f t="shared" si="51"/>
        <v>1.2173612739200004</v>
      </c>
      <c r="AW202" s="864">
        <f t="shared" si="63"/>
        <v>5.4833825059200016</v>
      </c>
      <c r="AX202" s="881">
        <f t="shared" si="64"/>
        <v>11.912627647012821</v>
      </c>
      <c r="AY202" s="1091">
        <v>0.97</v>
      </c>
      <c r="AZ202" s="877">
        <v>6.3</v>
      </c>
      <c r="BA202" s="877">
        <v>-25.34</v>
      </c>
      <c r="BB202" s="877">
        <v>-11.44</v>
      </c>
      <c r="BC202" s="877">
        <v>-16.79</v>
      </c>
      <c r="BD202" s="1007"/>
      <c r="BE202" s="701">
        <v>2014</v>
      </c>
      <c r="BF202" s="986" t="e">
        <f>#VALUE!</f>
        <v>#VALUE!</v>
      </c>
      <c r="BG202" s="938">
        <v>1.4000000000000001</v>
      </c>
    </row>
    <row r="203" spans="1:59" ht="11.25" customHeight="1" x14ac:dyDescent="0.2">
      <c r="A203" s="645" t="s">
        <v>3878</v>
      </c>
      <c r="B203" s="651" t="s">
        <v>3879</v>
      </c>
      <c r="C203" s="1080" t="s">
        <v>113</v>
      </c>
      <c r="D203" s="1080" t="s">
        <v>214</v>
      </c>
      <c r="E203" s="835">
        <v>5</v>
      </c>
      <c r="F203" s="554">
        <v>809</v>
      </c>
      <c r="G203" s="554" t="s">
        <v>107</v>
      </c>
      <c r="H203" s="554" t="s">
        <v>107</v>
      </c>
      <c r="I203" s="966">
        <v>39.54</v>
      </c>
      <c r="J203" s="745">
        <f t="shared" si="52"/>
        <v>2.5290844714213456</v>
      </c>
      <c r="K203" s="968">
        <v>0.25</v>
      </c>
      <c r="L203" s="679">
        <v>4</v>
      </c>
      <c r="M203" s="736">
        <f t="shared" si="53"/>
        <v>1</v>
      </c>
      <c r="N203" s="644" t="s">
        <v>978</v>
      </c>
      <c r="O203" s="838">
        <v>0.23</v>
      </c>
      <c r="P203" s="958">
        <v>43213</v>
      </c>
      <c r="Q203" s="958">
        <v>43236</v>
      </c>
      <c r="R203" s="736">
        <f t="shared" si="54"/>
        <v>8.6956521739130395</v>
      </c>
      <c r="S203" s="802">
        <f>IF(INDEX(Historical!$D$7:$D$1452,MATCH(B203,Historical!$B$7:$B$1452,0))=0,"n/a",(INDEX(Historical!$C$7:$C$1452,MATCH(B203,Historical!$B$7:$B$1452,0))/INDEX(Historical!$D$7:$D$1452,MATCH(B203,Historical!$B$7:$B$1452,0))-1)*100)</f>
        <v>7.3170731707317138</v>
      </c>
      <c r="T203" s="802">
        <f>IF(INDEX(Historical!$F$7:$F$1452,MATCH(B203,Historical!$B$7:$B$1452,0))=0,"n/a",((INDEX(Historical!$C$7:$C$1452,MATCH(B203,Historical!$B$7:$B$1452,0))/INDEX(Historical!$F$7:$F$1452,MATCH(B203,Historical!$B$7:$B$1452,0)))^(1/3)-1)*100)</f>
        <v>43.148611267929418</v>
      </c>
      <c r="U203" s="802" t="str">
        <f>IF(INDEX(Historical!$I$7:$I$1452,MATCH(B203,Historical!$B$7:$B$1452,0))=0,"n/a",((INDEX(Historical!$C$7:$C$1452,MATCH(B203,Historical!$B$7:$B$1452,0))/INDEX(Historical!$I$7:$I$1452,MATCH(B203,Historical!$B$7:$B$1452,0)))^(1/5)-1)*100)</f>
        <v>n/a</v>
      </c>
      <c r="V203" s="802">
        <f>IF(INDEX(Historical!$O$7:$O$1452,MATCH(B203,Historical!$B$7:$B$1452,0))=0,"n/a",((INDEX(Historical!$C$7:$C$1452,MATCH(B203,Historical!$B$7:$B$1452,0))/INDEX(Historical!$O$7:$O$1452,MATCH(B203,Historical!$B$7:$B$1452,0)))^(1/10)-1)*100)</f>
        <v>10.645376106020565</v>
      </c>
      <c r="W203" s="803" t="str">
        <f t="shared" si="55"/>
        <v>n/a</v>
      </c>
      <c r="X203" s="804" t="str">
        <f t="shared" si="56"/>
        <v>n/a</v>
      </c>
      <c r="Y203" s="749"/>
      <c r="Z203" s="745">
        <f t="shared" si="57"/>
        <v>24.096385542168672</v>
      </c>
      <c r="AA203" s="678">
        <f t="shared" si="58"/>
        <v>9.5277108433734927</v>
      </c>
      <c r="AB203" s="679">
        <v>8</v>
      </c>
      <c r="AC203" s="959">
        <v>4.1500000000000004</v>
      </c>
      <c r="AD203" s="959">
        <v>0.79</v>
      </c>
      <c r="AE203" s="959">
        <v>0.51</v>
      </c>
      <c r="AF203" s="959">
        <v>1.03</v>
      </c>
      <c r="AG203" s="959">
        <v>13.200000000000001</v>
      </c>
      <c r="AH203" s="959">
        <v>5.8999999999999995</v>
      </c>
      <c r="AI203" s="959">
        <v>5.07</v>
      </c>
      <c r="AJ203" s="959">
        <v>62.5</v>
      </c>
      <c r="AK203" s="959">
        <v>12</v>
      </c>
      <c r="AL203" s="969">
        <v>1290</v>
      </c>
      <c r="AM203" s="964">
        <v>0.6</v>
      </c>
      <c r="AN203" s="959">
        <v>0.37</v>
      </c>
      <c r="AO203" s="845" t="str">
        <f t="shared" si="59"/>
        <v>n/a</v>
      </c>
      <c r="AP203" s="846" t="str">
        <f t="shared" si="60"/>
        <v>n/a</v>
      </c>
      <c r="AQ203" s="680">
        <f t="shared" si="61"/>
        <v>-33.957783977301645</v>
      </c>
      <c r="AR203" s="745">
        <f>INDEX(Historical!$C$7:$C$1452,MATCH(B203,Historical!$B$7:$B$1452,0))*IF(AH203="n/a",1.03,IF(AH203&lt;0,1.01,IF(AH203&gt;10,1.1,(1+AH203/100))))</f>
        <v>0.93191999999999997</v>
      </c>
      <c r="AS203" s="678">
        <f t="shared" si="62"/>
        <v>0.97916834399999997</v>
      </c>
      <c r="AT203" s="678">
        <f t="shared" si="51"/>
        <v>1.0770851784</v>
      </c>
      <c r="AU203" s="678">
        <f t="shared" si="51"/>
        <v>1.1847936962400001</v>
      </c>
      <c r="AV203" s="678">
        <f t="shared" si="51"/>
        <v>1.3032730658640002</v>
      </c>
      <c r="AW203" s="745">
        <f t="shared" si="63"/>
        <v>5.4762402845040006</v>
      </c>
      <c r="AX203" s="854">
        <f t="shared" si="64"/>
        <v>13.84987426531108</v>
      </c>
      <c r="AY203" s="1090">
        <v>1.82</v>
      </c>
      <c r="AZ203" s="964">
        <v>5.6099999999999994</v>
      </c>
      <c r="BA203" s="964">
        <v>-39.050000000000004</v>
      </c>
      <c r="BB203" s="964">
        <v>-15.22</v>
      </c>
      <c r="BC203" s="964">
        <v>-23.29</v>
      </c>
      <c r="BE203" s="701">
        <v>2014</v>
      </c>
      <c r="BF203" s="986" t="e">
        <f>#VALUE!</f>
        <v>#VALUE!</v>
      </c>
      <c r="BG203" s="972">
        <v>6.2</v>
      </c>
    </row>
    <row r="204" spans="1:59" ht="11.25" customHeight="1" x14ac:dyDescent="0.2">
      <c r="A204" s="645" t="s">
        <v>1266</v>
      </c>
      <c r="B204" s="651" t="s">
        <v>1267</v>
      </c>
      <c r="C204" s="1080" t="s">
        <v>113</v>
      </c>
      <c r="D204" s="1080" t="s">
        <v>1235</v>
      </c>
      <c r="E204" s="835">
        <v>8</v>
      </c>
      <c r="F204" s="554">
        <v>556</v>
      </c>
      <c r="G204" s="554" t="s">
        <v>107</v>
      </c>
      <c r="H204" s="554" t="s">
        <v>107</v>
      </c>
      <c r="I204" s="959">
        <v>10.45</v>
      </c>
      <c r="J204" s="745">
        <f t="shared" si="52"/>
        <v>2.7751196172248802</v>
      </c>
      <c r="K204" s="968">
        <v>7.2499999999999995E-2</v>
      </c>
      <c r="L204" s="679">
        <v>4</v>
      </c>
      <c r="M204" s="736">
        <f t="shared" si="53"/>
        <v>0.28999999999999998</v>
      </c>
      <c r="N204" s="644" t="s">
        <v>717</v>
      </c>
      <c r="O204" s="838">
        <v>7.0000000000000007E-2</v>
      </c>
      <c r="P204" s="958">
        <v>43432</v>
      </c>
      <c r="Q204" s="958">
        <v>43454</v>
      </c>
      <c r="R204" s="736">
        <f t="shared" si="54"/>
        <v>3.5714285714285547</v>
      </c>
      <c r="S204" s="802">
        <f>IF(INDEX(Historical!$D$7:$D$1452,MATCH(B204,Historical!$B$7:$B$1452,0))=0,"n/a",(INDEX(Historical!$C$7:$C$1452,MATCH(B204,Historical!$B$7:$B$1452,0))/INDEX(Historical!$D$7:$D$1452,MATCH(B204,Historical!$B$7:$B$1452,0))-1)*100)</f>
        <v>19.047619047619047</v>
      </c>
      <c r="T204" s="802">
        <f>IF(INDEX(Historical!$F$7:$F$1452,MATCH(B204,Historical!$B$7:$B$1452,0))=0,"n/a",((INDEX(Historical!$C$7:$C$1452,MATCH(B204,Historical!$B$7:$B$1452,0))/INDEX(Historical!$F$7:$F$1452,MATCH(B204,Historical!$B$7:$B$1452,0)))^(1/3)-1)*100)</f>
        <v>24.355658659858115</v>
      </c>
      <c r="U204" s="802">
        <f>IF(INDEX(Historical!$I$7:$I$1452,MATCH(B204,Historical!$B$7:$B$1452,0))=0,"n/a",((INDEX(Historical!$C$7:$C$1452,MATCH(B204,Historical!$B$7:$B$1452,0))/INDEX(Historical!$I$7:$I$1452,MATCH(B204,Historical!$B$7:$B$1452,0)))^(1/5)-1)*100)</f>
        <v>24.080694774776745</v>
      </c>
      <c r="V204" s="802" t="str">
        <f>IF(INDEX(Historical!$O$7:$O$1452,MATCH(B204,Historical!$B$7:$B$1452,0))=0,"n/a",((INDEX(Historical!$C$7:$C$1452,MATCH(B204,Historical!$B$7:$B$1452,0))/INDEX(Historical!$O$7:$O$1452,MATCH(B204,Historical!$B$7:$B$1452,0)))^(1/10)-1)*100)</f>
        <v>n/a</v>
      </c>
      <c r="W204" s="803" t="str">
        <f t="shared" si="55"/>
        <v>n/a</v>
      </c>
      <c r="X204" s="804">
        <f t="shared" si="56"/>
        <v>1.2040347387388373</v>
      </c>
      <c r="Y204" s="757"/>
      <c r="Z204" s="745">
        <f t="shared" si="57"/>
        <v>96.666666666666671</v>
      </c>
      <c r="AA204" s="678">
        <f t="shared" si="58"/>
        <v>34.833333333333336</v>
      </c>
      <c r="AB204" s="679">
        <v>9</v>
      </c>
      <c r="AC204" s="959">
        <v>0.3</v>
      </c>
      <c r="AD204" s="959">
        <v>6.63</v>
      </c>
      <c r="AE204" s="959">
        <v>0.25</v>
      </c>
      <c r="AF204" s="959">
        <v>0.89</v>
      </c>
      <c r="AG204" s="959">
        <v>27.200000000000003</v>
      </c>
      <c r="AH204" s="961">
        <v>-27.800000000000004</v>
      </c>
      <c r="AI204" s="961">
        <v>36.380000000000003</v>
      </c>
      <c r="AJ204" s="959">
        <v>20</v>
      </c>
      <c r="AK204" s="959">
        <v>5.21</v>
      </c>
      <c r="AL204" s="969">
        <v>495.23</v>
      </c>
      <c r="AM204" s="964">
        <v>11.600000000000001</v>
      </c>
      <c r="AN204" s="959">
        <v>2.36</v>
      </c>
      <c r="AO204" s="845">
        <f t="shared" si="59"/>
        <v>-7.9775189413317094</v>
      </c>
      <c r="AP204" s="846">
        <f t="shared" si="60"/>
        <v>26.855814392001626</v>
      </c>
      <c r="AQ204" s="680">
        <f t="shared" si="61"/>
        <v>17.381934378840945</v>
      </c>
      <c r="AR204" s="745">
        <f>INDEX(Historical!$C$7:$C$1452,MATCH(B204,Historical!$B$7:$B$1452,0))*IF(AH204="n/a",1.03,IF(AH204&lt;0,1.01,IF(AH204&gt;10,1.1,(1+AH204/100))))</f>
        <v>0.2525</v>
      </c>
      <c r="AS204" s="678">
        <f t="shared" si="62"/>
        <v>0.27775000000000005</v>
      </c>
      <c r="AT204" s="678">
        <f t="shared" si="51"/>
        <v>0.29222077500000004</v>
      </c>
      <c r="AU204" s="678">
        <f t="shared" si="51"/>
        <v>0.30744547737750005</v>
      </c>
      <c r="AV204" s="678">
        <f t="shared" si="51"/>
        <v>0.32346338674886782</v>
      </c>
      <c r="AW204" s="745">
        <f t="shared" si="63"/>
        <v>1.4533796391263683</v>
      </c>
      <c r="AX204" s="854">
        <f t="shared" si="64"/>
        <v>13.907939130395869</v>
      </c>
      <c r="AY204" s="1090">
        <v>1.5</v>
      </c>
      <c r="AZ204" s="964">
        <v>8.2900000000000009</v>
      </c>
      <c r="BA204" s="964">
        <v>-55.63</v>
      </c>
      <c r="BB204" s="964">
        <v>-13.33</v>
      </c>
      <c r="BC204" s="964">
        <v>-39.17</v>
      </c>
      <c r="BE204" s="701">
        <v>2012</v>
      </c>
      <c r="BF204" s="986" t="e">
        <f>#VALUE!</f>
        <v>#VALUE!</v>
      </c>
      <c r="BG204" s="972">
        <v>6</v>
      </c>
    </row>
    <row r="205" spans="1:59" ht="11.25" customHeight="1" x14ac:dyDescent="0.2">
      <c r="A205" s="566" t="s">
        <v>1268</v>
      </c>
      <c r="B205" s="651" t="s">
        <v>1269</v>
      </c>
      <c r="C205" s="1080" t="s">
        <v>248</v>
      </c>
      <c r="D205" s="1080" t="s">
        <v>4405</v>
      </c>
      <c r="E205" s="835">
        <v>9</v>
      </c>
      <c r="F205" s="554">
        <v>349</v>
      </c>
      <c r="G205" s="554" t="s">
        <v>107</v>
      </c>
      <c r="H205" s="554" t="s">
        <v>107</v>
      </c>
      <c r="I205" s="966">
        <v>52.72</v>
      </c>
      <c r="J205" s="745">
        <f t="shared" si="52"/>
        <v>1.9726858877086497</v>
      </c>
      <c r="K205" s="968">
        <v>0.26</v>
      </c>
      <c r="L205" s="679">
        <v>4</v>
      </c>
      <c r="M205" s="736">
        <f t="shared" si="53"/>
        <v>1.04</v>
      </c>
      <c r="N205" s="644" t="s">
        <v>150</v>
      </c>
      <c r="O205" s="838">
        <v>0.25</v>
      </c>
      <c r="P205" s="695">
        <v>43159</v>
      </c>
      <c r="Q205" s="695">
        <v>43174</v>
      </c>
      <c r="R205" s="736">
        <f t="shared" si="54"/>
        <v>4.0000000000000036</v>
      </c>
      <c r="S205" s="802">
        <f>IF(INDEX(Historical!$D$7:$D$1452,MATCH(B205,Historical!$B$7:$B$1452,0))=0,"n/a",(INDEX(Historical!$C$7:$C$1452,MATCH(B205,Historical!$B$7:$B$1452,0))/INDEX(Historical!$D$7:$D$1452,MATCH(B205,Historical!$B$7:$B$1452,0))-1)*100)</f>
        <v>6.5934065934065922</v>
      </c>
      <c r="T205" s="802">
        <f>IF(INDEX(Historical!$F$7:$F$1452,MATCH(B205,Historical!$B$7:$B$1452,0))=0,"n/a",((INDEX(Historical!$C$7:$C$1452,MATCH(B205,Historical!$B$7:$B$1452,0))/INDEX(Historical!$F$7:$F$1452,MATCH(B205,Historical!$B$7:$B$1452,0)))^(1/3)-1)*100)</f>
        <v>11.487086138406234</v>
      </c>
      <c r="U205" s="802">
        <f>IF(INDEX(Historical!$I$7:$I$1452,MATCH(B205,Historical!$B$7:$B$1452,0))=0,"n/a",((INDEX(Historical!$C$7:$C$1452,MATCH(B205,Historical!$B$7:$B$1452,0))/INDEX(Historical!$I$7:$I$1452,MATCH(B205,Historical!$B$7:$B$1452,0)))^(1/5)-1)*100)</f>
        <v>10.454634915180328</v>
      </c>
      <c r="V205" s="802">
        <f>IF(INDEX(Historical!$O$7:$O$1452,MATCH(B205,Historical!$B$7:$B$1452,0))=0,"n/a",((INDEX(Historical!$C$7:$C$1452,MATCH(B205,Historical!$B$7:$B$1452,0))/INDEX(Historical!$O$7:$O$1452,MATCH(B205,Historical!$B$7:$B$1452,0)))^(1/10)-1)*100)</f>
        <v>5.6472922994543762</v>
      </c>
      <c r="W205" s="803">
        <f t="shared" si="55"/>
        <v>1.8512650595738462</v>
      </c>
      <c r="X205" s="804">
        <f t="shared" si="56"/>
        <v>1.136373360345688</v>
      </c>
      <c r="Y205" s="967"/>
      <c r="Z205" s="745">
        <f t="shared" si="57"/>
        <v>13.350449293966623</v>
      </c>
      <c r="AA205" s="678">
        <f t="shared" si="58"/>
        <v>6.7676508344030806</v>
      </c>
      <c r="AB205" s="679">
        <v>12</v>
      </c>
      <c r="AC205" s="959">
        <v>7.79</v>
      </c>
      <c r="AD205" s="959" t="s">
        <v>138</v>
      </c>
      <c r="AE205" s="959">
        <v>0.09</v>
      </c>
      <c r="AF205" s="959">
        <v>0.88</v>
      </c>
      <c r="AG205" s="959">
        <v>19.8</v>
      </c>
      <c r="AH205" s="959">
        <v>-2.4</v>
      </c>
      <c r="AI205" s="959">
        <v>1.92</v>
      </c>
      <c r="AJ205" s="959">
        <v>9.1999999999999993</v>
      </c>
      <c r="AK205" s="959">
        <v>-3</v>
      </c>
      <c r="AL205" s="969">
        <v>1020</v>
      </c>
      <c r="AM205" s="965">
        <v>1.7000000000000002</v>
      </c>
      <c r="AN205" s="959">
        <v>2.4900000000000002</v>
      </c>
      <c r="AO205" s="845">
        <f t="shared" si="59"/>
        <v>5.6596699684858978</v>
      </c>
      <c r="AP205" s="846">
        <f t="shared" si="60"/>
        <v>12.427320802888978</v>
      </c>
      <c r="AQ205" s="680">
        <f t="shared" si="61"/>
        <v>-48.551934560613198</v>
      </c>
      <c r="AR205" s="745">
        <f>INDEX(Historical!$C$7:$C$1452,MATCH(B205,Historical!$B$7:$B$1452,0))*IF(AH205="n/a",1.03,IF(AH205&lt;0,1.01,IF(AH205&gt;10,1.1,(1+AH205/100))))</f>
        <v>0.97970000000000002</v>
      </c>
      <c r="AS205" s="678">
        <f t="shared" si="62"/>
        <v>0.9985102400000001</v>
      </c>
      <c r="AT205" s="678">
        <f t="shared" si="51"/>
        <v>1.0084953424</v>
      </c>
      <c r="AU205" s="678">
        <f t="shared" si="51"/>
        <v>1.018580295824</v>
      </c>
      <c r="AV205" s="678">
        <f t="shared" si="51"/>
        <v>1.02876609878224</v>
      </c>
      <c r="AW205" s="745">
        <f t="shared" si="63"/>
        <v>5.0340519770062402</v>
      </c>
      <c r="AX205" s="854">
        <f t="shared" si="64"/>
        <v>9.5486570125308052</v>
      </c>
      <c r="AY205" s="1090">
        <v>1.75</v>
      </c>
      <c r="AZ205" s="964">
        <v>8.2799999999999994</v>
      </c>
      <c r="BA205" s="964">
        <v>-37.22</v>
      </c>
      <c r="BB205" s="964">
        <v>-3.81</v>
      </c>
      <c r="BC205" s="964">
        <v>-19.48</v>
      </c>
      <c r="BE205" s="701">
        <v>2010</v>
      </c>
      <c r="BF205" s="986" t="e">
        <f>#VALUE!</f>
        <v>#VALUE!</v>
      </c>
      <c r="BG205" s="972">
        <v>4.7</v>
      </c>
    </row>
    <row r="206" spans="1:59" ht="11.25" customHeight="1" x14ac:dyDescent="0.2">
      <c r="A206" s="645" t="s">
        <v>1270</v>
      </c>
      <c r="B206" s="651" t="s">
        <v>1271</v>
      </c>
      <c r="C206" s="1080" t="s">
        <v>109</v>
      </c>
      <c r="D206" s="1080" t="s">
        <v>4427</v>
      </c>
      <c r="E206" s="835">
        <v>6</v>
      </c>
      <c r="F206" s="554">
        <v>685</v>
      </c>
      <c r="G206" s="554" t="s">
        <v>107</v>
      </c>
      <c r="H206" s="554" t="s">
        <v>107</v>
      </c>
      <c r="I206" s="966">
        <v>20.75</v>
      </c>
      <c r="J206" s="745">
        <f t="shared" si="52"/>
        <v>3.132530120481928</v>
      </c>
      <c r="K206" s="968">
        <v>0.16250000000000001</v>
      </c>
      <c r="L206" s="679">
        <v>4</v>
      </c>
      <c r="M206" s="736">
        <f t="shared" si="53"/>
        <v>0.65</v>
      </c>
      <c r="N206" s="644" t="s">
        <v>1007</v>
      </c>
      <c r="O206" s="838">
        <v>0.125</v>
      </c>
      <c r="P206" s="695">
        <v>43153</v>
      </c>
      <c r="Q206" s="695">
        <v>43161</v>
      </c>
      <c r="R206" s="736">
        <f t="shared" si="54"/>
        <v>30.000000000000004</v>
      </c>
      <c r="S206" s="802">
        <f>IF(INDEX(Historical!$D$7:$D$1452,MATCH(B206,Historical!$B$7:$B$1452,0))=0,"n/a",(INDEX(Historical!$C$7:$C$1452,MATCH(B206,Historical!$B$7:$B$1452,0))/INDEX(Historical!$D$7:$D$1452,MATCH(B206,Historical!$B$7:$B$1452,0))-1)*100)</f>
        <v>8.6956521739130377</v>
      </c>
      <c r="T206" s="802">
        <f>IF(INDEX(Historical!$F$7:$F$1452,MATCH(B206,Historical!$B$7:$B$1452,0))=0,"n/a",((INDEX(Historical!$C$7:$C$1452,MATCH(B206,Historical!$B$7:$B$1452,0))/INDEX(Historical!$F$7:$F$1452,MATCH(B206,Historical!$B$7:$B$1452,0)))^(1/3)-1)*100)</f>
        <v>35.72088082974534</v>
      </c>
      <c r="U206" s="802" t="str">
        <f>IF(INDEX(Historical!$I$7:$I$1452,MATCH(B206,Historical!$B$7:$B$1452,0))=0,"n/a",((INDEX(Historical!$C$7:$C$1452,MATCH(B206,Historical!$B$7:$B$1452,0))/INDEX(Historical!$I$7:$I$1452,MATCH(B206,Historical!$B$7:$B$1452,0)))^(1/5)-1)*100)</f>
        <v>n/a</v>
      </c>
      <c r="V206" s="802" t="str">
        <f>IF(INDEX(Historical!$O$7:$O$1452,MATCH(B206,Historical!$B$7:$B$1452,0))=0,"n/a",((INDEX(Historical!$C$7:$C$1452,MATCH(B206,Historical!$B$7:$B$1452,0))/INDEX(Historical!$O$7:$O$1452,MATCH(B206,Historical!$B$7:$B$1452,0)))^(1/10)-1)*100)</f>
        <v>n/a</v>
      </c>
      <c r="W206" s="803" t="str">
        <f t="shared" si="55"/>
        <v>n/a</v>
      </c>
      <c r="X206" s="804" t="str">
        <f t="shared" si="56"/>
        <v>n/a</v>
      </c>
      <c r="Y206" s="759"/>
      <c r="Z206" s="745">
        <f t="shared" si="57"/>
        <v>36.72316384180791</v>
      </c>
      <c r="AA206" s="678">
        <f t="shared" si="58"/>
        <v>11.72316384180791</v>
      </c>
      <c r="AB206" s="679">
        <v>12</v>
      </c>
      <c r="AC206" s="959">
        <v>1.77</v>
      </c>
      <c r="AD206" s="959">
        <v>1.17</v>
      </c>
      <c r="AE206" s="959">
        <v>4.2</v>
      </c>
      <c r="AF206" s="959">
        <v>1.4</v>
      </c>
      <c r="AG206" s="959">
        <v>12.1</v>
      </c>
      <c r="AH206" s="959">
        <v>33.1</v>
      </c>
      <c r="AI206" s="959">
        <v>9.4700000000000006</v>
      </c>
      <c r="AJ206" s="959">
        <v>14.099999999999998</v>
      </c>
      <c r="AK206" s="959">
        <v>10</v>
      </c>
      <c r="AL206" s="969">
        <v>620.22</v>
      </c>
      <c r="AM206" s="964">
        <v>0.5</v>
      </c>
      <c r="AN206" s="959">
        <v>0.15</v>
      </c>
      <c r="AO206" s="845" t="str">
        <f t="shared" si="59"/>
        <v>n/a</v>
      </c>
      <c r="AP206" s="846" t="str">
        <f t="shared" si="60"/>
        <v>n/a</v>
      </c>
      <c r="AQ206" s="680">
        <f t="shared" si="61"/>
        <v>-14.592663915065707</v>
      </c>
      <c r="AR206" s="745">
        <f>INDEX(Historical!$C$7:$C$1452,MATCH(B206,Historical!$B$7:$B$1452,0))*IF(AH206="n/a",1.03,IF(AH206&lt;0,1.01,IF(AH206&gt;10,1.1,(1+AH206/100))))</f>
        <v>0.55000000000000004</v>
      </c>
      <c r="AS206" s="678">
        <f t="shared" si="62"/>
        <v>0.60208500000000009</v>
      </c>
      <c r="AT206" s="678">
        <f t="shared" si="51"/>
        <v>0.6622935000000002</v>
      </c>
      <c r="AU206" s="678">
        <f t="shared" si="51"/>
        <v>0.72852285000000028</v>
      </c>
      <c r="AV206" s="678">
        <f t="shared" si="51"/>
        <v>0.80137513500000035</v>
      </c>
      <c r="AW206" s="745">
        <f t="shared" si="63"/>
        <v>3.3442764850000004</v>
      </c>
      <c r="AX206" s="854">
        <f t="shared" si="64"/>
        <v>16.116995108433738</v>
      </c>
      <c r="AY206" s="1090">
        <v>1.1100000000000001</v>
      </c>
      <c r="AZ206" s="964">
        <v>10.489999999999998</v>
      </c>
      <c r="BA206" s="964">
        <v>-41.05</v>
      </c>
      <c r="BB206" s="964">
        <v>-15.73</v>
      </c>
      <c r="BC206" s="964">
        <v>-28.34</v>
      </c>
      <c r="BE206" s="701">
        <v>2013</v>
      </c>
      <c r="BF206" s="986" t="e">
        <f>#VALUE!</f>
        <v>#VALUE!</v>
      </c>
      <c r="BG206" s="972">
        <v>1.3</v>
      </c>
    </row>
    <row r="207" spans="1:59" ht="11.25" customHeight="1" x14ac:dyDescent="0.2">
      <c r="A207" s="667" t="s">
        <v>4015</v>
      </c>
      <c r="B207" s="651" t="s">
        <v>4016</v>
      </c>
      <c r="C207" s="1080" t="s">
        <v>109</v>
      </c>
      <c r="D207" s="1080" t="s">
        <v>4419</v>
      </c>
      <c r="E207" s="835">
        <v>6</v>
      </c>
      <c r="F207" s="554">
        <v>765</v>
      </c>
      <c r="G207" s="554" t="s">
        <v>107</v>
      </c>
      <c r="H207" s="554" t="s">
        <v>107</v>
      </c>
      <c r="I207" s="966">
        <v>21.84</v>
      </c>
      <c r="J207" s="745">
        <f t="shared" si="52"/>
        <v>2.3809523809523814</v>
      </c>
      <c r="K207" s="968">
        <v>0.13</v>
      </c>
      <c r="L207" s="679">
        <v>4</v>
      </c>
      <c r="M207" s="736">
        <f t="shared" si="53"/>
        <v>0.52</v>
      </c>
      <c r="N207" s="644" t="s">
        <v>242</v>
      </c>
      <c r="O207" s="838">
        <v>0.12</v>
      </c>
      <c r="P207" s="958">
        <v>43468</v>
      </c>
      <c r="Q207" s="958">
        <v>43479</v>
      </c>
      <c r="R207" s="736">
        <f t="shared" si="54"/>
        <v>8.333333333333341</v>
      </c>
      <c r="S207" s="802">
        <f>IF(INDEX(Historical!$D$7:$D$1452,MATCH(B207,Historical!$B$7:$B$1452,0))=0,"n/a",(INDEX(Historical!$C$7:$C$1452,MATCH(B207,Historical!$B$7:$B$1452,0))/INDEX(Historical!$D$7:$D$1452,MATCH(B207,Historical!$B$7:$B$1452,0))-1)*100)</f>
        <v>25</v>
      </c>
      <c r="T207" s="802">
        <f>IF(INDEX(Historical!$F$7:$F$1452,MATCH(B207,Historical!$B$7:$B$1452,0))=0,"n/a",((INDEX(Historical!$C$7:$C$1452,MATCH(B207,Historical!$B$7:$B$1452,0))/INDEX(Historical!$F$7:$F$1452,MATCH(B207,Historical!$B$7:$B$1452,0)))^(1/3)-1)*100)</f>
        <v>38.672254870126935</v>
      </c>
      <c r="U207" s="802" t="str">
        <f>IF(INDEX(Historical!$I$7:$I$1452,MATCH(B207,Historical!$B$7:$B$1452,0))=0,"n/a",((INDEX(Historical!$C$7:$C$1452,MATCH(B207,Historical!$B$7:$B$1452,0))/INDEX(Historical!$I$7:$I$1452,MATCH(B207,Historical!$B$7:$B$1452,0)))^(1/5)-1)*100)</f>
        <v>n/a</v>
      </c>
      <c r="V207" s="802">
        <f>IF(INDEX(Historical!$O$7:$O$1452,MATCH(B207,Historical!$B$7:$B$1452,0))=0,"n/a",((INDEX(Historical!$C$7:$C$1452,MATCH(B207,Historical!$B$7:$B$1452,0))/INDEX(Historical!$O$7:$O$1452,MATCH(B207,Historical!$B$7:$B$1452,0)))^(1/10)-1)*100)</f>
        <v>-5.3062991636801504</v>
      </c>
      <c r="W207" s="803" t="str">
        <f t="shared" si="55"/>
        <v>n/a</v>
      </c>
      <c r="X207" s="804" t="str">
        <f t="shared" si="56"/>
        <v>n/a</v>
      </c>
      <c r="Y207" s="756"/>
      <c r="Z207" s="745">
        <f t="shared" si="57"/>
        <v>36.619718309859159</v>
      </c>
      <c r="AA207" s="678">
        <f t="shared" si="58"/>
        <v>15.380281690140846</v>
      </c>
      <c r="AB207" s="679">
        <v>12</v>
      </c>
      <c r="AC207" s="959">
        <v>1.42</v>
      </c>
      <c r="AD207" s="959" t="s">
        <v>138</v>
      </c>
      <c r="AE207" s="959">
        <v>2.4500000000000002</v>
      </c>
      <c r="AF207" s="959">
        <v>1.23</v>
      </c>
      <c r="AG207" s="959">
        <v>7.0000000000000009</v>
      </c>
      <c r="AH207" s="959">
        <v>9.8000000000000007</v>
      </c>
      <c r="AI207" s="959">
        <v>-4.5</v>
      </c>
      <c r="AJ207" s="959">
        <v>35.6</v>
      </c>
      <c r="AK207" s="959" t="s">
        <v>138</v>
      </c>
      <c r="AL207" s="969">
        <v>97.19</v>
      </c>
      <c r="AM207" s="964">
        <v>0.4</v>
      </c>
      <c r="AN207" s="959">
        <v>0.34</v>
      </c>
      <c r="AO207" s="845" t="str">
        <f t="shared" si="59"/>
        <v>n/a</v>
      </c>
      <c r="AP207" s="846" t="str">
        <f t="shared" si="60"/>
        <v>n/a</v>
      </c>
      <c r="AQ207" s="680">
        <f t="shared" si="61"/>
        <v>-8.3054673170550366</v>
      </c>
      <c r="AR207" s="745">
        <f>INDEX(Historical!$C$7:$C$1452,MATCH(B207,Historical!$B$7:$B$1452,0))*IF(AH207="n/a",1.03,IF(AH207&lt;0,1.01,IF(AH207&gt;10,1.1,(1+AH207/100))))</f>
        <v>0.43920000000000003</v>
      </c>
      <c r="AS207" s="678">
        <f t="shared" si="62"/>
        <v>0.44359200000000004</v>
      </c>
      <c r="AT207" s="678">
        <f t="shared" ref="AT207:AV226" si="66">IF($AK207="n/a",1.03*AS207,IF($AK207&lt;0,1.01*AS207,IF($AK207&gt;10,1.1*AS207,(1+$AK207/100)*AS207)))</f>
        <v>0.45689976000000004</v>
      </c>
      <c r="AU207" s="678">
        <f t="shared" si="66"/>
        <v>0.47060675280000008</v>
      </c>
      <c r="AV207" s="678">
        <f t="shared" si="66"/>
        <v>0.48472495538400012</v>
      </c>
      <c r="AW207" s="745">
        <f t="shared" si="63"/>
        <v>2.2950234681840005</v>
      </c>
      <c r="AX207" s="854">
        <f t="shared" si="64"/>
        <v>10.508349213296706</v>
      </c>
      <c r="AY207" s="1090">
        <v>0.11</v>
      </c>
      <c r="AZ207" s="964">
        <v>8.6</v>
      </c>
      <c r="BA207" s="964">
        <v>-20.27</v>
      </c>
      <c r="BB207" s="964">
        <v>-6.32</v>
      </c>
      <c r="BC207" s="964">
        <v>-7.37</v>
      </c>
      <c r="BE207" s="701">
        <v>2014</v>
      </c>
      <c r="BF207" s="986" t="e">
        <f>#VALUE!</f>
        <v>#VALUE!</v>
      </c>
      <c r="BG207" s="972">
        <v>0.6</v>
      </c>
    </row>
    <row r="208" spans="1:59" ht="11.25" customHeight="1" x14ac:dyDescent="0.2">
      <c r="A208" s="645" t="s">
        <v>1274</v>
      </c>
      <c r="B208" s="651" t="s">
        <v>1275</v>
      </c>
      <c r="C208" s="1080" t="s">
        <v>109</v>
      </c>
      <c r="D208" s="1080" t="s">
        <v>4427</v>
      </c>
      <c r="E208" s="835">
        <v>6</v>
      </c>
      <c r="F208" s="554">
        <v>682</v>
      </c>
      <c r="G208" s="554" t="s">
        <v>107</v>
      </c>
      <c r="H208" s="554" t="s">
        <v>107</v>
      </c>
      <c r="I208" s="966">
        <v>19.7</v>
      </c>
      <c r="J208" s="745">
        <f t="shared" si="52"/>
        <v>4.8730964467005071</v>
      </c>
      <c r="K208" s="968">
        <v>0.24</v>
      </c>
      <c r="L208" s="679">
        <v>4</v>
      </c>
      <c r="M208" s="736">
        <f t="shared" si="53"/>
        <v>0.96</v>
      </c>
      <c r="N208" s="644" t="s">
        <v>438</v>
      </c>
      <c r="O208" s="838">
        <v>0.21</v>
      </c>
      <c r="P208" s="695">
        <v>43133</v>
      </c>
      <c r="Q208" s="695">
        <v>43154</v>
      </c>
      <c r="R208" s="736">
        <f t="shared" si="54"/>
        <v>14.285714285714285</v>
      </c>
      <c r="S208" s="802">
        <f>IF(INDEX(Historical!$D$7:$D$1452,MATCH(B208,Historical!$B$7:$B$1452,0))=0,"n/a",(INDEX(Historical!$C$7:$C$1452,MATCH(B208,Historical!$B$7:$B$1452,0))/INDEX(Historical!$D$7:$D$1452,MATCH(B208,Historical!$B$7:$B$1452,0))-1)*100)</f>
        <v>31.147540983606568</v>
      </c>
      <c r="T208" s="802">
        <f>IF(INDEX(Historical!$F$7:$F$1452,MATCH(B208,Historical!$B$7:$B$1452,0))=0,"n/a",((INDEX(Historical!$C$7:$C$1452,MATCH(B208,Historical!$B$7:$B$1452,0))/INDEX(Historical!$F$7:$F$1452,MATCH(B208,Historical!$B$7:$B$1452,0)))^(1/3)-1)*100)</f>
        <v>56.179333123816001</v>
      </c>
      <c r="U208" s="802" t="str">
        <f>IF(INDEX(Historical!$I$7:$I$1452,MATCH(B208,Historical!$B$7:$B$1452,0))=0,"n/a",((INDEX(Historical!$C$7:$C$1452,MATCH(B208,Historical!$B$7:$B$1452,0))/INDEX(Historical!$I$7:$I$1452,MATCH(B208,Historical!$B$7:$B$1452,0)))^(1/5)-1)*100)</f>
        <v>n/a</v>
      </c>
      <c r="V208" s="802">
        <f>IF(INDEX(Historical!$O$7:$O$1452,MATCH(B208,Historical!$B$7:$B$1452,0))=0,"n/a",((INDEX(Historical!$C$7:$C$1452,MATCH(B208,Historical!$B$7:$B$1452,0))/INDEX(Historical!$O$7:$O$1452,MATCH(B208,Historical!$B$7:$B$1452,0)))^(1/10)-1)*100)</f>
        <v>-6.696700846319259</v>
      </c>
      <c r="W208" s="803" t="str">
        <f t="shared" si="55"/>
        <v>n/a</v>
      </c>
      <c r="X208" s="804" t="str">
        <f t="shared" si="56"/>
        <v>n/a</v>
      </c>
      <c r="Y208" s="759"/>
      <c r="Z208" s="745">
        <f t="shared" si="57"/>
        <v>50.261780104712038</v>
      </c>
      <c r="AA208" s="678">
        <f t="shared" si="58"/>
        <v>10.31413612565445</v>
      </c>
      <c r="AB208" s="679">
        <v>12</v>
      </c>
      <c r="AC208" s="959">
        <v>1.91</v>
      </c>
      <c r="AD208" s="959">
        <v>1.29</v>
      </c>
      <c r="AE208" s="959">
        <v>2.77</v>
      </c>
      <c r="AF208" s="959">
        <v>1.1200000000000001</v>
      </c>
      <c r="AG208" s="959">
        <v>10.199999999999999</v>
      </c>
      <c r="AH208" s="959">
        <v>2.4</v>
      </c>
      <c r="AI208" s="959">
        <v>11.41</v>
      </c>
      <c r="AJ208" s="959">
        <v>-8.7999999999999989</v>
      </c>
      <c r="AK208" s="959">
        <v>8</v>
      </c>
      <c r="AL208" s="969">
        <v>631.58000000000004</v>
      </c>
      <c r="AM208" s="964">
        <v>1.7999999999999998</v>
      </c>
      <c r="AN208" s="959">
        <v>0.21</v>
      </c>
      <c r="AO208" s="845" t="str">
        <f t="shared" si="59"/>
        <v>n/a</v>
      </c>
      <c r="AP208" s="846" t="str">
        <f t="shared" si="60"/>
        <v>n/a</v>
      </c>
      <c r="AQ208" s="680">
        <f t="shared" si="61"/>
        <v>-28.347032438804241</v>
      </c>
      <c r="AR208" s="745">
        <f>INDEX(Historical!$C$7:$C$1452,MATCH(B208,Historical!$B$7:$B$1452,0))*IF(AH208="n/a",1.03,IF(AH208&lt;0,1.01,IF(AH208&gt;10,1.1,(1+AH208/100))))</f>
        <v>0.81920000000000004</v>
      </c>
      <c r="AS208" s="678">
        <f t="shared" si="62"/>
        <v>0.90112000000000014</v>
      </c>
      <c r="AT208" s="678">
        <f t="shared" si="66"/>
        <v>0.97320960000000023</v>
      </c>
      <c r="AU208" s="678">
        <f t="shared" si="66"/>
        <v>1.0510663680000003</v>
      </c>
      <c r="AV208" s="678">
        <f t="shared" si="66"/>
        <v>1.1351516774400003</v>
      </c>
      <c r="AW208" s="745">
        <f t="shared" si="63"/>
        <v>4.8797476454400011</v>
      </c>
      <c r="AX208" s="854">
        <f t="shared" si="64"/>
        <v>24.770292616446707</v>
      </c>
      <c r="AY208" s="1090">
        <v>0.99</v>
      </c>
      <c r="AZ208" s="964">
        <v>12.19</v>
      </c>
      <c r="BA208" s="964">
        <v>-39.31</v>
      </c>
      <c r="BB208" s="964">
        <v>-4.83</v>
      </c>
      <c r="BC208" s="964">
        <v>-24.58</v>
      </c>
      <c r="BE208" s="701">
        <v>2013</v>
      </c>
      <c r="BF208" s="986" t="e">
        <f>#VALUE!</f>
        <v>#VALUE!</v>
      </c>
      <c r="BG208" s="972">
        <v>1.0999999999999999</v>
      </c>
    </row>
    <row r="209" spans="1:59" ht="11.25" customHeight="1" x14ac:dyDescent="0.2">
      <c r="A209" s="566" t="s">
        <v>1278</v>
      </c>
      <c r="B209" s="651" t="s">
        <v>1279</v>
      </c>
      <c r="C209" s="1080" t="s">
        <v>248</v>
      </c>
      <c r="D209" s="1080" t="s">
        <v>4455</v>
      </c>
      <c r="E209" s="835">
        <v>8</v>
      </c>
      <c r="F209" s="554">
        <v>444</v>
      </c>
      <c r="G209" s="554" t="s">
        <v>116</v>
      </c>
      <c r="H209" s="554" t="s">
        <v>116</v>
      </c>
      <c r="I209" s="959">
        <v>34.119999999999997</v>
      </c>
      <c r="J209" s="745">
        <f t="shared" si="52"/>
        <v>4.3376318874560376</v>
      </c>
      <c r="K209" s="974">
        <v>0.37</v>
      </c>
      <c r="L209" s="679">
        <v>4</v>
      </c>
      <c r="M209" s="736">
        <f t="shared" si="53"/>
        <v>1.48</v>
      </c>
      <c r="N209" s="644" t="s">
        <v>1007</v>
      </c>
      <c r="O209" s="839">
        <v>0.36499999999999999</v>
      </c>
      <c r="P209" s="695">
        <v>43144</v>
      </c>
      <c r="Q209" s="695">
        <v>43161</v>
      </c>
      <c r="R209" s="736">
        <f t="shared" si="54"/>
        <v>1.3698630136986314</v>
      </c>
      <c r="S209" s="802">
        <f>IF(INDEX(Historical!$D$7:$D$1452,MATCH(B209,Historical!$B$7:$B$1452,0))=0,"n/a",(INDEX(Historical!$C$7:$C$1452,MATCH(B209,Historical!$B$7:$B$1452,0))/INDEX(Historical!$D$7:$D$1452,MATCH(B209,Historical!$B$7:$B$1452,0))-1)*100)</f>
        <v>4.2857142857142927</v>
      </c>
      <c r="T209" s="802">
        <f>IF(INDEX(Historical!$F$7:$F$1452,MATCH(B209,Historical!$B$7:$B$1452,0))=0,"n/a",((INDEX(Historical!$C$7:$C$1452,MATCH(B209,Historical!$B$7:$B$1452,0))/INDEX(Historical!$F$7:$F$1452,MATCH(B209,Historical!$B$7:$B$1452,0)))^(1/3)-1)*100)</f>
        <v>9.8972243146180148</v>
      </c>
      <c r="U209" s="802">
        <f>IF(INDEX(Historical!$I$7:$I$1452,MATCH(B209,Historical!$B$7:$B$1452,0))=0,"n/a",((INDEX(Historical!$C$7:$C$1452,MATCH(B209,Historical!$B$7:$B$1452,0))/INDEX(Historical!$I$7:$I$1452,MATCH(B209,Historical!$B$7:$B$1452,0)))^(1/5)-1)*100)</f>
        <v>18.684015949694064</v>
      </c>
      <c r="V209" s="802">
        <f>IF(INDEX(Historical!$O$7:$O$1452,MATCH(B209,Historical!$B$7:$B$1452,0))=0,"n/a",((INDEX(Historical!$C$7:$C$1452,MATCH(B209,Historical!$B$7:$B$1452,0))/INDEX(Historical!$O$7:$O$1452,MATCH(B209,Historical!$B$7:$B$1452,0)))^(1/10)-1)*100)</f>
        <v>3.2534802967586707</v>
      </c>
      <c r="W209" s="803">
        <f t="shared" si="55"/>
        <v>5.7427782698755854</v>
      </c>
      <c r="X209" s="804">
        <f t="shared" si="56"/>
        <v>4.5570770609009905</v>
      </c>
      <c r="Y209" s="759"/>
      <c r="Z209" s="745">
        <f t="shared" si="57"/>
        <v>41.926345609065159</v>
      </c>
      <c r="AA209" s="678">
        <f t="shared" si="58"/>
        <v>9.6657223796034</v>
      </c>
      <c r="AB209" s="679">
        <v>12</v>
      </c>
      <c r="AC209" s="959">
        <v>3.53</v>
      </c>
      <c r="AD209" s="959">
        <v>0.91</v>
      </c>
      <c r="AE209" s="959">
        <v>0.97</v>
      </c>
      <c r="AF209" s="959">
        <v>2.63</v>
      </c>
      <c r="AG209" s="959">
        <v>26.5</v>
      </c>
      <c r="AH209" s="959">
        <v>-13.3</v>
      </c>
      <c r="AI209" s="959">
        <v>-3.27</v>
      </c>
      <c r="AJ209" s="959">
        <v>4.1000000000000005</v>
      </c>
      <c r="AK209" s="959">
        <v>10.65</v>
      </c>
      <c r="AL209" s="969">
        <v>5610</v>
      </c>
      <c r="AM209" s="964">
        <v>0.57999999999999996</v>
      </c>
      <c r="AN209" s="959">
        <v>3.3</v>
      </c>
      <c r="AO209" s="845">
        <f t="shared" si="59"/>
        <v>13.355925457546702</v>
      </c>
      <c r="AP209" s="846">
        <f t="shared" si="60"/>
        <v>23.021647837150102</v>
      </c>
      <c r="AQ209" s="680">
        <f t="shared" si="61"/>
        <v>6.2927819402760932</v>
      </c>
      <c r="AR209" s="745">
        <f>INDEX(Historical!$C$7:$C$1452,MATCH(B209,Historical!$B$7:$B$1452,0))*IF(AH209="n/a",1.03,IF(AH209&lt;0,1.01,IF(AH209&gt;10,1.1,(1+AH209/100))))</f>
        <v>1.4745999999999999</v>
      </c>
      <c r="AS209" s="678">
        <f t="shared" si="62"/>
        <v>1.4893459999999998</v>
      </c>
      <c r="AT209" s="678">
        <f t="shared" si="66"/>
        <v>1.6382805999999999</v>
      </c>
      <c r="AU209" s="678">
        <f t="shared" si="66"/>
        <v>1.80210866</v>
      </c>
      <c r="AV209" s="678">
        <f t="shared" si="66"/>
        <v>1.9823195260000002</v>
      </c>
      <c r="AW209" s="745">
        <f t="shared" si="63"/>
        <v>8.3866547859999994</v>
      </c>
      <c r="AX209" s="854">
        <f t="shared" si="64"/>
        <v>24.579879208675266</v>
      </c>
      <c r="AY209" s="1090">
        <v>1.26</v>
      </c>
      <c r="AZ209" s="964">
        <v>8.7999999999999989</v>
      </c>
      <c r="BA209" s="964">
        <v>-39.61</v>
      </c>
      <c r="BB209" s="964">
        <v>-11.200000000000001</v>
      </c>
      <c r="BC209" s="964">
        <v>-18.170000000000002</v>
      </c>
      <c r="BE209" s="701">
        <v>2011</v>
      </c>
      <c r="BF209" s="986" t="e">
        <f>#VALUE!</f>
        <v>#VALUE!</v>
      </c>
      <c r="BG209" s="972">
        <v>5.2</v>
      </c>
    </row>
    <row r="210" spans="1:59" ht="11.25" customHeight="1" x14ac:dyDescent="0.2">
      <c r="A210" s="645" t="s">
        <v>1280</v>
      </c>
      <c r="B210" s="651" t="s">
        <v>1281</v>
      </c>
      <c r="C210" s="1080" t="s">
        <v>109</v>
      </c>
      <c r="D210" s="1080" t="s">
        <v>119</v>
      </c>
      <c r="E210" s="835">
        <v>8</v>
      </c>
      <c r="F210" s="554">
        <v>533</v>
      </c>
      <c r="G210" s="554" t="s">
        <v>38</v>
      </c>
      <c r="H210" s="554" t="s">
        <v>38</v>
      </c>
      <c r="I210" s="966">
        <v>44.45</v>
      </c>
      <c r="J210" s="745">
        <f t="shared" si="52"/>
        <v>2.6996625421822267</v>
      </c>
      <c r="K210" s="968">
        <v>0.3</v>
      </c>
      <c r="L210" s="679">
        <v>4</v>
      </c>
      <c r="M210" s="736">
        <f t="shared" si="53"/>
        <v>1.2</v>
      </c>
      <c r="N210" s="644" t="s">
        <v>165</v>
      </c>
      <c r="O210" s="838">
        <v>0.25</v>
      </c>
      <c r="P210" s="958">
        <v>43343</v>
      </c>
      <c r="Q210" s="958">
        <v>43374</v>
      </c>
      <c r="R210" s="736">
        <f t="shared" si="54"/>
        <v>19.999999999999996</v>
      </c>
      <c r="S210" s="802">
        <f>IF(INDEX(Historical!$D$7:$D$1452,MATCH(B210,Historical!$B$7:$B$1452,0))=0,"n/a",(INDEX(Historical!$C$7:$C$1452,MATCH(B210,Historical!$B$7:$B$1452,0))/INDEX(Historical!$D$7:$D$1452,MATCH(B210,Historical!$B$7:$B$1452,0))-1)*100)</f>
        <v>9.5238095238095344</v>
      </c>
      <c r="T210" s="802">
        <f>IF(INDEX(Historical!$F$7:$F$1452,MATCH(B210,Historical!$B$7:$B$1452,0))=0,"n/a",((INDEX(Historical!$C$7:$C$1452,MATCH(B210,Historical!$B$7:$B$1452,0))/INDEX(Historical!$F$7:$F$1452,MATCH(B210,Historical!$B$7:$B$1452,0)))^(1/3)-1)*100)</f>
        <v>13.452941227266413</v>
      </c>
      <c r="U210" s="802">
        <f>IF(INDEX(Historical!$I$7:$I$1452,MATCH(B210,Historical!$B$7:$B$1452,0))=0,"n/a",((INDEX(Historical!$C$7:$C$1452,MATCH(B210,Historical!$B$7:$B$1452,0))/INDEX(Historical!$I$7:$I$1452,MATCH(B210,Historical!$B$7:$B$1452,0)))^(1/5)-1)*100)</f>
        <v>18.126018804310839</v>
      </c>
      <c r="V210" s="802">
        <f>IF(INDEX(Historical!$O$7:$O$1452,MATCH(B210,Historical!$B$7:$B$1452,0))=0,"n/a",((INDEX(Historical!$C$7:$C$1452,MATCH(B210,Historical!$B$7:$B$1452,0))/INDEX(Historical!$O$7:$O$1452,MATCH(B210,Historical!$B$7:$B$1452,0)))^(1/10)-1)*100)</f>
        <v>-7.4714443101084882</v>
      </c>
      <c r="W210" s="803" t="str">
        <f t="shared" si="55"/>
        <v>n/a</v>
      </c>
      <c r="X210" s="804">
        <f t="shared" si="56"/>
        <v>0.54927329710032846</v>
      </c>
      <c r="Y210" s="756"/>
      <c r="Z210" s="745">
        <f t="shared" si="57"/>
        <v>27.027027027027025</v>
      </c>
      <c r="AA210" s="678">
        <f t="shared" si="58"/>
        <v>10.011261261261261</v>
      </c>
      <c r="AB210" s="679">
        <v>12</v>
      </c>
      <c r="AC210" s="959">
        <v>4.4400000000000004</v>
      </c>
      <c r="AD210" s="959">
        <v>0.5</v>
      </c>
      <c r="AE210" s="959">
        <v>0.88</v>
      </c>
      <c r="AF210" s="959">
        <v>1.25</v>
      </c>
      <c r="AG210" s="959" t="s">
        <v>138</v>
      </c>
      <c r="AH210" s="959">
        <v>8.9</v>
      </c>
      <c r="AI210" s="959">
        <v>15.76</v>
      </c>
      <c r="AJ210" s="959">
        <v>33</v>
      </c>
      <c r="AK210" s="959">
        <v>19.84</v>
      </c>
      <c r="AL210" s="969">
        <v>16510</v>
      </c>
      <c r="AM210" s="964">
        <v>0.2</v>
      </c>
      <c r="AN210" s="959">
        <v>0.37</v>
      </c>
      <c r="AO210" s="845">
        <f t="shared" si="59"/>
        <v>10.814420085231806</v>
      </c>
      <c r="AP210" s="846">
        <f t="shared" si="60"/>
        <v>20.825681346493067</v>
      </c>
      <c r="AQ210" s="680">
        <f t="shared" si="61"/>
        <v>-25.422444315921609</v>
      </c>
      <c r="AR210" s="745">
        <f>INDEX(Historical!$C$7:$C$1452,MATCH(B210,Historical!$B$7:$B$1452,0))*IF(AH210="n/a",1.03,IF(AH210&lt;0,1.01,IF(AH210&gt;10,1.1,(1+AH210/100))))</f>
        <v>1.0018800000000001</v>
      </c>
      <c r="AS210" s="678">
        <f t="shared" si="62"/>
        <v>1.1020680000000003</v>
      </c>
      <c r="AT210" s="678">
        <f t="shared" si="66"/>
        <v>1.2122748000000003</v>
      </c>
      <c r="AU210" s="678">
        <f t="shared" si="66"/>
        <v>1.3335022800000005</v>
      </c>
      <c r="AV210" s="678">
        <f t="shared" si="66"/>
        <v>1.4668525080000006</v>
      </c>
      <c r="AW210" s="745">
        <f t="shared" si="63"/>
        <v>6.116577588000002</v>
      </c>
      <c r="AX210" s="854">
        <f t="shared" si="64"/>
        <v>13.760579500562434</v>
      </c>
      <c r="AY210" s="1090">
        <v>0.77</v>
      </c>
      <c r="AZ210" s="964">
        <v>9.64</v>
      </c>
      <c r="BA210" s="964">
        <v>-24.92</v>
      </c>
      <c r="BB210" s="964">
        <v>0.73</v>
      </c>
      <c r="BC210" s="964">
        <v>-10.7</v>
      </c>
      <c r="BE210" s="701">
        <v>2011</v>
      </c>
      <c r="BF210" s="986" t="e">
        <f>#VALUE!</f>
        <v>#VALUE!</v>
      </c>
      <c r="BG210" s="972" t="s">
        <v>138</v>
      </c>
    </row>
    <row r="211" spans="1:59" ht="11.25" customHeight="1" x14ac:dyDescent="0.2">
      <c r="A211" s="645" t="s">
        <v>1282</v>
      </c>
      <c r="B211" s="651" t="s">
        <v>1283</v>
      </c>
      <c r="C211" s="1080" t="s">
        <v>248</v>
      </c>
      <c r="D211" s="1080" t="s">
        <v>4405</v>
      </c>
      <c r="E211" s="835">
        <v>9</v>
      </c>
      <c r="F211" s="554">
        <v>357</v>
      </c>
      <c r="G211" s="554" t="s">
        <v>107</v>
      </c>
      <c r="H211" s="554" t="s">
        <v>107</v>
      </c>
      <c r="I211" s="966">
        <v>18.78</v>
      </c>
      <c r="J211" s="745">
        <f t="shared" si="52"/>
        <v>3.8338658146964857</v>
      </c>
      <c r="K211" s="968">
        <v>0.18</v>
      </c>
      <c r="L211" s="679">
        <v>4</v>
      </c>
      <c r="M211" s="736">
        <f t="shared" si="53"/>
        <v>0.72</v>
      </c>
      <c r="N211" s="644" t="s">
        <v>153</v>
      </c>
      <c r="O211" s="838">
        <v>0.15</v>
      </c>
      <c r="P211" s="958">
        <v>43172</v>
      </c>
      <c r="Q211" s="958">
        <v>43188</v>
      </c>
      <c r="R211" s="736">
        <f t="shared" si="54"/>
        <v>20</v>
      </c>
      <c r="S211" s="802">
        <f>IF(INDEX(Historical!$D$7:$D$1452,MATCH(B211,Historical!$B$7:$B$1452,0))=0,"n/a",(INDEX(Historical!$C$7:$C$1452,MATCH(B211,Historical!$B$7:$B$1452,0))/INDEX(Historical!$D$7:$D$1452,MATCH(B211,Historical!$B$7:$B$1452,0))-1)*100)</f>
        <v>22.72727272727273</v>
      </c>
      <c r="T211" s="802">
        <f>IF(INDEX(Historical!$F$7:$F$1452,MATCH(B211,Historical!$B$7:$B$1452,0))=0,"n/a",((INDEX(Historical!$C$7:$C$1452,MATCH(B211,Historical!$B$7:$B$1452,0))/INDEX(Historical!$F$7:$F$1452,MATCH(B211,Historical!$B$7:$B$1452,0)))^(1/3)-1)*100)</f>
        <v>19.055078897614951</v>
      </c>
      <c r="U211" s="802">
        <f>IF(INDEX(Historical!$I$7:$I$1452,MATCH(B211,Historical!$B$7:$B$1452,0))=0,"n/a",((INDEX(Historical!$C$7:$C$1452,MATCH(B211,Historical!$B$7:$B$1452,0))/INDEX(Historical!$I$7:$I$1452,MATCH(B211,Historical!$B$7:$B$1452,0)))^(1/5)-1)*100)</f>
        <v>27.542450062579093</v>
      </c>
      <c r="V211" s="802">
        <f>IF(INDEX(Historical!$O$7:$O$1452,MATCH(B211,Historical!$B$7:$B$1452,0))=0,"n/a",((INDEX(Historical!$C$7:$C$1452,MATCH(B211,Historical!$B$7:$B$1452,0))/INDEX(Historical!$O$7:$O$1452,MATCH(B211,Historical!$B$7:$B$1452,0)))^(1/10)-1)*100)</f>
        <v>7.1773462536293131</v>
      </c>
      <c r="W211" s="803">
        <f t="shared" si="55"/>
        <v>3.8374141485304425</v>
      </c>
      <c r="X211" s="804">
        <f t="shared" si="56"/>
        <v>1.9126701432346593</v>
      </c>
      <c r="Y211" s="651"/>
      <c r="Z211" s="745">
        <f t="shared" si="57"/>
        <v>55.38461538461538</v>
      </c>
      <c r="AA211" s="678">
        <f t="shared" si="58"/>
        <v>14.446153846153846</v>
      </c>
      <c r="AB211" s="679">
        <v>12</v>
      </c>
      <c r="AC211" s="959">
        <v>1.3</v>
      </c>
      <c r="AD211" s="959">
        <v>1.1000000000000001</v>
      </c>
      <c r="AE211" s="959">
        <v>0.48</v>
      </c>
      <c r="AF211" s="959">
        <v>1.34</v>
      </c>
      <c r="AG211" s="959">
        <v>8.1199999999999992</v>
      </c>
      <c r="AH211" s="959">
        <v>-3</v>
      </c>
      <c r="AI211" s="959">
        <v>0.95</v>
      </c>
      <c r="AJ211" s="959">
        <v>14.399999999999999</v>
      </c>
      <c r="AK211" s="959">
        <v>13.100000000000001</v>
      </c>
      <c r="AL211" s="969">
        <v>396.07</v>
      </c>
      <c r="AM211" s="964">
        <v>0.2</v>
      </c>
      <c r="AN211" s="959">
        <v>0.18</v>
      </c>
      <c r="AO211" s="845">
        <f t="shared" si="59"/>
        <v>16.930162031121732</v>
      </c>
      <c r="AP211" s="846">
        <f t="shared" si="60"/>
        <v>31.37631587727558</v>
      </c>
      <c r="AQ211" s="680">
        <f t="shared" si="61"/>
        <v>-7.2450153388661338</v>
      </c>
      <c r="AR211" s="745">
        <f>INDEX(Historical!$C$7:$C$1452,MATCH(B211,Historical!$B$7:$B$1452,0))*IF(AH211="n/a",1.03,IF(AH211&lt;0,1.01,IF(AH211&gt;10,1.1,(1+AH211/100))))</f>
        <v>0.5454</v>
      </c>
      <c r="AS211" s="678">
        <f t="shared" si="62"/>
        <v>0.55058130000000005</v>
      </c>
      <c r="AT211" s="678">
        <f t="shared" si="66"/>
        <v>0.60563943000000009</v>
      </c>
      <c r="AU211" s="678">
        <f t="shared" si="66"/>
        <v>0.6662033730000001</v>
      </c>
      <c r="AV211" s="678">
        <f t="shared" si="66"/>
        <v>0.73282371030000015</v>
      </c>
      <c r="AW211" s="745">
        <f t="shared" si="63"/>
        <v>3.1006478133000002</v>
      </c>
      <c r="AX211" s="854">
        <f t="shared" si="64"/>
        <v>16.510371742811504</v>
      </c>
      <c r="AY211" s="1090">
        <v>0.76</v>
      </c>
      <c r="AZ211" s="964">
        <v>11.219999999999999</v>
      </c>
      <c r="BA211" s="964">
        <v>-18.82</v>
      </c>
      <c r="BB211" s="964">
        <v>-5.2299999999999995</v>
      </c>
      <c r="BC211" s="964">
        <v>-5.07</v>
      </c>
      <c r="BE211" s="701">
        <v>2010</v>
      </c>
      <c r="BF211" s="986" t="e">
        <f>#VALUE!</f>
        <v>#VALUE!</v>
      </c>
      <c r="BG211" s="972">
        <v>5.0999999999999996</v>
      </c>
    </row>
    <row r="212" spans="1:59" s="882" customFormat="1" ht="11.25" customHeight="1" x14ac:dyDescent="0.2">
      <c r="A212" s="861" t="s">
        <v>4162</v>
      </c>
      <c r="B212" s="890" t="s">
        <v>4163</v>
      </c>
      <c r="C212" s="1080" t="s">
        <v>248</v>
      </c>
      <c r="D212" s="1080" t="s">
        <v>4405</v>
      </c>
      <c r="E212" s="862">
        <v>9</v>
      </c>
      <c r="F212" s="554">
        <v>358</v>
      </c>
      <c r="G212" s="1179" t="s">
        <v>107</v>
      </c>
      <c r="H212" s="1179" t="s">
        <v>107</v>
      </c>
      <c r="I212" s="863">
        <v>18.399999999999999</v>
      </c>
      <c r="J212" s="864">
        <f t="shared" si="52"/>
        <v>3.6956521739130443</v>
      </c>
      <c r="K212" s="865">
        <v>0.17</v>
      </c>
      <c r="L212" s="866">
        <v>4</v>
      </c>
      <c r="M212" s="867">
        <f t="shared" si="53"/>
        <v>0.68</v>
      </c>
      <c r="N212" s="868" t="s">
        <v>153</v>
      </c>
      <c r="O212" s="869">
        <v>0.14249999999999999</v>
      </c>
      <c r="P212" s="870">
        <v>43172</v>
      </c>
      <c r="Q212" s="870">
        <v>43188</v>
      </c>
      <c r="R212" s="867">
        <f t="shared" si="54"/>
        <v>19.298245614035107</v>
      </c>
      <c r="S212" s="802">
        <f>IF(INDEX(Historical!$D$7:$D$1452,MATCH(B212,Historical!$B$7:$B$1452,0))=0,"n/a",(INDEX(Historical!$C$7:$C$1452,MATCH(B212,Historical!$B$7:$B$1452,0))/INDEX(Historical!$D$7:$D$1452,MATCH(B212,Historical!$B$7:$B$1452,0))-1)*100)</f>
        <v>22.891566265060259</v>
      </c>
      <c r="T212" s="802">
        <f>IF(INDEX(Historical!$F$7:$F$1452,MATCH(B212,Historical!$B$7:$B$1452,0))=0,"n/a",((INDEX(Historical!$C$7:$C$1452,MATCH(B212,Historical!$B$7:$B$1452,0))/INDEX(Historical!$F$7:$F$1452,MATCH(B212,Historical!$B$7:$B$1452,0)))^(1/3)-1)*100)</f>
        <v>19.348319192733697</v>
      </c>
      <c r="U212" s="802">
        <f>IF(INDEX(Historical!$I$7:$I$1452,MATCH(B212,Historical!$B$7:$B$1452,0))=0,"n/a",((INDEX(Historical!$C$7:$C$1452,MATCH(B212,Historical!$B$7:$B$1452,0))/INDEX(Historical!$I$7:$I$1452,MATCH(B212,Historical!$B$7:$B$1452,0)))^(1/5)-1)*100)</f>
        <v>27.730844458753978</v>
      </c>
      <c r="V212" s="802">
        <f>IF(INDEX(Historical!$O$7:$O$1452,MATCH(B212,Historical!$B$7:$B$1452,0))=0,"n/a",((INDEX(Historical!$C$7:$C$1452,MATCH(B212,Historical!$B$7:$B$1452,0))/INDEX(Historical!$O$7:$O$1452,MATCH(B212,Historical!$B$7:$B$1452,0)))^(1/10)-1)*100)</f>
        <v>7.3897958414493869</v>
      </c>
      <c r="W212" s="871">
        <f t="shared" si="55"/>
        <v>3.7525860055851052</v>
      </c>
      <c r="X212" s="872" t="str">
        <f t="shared" si="56"/>
        <v>n/a</v>
      </c>
      <c r="Y212" s="890"/>
      <c r="Z212" s="864">
        <f t="shared" si="57"/>
        <v>61.261261261261254</v>
      </c>
      <c r="AA212" s="874">
        <f t="shared" si="58"/>
        <v>16.576576576576574</v>
      </c>
      <c r="AB212" s="866">
        <v>12</v>
      </c>
      <c r="AC212" s="875">
        <v>1.1100000000000001</v>
      </c>
      <c r="AD212" s="875" t="s">
        <v>138</v>
      </c>
      <c r="AE212" s="875">
        <v>0.46</v>
      </c>
      <c r="AF212" s="875">
        <v>1.3</v>
      </c>
      <c r="AG212" s="875">
        <v>8.1199999999999992</v>
      </c>
      <c r="AH212" s="875" t="s">
        <v>138</v>
      </c>
      <c r="AI212" s="875" t="s">
        <v>138</v>
      </c>
      <c r="AJ212" s="875" t="s">
        <v>138</v>
      </c>
      <c r="AK212" s="875" t="s">
        <v>138</v>
      </c>
      <c r="AL212" s="876">
        <v>380.67</v>
      </c>
      <c r="AM212" s="877">
        <v>6.61</v>
      </c>
      <c r="AN212" s="875">
        <v>0.18</v>
      </c>
      <c r="AO212" s="878">
        <f t="shared" si="59"/>
        <v>14.849920056090447</v>
      </c>
      <c r="AP212" s="879">
        <f t="shared" si="60"/>
        <v>31.426496632667021</v>
      </c>
      <c r="AQ212" s="880">
        <f t="shared" si="61"/>
        <v>-2.1349011262054796</v>
      </c>
      <c r="AR212" s="745">
        <f>INDEX(Historical!$C$7:$C$1452,MATCH(B212,Historical!$B$7:$B$1452,0))*IF(AH212="n/a",1.03,IF(AH212&lt;0,1.01,IF(AH212&gt;10,1.1,(1+AH212/100))))</f>
        <v>0.52529999999999999</v>
      </c>
      <c r="AS212" s="874">
        <f t="shared" si="62"/>
        <v>0.54105899999999996</v>
      </c>
      <c r="AT212" s="874">
        <f t="shared" si="66"/>
        <v>0.55729076999999994</v>
      </c>
      <c r="AU212" s="874">
        <f t="shared" si="66"/>
        <v>0.57400949309999993</v>
      </c>
      <c r="AV212" s="874">
        <f t="shared" si="66"/>
        <v>0.59122977789299991</v>
      </c>
      <c r="AW212" s="864">
        <f t="shared" si="63"/>
        <v>2.7888890409929994</v>
      </c>
      <c r="AX212" s="881">
        <f t="shared" si="64"/>
        <v>15.157005657570648</v>
      </c>
      <c r="AY212" s="1091">
        <v>0.42</v>
      </c>
      <c r="AZ212" s="877">
        <v>6.8500000000000005</v>
      </c>
      <c r="BA212" s="877">
        <v>-18.87</v>
      </c>
      <c r="BB212" s="877">
        <v>-8.73</v>
      </c>
      <c r="BC212" s="877">
        <v>-7.91</v>
      </c>
      <c r="BD212" s="1007"/>
      <c r="BE212" s="701">
        <v>2010</v>
      </c>
      <c r="BF212" s="986" t="e">
        <f>#VALUE!</f>
        <v>#VALUE!</v>
      </c>
      <c r="BG212" s="938">
        <v>5.04</v>
      </c>
    </row>
    <row r="213" spans="1:59" ht="11.25" customHeight="1" x14ac:dyDescent="0.2">
      <c r="A213" s="645" t="s">
        <v>4266</v>
      </c>
      <c r="B213" s="651" t="s">
        <v>4267</v>
      </c>
      <c r="C213" s="1080" t="s">
        <v>109</v>
      </c>
      <c r="D213" s="1080" t="s">
        <v>4427</v>
      </c>
      <c r="E213" s="835">
        <v>7</v>
      </c>
      <c r="F213" s="554">
        <v>612</v>
      </c>
      <c r="G213" s="554" t="s">
        <v>38</v>
      </c>
      <c r="H213" s="554" t="s">
        <v>38</v>
      </c>
      <c r="I213" s="966">
        <v>21.03</v>
      </c>
      <c r="J213" s="745">
        <f t="shared" si="52"/>
        <v>1.9020446980504042</v>
      </c>
      <c r="K213" s="968">
        <v>0.1</v>
      </c>
      <c r="L213" s="679">
        <v>4</v>
      </c>
      <c r="M213" s="736">
        <f t="shared" si="53"/>
        <v>0.4</v>
      </c>
      <c r="N213" s="644" t="s">
        <v>147</v>
      </c>
      <c r="O213" s="838">
        <v>7.0000000000000007E-2</v>
      </c>
      <c r="P213" s="958">
        <v>43265</v>
      </c>
      <c r="Q213" s="958">
        <v>43282</v>
      </c>
      <c r="R213" s="736">
        <f t="shared" si="54"/>
        <v>42.857142857142847</v>
      </c>
      <c r="S213" s="802">
        <f>IF(INDEX(Historical!$D$7:$D$1452,MATCH(B213,Historical!$B$7:$B$1452,0))=0,"n/a",(INDEX(Historical!$C$7:$C$1452,MATCH(B213,Historical!$B$7:$B$1452,0))/INDEX(Historical!$D$7:$D$1452,MATCH(B213,Historical!$B$7:$B$1452,0))-1)*100)</f>
        <v>33.845999999999975</v>
      </c>
      <c r="T213" s="802">
        <f>IF(INDEX(Historical!$F$7:$F$1452,MATCH(B213,Historical!$B$7:$B$1452,0))=0,"n/a",((INDEX(Historical!$C$7:$C$1452,MATCH(B213,Historical!$B$7:$B$1452,0))/INDEX(Historical!$F$7:$F$1452,MATCH(B213,Historical!$B$7:$B$1452,0)))^(1/3)-1)*100)</f>
        <v>14.271427117218938</v>
      </c>
      <c r="U213" s="802">
        <f>IF(INDEX(Historical!$I$7:$I$1452,MATCH(B213,Historical!$B$7:$B$1452,0))=0,"n/a",((INDEX(Historical!$C$7:$C$1452,MATCH(B213,Historical!$B$7:$B$1452,0))/INDEX(Historical!$I$7:$I$1452,MATCH(B213,Historical!$B$7:$B$1452,0)))^(1/5)-1)*100)</f>
        <v>10.02856803611496</v>
      </c>
      <c r="V213" s="802">
        <f>IF(INDEX(Historical!$O$7:$O$1452,MATCH(B213,Historical!$B$7:$B$1452,0))=0,"n/a",((INDEX(Historical!$C$7:$C$1452,MATCH(B213,Historical!$B$7:$B$1452,0))/INDEX(Historical!$O$7:$O$1452,MATCH(B213,Historical!$B$7:$B$1452,0)))^(1/10)-1)*100)</f>
        <v>-7.9603403261319432</v>
      </c>
      <c r="W213" s="803" t="str">
        <f t="shared" si="55"/>
        <v>n/a</v>
      </c>
      <c r="X213" s="804">
        <f t="shared" si="56"/>
        <v>0.20508319092259633</v>
      </c>
      <c r="Y213" s="771"/>
      <c r="Z213" s="745">
        <f t="shared" si="57"/>
        <v>24.539877300613501</v>
      </c>
      <c r="AA213" s="678">
        <f t="shared" si="58"/>
        <v>12.901840490797548</v>
      </c>
      <c r="AB213" s="679">
        <v>12</v>
      </c>
      <c r="AC213" s="959">
        <v>1.63</v>
      </c>
      <c r="AD213" s="959" t="s">
        <v>138</v>
      </c>
      <c r="AE213" s="959">
        <v>2.29</v>
      </c>
      <c r="AF213" s="959">
        <v>1.34</v>
      </c>
      <c r="AG213" s="959">
        <v>6.2</v>
      </c>
      <c r="AH213" s="959">
        <v>3.8</v>
      </c>
      <c r="AI213" s="959" t="s">
        <v>138</v>
      </c>
      <c r="AJ213" s="959">
        <v>48.9</v>
      </c>
      <c r="AK213" s="959" t="s">
        <v>138</v>
      </c>
      <c r="AL213" s="969">
        <v>127.65</v>
      </c>
      <c r="AM213" s="964">
        <v>0.89999999999999991</v>
      </c>
      <c r="AN213" s="959">
        <v>0.52</v>
      </c>
      <c r="AO213" s="845">
        <f t="shared" si="59"/>
        <v>-0.97122775663218341</v>
      </c>
      <c r="AP213" s="846">
        <f t="shared" si="60"/>
        <v>11.930612734165365</v>
      </c>
      <c r="AQ213" s="680">
        <f t="shared" si="61"/>
        <v>-12.342925093372548</v>
      </c>
      <c r="AR213" s="745">
        <f>INDEX(Historical!$C$7:$C$1452,MATCH(B213,Historical!$B$7:$B$1452,0))*IF(AH213="n/a",1.03,IF(AH213&lt;0,1.01,IF(AH213&gt;10,1.1,(1+AH213/100))))</f>
        <v>0.27786429600000001</v>
      </c>
      <c r="AS213" s="678">
        <f t="shared" si="62"/>
        <v>0.28620022488000002</v>
      </c>
      <c r="AT213" s="678">
        <f t="shared" si="66"/>
        <v>0.29478623162640005</v>
      </c>
      <c r="AU213" s="678">
        <f t="shared" si="66"/>
        <v>0.30362981857519206</v>
      </c>
      <c r="AV213" s="678">
        <f t="shared" si="66"/>
        <v>0.31273871313244783</v>
      </c>
      <c r="AW213" s="745">
        <f t="shared" si="63"/>
        <v>1.4752192842140399</v>
      </c>
      <c r="AX213" s="854">
        <f t="shared" si="64"/>
        <v>7.0148325450025668</v>
      </c>
      <c r="AY213" s="1090">
        <v>0.25</v>
      </c>
      <c r="AZ213" s="964">
        <v>9.36</v>
      </c>
      <c r="BA213" s="964">
        <v>-15.47</v>
      </c>
      <c r="BB213" s="964">
        <v>-7.79</v>
      </c>
      <c r="BC213" s="964">
        <v>-3.7900000000000005</v>
      </c>
      <c r="BE213" s="701">
        <v>2012</v>
      </c>
      <c r="BF213" s="986" t="e">
        <f>#VALUE!</f>
        <v>#VALUE!</v>
      </c>
      <c r="BG213" s="972">
        <v>0.4</v>
      </c>
    </row>
    <row r="214" spans="1:59" ht="11.25" customHeight="1" x14ac:dyDescent="0.2">
      <c r="A214" s="667" t="s">
        <v>1284</v>
      </c>
      <c r="B214" s="651" t="s">
        <v>1285</v>
      </c>
      <c r="C214" s="1080" t="s">
        <v>4407</v>
      </c>
      <c r="D214" s="1080" t="s">
        <v>4408</v>
      </c>
      <c r="E214" s="835">
        <v>7</v>
      </c>
      <c r="F214" s="554">
        <v>627</v>
      </c>
      <c r="G214" s="554" t="s">
        <v>107</v>
      </c>
      <c r="H214" s="554" t="s">
        <v>107</v>
      </c>
      <c r="I214" s="966">
        <v>25.31</v>
      </c>
      <c r="J214" s="745">
        <f t="shared" si="52"/>
        <v>4.8992493085736868</v>
      </c>
      <c r="K214" s="968">
        <v>0.31</v>
      </c>
      <c r="L214" s="679">
        <v>4</v>
      </c>
      <c r="M214" s="736">
        <f t="shared" si="53"/>
        <v>1.24</v>
      </c>
      <c r="N214" s="644" t="s">
        <v>591</v>
      </c>
      <c r="O214" s="838">
        <v>0.30499999999999999</v>
      </c>
      <c r="P214" s="958">
        <v>43374</v>
      </c>
      <c r="Q214" s="958">
        <v>43378</v>
      </c>
      <c r="R214" s="736">
        <f t="shared" si="54"/>
        <v>1.6393442622950833</v>
      </c>
      <c r="S214" s="802">
        <f>IF(INDEX(Historical!$D$7:$D$1452,MATCH(B214,Historical!$B$7:$B$1452,0))=0,"n/a",(INDEX(Historical!$C$7:$C$1452,MATCH(B214,Historical!$B$7:$B$1452,0))/INDEX(Historical!$D$7:$D$1452,MATCH(B214,Historical!$B$7:$B$1452,0))-1)*100)</f>
        <v>1.6877637130801482</v>
      </c>
      <c r="T214" s="802">
        <f>IF(INDEX(Historical!$F$7:$F$1452,MATCH(B214,Historical!$B$7:$B$1452,0))=0,"n/a",((INDEX(Historical!$C$7:$C$1452,MATCH(B214,Historical!$B$7:$B$1452,0))/INDEX(Historical!$F$7:$F$1452,MATCH(B214,Historical!$B$7:$B$1452,0)))^(1/3)-1)*100)</f>
        <v>1.495947983426138</v>
      </c>
      <c r="U214" s="802">
        <f>IF(INDEX(Historical!$I$7:$I$1452,MATCH(B214,Historical!$B$7:$B$1452,0))=0,"n/a",((INDEX(Historical!$C$7:$C$1452,MATCH(B214,Historical!$B$7:$B$1452,0))/INDEX(Historical!$I$7:$I$1452,MATCH(B214,Historical!$B$7:$B$1452,0)))^(1/5)-1)*100)</f>
        <v>25.745999664166554</v>
      </c>
      <c r="V214" s="802" t="str">
        <f>IF(INDEX(Historical!$O$7:$O$1452,MATCH(B214,Historical!$B$7:$B$1452,0))=0,"n/a",((INDEX(Historical!$C$7:$C$1452,MATCH(B214,Historical!$B$7:$B$1452,0))/INDEX(Historical!$O$7:$O$1452,MATCH(B214,Historical!$B$7:$B$1452,0)))^(1/10)-1)*100)</f>
        <v>n/a</v>
      </c>
      <c r="W214" s="803" t="str">
        <f t="shared" si="55"/>
        <v>n/a</v>
      </c>
      <c r="X214" s="804">
        <f t="shared" si="56"/>
        <v>0.8877930918678123</v>
      </c>
      <c r="Y214" s="754"/>
      <c r="Z214" s="745">
        <f t="shared" si="57"/>
        <v>108.77192982456141</v>
      </c>
      <c r="AA214" s="678">
        <f t="shared" si="58"/>
        <v>22.201754385964914</v>
      </c>
      <c r="AB214" s="679">
        <v>12</v>
      </c>
      <c r="AC214" s="959">
        <v>1.1399999999999999</v>
      </c>
      <c r="AD214" s="959" t="s">
        <v>138</v>
      </c>
      <c r="AE214" s="959">
        <v>7.87</v>
      </c>
      <c r="AF214" s="959">
        <v>1.57</v>
      </c>
      <c r="AG214" s="959">
        <v>7.3</v>
      </c>
      <c r="AH214" s="959">
        <v>5.4</v>
      </c>
      <c r="AI214" s="959">
        <v>-69.17</v>
      </c>
      <c r="AJ214" s="959">
        <v>28.999999999999996</v>
      </c>
      <c r="AK214" s="959" t="s">
        <v>138</v>
      </c>
      <c r="AL214" s="969">
        <v>5490</v>
      </c>
      <c r="AM214" s="964">
        <v>0.47000000000000003</v>
      </c>
      <c r="AN214" s="959">
        <v>0.78</v>
      </c>
      <c r="AO214" s="845">
        <f t="shared" si="59"/>
        <v>8.4434945867753264</v>
      </c>
      <c r="AP214" s="846">
        <f t="shared" si="60"/>
        <v>30.645248972740241</v>
      </c>
      <c r="AQ214" s="680">
        <f t="shared" si="61"/>
        <v>24.466424541747923</v>
      </c>
      <c r="AR214" s="745">
        <f>INDEX(Historical!$C$7:$C$1452,MATCH(B214,Historical!$B$7:$B$1452,0))*IF(AH214="n/a",1.03,IF(AH214&lt;0,1.01,IF(AH214&gt;10,1.1,(1+AH214/100))))</f>
        <v>1.2700699999999998</v>
      </c>
      <c r="AS214" s="678">
        <f t="shared" si="62"/>
        <v>1.2827706999999999</v>
      </c>
      <c r="AT214" s="678">
        <f t="shared" si="66"/>
        <v>1.321253821</v>
      </c>
      <c r="AU214" s="678">
        <f t="shared" si="66"/>
        <v>1.3608914356299999</v>
      </c>
      <c r="AV214" s="678">
        <f t="shared" si="66"/>
        <v>1.4017181786988999</v>
      </c>
      <c r="AW214" s="745">
        <f t="shared" si="63"/>
        <v>6.6367041353289</v>
      </c>
      <c r="AX214" s="854">
        <f t="shared" si="64"/>
        <v>26.221667859853419</v>
      </c>
      <c r="AY214" s="1090">
        <v>0.38</v>
      </c>
      <c r="AZ214" s="964">
        <v>5.2200000000000006</v>
      </c>
      <c r="BA214" s="964">
        <v>-15.939999999999998</v>
      </c>
      <c r="BB214" s="964">
        <v>-5.13</v>
      </c>
      <c r="BC214" s="964">
        <v>-4.3600000000000003</v>
      </c>
      <c r="BE214" s="701">
        <v>2012</v>
      </c>
      <c r="BF214" s="986" t="e">
        <f>#VALUE!</f>
        <v>#VALUE!</v>
      </c>
      <c r="BG214" s="972">
        <v>3.8</v>
      </c>
    </row>
    <row r="215" spans="1:59" ht="11.25" customHeight="1" x14ac:dyDescent="0.2">
      <c r="A215" s="667" t="s">
        <v>1288</v>
      </c>
      <c r="B215" s="651" t="s">
        <v>1289</v>
      </c>
      <c r="C215" s="1080" t="s">
        <v>109</v>
      </c>
      <c r="D215" s="1080" t="s">
        <v>4427</v>
      </c>
      <c r="E215" s="835">
        <v>6</v>
      </c>
      <c r="F215" s="554">
        <v>706</v>
      </c>
      <c r="G215" s="554" t="s">
        <v>107</v>
      </c>
      <c r="H215" s="554" t="s">
        <v>107</v>
      </c>
      <c r="I215" s="966">
        <v>81</v>
      </c>
      <c r="J215" s="745">
        <f t="shared" si="52"/>
        <v>2.3362962962962963</v>
      </c>
      <c r="K215" s="968">
        <v>0.47310000000000002</v>
      </c>
      <c r="L215" s="679">
        <v>4</v>
      </c>
      <c r="M215" s="736">
        <f t="shared" si="53"/>
        <v>1.8924000000000001</v>
      </c>
      <c r="N215" s="644" t="s">
        <v>128</v>
      </c>
      <c r="O215" s="838">
        <v>0.43009999999999998</v>
      </c>
      <c r="P215" s="958">
        <v>43181</v>
      </c>
      <c r="Q215" s="958">
        <v>43200</v>
      </c>
      <c r="R215" s="736">
        <f t="shared" si="54"/>
        <v>9.9976749593117979</v>
      </c>
      <c r="S215" s="802">
        <f>IF(INDEX(Historical!$D$7:$D$1452,MATCH(B215,Historical!$B$7:$B$1452,0))=0,"n/a",(INDEX(Historical!$C$7:$C$1452,MATCH(B215,Historical!$B$7:$B$1452,0))/INDEX(Historical!$D$7:$D$1452,MATCH(B215,Historical!$B$7:$B$1452,0))-1)*100)</f>
        <v>8.9842483956699137</v>
      </c>
      <c r="T215" s="802">
        <f>IF(INDEX(Historical!$F$7:$F$1452,MATCH(B215,Historical!$B$7:$B$1452,0))=0,"n/a",((INDEX(Historical!$C$7:$C$1452,MATCH(B215,Historical!$B$7:$B$1452,0))/INDEX(Historical!$F$7:$F$1452,MATCH(B215,Historical!$B$7:$B$1452,0)))^(1/3)-1)*100)</f>
        <v>5.821686266483983</v>
      </c>
      <c r="U215" s="802">
        <f>IF(INDEX(Historical!$I$7:$I$1452,MATCH(B215,Historical!$B$7:$B$1452,0))=0,"n/a",((INDEX(Historical!$C$7:$C$1452,MATCH(B215,Historical!$B$7:$B$1452,0))/INDEX(Historical!$I$7:$I$1452,MATCH(B215,Historical!$B$7:$B$1452,0)))^(1/5)-1)*100)</f>
        <v>5.4937746852231406</v>
      </c>
      <c r="V215" s="802">
        <f>IF(INDEX(Historical!$O$7:$O$1452,MATCH(B215,Historical!$B$7:$B$1452,0))=0,"n/a",((INDEX(Historical!$C$7:$C$1452,MATCH(B215,Historical!$B$7:$B$1452,0))/INDEX(Historical!$O$7:$O$1452,MATCH(B215,Historical!$B$7:$B$1452,0)))^(1/10)-1)*100)</f>
        <v>4.3852118412921026</v>
      </c>
      <c r="W215" s="803">
        <f t="shared" si="55"/>
        <v>1.2527957334905855</v>
      </c>
      <c r="X215" s="804" t="str">
        <f t="shared" si="56"/>
        <v>n/a</v>
      </c>
      <c r="Y215" s="759"/>
      <c r="Z215" s="745" t="str">
        <f t="shared" si="57"/>
        <v>n/a</v>
      </c>
      <c r="AA215" s="678" t="str">
        <f t="shared" si="58"/>
        <v>n/a</v>
      </c>
      <c r="AB215" s="679">
        <v>12</v>
      </c>
      <c r="AC215" s="959" t="s">
        <v>138</v>
      </c>
      <c r="AD215" s="959" t="s">
        <v>138</v>
      </c>
      <c r="AE215" s="959" t="s">
        <v>138</v>
      </c>
      <c r="AF215" s="959" t="s">
        <v>138</v>
      </c>
      <c r="AG215" s="959" t="s">
        <v>138</v>
      </c>
      <c r="AH215" s="959" t="s">
        <v>138</v>
      </c>
      <c r="AI215" s="959" t="s">
        <v>138</v>
      </c>
      <c r="AJ215" s="959" t="s">
        <v>138</v>
      </c>
      <c r="AK215" s="959" t="s">
        <v>138</v>
      </c>
      <c r="AL215" s="969" t="s">
        <v>138</v>
      </c>
      <c r="AM215" s="964" t="s">
        <v>138</v>
      </c>
      <c r="AN215" s="959" t="s">
        <v>138</v>
      </c>
      <c r="AO215" s="845" t="str">
        <f t="shared" si="59"/>
        <v>n/a</v>
      </c>
      <c r="AP215" s="846">
        <f t="shared" si="60"/>
        <v>7.8300709815194374</v>
      </c>
      <c r="AQ215" s="680" t="str">
        <f t="shared" si="61"/>
        <v>n/a</v>
      </c>
      <c r="AR215" s="745">
        <f>INDEX(Historical!$C$7:$C$1452,MATCH(B215,Historical!$B$7:$B$1452,0))*IF(AH215="n/a",1.03,IF(AH215&lt;0,1.01,IF(AH215&gt;10,1.1,(1+AH215/100))))</f>
        <v>1.7317390000000001</v>
      </c>
      <c r="AS215" s="678">
        <f t="shared" si="62"/>
        <v>1.7836911700000002</v>
      </c>
      <c r="AT215" s="678">
        <f t="shared" si="66"/>
        <v>1.8372019051000004</v>
      </c>
      <c r="AU215" s="678">
        <f t="shared" si="66"/>
        <v>1.8923179622530004</v>
      </c>
      <c r="AV215" s="678">
        <f t="shared" si="66"/>
        <v>1.9490875011205904</v>
      </c>
      <c r="AW215" s="745">
        <f t="shared" si="63"/>
        <v>9.1940375384735908</v>
      </c>
      <c r="AX215" s="854">
        <f t="shared" si="64"/>
        <v>11.350663627745174</v>
      </c>
      <c r="AY215" s="1090" t="s">
        <v>138</v>
      </c>
      <c r="AZ215" s="964" t="s">
        <v>138</v>
      </c>
      <c r="BA215" s="964" t="s">
        <v>138</v>
      </c>
      <c r="BB215" s="964" t="s">
        <v>138</v>
      </c>
      <c r="BC215" s="964" t="s">
        <v>138</v>
      </c>
      <c r="BD215" s="1006" t="s">
        <v>4351</v>
      </c>
      <c r="BE215" s="701">
        <v>2013</v>
      </c>
      <c r="BF215" s="986" t="e">
        <f>#VALUE!</f>
        <v>#VALUE!</v>
      </c>
      <c r="BG215" s="972" t="s">
        <v>138</v>
      </c>
    </row>
    <row r="216" spans="1:59" ht="11.25" customHeight="1" x14ac:dyDescent="0.2">
      <c r="A216" s="645" t="s">
        <v>3880</v>
      </c>
      <c r="B216" s="651" t="s">
        <v>3881</v>
      </c>
      <c r="C216" s="1080" t="s">
        <v>109</v>
      </c>
      <c r="D216" s="1080" t="s">
        <v>4423</v>
      </c>
      <c r="E216" s="835">
        <v>5</v>
      </c>
      <c r="F216" s="554">
        <v>855</v>
      </c>
      <c r="G216" s="554" t="s">
        <v>107</v>
      </c>
      <c r="H216" s="554" t="s">
        <v>107</v>
      </c>
      <c r="I216" s="966">
        <v>10.01</v>
      </c>
      <c r="J216" s="745">
        <f t="shared" si="52"/>
        <v>4.395604395604396</v>
      </c>
      <c r="K216" s="968">
        <v>0.11</v>
      </c>
      <c r="L216" s="679">
        <v>4</v>
      </c>
      <c r="M216" s="736">
        <f t="shared" si="53"/>
        <v>0.44</v>
      </c>
      <c r="N216" s="644" t="s">
        <v>307</v>
      </c>
      <c r="O216" s="838">
        <v>0.1</v>
      </c>
      <c r="P216" s="958">
        <v>43413</v>
      </c>
      <c r="Q216" s="958">
        <v>43439</v>
      </c>
      <c r="R216" s="736">
        <f t="shared" si="54"/>
        <v>9.9999999999999947</v>
      </c>
      <c r="S216" s="802">
        <f>IF(INDEX(Historical!$D$7:$D$1452,MATCH(B216,Historical!$B$7:$B$1452,0))=0,"n/a",(INDEX(Historical!$C$7:$C$1452,MATCH(B216,Historical!$B$7:$B$1452,0))/INDEX(Historical!$D$7:$D$1452,MATCH(B216,Historical!$B$7:$B$1452,0))-1)*100)</f>
        <v>28.676996108812091</v>
      </c>
      <c r="T216" s="802">
        <f>IF(INDEX(Historical!$F$7:$F$1452,MATCH(B216,Historical!$B$7:$B$1452,0))=0,"n/a",((INDEX(Historical!$C$7:$C$1452,MATCH(B216,Historical!$B$7:$B$1452,0))/INDEX(Historical!$F$7:$F$1452,MATCH(B216,Historical!$B$7:$B$1452,0)))^(1/3)-1)*100)</f>
        <v>37.039634376297428</v>
      </c>
      <c r="U216" s="802">
        <f>IF(INDEX(Historical!$I$7:$I$1452,MATCH(B216,Historical!$B$7:$B$1452,0))=0,"n/a",((INDEX(Historical!$C$7:$C$1452,MATCH(B216,Historical!$B$7:$B$1452,0))/INDEX(Historical!$I$7:$I$1452,MATCH(B216,Historical!$B$7:$B$1452,0)))^(1/5)-1)*100)</f>
        <v>28.473956196996532</v>
      </c>
      <c r="V216" s="802">
        <f>IF(INDEX(Historical!$O$7:$O$1452,MATCH(B216,Historical!$B$7:$B$1452,0))=0,"n/a",((INDEX(Historical!$C$7:$C$1452,MATCH(B216,Historical!$B$7:$B$1452,0))/INDEX(Historical!$O$7:$O$1452,MATCH(B216,Historical!$B$7:$B$1452,0)))^(1/10)-1)*100)</f>
        <v>23.424306877672873</v>
      </c>
      <c r="W216" s="803">
        <f t="shared" si="55"/>
        <v>1.215573051774556</v>
      </c>
      <c r="X216" s="804">
        <f t="shared" si="56"/>
        <v>0.68944203866819698</v>
      </c>
      <c r="Y216" s="759"/>
      <c r="Z216" s="745">
        <f t="shared" si="57"/>
        <v>14.057507987220447</v>
      </c>
      <c r="AA216" s="678">
        <f t="shared" si="58"/>
        <v>3.1980830670926519</v>
      </c>
      <c r="AB216" s="679">
        <v>9</v>
      </c>
      <c r="AC216" s="959">
        <v>3.13</v>
      </c>
      <c r="AD216" s="959" t="s">
        <v>138</v>
      </c>
      <c r="AE216" s="959">
        <v>1.39</v>
      </c>
      <c r="AF216" s="959">
        <v>1.1000000000000001</v>
      </c>
      <c r="AG216" s="959">
        <v>31.4</v>
      </c>
      <c r="AH216" s="959">
        <v>62.5</v>
      </c>
      <c r="AI216" s="959" t="s">
        <v>138</v>
      </c>
      <c r="AJ216" s="959">
        <v>41.3</v>
      </c>
      <c r="AK216" s="959" t="s">
        <v>138</v>
      </c>
      <c r="AL216" s="969">
        <v>75.680000000000007</v>
      </c>
      <c r="AM216" s="964">
        <v>41.6</v>
      </c>
      <c r="AN216" s="959">
        <v>0.31</v>
      </c>
      <c r="AO216" s="845">
        <f t="shared" si="59"/>
        <v>29.671477525508273</v>
      </c>
      <c r="AP216" s="846">
        <f t="shared" si="60"/>
        <v>32.869560592600926</v>
      </c>
      <c r="AQ216" s="680">
        <f t="shared" si="61"/>
        <v>-60.458790139333161</v>
      </c>
      <c r="AR216" s="745">
        <f>INDEX(Historical!$C$7:$C$1452,MATCH(B216,Historical!$B$7:$B$1452,0))*IF(AH216="n/a",1.03,IF(AH216&lt;0,1.01,IF(AH216&gt;10,1.1,(1+AH216/100))))</f>
        <v>0.32083370000000005</v>
      </c>
      <c r="AS216" s="678">
        <f t="shared" si="62"/>
        <v>0.33045871100000007</v>
      </c>
      <c r="AT216" s="678">
        <f t="shared" si="66"/>
        <v>0.34037247233000006</v>
      </c>
      <c r="AU216" s="678">
        <f t="shared" si="66"/>
        <v>0.35058364649990009</v>
      </c>
      <c r="AV216" s="678">
        <f t="shared" si="66"/>
        <v>0.36110115589489711</v>
      </c>
      <c r="AW216" s="745">
        <f t="shared" si="63"/>
        <v>1.7033496857247974</v>
      </c>
      <c r="AX216" s="854">
        <f t="shared" si="64"/>
        <v>17.016480376871105</v>
      </c>
      <c r="AY216" s="1090">
        <v>0.73</v>
      </c>
      <c r="AZ216" s="964">
        <v>3.3000000000000003</v>
      </c>
      <c r="BA216" s="964">
        <v>-49.95</v>
      </c>
      <c r="BB216" s="964">
        <v>-14.899999999999999</v>
      </c>
      <c r="BC216" s="964">
        <v>-36.230000000000004</v>
      </c>
      <c r="BE216" s="701">
        <v>2014</v>
      </c>
      <c r="BF216" s="986" t="e">
        <f>#VALUE!</f>
        <v>#VALUE!</v>
      </c>
      <c r="BG216" s="972">
        <v>20</v>
      </c>
    </row>
    <row r="217" spans="1:59" ht="11.25" customHeight="1" x14ac:dyDescent="0.2">
      <c r="A217" s="645" t="s">
        <v>1290</v>
      </c>
      <c r="B217" s="651" t="s">
        <v>1291</v>
      </c>
      <c r="C217" s="1080" t="s">
        <v>109</v>
      </c>
      <c r="D217" s="1080" t="s">
        <v>4427</v>
      </c>
      <c r="E217" s="835">
        <v>6</v>
      </c>
      <c r="F217" s="554">
        <v>681</v>
      </c>
      <c r="G217" s="554" t="s">
        <v>107</v>
      </c>
      <c r="H217" s="554" t="s">
        <v>107</v>
      </c>
      <c r="I217" s="966">
        <v>11.34</v>
      </c>
      <c r="J217" s="745">
        <f t="shared" si="52"/>
        <v>3.8800705467372132</v>
      </c>
      <c r="K217" s="968">
        <v>0.11</v>
      </c>
      <c r="L217" s="679">
        <v>4</v>
      </c>
      <c r="M217" s="736">
        <f t="shared" si="53"/>
        <v>0.44</v>
      </c>
      <c r="N217" s="644" t="s">
        <v>446</v>
      </c>
      <c r="O217" s="838">
        <v>0.1</v>
      </c>
      <c r="P217" s="695">
        <v>43138</v>
      </c>
      <c r="Q217" s="695">
        <v>43153</v>
      </c>
      <c r="R217" s="736">
        <f t="shared" si="54"/>
        <v>9.9999999999999947</v>
      </c>
      <c r="S217" s="802">
        <f>IF(INDEX(Historical!$D$7:$D$1452,MATCH(B217,Historical!$B$7:$B$1452,0))=0,"n/a",(INDEX(Historical!$C$7:$C$1452,MATCH(B217,Historical!$B$7:$B$1452,0))/INDEX(Historical!$D$7:$D$1452,MATCH(B217,Historical!$B$7:$B$1452,0))-1)*100)</f>
        <v>11.111111111111116</v>
      </c>
      <c r="T217" s="802">
        <f>IF(INDEX(Historical!$F$7:$F$1452,MATCH(B217,Historical!$B$7:$B$1452,0))=0,"n/a",((INDEX(Historical!$C$7:$C$1452,MATCH(B217,Historical!$B$7:$B$1452,0))/INDEX(Historical!$F$7:$F$1452,MATCH(B217,Historical!$B$7:$B$1452,0)))^(1/3)-1)*100)</f>
        <v>30.495588038962108</v>
      </c>
      <c r="U217" s="802" t="str">
        <f>IF(INDEX(Historical!$I$7:$I$1452,MATCH(B217,Historical!$B$7:$B$1452,0))=0,"n/a",((INDEX(Historical!$C$7:$C$1452,MATCH(B217,Historical!$B$7:$B$1452,0))/INDEX(Historical!$I$7:$I$1452,MATCH(B217,Historical!$B$7:$B$1452,0)))^(1/5)-1)*100)</f>
        <v>n/a</v>
      </c>
      <c r="V217" s="802">
        <f>IF(INDEX(Historical!$O$7:$O$1452,MATCH(B217,Historical!$B$7:$B$1452,0))=0,"n/a",((INDEX(Historical!$C$7:$C$1452,MATCH(B217,Historical!$B$7:$B$1452,0))/INDEX(Historical!$O$7:$O$1452,MATCH(B217,Historical!$B$7:$B$1452,0)))^(1/10)-1)*100)</f>
        <v>4.4019629627884527</v>
      </c>
      <c r="W217" s="803" t="str">
        <f t="shared" si="55"/>
        <v>n/a</v>
      </c>
      <c r="X217" s="804" t="str">
        <f t="shared" si="56"/>
        <v>n/a</v>
      </c>
      <c r="Y217" s="759"/>
      <c r="Z217" s="745">
        <f t="shared" si="57"/>
        <v>58.666666666666664</v>
      </c>
      <c r="AA217" s="678">
        <f t="shared" si="58"/>
        <v>15.12</v>
      </c>
      <c r="AB217" s="679">
        <v>12</v>
      </c>
      <c r="AC217" s="959">
        <v>0.75</v>
      </c>
      <c r="AD217" s="959">
        <v>2.17</v>
      </c>
      <c r="AE217" s="959">
        <v>4.01</v>
      </c>
      <c r="AF217" s="959">
        <v>1.39</v>
      </c>
      <c r="AG217" s="959">
        <v>7.5</v>
      </c>
      <c r="AH217" s="959">
        <v>11.5</v>
      </c>
      <c r="AI217" s="959">
        <v>46.39</v>
      </c>
      <c r="AJ217" s="959">
        <v>24.099999999999998</v>
      </c>
      <c r="AK217" s="959">
        <v>7.0000000000000009</v>
      </c>
      <c r="AL217" s="969">
        <v>491.7</v>
      </c>
      <c r="AM217" s="964">
        <v>0.70000000000000007</v>
      </c>
      <c r="AN217" s="959">
        <v>0.11</v>
      </c>
      <c r="AO217" s="845" t="str">
        <f t="shared" si="59"/>
        <v>n/a</v>
      </c>
      <c r="AP217" s="846" t="str">
        <f t="shared" si="60"/>
        <v>n/a</v>
      </c>
      <c r="AQ217" s="680">
        <f t="shared" si="61"/>
        <v>-3.3521857463915561</v>
      </c>
      <c r="AR217" s="745">
        <f>INDEX(Historical!$C$7:$C$1452,MATCH(B217,Historical!$B$7:$B$1452,0))*IF(AH217="n/a",1.03,IF(AH217&lt;0,1.01,IF(AH217&gt;10,1.1,(1+AH217/100))))</f>
        <v>0.44000000000000006</v>
      </c>
      <c r="AS217" s="678">
        <f t="shared" si="62"/>
        <v>0.4840000000000001</v>
      </c>
      <c r="AT217" s="678">
        <f t="shared" si="66"/>
        <v>0.51788000000000012</v>
      </c>
      <c r="AU217" s="678">
        <f t="shared" si="66"/>
        <v>0.55413160000000017</v>
      </c>
      <c r="AV217" s="678">
        <f t="shared" si="66"/>
        <v>0.59292081200000024</v>
      </c>
      <c r="AW217" s="745">
        <f t="shared" si="63"/>
        <v>2.588932412000001</v>
      </c>
      <c r="AX217" s="854">
        <f t="shared" si="64"/>
        <v>22.830091816578495</v>
      </c>
      <c r="AY217" s="1090">
        <v>0.8</v>
      </c>
      <c r="AZ217" s="964">
        <v>4.6100000000000003</v>
      </c>
      <c r="BA217" s="964">
        <v>-37.35</v>
      </c>
      <c r="BB217" s="964">
        <v>-16.77</v>
      </c>
      <c r="BC217" s="964">
        <v>-27.54</v>
      </c>
      <c r="BE217" s="701">
        <v>2013</v>
      </c>
      <c r="BF217" s="986" t="e">
        <f>#VALUE!</f>
        <v>#VALUE!</v>
      </c>
      <c r="BG217" s="972">
        <v>0.8</v>
      </c>
    </row>
    <row r="218" spans="1:59" ht="11.25" customHeight="1" x14ac:dyDescent="0.2">
      <c r="A218" s="566" t="s">
        <v>1292</v>
      </c>
      <c r="B218" s="651" t="s">
        <v>1293</v>
      </c>
      <c r="C218" s="1080" t="s">
        <v>109</v>
      </c>
      <c r="D218" s="1080" t="s">
        <v>4427</v>
      </c>
      <c r="E218" s="835">
        <v>8</v>
      </c>
      <c r="F218" s="554">
        <v>547</v>
      </c>
      <c r="G218" s="554" t="s">
        <v>107</v>
      </c>
      <c r="H218" s="554" t="s">
        <v>107</v>
      </c>
      <c r="I218" s="966">
        <v>29.72</v>
      </c>
      <c r="J218" s="745">
        <f t="shared" si="52"/>
        <v>2.2880215343203232</v>
      </c>
      <c r="K218" s="968">
        <v>0.17</v>
      </c>
      <c r="L218" s="679">
        <v>4</v>
      </c>
      <c r="M218" s="736">
        <f t="shared" si="53"/>
        <v>0.68</v>
      </c>
      <c r="N218" s="644" t="s">
        <v>714</v>
      </c>
      <c r="O218" s="838">
        <v>0.15</v>
      </c>
      <c r="P218" s="958">
        <v>43410</v>
      </c>
      <c r="Q218" s="958">
        <v>43425</v>
      </c>
      <c r="R218" s="736">
        <f t="shared" si="54"/>
        <v>13.333333333333346</v>
      </c>
      <c r="S218" s="802">
        <f>IF(INDEX(Historical!$D$7:$D$1452,MATCH(B218,Historical!$B$7:$B$1452,0))=0,"n/a",(INDEX(Historical!$C$7:$C$1452,MATCH(B218,Historical!$B$7:$B$1452,0))/INDEX(Historical!$D$7:$D$1452,MATCH(B218,Historical!$B$7:$B$1452,0))-1)*100)</f>
        <v>8.5106382978723527</v>
      </c>
      <c r="T218" s="802">
        <f>IF(INDEX(Historical!$F$7:$F$1452,MATCH(B218,Historical!$B$7:$B$1452,0))=0,"n/a",((INDEX(Historical!$C$7:$C$1452,MATCH(B218,Historical!$B$7:$B$1452,0))/INDEX(Historical!$F$7:$F$1452,MATCH(B218,Historical!$B$7:$B$1452,0)))^(1/3)-1)*100)</f>
        <v>14.471424255333186</v>
      </c>
      <c r="U218" s="802">
        <f>IF(INDEX(Historical!$I$7:$I$1452,MATCH(B218,Historical!$B$7:$B$1452,0))=0,"n/a",((INDEX(Historical!$C$7:$C$1452,MATCH(B218,Historical!$B$7:$B$1452,0))/INDEX(Historical!$I$7:$I$1452,MATCH(B218,Historical!$B$7:$B$1452,0)))^(1/5)-1)*100)</f>
        <v>11.196158593857897</v>
      </c>
      <c r="V218" s="802">
        <f>IF(INDEX(Historical!$O$7:$O$1452,MATCH(B218,Historical!$B$7:$B$1452,0))=0,"n/a",((INDEX(Historical!$C$7:$C$1452,MATCH(B218,Historical!$B$7:$B$1452,0))/INDEX(Historical!$O$7:$O$1452,MATCH(B218,Historical!$B$7:$B$1452,0)))^(1/10)-1)*100)</f>
        <v>-4.8674607411369202</v>
      </c>
      <c r="W218" s="803" t="str">
        <f t="shared" si="55"/>
        <v>n/a</v>
      </c>
      <c r="X218" s="804">
        <f t="shared" si="56"/>
        <v>0.99965701730874068</v>
      </c>
      <c r="Y218" s="760" t="s">
        <v>4393</v>
      </c>
      <c r="Z218" s="745">
        <f t="shared" si="57"/>
        <v>47.887323943661983</v>
      </c>
      <c r="AA218" s="678">
        <f t="shared" si="58"/>
        <v>20.929577464788732</v>
      </c>
      <c r="AB218" s="679">
        <v>12</v>
      </c>
      <c r="AC218" s="959">
        <v>1.42</v>
      </c>
      <c r="AD218" s="959">
        <v>3</v>
      </c>
      <c r="AE218" s="959">
        <v>6.08</v>
      </c>
      <c r="AF218" s="959">
        <v>1.46</v>
      </c>
      <c r="AG218" s="959">
        <v>7.1999999999999993</v>
      </c>
      <c r="AH218" s="959">
        <v>13.700000000000001</v>
      </c>
      <c r="AI218" s="959">
        <v>38.17</v>
      </c>
      <c r="AJ218" s="959">
        <v>11.200000000000001</v>
      </c>
      <c r="AK218" s="959">
        <v>7.0000000000000009</v>
      </c>
      <c r="AL218" s="969">
        <v>1120</v>
      </c>
      <c r="AM218" s="964">
        <v>0.8</v>
      </c>
      <c r="AN218" s="959">
        <v>0.03</v>
      </c>
      <c r="AO218" s="845">
        <f t="shared" si="59"/>
        <v>-7.4453973366105117</v>
      </c>
      <c r="AP218" s="846">
        <f t="shared" si="60"/>
        <v>13.48418012817822</v>
      </c>
      <c r="AQ218" s="680">
        <f t="shared" si="61"/>
        <v>16.537420024817283</v>
      </c>
      <c r="AR218" s="745">
        <f>INDEX(Historical!$C$7:$C$1452,MATCH(B218,Historical!$B$7:$B$1452,0))*IF(AH218="n/a",1.03,IF(AH218&lt;0,1.01,IF(AH218&gt;10,1.1,(1+AH218/100))))</f>
        <v>0.56100000000000005</v>
      </c>
      <c r="AS218" s="678">
        <f t="shared" si="62"/>
        <v>0.61710000000000009</v>
      </c>
      <c r="AT218" s="678">
        <f t="shared" si="66"/>
        <v>0.66029700000000013</v>
      </c>
      <c r="AU218" s="678">
        <f t="shared" si="66"/>
        <v>0.70651779000000015</v>
      </c>
      <c r="AV218" s="678">
        <f t="shared" si="66"/>
        <v>0.75597403530000018</v>
      </c>
      <c r="AW218" s="745">
        <f t="shared" si="63"/>
        <v>3.3008888253000004</v>
      </c>
      <c r="AX218" s="854">
        <f t="shared" si="64"/>
        <v>11.106624580417229</v>
      </c>
      <c r="AY218" s="1090">
        <v>0.79</v>
      </c>
      <c r="AZ218" s="964">
        <v>6.22</v>
      </c>
      <c r="BA218" s="964">
        <v>-20.29</v>
      </c>
      <c r="BB218" s="964">
        <v>-8.15</v>
      </c>
      <c r="BC218" s="964">
        <v>-10.870000000000001</v>
      </c>
      <c r="BE218" s="701">
        <v>2011</v>
      </c>
      <c r="BF218" s="986" t="e">
        <f>#VALUE!</f>
        <v>#VALUE!</v>
      </c>
      <c r="BG218" s="972">
        <v>1</v>
      </c>
    </row>
    <row r="219" spans="1:59" ht="11.25" customHeight="1" x14ac:dyDescent="0.2">
      <c r="A219" s="645" t="s">
        <v>1294</v>
      </c>
      <c r="B219" s="651" t="s">
        <v>1295</v>
      </c>
      <c r="C219" s="1080" t="s">
        <v>113</v>
      </c>
      <c r="D219" s="1080" t="s">
        <v>4410</v>
      </c>
      <c r="E219" s="835">
        <v>7</v>
      </c>
      <c r="F219" s="554">
        <v>629</v>
      </c>
      <c r="G219" s="554" t="s">
        <v>107</v>
      </c>
      <c r="H219" s="554" t="s">
        <v>107</v>
      </c>
      <c r="I219" s="959">
        <v>30.25</v>
      </c>
      <c r="J219" s="745">
        <f t="shared" si="52"/>
        <v>2.6115702479338845</v>
      </c>
      <c r="K219" s="968">
        <v>0.19750000000000001</v>
      </c>
      <c r="L219" s="679">
        <v>4</v>
      </c>
      <c r="M219" s="736">
        <f t="shared" si="53"/>
        <v>0.79</v>
      </c>
      <c r="N219" s="644" t="s">
        <v>496</v>
      </c>
      <c r="O219" s="838">
        <v>0.18</v>
      </c>
      <c r="P219" s="958">
        <v>43342</v>
      </c>
      <c r="Q219" s="958">
        <v>43388</v>
      </c>
      <c r="R219" s="736">
        <f t="shared" si="54"/>
        <v>9.7222222222222303</v>
      </c>
      <c r="S219" s="802">
        <f>IF(INDEX(Historical!$D$7:$D$1452,MATCH(B219,Historical!$B$7:$B$1452,0))=0,"n/a",(INDEX(Historical!$C$7:$C$1452,MATCH(B219,Historical!$B$7:$B$1452,0))/INDEX(Historical!$D$7:$D$1452,MATCH(B219,Historical!$B$7:$B$1452,0))-1)*100)</f>
        <v>12.65306122448977</v>
      </c>
      <c r="T219" s="802">
        <f>IF(INDEX(Historical!$F$7:$F$1452,MATCH(B219,Historical!$B$7:$B$1452,0))=0,"n/a",((INDEX(Historical!$C$7:$C$1452,MATCH(B219,Historical!$B$7:$B$1452,0))/INDEX(Historical!$F$7:$F$1452,MATCH(B219,Historical!$B$7:$B$1452,0)))^(1/3)-1)*100)</f>
        <v>8.1809679110735001</v>
      </c>
      <c r="U219" s="802">
        <f>IF(INDEX(Historical!$I$7:$I$1452,MATCH(B219,Historical!$B$7:$B$1452,0))=0,"n/a",((INDEX(Historical!$C$7:$C$1452,MATCH(B219,Historical!$B$7:$B$1452,0))/INDEX(Historical!$I$7:$I$1452,MATCH(B219,Historical!$B$7:$B$1452,0)))^(1/5)-1)*100)</f>
        <v>34.630946326387438</v>
      </c>
      <c r="V219" s="802">
        <f>IF(INDEX(Historical!$O$7:$O$1452,MATCH(B219,Historical!$B$7:$B$1452,0))=0,"n/a",((INDEX(Historical!$C$7:$C$1452,MATCH(B219,Historical!$B$7:$B$1452,0))/INDEX(Historical!$O$7:$O$1452,MATCH(B219,Historical!$B$7:$B$1452,0)))^(1/10)-1)*100)</f>
        <v>7.4610256515159179</v>
      </c>
      <c r="W219" s="803">
        <f t="shared" si="55"/>
        <v>4.6415798502651153</v>
      </c>
      <c r="X219" s="804">
        <f t="shared" si="56"/>
        <v>3.2365370398492934</v>
      </c>
      <c r="Y219" s="651"/>
      <c r="Z219" s="745">
        <f t="shared" si="57"/>
        <v>37.799043062200958</v>
      </c>
      <c r="AA219" s="678">
        <f t="shared" si="58"/>
        <v>14.473684210526317</v>
      </c>
      <c r="AB219" s="679">
        <v>5</v>
      </c>
      <c r="AC219" s="959">
        <v>2.09</v>
      </c>
      <c r="AD219" s="959" t="s">
        <v>138</v>
      </c>
      <c r="AE219" s="959">
        <v>0.76</v>
      </c>
      <c r="AF219" s="959">
        <v>2.67</v>
      </c>
      <c r="AG219" s="959">
        <v>19.5</v>
      </c>
      <c r="AH219" s="959">
        <v>-5.8000000000000007</v>
      </c>
      <c r="AI219" s="959">
        <v>15.25</v>
      </c>
      <c r="AJ219" s="959">
        <v>10.7</v>
      </c>
      <c r="AK219" s="959" t="s">
        <v>138</v>
      </c>
      <c r="AL219" s="969">
        <v>1870</v>
      </c>
      <c r="AM219" s="964">
        <v>0.3</v>
      </c>
      <c r="AN219" s="959">
        <v>0.42</v>
      </c>
      <c r="AO219" s="845">
        <f t="shared" si="59"/>
        <v>22.768832363795006</v>
      </c>
      <c r="AP219" s="846">
        <f t="shared" si="60"/>
        <v>37.242516574321321</v>
      </c>
      <c r="AQ219" s="680">
        <f t="shared" si="61"/>
        <v>31.055097560114863</v>
      </c>
      <c r="AR219" s="745">
        <f>INDEX(Historical!$C$7:$C$1452,MATCH(B219,Historical!$B$7:$B$1452,0))*IF(AH219="n/a",1.03,IF(AH219&lt;0,1.01,IF(AH219&gt;10,1.1,(1+AH219/100))))</f>
        <v>0.69689999999999996</v>
      </c>
      <c r="AS219" s="678">
        <f t="shared" si="62"/>
        <v>0.76658999999999999</v>
      </c>
      <c r="AT219" s="678">
        <f t="shared" si="66"/>
        <v>0.7895877</v>
      </c>
      <c r="AU219" s="678">
        <f t="shared" si="66"/>
        <v>0.81327533100000005</v>
      </c>
      <c r="AV219" s="678">
        <f t="shared" si="66"/>
        <v>0.83767359093000004</v>
      </c>
      <c r="AW219" s="745">
        <f t="shared" si="63"/>
        <v>3.9040266219300004</v>
      </c>
      <c r="AX219" s="854">
        <f t="shared" si="64"/>
        <v>12.905873130347109</v>
      </c>
      <c r="AY219" s="1090">
        <v>1.29</v>
      </c>
      <c r="AZ219" s="964">
        <v>5.55</v>
      </c>
      <c r="BA219" s="964">
        <v>-27.71</v>
      </c>
      <c r="BB219" s="964">
        <v>-7.2499999999999991</v>
      </c>
      <c r="BC219" s="964">
        <v>-12.889999999999999</v>
      </c>
      <c r="BE219" s="701">
        <v>2012</v>
      </c>
      <c r="BF219" s="986" t="e">
        <f>#VALUE!</f>
        <v>#VALUE!</v>
      </c>
      <c r="BG219" s="972">
        <v>8.9</v>
      </c>
    </row>
    <row r="220" spans="1:59" ht="11.25" customHeight="1" x14ac:dyDescent="0.2">
      <c r="A220" s="566" t="s">
        <v>1296</v>
      </c>
      <c r="B220" s="651" t="s">
        <v>1297</v>
      </c>
      <c r="C220" s="1080" t="s">
        <v>129</v>
      </c>
      <c r="D220" s="1080" t="s">
        <v>4415</v>
      </c>
      <c r="E220" s="835">
        <v>9</v>
      </c>
      <c r="F220" s="554">
        <v>388</v>
      </c>
      <c r="G220" s="554" t="s">
        <v>116</v>
      </c>
      <c r="H220" s="554" t="s">
        <v>116</v>
      </c>
      <c r="I220" s="966">
        <v>107.18</v>
      </c>
      <c r="J220" s="745">
        <f t="shared" si="52"/>
        <v>2.6945325620451577</v>
      </c>
      <c r="K220" s="968">
        <v>0.72199999999999998</v>
      </c>
      <c r="L220" s="679">
        <v>4</v>
      </c>
      <c r="M220" s="736">
        <f t="shared" si="53"/>
        <v>2.8879999999999999</v>
      </c>
      <c r="N220" s="644" t="s">
        <v>150</v>
      </c>
      <c r="O220" s="838">
        <v>0.65600000000000003</v>
      </c>
      <c r="P220" s="958">
        <v>43335</v>
      </c>
      <c r="Q220" s="958">
        <v>43357</v>
      </c>
      <c r="R220" s="736">
        <f t="shared" si="54"/>
        <v>10.06097560975609</v>
      </c>
      <c r="S220" s="802">
        <f>IF(INDEX(Historical!$D$7:$D$1452,MATCH(B220,Historical!$B$7:$B$1452,0))=0,"n/a",(INDEX(Historical!$C$7:$C$1452,MATCH(B220,Historical!$B$7:$B$1452,0))/INDEX(Historical!$D$7:$D$1452,MATCH(B220,Historical!$B$7:$B$1452,0))-1)*100)</f>
        <v>6.0782681099084135</v>
      </c>
      <c r="T220" s="802">
        <f>IF(INDEX(Historical!$F$7:$F$1452,MATCH(B220,Historical!$B$7:$B$1452,0))=0,"n/a",((INDEX(Historical!$C$7:$C$1452,MATCH(B220,Historical!$B$7:$B$1452,0))/INDEX(Historical!$F$7:$F$1452,MATCH(B220,Historical!$B$7:$B$1452,0)))^(1/3)-1)*100)</f>
        <v>7.6935645906597516</v>
      </c>
      <c r="U220" s="802">
        <f>IF(INDEX(Historical!$I$7:$I$1452,MATCH(B220,Historical!$B$7:$B$1452,0))=0,"n/a",((INDEX(Historical!$C$7:$C$1452,MATCH(B220,Historical!$B$7:$B$1452,0))/INDEX(Historical!$I$7:$I$1452,MATCH(B220,Historical!$B$7:$B$1452,0)))^(1/5)-1)*100)</f>
        <v>10.310020440058288</v>
      </c>
      <c r="V220" s="802">
        <f>IF(INDEX(Historical!$O$7:$O$1452,MATCH(B220,Historical!$B$7:$B$1452,0))=0,"n/a",((INDEX(Historical!$C$7:$C$1452,MATCH(B220,Historical!$B$7:$B$1452,0))/INDEX(Historical!$O$7:$O$1452,MATCH(B220,Historical!$B$7:$B$1452,0)))^(1/10)-1)*100)</f>
        <v>8.4227344772567214</v>
      </c>
      <c r="W220" s="803">
        <f t="shared" si="55"/>
        <v>1.2240704569160601</v>
      </c>
      <c r="X220" s="804">
        <f t="shared" si="56"/>
        <v>2.6435949846303304</v>
      </c>
      <c r="Y220" s="766"/>
      <c r="Z220" s="745">
        <f t="shared" si="57"/>
        <v>61.70940170940171</v>
      </c>
      <c r="AA220" s="678">
        <f t="shared" si="58"/>
        <v>22.901709401709404</v>
      </c>
      <c r="AB220" s="679">
        <v>12</v>
      </c>
      <c r="AC220" s="959">
        <v>4.68</v>
      </c>
      <c r="AD220" s="959">
        <v>2.4</v>
      </c>
      <c r="AE220" s="959">
        <v>2.98</v>
      </c>
      <c r="AF220" s="959">
        <v>18.2</v>
      </c>
      <c r="AG220" s="961">
        <v>98</v>
      </c>
      <c r="AH220" s="959">
        <v>5</v>
      </c>
      <c r="AI220" s="959">
        <v>5.26</v>
      </c>
      <c r="AJ220" s="959">
        <v>3.9</v>
      </c>
      <c r="AK220" s="959">
        <v>9.5500000000000007</v>
      </c>
      <c r="AL220" s="969">
        <v>23040</v>
      </c>
      <c r="AM220" s="965">
        <v>0.3</v>
      </c>
      <c r="AN220" s="959">
        <v>3.81</v>
      </c>
      <c r="AO220" s="845">
        <f t="shared" si="59"/>
        <v>-9.8971563996059579</v>
      </c>
      <c r="AP220" s="846">
        <f t="shared" si="60"/>
        <v>13.004553002103446</v>
      </c>
      <c r="AQ220" s="680">
        <f t="shared" si="61"/>
        <v>330.40606723889175</v>
      </c>
      <c r="AR220" s="745">
        <f>INDEX(Historical!$C$7:$C$1452,MATCH(B220,Historical!$B$7:$B$1452,0))*IF(AH220="n/a",1.03,IF(AH220&lt;0,1.01,IF(AH220&gt;10,1.1,(1+AH220/100))))</f>
        <v>2.6754000000000002</v>
      </c>
      <c r="AS220" s="678">
        <f t="shared" si="62"/>
        <v>2.8161260400000003</v>
      </c>
      <c r="AT220" s="678">
        <f t="shared" si="66"/>
        <v>3.08506607682</v>
      </c>
      <c r="AU220" s="678">
        <f t="shared" si="66"/>
        <v>3.3796898871563097</v>
      </c>
      <c r="AV220" s="678">
        <f t="shared" si="66"/>
        <v>3.7024502713797371</v>
      </c>
      <c r="AW220" s="745">
        <f t="shared" si="63"/>
        <v>15.658732275356048</v>
      </c>
      <c r="AX220" s="854">
        <f t="shared" si="64"/>
        <v>14.6097520762792</v>
      </c>
      <c r="AY220" s="1090">
        <v>0.17</v>
      </c>
      <c r="AZ220" s="964">
        <v>20.29</v>
      </c>
      <c r="BA220" s="964">
        <v>-6.59</v>
      </c>
      <c r="BB220" s="964">
        <v>0.22999999999999998</v>
      </c>
      <c r="BC220" s="964">
        <v>7.870000000000001</v>
      </c>
      <c r="BE220" s="701">
        <v>2010</v>
      </c>
      <c r="BF220" s="986" t="e">
        <f>#VALUE!</f>
        <v>#VALUE!</v>
      </c>
      <c r="BG220" s="972">
        <v>14.499999999999998</v>
      </c>
    </row>
    <row r="221" spans="1:59" ht="11.25" customHeight="1" x14ac:dyDescent="0.2">
      <c r="A221" s="566" t="s">
        <v>1298</v>
      </c>
      <c r="B221" s="651" t="s">
        <v>1299</v>
      </c>
      <c r="C221" s="1080" t="s">
        <v>155</v>
      </c>
      <c r="D221" s="1080" t="s">
        <v>4412</v>
      </c>
      <c r="E221" s="835">
        <v>8</v>
      </c>
      <c r="F221" s="554">
        <v>469</v>
      </c>
      <c r="G221" s="554" t="s">
        <v>38</v>
      </c>
      <c r="H221" s="554" t="s">
        <v>116</v>
      </c>
      <c r="I221" s="966">
        <v>88.55</v>
      </c>
      <c r="J221" s="745">
        <f t="shared" si="52"/>
        <v>0.90344438170525143</v>
      </c>
      <c r="K221" s="968">
        <v>0.2</v>
      </c>
      <c r="L221" s="679">
        <v>4</v>
      </c>
      <c r="M221" s="736">
        <f t="shared" si="53"/>
        <v>0.8</v>
      </c>
      <c r="N221" s="644" t="s">
        <v>322</v>
      </c>
      <c r="O221" s="838">
        <v>0.18</v>
      </c>
      <c r="P221" s="958">
        <v>43181</v>
      </c>
      <c r="Q221" s="958">
        <v>43189</v>
      </c>
      <c r="R221" s="736">
        <f t="shared" si="54"/>
        <v>11.111111111111121</v>
      </c>
      <c r="S221" s="802">
        <f>IF(INDEX(Historical!$D$7:$D$1452,MATCH(B221,Historical!$B$7:$B$1452,0))=0,"n/a",(INDEX(Historical!$C$7:$C$1452,MATCH(B221,Historical!$B$7:$B$1452,0))/INDEX(Historical!$D$7:$D$1452,MATCH(B221,Historical!$B$7:$B$1452,0))-1)*100)</f>
        <v>5.8823529411764497</v>
      </c>
      <c r="T221" s="802">
        <f>IF(INDEX(Historical!$F$7:$F$1452,MATCH(B221,Historical!$B$7:$B$1452,0))=0,"n/a",((INDEX(Historical!$C$7:$C$1452,MATCH(B221,Historical!$B$7:$B$1452,0))/INDEX(Historical!$F$7:$F$1452,MATCH(B221,Historical!$B$7:$B$1452,0)))^(1/3)-1)*100)</f>
        <v>5.6819667993607048</v>
      </c>
      <c r="U221" s="802">
        <f>IF(INDEX(Historical!$I$7:$I$1452,MATCH(B221,Historical!$B$7:$B$1452,0))=0,"n/a",((INDEX(Historical!$C$7:$C$1452,MATCH(B221,Historical!$B$7:$B$1452,0))/INDEX(Historical!$I$7:$I$1452,MATCH(B221,Historical!$B$7:$B$1452,0)))^(1/5)-1)*100)</f>
        <v>7.5653756932570149</v>
      </c>
      <c r="V221" s="802">
        <f>IF(INDEX(Historical!$O$7:$O$1452,MATCH(B221,Historical!$B$7:$B$1452,0))=0,"n/a",((INDEX(Historical!$C$7:$C$1452,MATCH(B221,Historical!$B$7:$B$1452,0))/INDEX(Historical!$O$7:$O$1452,MATCH(B221,Historical!$B$7:$B$1452,0)))^(1/10)-1)*100)</f>
        <v>1.6235325732324002</v>
      </c>
      <c r="W221" s="803">
        <f t="shared" si="55"/>
        <v>4.659823780556863</v>
      </c>
      <c r="X221" s="804">
        <f t="shared" si="56"/>
        <v>0.84059729925077942</v>
      </c>
      <c r="Y221" s="651"/>
      <c r="Z221" s="745">
        <f t="shared" si="57"/>
        <v>29.850746268656714</v>
      </c>
      <c r="AA221" s="678">
        <f t="shared" si="58"/>
        <v>33.041044776119399</v>
      </c>
      <c r="AB221" s="679">
        <v>9</v>
      </c>
      <c r="AC221" s="959">
        <v>2.68</v>
      </c>
      <c r="AD221" s="959">
        <v>2.36</v>
      </c>
      <c r="AE221" s="959">
        <v>2.14</v>
      </c>
      <c r="AF221" s="959">
        <v>3.65</v>
      </c>
      <c r="AG221" s="959">
        <v>16.600000000000001</v>
      </c>
      <c r="AH221" s="959">
        <v>35.099999999999994</v>
      </c>
      <c r="AI221" s="959">
        <v>10.93</v>
      </c>
      <c r="AJ221" s="959">
        <v>9</v>
      </c>
      <c r="AK221" s="959">
        <v>13.969999999999999</v>
      </c>
      <c r="AL221" s="969">
        <v>6090</v>
      </c>
      <c r="AM221" s="964">
        <v>0.3</v>
      </c>
      <c r="AN221" s="959">
        <v>1.22</v>
      </c>
      <c r="AO221" s="845">
        <f t="shared" si="59"/>
        <v>-24.572224701157133</v>
      </c>
      <c r="AP221" s="846">
        <f t="shared" si="60"/>
        <v>8.4688200749622666</v>
      </c>
      <c r="AQ221" s="680">
        <f t="shared" si="61"/>
        <v>131.51655897853257</v>
      </c>
      <c r="AR221" s="745">
        <f>INDEX(Historical!$C$7:$C$1452,MATCH(B221,Historical!$B$7:$B$1452,0))*IF(AH221="n/a",1.03,IF(AH221&lt;0,1.01,IF(AH221&gt;10,1.1,(1+AH221/100))))</f>
        <v>0.79200000000000004</v>
      </c>
      <c r="AS221" s="678">
        <f t="shared" si="62"/>
        <v>0.87120000000000009</v>
      </c>
      <c r="AT221" s="678">
        <f t="shared" si="66"/>
        <v>0.95832000000000017</v>
      </c>
      <c r="AU221" s="678">
        <f t="shared" si="66"/>
        <v>1.0541520000000002</v>
      </c>
      <c r="AV221" s="678">
        <f t="shared" si="66"/>
        <v>1.1595672000000004</v>
      </c>
      <c r="AW221" s="745">
        <f t="shared" si="63"/>
        <v>4.8352392000000011</v>
      </c>
      <c r="AX221" s="854">
        <f t="shared" si="64"/>
        <v>5.4604621118012435</v>
      </c>
      <c r="AY221" s="1090">
        <v>0.99</v>
      </c>
      <c r="AZ221" s="964">
        <v>13.29</v>
      </c>
      <c r="BA221" s="964">
        <v>-11.28</v>
      </c>
      <c r="BB221" s="964">
        <v>-2.77</v>
      </c>
      <c r="BC221" s="964">
        <v>-2.58</v>
      </c>
      <c r="BE221" s="701">
        <v>2011</v>
      </c>
      <c r="BF221" s="986" t="e">
        <f>#VALUE!</f>
        <v>#VALUE!</v>
      </c>
      <c r="BG221" s="972">
        <v>5.7</v>
      </c>
    </row>
    <row r="222" spans="1:59" s="882" customFormat="1" ht="11.25" customHeight="1" x14ac:dyDescent="0.2">
      <c r="A222" s="740" t="s">
        <v>1300</v>
      </c>
      <c r="B222" s="890" t="s">
        <v>1301</v>
      </c>
      <c r="C222" s="1080" t="s">
        <v>113</v>
      </c>
      <c r="D222" s="1080" t="s">
        <v>4410</v>
      </c>
      <c r="E222" s="862">
        <v>8</v>
      </c>
      <c r="F222" s="554">
        <v>497</v>
      </c>
      <c r="G222" s="1179" t="s">
        <v>107</v>
      </c>
      <c r="H222" s="1179" t="s">
        <v>107</v>
      </c>
      <c r="I222" s="875">
        <v>35.43</v>
      </c>
      <c r="J222" s="864">
        <f t="shared" si="52"/>
        <v>3.3305108664973186</v>
      </c>
      <c r="K222" s="865">
        <v>0.29499999999999998</v>
      </c>
      <c r="L222" s="866">
        <v>4</v>
      </c>
      <c r="M222" s="867">
        <f t="shared" si="53"/>
        <v>1.18</v>
      </c>
      <c r="N222" s="868" t="s">
        <v>120</v>
      </c>
      <c r="O222" s="869">
        <v>0.28499999999999998</v>
      </c>
      <c r="P222" s="870">
        <v>43237</v>
      </c>
      <c r="Q222" s="870">
        <v>43252</v>
      </c>
      <c r="R222" s="867">
        <f t="shared" si="54"/>
        <v>3.5087719298245648</v>
      </c>
      <c r="S222" s="802">
        <f>IF(INDEX(Historical!$D$7:$D$1452,MATCH(B222,Historical!$B$7:$B$1452,0))=0,"n/a",(INDEX(Historical!$C$7:$C$1452,MATCH(B222,Historical!$B$7:$B$1452,0))/INDEX(Historical!$D$7:$D$1452,MATCH(B222,Historical!$B$7:$B$1452,0))-1)*100)</f>
        <v>3.6697247706421798</v>
      </c>
      <c r="T222" s="802">
        <f>IF(INDEX(Historical!$F$7:$F$1452,MATCH(B222,Historical!$B$7:$B$1452,0))=0,"n/a",((INDEX(Historical!$C$7:$C$1452,MATCH(B222,Historical!$B$7:$B$1452,0))/INDEX(Historical!$F$7:$F$1452,MATCH(B222,Historical!$B$7:$B$1452,0)))^(1/3)-1)*100)</f>
        <v>4.5075699869106645</v>
      </c>
      <c r="U222" s="802">
        <f>IF(INDEX(Historical!$I$7:$I$1452,MATCH(B222,Historical!$B$7:$B$1452,0))=0,"n/a",((INDEX(Historical!$C$7:$C$1452,MATCH(B222,Historical!$B$7:$B$1452,0))/INDEX(Historical!$I$7:$I$1452,MATCH(B222,Historical!$B$7:$B$1452,0)))^(1/5)-1)*100)</f>
        <v>3.5311332075272484</v>
      </c>
      <c r="V222" s="802">
        <f>IF(INDEX(Historical!$O$7:$O$1452,MATCH(B222,Historical!$B$7:$B$1452,0))=0,"n/a",((INDEX(Historical!$C$7:$C$1452,MATCH(B222,Historical!$B$7:$B$1452,0))/INDEX(Historical!$O$7:$O$1452,MATCH(B222,Historical!$B$7:$B$1452,0)))^(1/10)-1)*100)</f>
        <v>3.7763481758571249</v>
      </c>
      <c r="W222" s="871">
        <f t="shared" si="55"/>
        <v>0.93506558269770246</v>
      </c>
      <c r="X222" s="872" t="str">
        <f t="shared" si="56"/>
        <v>n/a</v>
      </c>
      <c r="Y222" s="897"/>
      <c r="Z222" s="864">
        <f t="shared" si="57"/>
        <v>105.35714285714283</v>
      </c>
      <c r="AA222" s="874">
        <f t="shared" si="58"/>
        <v>31.633928571428569</v>
      </c>
      <c r="AB222" s="866">
        <v>12</v>
      </c>
      <c r="AC222" s="875">
        <v>1.1200000000000001</v>
      </c>
      <c r="AD222" s="875">
        <v>2.87</v>
      </c>
      <c r="AE222" s="875">
        <v>0.71</v>
      </c>
      <c r="AF222" s="875">
        <v>2.81</v>
      </c>
      <c r="AG222" s="875">
        <v>18</v>
      </c>
      <c r="AH222" s="875">
        <v>-46.6</v>
      </c>
      <c r="AI222" s="875">
        <v>26.07</v>
      </c>
      <c r="AJ222" s="875">
        <v>-1.3</v>
      </c>
      <c r="AK222" s="875">
        <v>11</v>
      </c>
      <c r="AL222" s="876">
        <v>1600</v>
      </c>
      <c r="AM222" s="877">
        <v>1.0999999999999999</v>
      </c>
      <c r="AN222" s="875">
        <v>0.45</v>
      </c>
      <c r="AO222" s="878">
        <f t="shared" si="59"/>
        <v>-24.772284497404002</v>
      </c>
      <c r="AP222" s="879">
        <f t="shared" si="60"/>
        <v>6.861644074024567</v>
      </c>
      <c r="AQ222" s="880">
        <f t="shared" si="61"/>
        <v>98.764337608037465</v>
      </c>
      <c r="AR222" s="745">
        <f>INDEX(Historical!$C$7:$C$1452,MATCH(B222,Historical!$B$7:$B$1452,0))*IF(AH222="n/a",1.03,IF(AH222&lt;0,1.01,IF(AH222&gt;10,1.1,(1+AH222/100))))</f>
        <v>1.1413</v>
      </c>
      <c r="AS222" s="874">
        <f t="shared" si="62"/>
        <v>1.25543</v>
      </c>
      <c r="AT222" s="874">
        <f t="shared" si="66"/>
        <v>1.3809730000000002</v>
      </c>
      <c r="AU222" s="874">
        <f t="shared" si="66"/>
        <v>1.5190703000000003</v>
      </c>
      <c r="AV222" s="874">
        <f t="shared" si="66"/>
        <v>1.6709773300000006</v>
      </c>
      <c r="AW222" s="864">
        <f t="shared" si="63"/>
        <v>6.9677506300000003</v>
      </c>
      <c r="AX222" s="881">
        <f t="shared" si="64"/>
        <v>19.66624507479537</v>
      </c>
      <c r="AY222" s="1091">
        <v>1.29</v>
      </c>
      <c r="AZ222" s="877">
        <v>8.85</v>
      </c>
      <c r="BA222" s="877">
        <v>-21.959999999999997</v>
      </c>
      <c r="BB222" s="877">
        <v>-4.9399999999999995</v>
      </c>
      <c r="BC222" s="877">
        <v>-8.6999999999999993</v>
      </c>
      <c r="BD222" s="1007"/>
      <c r="BE222" s="701">
        <v>2011</v>
      </c>
      <c r="BF222" s="986" t="e">
        <f>#VALUE!</f>
        <v>#VALUE!</v>
      </c>
      <c r="BG222" s="938">
        <v>6.9</v>
      </c>
    </row>
    <row r="223" spans="1:59" ht="11.25" customHeight="1" x14ac:dyDescent="0.2">
      <c r="A223" s="667" t="s">
        <v>4211</v>
      </c>
      <c r="B223" s="651" t="s">
        <v>4212</v>
      </c>
      <c r="C223" s="1080" t="s">
        <v>180</v>
      </c>
      <c r="D223" s="1080" t="s">
        <v>4425</v>
      </c>
      <c r="E223" s="835">
        <v>5</v>
      </c>
      <c r="F223" s="554">
        <v>808</v>
      </c>
      <c r="G223" s="554" t="s">
        <v>107</v>
      </c>
      <c r="H223" s="554" t="s">
        <v>107</v>
      </c>
      <c r="I223" s="966">
        <v>15.35</v>
      </c>
      <c r="J223" s="745">
        <f t="shared" si="52"/>
        <v>11.465798045602606</v>
      </c>
      <c r="K223" s="968">
        <v>0.44</v>
      </c>
      <c r="L223" s="679">
        <v>4</v>
      </c>
      <c r="M223" s="736">
        <f t="shared" si="53"/>
        <v>1.76</v>
      </c>
      <c r="N223" s="644" t="s">
        <v>108</v>
      </c>
      <c r="O223" s="838">
        <v>0.43</v>
      </c>
      <c r="P223" s="958">
        <v>43223</v>
      </c>
      <c r="Q223" s="958">
        <v>43235</v>
      </c>
      <c r="R223" s="736">
        <f t="shared" si="54"/>
        <v>2.3255813953488391</v>
      </c>
      <c r="S223" s="802">
        <f>IF(INDEX(Historical!$D$7:$D$1452,MATCH(B223,Historical!$B$7:$B$1452,0))=0,"n/a",(INDEX(Historical!$C$7:$C$1452,MATCH(B223,Historical!$B$7:$B$1452,0))/INDEX(Historical!$D$7:$D$1452,MATCH(B223,Historical!$B$7:$B$1452,0))-1)*100)</f>
        <v>3.1818181818181968</v>
      </c>
      <c r="T223" s="802">
        <f>IF(INDEX(Historical!$F$7:$F$1452,MATCH(B223,Historical!$B$7:$B$1452,0))=0,"n/a",((INDEX(Historical!$C$7:$C$1452,MATCH(B223,Historical!$B$7:$B$1452,0))/INDEX(Historical!$F$7:$F$1452,MATCH(B223,Historical!$B$7:$B$1452,0)))^(1/3)-1)*100)</f>
        <v>110.16606670859157</v>
      </c>
      <c r="U223" s="802" t="str">
        <f>IF(INDEX(Historical!$I$7:$I$1452,MATCH(B223,Historical!$B$7:$B$1452,0))=0,"n/a",((INDEX(Historical!$C$7:$C$1452,MATCH(B223,Historical!$B$7:$B$1452,0))/INDEX(Historical!$I$7:$I$1452,MATCH(B223,Historical!$B$7:$B$1452,0)))^(1/5)-1)*100)</f>
        <v>n/a</v>
      </c>
      <c r="V223" s="802" t="str">
        <f>IF(INDEX(Historical!$O$7:$O$1452,MATCH(B223,Historical!$B$7:$B$1452,0))=0,"n/a",((INDEX(Historical!$C$7:$C$1452,MATCH(B223,Historical!$B$7:$B$1452,0))/INDEX(Historical!$O$7:$O$1452,MATCH(B223,Historical!$B$7:$B$1452,0)))^(1/10)-1)*100)</f>
        <v>n/a</v>
      </c>
      <c r="W223" s="803" t="str">
        <f t="shared" si="55"/>
        <v>n/a</v>
      </c>
      <c r="X223" s="804" t="str">
        <f t="shared" si="56"/>
        <v>n/a</v>
      </c>
      <c r="Y223" s="967"/>
      <c r="Z223" s="745">
        <f t="shared" si="57"/>
        <v>94.623655913978482</v>
      </c>
      <c r="AA223" s="678">
        <f t="shared" si="58"/>
        <v>8.2526881720430101</v>
      </c>
      <c r="AB223" s="679">
        <v>12</v>
      </c>
      <c r="AC223" s="959">
        <v>1.86</v>
      </c>
      <c r="AD223" s="959">
        <v>0.79</v>
      </c>
      <c r="AE223" s="959">
        <v>3.57</v>
      </c>
      <c r="AF223" s="959">
        <v>1.35</v>
      </c>
      <c r="AG223" s="959">
        <v>17.5</v>
      </c>
      <c r="AH223" s="959">
        <v>-16.400000000000002</v>
      </c>
      <c r="AI223" s="959">
        <v>-16.760000000000002</v>
      </c>
      <c r="AJ223" s="959">
        <v>52</v>
      </c>
      <c r="AK223" s="959">
        <v>10.5</v>
      </c>
      <c r="AL223" s="969">
        <v>522.51</v>
      </c>
      <c r="AM223" s="964">
        <v>13</v>
      </c>
      <c r="AN223" s="959">
        <v>1.29</v>
      </c>
      <c r="AO223" s="845" t="str">
        <f t="shared" si="59"/>
        <v>n/a</v>
      </c>
      <c r="AP223" s="846" t="str">
        <f t="shared" si="60"/>
        <v>n/a</v>
      </c>
      <c r="AQ223" s="680">
        <f t="shared" si="61"/>
        <v>-29.632302132115996</v>
      </c>
      <c r="AR223" s="745">
        <f>INDEX(Historical!$C$7:$C$1452,MATCH(B223,Historical!$B$7:$B$1452,0))*IF(AH223="n/a",1.03,IF(AH223&lt;0,1.01,IF(AH223&gt;10,1.1,(1+AH223/100))))</f>
        <v>1.7195250000000002</v>
      </c>
      <c r="AS223" s="678">
        <f t="shared" si="62"/>
        <v>1.7367202500000003</v>
      </c>
      <c r="AT223" s="678">
        <f t="shared" si="66"/>
        <v>1.9103922750000004</v>
      </c>
      <c r="AU223" s="678">
        <f t="shared" si="66"/>
        <v>2.1014315025000005</v>
      </c>
      <c r="AV223" s="678">
        <f t="shared" si="66"/>
        <v>2.311574652750001</v>
      </c>
      <c r="AW223" s="745">
        <f t="shared" si="63"/>
        <v>9.7796436802500022</v>
      </c>
      <c r="AX223" s="854">
        <f t="shared" si="64"/>
        <v>63.711033747557025</v>
      </c>
      <c r="AY223" s="1090">
        <v>0.85</v>
      </c>
      <c r="AZ223" s="964">
        <v>5.89</v>
      </c>
      <c r="BA223" s="964">
        <v>-22.67</v>
      </c>
      <c r="BB223" s="964">
        <v>-9.32</v>
      </c>
      <c r="BC223" s="964">
        <v>-12.78</v>
      </c>
      <c r="BE223" s="701">
        <v>2014</v>
      </c>
      <c r="BF223" s="986" t="e">
        <f>#VALUE!</f>
        <v>#VALUE!</v>
      </c>
      <c r="BG223" s="972">
        <v>6.2</v>
      </c>
    </row>
    <row r="224" spans="1:59" ht="11.25" customHeight="1" x14ac:dyDescent="0.2">
      <c r="A224" s="645" t="s">
        <v>3882</v>
      </c>
      <c r="B224" s="651" t="s">
        <v>3883</v>
      </c>
      <c r="C224" s="1080" t="s">
        <v>109</v>
      </c>
      <c r="D224" s="1080" t="s">
        <v>4419</v>
      </c>
      <c r="E224" s="835">
        <v>5</v>
      </c>
      <c r="F224" s="554">
        <v>845</v>
      </c>
      <c r="G224" s="554" t="s">
        <v>107</v>
      </c>
      <c r="H224" s="554" t="s">
        <v>107</v>
      </c>
      <c r="I224" s="966">
        <v>35.4</v>
      </c>
      <c r="J224" s="745">
        <f t="shared" si="52"/>
        <v>2.259887005649718</v>
      </c>
      <c r="K224" s="968">
        <v>0.2</v>
      </c>
      <c r="L224" s="679">
        <v>4</v>
      </c>
      <c r="M224" s="736">
        <f t="shared" si="53"/>
        <v>0.8</v>
      </c>
      <c r="N224" s="644" t="s">
        <v>239</v>
      </c>
      <c r="O224" s="838">
        <v>0.19</v>
      </c>
      <c r="P224" s="958">
        <v>43406</v>
      </c>
      <c r="Q224" s="958">
        <v>43420</v>
      </c>
      <c r="R224" s="736">
        <f t="shared" si="54"/>
        <v>5.2631578947368469</v>
      </c>
      <c r="S224" s="802">
        <f>IF(INDEX(Historical!$D$7:$D$1452,MATCH(B224,Historical!$B$7:$B$1452,0))=0,"n/a",(INDEX(Historical!$C$7:$C$1452,MATCH(B224,Historical!$B$7:$B$1452,0))/INDEX(Historical!$D$7:$D$1452,MATCH(B224,Historical!$B$7:$B$1452,0))-1)*100)</f>
        <v>34.146341463414643</v>
      </c>
      <c r="T224" s="802">
        <f>IF(INDEX(Historical!$F$7:$F$1452,MATCH(B224,Historical!$B$7:$B$1452,0))=0,"n/a",((INDEX(Historical!$C$7:$C$1452,MATCH(B224,Historical!$B$7:$B$1452,0))/INDEX(Historical!$F$7:$F$1452,MATCH(B224,Historical!$B$7:$B$1452,0)))^(1/3)-1)*100)</f>
        <v>98.802366494429592</v>
      </c>
      <c r="U224" s="802" t="str">
        <f>IF(INDEX(Historical!$I$7:$I$1452,MATCH(B224,Historical!$B$7:$B$1452,0))=0,"n/a",((INDEX(Historical!$C$7:$C$1452,MATCH(B224,Historical!$B$7:$B$1452,0))/INDEX(Historical!$I$7:$I$1452,MATCH(B224,Historical!$B$7:$B$1452,0)))^(1/5)-1)*100)</f>
        <v>n/a</v>
      </c>
      <c r="V224" s="802" t="str">
        <f>IF(INDEX(Historical!$O$7:$O$1452,MATCH(B224,Historical!$B$7:$B$1452,0))=0,"n/a",((INDEX(Historical!$C$7:$C$1452,MATCH(B224,Historical!$B$7:$B$1452,0))/INDEX(Historical!$O$7:$O$1452,MATCH(B224,Historical!$B$7:$B$1452,0)))^(1/10)-1)*100)</f>
        <v>n/a</v>
      </c>
      <c r="W224" s="803" t="str">
        <f t="shared" si="55"/>
        <v>n/a</v>
      </c>
      <c r="X224" s="804" t="str">
        <f t="shared" si="56"/>
        <v>n/a</v>
      </c>
      <c r="Y224" s="967" t="s">
        <v>4072</v>
      </c>
      <c r="Z224" s="745">
        <f t="shared" si="57"/>
        <v>24.316109422492403</v>
      </c>
      <c r="AA224" s="678">
        <f t="shared" si="58"/>
        <v>10.759878419452887</v>
      </c>
      <c r="AB224" s="679">
        <v>12</v>
      </c>
      <c r="AC224" s="959">
        <v>3.29</v>
      </c>
      <c r="AD224" s="959" t="s">
        <v>138</v>
      </c>
      <c r="AE224" s="959">
        <v>3.37</v>
      </c>
      <c r="AF224" s="959">
        <v>1.0900000000000001</v>
      </c>
      <c r="AG224" s="959">
        <v>9.3000000000000007</v>
      </c>
      <c r="AH224" s="959">
        <v>17.399999999999999</v>
      </c>
      <c r="AI224" s="959">
        <v>1.24</v>
      </c>
      <c r="AJ224" s="959">
        <v>15.6</v>
      </c>
      <c r="AK224" s="959" t="s">
        <v>138</v>
      </c>
      <c r="AL224" s="969">
        <v>331.7</v>
      </c>
      <c r="AM224" s="964">
        <v>3.5999999999999996</v>
      </c>
      <c r="AN224" s="959">
        <v>0</v>
      </c>
      <c r="AO224" s="845" t="str">
        <f t="shared" si="59"/>
        <v>n/a</v>
      </c>
      <c r="AP224" s="846" t="str">
        <f t="shared" si="60"/>
        <v>n/a</v>
      </c>
      <c r="AQ224" s="680">
        <f t="shared" si="61"/>
        <v>-27.801916069734776</v>
      </c>
      <c r="AR224" s="745">
        <f>INDEX(Historical!$C$7:$C$1452,MATCH(B224,Historical!$B$7:$B$1452,0))*IF(AH224="n/a",1.03,IF(AH224&lt;0,1.01,IF(AH224&gt;10,1.1,(1+AH224/100))))</f>
        <v>0.60500000000000009</v>
      </c>
      <c r="AS224" s="678">
        <f t="shared" si="62"/>
        <v>0.6125020000000001</v>
      </c>
      <c r="AT224" s="678">
        <f t="shared" si="66"/>
        <v>0.6308770600000001</v>
      </c>
      <c r="AU224" s="678">
        <f t="shared" si="66"/>
        <v>0.64980337180000014</v>
      </c>
      <c r="AV224" s="678">
        <f t="shared" si="66"/>
        <v>0.66929747295400022</v>
      </c>
      <c r="AW224" s="745">
        <f t="shared" si="63"/>
        <v>3.1674799047540003</v>
      </c>
      <c r="AX224" s="854">
        <f t="shared" si="64"/>
        <v>8.9476833467627142</v>
      </c>
      <c r="AY224" s="1090">
        <v>0.33</v>
      </c>
      <c r="AZ224" s="964">
        <v>8.6300000000000008</v>
      </c>
      <c r="BA224" s="964">
        <v>-26.97</v>
      </c>
      <c r="BB224" s="964">
        <v>-6.5600000000000005</v>
      </c>
      <c r="BC224" s="964">
        <v>-17.599999999999998</v>
      </c>
      <c r="BE224" s="701">
        <v>2014</v>
      </c>
      <c r="BF224" s="986" t="e">
        <f>#VALUE!</f>
        <v>#VALUE!</v>
      </c>
      <c r="BG224" s="972">
        <v>1.2</v>
      </c>
    </row>
    <row r="225" spans="1:59" ht="11.25" customHeight="1" x14ac:dyDescent="0.2">
      <c r="A225" s="566" t="s">
        <v>1302</v>
      </c>
      <c r="B225" s="651" t="s">
        <v>1303</v>
      </c>
      <c r="C225" s="1080" t="s">
        <v>109</v>
      </c>
      <c r="D225" s="1080" t="s">
        <v>4427</v>
      </c>
      <c r="E225" s="835">
        <v>8</v>
      </c>
      <c r="F225" s="554">
        <v>525</v>
      </c>
      <c r="G225" s="554" t="s">
        <v>107</v>
      </c>
      <c r="H225" s="554" t="s">
        <v>107</v>
      </c>
      <c r="I225" s="966">
        <v>16.34</v>
      </c>
      <c r="J225" s="745">
        <f t="shared" si="52"/>
        <v>2.9375764993880051</v>
      </c>
      <c r="K225" s="968">
        <v>0.12</v>
      </c>
      <c r="L225" s="679">
        <v>4</v>
      </c>
      <c r="M225" s="736">
        <f t="shared" si="53"/>
        <v>0.48</v>
      </c>
      <c r="N225" s="644" t="s">
        <v>801</v>
      </c>
      <c r="O225" s="838">
        <v>0.11</v>
      </c>
      <c r="P225" s="958">
        <v>43326</v>
      </c>
      <c r="Q225" s="958">
        <v>43348</v>
      </c>
      <c r="R225" s="736">
        <f t="shared" si="54"/>
        <v>9.0909090909090864</v>
      </c>
      <c r="S225" s="802">
        <f>IF(INDEX(Historical!$D$7:$D$1452,MATCH(B225,Historical!$B$7:$B$1452,0))=0,"n/a",(INDEX(Historical!$C$7:$C$1452,MATCH(B225,Historical!$B$7:$B$1452,0))/INDEX(Historical!$D$7:$D$1452,MATCH(B225,Historical!$B$7:$B$1452,0))-1)*100)</f>
        <v>16.788321167883204</v>
      </c>
      <c r="T225" s="802">
        <f>IF(INDEX(Historical!$F$7:$F$1452,MATCH(B225,Historical!$B$7:$B$1452,0))=0,"n/a",((INDEX(Historical!$C$7:$C$1452,MATCH(B225,Historical!$B$7:$B$1452,0))/INDEX(Historical!$F$7:$F$1452,MATCH(B225,Historical!$B$7:$B$1452,0)))^(1/3)-1)*100)</f>
        <v>31.726751201669899</v>
      </c>
      <c r="U225" s="802">
        <f>IF(INDEX(Historical!$I$7:$I$1452,MATCH(B225,Historical!$B$7:$B$1452,0))=0,"n/a",((INDEX(Historical!$C$7:$C$1452,MATCH(B225,Historical!$B$7:$B$1452,0))/INDEX(Historical!$I$7:$I$1452,MATCH(B225,Historical!$B$7:$B$1452,0)))^(1/5)-1)*100)</f>
        <v>28.878802995450847</v>
      </c>
      <c r="V225" s="802">
        <f>IF(INDEX(Historical!$O$7:$O$1452,MATCH(B225,Historical!$B$7:$B$1452,0))=0,"n/a",((INDEX(Historical!$C$7:$C$1452,MATCH(B225,Historical!$B$7:$B$1452,0))/INDEX(Historical!$O$7:$O$1452,MATCH(B225,Historical!$B$7:$B$1452,0)))^(1/10)-1)*100)</f>
        <v>21.881394038340041</v>
      </c>
      <c r="W225" s="803">
        <f t="shared" si="55"/>
        <v>1.3197880786228755</v>
      </c>
      <c r="X225" s="804">
        <f t="shared" si="56"/>
        <v>1.8752469477565485</v>
      </c>
      <c r="Y225" s="967"/>
      <c r="Z225" s="745">
        <f t="shared" si="57"/>
        <v>28.915662650602407</v>
      </c>
      <c r="AA225" s="678">
        <f t="shared" si="58"/>
        <v>9.8433734939759034</v>
      </c>
      <c r="AB225" s="679">
        <v>12</v>
      </c>
      <c r="AC225" s="959">
        <v>1.66</v>
      </c>
      <c r="AD225" s="959">
        <v>1.97</v>
      </c>
      <c r="AE225" s="959">
        <v>4.3899999999999997</v>
      </c>
      <c r="AF225" s="959">
        <v>1.22</v>
      </c>
      <c r="AG225" s="959">
        <v>11.1</v>
      </c>
      <c r="AH225" s="959">
        <v>-9.4</v>
      </c>
      <c r="AI225" s="959">
        <v>4.5199999999999996</v>
      </c>
      <c r="AJ225" s="959">
        <v>15.4</v>
      </c>
      <c r="AK225" s="959">
        <v>5</v>
      </c>
      <c r="AL225" s="969">
        <v>2920</v>
      </c>
      <c r="AM225" s="964">
        <v>0.89999999999999991</v>
      </c>
      <c r="AN225" s="959">
        <v>0.16</v>
      </c>
      <c r="AO225" s="845">
        <f t="shared" si="59"/>
        <v>21.973006000862949</v>
      </c>
      <c r="AP225" s="846">
        <f t="shared" si="60"/>
        <v>31.816379494838852</v>
      </c>
      <c r="AQ225" s="680">
        <f t="shared" si="61"/>
        <v>-26.943201205726698</v>
      </c>
      <c r="AR225" s="745">
        <f>INDEX(Historical!$C$7:$C$1452,MATCH(B225,Historical!$B$7:$B$1452,0))*IF(AH225="n/a",1.03,IF(AH225&lt;0,1.01,IF(AH225&gt;10,1.1,(1+AH225/100))))</f>
        <v>0.40400000000000003</v>
      </c>
      <c r="AS225" s="678">
        <f t="shared" si="62"/>
        <v>0.42226079999999999</v>
      </c>
      <c r="AT225" s="678">
        <f t="shared" si="66"/>
        <v>0.44337384000000002</v>
      </c>
      <c r="AU225" s="678">
        <f t="shared" si="66"/>
        <v>0.46554253200000006</v>
      </c>
      <c r="AV225" s="678">
        <f t="shared" si="66"/>
        <v>0.4888196586000001</v>
      </c>
      <c r="AW225" s="745">
        <f t="shared" si="63"/>
        <v>2.2239968306000004</v>
      </c>
      <c r="AX225" s="854">
        <f t="shared" si="64"/>
        <v>13.610751717258266</v>
      </c>
      <c r="AY225" s="1090">
        <v>1.18</v>
      </c>
      <c r="AZ225" s="964">
        <v>6.45</v>
      </c>
      <c r="BA225" s="964">
        <v>-35.620000000000005</v>
      </c>
      <c r="BB225" s="964">
        <v>-11.72</v>
      </c>
      <c r="BC225" s="964">
        <v>-25.419999999999998</v>
      </c>
      <c r="BE225" s="701">
        <v>2011</v>
      </c>
      <c r="BF225" s="986" t="e">
        <f>#VALUE!</f>
        <v>#VALUE!</v>
      </c>
      <c r="BG225" s="972">
        <v>1.7000000000000002</v>
      </c>
    </row>
    <row r="226" spans="1:59" ht="11.25" customHeight="1" x14ac:dyDescent="0.2">
      <c r="A226" s="566" t="s">
        <v>1304</v>
      </c>
      <c r="B226" s="651" t="s">
        <v>1305</v>
      </c>
      <c r="C226" s="1080" t="s">
        <v>248</v>
      </c>
      <c r="D226" s="1080" t="s">
        <v>4405</v>
      </c>
      <c r="E226" s="835">
        <v>9</v>
      </c>
      <c r="F226" s="554">
        <v>354</v>
      </c>
      <c r="G226" s="554" t="s">
        <v>116</v>
      </c>
      <c r="H226" s="554" t="s">
        <v>116</v>
      </c>
      <c r="I226" s="966">
        <v>171.82</v>
      </c>
      <c r="J226" s="745">
        <f t="shared" si="52"/>
        <v>2.3978582237225003</v>
      </c>
      <c r="K226" s="968">
        <v>1.03</v>
      </c>
      <c r="L226" s="679">
        <v>4</v>
      </c>
      <c r="M226" s="736">
        <f t="shared" si="53"/>
        <v>4.12</v>
      </c>
      <c r="N226" s="644" t="s">
        <v>613</v>
      </c>
      <c r="O226" s="838">
        <v>0.89</v>
      </c>
      <c r="P226" s="958">
        <v>43166</v>
      </c>
      <c r="Q226" s="958">
        <v>43181</v>
      </c>
      <c r="R226" s="736">
        <f t="shared" si="54"/>
        <v>15.730337078651688</v>
      </c>
      <c r="S226" s="802">
        <f>IF(INDEX(Historical!$D$7:$D$1452,MATCH(B226,Historical!$B$7:$B$1452,0))=0,"n/a",(INDEX(Historical!$C$7:$C$1452,MATCH(B226,Historical!$B$7:$B$1452,0))/INDEX(Historical!$D$7:$D$1452,MATCH(B226,Historical!$B$7:$B$1452,0))-1)*100)</f>
        <v>28.98550724637683</v>
      </c>
      <c r="T226" s="802">
        <f>IF(INDEX(Historical!$F$7:$F$1452,MATCH(B226,Historical!$B$7:$B$1452,0))=0,"n/a",((INDEX(Historical!$C$7:$C$1452,MATCH(B226,Historical!$B$7:$B$1452,0))/INDEX(Historical!$F$7:$F$1452,MATCH(B226,Historical!$B$7:$B$1452,0)))^(1/3)-1)*100)</f>
        <v>23.717380567504321</v>
      </c>
      <c r="U226" s="802">
        <f>IF(INDEX(Historical!$I$7:$I$1452,MATCH(B226,Historical!$B$7:$B$1452,0))=0,"n/a",((INDEX(Historical!$C$7:$C$1452,MATCH(B226,Historical!$B$7:$B$1452,0))/INDEX(Historical!$I$7:$I$1452,MATCH(B226,Historical!$B$7:$B$1452,0)))^(1/5)-1)*100)</f>
        <v>25.140648648228357</v>
      </c>
      <c r="V226" s="802">
        <f>IF(INDEX(Historical!$O$7:$O$1452,MATCH(B226,Historical!$B$7:$B$1452,0))=0,"n/a",((INDEX(Historical!$C$7:$C$1452,MATCH(B226,Historical!$B$7:$B$1452,0))/INDEX(Historical!$O$7:$O$1452,MATCH(B226,Historical!$B$7:$B$1452,0)))^(1/10)-1)*100)</f>
        <v>14.741559656107217</v>
      </c>
      <c r="W226" s="803">
        <f t="shared" si="55"/>
        <v>1.7054266464819376</v>
      </c>
      <c r="X226" s="804">
        <f t="shared" si="56"/>
        <v>1.2263731047916271</v>
      </c>
      <c r="Y226" s="759"/>
      <c r="Z226" s="745">
        <f t="shared" si="57"/>
        <v>43.783209351753456</v>
      </c>
      <c r="AA226" s="678">
        <f t="shared" si="58"/>
        <v>18.259298618490966</v>
      </c>
      <c r="AB226" s="679">
        <v>1</v>
      </c>
      <c r="AC226" s="959">
        <v>9.41</v>
      </c>
      <c r="AD226" s="959">
        <v>1.3</v>
      </c>
      <c r="AE226" s="959">
        <v>1.87</v>
      </c>
      <c r="AF226" s="961">
        <v>148.12</v>
      </c>
      <c r="AG226" s="961">
        <v>652.6</v>
      </c>
      <c r="AH226" s="959">
        <v>18.3</v>
      </c>
      <c r="AI226" s="959">
        <v>4.99</v>
      </c>
      <c r="AJ226" s="959">
        <v>20.5</v>
      </c>
      <c r="AK226" s="959">
        <v>14.09</v>
      </c>
      <c r="AL226" s="969">
        <v>196950</v>
      </c>
      <c r="AM226" s="964">
        <v>0.11</v>
      </c>
      <c r="AN226" s="961">
        <v>19.53</v>
      </c>
      <c r="AO226" s="845">
        <f t="shared" si="59"/>
        <v>9.2792082534598919</v>
      </c>
      <c r="AP226" s="846">
        <f t="shared" si="60"/>
        <v>27.538506871950858</v>
      </c>
      <c r="AQ226" s="680">
        <f t="shared" si="61"/>
        <v>996.37124924217005</v>
      </c>
      <c r="AR226" s="745">
        <f>INDEX(Historical!$C$7:$C$1452,MATCH(B226,Historical!$B$7:$B$1452,0))*IF(AH226="n/a",1.03,IF(AH226&lt;0,1.01,IF(AH226&gt;10,1.1,(1+AH226/100))))</f>
        <v>3.9160000000000004</v>
      </c>
      <c r="AS226" s="678">
        <f t="shared" si="62"/>
        <v>4.1114084000000002</v>
      </c>
      <c r="AT226" s="678">
        <f t="shared" si="66"/>
        <v>4.5225492400000009</v>
      </c>
      <c r="AU226" s="678">
        <f t="shared" si="66"/>
        <v>4.9748041640000018</v>
      </c>
      <c r="AV226" s="678">
        <f t="shared" si="66"/>
        <v>5.472284580400002</v>
      </c>
      <c r="AW226" s="745">
        <f t="shared" si="63"/>
        <v>22.997046384400008</v>
      </c>
      <c r="AX226" s="854">
        <f t="shared" si="64"/>
        <v>13.384382717029455</v>
      </c>
      <c r="AY226" s="1090">
        <v>1.19</v>
      </c>
      <c r="AZ226" s="964">
        <v>8.68</v>
      </c>
      <c r="BA226" s="964">
        <v>-20.239999999999998</v>
      </c>
      <c r="BB226" s="964">
        <v>-1.92</v>
      </c>
      <c r="BC226" s="964">
        <v>-8.86</v>
      </c>
      <c r="BE226" s="701">
        <v>2010</v>
      </c>
      <c r="BF226" s="986" t="e">
        <f>#VALUE!</f>
        <v>#VALUE!</v>
      </c>
      <c r="BG226" s="972">
        <v>23.1</v>
      </c>
    </row>
    <row r="227" spans="1:59" ht="11.25" customHeight="1" x14ac:dyDescent="0.2">
      <c r="A227" s="566" t="s">
        <v>4280</v>
      </c>
      <c r="B227" s="651" t="s">
        <v>3884</v>
      </c>
      <c r="C227" s="1080" t="s">
        <v>109</v>
      </c>
      <c r="D227" s="1080" t="s">
        <v>4419</v>
      </c>
      <c r="E227" s="835">
        <v>5</v>
      </c>
      <c r="F227" s="554">
        <v>825</v>
      </c>
      <c r="G227" s="554" t="s">
        <v>107</v>
      </c>
      <c r="H227" s="554" t="s">
        <v>107</v>
      </c>
      <c r="I227" s="970">
        <v>29.46</v>
      </c>
      <c r="J227" s="745">
        <f t="shared" si="52"/>
        <v>1.9008825526137136</v>
      </c>
      <c r="K227" s="974">
        <v>0.14000000000000001</v>
      </c>
      <c r="L227" s="701">
        <v>4</v>
      </c>
      <c r="M227" s="736">
        <f t="shared" si="53"/>
        <v>0.56000000000000005</v>
      </c>
      <c r="N227" s="701" t="s">
        <v>4281</v>
      </c>
      <c r="O227" s="839">
        <v>0.12</v>
      </c>
      <c r="P227" s="725">
        <v>43301</v>
      </c>
      <c r="Q227" s="725">
        <v>43318</v>
      </c>
      <c r="R227" s="736">
        <f t="shared" si="54"/>
        <v>16.666666666666682</v>
      </c>
      <c r="S227" s="802">
        <f>IF(INDEX(Historical!$D$7:$D$1452,MATCH(B227,Historical!$B$7:$B$1452,0))=0,"n/a",(INDEX(Historical!$C$7:$C$1452,MATCH(B227,Historical!$B$7:$B$1452,0))/INDEX(Historical!$D$7:$D$1452,MATCH(B227,Historical!$B$7:$B$1452,0))-1)*100)</f>
        <v>23.529411764705866</v>
      </c>
      <c r="T227" s="802">
        <f>IF(INDEX(Historical!$F$7:$F$1452,MATCH(B227,Historical!$B$7:$B$1452,0))=0,"n/a",((INDEX(Historical!$C$7:$C$1452,MATCH(B227,Historical!$B$7:$B$1452,0))/INDEX(Historical!$F$7:$F$1452,MATCH(B227,Historical!$B$7:$B$1452,0)))^(1/3)-1)*100)</f>
        <v>17.33438845558204</v>
      </c>
      <c r="U227" s="802">
        <f>IF(INDEX(Historical!$I$7:$I$1452,MATCH(B227,Historical!$B$7:$B$1452,0))=0,"n/a",((INDEX(Historical!$C$7:$C$1452,MATCH(B227,Historical!$B$7:$B$1452,0))/INDEX(Historical!$I$7:$I$1452,MATCH(B227,Historical!$B$7:$B$1452,0)))^(1/5)-1)*100)</f>
        <v>11.842691472014465</v>
      </c>
      <c r="V227" s="802">
        <f>IF(INDEX(Historical!$O$7:$O$1452,MATCH(B227,Historical!$B$7:$B$1452,0))=0,"n/a",((INDEX(Historical!$C$7:$C$1452,MATCH(B227,Historical!$B$7:$B$1452,0))/INDEX(Historical!$O$7:$O$1452,MATCH(B227,Historical!$B$7:$B$1452,0)))^(1/10)-1)*100)</f>
        <v>5.7557050338252314</v>
      </c>
      <c r="W227" s="803">
        <f t="shared" si="55"/>
        <v>2.057557050338251</v>
      </c>
      <c r="X227" s="804">
        <f t="shared" si="56"/>
        <v>1.0766083156376787</v>
      </c>
      <c r="Y227" s="651"/>
      <c r="Z227" s="745">
        <f t="shared" si="57"/>
        <v>23.931623931623935</v>
      </c>
      <c r="AA227" s="678">
        <f t="shared" si="58"/>
        <v>12.589743589743591</v>
      </c>
      <c r="AB227" s="554">
        <v>12</v>
      </c>
      <c r="AC227" s="970">
        <v>2.34</v>
      </c>
      <c r="AD227" s="970" t="s">
        <v>138</v>
      </c>
      <c r="AE227" s="970">
        <v>3.01</v>
      </c>
      <c r="AF227" s="970">
        <v>1.1000000000000001</v>
      </c>
      <c r="AG227" s="970">
        <v>8.1</v>
      </c>
      <c r="AH227" s="970">
        <v>15.2</v>
      </c>
      <c r="AI227" s="970" t="s">
        <v>138</v>
      </c>
      <c r="AJ227" s="970">
        <v>11</v>
      </c>
      <c r="AK227" s="970" t="s">
        <v>138</v>
      </c>
      <c r="AL227" s="970">
        <v>56.27</v>
      </c>
      <c r="AM227" s="970">
        <v>9</v>
      </c>
      <c r="AN227" s="970">
        <v>0</v>
      </c>
      <c r="AO227" s="845">
        <f t="shared" si="59"/>
        <v>1.153830434884588</v>
      </c>
      <c r="AP227" s="846">
        <f t="shared" si="60"/>
        <v>13.743574024628179</v>
      </c>
      <c r="AQ227" s="680">
        <f t="shared" si="61"/>
        <v>-21.546282720410538</v>
      </c>
      <c r="AR227" s="745">
        <f>INDEX(Historical!$C$7:$C$1452,MATCH(B227,Historical!$B$7:$B$1452,0))*IF(AH227="n/a",1.03,IF(AH227&lt;0,1.01,IF(AH227&gt;10,1.1,(1+AH227/100))))</f>
        <v>0.46200000000000002</v>
      </c>
      <c r="AS227" s="678">
        <f t="shared" si="62"/>
        <v>0.47586000000000006</v>
      </c>
      <c r="AT227" s="678">
        <f t="shared" ref="AT227:AV246" si="67">IF($AK227="n/a",1.03*AS227,IF($AK227&lt;0,1.01*AS227,IF($AK227&gt;10,1.1*AS227,(1+$AK227/100)*AS227)))</f>
        <v>0.49013580000000007</v>
      </c>
      <c r="AU227" s="678">
        <f t="shared" si="67"/>
        <v>0.50483987400000008</v>
      </c>
      <c r="AV227" s="678">
        <f t="shared" si="67"/>
        <v>0.51998507022000007</v>
      </c>
      <c r="AW227" s="745">
        <f t="shared" si="63"/>
        <v>2.4528207442200003</v>
      </c>
      <c r="AX227" s="854">
        <f t="shared" si="64"/>
        <v>8.3259359953156835</v>
      </c>
      <c r="AY227" s="831">
        <v>0.6</v>
      </c>
      <c r="AZ227" s="972">
        <v>14.899999999999999</v>
      </c>
      <c r="BA227" s="972">
        <v>-21.02</v>
      </c>
      <c r="BB227" s="972">
        <v>-8.2600000000000016</v>
      </c>
      <c r="BC227" s="972">
        <v>-4.5</v>
      </c>
      <c r="BE227" s="701">
        <v>2014</v>
      </c>
      <c r="BF227" s="986" t="e">
        <f>#VALUE!</f>
        <v>#VALUE!</v>
      </c>
      <c r="BG227" s="972">
        <v>0.89999999999999991</v>
      </c>
    </row>
    <row r="228" spans="1:59" ht="11.25" customHeight="1" x14ac:dyDescent="0.2">
      <c r="A228" s="645" t="s">
        <v>1306</v>
      </c>
      <c r="B228" s="651" t="s">
        <v>1307</v>
      </c>
      <c r="C228" s="1080" t="s">
        <v>113</v>
      </c>
      <c r="D228" s="1080" t="s">
        <v>4449</v>
      </c>
      <c r="E228" s="835">
        <v>8</v>
      </c>
      <c r="F228" s="554">
        <v>551</v>
      </c>
      <c r="G228" s="554" t="s">
        <v>38</v>
      </c>
      <c r="H228" s="554" t="s">
        <v>38</v>
      </c>
      <c r="I228" s="966">
        <v>132.12</v>
      </c>
      <c r="J228" s="745">
        <f t="shared" si="52"/>
        <v>2.4825915834090218</v>
      </c>
      <c r="K228" s="968">
        <v>0.82</v>
      </c>
      <c r="L228" s="679">
        <v>4</v>
      </c>
      <c r="M228" s="736">
        <f t="shared" si="53"/>
        <v>3.28</v>
      </c>
      <c r="N228" s="644" t="s">
        <v>251</v>
      </c>
      <c r="O228" s="838">
        <v>0.745</v>
      </c>
      <c r="P228" s="958">
        <v>43419</v>
      </c>
      <c r="Q228" s="958">
        <v>43441</v>
      </c>
      <c r="R228" s="736">
        <f t="shared" si="54"/>
        <v>10.067114093959725</v>
      </c>
      <c r="S228" s="802">
        <f>IF(INDEX(Historical!$D$7:$D$1452,MATCH(B228,Historical!$B$7:$B$1452,0))=0,"n/a",(INDEX(Historical!$C$7:$C$1452,MATCH(B228,Historical!$B$7:$B$1452,0))/INDEX(Historical!$D$7:$D$1452,MATCH(B228,Historical!$B$7:$B$1452,0))-1)*100)</f>
        <v>11.83673469387756</v>
      </c>
      <c r="T228" s="802">
        <f>IF(INDEX(Historical!$F$7:$F$1452,MATCH(B228,Historical!$B$7:$B$1452,0))=0,"n/a",((INDEX(Historical!$C$7:$C$1452,MATCH(B228,Historical!$B$7:$B$1452,0))/INDEX(Historical!$F$7:$F$1452,MATCH(B228,Historical!$B$7:$B$1452,0)))^(1/3)-1)*100)</f>
        <v>13.630953456272943</v>
      </c>
      <c r="U228" s="802">
        <f>IF(INDEX(Historical!$I$7:$I$1452,MATCH(B228,Historical!$B$7:$B$1452,0))=0,"n/a",((INDEX(Historical!$C$7:$C$1452,MATCH(B228,Historical!$B$7:$B$1452,0))/INDEX(Historical!$I$7:$I$1452,MATCH(B228,Historical!$B$7:$B$1452,0)))^(1/5)-1)*100)</f>
        <v>12.396779808134117</v>
      </c>
      <c r="V228" s="802">
        <f>IF(INDEX(Historical!$O$7:$O$1452,MATCH(B228,Historical!$B$7:$B$1452,0))=0,"n/a",((INDEX(Historical!$C$7:$C$1452,MATCH(B228,Historical!$B$7:$B$1452,0))/INDEX(Historical!$O$7:$O$1452,MATCH(B228,Historical!$B$7:$B$1452,0)))^(1/10)-1)*100)</f>
        <v>10.605075433200174</v>
      </c>
      <c r="W228" s="803">
        <f t="shared" si="55"/>
        <v>1.1689478199584367</v>
      </c>
      <c r="X228" s="804">
        <f t="shared" si="56"/>
        <v>3.9989612284303599</v>
      </c>
      <c r="Y228" s="748"/>
      <c r="Z228" s="745">
        <f t="shared" si="57"/>
        <v>57.644991212653771</v>
      </c>
      <c r="AA228" s="678">
        <f t="shared" si="58"/>
        <v>23.219683655536027</v>
      </c>
      <c r="AB228" s="679">
        <v>12</v>
      </c>
      <c r="AC228" s="959">
        <v>5.69</v>
      </c>
      <c r="AD228" s="959">
        <v>3.45</v>
      </c>
      <c r="AE228" s="959">
        <v>2.36</v>
      </c>
      <c r="AF228" s="959">
        <v>5.37</v>
      </c>
      <c r="AG228" s="959">
        <v>15.1</v>
      </c>
      <c r="AH228" s="959">
        <v>-30.7</v>
      </c>
      <c r="AI228" s="959">
        <v>-1.03</v>
      </c>
      <c r="AJ228" s="959">
        <v>3.1</v>
      </c>
      <c r="AK228" s="959">
        <v>6.7299999999999995</v>
      </c>
      <c r="AL228" s="969">
        <v>101420</v>
      </c>
      <c r="AM228" s="964">
        <v>0.1</v>
      </c>
      <c r="AN228" s="959">
        <v>1</v>
      </c>
      <c r="AO228" s="845">
        <f t="shared" si="59"/>
        <v>-8.3403122639928888</v>
      </c>
      <c r="AP228" s="846">
        <f t="shared" si="60"/>
        <v>14.879371391543138</v>
      </c>
      <c r="AQ228" s="680">
        <f t="shared" si="61"/>
        <v>135.40952612673229</v>
      </c>
      <c r="AR228" s="745">
        <f>INDEX(Historical!$C$7:$C$1452,MATCH(B228,Historical!$B$7:$B$1452,0))*IF(AH228="n/a",1.03,IF(AH228&lt;0,1.01,IF(AH228&gt;10,1.1,(1+AH228/100))))</f>
        <v>2.7674000000000003</v>
      </c>
      <c r="AS228" s="678">
        <f t="shared" si="62"/>
        <v>2.7950740000000005</v>
      </c>
      <c r="AT228" s="678">
        <f t="shared" si="67"/>
        <v>2.9831824802000004</v>
      </c>
      <c r="AU228" s="678">
        <f t="shared" si="67"/>
        <v>3.1839506611174602</v>
      </c>
      <c r="AV228" s="678">
        <f t="shared" si="67"/>
        <v>3.398230540610665</v>
      </c>
      <c r="AW228" s="745">
        <f t="shared" si="63"/>
        <v>15.127837681928128</v>
      </c>
      <c r="AX228" s="854">
        <f t="shared" si="64"/>
        <v>11.450073934247749</v>
      </c>
      <c r="AY228" s="1090">
        <v>1.01</v>
      </c>
      <c r="AZ228" s="964">
        <v>7.0000000000000009</v>
      </c>
      <c r="BA228" s="964">
        <v>-18.64</v>
      </c>
      <c r="BB228" s="964">
        <v>-7.1800000000000006</v>
      </c>
      <c r="BC228" s="964">
        <v>-8.99</v>
      </c>
      <c r="BE228" s="701">
        <v>2012</v>
      </c>
      <c r="BF228" s="986" t="e">
        <f>#VALUE!</f>
        <v>#VALUE!</v>
      </c>
      <c r="BG228" s="972">
        <v>4.3</v>
      </c>
    </row>
    <row r="229" spans="1:59" ht="11.25" customHeight="1" x14ac:dyDescent="0.2">
      <c r="A229" s="566" t="s">
        <v>1308</v>
      </c>
      <c r="B229" s="651" t="s">
        <v>1309</v>
      </c>
      <c r="C229" s="1080" t="s">
        <v>109</v>
      </c>
      <c r="D229" s="1080" t="s">
        <v>4427</v>
      </c>
      <c r="E229" s="835">
        <v>7</v>
      </c>
      <c r="F229" s="554">
        <v>618</v>
      </c>
      <c r="G229" s="554" t="s">
        <v>107</v>
      </c>
      <c r="H229" s="554" t="s">
        <v>107</v>
      </c>
      <c r="I229" s="966">
        <v>11.86</v>
      </c>
      <c r="J229" s="745">
        <f t="shared" si="52"/>
        <v>4.7217537942664425</v>
      </c>
      <c r="K229" s="968">
        <v>0.14000000000000001</v>
      </c>
      <c r="L229" s="679">
        <v>4</v>
      </c>
      <c r="M229" s="736">
        <f t="shared" si="53"/>
        <v>0.56000000000000005</v>
      </c>
      <c r="N229" s="644" t="s">
        <v>563</v>
      </c>
      <c r="O229" s="838">
        <v>0.13</v>
      </c>
      <c r="P229" s="958">
        <v>43307</v>
      </c>
      <c r="Q229" s="958">
        <v>43322</v>
      </c>
      <c r="R229" s="736">
        <f t="shared" si="54"/>
        <v>7.6923076923076987</v>
      </c>
      <c r="S229" s="802">
        <f>IF(INDEX(Historical!$D$7:$D$1452,MATCH(B229,Historical!$B$7:$B$1452,0))=0,"n/a",(INDEX(Historical!$C$7:$C$1452,MATCH(B229,Historical!$B$7:$B$1452,0))/INDEX(Historical!$D$7:$D$1452,MATCH(B229,Historical!$B$7:$B$1452,0))-1)*100)</f>
        <v>11.111111111111116</v>
      </c>
      <c r="T229" s="802">
        <f>IF(INDEX(Historical!$F$7:$F$1452,MATCH(B229,Historical!$B$7:$B$1452,0))=0,"n/a",((INDEX(Historical!$C$7:$C$1452,MATCH(B229,Historical!$B$7:$B$1452,0))/INDEX(Historical!$F$7:$F$1452,MATCH(B229,Historical!$B$7:$B$1452,0)))^(1/3)-1)*100)</f>
        <v>12.624788044360603</v>
      </c>
      <c r="U229" s="802">
        <f>IF(INDEX(Historical!$I$7:$I$1452,MATCH(B229,Historical!$B$7:$B$1452,0))=0,"n/a",((INDEX(Historical!$C$7:$C$1452,MATCH(B229,Historical!$B$7:$B$1452,0))/INDEX(Historical!$I$7:$I$1452,MATCH(B229,Historical!$B$7:$B$1452,0)))^(1/5)-1)*100)</f>
        <v>58.692968256407063</v>
      </c>
      <c r="V229" s="802">
        <f>IF(INDEX(Historical!$O$7:$O$1452,MATCH(B229,Historical!$B$7:$B$1452,0))=0,"n/a",((INDEX(Historical!$C$7:$C$1452,MATCH(B229,Historical!$B$7:$B$1452,0))/INDEX(Historical!$O$7:$O$1452,MATCH(B229,Historical!$B$7:$B$1452,0)))^(1/10)-1)*100)</f>
        <v>16.347681109755463</v>
      </c>
      <c r="W229" s="803">
        <f t="shared" si="55"/>
        <v>3.5902931958577349</v>
      </c>
      <c r="X229" s="804">
        <f t="shared" si="56"/>
        <v>14.315358111318794</v>
      </c>
      <c r="Y229" s="759"/>
      <c r="Z229" s="745">
        <f t="shared" si="57"/>
        <v>39.716312056737593</v>
      </c>
      <c r="AA229" s="678">
        <f t="shared" si="58"/>
        <v>8.4113475177304959</v>
      </c>
      <c r="AB229" s="679">
        <v>12</v>
      </c>
      <c r="AC229" s="959">
        <v>1.41</v>
      </c>
      <c r="AD229" s="959">
        <v>1.05</v>
      </c>
      <c r="AE229" s="959">
        <v>2.44</v>
      </c>
      <c r="AF229" s="959">
        <v>0.81</v>
      </c>
      <c r="AG229" s="959">
        <v>8.5</v>
      </c>
      <c r="AH229" s="959">
        <v>10.6</v>
      </c>
      <c r="AI229" s="959">
        <v>0.83</v>
      </c>
      <c r="AJ229" s="959">
        <v>4.1000000000000005</v>
      </c>
      <c r="AK229" s="959">
        <v>8</v>
      </c>
      <c r="AL229" s="969">
        <v>1540</v>
      </c>
      <c r="AM229" s="964">
        <v>0.89999999999999991</v>
      </c>
      <c r="AN229" s="959">
        <v>0.15</v>
      </c>
      <c r="AO229" s="845">
        <f t="shared" si="59"/>
        <v>55.003374532943006</v>
      </c>
      <c r="AP229" s="846">
        <f t="shared" si="60"/>
        <v>63.414722050673504</v>
      </c>
      <c r="AQ229" s="680">
        <f t="shared" si="61"/>
        <v>-44.971960725617535</v>
      </c>
      <c r="AR229" s="745">
        <f>INDEX(Historical!$C$7:$C$1452,MATCH(B229,Historical!$B$7:$B$1452,0))*IF(AH229="n/a",1.03,IF(AH229&lt;0,1.01,IF(AH229&gt;10,1.1,(1+AH229/100))))</f>
        <v>0.55000000000000004</v>
      </c>
      <c r="AS229" s="678">
        <f t="shared" si="62"/>
        <v>0.55456500000000009</v>
      </c>
      <c r="AT229" s="678">
        <f t="shared" si="67"/>
        <v>0.59893020000000008</v>
      </c>
      <c r="AU229" s="678">
        <f t="shared" si="67"/>
        <v>0.64684461600000009</v>
      </c>
      <c r="AV229" s="678">
        <f t="shared" si="67"/>
        <v>0.69859218528000011</v>
      </c>
      <c r="AW229" s="745">
        <f t="shared" si="63"/>
        <v>3.0489320012799999</v>
      </c>
      <c r="AX229" s="854">
        <f t="shared" si="64"/>
        <v>25.707689724114669</v>
      </c>
      <c r="AY229" s="1090">
        <v>1.42</v>
      </c>
      <c r="AZ229" s="964">
        <v>4.3099999999999996</v>
      </c>
      <c r="BA229" s="964">
        <v>-40.28</v>
      </c>
      <c r="BB229" s="964">
        <v>-14.85</v>
      </c>
      <c r="BC229" s="964">
        <v>-28.999999999999996</v>
      </c>
      <c r="BE229" s="701">
        <v>2012</v>
      </c>
      <c r="BF229" s="986" t="e">
        <f>#VALUE!</f>
        <v>#VALUE!</v>
      </c>
      <c r="BG229" s="972">
        <v>1.0999999999999999</v>
      </c>
    </row>
    <row r="230" spans="1:59" ht="11.25" customHeight="1" x14ac:dyDescent="0.2">
      <c r="A230" s="566" t="s">
        <v>1310</v>
      </c>
      <c r="B230" s="651" t="s">
        <v>1311</v>
      </c>
      <c r="C230" s="1080" t="s">
        <v>109</v>
      </c>
      <c r="D230" s="1080" t="s">
        <v>119</v>
      </c>
      <c r="E230" s="835">
        <v>9</v>
      </c>
      <c r="F230" s="554">
        <v>361</v>
      </c>
      <c r="G230" s="554" t="s">
        <v>116</v>
      </c>
      <c r="H230" s="554" t="s">
        <v>116</v>
      </c>
      <c r="I230" s="966">
        <v>37.450000000000003</v>
      </c>
      <c r="J230" s="745">
        <f t="shared" si="52"/>
        <v>3.0440587449933236</v>
      </c>
      <c r="K230" s="968">
        <v>0.28499999999999998</v>
      </c>
      <c r="L230" s="679">
        <v>4</v>
      </c>
      <c r="M230" s="736">
        <f t="shared" si="53"/>
        <v>1.1399999999999999</v>
      </c>
      <c r="N230" s="644" t="s">
        <v>322</v>
      </c>
      <c r="O230" s="838">
        <v>0.27500000000000002</v>
      </c>
      <c r="P230" s="958">
        <v>43175</v>
      </c>
      <c r="Q230" s="958">
        <v>43189</v>
      </c>
      <c r="R230" s="736">
        <f t="shared" si="54"/>
        <v>3.6363636363636189</v>
      </c>
      <c r="S230" s="802">
        <f>IF(INDEX(Historical!$D$7:$D$1452,MATCH(B230,Historical!$B$7:$B$1452,0))=0,"n/a",(INDEX(Historical!$C$7:$C$1452,MATCH(B230,Historical!$B$7:$B$1452,0))/INDEX(Historical!$D$7:$D$1452,MATCH(B230,Historical!$B$7:$B$1452,0))-1)*100)</f>
        <v>3.7735849056603765</v>
      </c>
      <c r="T230" s="802">
        <f>IF(INDEX(Historical!$F$7:$F$1452,MATCH(B230,Historical!$B$7:$B$1452,0))=0,"n/a",((INDEX(Historical!$C$7:$C$1452,MATCH(B230,Historical!$B$7:$B$1452,0))/INDEX(Historical!$F$7:$F$1452,MATCH(B230,Historical!$B$7:$B$1452,0)))^(1/3)-1)*100)</f>
        <v>6.1373611981101694</v>
      </c>
      <c r="U230" s="802">
        <f>IF(INDEX(Historical!$I$7:$I$1452,MATCH(B230,Historical!$B$7:$B$1452,0))=0,"n/a",((INDEX(Historical!$C$7:$C$1452,MATCH(B230,Historical!$B$7:$B$1452,0))/INDEX(Historical!$I$7:$I$1452,MATCH(B230,Historical!$B$7:$B$1452,0)))^(1/5)-1)*100)</f>
        <v>14.869835499703509</v>
      </c>
      <c r="V230" s="802">
        <f>IF(INDEX(Historical!$O$7:$O$1452,MATCH(B230,Historical!$B$7:$B$1452,0))=0,"n/a",((INDEX(Historical!$C$7:$C$1452,MATCH(B230,Historical!$B$7:$B$1452,0))/INDEX(Historical!$O$7:$O$1452,MATCH(B230,Historical!$B$7:$B$1452,0)))^(1/10)-1)*100)</f>
        <v>10.106850305941407</v>
      </c>
      <c r="W230" s="803">
        <f t="shared" si="55"/>
        <v>1.4712630591710789</v>
      </c>
      <c r="X230" s="804" t="str">
        <f t="shared" si="56"/>
        <v>n/a</v>
      </c>
      <c r="Y230" s="759"/>
      <c r="Z230" s="745">
        <f t="shared" si="57"/>
        <v>73.548387096774178</v>
      </c>
      <c r="AA230" s="678">
        <f t="shared" si="58"/>
        <v>24.161290322580648</v>
      </c>
      <c r="AB230" s="679">
        <v>12</v>
      </c>
      <c r="AC230" s="959">
        <v>1.55</v>
      </c>
      <c r="AD230" s="959">
        <v>1.9</v>
      </c>
      <c r="AE230" s="959">
        <v>1.28</v>
      </c>
      <c r="AF230" s="959">
        <v>1.2</v>
      </c>
      <c r="AG230" s="959">
        <v>11.799999999999999</v>
      </c>
      <c r="AH230" s="959">
        <v>-16.100000000000001</v>
      </c>
      <c r="AI230" s="959">
        <v>160.68</v>
      </c>
      <c r="AJ230" s="959">
        <v>-7.5</v>
      </c>
      <c r="AK230" s="959">
        <v>12.7</v>
      </c>
      <c r="AL230" s="969">
        <v>1580</v>
      </c>
      <c r="AM230" s="964">
        <v>1</v>
      </c>
      <c r="AN230" s="959">
        <v>0.23</v>
      </c>
      <c r="AO230" s="845">
        <f t="shared" si="59"/>
        <v>-6.2473960778838133</v>
      </c>
      <c r="AP230" s="846">
        <f t="shared" si="60"/>
        <v>17.913894244696834</v>
      </c>
      <c r="AQ230" s="680">
        <f t="shared" si="61"/>
        <v>13.51661334525598</v>
      </c>
      <c r="AR230" s="745">
        <f>INDEX(Historical!$C$7:$C$1452,MATCH(B230,Historical!$B$7:$B$1452,0))*IF(AH230="n/a",1.03,IF(AH230&lt;0,1.01,IF(AH230&gt;10,1.1,(1+AH230/100))))</f>
        <v>1.1110000000000002</v>
      </c>
      <c r="AS230" s="678">
        <f t="shared" si="62"/>
        <v>1.2221000000000004</v>
      </c>
      <c r="AT230" s="678">
        <f t="shared" si="67"/>
        <v>1.3443100000000006</v>
      </c>
      <c r="AU230" s="678">
        <f t="shared" si="67"/>
        <v>1.4787410000000007</v>
      </c>
      <c r="AV230" s="678">
        <f t="shared" si="67"/>
        <v>1.6266151000000009</v>
      </c>
      <c r="AW230" s="745">
        <f t="shared" si="63"/>
        <v>6.7827661000000035</v>
      </c>
      <c r="AX230" s="854">
        <f t="shared" si="64"/>
        <v>18.11152496662217</v>
      </c>
      <c r="AY230" s="1090">
        <v>0.81</v>
      </c>
      <c r="AZ230" s="964">
        <v>5.9700000000000006</v>
      </c>
      <c r="BA230" s="964">
        <v>-21.16</v>
      </c>
      <c r="BB230" s="964">
        <v>-3.75</v>
      </c>
      <c r="BC230" s="964">
        <v>-13.23</v>
      </c>
      <c r="BE230" s="701">
        <v>2010</v>
      </c>
      <c r="BF230" s="986" t="e">
        <f>#VALUE!</f>
        <v>#VALUE!</v>
      </c>
      <c r="BG230" s="972">
        <v>1.5</v>
      </c>
    </row>
    <row r="231" spans="1:59" ht="11.25" customHeight="1" x14ac:dyDescent="0.2">
      <c r="A231" s="566" t="s">
        <v>1312</v>
      </c>
      <c r="B231" s="651" t="s">
        <v>1313</v>
      </c>
      <c r="C231" s="1080" t="s">
        <v>109</v>
      </c>
      <c r="D231" s="1080" t="s">
        <v>4427</v>
      </c>
      <c r="E231" s="835">
        <v>8</v>
      </c>
      <c r="F231" s="554">
        <v>484</v>
      </c>
      <c r="G231" s="554" t="s">
        <v>38</v>
      </c>
      <c r="H231" s="554" t="s">
        <v>38</v>
      </c>
      <c r="I231" s="966">
        <v>15.78</v>
      </c>
      <c r="J231" s="745">
        <f t="shared" si="52"/>
        <v>2.5348542458808621</v>
      </c>
      <c r="K231" s="975">
        <v>0.1</v>
      </c>
      <c r="L231" s="679">
        <v>4</v>
      </c>
      <c r="M231" s="736">
        <f t="shared" si="53"/>
        <v>0.4</v>
      </c>
      <c r="N231" s="644" t="s">
        <v>463</v>
      </c>
      <c r="O231" s="842">
        <v>8.6699999999999999E-2</v>
      </c>
      <c r="P231" s="958">
        <v>43195</v>
      </c>
      <c r="Q231" s="958">
        <v>43210</v>
      </c>
      <c r="R231" s="736">
        <f t="shared" si="54"/>
        <v>15.340253748558256</v>
      </c>
      <c r="S231" s="802">
        <f>IF(INDEX(Historical!$D$7:$D$1452,MATCH(B231,Historical!$B$7:$B$1452,0))=0,"n/a",(INDEX(Historical!$C$7:$C$1452,MATCH(B231,Historical!$B$7:$B$1452,0))/INDEX(Historical!$D$7:$D$1452,MATCH(B231,Historical!$B$7:$B$1452,0))-1)*100)</f>
        <v>19.999999999999996</v>
      </c>
      <c r="T231" s="802">
        <f>IF(INDEX(Historical!$F$7:$F$1452,MATCH(B231,Historical!$B$7:$B$1452,0))=0,"n/a",((INDEX(Historical!$C$7:$C$1452,MATCH(B231,Historical!$B$7:$B$1452,0))/INDEX(Historical!$F$7:$F$1452,MATCH(B231,Historical!$B$7:$B$1452,0)))^(1/3)-1)*100)</f>
        <v>14.471424255333186</v>
      </c>
      <c r="U231" s="802">
        <f>IF(INDEX(Historical!$I$7:$I$1452,MATCH(B231,Historical!$B$7:$B$1452,0))=0,"n/a",((INDEX(Historical!$C$7:$C$1452,MATCH(B231,Historical!$B$7:$B$1452,0))/INDEX(Historical!$I$7:$I$1452,MATCH(B231,Historical!$B$7:$B$1452,0)))^(1/5)-1)*100)</f>
        <v>15.300941859535676</v>
      </c>
      <c r="V231" s="802">
        <f>IF(INDEX(Historical!$O$7:$O$1452,MATCH(B231,Historical!$B$7:$B$1452,0))=0,"n/a",((INDEX(Historical!$C$7:$C$1452,MATCH(B231,Historical!$B$7:$B$1452,0))/INDEX(Historical!$O$7:$O$1452,MATCH(B231,Historical!$B$7:$B$1452,0)))^(1/10)-1)*100)</f>
        <v>10.818354535471354</v>
      </c>
      <c r="W231" s="803">
        <f t="shared" si="55"/>
        <v>1.4143501961750986</v>
      </c>
      <c r="X231" s="804" t="str">
        <f t="shared" si="56"/>
        <v>n/a</v>
      </c>
      <c r="Y231" s="771" t="s">
        <v>4258</v>
      </c>
      <c r="Z231" s="745">
        <f t="shared" si="57"/>
        <v>30.534351145038169</v>
      </c>
      <c r="AA231" s="678">
        <f t="shared" si="58"/>
        <v>12.045801526717556</v>
      </c>
      <c r="AB231" s="679">
        <v>12</v>
      </c>
      <c r="AC231" s="959">
        <v>1.31</v>
      </c>
      <c r="AD231" s="959" t="s">
        <v>138</v>
      </c>
      <c r="AE231" s="959">
        <v>3.88</v>
      </c>
      <c r="AF231" s="959">
        <v>1.27</v>
      </c>
      <c r="AG231" s="959">
        <v>10.199999999999999</v>
      </c>
      <c r="AH231" s="959">
        <v>28.999999999999996</v>
      </c>
      <c r="AI231" s="959">
        <v>12.379999999999999</v>
      </c>
      <c r="AJ231" s="959">
        <v>0</v>
      </c>
      <c r="AK231" s="959" t="s">
        <v>138</v>
      </c>
      <c r="AL231" s="969">
        <v>618.41999999999996</v>
      </c>
      <c r="AM231" s="964">
        <v>0.70000000000000007</v>
      </c>
      <c r="AN231" s="959">
        <v>1.08</v>
      </c>
      <c r="AO231" s="845">
        <f t="shared" si="59"/>
        <v>5.7899945786989822</v>
      </c>
      <c r="AP231" s="846">
        <f t="shared" si="60"/>
        <v>17.835796105416538</v>
      </c>
      <c r="AQ231" s="680">
        <f t="shared" si="61"/>
        <v>-17.542824747411267</v>
      </c>
      <c r="AR231" s="745">
        <f>INDEX(Historical!$C$7:$C$1452,MATCH(B231,Historical!$B$7:$B$1452,0))*IF(AH231="n/a",1.03,IF(AH231&lt;0,1.01,IF(AH231&gt;10,1.1,(1+AH231/100))))</f>
        <v>0.52800000000000002</v>
      </c>
      <c r="AS231" s="678">
        <f t="shared" si="62"/>
        <v>0.58080000000000009</v>
      </c>
      <c r="AT231" s="678">
        <f t="shared" si="67"/>
        <v>0.59822400000000009</v>
      </c>
      <c r="AU231" s="678">
        <f t="shared" si="67"/>
        <v>0.61617072000000006</v>
      </c>
      <c r="AV231" s="678">
        <f t="shared" si="67"/>
        <v>0.6346558416000001</v>
      </c>
      <c r="AW231" s="745">
        <f t="shared" si="63"/>
        <v>2.9578505615999999</v>
      </c>
      <c r="AX231" s="854">
        <f t="shared" si="64"/>
        <v>18.744300136882131</v>
      </c>
      <c r="AY231" s="1090">
        <v>1.08</v>
      </c>
      <c r="AZ231" s="964">
        <v>6.69</v>
      </c>
      <c r="BA231" s="964">
        <v>-28.68</v>
      </c>
      <c r="BB231" s="964">
        <v>-5.4899999999999993</v>
      </c>
      <c r="BC231" s="964">
        <v>-18.77</v>
      </c>
      <c r="BE231" s="701">
        <v>2011</v>
      </c>
      <c r="BF231" s="986" t="e">
        <f>#VALUE!</f>
        <v>#VALUE!</v>
      </c>
      <c r="BG231" s="972">
        <v>1.2</v>
      </c>
    </row>
    <row r="232" spans="1:59" s="882" customFormat="1" ht="11.25" customHeight="1" x14ac:dyDescent="0.2">
      <c r="A232" s="861" t="s">
        <v>1314</v>
      </c>
      <c r="B232" s="890" t="s">
        <v>1315</v>
      </c>
      <c r="C232" s="1080" t="s">
        <v>4407</v>
      </c>
      <c r="D232" s="1080" t="s">
        <v>4408</v>
      </c>
      <c r="E232" s="862">
        <v>7</v>
      </c>
      <c r="F232" s="554">
        <v>602</v>
      </c>
      <c r="G232" s="1179" t="s">
        <v>38</v>
      </c>
      <c r="H232" s="1179" t="s">
        <v>38</v>
      </c>
      <c r="I232" s="863">
        <v>23.88</v>
      </c>
      <c r="J232" s="864">
        <f t="shared" si="52"/>
        <v>8.8777219430485772</v>
      </c>
      <c r="K232" s="865">
        <v>0.53</v>
      </c>
      <c r="L232" s="866">
        <v>4</v>
      </c>
      <c r="M232" s="867">
        <f t="shared" si="53"/>
        <v>2.12</v>
      </c>
      <c r="N232" s="868" t="s">
        <v>170</v>
      </c>
      <c r="O232" s="869">
        <v>0.52</v>
      </c>
      <c r="P232" s="870">
        <v>43217</v>
      </c>
      <c r="Q232" s="870">
        <v>43237</v>
      </c>
      <c r="R232" s="867">
        <f t="shared" si="54"/>
        <v>1.9230769230769247</v>
      </c>
      <c r="S232" s="802">
        <f>IF(INDEX(Historical!$D$7:$D$1452,MATCH(B232,Historical!$B$7:$B$1452,0))=0,"n/a",(INDEX(Historical!$C$7:$C$1452,MATCH(B232,Historical!$B$7:$B$1452,0))/INDEX(Historical!$D$7:$D$1452,MATCH(B232,Historical!$B$7:$B$1452,0))-1)*100)</f>
        <v>1.9704433497537144</v>
      </c>
      <c r="T232" s="802">
        <f>IF(INDEX(Historical!$F$7:$F$1452,MATCH(B232,Historical!$B$7:$B$1452,0))=0,"n/a",((INDEX(Historical!$C$7:$C$1452,MATCH(B232,Historical!$B$7:$B$1452,0))/INDEX(Historical!$F$7:$F$1452,MATCH(B232,Historical!$B$7:$B$1452,0)))^(1/3)-1)*100)</f>
        <v>2.0105865449937532</v>
      </c>
      <c r="U232" s="802">
        <f>IF(INDEX(Historical!$I$7:$I$1452,MATCH(B232,Historical!$B$7:$B$1452,0))=0,"n/a",((INDEX(Historical!$C$7:$C$1452,MATCH(B232,Historical!$B$7:$B$1452,0))/INDEX(Historical!$I$7:$I$1452,MATCH(B232,Historical!$B$7:$B$1452,0)))^(1/5)-1)*100)</f>
        <v>2.6076618886557101</v>
      </c>
      <c r="V232" s="802">
        <f>IF(INDEX(Historical!$O$7:$O$1452,MATCH(B232,Historical!$B$7:$B$1452,0))=0,"n/a",((INDEX(Historical!$C$7:$C$1452,MATCH(B232,Historical!$B$7:$B$1452,0))/INDEX(Historical!$O$7:$O$1452,MATCH(B232,Historical!$B$7:$B$1452,0)))^(1/10)-1)*100)</f>
        <v>-3.7384674430512299</v>
      </c>
      <c r="W232" s="871" t="str">
        <f t="shared" si="55"/>
        <v>n/a</v>
      </c>
      <c r="X232" s="872">
        <f t="shared" si="56"/>
        <v>0.34768825182076135</v>
      </c>
      <c r="Y232" s="887"/>
      <c r="Z232" s="864">
        <f t="shared" si="57"/>
        <v>108.71794871794873</v>
      </c>
      <c r="AA232" s="874">
        <f t="shared" si="58"/>
        <v>12.246153846153845</v>
      </c>
      <c r="AB232" s="866">
        <v>12</v>
      </c>
      <c r="AC232" s="875">
        <v>1.95</v>
      </c>
      <c r="AD232" s="875">
        <v>2.4500000000000002</v>
      </c>
      <c r="AE232" s="875">
        <v>1.78</v>
      </c>
      <c r="AF232" s="875">
        <v>1.4</v>
      </c>
      <c r="AG232" s="875">
        <v>11.799999999999999</v>
      </c>
      <c r="AH232" s="875">
        <v>-6.8000000000000007</v>
      </c>
      <c r="AI232" s="875">
        <v>-24.64</v>
      </c>
      <c r="AJ232" s="875">
        <v>7.5</v>
      </c>
      <c r="AK232" s="875">
        <v>5</v>
      </c>
      <c r="AL232" s="876">
        <v>4059.9999999999995</v>
      </c>
      <c r="AM232" s="877">
        <v>0.2</v>
      </c>
      <c r="AN232" s="875">
        <v>1.48</v>
      </c>
      <c r="AO232" s="878">
        <f t="shared" si="59"/>
        <v>-0.76077001444955883</v>
      </c>
      <c r="AP232" s="879">
        <f t="shared" si="60"/>
        <v>11.485383831704286</v>
      </c>
      <c r="AQ232" s="880">
        <f t="shared" si="61"/>
        <v>-12.708367755958083</v>
      </c>
      <c r="AR232" s="745">
        <f>INDEX(Historical!$C$7:$C$1452,MATCH(B232,Historical!$B$7:$B$1452,0))*IF(AH232="n/a",1.03,IF(AH232&lt;0,1.01,IF(AH232&gt;10,1.1,(1+AH232/100))))</f>
        <v>2.0907000000000004</v>
      </c>
      <c r="AS232" s="874">
        <f t="shared" si="62"/>
        <v>2.1116070000000007</v>
      </c>
      <c r="AT232" s="874">
        <f t="shared" si="67"/>
        <v>2.217187350000001</v>
      </c>
      <c r="AU232" s="874">
        <f t="shared" si="67"/>
        <v>2.3280467175000013</v>
      </c>
      <c r="AV232" s="874">
        <f t="shared" si="67"/>
        <v>2.4444490533750014</v>
      </c>
      <c r="AW232" s="864">
        <f t="shared" si="63"/>
        <v>11.191990120875005</v>
      </c>
      <c r="AX232" s="881">
        <f t="shared" si="64"/>
        <v>46.867630321922135</v>
      </c>
      <c r="AY232" s="1091">
        <v>0.98</v>
      </c>
      <c r="AZ232" s="877">
        <v>6.2799999999999994</v>
      </c>
      <c r="BA232" s="877">
        <v>-21.14</v>
      </c>
      <c r="BB232" s="877">
        <v>-7.6</v>
      </c>
      <c r="BC232" s="877">
        <v>-12.049999999999999</v>
      </c>
      <c r="BD232" s="1007"/>
      <c r="BE232" s="701">
        <v>2012</v>
      </c>
      <c r="BF232" s="986" t="e">
        <f>#VALUE!</f>
        <v>#VALUE!</v>
      </c>
      <c r="BG232" s="938">
        <v>4.5</v>
      </c>
    </row>
    <row r="233" spans="1:59" ht="11.25" customHeight="1" x14ac:dyDescent="0.2">
      <c r="A233" s="645" t="s">
        <v>1316</v>
      </c>
      <c r="B233" s="651" t="s">
        <v>1317</v>
      </c>
      <c r="C233" s="1080" t="s">
        <v>4277</v>
      </c>
      <c r="D233" s="1080" t="s">
        <v>4406</v>
      </c>
      <c r="E233" s="835">
        <v>9</v>
      </c>
      <c r="F233" s="554">
        <v>409</v>
      </c>
      <c r="G233" s="554" t="s">
        <v>107</v>
      </c>
      <c r="H233" s="554" t="s">
        <v>107</v>
      </c>
      <c r="I233" s="966">
        <v>20.46</v>
      </c>
      <c r="J233" s="745">
        <f t="shared" si="52"/>
        <v>3.1319648093841641</v>
      </c>
      <c r="K233" s="968">
        <v>0.16020000000000001</v>
      </c>
      <c r="L233" s="679">
        <v>4</v>
      </c>
      <c r="M233" s="736">
        <f t="shared" si="53"/>
        <v>0.64080000000000004</v>
      </c>
      <c r="N233" s="644" t="s">
        <v>191</v>
      </c>
      <c r="O233" s="838">
        <v>0.13930000000000001</v>
      </c>
      <c r="P233" s="958">
        <v>43446</v>
      </c>
      <c r="Q233" s="958">
        <v>43467</v>
      </c>
      <c r="R233" s="736">
        <f t="shared" si="54"/>
        <v>15.003589375448673</v>
      </c>
      <c r="S233" s="802">
        <f>IF(INDEX(Historical!$D$7:$D$1452,MATCH(B233,Historical!$B$7:$B$1452,0))=0,"n/a",(INDEX(Historical!$C$7:$C$1452,MATCH(B233,Historical!$B$7:$B$1452,0))/INDEX(Historical!$D$7:$D$1452,MATCH(B233,Historical!$B$7:$B$1452,0))-1)*100)</f>
        <v>7.8861788617886397</v>
      </c>
      <c r="T233" s="802">
        <f>IF(INDEX(Historical!$F$7:$F$1452,MATCH(B233,Historical!$B$7:$B$1452,0))=0,"n/a",((INDEX(Historical!$C$7:$C$1452,MATCH(B233,Historical!$B$7:$B$1452,0))/INDEX(Historical!$F$7:$F$1452,MATCH(B233,Historical!$B$7:$B$1452,0)))^(1/3)-1)*100)</f>
        <v>22.634189195695932</v>
      </c>
      <c r="U233" s="802">
        <f>IF(INDEX(Historical!$I$7:$I$1452,MATCH(B233,Historical!$B$7:$B$1452,0))=0,"n/a",((INDEX(Historical!$C$7:$C$1452,MATCH(B233,Historical!$B$7:$B$1452,0))/INDEX(Historical!$I$7:$I$1452,MATCH(B233,Historical!$B$7:$B$1452,0)))^(1/5)-1)*100)</f>
        <v>17.436672194608093</v>
      </c>
      <c r="V233" s="802">
        <f>IF(INDEX(Historical!$O$7:$O$1452,MATCH(B233,Historical!$B$7:$B$1452,0))=0,"n/a",((INDEX(Historical!$C$7:$C$1452,MATCH(B233,Historical!$B$7:$B$1452,0))/INDEX(Historical!$O$7:$O$1452,MATCH(B233,Historical!$B$7:$B$1452,0)))^(1/10)-1)*100)</f>
        <v>13.404404887615296</v>
      </c>
      <c r="W233" s="803">
        <f t="shared" si="55"/>
        <v>1.3008165853538429</v>
      </c>
      <c r="X233" s="804" t="str">
        <f t="shared" si="56"/>
        <v>n/a</v>
      </c>
      <c r="Y233" s="756"/>
      <c r="Z233" s="745">
        <f t="shared" si="57"/>
        <v>29.260273972602739</v>
      </c>
      <c r="AA233" s="678">
        <f t="shared" si="58"/>
        <v>9.3424657534246585</v>
      </c>
      <c r="AB233" s="679">
        <v>10</v>
      </c>
      <c r="AC233" s="959">
        <v>2.19</v>
      </c>
      <c r="AD233" s="959">
        <v>1.25</v>
      </c>
      <c r="AE233" s="959">
        <v>0.55000000000000004</v>
      </c>
      <c r="AF233" s="961" t="s">
        <v>138</v>
      </c>
      <c r="AG233" s="962">
        <v>-303.90000000000003</v>
      </c>
      <c r="AH233" s="959">
        <v>18.099999999999998</v>
      </c>
      <c r="AI233" s="959">
        <v>4.74</v>
      </c>
      <c r="AJ233" s="959">
        <v>-7.7</v>
      </c>
      <c r="AK233" s="959">
        <v>7.5</v>
      </c>
      <c r="AL233" s="969">
        <v>32229.999999999996</v>
      </c>
      <c r="AM233" s="964">
        <v>0.1</v>
      </c>
      <c r="AN233" s="959" t="s">
        <v>138</v>
      </c>
      <c r="AO233" s="845">
        <f t="shared" si="59"/>
        <v>11.226171250567599</v>
      </c>
      <c r="AP233" s="846">
        <f t="shared" si="60"/>
        <v>20.568637003992258</v>
      </c>
      <c r="AQ233" s="680" t="str">
        <f t="shared" si="61"/>
        <v>n/a</v>
      </c>
      <c r="AR233" s="745">
        <f>INDEX(Historical!$C$7:$C$1452,MATCH(B233,Historical!$B$7:$B$1452,0))*IF(AH233="n/a",1.03,IF(AH233&lt;0,1.01,IF(AH233&gt;10,1.1,(1+AH233/100))))</f>
        <v>0.58388000000000007</v>
      </c>
      <c r="AS233" s="678">
        <f t="shared" si="62"/>
        <v>0.61155591200000015</v>
      </c>
      <c r="AT233" s="678">
        <f t="shared" si="67"/>
        <v>0.65742260540000008</v>
      </c>
      <c r="AU233" s="678">
        <f t="shared" si="67"/>
        <v>0.70672930080500007</v>
      </c>
      <c r="AV233" s="678">
        <f t="shared" si="67"/>
        <v>0.75973399836537503</v>
      </c>
      <c r="AW233" s="745">
        <f t="shared" si="63"/>
        <v>3.3193218165703753</v>
      </c>
      <c r="AX233" s="854">
        <f t="shared" si="64"/>
        <v>16.223469289200271</v>
      </c>
      <c r="AY233" s="1090">
        <v>1.4</v>
      </c>
      <c r="AZ233" s="964">
        <v>6.4799999999999995</v>
      </c>
      <c r="BA233" s="964">
        <v>-24.45</v>
      </c>
      <c r="BB233" s="964">
        <v>-11.129999999999999</v>
      </c>
      <c r="BC233" s="964">
        <v>-11.940000000000001</v>
      </c>
      <c r="BE233" s="701">
        <v>2011</v>
      </c>
      <c r="BF233" s="986" t="e">
        <f>#VALUE!</f>
        <v>#VALUE!</v>
      </c>
      <c r="BG233" s="972">
        <v>15.6</v>
      </c>
    </row>
    <row r="234" spans="1:59" ht="11.25" customHeight="1" x14ac:dyDescent="0.2">
      <c r="A234" s="566" t="s">
        <v>1318</v>
      </c>
      <c r="B234" s="651" t="s">
        <v>1319</v>
      </c>
      <c r="C234" s="1080" t="s">
        <v>155</v>
      </c>
      <c r="D234" s="1080" t="s">
        <v>4409</v>
      </c>
      <c r="E234" s="835">
        <v>8</v>
      </c>
      <c r="F234" s="554">
        <v>486</v>
      </c>
      <c r="G234" s="554" t="s">
        <v>107</v>
      </c>
      <c r="H234" s="554" t="s">
        <v>107</v>
      </c>
      <c r="I234" s="966">
        <v>286.48</v>
      </c>
      <c r="J234" s="745">
        <f t="shared" si="52"/>
        <v>0.69812901424183182</v>
      </c>
      <c r="K234" s="968">
        <v>0.5</v>
      </c>
      <c r="L234" s="679">
        <v>4</v>
      </c>
      <c r="M234" s="736">
        <f t="shared" si="53"/>
        <v>2</v>
      </c>
      <c r="N234" s="644" t="s">
        <v>4129</v>
      </c>
      <c r="O234" s="838">
        <v>0.4</v>
      </c>
      <c r="P234" s="958">
        <v>43188</v>
      </c>
      <c r="Q234" s="958">
        <v>43217</v>
      </c>
      <c r="R234" s="736">
        <f t="shared" si="54"/>
        <v>24.999999999999993</v>
      </c>
      <c r="S234" s="802">
        <f>IF(INDEX(Historical!$D$7:$D$1452,MATCH(B234,Historical!$B$7:$B$1452,0))=0,"n/a",(INDEX(Historical!$C$7:$C$1452,MATCH(B234,Historical!$B$7:$B$1452,0))/INDEX(Historical!$D$7:$D$1452,MATCH(B234,Historical!$B$7:$B$1452,0))-1)*100)</f>
        <v>28.448275862068996</v>
      </c>
      <c r="T234" s="802">
        <f>IF(INDEX(Historical!$F$7:$F$1452,MATCH(B234,Historical!$B$7:$B$1452,0))=0,"n/a",((INDEX(Historical!$C$7:$C$1452,MATCH(B234,Historical!$B$7:$B$1452,0))/INDEX(Historical!$F$7:$F$1452,MATCH(B234,Historical!$B$7:$B$1452,0)))^(1/3)-1)*100)</f>
        <v>10.644847467631081</v>
      </c>
      <c r="U234" s="802">
        <f>IF(INDEX(Historical!$I$7:$I$1452,MATCH(B234,Historical!$B$7:$B$1452,0))=0,"n/a",((INDEX(Historical!$C$7:$C$1452,MATCH(B234,Historical!$B$7:$B$1452,0))/INDEX(Historical!$I$7:$I$1452,MATCH(B234,Historical!$B$7:$B$1452,0)))^(1/5)-1)*100)</f>
        <v>7.8741084294023711</v>
      </c>
      <c r="V234" s="802" t="str">
        <f>IF(INDEX(Historical!$O$7:$O$1452,MATCH(B234,Historical!$B$7:$B$1452,0))=0,"n/a",((INDEX(Historical!$C$7:$C$1452,MATCH(B234,Historical!$B$7:$B$1452,0))/INDEX(Historical!$O$7:$O$1452,MATCH(B234,Historical!$B$7:$B$1452,0)))^(1/10)-1)*100)</f>
        <v>n/a</v>
      </c>
      <c r="W234" s="803" t="str">
        <f t="shared" si="55"/>
        <v>n/a</v>
      </c>
      <c r="X234" s="804">
        <f t="shared" si="56"/>
        <v>0.41661949361917311</v>
      </c>
      <c r="Y234" s="759"/>
      <c r="Z234" s="745">
        <f t="shared" si="57"/>
        <v>16.556291390728479</v>
      </c>
      <c r="AA234" s="678">
        <f t="shared" si="58"/>
        <v>23.715231788079471</v>
      </c>
      <c r="AB234" s="679">
        <v>12</v>
      </c>
      <c r="AC234" s="959">
        <v>12.08</v>
      </c>
      <c r="AD234" s="959">
        <v>1.48</v>
      </c>
      <c r="AE234" s="959">
        <v>0.71</v>
      </c>
      <c r="AF234" s="959">
        <v>3.72</v>
      </c>
      <c r="AG234" s="959">
        <v>14.899999999999999</v>
      </c>
      <c r="AH234" s="959">
        <v>335.8</v>
      </c>
      <c r="AI234" s="959">
        <v>20.880000000000003</v>
      </c>
      <c r="AJ234" s="959">
        <v>18.899999999999999</v>
      </c>
      <c r="AK234" s="959">
        <v>16.079999999999998</v>
      </c>
      <c r="AL234" s="969">
        <v>39490</v>
      </c>
      <c r="AM234" s="964">
        <v>0.2</v>
      </c>
      <c r="AN234" s="959">
        <v>0.51</v>
      </c>
      <c r="AO234" s="845">
        <f t="shared" si="59"/>
        <v>-15.142994344435268</v>
      </c>
      <c r="AP234" s="846">
        <f t="shared" si="60"/>
        <v>8.5722374436442035</v>
      </c>
      <c r="AQ234" s="680">
        <f t="shared" si="61"/>
        <v>98.01308851426478</v>
      </c>
      <c r="AR234" s="745">
        <f>INDEX(Historical!$C$7:$C$1452,MATCH(B234,Historical!$B$7:$B$1452,0))*IF(AH234="n/a",1.03,IF(AH234&lt;0,1.01,IF(AH234&gt;10,1.1,(1+AH234/100))))</f>
        <v>1.6390000000000005</v>
      </c>
      <c r="AS234" s="678">
        <f t="shared" si="62"/>
        <v>1.8029000000000006</v>
      </c>
      <c r="AT234" s="678">
        <f t="shared" si="67"/>
        <v>1.9831900000000009</v>
      </c>
      <c r="AU234" s="678">
        <f t="shared" si="67"/>
        <v>2.181509000000001</v>
      </c>
      <c r="AV234" s="678">
        <f t="shared" si="67"/>
        <v>2.3996599000000014</v>
      </c>
      <c r="AW234" s="745">
        <f t="shared" si="63"/>
        <v>10.006258900000006</v>
      </c>
      <c r="AX234" s="854">
        <f t="shared" si="64"/>
        <v>3.4928298310527803</v>
      </c>
      <c r="AY234" s="1090">
        <v>1.1100000000000001</v>
      </c>
      <c r="AZ234" s="964">
        <v>15.53</v>
      </c>
      <c r="BA234" s="964">
        <v>-19.5</v>
      </c>
      <c r="BB234" s="964">
        <v>-8.9700000000000006</v>
      </c>
      <c r="BC234" s="964">
        <v>-7.37</v>
      </c>
      <c r="BE234" s="701">
        <v>2011</v>
      </c>
      <c r="BF234" s="986" t="e">
        <f>#VALUE!</f>
        <v>#VALUE!</v>
      </c>
      <c r="BG234" s="972">
        <v>4.9000000000000004</v>
      </c>
    </row>
    <row r="235" spans="1:59" ht="11.25" customHeight="1" x14ac:dyDescent="0.2">
      <c r="A235" s="566" t="s">
        <v>1320</v>
      </c>
      <c r="B235" s="651" t="s">
        <v>1321</v>
      </c>
      <c r="C235" s="1080" t="s">
        <v>109</v>
      </c>
      <c r="D235" s="1080" t="s">
        <v>4427</v>
      </c>
      <c r="E235" s="835">
        <v>8</v>
      </c>
      <c r="F235" s="554">
        <v>534</v>
      </c>
      <c r="G235" s="554" t="s">
        <v>116</v>
      </c>
      <c r="H235" s="554" t="s">
        <v>116</v>
      </c>
      <c r="I235" s="966">
        <v>11.92</v>
      </c>
      <c r="J235" s="745">
        <f t="shared" si="52"/>
        <v>4.6979865771812079</v>
      </c>
      <c r="K235" s="968">
        <v>0.14000000000000001</v>
      </c>
      <c r="L235" s="679">
        <v>4</v>
      </c>
      <c r="M235" s="736">
        <f t="shared" si="53"/>
        <v>0.56000000000000005</v>
      </c>
      <c r="N235" s="644" t="s">
        <v>165</v>
      </c>
      <c r="O235" s="838">
        <v>0.11</v>
      </c>
      <c r="P235" s="958">
        <v>43357</v>
      </c>
      <c r="Q235" s="958">
        <v>43374</v>
      </c>
      <c r="R235" s="736">
        <f t="shared" si="54"/>
        <v>27.27272727272728</v>
      </c>
      <c r="S235" s="802">
        <f>IF(INDEX(Historical!$D$7:$D$1452,MATCH(B235,Historical!$B$7:$B$1452,0))=0,"n/a",(INDEX(Historical!$C$7:$C$1452,MATCH(B235,Historical!$B$7:$B$1452,0))/INDEX(Historical!$D$7:$D$1452,MATCH(B235,Historical!$B$7:$B$1452,0))-1)*100)</f>
        <v>14.285714285714279</v>
      </c>
      <c r="T235" s="802">
        <f>IF(INDEX(Historical!$F$7:$F$1452,MATCH(B235,Historical!$B$7:$B$1452,0))=0,"n/a",((INDEX(Historical!$C$7:$C$1452,MATCH(B235,Historical!$B$7:$B$1452,0))/INDEX(Historical!$F$7:$F$1452,MATCH(B235,Historical!$B$7:$B$1452,0)))^(1/3)-1)*100)</f>
        <v>16.960709528514649</v>
      </c>
      <c r="U235" s="802">
        <f>IF(INDEX(Historical!$I$7:$I$1452,MATCH(B235,Historical!$B$7:$B$1452,0))=0,"n/a",((INDEX(Historical!$C$7:$C$1452,MATCH(B235,Historical!$B$7:$B$1452,0))/INDEX(Historical!$I$7:$I$1452,MATCH(B235,Historical!$B$7:$B$1452,0)))^(1/5)-1)*100)</f>
        <v>14.869835499703509</v>
      </c>
      <c r="V235" s="802">
        <f>IF(INDEX(Historical!$O$7:$O$1452,MATCH(B235,Historical!$B$7:$B$1452,0))=0,"n/a",((INDEX(Historical!$C$7:$C$1452,MATCH(B235,Historical!$B$7:$B$1452,0))/INDEX(Historical!$O$7:$O$1452,MATCH(B235,Historical!$B$7:$B$1452,0)))^(1/10)-1)*100)</f>
        <v>-11.161059845874055</v>
      </c>
      <c r="W235" s="803" t="str">
        <f t="shared" si="55"/>
        <v>n/a</v>
      </c>
      <c r="X235" s="804">
        <f t="shared" si="56"/>
        <v>3.2325729347181542</v>
      </c>
      <c r="Y235" s="756" t="s">
        <v>4072</v>
      </c>
      <c r="Z235" s="745">
        <f t="shared" si="57"/>
        <v>49.12280701754387</v>
      </c>
      <c r="AA235" s="678">
        <f t="shared" si="58"/>
        <v>10.456140350877194</v>
      </c>
      <c r="AB235" s="679">
        <v>12</v>
      </c>
      <c r="AC235" s="959">
        <v>1.1399999999999999</v>
      </c>
      <c r="AD235" s="959">
        <v>0.54</v>
      </c>
      <c r="AE235" s="959">
        <v>3.43</v>
      </c>
      <c r="AF235" s="959">
        <v>1.33</v>
      </c>
      <c r="AG235" s="959">
        <v>14.299999999999999</v>
      </c>
      <c r="AH235" s="959">
        <v>23.400000000000002</v>
      </c>
      <c r="AI235" s="959">
        <v>11.559999999999999</v>
      </c>
      <c r="AJ235" s="959">
        <v>4.5999999999999996</v>
      </c>
      <c r="AK235" s="959">
        <v>19.3</v>
      </c>
      <c r="AL235" s="969">
        <v>12990</v>
      </c>
      <c r="AM235" s="964">
        <v>0.8</v>
      </c>
      <c r="AN235" s="959">
        <v>0.96</v>
      </c>
      <c r="AO235" s="845">
        <f t="shared" si="59"/>
        <v>9.1116817260075234</v>
      </c>
      <c r="AP235" s="846">
        <f t="shared" si="60"/>
        <v>19.567822076884717</v>
      </c>
      <c r="AQ235" s="680">
        <f t="shared" si="61"/>
        <v>-21.382312799594892</v>
      </c>
      <c r="AR235" s="745">
        <f>INDEX(Historical!$C$7:$C$1452,MATCH(B235,Historical!$B$7:$B$1452,0))*IF(AH235="n/a",1.03,IF(AH235&lt;0,1.01,IF(AH235&gt;10,1.1,(1+AH235/100))))</f>
        <v>0.35200000000000004</v>
      </c>
      <c r="AS235" s="678">
        <f t="shared" si="62"/>
        <v>0.38720000000000004</v>
      </c>
      <c r="AT235" s="678">
        <f t="shared" si="67"/>
        <v>0.42592000000000008</v>
      </c>
      <c r="AU235" s="678">
        <f t="shared" si="67"/>
        <v>0.4685120000000001</v>
      </c>
      <c r="AV235" s="678">
        <f t="shared" si="67"/>
        <v>0.51536320000000013</v>
      </c>
      <c r="AW235" s="745">
        <f t="shared" si="63"/>
        <v>2.1489952000000003</v>
      </c>
      <c r="AX235" s="854">
        <f t="shared" si="64"/>
        <v>18.028483221476513</v>
      </c>
      <c r="AY235" s="1090">
        <v>1.36</v>
      </c>
      <c r="AZ235" s="964">
        <v>7.19</v>
      </c>
      <c r="BA235" s="964">
        <v>-28.189999999999998</v>
      </c>
      <c r="BB235" s="964">
        <v>-12.7</v>
      </c>
      <c r="BC235" s="964">
        <v>-20</v>
      </c>
      <c r="BE235" s="701">
        <v>2011</v>
      </c>
      <c r="BF235" s="986" t="e">
        <f>#VALUE!</f>
        <v>#VALUE!</v>
      </c>
      <c r="BG235" s="972">
        <v>1.4000000000000001</v>
      </c>
    </row>
    <row r="236" spans="1:59" ht="11.25" customHeight="1" x14ac:dyDescent="0.2">
      <c r="A236" s="645" t="s">
        <v>1322</v>
      </c>
      <c r="B236" s="651" t="s">
        <v>1323</v>
      </c>
      <c r="C236" s="1080" t="s">
        <v>113</v>
      </c>
      <c r="D236" s="1080" t="s">
        <v>4433</v>
      </c>
      <c r="E236" s="835">
        <v>7</v>
      </c>
      <c r="F236" s="554">
        <v>646</v>
      </c>
      <c r="G236" s="554" t="s">
        <v>107</v>
      </c>
      <c r="H236" s="554" t="s">
        <v>107</v>
      </c>
      <c r="I236" s="966">
        <v>190.31</v>
      </c>
      <c r="J236" s="745">
        <f t="shared" si="52"/>
        <v>1.807577111029373</v>
      </c>
      <c r="K236" s="968">
        <v>0.86</v>
      </c>
      <c r="L236" s="679">
        <v>4</v>
      </c>
      <c r="M236" s="736">
        <f t="shared" si="53"/>
        <v>3.44</v>
      </c>
      <c r="N236" s="644" t="s">
        <v>251</v>
      </c>
      <c r="O236" s="838">
        <v>0.72</v>
      </c>
      <c r="P236" s="958">
        <v>43433</v>
      </c>
      <c r="Q236" s="958">
        <v>43448</v>
      </c>
      <c r="R236" s="736">
        <f t="shared" si="54"/>
        <v>19.444444444444446</v>
      </c>
      <c r="S236" s="802">
        <f>IF(INDEX(Historical!$D$7:$D$1452,MATCH(B236,Historical!$B$7:$B$1452,0))=0,"n/a",(INDEX(Historical!$C$7:$C$1452,MATCH(B236,Historical!$B$7:$B$1452,0))/INDEX(Historical!$D$7:$D$1452,MATCH(B236,Historical!$B$7:$B$1452,0))-1)*100)</f>
        <v>19.999999999999972</v>
      </c>
      <c r="T236" s="802">
        <f>IF(INDEX(Historical!$F$7:$F$1452,MATCH(B236,Historical!$B$7:$B$1452,0))=0,"n/a",((INDEX(Historical!$C$7:$C$1452,MATCH(B236,Historical!$B$7:$B$1452,0))/INDEX(Historical!$F$7:$F$1452,MATCH(B236,Historical!$B$7:$B$1452,0)))^(1/3)-1)*100)</f>
        <v>36.081842319067349</v>
      </c>
      <c r="U236" s="802">
        <f>IF(INDEX(Historical!$I$7:$I$1452,MATCH(B236,Historical!$B$7:$B$1452,0))=0,"n/a",((INDEX(Historical!$C$7:$C$1452,MATCH(B236,Historical!$B$7:$B$1452,0))/INDEX(Historical!$I$7:$I$1452,MATCH(B236,Historical!$B$7:$B$1452,0)))^(1/5)-1)*100)</f>
        <v>90.669008483344825</v>
      </c>
      <c r="V236" s="802" t="str">
        <f>IF(INDEX(Historical!$O$7:$O$1452,MATCH(B236,Historical!$B$7:$B$1452,0))=0,"n/a",((INDEX(Historical!$C$7:$C$1452,MATCH(B236,Historical!$B$7:$B$1452,0))/INDEX(Historical!$O$7:$O$1452,MATCH(B236,Historical!$B$7:$B$1452,0)))^(1/10)-1)*100)</f>
        <v>n/a</v>
      </c>
      <c r="W236" s="803" t="str">
        <f t="shared" si="55"/>
        <v>n/a</v>
      </c>
      <c r="X236" s="804">
        <f t="shared" si="56"/>
        <v>2.8334065151045258</v>
      </c>
      <c r="Y236" s="759"/>
      <c r="Z236" s="745">
        <f t="shared" si="57"/>
        <v>20.476190476190474</v>
      </c>
      <c r="AA236" s="678">
        <f t="shared" si="58"/>
        <v>11.327976190476191</v>
      </c>
      <c r="AB236" s="679">
        <v>12</v>
      </c>
      <c r="AC236" s="959">
        <v>16.8</v>
      </c>
      <c r="AD236" s="959">
        <v>0.98</v>
      </c>
      <c r="AE236" s="959">
        <v>1.04</v>
      </c>
      <c r="AF236" s="959">
        <v>4.5199999999999996</v>
      </c>
      <c r="AG236" s="959">
        <v>39.300000000000004</v>
      </c>
      <c r="AH236" s="959">
        <v>-3.8</v>
      </c>
      <c r="AI236" s="959">
        <v>-14.680000000000001</v>
      </c>
      <c r="AJ236" s="959">
        <v>32</v>
      </c>
      <c r="AK236" s="959">
        <v>11.61</v>
      </c>
      <c r="AL236" s="969">
        <v>8290</v>
      </c>
      <c r="AM236" s="964">
        <v>0.1</v>
      </c>
      <c r="AN236" s="959">
        <v>0.7</v>
      </c>
      <c r="AO236" s="845">
        <f t="shared" si="59"/>
        <v>81.148609403898007</v>
      </c>
      <c r="AP236" s="846">
        <f t="shared" si="60"/>
        <v>92.4765855943742</v>
      </c>
      <c r="AQ236" s="680">
        <f t="shared" si="61"/>
        <v>50.853059308207271</v>
      </c>
      <c r="AR236" s="745">
        <f>INDEX(Historical!$C$7:$C$1452,MATCH(B236,Historical!$B$7:$B$1452,0))*IF(AH236="n/a",1.03,IF(AH236&lt;0,1.01,IF(AH236&gt;10,1.1,(1+AH236/100))))</f>
        <v>2.5451999999999995</v>
      </c>
      <c r="AS236" s="678">
        <f t="shared" si="62"/>
        <v>2.5706519999999995</v>
      </c>
      <c r="AT236" s="678">
        <f t="shared" si="67"/>
        <v>2.8277171999999995</v>
      </c>
      <c r="AU236" s="678">
        <f t="shared" si="67"/>
        <v>3.1104889199999999</v>
      </c>
      <c r="AV236" s="678">
        <f t="shared" si="67"/>
        <v>3.421537812</v>
      </c>
      <c r="AW236" s="745">
        <f t="shared" si="63"/>
        <v>14.475595931999997</v>
      </c>
      <c r="AX236" s="854">
        <f t="shared" si="64"/>
        <v>7.6063243823235762</v>
      </c>
      <c r="AY236" s="1090">
        <v>1.1399999999999999</v>
      </c>
      <c r="AZ236" s="964">
        <v>9.5</v>
      </c>
      <c r="BA236" s="964">
        <v>-31.22</v>
      </c>
      <c r="BB236" s="964">
        <v>-9.6</v>
      </c>
      <c r="BC236" s="964">
        <v>-17.73</v>
      </c>
      <c r="BE236" s="701">
        <v>2013</v>
      </c>
      <c r="BF236" s="986" t="e">
        <f>#VALUE!</f>
        <v>#VALUE!</v>
      </c>
      <c r="BG236" s="972">
        <v>10.9</v>
      </c>
    </row>
    <row r="237" spans="1:59" ht="11.25" customHeight="1" x14ac:dyDescent="0.2">
      <c r="A237" s="645" t="s">
        <v>1324</v>
      </c>
      <c r="B237" s="651" t="s">
        <v>1325</v>
      </c>
      <c r="C237" s="1080" t="s">
        <v>113</v>
      </c>
      <c r="D237" s="1080" t="s">
        <v>214</v>
      </c>
      <c r="E237" s="835">
        <v>6</v>
      </c>
      <c r="F237" s="554">
        <v>712</v>
      </c>
      <c r="G237" s="554" t="s">
        <v>107</v>
      </c>
      <c r="H237" s="554" t="s">
        <v>107</v>
      </c>
      <c r="I237" s="966">
        <v>35.700000000000003</v>
      </c>
      <c r="J237" s="745">
        <f t="shared" si="52"/>
        <v>1.2324929971988796</v>
      </c>
      <c r="K237" s="968">
        <v>0.11</v>
      </c>
      <c r="L237" s="679">
        <v>4</v>
      </c>
      <c r="M237" s="736">
        <f t="shared" si="53"/>
        <v>0.44</v>
      </c>
      <c r="N237" s="644" t="s">
        <v>221</v>
      </c>
      <c r="O237" s="838">
        <v>0.1</v>
      </c>
      <c r="P237" s="958">
        <v>43189</v>
      </c>
      <c r="Q237" s="958">
        <v>43206</v>
      </c>
      <c r="R237" s="736">
        <f t="shared" si="54"/>
        <v>9.9999999999999947</v>
      </c>
      <c r="S237" s="802">
        <f>IF(INDEX(Historical!$D$7:$D$1452,MATCH(B237,Historical!$B$7:$B$1452,0))=0,"n/a",(INDEX(Historical!$C$7:$C$1452,MATCH(B237,Historical!$B$7:$B$1452,0))/INDEX(Historical!$D$7:$D$1452,MATCH(B237,Historical!$B$7:$B$1452,0))-1)*100)</f>
        <v>11.428571428571432</v>
      </c>
      <c r="T237" s="802">
        <f>IF(INDEX(Historical!$F$7:$F$1452,MATCH(B237,Historical!$B$7:$B$1452,0))=0,"n/a",((INDEX(Historical!$C$7:$C$1452,MATCH(B237,Historical!$B$7:$B$1452,0))/INDEX(Historical!$F$7:$F$1452,MATCH(B237,Historical!$B$7:$B$1452,0)))^(1/3)-1)*100)</f>
        <v>14.471424255333186</v>
      </c>
      <c r="U237" s="802" t="str">
        <f>IF(INDEX(Historical!$I$7:$I$1452,MATCH(B237,Historical!$B$7:$B$1452,0))=0,"n/a",((INDEX(Historical!$C$7:$C$1452,MATCH(B237,Historical!$B$7:$B$1452,0))/INDEX(Historical!$I$7:$I$1452,MATCH(B237,Historical!$B$7:$B$1452,0)))^(1/5)-1)*100)</f>
        <v>n/a</v>
      </c>
      <c r="V237" s="802" t="str">
        <f>IF(INDEX(Historical!$O$7:$O$1452,MATCH(B237,Historical!$B$7:$B$1452,0))=0,"n/a",((INDEX(Historical!$C$7:$C$1452,MATCH(B237,Historical!$B$7:$B$1452,0))/INDEX(Historical!$O$7:$O$1452,MATCH(B237,Historical!$B$7:$B$1452,0)))^(1/10)-1)*100)</f>
        <v>n/a</v>
      </c>
      <c r="W237" s="803" t="str">
        <f t="shared" si="55"/>
        <v>n/a</v>
      </c>
      <c r="X237" s="804" t="str">
        <f t="shared" si="56"/>
        <v>n/a</v>
      </c>
      <c r="Y237" s="759"/>
      <c r="Z237" s="745">
        <f t="shared" si="57"/>
        <v>13.095238095238097</v>
      </c>
      <c r="AA237" s="678">
        <f t="shared" si="58"/>
        <v>10.625000000000002</v>
      </c>
      <c r="AB237" s="679">
        <v>6</v>
      </c>
      <c r="AC237" s="959">
        <v>3.36</v>
      </c>
      <c r="AD237" s="959" t="s">
        <v>138</v>
      </c>
      <c r="AE237" s="959">
        <v>0.85</v>
      </c>
      <c r="AF237" s="959">
        <v>1.1100000000000001</v>
      </c>
      <c r="AG237" s="959">
        <v>9.4</v>
      </c>
      <c r="AH237" s="959">
        <v>13</v>
      </c>
      <c r="AI237" s="959" t="s">
        <v>138</v>
      </c>
      <c r="AJ237" s="959">
        <v>-1.3</v>
      </c>
      <c r="AK237" s="959" t="s">
        <v>138</v>
      </c>
      <c r="AL237" s="969">
        <v>248.83</v>
      </c>
      <c r="AM237" s="964">
        <v>1.7000000000000002</v>
      </c>
      <c r="AN237" s="959">
        <v>0.01</v>
      </c>
      <c r="AO237" s="845" t="str">
        <f t="shared" si="59"/>
        <v>n/a</v>
      </c>
      <c r="AP237" s="846" t="str">
        <f t="shared" si="60"/>
        <v>n/a</v>
      </c>
      <c r="AQ237" s="680">
        <f t="shared" si="61"/>
        <v>-27.600644570088416</v>
      </c>
      <c r="AR237" s="745">
        <f>INDEX(Historical!$C$7:$C$1452,MATCH(B237,Historical!$B$7:$B$1452,0))*IF(AH237="n/a",1.03,IF(AH237&lt;0,1.01,IF(AH237&gt;10,1.1,(1+AH237/100))))</f>
        <v>0.42900000000000005</v>
      </c>
      <c r="AS237" s="678">
        <f t="shared" si="62"/>
        <v>0.44187000000000004</v>
      </c>
      <c r="AT237" s="678">
        <f t="shared" si="67"/>
        <v>0.45512610000000003</v>
      </c>
      <c r="AU237" s="678">
        <f t="shared" si="67"/>
        <v>0.46877988300000006</v>
      </c>
      <c r="AV237" s="678">
        <f t="shared" si="67"/>
        <v>0.48284327949000005</v>
      </c>
      <c r="AW237" s="745">
        <f t="shared" si="63"/>
        <v>2.27761926249</v>
      </c>
      <c r="AX237" s="854">
        <f t="shared" si="64"/>
        <v>6.3798858893277313</v>
      </c>
      <c r="AY237" s="1090">
        <v>0.67</v>
      </c>
      <c r="AZ237" s="964">
        <v>11.700000000000001</v>
      </c>
      <c r="BA237" s="964">
        <v>-29.310000000000002</v>
      </c>
      <c r="BB237" s="964">
        <v>-8.57</v>
      </c>
      <c r="BC237" s="964">
        <v>-17.89</v>
      </c>
      <c r="BE237" s="701">
        <v>2013</v>
      </c>
      <c r="BF237" s="986" t="e">
        <f>#VALUE!</f>
        <v>#VALUE!</v>
      </c>
      <c r="BG237" s="972">
        <v>6.6000000000000005</v>
      </c>
    </row>
    <row r="238" spans="1:59" ht="11.25" customHeight="1" x14ac:dyDescent="0.2">
      <c r="A238" s="645" t="s">
        <v>1326</v>
      </c>
      <c r="B238" s="651" t="s">
        <v>1327</v>
      </c>
      <c r="C238" s="1080" t="s">
        <v>113</v>
      </c>
      <c r="D238" s="1080" t="s">
        <v>214</v>
      </c>
      <c r="E238" s="835">
        <v>7</v>
      </c>
      <c r="F238" s="554">
        <v>607</v>
      </c>
      <c r="G238" s="554" t="s">
        <v>107</v>
      </c>
      <c r="H238" s="554" t="s">
        <v>107</v>
      </c>
      <c r="I238" s="966">
        <v>61.96</v>
      </c>
      <c r="J238" s="745">
        <f t="shared" si="52"/>
        <v>2.0012911555842479</v>
      </c>
      <c r="K238" s="968">
        <v>0.31</v>
      </c>
      <c r="L238" s="679">
        <v>4</v>
      </c>
      <c r="M238" s="736">
        <f t="shared" si="53"/>
        <v>1.24</v>
      </c>
      <c r="N238" s="644" t="s">
        <v>150</v>
      </c>
      <c r="O238" s="838">
        <v>0.30249999999999999</v>
      </c>
      <c r="P238" s="958">
        <v>43251</v>
      </c>
      <c r="Q238" s="958">
        <v>43266</v>
      </c>
      <c r="R238" s="736">
        <f t="shared" si="54"/>
        <v>2.4793388429752086</v>
      </c>
      <c r="S238" s="802">
        <f>IF(INDEX(Historical!$D$7:$D$1452,MATCH(B238,Historical!$B$7:$B$1452,0))=0,"n/a",(INDEX(Historical!$C$7:$C$1452,MATCH(B238,Historical!$B$7:$B$1452,0))/INDEX(Historical!$D$7:$D$1452,MATCH(B238,Historical!$B$7:$B$1452,0))-1)*100)</f>
        <v>2.7777777777777679</v>
      </c>
      <c r="T238" s="802">
        <f>IF(INDEX(Historical!$F$7:$F$1452,MATCH(B238,Historical!$B$7:$B$1452,0))=0,"n/a",((INDEX(Historical!$C$7:$C$1452,MATCH(B238,Historical!$B$7:$B$1452,0))/INDEX(Historical!$F$7:$F$1452,MATCH(B238,Historical!$B$7:$B$1452,0)))^(1/3)-1)*100)</f>
        <v>3.8067370872965522</v>
      </c>
      <c r="U238" s="802">
        <f>IF(INDEX(Historical!$I$7:$I$1452,MATCH(B238,Historical!$B$7:$B$1452,0))=0,"n/a",((INDEX(Historical!$C$7:$C$1452,MATCH(B238,Historical!$B$7:$B$1452,0))/INDEX(Historical!$I$7:$I$1452,MATCH(B238,Historical!$B$7:$B$1452,0)))^(1/5)-1)*100)</f>
        <v>36.908059611042113</v>
      </c>
      <c r="V238" s="802" t="str">
        <f>IF(INDEX(Historical!$O$7:$O$1452,MATCH(B238,Historical!$B$7:$B$1452,0))=0,"n/a",((INDEX(Historical!$C$7:$C$1452,MATCH(B238,Historical!$B$7:$B$1452,0))/INDEX(Historical!$O$7:$O$1452,MATCH(B238,Historical!$B$7:$B$1452,0)))^(1/10)-1)*100)</f>
        <v>n/a</v>
      </c>
      <c r="W238" s="803" t="str">
        <f t="shared" si="55"/>
        <v>n/a</v>
      </c>
      <c r="X238" s="804" t="str">
        <f t="shared" si="56"/>
        <v>n/a</v>
      </c>
      <c r="Y238" s="749"/>
      <c r="Z238" s="745">
        <f t="shared" si="57"/>
        <v>28.571428571428569</v>
      </c>
      <c r="AA238" s="678">
        <f t="shared" si="58"/>
        <v>14.276497695852536</v>
      </c>
      <c r="AB238" s="679">
        <v>12</v>
      </c>
      <c r="AC238" s="959">
        <v>4.34</v>
      </c>
      <c r="AD238" s="959">
        <v>0.95</v>
      </c>
      <c r="AE238" s="959">
        <v>0.33</v>
      </c>
      <c r="AF238" s="959">
        <v>1.84</v>
      </c>
      <c r="AG238" s="959">
        <v>5.8999999999999995</v>
      </c>
      <c r="AH238" s="959">
        <v>101.69999999999999</v>
      </c>
      <c r="AI238" s="959">
        <v>73.36</v>
      </c>
      <c r="AJ238" s="959">
        <v>-2.1</v>
      </c>
      <c r="AK238" s="959">
        <v>15</v>
      </c>
      <c r="AL238" s="969">
        <v>1050</v>
      </c>
      <c r="AM238" s="964">
        <v>1.4000000000000001</v>
      </c>
      <c r="AN238" s="959">
        <v>0.53</v>
      </c>
      <c r="AO238" s="845">
        <f t="shared" si="59"/>
        <v>24.632853070773827</v>
      </c>
      <c r="AP238" s="846">
        <f t="shared" si="60"/>
        <v>38.90935076662636</v>
      </c>
      <c r="AQ238" s="680">
        <f t="shared" si="61"/>
        <v>8.0509257718963454</v>
      </c>
      <c r="AR238" s="745">
        <f>INDEX(Historical!$C$7:$C$1452,MATCH(B238,Historical!$B$7:$B$1452,0))*IF(AH238="n/a",1.03,IF(AH238&lt;0,1.01,IF(AH238&gt;10,1.1,(1+AH238/100))))</f>
        <v>1.3227500000000001</v>
      </c>
      <c r="AS238" s="678">
        <f t="shared" si="62"/>
        <v>1.4550250000000002</v>
      </c>
      <c r="AT238" s="678">
        <f t="shared" si="67"/>
        <v>1.6005275000000003</v>
      </c>
      <c r="AU238" s="678">
        <f t="shared" si="67"/>
        <v>1.7605802500000005</v>
      </c>
      <c r="AV238" s="678">
        <f t="shared" si="67"/>
        <v>1.9366382750000006</v>
      </c>
      <c r="AW238" s="745">
        <f t="shared" si="63"/>
        <v>8.0755210250000005</v>
      </c>
      <c r="AX238" s="854">
        <f t="shared" si="64"/>
        <v>13.033442583925115</v>
      </c>
      <c r="AY238" s="1090">
        <v>1.05</v>
      </c>
      <c r="AZ238" s="964">
        <v>10.879999999999999</v>
      </c>
      <c r="BA238" s="964">
        <v>-32.200000000000003</v>
      </c>
      <c r="BB238" s="964">
        <v>-0.74</v>
      </c>
      <c r="BC238" s="964">
        <v>-5.27</v>
      </c>
      <c r="BE238" s="701">
        <v>2012</v>
      </c>
      <c r="BF238" s="986" t="e">
        <f>#VALUE!</f>
        <v>#VALUE!</v>
      </c>
      <c r="BG238" s="972">
        <v>2</v>
      </c>
    </row>
    <row r="239" spans="1:59" ht="11.25" customHeight="1" x14ac:dyDescent="0.2">
      <c r="A239" s="645" t="s">
        <v>1328</v>
      </c>
      <c r="B239" s="651" t="s">
        <v>1329</v>
      </c>
      <c r="C239" s="1080" t="s">
        <v>132</v>
      </c>
      <c r="D239" s="1080" t="s">
        <v>4417</v>
      </c>
      <c r="E239" s="835">
        <v>7</v>
      </c>
      <c r="F239" s="554">
        <v>639</v>
      </c>
      <c r="G239" s="554" t="s">
        <v>38</v>
      </c>
      <c r="H239" s="554" t="s">
        <v>38</v>
      </c>
      <c r="I239" s="966">
        <v>93.06</v>
      </c>
      <c r="J239" s="745">
        <f t="shared" si="52"/>
        <v>2.7079303675048356</v>
      </c>
      <c r="K239" s="968">
        <v>0.63</v>
      </c>
      <c r="L239" s="679">
        <v>4</v>
      </c>
      <c r="M239" s="736">
        <f t="shared" si="53"/>
        <v>2.52</v>
      </c>
      <c r="N239" s="644" t="s">
        <v>523</v>
      </c>
      <c r="O239" s="838">
        <v>0.59</v>
      </c>
      <c r="P239" s="958">
        <v>43406</v>
      </c>
      <c r="Q239" s="958">
        <v>43434</v>
      </c>
      <c r="R239" s="736">
        <f t="shared" si="54"/>
        <v>6.7796610169491593</v>
      </c>
      <c r="S239" s="802">
        <f>IF(INDEX(Historical!$D$7:$D$1452,MATCH(B239,Historical!$B$7:$B$1452,0))=0,"n/a",(INDEX(Historical!$C$7:$C$1452,MATCH(B239,Historical!$B$7:$B$1452,0))/INDEX(Historical!$D$7:$D$1452,MATCH(B239,Historical!$B$7:$B$1452,0))-1)*100)</f>
        <v>7.6923076923077094</v>
      </c>
      <c r="T239" s="802">
        <f>IF(INDEX(Historical!$F$7:$F$1452,MATCH(B239,Historical!$B$7:$B$1452,0))=0,"n/a",((INDEX(Historical!$C$7:$C$1452,MATCH(B239,Historical!$B$7:$B$1452,0))/INDEX(Historical!$F$7:$F$1452,MATCH(B239,Historical!$B$7:$B$1452,0)))^(1/3)-1)*100)</f>
        <v>8.3706762661827092</v>
      </c>
      <c r="U239" s="802">
        <f>IF(INDEX(Historical!$I$7:$I$1452,MATCH(B239,Historical!$B$7:$B$1452,0))=0,"n/a",((INDEX(Historical!$C$7:$C$1452,MATCH(B239,Historical!$B$7:$B$1452,0))/INDEX(Historical!$I$7:$I$1452,MATCH(B239,Historical!$B$7:$B$1452,0)))^(1/5)-1)*100)</f>
        <v>10.333016068581657</v>
      </c>
      <c r="V239" s="802">
        <f>IF(INDEX(Historical!$O$7:$O$1452,MATCH(B239,Historical!$B$7:$B$1452,0))=0,"n/a",((INDEX(Historical!$C$7:$C$1452,MATCH(B239,Historical!$B$7:$B$1452,0))/INDEX(Historical!$O$7:$O$1452,MATCH(B239,Historical!$B$7:$B$1452,0)))^(1/10)-1)*100)</f>
        <v>6.4404439393772384</v>
      </c>
      <c r="W239" s="803">
        <f t="shared" si="55"/>
        <v>1.6043950022458875</v>
      </c>
      <c r="X239" s="804">
        <f t="shared" si="56"/>
        <v>2.4602419210908706</v>
      </c>
      <c r="Y239" s="759"/>
      <c r="Z239" s="745">
        <f t="shared" si="57"/>
        <v>52.71966527196652</v>
      </c>
      <c r="AA239" s="678">
        <f t="shared" si="58"/>
        <v>19.468619246861923</v>
      </c>
      <c r="AB239" s="679">
        <v>12</v>
      </c>
      <c r="AC239" s="959">
        <v>4.78</v>
      </c>
      <c r="AD239" s="959">
        <v>7.5</v>
      </c>
      <c r="AE239" s="959">
        <v>3.63</v>
      </c>
      <c r="AF239" s="959">
        <v>1.98</v>
      </c>
      <c r="AG239" s="959">
        <v>10.4</v>
      </c>
      <c r="AH239" s="959">
        <v>7.9</v>
      </c>
      <c r="AI239" s="959">
        <v>0.22</v>
      </c>
      <c r="AJ239" s="959">
        <v>4.2</v>
      </c>
      <c r="AK239" s="959">
        <v>2.6</v>
      </c>
      <c r="AL239" s="969">
        <v>4950</v>
      </c>
      <c r="AM239" s="964">
        <v>0.64</v>
      </c>
      <c r="AN239" s="959">
        <v>0</v>
      </c>
      <c r="AO239" s="845">
        <f t="shared" si="59"/>
        <v>-6.4276728107754302</v>
      </c>
      <c r="AP239" s="846">
        <f t="shared" si="60"/>
        <v>13.040946436086493</v>
      </c>
      <c r="AQ239" s="680">
        <f t="shared" si="61"/>
        <v>30.890736636472838</v>
      </c>
      <c r="AR239" s="745">
        <f>INDEX(Historical!$C$7:$C$1452,MATCH(B239,Historical!$B$7:$B$1452,0))*IF(AH239="n/a",1.03,IF(AH239&lt;0,1.01,IF(AH239&gt;10,1.1,(1+AH239/100))))</f>
        <v>2.41696</v>
      </c>
      <c r="AS239" s="678">
        <f t="shared" si="62"/>
        <v>2.4222773119999998</v>
      </c>
      <c r="AT239" s="678">
        <f t="shared" si="67"/>
        <v>2.485256522112</v>
      </c>
      <c r="AU239" s="678">
        <f t="shared" si="67"/>
        <v>2.549873191686912</v>
      </c>
      <c r="AV239" s="678">
        <f t="shared" si="67"/>
        <v>2.6161698946707719</v>
      </c>
      <c r="AW239" s="745">
        <f t="shared" si="63"/>
        <v>12.490536920469683</v>
      </c>
      <c r="AX239" s="854">
        <f t="shared" si="64"/>
        <v>13.422025489436582</v>
      </c>
      <c r="AY239" s="1090">
        <v>0.31</v>
      </c>
      <c r="AZ239" s="964">
        <v>16.919999999999998</v>
      </c>
      <c r="BA239" s="964">
        <v>-9.16</v>
      </c>
      <c r="BB239" s="964">
        <v>-4.67</v>
      </c>
      <c r="BC239" s="964">
        <v>-1.0999999999999999</v>
      </c>
      <c r="BE239" s="701">
        <v>2013</v>
      </c>
      <c r="BF239" s="986" t="e">
        <f>#VALUE!</f>
        <v>#VALUE!</v>
      </c>
      <c r="BG239" s="972">
        <v>3.9</v>
      </c>
    </row>
    <row r="240" spans="1:59" ht="11.25" customHeight="1" x14ac:dyDescent="0.2">
      <c r="A240" s="566" t="s">
        <v>1330</v>
      </c>
      <c r="B240" s="651" t="s">
        <v>1331</v>
      </c>
      <c r="C240" s="1080" t="s">
        <v>113</v>
      </c>
      <c r="D240" s="1080" t="s">
        <v>214</v>
      </c>
      <c r="E240" s="835">
        <v>9</v>
      </c>
      <c r="F240" s="554">
        <v>370</v>
      </c>
      <c r="G240" s="554" t="s">
        <v>107</v>
      </c>
      <c r="H240" s="554" t="s">
        <v>107</v>
      </c>
      <c r="I240" s="966">
        <v>126.26</v>
      </c>
      <c r="J240" s="745">
        <f t="shared" si="52"/>
        <v>1.3622683351813718</v>
      </c>
      <c r="K240" s="968">
        <v>0.43</v>
      </c>
      <c r="L240" s="679">
        <v>4</v>
      </c>
      <c r="M240" s="736">
        <f t="shared" si="53"/>
        <v>1.72</v>
      </c>
      <c r="N240" s="644" t="s">
        <v>211</v>
      </c>
      <c r="O240" s="838">
        <v>0.37</v>
      </c>
      <c r="P240" s="958">
        <v>43234</v>
      </c>
      <c r="Q240" s="958">
        <v>43251</v>
      </c>
      <c r="R240" s="736">
        <f t="shared" si="54"/>
        <v>16.216216216216218</v>
      </c>
      <c r="S240" s="802">
        <f>IF(INDEX(Historical!$D$7:$D$1452,MATCH(B240,Historical!$B$7:$B$1452,0))=0,"n/a",(INDEX(Historical!$C$7:$C$1452,MATCH(B240,Historical!$B$7:$B$1452,0))/INDEX(Historical!$D$7:$D$1452,MATCH(B240,Historical!$B$7:$B$1452,0))-1)*100)</f>
        <v>8.2089552238805865</v>
      </c>
      <c r="T240" s="802">
        <f>IF(INDEX(Historical!$F$7:$F$1452,MATCH(B240,Historical!$B$7:$B$1452,0))=0,"n/a",((INDEX(Historical!$C$7:$C$1452,MATCH(B240,Historical!$B$7:$B$1452,0))/INDEX(Historical!$F$7:$F$1452,MATCH(B240,Historical!$B$7:$B$1452,0)))^(1/3)-1)*100)</f>
        <v>10.661038494124275</v>
      </c>
      <c r="U240" s="802">
        <f>IF(INDEX(Historical!$I$7:$I$1452,MATCH(B240,Historical!$B$7:$B$1452,0))=0,"n/a",((INDEX(Historical!$C$7:$C$1452,MATCH(B240,Historical!$B$7:$B$1452,0))/INDEX(Historical!$I$7:$I$1452,MATCH(B240,Historical!$B$7:$B$1452,0)))^(1/5)-1)*100)</f>
        <v>13.494667121219873</v>
      </c>
      <c r="V240" s="802">
        <f>IF(INDEX(Historical!$O$7:$O$1452,MATCH(B240,Historical!$B$7:$B$1452,0))=0,"n/a",((INDEX(Historical!$C$7:$C$1452,MATCH(B240,Historical!$B$7:$B$1452,0))/INDEX(Historical!$O$7:$O$1452,MATCH(B240,Historical!$B$7:$B$1452,0)))^(1/10)-1)*100)</f>
        <v>12.165944334118063</v>
      </c>
      <c r="W240" s="803">
        <f t="shared" si="55"/>
        <v>1.1092165762566866</v>
      </c>
      <c r="X240" s="804">
        <f t="shared" si="56"/>
        <v>0.23468986297773695</v>
      </c>
      <c r="Y240" s="759"/>
      <c r="Z240" s="745">
        <f t="shared" si="57"/>
        <v>30.604982206405694</v>
      </c>
      <c r="AA240" s="678">
        <f t="shared" si="58"/>
        <v>22.466192170818506</v>
      </c>
      <c r="AB240" s="679">
        <v>12</v>
      </c>
      <c r="AC240" s="959">
        <v>5.62</v>
      </c>
      <c r="AD240" s="959">
        <v>1.5</v>
      </c>
      <c r="AE240" s="959">
        <v>4.1100000000000003</v>
      </c>
      <c r="AF240" s="959">
        <v>4.6900000000000004</v>
      </c>
      <c r="AG240" s="959">
        <v>20.399999999999999</v>
      </c>
      <c r="AH240" s="959">
        <v>23.400000000000002</v>
      </c>
      <c r="AI240" s="959">
        <v>7.64</v>
      </c>
      <c r="AJ240" s="959">
        <v>57.499999999999993</v>
      </c>
      <c r="AK240" s="959">
        <v>15</v>
      </c>
      <c r="AL240" s="969">
        <v>10100</v>
      </c>
      <c r="AM240" s="964">
        <v>0.3</v>
      </c>
      <c r="AN240" s="959">
        <v>0.41</v>
      </c>
      <c r="AO240" s="845">
        <f t="shared" si="59"/>
        <v>-7.6092567144172598</v>
      </c>
      <c r="AP240" s="846">
        <f t="shared" si="60"/>
        <v>14.856935456401246</v>
      </c>
      <c r="AQ240" s="680">
        <f t="shared" si="61"/>
        <v>116.40131574989074</v>
      </c>
      <c r="AR240" s="745">
        <f>INDEX(Historical!$C$7:$C$1452,MATCH(B240,Historical!$B$7:$B$1452,0))*IF(AH240="n/a",1.03,IF(AH240&lt;0,1.01,IF(AH240&gt;10,1.1,(1+AH240/100))))</f>
        <v>1.595</v>
      </c>
      <c r="AS240" s="678">
        <f t="shared" si="62"/>
        <v>1.716858</v>
      </c>
      <c r="AT240" s="678">
        <f t="shared" si="67"/>
        <v>1.8885438000000001</v>
      </c>
      <c r="AU240" s="678">
        <f t="shared" si="67"/>
        <v>2.0773981800000003</v>
      </c>
      <c r="AV240" s="678">
        <f t="shared" si="67"/>
        <v>2.2851379980000006</v>
      </c>
      <c r="AW240" s="745">
        <f t="shared" si="63"/>
        <v>9.5629379780000008</v>
      </c>
      <c r="AX240" s="854">
        <f t="shared" si="64"/>
        <v>7.5740044178678927</v>
      </c>
      <c r="AY240" s="1090">
        <v>1.2</v>
      </c>
      <c r="AZ240" s="964">
        <v>7.26</v>
      </c>
      <c r="BA240" s="964">
        <v>-20.010000000000002</v>
      </c>
      <c r="BB240" s="964">
        <v>-4.1099999999999994</v>
      </c>
      <c r="BC240" s="964">
        <v>-10.56</v>
      </c>
      <c r="BE240" s="701">
        <v>2010</v>
      </c>
      <c r="BF240" s="986" t="e">
        <f>#VALUE!</f>
        <v>#VALUE!</v>
      </c>
      <c r="BG240" s="972">
        <v>11.700000000000001</v>
      </c>
    </row>
    <row r="241" spans="1:59" ht="11.25" customHeight="1" x14ac:dyDescent="0.2">
      <c r="A241" s="805" t="s">
        <v>3885</v>
      </c>
      <c r="B241" s="899" t="s">
        <v>3886</v>
      </c>
      <c r="C241" s="1080" t="s">
        <v>109</v>
      </c>
      <c r="D241" s="1080" t="s">
        <v>119</v>
      </c>
      <c r="E241" s="835">
        <v>5</v>
      </c>
      <c r="F241" s="554">
        <v>817</v>
      </c>
      <c r="G241" s="554" t="s">
        <v>107</v>
      </c>
      <c r="H241" s="554" t="s">
        <v>107</v>
      </c>
      <c r="I241" s="973">
        <v>35.200000000000003</v>
      </c>
      <c r="J241" s="745">
        <f t="shared" si="52"/>
        <v>0.85227272727272718</v>
      </c>
      <c r="K241" s="566">
        <v>0.15</v>
      </c>
      <c r="L241" s="554">
        <v>2</v>
      </c>
      <c r="M241" s="736">
        <f t="shared" si="53"/>
        <v>0.3</v>
      </c>
      <c r="N241" s="554" t="s">
        <v>4255</v>
      </c>
      <c r="O241" s="685">
        <v>0.1</v>
      </c>
      <c r="P241" s="725">
        <v>43245</v>
      </c>
      <c r="Q241" s="725">
        <v>43269</v>
      </c>
      <c r="R241" s="736">
        <f t="shared" si="54"/>
        <v>49.999999999999986</v>
      </c>
      <c r="S241" s="802">
        <f>IF(INDEX(Historical!$D$7:$D$1452,MATCH(B241,Historical!$B$7:$B$1452,0))=0,"n/a",(INDEX(Historical!$C$7:$C$1452,MATCH(B241,Historical!$B$7:$B$1452,0))/INDEX(Historical!$D$7:$D$1452,MATCH(B241,Historical!$B$7:$B$1452,0))-1)*100)</f>
        <v>6.6666666666666652</v>
      </c>
      <c r="T241" s="802">
        <f>IF(INDEX(Historical!$F$7:$F$1452,MATCH(B241,Historical!$B$7:$B$1452,0))=0,"n/a",((INDEX(Historical!$C$7:$C$1452,MATCH(B241,Historical!$B$7:$B$1452,0))/INDEX(Historical!$F$7:$F$1452,MATCH(B241,Historical!$B$7:$B$1452,0)))^(1/3)-1)*100)</f>
        <v>31.726751201669899</v>
      </c>
      <c r="U241" s="802">
        <f>IF(INDEX(Historical!$I$7:$I$1452,MATCH(B241,Historical!$B$7:$B$1452,0))=0,"n/a",((INDEX(Historical!$C$7:$C$1452,MATCH(B241,Historical!$B$7:$B$1452,0))/INDEX(Historical!$I$7:$I$1452,MATCH(B241,Historical!$B$7:$B$1452,0)))^(1/5)-1)*100)</f>
        <v>10.98883056567086</v>
      </c>
      <c r="V241" s="802">
        <f>IF(INDEX(Historical!$O$7:$O$1452,MATCH(B241,Historical!$B$7:$B$1452,0))=0,"n/a",((INDEX(Historical!$C$7:$C$1452,MATCH(B241,Historical!$B$7:$B$1452,0))/INDEX(Historical!$O$7:$O$1452,MATCH(B241,Historical!$B$7:$B$1452,0)))^(1/10)-1)*100)</f>
        <v>12.334976252295826</v>
      </c>
      <c r="W241" s="803">
        <f t="shared" si="55"/>
        <v>0.89086758992548387</v>
      </c>
      <c r="X241" s="804">
        <f t="shared" si="56"/>
        <v>0.45408390767234957</v>
      </c>
      <c r="Y241" s="746"/>
      <c r="Z241" s="745">
        <f t="shared" si="57"/>
        <v>8.9820359281437128</v>
      </c>
      <c r="AA241" s="678">
        <f t="shared" si="58"/>
        <v>10.538922155688624</v>
      </c>
      <c r="AB241" s="679">
        <v>12</v>
      </c>
      <c r="AC241" s="972">
        <v>3.34</v>
      </c>
      <c r="AD241" s="972" t="s">
        <v>138</v>
      </c>
      <c r="AE241" s="959">
        <v>1.53</v>
      </c>
      <c r="AF241" s="959">
        <v>1.18</v>
      </c>
      <c r="AG241" s="959">
        <v>9.5</v>
      </c>
      <c r="AH241" s="959">
        <v>153.29999999999998</v>
      </c>
      <c r="AI241" s="959" t="s">
        <v>138</v>
      </c>
      <c r="AJ241" s="782">
        <v>24.2</v>
      </c>
      <c r="AK241" s="782" t="s">
        <v>138</v>
      </c>
      <c r="AL241" s="972">
        <v>528.35</v>
      </c>
      <c r="AM241" s="972">
        <v>3.3000000000000003</v>
      </c>
      <c r="AN241" s="972">
        <v>0</v>
      </c>
      <c r="AO241" s="845">
        <f t="shared" si="59"/>
        <v>1.3021811372549621</v>
      </c>
      <c r="AP241" s="846">
        <f t="shared" si="60"/>
        <v>11.841103292943586</v>
      </c>
      <c r="AQ241" s="680">
        <f t="shared" si="61"/>
        <v>-25.655671534518731</v>
      </c>
      <c r="AR241" s="745">
        <f>INDEX(Historical!$C$7:$C$1452,MATCH(B241,Historical!$B$7:$B$1452,0))*IF(AH241="n/a",1.03,IF(AH241&lt;0,1.01,IF(AH241&gt;10,1.1,(1+AH241/100))))</f>
        <v>0.17600000000000002</v>
      </c>
      <c r="AS241" s="678">
        <f t="shared" si="62"/>
        <v>0.18128000000000002</v>
      </c>
      <c r="AT241" s="678">
        <f t="shared" si="67"/>
        <v>0.18671840000000003</v>
      </c>
      <c r="AU241" s="678">
        <f t="shared" si="67"/>
        <v>0.19231995200000004</v>
      </c>
      <c r="AV241" s="678">
        <f t="shared" si="67"/>
        <v>0.19808955056000005</v>
      </c>
      <c r="AW241" s="745">
        <f t="shared" si="63"/>
        <v>0.93440790256000028</v>
      </c>
      <c r="AX241" s="854">
        <f t="shared" si="64"/>
        <v>2.6545679050000008</v>
      </c>
      <c r="AY241" s="831">
        <v>0.24</v>
      </c>
      <c r="AZ241" s="959">
        <v>32.58</v>
      </c>
      <c r="BA241" s="959">
        <v>-13.43</v>
      </c>
      <c r="BB241" s="959">
        <v>-5.82</v>
      </c>
      <c r="BC241" s="959">
        <v>-2.37</v>
      </c>
      <c r="BE241" s="701">
        <v>2014</v>
      </c>
      <c r="BF241" s="986" t="e">
        <f>#VALUE!</f>
        <v>#VALUE!</v>
      </c>
      <c r="BG241" s="972">
        <v>4</v>
      </c>
    </row>
    <row r="242" spans="1:59" s="882" customFormat="1" ht="11.25" customHeight="1" x14ac:dyDescent="0.2">
      <c r="A242" s="861" t="s">
        <v>1332</v>
      </c>
      <c r="B242" s="890" t="s">
        <v>1333</v>
      </c>
      <c r="C242" s="1080" t="s">
        <v>109</v>
      </c>
      <c r="D242" s="1080" t="s">
        <v>4427</v>
      </c>
      <c r="E242" s="862">
        <v>8</v>
      </c>
      <c r="F242" s="554">
        <v>477</v>
      </c>
      <c r="G242" s="1179" t="s">
        <v>38</v>
      </c>
      <c r="H242" s="1179" t="s">
        <v>38</v>
      </c>
      <c r="I242" s="863">
        <v>70.31</v>
      </c>
      <c r="J242" s="864">
        <f t="shared" si="52"/>
        <v>2.1618546437206656</v>
      </c>
      <c r="K242" s="865">
        <v>0.38</v>
      </c>
      <c r="L242" s="866">
        <v>4</v>
      </c>
      <c r="M242" s="867">
        <f t="shared" si="53"/>
        <v>1.52</v>
      </c>
      <c r="N242" s="868" t="s">
        <v>591</v>
      </c>
      <c r="O242" s="869">
        <v>0.32</v>
      </c>
      <c r="P242" s="870">
        <v>43182</v>
      </c>
      <c r="Q242" s="870">
        <v>43196</v>
      </c>
      <c r="R242" s="867">
        <f t="shared" si="54"/>
        <v>18.75</v>
      </c>
      <c r="S242" s="802">
        <f>IF(INDEX(Historical!$D$7:$D$1452,MATCH(B242,Historical!$B$7:$B$1452,0))=0,"n/a",(INDEX(Historical!$C$7:$C$1452,MATCH(B242,Historical!$B$7:$B$1452,0))/INDEX(Historical!$D$7:$D$1452,MATCH(B242,Historical!$B$7:$B$1452,0))-1)*100)</f>
        <v>10.619469026548689</v>
      </c>
      <c r="T242" s="802">
        <f>IF(INDEX(Historical!$F$7:$F$1452,MATCH(B242,Historical!$B$7:$B$1452,0))=0,"n/a",((INDEX(Historical!$C$7:$C$1452,MATCH(B242,Historical!$B$7:$B$1452,0))/INDEX(Historical!$F$7:$F$1452,MATCH(B242,Historical!$B$7:$B$1452,0)))^(1/3)-1)*100)</f>
        <v>9.9665803171091305</v>
      </c>
      <c r="U242" s="802">
        <f>IF(INDEX(Historical!$I$7:$I$1452,MATCH(B242,Historical!$B$7:$B$1452,0))=0,"n/a",((INDEX(Historical!$C$7:$C$1452,MATCH(B242,Historical!$B$7:$B$1452,0))/INDEX(Historical!$I$7:$I$1452,MATCH(B242,Historical!$B$7:$B$1452,0)))^(1/5)-1)*100)</f>
        <v>8.7975791805680714</v>
      </c>
      <c r="V242" s="802">
        <f>IF(INDEX(Historical!$O$7:$O$1452,MATCH(B242,Historical!$B$7:$B$1452,0))=0,"n/a",((INDEX(Historical!$C$7:$C$1452,MATCH(B242,Historical!$B$7:$B$1452,0))/INDEX(Historical!$O$7:$O$1452,MATCH(B242,Historical!$B$7:$B$1452,0)))^(1/10)-1)*100)</f>
        <v>6.4347687802806641</v>
      </c>
      <c r="W242" s="871">
        <f t="shared" si="55"/>
        <v>1.36719429725715</v>
      </c>
      <c r="X242" s="872">
        <f t="shared" si="56"/>
        <v>0.82220366173533388</v>
      </c>
      <c r="Y242" s="894"/>
      <c r="Z242" s="864">
        <f t="shared" si="57"/>
        <v>36.19047619047619</v>
      </c>
      <c r="AA242" s="874">
        <f t="shared" si="58"/>
        <v>16.740476190476191</v>
      </c>
      <c r="AB242" s="866">
        <v>12</v>
      </c>
      <c r="AC242" s="875">
        <v>4.2</v>
      </c>
      <c r="AD242" s="875">
        <v>2.1</v>
      </c>
      <c r="AE242" s="875">
        <v>6.63</v>
      </c>
      <c r="AF242" s="875">
        <v>1.94</v>
      </c>
      <c r="AG242" s="875">
        <v>11.700000000000001</v>
      </c>
      <c r="AH242" s="875">
        <v>12.4</v>
      </c>
      <c r="AI242" s="875">
        <v>23.21</v>
      </c>
      <c r="AJ242" s="875">
        <v>10.7</v>
      </c>
      <c r="AK242" s="875">
        <v>8</v>
      </c>
      <c r="AL242" s="876">
        <v>2050</v>
      </c>
      <c r="AM242" s="877">
        <v>1</v>
      </c>
      <c r="AN242" s="875">
        <v>0.11</v>
      </c>
      <c r="AO242" s="878">
        <f t="shared" si="59"/>
        <v>-5.781042366187453</v>
      </c>
      <c r="AP242" s="879">
        <f t="shared" si="60"/>
        <v>10.959433824288737</v>
      </c>
      <c r="AQ242" s="880">
        <f t="shared" si="61"/>
        <v>20.141627182299239</v>
      </c>
      <c r="AR242" s="745">
        <f>INDEX(Historical!$C$7:$C$1452,MATCH(B242,Historical!$B$7:$B$1452,0))*IF(AH242="n/a",1.03,IF(AH242&lt;0,1.01,IF(AH242&gt;10,1.1,(1+AH242/100))))</f>
        <v>1.375</v>
      </c>
      <c r="AS242" s="874">
        <f t="shared" si="62"/>
        <v>1.5125000000000002</v>
      </c>
      <c r="AT242" s="874">
        <f t="shared" si="67"/>
        <v>1.6335000000000004</v>
      </c>
      <c r="AU242" s="874">
        <f t="shared" si="67"/>
        <v>1.7641800000000005</v>
      </c>
      <c r="AV242" s="874">
        <f t="shared" si="67"/>
        <v>1.9053144000000006</v>
      </c>
      <c r="AW242" s="864">
        <f t="shared" si="63"/>
        <v>8.1904944000000022</v>
      </c>
      <c r="AX242" s="881">
        <f t="shared" si="64"/>
        <v>11.649117337505336</v>
      </c>
      <c r="AY242" s="1091">
        <v>1.01</v>
      </c>
      <c r="AZ242" s="877">
        <v>6.34</v>
      </c>
      <c r="BA242" s="877">
        <v>-25.990000000000002</v>
      </c>
      <c r="BB242" s="877">
        <v>-8.19</v>
      </c>
      <c r="BC242" s="877">
        <v>-12.1</v>
      </c>
      <c r="BD242" s="1007"/>
      <c r="BE242" s="701">
        <v>2011</v>
      </c>
      <c r="BF242" s="986" t="e">
        <f>#VALUE!</f>
        <v>#VALUE!</v>
      </c>
      <c r="BG242" s="938">
        <v>1.4000000000000001</v>
      </c>
    </row>
    <row r="243" spans="1:59" ht="11.25" customHeight="1" x14ac:dyDescent="0.2">
      <c r="A243" s="645" t="s">
        <v>3887</v>
      </c>
      <c r="B243" s="651" t="s">
        <v>3888</v>
      </c>
      <c r="C243" s="1080" t="s">
        <v>109</v>
      </c>
      <c r="D243" s="1080" t="s">
        <v>4427</v>
      </c>
      <c r="E243" s="835">
        <v>5</v>
      </c>
      <c r="F243" s="554">
        <v>780</v>
      </c>
      <c r="G243" s="554" t="s">
        <v>116</v>
      </c>
      <c r="H243" s="554" t="s">
        <v>116</v>
      </c>
      <c r="I243" s="966">
        <v>21.02</v>
      </c>
      <c r="J243" s="745">
        <f t="shared" si="52"/>
        <v>2.8544243577545196</v>
      </c>
      <c r="K243" s="968">
        <v>0.15</v>
      </c>
      <c r="L243" s="679">
        <v>4</v>
      </c>
      <c r="M243" s="736">
        <f t="shared" si="53"/>
        <v>0.6</v>
      </c>
      <c r="N243" s="644" t="s">
        <v>108</v>
      </c>
      <c r="O243" s="838">
        <v>0.12</v>
      </c>
      <c r="P243" s="695">
        <v>43137</v>
      </c>
      <c r="Q243" s="695">
        <v>43146</v>
      </c>
      <c r="R243" s="736">
        <f t="shared" si="54"/>
        <v>25</v>
      </c>
      <c r="S243" s="802">
        <f>IF(INDEX(Historical!$D$7:$D$1452,MATCH(B243,Historical!$B$7:$B$1452,0))=0,"n/a",(INDEX(Historical!$C$7:$C$1452,MATCH(B243,Historical!$B$7:$B$1452,0))/INDEX(Historical!$D$7:$D$1452,MATCH(B243,Historical!$B$7:$B$1452,0))-1)*100)</f>
        <v>23.529411764705866</v>
      </c>
      <c r="T243" s="802">
        <f>IF(INDEX(Historical!$F$7:$F$1452,MATCH(B243,Historical!$B$7:$B$1452,0))=0,"n/a",((INDEX(Historical!$C$7:$C$1452,MATCH(B243,Historical!$B$7:$B$1452,0))/INDEX(Historical!$F$7:$F$1452,MATCH(B243,Historical!$B$7:$B$1452,0)))^(1/3)-1)*100)</f>
        <v>32.63524026321307</v>
      </c>
      <c r="U243" s="802" t="str">
        <f>IF(INDEX(Historical!$I$7:$I$1452,MATCH(B243,Historical!$B$7:$B$1452,0))=0,"n/a",((INDEX(Historical!$C$7:$C$1452,MATCH(B243,Historical!$B$7:$B$1452,0))/INDEX(Historical!$I$7:$I$1452,MATCH(B243,Historical!$B$7:$B$1452,0)))^(1/5)-1)*100)</f>
        <v>n/a</v>
      </c>
      <c r="V243" s="802">
        <f>IF(INDEX(Historical!$O$7:$O$1452,MATCH(B243,Historical!$B$7:$B$1452,0))=0,"n/a",((INDEX(Historical!$C$7:$C$1452,MATCH(B243,Historical!$B$7:$B$1452,0))/INDEX(Historical!$O$7:$O$1452,MATCH(B243,Historical!$B$7:$B$1452,0)))^(1/10)-1)*100)</f>
        <v>-6.5848920939388318</v>
      </c>
      <c r="W243" s="803" t="str">
        <f t="shared" si="55"/>
        <v>n/a</v>
      </c>
      <c r="X243" s="804" t="str">
        <f t="shared" si="56"/>
        <v>n/a</v>
      </c>
      <c r="Y243" s="967"/>
      <c r="Z243" s="745">
        <f t="shared" si="57"/>
        <v>36.809815950920246</v>
      </c>
      <c r="AA243" s="678">
        <f t="shared" si="58"/>
        <v>12.895705521472394</v>
      </c>
      <c r="AB243" s="679">
        <v>12</v>
      </c>
      <c r="AC243" s="959">
        <v>1.63</v>
      </c>
      <c r="AD243" s="959">
        <v>1.61</v>
      </c>
      <c r="AE243" s="959">
        <v>4.26</v>
      </c>
      <c r="AF243" s="959">
        <v>1.47</v>
      </c>
      <c r="AG243" s="959">
        <v>10.4</v>
      </c>
      <c r="AH243" s="959">
        <v>16.7</v>
      </c>
      <c r="AI243" s="959">
        <v>13.66</v>
      </c>
      <c r="AJ243" s="959">
        <v>8.9</v>
      </c>
      <c r="AK243" s="959">
        <v>8</v>
      </c>
      <c r="AL243" s="969">
        <v>513.30999999999995</v>
      </c>
      <c r="AM243" s="964">
        <v>0.3</v>
      </c>
      <c r="AN243" s="959">
        <v>0.35</v>
      </c>
      <c r="AO243" s="845" t="str">
        <f t="shared" si="59"/>
        <v>n/a</v>
      </c>
      <c r="AP243" s="846" t="str">
        <f t="shared" si="60"/>
        <v>n/a</v>
      </c>
      <c r="AQ243" s="680">
        <f t="shared" si="61"/>
        <v>-8.2111429746037796</v>
      </c>
      <c r="AR243" s="745">
        <f>INDEX(Historical!$C$7:$C$1452,MATCH(B243,Historical!$B$7:$B$1452,0))*IF(AH243="n/a",1.03,IF(AH243&lt;0,1.01,IF(AH243&gt;10,1.1,(1+AH243/100))))</f>
        <v>0.46200000000000002</v>
      </c>
      <c r="AS243" s="678">
        <f t="shared" si="62"/>
        <v>0.5082000000000001</v>
      </c>
      <c r="AT243" s="678">
        <f t="shared" si="67"/>
        <v>0.54885600000000012</v>
      </c>
      <c r="AU243" s="678">
        <f t="shared" si="67"/>
        <v>0.59276448000000015</v>
      </c>
      <c r="AV243" s="678">
        <f t="shared" si="67"/>
        <v>0.6401856384000002</v>
      </c>
      <c r="AW243" s="745">
        <f t="shared" si="63"/>
        <v>2.7520061184000006</v>
      </c>
      <c r="AX243" s="854">
        <f t="shared" si="64"/>
        <v>13.092322161750717</v>
      </c>
      <c r="AY243" s="1090">
        <v>0.32</v>
      </c>
      <c r="AZ243" s="964">
        <v>4.16</v>
      </c>
      <c r="BA243" s="964">
        <v>-22.439999999999998</v>
      </c>
      <c r="BB243" s="964">
        <v>-5.1499999999999995</v>
      </c>
      <c r="BC243" s="964">
        <v>-12.790000000000001</v>
      </c>
      <c r="BE243" s="701">
        <v>2014</v>
      </c>
      <c r="BF243" s="986" t="e">
        <f>#VALUE!</f>
        <v>#VALUE!</v>
      </c>
      <c r="BG243" s="972">
        <v>1</v>
      </c>
    </row>
    <row r="244" spans="1:59" ht="11.25" customHeight="1" x14ac:dyDescent="0.2">
      <c r="A244" s="667" t="s">
        <v>4106</v>
      </c>
      <c r="B244" s="651" t="s">
        <v>4107</v>
      </c>
      <c r="C244" s="1080" t="s">
        <v>109</v>
      </c>
      <c r="D244" s="1080" t="s">
        <v>4427</v>
      </c>
      <c r="E244" s="835">
        <v>5</v>
      </c>
      <c r="F244" s="554">
        <v>810</v>
      </c>
      <c r="G244" s="554" t="s">
        <v>107</v>
      </c>
      <c r="H244" s="554" t="s">
        <v>107</v>
      </c>
      <c r="I244" s="966">
        <v>45.77</v>
      </c>
      <c r="J244" s="745">
        <f t="shared" si="52"/>
        <v>1.2235088485907799</v>
      </c>
      <c r="K244" s="968">
        <v>0.14000000000000001</v>
      </c>
      <c r="L244" s="679">
        <v>4</v>
      </c>
      <c r="M244" s="736">
        <f t="shared" si="53"/>
        <v>0.56000000000000005</v>
      </c>
      <c r="N244" s="644" t="s">
        <v>170</v>
      </c>
      <c r="O244" s="838">
        <v>0.12</v>
      </c>
      <c r="P244" s="958">
        <v>43224</v>
      </c>
      <c r="Q244" s="958">
        <v>43237</v>
      </c>
      <c r="R244" s="736">
        <f t="shared" si="54"/>
        <v>16.666666666666682</v>
      </c>
      <c r="S244" s="802">
        <f>IF(INDEX(Historical!$D$7:$D$1452,MATCH(B244,Historical!$B$7:$B$1452,0))=0,"n/a",(INDEX(Historical!$C$7:$C$1452,MATCH(B244,Historical!$B$7:$B$1452,0))/INDEX(Historical!$D$7:$D$1452,MATCH(B244,Historical!$B$7:$B$1452,0))-1)*100)</f>
        <v>17.647058823529417</v>
      </c>
      <c r="T244" s="802">
        <f>IF(INDEX(Historical!$F$7:$F$1452,MATCH(B244,Historical!$B$7:$B$1452,0))=0,"n/a",((INDEX(Historical!$C$7:$C$1452,MATCH(B244,Historical!$B$7:$B$1452,0))/INDEX(Historical!$F$7:$F$1452,MATCH(B244,Historical!$B$7:$B$1452,0)))^(1/3)-1)*100)</f>
        <v>18.563110149668759</v>
      </c>
      <c r="U244" s="802" t="str">
        <f>IF(INDEX(Historical!$I$7:$I$1452,MATCH(B244,Historical!$B$7:$B$1452,0))=0,"n/a",((INDEX(Historical!$C$7:$C$1452,MATCH(B244,Historical!$B$7:$B$1452,0))/INDEX(Historical!$I$7:$I$1452,MATCH(B244,Historical!$B$7:$B$1452,0)))^(1/5)-1)*100)</f>
        <v>n/a</v>
      </c>
      <c r="V244" s="802" t="str">
        <f>IF(INDEX(Historical!$O$7:$O$1452,MATCH(B244,Historical!$B$7:$B$1452,0))=0,"n/a",((INDEX(Historical!$C$7:$C$1452,MATCH(B244,Historical!$B$7:$B$1452,0))/INDEX(Historical!$O$7:$O$1452,MATCH(B244,Historical!$B$7:$B$1452,0)))^(1/10)-1)*100)</f>
        <v>n/a</v>
      </c>
      <c r="W244" s="803" t="str">
        <f t="shared" si="55"/>
        <v>n/a</v>
      </c>
      <c r="X244" s="804" t="str">
        <f t="shared" si="56"/>
        <v>n/a</v>
      </c>
      <c r="Y244" s="967" t="s">
        <v>4072</v>
      </c>
      <c r="Z244" s="745">
        <f t="shared" si="57"/>
        <v>13.725490196078432</v>
      </c>
      <c r="AA244" s="678">
        <f t="shared" si="58"/>
        <v>11.218137254901961</v>
      </c>
      <c r="AB244" s="679">
        <v>12</v>
      </c>
      <c r="AC244" s="959">
        <v>4.08</v>
      </c>
      <c r="AD244" s="959">
        <v>1.1200000000000001</v>
      </c>
      <c r="AE244" s="959">
        <v>3.7</v>
      </c>
      <c r="AF244" s="959">
        <v>0.88</v>
      </c>
      <c r="AG244" s="959">
        <v>7.8</v>
      </c>
      <c r="AH244" s="959">
        <v>10.7</v>
      </c>
      <c r="AI244" s="959">
        <v>14.52</v>
      </c>
      <c r="AJ244" s="959">
        <v>7.3999999999999995</v>
      </c>
      <c r="AK244" s="959">
        <v>10</v>
      </c>
      <c r="AL244" s="969">
        <v>1410</v>
      </c>
      <c r="AM244" s="964">
        <v>19.5</v>
      </c>
      <c r="AN244" s="959">
        <v>0.11</v>
      </c>
      <c r="AO244" s="845" t="str">
        <f t="shared" si="59"/>
        <v>n/a</v>
      </c>
      <c r="AP244" s="846" t="str">
        <f t="shared" si="60"/>
        <v>n/a</v>
      </c>
      <c r="AQ244" s="680">
        <f t="shared" si="61"/>
        <v>-33.761505705808382</v>
      </c>
      <c r="AR244" s="745">
        <f>INDEX(Historical!$C$7:$C$1452,MATCH(B244,Historical!$B$7:$B$1452,0))*IF(AH244="n/a",1.03,IF(AH244&lt;0,1.01,IF(AH244&gt;10,1.1,(1+AH244/100))))</f>
        <v>0.44000000000000006</v>
      </c>
      <c r="AS244" s="678">
        <f t="shared" si="62"/>
        <v>0.4840000000000001</v>
      </c>
      <c r="AT244" s="678">
        <f t="shared" si="67"/>
        <v>0.5324000000000001</v>
      </c>
      <c r="AU244" s="678">
        <f t="shared" si="67"/>
        <v>0.58564000000000016</v>
      </c>
      <c r="AV244" s="678">
        <f t="shared" si="67"/>
        <v>0.64420400000000022</v>
      </c>
      <c r="AW244" s="745">
        <f t="shared" si="63"/>
        <v>2.6862440000000007</v>
      </c>
      <c r="AX244" s="854">
        <f t="shared" si="64"/>
        <v>5.8690058990605216</v>
      </c>
      <c r="AY244" s="1090">
        <v>1.3</v>
      </c>
      <c r="AZ244" s="964">
        <v>3.6900000000000004</v>
      </c>
      <c r="BA244" s="964">
        <v>-42.059999999999995</v>
      </c>
      <c r="BB244" s="964">
        <v>-16.55</v>
      </c>
      <c r="BC244" s="964">
        <v>-31.119999999999997</v>
      </c>
      <c r="BE244" s="701">
        <v>2014</v>
      </c>
      <c r="BF244" s="986" t="e">
        <f>#VALUE!</f>
        <v>#VALUE!</v>
      </c>
      <c r="BG244" s="972">
        <v>1.2</v>
      </c>
    </row>
    <row r="245" spans="1:59" ht="11.25" customHeight="1" x14ac:dyDescent="0.2">
      <c r="A245" s="566" t="s">
        <v>1334</v>
      </c>
      <c r="B245" s="651" t="s">
        <v>1335</v>
      </c>
      <c r="C245" s="1080" t="s">
        <v>113</v>
      </c>
      <c r="D245" s="1080" t="s">
        <v>214</v>
      </c>
      <c r="E245" s="835">
        <v>8</v>
      </c>
      <c r="F245" s="554">
        <v>530</v>
      </c>
      <c r="G245" s="554" t="s">
        <v>107</v>
      </c>
      <c r="H245" s="554" t="s">
        <v>107</v>
      </c>
      <c r="I245" s="966">
        <v>91.23</v>
      </c>
      <c r="J245" s="745">
        <f t="shared" si="52"/>
        <v>2.3237969966019949</v>
      </c>
      <c r="K245" s="968">
        <v>0.53</v>
      </c>
      <c r="L245" s="679">
        <v>4</v>
      </c>
      <c r="M245" s="736">
        <f t="shared" si="53"/>
        <v>2.12</v>
      </c>
      <c r="N245" s="644" t="s">
        <v>153</v>
      </c>
      <c r="O245" s="838">
        <v>0.45</v>
      </c>
      <c r="P245" s="958">
        <v>43349</v>
      </c>
      <c r="Q245" s="958">
        <v>43371</v>
      </c>
      <c r="R245" s="736">
        <f t="shared" si="54"/>
        <v>17.777777777777782</v>
      </c>
      <c r="S245" s="802">
        <f>IF(INDEX(Historical!$D$7:$D$1452,MATCH(B245,Historical!$B$7:$B$1452,0))=0,"n/a",(INDEX(Historical!$C$7:$C$1452,MATCH(B245,Historical!$B$7:$B$1452,0))/INDEX(Historical!$D$7:$D$1452,MATCH(B245,Historical!$B$7:$B$1452,0))-1)*100)</f>
        <v>25</v>
      </c>
      <c r="T245" s="802">
        <f>IF(INDEX(Historical!$F$7:$F$1452,MATCH(B245,Historical!$B$7:$B$1452,0))=0,"n/a",((INDEX(Historical!$C$7:$C$1452,MATCH(B245,Historical!$B$7:$B$1452,0))/INDEX(Historical!$F$7:$F$1452,MATCH(B245,Historical!$B$7:$B$1452,0)))^(1/3)-1)*100)</f>
        <v>19.348319192733697</v>
      </c>
      <c r="U245" s="802">
        <f>IF(INDEX(Historical!$I$7:$I$1452,MATCH(B245,Historical!$B$7:$B$1452,0))=0,"n/a",((INDEX(Historical!$C$7:$C$1452,MATCH(B245,Historical!$B$7:$B$1452,0))/INDEX(Historical!$I$7:$I$1452,MATCH(B245,Historical!$B$7:$B$1452,0)))^(1/5)-1)*100)</f>
        <v>27.16617699047228</v>
      </c>
      <c r="V245" s="802">
        <f>IF(INDEX(Historical!$O$7:$O$1452,MATCH(B245,Historical!$B$7:$B$1452,0))=0,"n/a",((INDEX(Historical!$C$7:$C$1452,MATCH(B245,Historical!$B$7:$B$1452,0))/INDEX(Historical!$O$7:$O$1452,MATCH(B245,Historical!$B$7:$B$1452,0)))^(1/10)-1)*100)</f>
        <v>11.44794521587218</v>
      </c>
      <c r="W245" s="803">
        <f t="shared" si="55"/>
        <v>2.3730177318465255</v>
      </c>
      <c r="X245" s="804">
        <f t="shared" si="56"/>
        <v>1.7755671235602799</v>
      </c>
      <c r="Y245" s="967" t="s">
        <v>1336</v>
      </c>
      <c r="Z245" s="745">
        <f t="shared" si="57"/>
        <v>33.704292527821941</v>
      </c>
      <c r="AA245" s="678">
        <f t="shared" si="58"/>
        <v>14.503974562798092</v>
      </c>
      <c r="AB245" s="679">
        <v>12</v>
      </c>
      <c r="AC245" s="959">
        <v>6.29</v>
      </c>
      <c r="AD245" s="959">
        <v>0.94</v>
      </c>
      <c r="AE245" s="959">
        <v>1.5</v>
      </c>
      <c r="AF245" s="959">
        <v>3.08</v>
      </c>
      <c r="AG245" s="959">
        <v>21.8</v>
      </c>
      <c r="AH245" s="959">
        <v>-8.2000000000000011</v>
      </c>
      <c r="AI245" s="959">
        <v>13.07</v>
      </c>
      <c r="AJ245" s="959">
        <v>15.299999999999999</v>
      </c>
      <c r="AK245" s="959">
        <v>15.36</v>
      </c>
      <c r="AL245" s="969">
        <v>23100</v>
      </c>
      <c r="AM245" s="964">
        <v>0.1</v>
      </c>
      <c r="AN245" s="959">
        <v>0.56000000000000005</v>
      </c>
      <c r="AO245" s="845">
        <f t="shared" si="59"/>
        <v>14.985999424276184</v>
      </c>
      <c r="AP245" s="846">
        <f t="shared" si="60"/>
        <v>29.489973987074276</v>
      </c>
      <c r="AQ245" s="680">
        <f t="shared" si="61"/>
        <v>40.905392457994296</v>
      </c>
      <c r="AR245" s="745">
        <f>INDEX(Historical!$C$7:$C$1452,MATCH(B245,Historical!$B$7:$B$1452,0))*IF(AH245="n/a",1.03,IF(AH245&lt;0,1.01,IF(AH245&gt;10,1.1,(1+AH245/100))))</f>
        <v>1.7170000000000003</v>
      </c>
      <c r="AS245" s="678">
        <f t="shared" si="62"/>
        <v>1.8887000000000005</v>
      </c>
      <c r="AT245" s="678">
        <f t="shared" si="67"/>
        <v>2.0775700000000006</v>
      </c>
      <c r="AU245" s="678">
        <f t="shared" si="67"/>
        <v>2.285327000000001</v>
      </c>
      <c r="AV245" s="678">
        <f t="shared" si="67"/>
        <v>2.5138597000000011</v>
      </c>
      <c r="AW245" s="745">
        <f t="shared" si="63"/>
        <v>10.482456700000004</v>
      </c>
      <c r="AX245" s="854">
        <f t="shared" si="64"/>
        <v>11.490142168146447</v>
      </c>
      <c r="AY245" s="1090">
        <v>1.25</v>
      </c>
      <c r="AZ245" s="964">
        <v>14.57</v>
      </c>
      <c r="BA245" s="964">
        <v>-14.799999999999999</v>
      </c>
      <c r="BB245" s="964">
        <v>-6.7299999999999995</v>
      </c>
      <c r="BC245" s="964">
        <v>-3.1300000000000003</v>
      </c>
      <c r="BE245" s="701">
        <v>2011</v>
      </c>
      <c r="BF245" s="986" t="e">
        <f>#VALUE!</f>
        <v>#VALUE!</v>
      </c>
      <c r="BG245" s="972">
        <v>8.4</v>
      </c>
    </row>
    <row r="246" spans="1:59" ht="11.25" customHeight="1" x14ac:dyDescent="0.2">
      <c r="A246" s="645" t="s">
        <v>1337</v>
      </c>
      <c r="B246" s="651" t="s">
        <v>1338</v>
      </c>
      <c r="C246" s="1080" t="s">
        <v>129</v>
      </c>
      <c r="D246" s="1080" t="s">
        <v>4415</v>
      </c>
      <c r="E246" s="835">
        <v>8</v>
      </c>
      <c r="F246" s="554">
        <v>543</v>
      </c>
      <c r="G246" s="554" t="s">
        <v>116</v>
      </c>
      <c r="H246" s="554" t="s">
        <v>116</v>
      </c>
      <c r="I246" s="959">
        <v>91.4</v>
      </c>
      <c r="J246" s="745">
        <f t="shared" si="52"/>
        <v>2.7352297592997812</v>
      </c>
      <c r="K246" s="968">
        <v>0.625</v>
      </c>
      <c r="L246" s="679">
        <v>4</v>
      </c>
      <c r="M246" s="736">
        <f t="shared" si="53"/>
        <v>2.5</v>
      </c>
      <c r="N246" s="644" t="s">
        <v>416</v>
      </c>
      <c r="O246" s="838">
        <v>0.6</v>
      </c>
      <c r="P246" s="958">
        <v>43371</v>
      </c>
      <c r="Q246" s="958">
        <v>43398</v>
      </c>
      <c r="R246" s="736">
        <f t="shared" si="54"/>
        <v>4.1666666666666705</v>
      </c>
      <c r="S246" s="802">
        <f>IF(INDEX(Historical!$D$7:$D$1452,MATCH(B246,Historical!$B$7:$B$1452,0))=0,"n/a",(INDEX(Historical!$C$7:$C$1452,MATCH(B246,Historical!$B$7:$B$1452,0))/INDEX(Historical!$D$7:$D$1452,MATCH(B246,Historical!$B$7:$B$1452,0))-1)*100)</f>
        <v>13.513513513513509</v>
      </c>
      <c r="T246" s="802">
        <f>IF(INDEX(Historical!$F$7:$F$1452,MATCH(B246,Historical!$B$7:$B$1452,0))=0,"n/a",((INDEX(Historical!$C$7:$C$1452,MATCH(B246,Historical!$B$7:$B$1452,0))/INDEX(Historical!$F$7:$F$1452,MATCH(B246,Historical!$B$7:$B$1452,0)))^(1/3)-1)*100)</f>
        <v>7.7217345015941907</v>
      </c>
      <c r="U246" s="802">
        <f>IF(INDEX(Historical!$I$7:$I$1452,MATCH(B246,Historical!$B$7:$B$1452,0))=0,"n/a",((INDEX(Historical!$C$7:$C$1452,MATCH(B246,Historical!$B$7:$B$1452,0))/INDEX(Historical!$I$7:$I$1452,MATCH(B246,Historical!$B$7:$B$1452,0)))^(1/5)-1)*100)</f>
        <v>19.548510293928189</v>
      </c>
      <c r="V246" s="802">
        <f>IF(INDEX(Historical!$O$7:$O$1452,MATCH(B246,Historical!$B$7:$B$1452,0))=0,"n/a",((INDEX(Historical!$C$7:$C$1452,MATCH(B246,Historical!$B$7:$B$1452,0))/INDEX(Historical!$O$7:$O$1452,MATCH(B246,Historical!$B$7:$B$1452,0)))^(1/10)-1)*100)</f>
        <v>18.643396149160107</v>
      </c>
      <c r="W246" s="803">
        <f t="shared" si="55"/>
        <v>1.0485487803577491</v>
      </c>
      <c r="X246" s="804">
        <f t="shared" si="56"/>
        <v>3.2046738186767523</v>
      </c>
      <c r="Y246" s="748"/>
      <c r="Z246" s="745">
        <f t="shared" si="57"/>
        <v>38.81987577639751</v>
      </c>
      <c r="AA246" s="678">
        <f t="shared" si="58"/>
        <v>14.192546583850932</v>
      </c>
      <c r="AB246" s="679">
        <v>12</v>
      </c>
      <c r="AC246" s="959">
        <v>6.44</v>
      </c>
      <c r="AD246" s="959">
        <v>7.47</v>
      </c>
      <c r="AE246" s="959">
        <v>1.1399999999999999</v>
      </c>
      <c r="AF246" s="959">
        <v>2.2999999999999998</v>
      </c>
      <c r="AG246" s="959">
        <v>15.4</v>
      </c>
      <c r="AH246" s="959">
        <v>12.7</v>
      </c>
      <c r="AI246" s="959">
        <v>9.41</v>
      </c>
      <c r="AJ246" s="959">
        <v>6.1</v>
      </c>
      <c r="AK246" s="959">
        <v>1.9</v>
      </c>
      <c r="AL246" s="969">
        <v>6660</v>
      </c>
      <c r="AM246" s="964">
        <v>0.3</v>
      </c>
      <c r="AN246" s="959">
        <v>0.59</v>
      </c>
      <c r="AO246" s="845">
        <f t="shared" si="59"/>
        <v>8.0911934693770373</v>
      </c>
      <c r="AP246" s="846">
        <f t="shared" si="60"/>
        <v>22.283740053227969</v>
      </c>
      <c r="AQ246" s="680">
        <f t="shared" si="61"/>
        <v>20.448895835273252</v>
      </c>
      <c r="AR246" s="745">
        <f>INDEX(Historical!$C$7:$C$1452,MATCH(B246,Historical!$B$7:$B$1452,0))*IF(AH246="n/a",1.03,IF(AH246&lt;0,1.01,IF(AH246&gt;10,1.1,(1+AH246/100))))</f>
        <v>2.3100000000000005</v>
      </c>
      <c r="AS246" s="678">
        <f t="shared" si="62"/>
        <v>2.5273710000000009</v>
      </c>
      <c r="AT246" s="678">
        <f t="shared" si="67"/>
        <v>2.5753910490000007</v>
      </c>
      <c r="AU246" s="678">
        <f t="shared" si="67"/>
        <v>2.6243234789310006</v>
      </c>
      <c r="AV246" s="678">
        <f t="shared" si="67"/>
        <v>2.6741856250306895</v>
      </c>
      <c r="AW246" s="745">
        <f t="shared" si="63"/>
        <v>12.711271152961691</v>
      </c>
      <c r="AX246" s="854">
        <f t="shared" si="64"/>
        <v>13.907298854443862</v>
      </c>
      <c r="AY246" s="1090">
        <v>0.76</v>
      </c>
      <c r="AZ246" s="964">
        <v>5.0299999999999994</v>
      </c>
      <c r="BA246" s="964">
        <v>-37.519999999999996</v>
      </c>
      <c r="BB246" s="964">
        <v>-8.2100000000000009</v>
      </c>
      <c r="BC246" s="964">
        <v>-15.36</v>
      </c>
      <c r="BE246" s="701">
        <v>2011</v>
      </c>
      <c r="BF246" s="986" t="e">
        <f>#VALUE!</f>
        <v>#VALUE!</v>
      </c>
      <c r="BG246" s="972">
        <v>7.6</v>
      </c>
    </row>
    <row r="247" spans="1:59" ht="11.25" customHeight="1" x14ac:dyDescent="0.2">
      <c r="A247" s="805" t="s">
        <v>3889</v>
      </c>
      <c r="B247" s="899" t="s">
        <v>3890</v>
      </c>
      <c r="C247" s="1080" t="s">
        <v>124</v>
      </c>
      <c r="D247" s="1080" t="s">
        <v>4256</v>
      </c>
      <c r="E247" s="835">
        <v>5</v>
      </c>
      <c r="F247" s="554">
        <v>851</v>
      </c>
      <c r="G247" s="554" t="s">
        <v>107</v>
      </c>
      <c r="H247" s="554" t="s">
        <v>107</v>
      </c>
      <c r="I247" s="973">
        <v>61.76</v>
      </c>
      <c r="J247" s="745">
        <f t="shared" si="52"/>
        <v>1.4572538860103628</v>
      </c>
      <c r="K247" s="566">
        <v>0.45</v>
      </c>
      <c r="L247" s="554">
        <v>2</v>
      </c>
      <c r="M247" s="736">
        <f t="shared" si="53"/>
        <v>0.9</v>
      </c>
      <c r="N247" s="554" t="s">
        <v>404</v>
      </c>
      <c r="O247" s="685">
        <v>0.44</v>
      </c>
      <c r="P247" s="725">
        <v>43420</v>
      </c>
      <c r="Q247" s="725">
        <v>43433</v>
      </c>
      <c r="R247" s="736">
        <f t="shared" si="54"/>
        <v>2.2727272727272747</v>
      </c>
      <c r="S247" s="802">
        <f>IF(INDEX(Historical!$D$7:$D$1452,MATCH(B247,Historical!$B$7:$B$1452,0))=0,"n/a",(INDEX(Historical!$C$7:$C$1452,MATCH(B247,Historical!$B$7:$B$1452,0))/INDEX(Historical!$D$7:$D$1452,MATCH(B247,Historical!$B$7:$B$1452,0))-1)*100)</f>
        <v>14.925373134328357</v>
      </c>
      <c r="T247" s="802">
        <f>IF(INDEX(Historical!$F$7:$F$1452,MATCH(B247,Historical!$B$7:$B$1452,0))=0,"n/a",((INDEX(Historical!$C$7:$C$1452,MATCH(B247,Historical!$B$7:$B$1452,0))/INDEX(Historical!$F$7:$F$1452,MATCH(B247,Historical!$B$7:$B$1452,0)))^(1/3)-1)*100)</f>
        <v>11.868894208139679</v>
      </c>
      <c r="U247" s="802">
        <f>IF(INDEX(Historical!$I$7:$I$1452,MATCH(B247,Historical!$B$7:$B$1452,0))=0,"n/a",((INDEX(Historical!$C$7:$C$1452,MATCH(B247,Historical!$B$7:$B$1452,0))/INDEX(Historical!$I$7:$I$1452,MATCH(B247,Historical!$B$7:$B$1452,0)))^(1/5)-1)*100)</f>
        <v>-17.378676823445272</v>
      </c>
      <c r="V247" s="802">
        <f>IF(INDEX(Historical!$O$7:$O$1452,MATCH(B247,Historical!$B$7:$B$1452,0))=0,"n/a",((INDEX(Historical!$C$7:$C$1452,MATCH(B247,Historical!$B$7:$B$1452,0))/INDEX(Historical!$O$7:$O$1452,MATCH(B247,Historical!$B$7:$B$1452,0)))^(1/10)-1)*100)</f>
        <v>23.943804137134038</v>
      </c>
      <c r="W247" s="803" t="str">
        <f t="shared" si="55"/>
        <v>n/a</v>
      </c>
      <c r="X247" s="804" t="str">
        <f t="shared" si="56"/>
        <v>n/a</v>
      </c>
      <c r="Y247" s="746" t="s">
        <v>4072</v>
      </c>
      <c r="Z247" s="745">
        <f t="shared" si="57"/>
        <v>21.897810218978101</v>
      </c>
      <c r="AA247" s="678">
        <f t="shared" si="58"/>
        <v>15.026763990267638</v>
      </c>
      <c r="AB247" s="679">
        <v>12</v>
      </c>
      <c r="AC247" s="972">
        <v>4.1100000000000003</v>
      </c>
      <c r="AD247" s="972">
        <v>2</v>
      </c>
      <c r="AE247" s="959">
        <v>1.0900000000000001</v>
      </c>
      <c r="AF247" s="959">
        <v>1.8</v>
      </c>
      <c r="AG247" s="959">
        <v>7.3</v>
      </c>
      <c r="AH247" s="959">
        <v>25.7</v>
      </c>
      <c r="AI247" s="959">
        <v>6.69</v>
      </c>
      <c r="AJ247" s="782">
        <v>8.3000000000000007</v>
      </c>
      <c r="AK247" s="782">
        <v>7.5</v>
      </c>
      <c r="AL247" s="972">
        <v>1560</v>
      </c>
      <c r="AM247" s="972">
        <v>1.48</v>
      </c>
      <c r="AN247" s="972">
        <v>0.27</v>
      </c>
      <c r="AO247" s="845">
        <f t="shared" si="59"/>
        <v>-30.948186927702544</v>
      </c>
      <c r="AP247" s="846">
        <f t="shared" si="60"/>
        <v>-15.921422937434908</v>
      </c>
      <c r="AQ247" s="680">
        <f t="shared" si="61"/>
        <v>9.6421962212273051</v>
      </c>
      <c r="AR247" s="745">
        <f>INDEX(Historical!$C$7:$C$1452,MATCH(B247,Historical!$B$7:$B$1452,0))*IF(AH247="n/a",1.03,IF(AH247&lt;0,1.01,IF(AH247&gt;10,1.1,(1+AH247/100))))</f>
        <v>0.84700000000000009</v>
      </c>
      <c r="AS247" s="678">
        <f t="shared" si="62"/>
        <v>0.90366430000000009</v>
      </c>
      <c r="AT247" s="678">
        <f t="shared" ref="AT247:AV266" si="68">IF($AK247="n/a",1.03*AS247,IF($AK247&lt;0,1.01*AS247,IF($AK247&gt;10,1.1*AS247,(1+$AK247/100)*AS247)))</f>
        <v>0.97143912250000009</v>
      </c>
      <c r="AU247" s="678">
        <f t="shared" si="68"/>
        <v>1.0442970566875001</v>
      </c>
      <c r="AV247" s="678">
        <f t="shared" si="68"/>
        <v>1.1226193359390626</v>
      </c>
      <c r="AW247" s="745">
        <f t="shared" si="63"/>
        <v>4.8890198151265629</v>
      </c>
      <c r="AX247" s="854">
        <f t="shared" si="64"/>
        <v>7.9161590270831654</v>
      </c>
      <c r="AY247" s="831">
        <v>1.22</v>
      </c>
      <c r="AZ247" s="959">
        <v>16.37</v>
      </c>
      <c r="BA247" s="959">
        <v>-25.77</v>
      </c>
      <c r="BB247" s="959">
        <v>-9.6199999999999992</v>
      </c>
      <c r="BC247" s="959">
        <v>-16.23</v>
      </c>
      <c r="BE247" s="701">
        <v>2014</v>
      </c>
      <c r="BF247" s="986" t="e">
        <f>#VALUE!</f>
        <v>#VALUE!</v>
      </c>
      <c r="BG247" s="972">
        <v>4.1000000000000005</v>
      </c>
    </row>
    <row r="248" spans="1:59" ht="11.25" customHeight="1" x14ac:dyDescent="0.2">
      <c r="A248" s="566" t="s">
        <v>1339</v>
      </c>
      <c r="B248" s="651" t="s">
        <v>1340</v>
      </c>
      <c r="C248" s="1080" t="s">
        <v>113</v>
      </c>
      <c r="D248" s="1080" t="s">
        <v>4450</v>
      </c>
      <c r="E248" s="835">
        <v>8</v>
      </c>
      <c r="F248" s="554">
        <v>455</v>
      </c>
      <c r="G248" s="554" t="s">
        <v>107</v>
      </c>
      <c r="H248" s="554" t="s">
        <v>107</v>
      </c>
      <c r="I248" s="966">
        <v>93.36</v>
      </c>
      <c r="J248" s="745">
        <f t="shared" si="52"/>
        <v>0.85689802913453306</v>
      </c>
      <c r="K248" s="968">
        <v>0.2</v>
      </c>
      <c r="L248" s="679">
        <v>4</v>
      </c>
      <c r="M248" s="736">
        <f t="shared" si="53"/>
        <v>0.8</v>
      </c>
      <c r="N248" s="644" t="s">
        <v>613</v>
      </c>
      <c r="O248" s="838">
        <v>0.15</v>
      </c>
      <c r="P248" s="958">
        <v>43166</v>
      </c>
      <c r="Q248" s="958">
        <v>43181</v>
      </c>
      <c r="R248" s="736">
        <f t="shared" si="54"/>
        <v>33.33333333333335</v>
      </c>
      <c r="S248" s="802">
        <f>IF(INDEX(Historical!$D$7:$D$1452,MATCH(B248,Historical!$B$7:$B$1452,0))=0,"n/a",(INDEX(Historical!$C$7:$C$1452,MATCH(B248,Historical!$B$7:$B$1452,0))/INDEX(Historical!$D$7:$D$1452,MATCH(B248,Historical!$B$7:$B$1452,0))-1)*100)</f>
        <v>18.556701030927837</v>
      </c>
      <c r="T248" s="802">
        <f>IF(INDEX(Historical!$F$7:$F$1452,MATCH(B248,Historical!$B$7:$B$1452,0))=0,"n/a",((INDEX(Historical!$C$7:$C$1452,MATCH(B248,Historical!$B$7:$B$1452,0))/INDEX(Historical!$F$7:$F$1452,MATCH(B248,Historical!$B$7:$B$1452,0)))^(1/3)-1)*100)</f>
        <v>15.830262405076923</v>
      </c>
      <c r="U248" s="802">
        <f>IF(INDEX(Historical!$I$7:$I$1452,MATCH(B248,Historical!$B$7:$B$1452,0))=0,"n/a",((INDEX(Historical!$C$7:$C$1452,MATCH(B248,Historical!$B$7:$B$1452,0))/INDEX(Historical!$I$7:$I$1452,MATCH(B248,Historical!$B$7:$B$1452,0)))^(1/5)-1)*100)</f>
        <v>11.745689859000819</v>
      </c>
      <c r="V248" s="802">
        <f>IF(INDEX(Historical!$O$7:$O$1452,MATCH(B248,Historical!$B$7:$B$1452,0))=0,"n/a",((INDEX(Historical!$C$7:$C$1452,MATCH(B248,Historical!$B$7:$B$1452,0))/INDEX(Historical!$O$7:$O$1452,MATCH(B248,Historical!$B$7:$B$1452,0)))^(1/10)-1)*100)</f>
        <v>10.084079777731404</v>
      </c>
      <c r="W248" s="803">
        <f t="shared" si="55"/>
        <v>1.1647755787234781</v>
      </c>
      <c r="X248" s="804">
        <f t="shared" si="56"/>
        <v>1.9907948913560713</v>
      </c>
      <c r="Y248" s="756"/>
      <c r="Z248" s="745">
        <f t="shared" si="57"/>
        <v>26.143790849673206</v>
      </c>
      <c r="AA248" s="678">
        <f t="shared" si="58"/>
        <v>30.509803921568626</v>
      </c>
      <c r="AB248" s="679">
        <v>12</v>
      </c>
      <c r="AC248" s="959">
        <v>3.06</v>
      </c>
      <c r="AD248" s="959">
        <v>1.69</v>
      </c>
      <c r="AE248" s="959">
        <v>1.07</v>
      </c>
      <c r="AF248" s="959">
        <v>25.37</v>
      </c>
      <c r="AG248" s="961">
        <v>144.4</v>
      </c>
      <c r="AH248" s="959">
        <v>34.599999999999994</v>
      </c>
      <c r="AI248" s="959">
        <v>15.040000000000001</v>
      </c>
      <c r="AJ248" s="959">
        <v>5.8999999999999995</v>
      </c>
      <c r="AK248" s="959">
        <v>18</v>
      </c>
      <c r="AL248" s="969">
        <v>3940</v>
      </c>
      <c r="AM248" s="964">
        <v>2.1</v>
      </c>
      <c r="AN248" s="959">
        <v>0.69</v>
      </c>
      <c r="AO248" s="845">
        <f t="shared" si="59"/>
        <v>-17.907216033433272</v>
      </c>
      <c r="AP248" s="846">
        <f t="shared" si="60"/>
        <v>12.602587888135352</v>
      </c>
      <c r="AQ248" s="680">
        <f t="shared" si="61"/>
        <v>486.52790991286497</v>
      </c>
      <c r="AR248" s="745">
        <f>INDEX(Historical!$C$7:$C$1452,MATCH(B248,Historical!$B$7:$B$1452,0))*IF(AH248="n/a",1.03,IF(AH248&lt;0,1.01,IF(AH248&gt;10,1.1,(1+AH248/100))))</f>
        <v>0.63249999999999995</v>
      </c>
      <c r="AS248" s="678">
        <f t="shared" si="62"/>
        <v>0.69574999999999998</v>
      </c>
      <c r="AT248" s="678">
        <f t="shared" si="68"/>
        <v>0.76532500000000003</v>
      </c>
      <c r="AU248" s="678">
        <f t="shared" si="68"/>
        <v>0.84185750000000015</v>
      </c>
      <c r="AV248" s="678">
        <f t="shared" si="68"/>
        <v>0.92604325000000021</v>
      </c>
      <c r="AW248" s="745">
        <f t="shared" si="63"/>
        <v>3.8614757500000003</v>
      </c>
      <c r="AX248" s="854">
        <f t="shared" si="64"/>
        <v>4.1361136996572414</v>
      </c>
      <c r="AY248" s="1090">
        <v>1</v>
      </c>
      <c r="AZ248" s="964">
        <v>68.52000000000001</v>
      </c>
      <c r="BA248" s="964">
        <v>-22.939999999999998</v>
      </c>
      <c r="BB248" s="964">
        <v>-8.6</v>
      </c>
      <c r="BC248" s="964">
        <v>-4.62</v>
      </c>
      <c r="BE248" s="701">
        <v>2011</v>
      </c>
      <c r="BF248" s="986" t="e">
        <f>#VALUE!</f>
        <v>#VALUE!</v>
      </c>
      <c r="BG248" s="972">
        <v>14.6</v>
      </c>
    </row>
    <row r="249" spans="1:59" ht="11.25" customHeight="1" x14ac:dyDescent="0.2">
      <c r="A249" s="645" t="s">
        <v>1343</v>
      </c>
      <c r="B249" s="651" t="s">
        <v>1344</v>
      </c>
      <c r="C249" s="1080" t="s">
        <v>109</v>
      </c>
      <c r="D249" s="1080" t="s">
        <v>4423</v>
      </c>
      <c r="E249" s="835">
        <v>6</v>
      </c>
      <c r="F249" s="554">
        <v>701</v>
      </c>
      <c r="G249" s="554" t="s">
        <v>107</v>
      </c>
      <c r="H249" s="554" t="s">
        <v>107</v>
      </c>
      <c r="I249" s="966">
        <v>75.33</v>
      </c>
      <c r="J249" s="745">
        <f t="shared" si="52"/>
        <v>1.2743926722421346</v>
      </c>
      <c r="K249" s="968">
        <v>0.24</v>
      </c>
      <c r="L249" s="679">
        <v>4</v>
      </c>
      <c r="M249" s="736">
        <f t="shared" si="53"/>
        <v>0.96</v>
      </c>
      <c r="N249" s="644" t="s">
        <v>153</v>
      </c>
      <c r="O249" s="838">
        <v>0.2</v>
      </c>
      <c r="P249" s="958">
        <v>43173</v>
      </c>
      <c r="Q249" s="958">
        <v>43188</v>
      </c>
      <c r="R249" s="736">
        <f t="shared" si="54"/>
        <v>19.999999999999989</v>
      </c>
      <c r="S249" s="802">
        <f>IF(INDEX(Historical!$D$7:$D$1452,MATCH(B249,Historical!$B$7:$B$1452,0))=0,"n/a",(INDEX(Historical!$C$7:$C$1452,MATCH(B249,Historical!$B$7:$B$1452,0))/INDEX(Historical!$D$7:$D$1452,MATCH(B249,Historical!$B$7:$B$1452,0))-1)*100)</f>
        <v>17.647058823529417</v>
      </c>
      <c r="T249" s="802">
        <f>IF(INDEX(Historical!$F$7:$F$1452,MATCH(B249,Historical!$B$7:$B$1452,0))=0,"n/a",((INDEX(Historical!$C$7:$C$1452,MATCH(B249,Historical!$B$7:$B$1452,0))/INDEX(Historical!$F$7:$F$1452,MATCH(B249,Historical!$B$7:$B$1452,0)))^(1/3)-1)*100)</f>
        <v>15.441567326431937</v>
      </c>
      <c r="U249" s="802" t="str">
        <f>IF(INDEX(Historical!$I$7:$I$1452,MATCH(B249,Historical!$B$7:$B$1452,0))=0,"n/a",((INDEX(Historical!$C$7:$C$1452,MATCH(B249,Historical!$B$7:$B$1452,0))/INDEX(Historical!$I$7:$I$1452,MATCH(B249,Historical!$B$7:$B$1452,0)))^(1/5)-1)*100)</f>
        <v>n/a</v>
      </c>
      <c r="V249" s="802" t="str">
        <f>IF(INDEX(Historical!$O$7:$O$1452,MATCH(B249,Historical!$B$7:$B$1452,0))=0,"n/a",((INDEX(Historical!$C$7:$C$1452,MATCH(B249,Historical!$B$7:$B$1452,0))/INDEX(Historical!$O$7:$O$1452,MATCH(B249,Historical!$B$7:$B$1452,0)))^(1/10)-1)*100)</f>
        <v>n/a</v>
      </c>
      <c r="W249" s="803" t="str">
        <f t="shared" si="55"/>
        <v>n/a</v>
      </c>
      <c r="X249" s="804" t="str">
        <f t="shared" si="56"/>
        <v>n/a</v>
      </c>
      <c r="Y249" s="756"/>
      <c r="Z249" s="745">
        <f t="shared" si="57"/>
        <v>30.379746835443033</v>
      </c>
      <c r="AA249" s="678">
        <f t="shared" si="58"/>
        <v>23.838607594936708</v>
      </c>
      <c r="AB249" s="679">
        <v>12</v>
      </c>
      <c r="AC249" s="959">
        <v>3.16</v>
      </c>
      <c r="AD249" s="959">
        <v>1.68</v>
      </c>
      <c r="AE249" s="959">
        <v>9.18</v>
      </c>
      <c r="AF249" s="959">
        <v>2.56</v>
      </c>
      <c r="AG249" s="959">
        <v>15.4</v>
      </c>
      <c r="AH249" s="959">
        <v>24.099999999999998</v>
      </c>
      <c r="AI249" s="959">
        <v>9.92</v>
      </c>
      <c r="AJ249" s="959">
        <v>14.399999999999999</v>
      </c>
      <c r="AK249" s="959">
        <v>14.21</v>
      </c>
      <c r="AL249" s="969">
        <v>44210</v>
      </c>
      <c r="AM249" s="964">
        <v>0.2</v>
      </c>
      <c r="AN249" s="959">
        <v>0.46</v>
      </c>
      <c r="AO249" s="845" t="str">
        <f t="shared" si="59"/>
        <v>n/a</v>
      </c>
      <c r="AP249" s="846" t="str">
        <f t="shared" si="60"/>
        <v>n/a</v>
      </c>
      <c r="AQ249" s="680">
        <f t="shared" si="61"/>
        <v>64.690734331605753</v>
      </c>
      <c r="AR249" s="745">
        <f>INDEX(Historical!$C$7:$C$1452,MATCH(B249,Historical!$B$7:$B$1452,0))*IF(AH249="n/a",1.03,IF(AH249&lt;0,1.01,IF(AH249&gt;10,1.1,(1+AH249/100))))</f>
        <v>0.88000000000000012</v>
      </c>
      <c r="AS249" s="678">
        <f t="shared" si="62"/>
        <v>0.96729600000000004</v>
      </c>
      <c r="AT249" s="678">
        <f t="shared" si="68"/>
        <v>1.0640256000000001</v>
      </c>
      <c r="AU249" s="678">
        <f t="shared" si="68"/>
        <v>1.1704281600000002</v>
      </c>
      <c r="AV249" s="678">
        <f t="shared" si="68"/>
        <v>1.2874709760000003</v>
      </c>
      <c r="AW249" s="745">
        <f t="shared" si="63"/>
        <v>5.3692207360000008</v>
      </c>
      <c r="AX249" s="854">
        <f t="shared" si="64"/>
        <v>7.1275995433426278</v>
      </c>
      <c r="AY249" s="1090">
        <v>0.6</v>
      </c>
      <c r="AZ249" s="964">
        <v>12.57</v>
      </c>
      <c r="BA249" s="964">
        <v>-8.86</v>
      </c>
      <c r="BB249" s="964">
        <v>-2.35</v>
      </c>
      <c r="BC249" s="964">
        <v>0.77</v>
      </c>
      <c r="BE249" s="701">
        <v>2013</v>
      </c>
      <c r="BF249" s="986" t="e">
        <f>#VALUE!</f>
        <v>#VALUE!</v>
      </c>
      <c r="BG249" s="972">
        <v>3.2</v>
      </c>
    </row>
    <row r="250" spans="1:59" ht="11.25" customHeight="1" x14ac:dyDescent="0.2">
      <c r="A250" s="971" t="s">
        <v>4477</v>
      </c>
      <c r="B250" s="651" t="s">
        <v>3892</v>
      </c>
      <c r="C250" s="1080" t="s">
        <v>4277</v>
      </c>
      <c r="D250" s="1080" t="s">
        <v>4448</v>
      </c>
      <c r="E250" s="836">
        <v>6</v>
      </c>
      <c r="F250" s="554">
        <v>670</v>
      </c>
      <c r="G250" s="554" t="s">
        <v>107</v>
      </c>
      <c r="H250" s="554" t="s">
        <v>107</v>
      </c>
      <c r="I250" s="966">
        <v>66.430000000000007</v>
      </c>
      <c r="J250" s="745">
        <f t="shared" si="52"/>
        <v>2.1074815595363536</v>
      </c>
      <c r="K250" s="968">
        <v>0.35</v>
      </c>
      <c r="L250" s="679">
        <v>4</v>
      </c>
      <c r="M250" s="736">
        <f t="shared" si="53"/>
        <v>1.4</v>
      </c>
      <c r="N250" s="644" t="s">
        <v>416</v>
      </c>
      <c r="O250" s="838">
        <v>0.3</v>
      </c>
      <c r="P250" s="960">
        <v>43018</v>
      </c>
      <c r="Q250" s="960">
        <v>43033</v>
      </c>
      <c r="R250" s="736">
        <f t="shared" si="54"/>
        <v>16.666666666666664</v>
      </c>
      <c r="S250" s="802">
        <f>IF(INDEX(Historical!$D$7:$D$1452,MATCH(B250,Historical!$B$7:$B$1452,0))=0,"n/a",(INDEX(Historical!$C$7:$C$1452,MATCH(B250,Historical!$B$7:$B$1452,0))/INDEX(Historical!$D$7:$D$1452,MATCH(B250,Historical!$B$7:$B$1452,0))-1)*100)</f>
        <v>38.888888888888886</v>
      </c>
      <c r="T250" s="802">
        <f>IF(INDEX(Historical!$F$7:$F$1452,MATCH(B250,Historical!$B$7:$B$1452,0))=0,"n/a",((INDEX(Historical!$C$7:$C$1452,MATCH(B250,Historical!$B$7:$B$1452,0))/INDEX(Historical!$F$7:$F$1452,MATCH(B250,Historical!$B$7:$B$1452,0)))^(1/3)-1)*100)</f>
        <v>27.718238732258847</v>
      </c>
      <c r="U250" s="802">
        <f>IF(INDEX(Historical!$I$7:$I$1452,MATCH(B250,Historical!$B$7:$B$1452,0))=0,"n/a",((INDEX(Historical!$C$7:$C$1452,MATCH(B250,Historical!$B$7:$B$1452,0))/INDEX(Historical!$I$7:$I$1452,MATCH(B250,Historical!$B$7:$B$1452,0)))^(1/5)-1)*100)</f>
        <v>25.594321575479007</v>
      </c>
      <c r="V250" s="802" t="str">
        <f>IF(INDEX(Historical!$O$7:$O$1452,MATCH(B250,Historical!$B$7:$B$1452,0))=0,"n/a",((INDEX(Historical!$C$7:$C$1452,MATCH(B250,Historical!$B$7:$B$1452,0))/INDEX(Historical!$O$7:$O$1452,MATCH(B250,Historical!$B$7:$B$1452,0)))^(1/10)-1)*100)</f>
        <v>n/a</v>
      </c>
      <c r="W250" s="803" t="str">
        <f t="shared" si="55"/>
        <v>n/a</v>
      </c>
      <c r="X250" s="804" t="str">
        <f t="shared" si="56"/>
        <v>n/a</v>
      </c>
      <c r="Y250" s="770" t="s">
        <v>4484</v>
      </c>
      <c r="Z250" s="745">
        <f t="shared" si="57"/>
        <v>31.674208144796378</v>
      </c>
      <c r="AA250" s="678">
        <f t="shared" si="58"/>
        <v>15.029411764705884</v>
      </c>
      <c r="AB250" s="679">
        <v>12</v>
      </c>
      <c r="AC250" s="959">
        <v>4.42</v>
      </c>
      <c r="AD250" s="959">
        <v>1</v>
      </c>
      <c r="AE250" s="959">
        <v>5.32</v>
      </c>
      <c r="AF250" s="959">
        <v>2.2999999999999998</v>
      </c>
      <c r="AG250" s="959">
        <v>11.799999999999999</v>
      </c>
      <c r="AH250" s="959">
        <v>-31</v>
      </c>
      <c r="AI250" s="959">
        <v>-29.310000000000002</v>
      </c>
      <c r="AJ250" s="959">
        <v>-0.70000000000000007</v>
      </c>
      <c r="AK250" s="959">
        <v>15</v>
      </c>
      <c r="AL250" s="969">
        <v>2330</v>
      </c>
      <c r="AM250" s="964">
        <v>1.0999999999999999</v>
      </c>
      <c r="AN250" s="959">
        <v>0.31</v>
      </c>
      <c r="AO250" s="845">
        <f t="shared" si="59"/>
        <v>12.672391370309477</v>
      </c>
      <c r="AP250" s="846">
        <f t="shared" si="60"/>
        <v>27.701803135015361</v>
      </c>
      <c r="AQ250" s="680">
        <f t="shared" si="61"/>
        <v>23.949177862583902</v>
      </c>
      <c r="AR250" s="745">
        <f>INDEX(Historical!$C$7:$C$1452,MATCH(B250,Historical!$B$7:$B$1452,0))*IF(AH250="n/a",1.03,IF(AH250&lt;0,1.01,IF(AH250&gt;10,1.1,(1+AH250/100))))</f>
        <v>1.2625</v>
      </c>
      <c r="AS250" s="678">
        <f t="shared" si="62"/>
        <v>1.2751250000000001</v>
      </c>
      <c r="AT250" s="678">
        <f t="shared" si="68"/>
        <v>1.4026375000000002</v>
      </c>
      <c r="AU250" s="678">
        <f t="shared" si="68"/>
        <v>1.5429012500000003</v>
      </c>
      <c r="AV250" s="678">
        <f t="shared" si="68"/>
        <v>1.6971913750000005</v>
      </c>
      <c r="AW250" s="745">
        <f t="shared" si="63"/>
        <v>7.1803551250000019</v>
      </c>
      <c r="AX250" s="854">
        <f t="shared" si="64"/>
        <v>10.80890429775704</v>
      </c>
      <c r="AY250" s="1090">
        <v>1.18</v>
      </c>
      <c r="AZ250" s="964">
        <v>6.5600000000000005</v>
      </c>
      <c r="BA250" s="964">
        <v>-22.62</v>
      </c>
      <c r="BB250" s="964">
        <v>-8.27</v>
      </c>
      <c r="BC250" s="964">
        <v>-14.77</v>
      </c>
      <c r="BE250" s="701">
        <v>2014</v>
      </c>
      <c r="BF250" s="986" t="e">
        <f>#VALUE!</f>
        <v>#VALUE!</v>
      </c>
      <c r="BG250" s="972">
        <v>6.7</v>
      </c>
    </row>
    <row r="251" spans="1:59" s="882" customFormat="1" ht="11.25" customHeight="1" x14ac:dyDescent="0.2">
      <c r="A251" s="740" t="s">
        <v>1345</v>
      </c>
      <c r="B251" s="890" t="s">
        <v>1346</v>
      </c>
      <c r="C251" s="1080" t="s">
        <v>113</v>
      </c>
      <c r="D251" s="1080" t="s">
        <v>4410</v>
      </c>
      <c r="E251" s="1118">
        <v>9</v>
      </c>
      <c r="F251" s="554">
        <v>338</v>
      </c>
      <c r="G251" s="1179" t="s">
        <v>107</v>
      </c>
      <c r="H251" s="1179" t="s">
        <v>107</v>
      </c>
      <c r="I251" s="863">
        <v>14.25</v>
      </c>
      <c r="J251" s="864">
        <f t="shared" si="52"/>
        <v>1.8245614035087721</v>
      </c>
      <c r="K251" s="865">
        <v>6.5000000000000002E-2</v>
      </c>
      <c r="L251" s="866">
        <v>4</v>
      </c>
      <c r="M251" s="867">
        <f t="shared" si="53"/>
        <v>0.26</v>
      </c>
      <c r="N251" s="868" t="s">
        <v>1000</v>
      </c>
      <c r="O251" s="869">
        <v>0.06</v>
      </c>
      <c r="P251" s="891">
        <v>42956</v>
      </c>
      <c r="Q251" s="891">
        <v>42972</v>
      </c>
      <c r="R251" s="867">
        <f t="shared" si="54"/>
        <v>8.333333333333341</v>
      </c>
      <c r="S251" s="802">
        <f>IF(INDEX(Historical!$D$7:$D$1452,MATCH(B251,Historical!$B$7:$B$1452,0))=0,"n/a",(INDEX(Historical!$C$7:$C$1452,MATCH(B251,Historical!$B$7:$B$1452,0))/INDEX(Historical!$D$7:$D$1452,MATCH(B251,Historical!$B$7:$B$1452,0))-1)*100)</f>
        <v>13.636363636363647</v>
      </c>
      <c r="T251" s="802">
        <f>IF(INDEX(Historical!$F$7:$F$1452,MATCH(B251,Historical!$B$7:$B$1452,0))=0,"n/a",((INDEX(Historical!$C$7:$C$1452,MATCH(B251,Historical!$B$7:$B$1452,0))/INDEX(Historical!$F$7:$F$1452,MATCH(B251,Historical!$B$7:$B$1452,0)))^(1/3)-1)*100)</f>
        <v>21.321375160129328</v>
      </c>
      <c r="U251" s="802">
        <f>IF(INDEX(Historical!$I$7:$I$1452,MATCH(B251,Historical!$B$7:$B$1452,0))=0,"n/a",((INDEX(Historical!$C$7:$C$1452,MATCH(B251,Historical!$B$7:$B$1452,0))/INDEX(Historical!$I$7:$I$1452,MATCH(B251,Historical!$B$7:$B$1452,0)))^(1/5)-1)*100)</f>
        <v>22.670320469638881</v>
      </c>
      <c r="V251" s="802">
        <f>IF(INDEX(Historical!$O$7:$O$1452,MATCH(B251,Historical!$B$7:$B$1452,0))=0,"n/a",((INDEX(Historical!$C$7:$C$1452,MATCH(B251,Historical!$B$7:$B$1452,0))/INDEX(Historical!$O$7:$O$1452,MATCH(B251,Historical!$B$7:$B$1452,0)))^(1/10)-1)*100)</f>
        <v>12.068872384564933</v>
      </c>
      <c r="W251" s="871">
        <f t="shared" si="55"/>
        <v>1.8784124769296842</v>
      </c>
      <c r="X251" s="872">
        <f t="shared" si="56"/>
        <v>0.87193540267841851</v>
      </c>
      <c r="Y251" s="1089" t="s">
        <v>4486</v>
      </c>
      <c r="Z251" s="864">
        <f t="shared" si="57"/>
        <v>24.528301886792452</v>
      </c>
      <c r="AA251" s="874">
        <f t="shared" si="58"/>
        <v>13.443396226415093</v>
      </c>
      <c r="AB251" s="866">
        <v>12</v>
      </c>
      <c r="AC251" s="875">
        <v>1.06</v>
      </c>
      <c r="AD251" s="875">
        <v>0.4</v>
      </c>
      <c r="AE251" s="875">
        <v>0.78</v>
      </c>
      <c r="AF251" s="875">
        <v>2.4</v>
      </c>
      <c r="AG251" s="875">
        <v>14.099999999999998</v>
      </c>
      <c r="AH251" s="875">
        <v>32.6</v>
      </c>
      <c r="AI251" s="875">
        <v>17.690000000000001</v>
      </c>
      <c r="AJ251" s="875">
        <v>26</v>
      </c>
      <c r="AK251" s="875">
        <v>33.1</v>
      </c>
      <c r="AL251" s="876">
        <v>859.42</v>
      </c>
      <c r="AM251" s="877">
        <v>0.1</v>
      </c>
      <c r="AN251" s="875">
        <v>1.84</v>
      </c>
      <c r="AO251" s="878">
        <f t="shared" si="59"/>
        <v>11.051485646732559</v>
      </c>
      <c r="AP251" s="879">
        <f t="shared" si="60"/>
        <v>24.494881873147651</v>
      </c>
      <c r="AQ251" s="880">
        <f t="shared" si="61"/>
        <v>19.74816341601835</v>
      </c>
      <c r="AR251" s="745">
        <f>INDEX(Historical!$C$7:$C$1452,MATCH(B251,Historical!$B$7:$B$1452,0))*IF(AH251="n/a",1.03,IF(AH251&lt;0,1.01,IF(AH251&gt;10,1.1,(1+AH251/100))))</f>
        <v>0.27500000000000002</v>
      </c>
      <c r="AS251" s="874">
        <f t="shared" si="62"/>
        <v>0.30250000000000005</v>
      </c>
      <c r="AT251" s="874">
        <f t="shared" si="68"/>
        <v>0.3327500000000001</v>
      </c>
      <c r="AU251" s="874">
        <f t="shared" si="68"/>
        <v>0.36602500000000016</v>
      </c>
      <c r="AV251" s="874">
        <f t="shared" si="68"/>
        <v>0.40262750000000019</v>
      </c>
      <c r="AW251" s="864">
        <f t="shared" si="63"/>
        <v>1.6789025000000006</v>
      </c>
      <c r="AX251" s="881">
        <f t="shared" si="64"/>
        <v>11.781771929824565</v>
      </c>
      <c r="AY251" s="1091">
        <v>1.37</v>
      </c>
      <c r="AZ251" s="877">
        <v>5.9499999999999993</v>
      </c>
      <c r="BA251" s="877">
        <v>-45.71</v>
      </c>
      <c r="BB251" s="877">
        <v>-12.27</v>
      </c>
      <c r="BC251" s="877">
        <v>-34.050000000000004</v>
      </c>
      <c r="BD251" s="1007"/>
      <c r="BE251" s="701">
        <v>2011</v>
      </c>
      <c r="BF251" s="986" t="e">
        <f>#VALUE!</f>
        <v>#VALUE!</v>
      </c>
      <c r="BG251" s="938">
        <v>5.0999999999999996</v>
      </c>
    </row>
    <row r="252" spans="1:59" ht="11.25" customHeight="1" x14ac:dyDescent="0.2">
      <c r="A252" s="566" t="s">
        <v>1347</v>
      </c>
      <c r="B252" s="651" t="s">
        <v>1348</v>
      </c>
      <c r="C252" s="1080" t="s">
        <v>109</v>
      </c>
      <c r="D252" s="1080" t="s">
        <v>4427</v>
      </c>
      <c r="E252" s="835">
        <v>9</v>
      </c>
      <c r="F252" s="554">
        <v>396</v>
      </c>
      <c r="G252" s="554" t="s">
        <v>107</v>
      </c>
      <c r="H252" s="554" t="s">
        <v>107</v>
      </c>
      <c r="I252" s="966">
        <v>34.4</v>
      </c>
      <c r="J252" s="745">
        <f t="shared" si="52"/>
        <v>2.441860465116279</v>
      </c>
      <c r="K252" s="968">
        <v>0.42</v>
      </c>
      <c r="L252" s="679">
        <v>2</v>
      </c>
      <c r="M252" s="736">
        <f t="shared" si="53"/>
        <v>0.84</v>
      </c>
      <c r="N252" s="644" t="s">
        <v>618</v>
      </c>
      <c r="O252" s="838">
        <v>0.33</v>
      </c>
      <c r="P252" s="958">
        <v>43378</v>
      </c>
      <c r="Q252" s="958">
        <v>43389</v>
      </c>
      <c r="R252" s="736">
        <f t="shared" si="54"/>
        <v>27.272727272727259</v>
      </c>
      <c r="S252" s="802">
        <f>IF(INDEX(Historical!$D$7:$D$1452,MATCH(B252,Historical!$B$7:$B$1452,0))=0,"n/a",(INDEX(Historical!$C$7:$C$1452,MATCH(B252,Historical!$B$7:$B$1452,0))/INDEX(Historical!$D$7:$D$1452,MATCH(B252,Historical!$B$7:$B$1452,0))-1)*100)</f>
        <v>11.86440677966103</v>
      </c>
      <c r="T252" s="802">
        <f>IF(INDEX(Historical!$F$7:$F$1452,MATCH(B252,Historical!$B$7:$B$1452,0))=0,"n/a",((INDEX(Historical!$C$7:$C$1452,MATCH(B252,Historical!$B$7:$B$1452,0))/INDEX(Historical!$F$7:$F$1452,MATCH(B252,Historical!$B$7:$B$1452,0)))^(1/3)-1)*100)</f>
        <v>8.2713447015707828</v>
      </c>
      <c r="U252" s="802">
        <f>IF(INDEX(Historical!$I$7:$I$1452,MATCH(B252,Historical!$B$7:$B$1452,0))=0,"n/a",((INDEX(Historical!$C$7:$C$1452,MATCH(B252,Historical!$B$7:$B$1452,0))/INDEX(Historical!$I$7:$I$1452,MATCH(B252,Historical!$B$7:$B$1452,0)))^(1/5)-1)*100)</f>
        <v>10.534229649286942</v>
      </c>
      <c r="V252" s="802">
        <f>IF(INDEX(Historical!$O$7:$O$1452,MATCH(B252,Historical!$B$7:$B$1452,0))=0,"n/a",((INDEX(Historical!$C$7:$C$1452,MATCH(B252,Historical!$B$7:$B$1452,0))/INDEX(Historical!$O$7:$O$1452,MATCH(B252,Historical!$B$7:$B$1452,0)))^(1/10)-1)*100)</f>
        <v>0.18087738078023108</v>
      </c>
      <c r="W252" s="803">
        <f t="shared" si="55"/>
        <v>58.239618485443465</v>
      </c>
      <c r="X252" s="804">
        <f t="shared" si="56"/>
        <v>0.98450744385859279</v>
      </c>
      <c r="Y252" s="967"/>
      <c r="Z252" s="745">
        <f t="shared" si="57"/>
        <v>28.093645484949832</v>
      </c>
      <c r="AA252" s="678">
        <f t="shared" si="58"/>
        <v>11.505016722408026</v>
      </c>
      <c r="AB252" s="679">
        <v>12</v>
      </c>
      <c r="AC252" s="959">
        <v>2.99</v>
      </c>
      <c r="AD252" s="959">
        <v>1.1499999999999999</v>
      </c>
      <c r="AE252" s="959">
        <v>5.09</v>
      </c>
      <c r="AF252" s="959">
        <v>1.22</v>
      </c>
      <c r="AG252" s="959">
        <v>10.9</v>
      </c>
      <c r="AH252" s="959">
        <v>14.399999999999999</v>
      </c>
      <c r="AI252" s="959" t="s">
        <v>138</v>
      </c>
      <c r="AJ252" s="959">
        <v>10.7</v>
      </c>
      <c r="AK252" s="959">
        <v>10</v>
      </c>
      <c r="AL252" s="969">
        <v>2300</v>
      </c>
      <c r="AM252" s="964">
        <v>6.6000000000000005</v>
      </c>
      <c r="AN252" s="959">
        <v>0.09</v>
      </c>
      <c r="AO252" s="845">
        <f t="shared" si="59"/>
        <v>1.4710733919951942</v>
      </c>
      <c r="AP252" s="846">
        <f t="shared" si="60"/>
        <v>12.97609011440322</v>
      </c>
      <c r="AQ252" s="680">
        <f t="shared" si="61"/>
        <v>-21.017244072342557</v>
      </c>
      <c r="AR252" s="745">
        <f>INDEX(Historical!$C$7:$C$1452,MATCH(B252,Historical!$B$7:$B$1452,0))*IF(AH252="n/a",1.03,IF(AH252&lt;0,1.01,IF(AH252&gt;10,1.1,(1+AH252/100))))</f>
        <v>0.72600000000000009</v>
      </c>
      <c r="AS252" s="678">
        <f t="shared" si="62"/>
        <v>0.74778000000000011</v>
      </c>
      <c r="AT252" s="678">
        <f t="shared" si="68"/>
        <v>0.82255800000000023</v>
      </c>
      <c r="AU252" s="678">
        <f t="shared" si="68"/>
        <v>0.90481380000000033</v>
      </c>
      <c r="AV252" s="678">
        <f t="shared" si="68"/>
        <v>0.9952951800000005</v>
      </c>
      <c r="AW252" s="745">
        <f t="shared" si="63"/>
        <v>4.196446980000001</v>
      </c>
      <c r="AX252" s="854">
        <f t="shared" si="64"/>
        <v>12.198973779069771</v>
      </c>
      <c r="AY252" s="1090">
        <v>1.4</v>
      </c>
      <c r="AZ252" s="964">
        <v>5.65</v>
      </c>
      <c r="BA252" s="964">
        <v>-28.26</v>
      </c>
      <c r="BB252" s="964">
        <v>-8.34</v>
      </c>
      <c r="BC252" s="964">
        <v>-18.060000000000002</v>
      </c>
      <c r="BE252" s="701">
        <v>2010</v>
      </c>
      <c r="BF252" s="986" t="e">
        <f>#VALUE!</f>
        <v>#VALUE!</v>
      </c>
      <c r="BG252" s="972">
        <v>1.7000000000000002</v>
      </c>
    </row>
    <row r="253" spans="1:59" ht="11.25" customHeight="1" x14ac:dyDescent="0.2">
      <c r="A253" s="645" t="s">
        <v>1349</v>
      </c>
      <c r="B253" s="651" t="s">
        <v>1350</v>
      </c>
      <c r="C253" s="1080" t="s">
        <v>124</v>
      </c>
      <c r="D253" s="1080" t="s">
        <v>4430</v>
      </c>
      <c r="E253" s="835">
        <v>9</v>
      </c>
      <c r="F253" s="554">
        <v>406</v>
      </c>
      <c r="G253" s="554" t="s">
        <v>38</v>
      </c>
      <c r="H253" s="554" t="s">
        <v>38</v>
      </c>
      <c r="I253" s="966">
        <v>40.36</v>
      </c>
      <c r="J253" s="745">
        <f t="shared" si="52"/>
        <v>4.9554013875123886</v>
      </c>
      <c r="K253" s="968">
        <v>0.5</v>
      </c>
      <c r="L253" s="679">
        <v>4</v>
      </c>
      <c r="M253" s="736">
        <f t="shared" si="53"/>
        <v>2</v>
      </c>
      <c r="N253" s="644" t="s">
        <v>150</v>
      </c>
      <c r="O253" s="838">
        <v>0.47499999999999998</v>
      </c>
      <c r="P253" s="958">
        <v>43418</v>
      </c>
      <c r="Q253" s="958">
        <v>43448</v>
      </c>
      <c r="R253" s="736">
        <f t="shared" si="54"/>
        <v>5.2631578947368478</v>
      </c>
      <c r="S253" s="802">
        <f>IF(INDEX(Historical!$D$7:$D$1452,MATCH(B253,Historical!$B$7:$B$1452,0))=0,"n/a",(INDEX(Historical!$C$7:$C$1452,MATCH(B253,Historical!$B$7:$B$1452,0))/INDEX(Historical!$D$7:$D$1452,MATCH(B253,Historical!$B$7:$B$1452,0))-1)*100)</f>
        <v>4.4880785413744961</v>
      </c>
      <c r="T253" s="802">
        <f>IF(INDEX(Historical!$F$7:$F$1452,MATCH(B253,Historical!$B$7:$B$1452,0))=0,"n/a",((INDEX(Historical!$C$7:$C$1452,MATCH(B253,Historical!$B$7:$B$1452,0))/INDEX(Historical!$F$7:$F$1452,MATCH(B253,Historical!$B$7:$B$1452,0)))^(1/3)-1)*100)</f>
        <v>8.9457818367183695</v>
      </c>
      <c r="U253" s="802">
        <f>IF(INDEX(Historical!$I$7:$I$1452,MATCH(B253,Historical!$B$7:$B$1452,0))=0,"n/a",((INDEX(Historical!$C$7:$C$1452,MATCH(B253,Historical!$B$7:$B$1452,0))/INDEX(Historical!$I$7:$I$1452,MATCH(B253,Historical!$B$7:$B$1452,0)))^(1/5)-1)*100)</f>
        <v>11.640256663686754</v>
      </c>
      <c r="V253" s="802">
        <f>IF(INDEX(Historical!$O$7:$O$1452,MATCH(B253,Historical!$B$7:$B$1452,0))=0,"n/a",((INDEX(Historical!$C$7:$C$1452,MATCH(B253,Historical!$B$7:$B$1452,0))/INDEX(Historical!$O$7:$O$1452,MATCH(B253,Historical!$B$7:$B$1452,0)))^(1/10)-1)*100)</f>
        <v>6.5646415182083473</v>
      </c>
      <c r="W253" s="803">
        <f t="shared" si="55"/>
        <v>1.7731747623080669</v>
      </c>
      <c r="X253" s="804">
        <f t="shared" si="56"/>
        <v>2.1556030858679174</v>
      </c>
      <c r="Y253" s="756"/>
      <c r="Z253" s="745">
        <f t="shared" si="57"/>
        <v>52.083333333333336</v>
      </c>
      <c r="AA253" s="678">
        <f t="shared" si="58"/>
        <v>10.510416666666666</v>
      </c>
      <c r="AB253" s="679">
        <v>12</v>
      </c>
      <c r="AC253" s="959">
        <v>3.84</v>
      </c>
      <c r="AD253" s="959">
        <v>0.82</v>
      </c>
      <c r="AE253" s="959">
        <v>0.74</v>
      </c>
      <c r="AF253" s="959">
        <v>2.34</v>
      </c>
      <c r="AG253" s="959" t="s">
        <v>138</v>
      </c>
      <c r="AH253" s="959">
        <v>10</v>
      </c>
      <c r="AI253" s="959">
        <v>5.01</v>
      </c>
      <c r="AJ253" s="959">
        <v>5.4</v>
      </c>
      <c r="AK253" s="959">
        <v>12.8</v>
      </c>
      <c r="AL253" s="969">
        <v>17030</v>
      </c>
      <c r="AM253" s="964">
        <v>0.1</v>
      </c>
      <c r="AN253" s="959">
        <v>1.6</v>
      </c>
      <c r="AO253" s="845">
        <f t="shared" si="59"/>
        <v>6.0852413845324786</v>
      </c>
      <c r="AP253" s="846">
        <f t="shared" si="60"/>
        <v>16.595658051199145</v>
      </c>
      <c r="AQ253" s="680">
        <f t="shared" si="61"/>
        <v>4.5506256955611724</v>
      </c>
      <c r="AR253" s="745">
        <f>INDEX(Historical!$C$7:$C$1452,MATCH(B253,Historical!$B$7:$B$1452,0))*IF(AH253="n/a",1.03,IF(AH253&lt;0,1.01,IF(AH253&gt;10,1.1,(1+AH253/100))))</f>
        <v>2.0487500000000005</v>
      </c>
      <c r="AS253" s="678">
        <f t="shared" si="62"/>
        <v>2.1513923750000008</v>
      </c>
      <c r="AT253" s="678">
        <f t="shared" si="68"/>
        <v>2.3665316125000011</v>
      </c>
      <c r="AU253" s="678">
        <f t="shared" si="68"/>
        <v>2.6031847737500016</v>
      </c>
      <c r="AV253" s="678">
        <f t="shared" si="68"/>
        <v>2.8635032511250018</v>
      </c>
      <c r="AW253" s="745">
        <f t="shared" si="63"/>
        <v>12.033362012375006</v>
      </c>
      <c r="AX253" s="854">
        <f t="shared" si="64"/>
        <v>29.815069406280987</v>
      </c>
      <c r="AY253" s="1090">
        <v>1.41</v>
      </c>
      <c r="AZ253" s="964">
        <v>7.48</v>
      </c>
      <c r="BA253" s="964">
        <v>-39.71</v>
      </c>
      <c r="BB253" s="964">
        <v>-8.2199999999999989</v>
      </c>
      <c r="BC253" s="964">
        <v>-19.950000000000003</v>
      </c>
      <c r="BE253" s="701">
        <v>2011</v>
      </c>
      <c r="BF253" s="986" t="e">
        <f>#VALUE!</f>
        <v>#VALUE!</v>
      </c>
      <c r="BG253" s="972" t="s">
        <v>138</v>
      </c>
    </row>
    <row r="254" spans="1:59" ht="11.25" customHeight="1" x14ac:dyDescent="0.2">
      <c r="A254" s="645" t="s">
        <v>1351</v>
      </c>
      <c r="B254" s="651" t="s">
        <v>1352</v>
      </c>
      <c r="C254" s="1080" t="s">
        <v>4431</v>
      </c>
      <c r="D254" s="1080" t="s">
        <v>526</v>
      </c>
      <c r="E254" s="835">
        <v>6</v>
      </c>
      <c r="F254" s="554">
        <v>689</v>
      </c>
      <c r="G254" s="554" t="s">
        <v>116</v>
      </c>
      <c r="H254" s="554" t="s">
        <v>116</v>
      </c>
      <c r="I254" s="966">
        <v>20.63</v>
      </c>
      <c r="J254" s="745">
        <f t="shared" si="52"/>
        <v>4.0717401841977701</v>
      </c>
      <c r="K254" s="968">
        <v>0.21</v>
      </c>
      <c r="L254" s="679">
        <v>4</v>
      </c>
      <c r="M254" s="736">
        <f t="shared" si="53"/>
        <v>0.84</v>
      </c>
      <c r="N254" s="644" t="s">
        <v>150</v>
      </c>
      <c r="O254" s="838">
        <v>0.18</v>
      </c>
      <c r="P254" s="695">
        <v>43159</v>
      </c>
      <c r="Q254" s="695">
        <v>43174</v>
      </c>
      <c r="R254" s="736">
        <f t="shared" si="54"/>
        <v>16.666666666666664</v>
      </c>
      <c r="S254" s="802">
        <f>IF(INDEX(Historical!$D$7:$D$1452,MATCH(B254,Historical!$B$7:$B$1452,0))=0,"n/a",(INDEX(Historical!$C$7:$C$1452,MATCH(B254,Historical!$B$7:$B$1452,0))/INDEX(Historical!$D$7:$D$1452,MATCH(B254,Historical!$B$7:$B$1452,0))-1)*100)</f>
        <v>19.999999999999996</v>
      </c>
      <c r="T254" s="802">
        <f>IF(INDEX(Historical!$F$7:$F$1452,MATCH(B254,Historical!$B$7:$B$1452,0))=0,"n/a",((INDEX(Historical!$C$7:$C$1452,MATCH(B254,Historical!$B$7:$B$1452,0))/INDEX(Historical!$F$7:$F$1452,MATCH(B254,Historical!$B$7:$B$1452,0)))^(1/3)-1)*100)</f>
        <v>23.741763181570306</v>
      </c>
      <c r="U254" s="802">
        <f>IF(INDEX(Historical!$I$7:$I$1452,MATCH(B254,Historical!$B$7:$B$1452,0))=0,"n/a",((INDEX(Historical!$C$7:$C$1452,MATCH(B254,Historical!$B$7:$B$1452,0))/INDEX(Historical!$I$7:$I$1452,MATCH(B254,Historical!$B$7:$B$1452,0)))^(1/5)-1)*100)</f>
        <v>24.573093961551741</v>
      </c>
      <c r="V254" s="802" t="str">
        <f>IF(INDEX(Historical!$O$7:$O$1452,MATCH(B254,Historical!$B$7:$B$1452,0))=0,"n/a",((INDEX(Historical!$C$7:$C$1452,MATCH(B254,Historical!$B$7:$B$1452,0))/INDEX(Historical!$O$7:$O$1452,MATCH(B254,Historical!$B$7:$B$1452,0)))^(1/10)-1)*100)</f>
        <v>n/a</v>
      </c>
      <c r="W254" s="803" t="str">
        <f t="shared" si="55"/>
        <v>n/a</v>
      </c>
      <c r="X254" s="804">
        <f t="shared" si="56"/>
        <v>3.1503966617374028</v>
      </c>
      <c r="Y254" s="651"/>
      <c r="Z254" s="745">
        <f t="shared" si="57"/>
        <v>57.142857142857139</v>
      </c>
      <c r="AA254" s="678">
        <f t="shared" si="58"/>
        <v>14.034013605442176</v>
      </c>
      <c r="AB254" s="679">
        <v>12</v>
      </c>
      <c r="AC254" s="959">
        <v>1.47</v>
      </c>
      <c r="AD254" s="959">
        <v>1.88</v>
      </c>
      <c r="AE254" s="959">
        <v>0.88</v>
      </c>
      <c r="AF254" s="959">
        <v>3.69</v>
      </c>
      <c r="AG254" s="959">
        <v>28.599999999999998</v>
      </c>
      <c r="AH254" s="959">
        <v>-8.4</v>
      </c>
      <c r="AI254" s="959">
        <v>3.6799999999999997</v>
      </c>
      <c r="AJ254" s="959">
        <v>7.8</v>
      </c>
      <c r="AK254" s="959">
        <v>7.5</v>
      </c>
      <c r="AL254" s="969">
        <v>8090</v>
      </c>
      <c r="AM254" s="964">
        <v>0.3</v>
      </c>
      <c r="AN254" s="959">
        <v>1.56</v>
      </c>
      <c r="AO254" s="845">
        <f t="shared" si="59"/>
        <v>14.610820540307337</v>
      </c>
      <c r="AP254" s="846">
        <f t="shared" si="60"/>
        <v>28.644834145749513</v>
      </c>
      <c r="AQ254" s="680">
        <f t="shared" si="61"/>
        <v>51.709532702876551</v>
      </c>
      <c r="AR254" s="745">
        <f>INDEX(Historical!$C$7:$C$1452,MATCH(B254,Historical!$B$7:$B$1452,0))*IF(AH254="n/a",1.03,IF(AH254&lt;0,1.01,IF(AH254&gt;10,1.1,(1+AH254/100))))</f>
        <v>0.72719999999999996</v>
      </c>
      <c r="AS254" s="678">
        <f t="shared" si="62"/>
        <v>0.7539609599999999</v>
      </c>
      <c r="AT254" s="678">
        <f t="shared" si="68"/>
        <v>0.81050803199999988</v>
      </c>
      <c r="AU254" s="678">
        <f t="shared" si="68"/>
        <v>0.87129613439999987</v>
      </c>
      <c r="AV254" s="678">
        <f t="shared" si="68"/>
        <v>0.93664334447999986</v>
      </c>
      <c r="AW254" s="745">
        <f t="shared" si="63"/>
        <v>4.0996084708799998</v>
      </c>
      <c r="AX254" s="854">
        <f t="shared" si="64"/>
        <v>19.872072083761513</v>
      </c>
      <c r="AY254" s="1090">
        <v>1.08</v>
      </c>
      <c r="AZ254" s="964">
        <v>7.7299999999999995</v>
      </c>
      <c r="BA254" s="964">
        <v>-20.68</v>
      </c>
      <c r="BB254" s="964">
        <v>-10.11</v>
      </c>
      <c r="BC254" s="964">
        <v>-10.32</v>
      </c>
      <c r="BE254" s="701">
        <v>2013</v>
      </c>
      <c r="BF254" s="986" t="e">
        <f>#VALUE!</f>
        <v>#VALUE!</v>
      </c>
      <c r="BG254" s="972">
        <v>4.8</v>
      </c>
    </row>
    <row r="255" spans="1:59" ht="11.25" customHeight="1" x14ac:dyDescent="0.2">
      <c r="A255" s="566" t="s">
        <v>1353</v>
      </c>
      <c r="B255" s="651" t="s">
        <v>1354</v>
      </c>
      <c r="C255" s="1080" t="s">
        <v>4277</v>
      </c>
      <c r="D255" s="1080" t="s">
        <v>4457</v>
      </c>
      <c r="E255" s="835">
        <v>8</v>
      </c>
      <c r="F255" s="554">
        <v>541</v>
      </c>
      <c r="G255" s="554" t="s">
        <v>107</v>
      </c>
      <c r="H255" s="554" t="s">
        <v>107</v>
      </c>
      <c r="I255" s="966">
        <v>196.85</v>
      </c>
      <c r="J255" s="745">
        <f t="shared" si="52"/>
        <v>0.95504191008382011</v>
      </c>
      <c r="K255" s="968">
        <v>0.47</v>
      </c>
      <c r="L255" s="679">
        <v>4</v>
      </c>
      <c r="M255" s="736">
        <f t="shared" si="53"/>
        <v>1.88</v>
      </c>
      <c r="N255" s="644" t="s">
        <v>383</v>
      </c>
      <c r="O255" s="838">
        <v>0.39</v>
      </c>
      <c r="P255" s="958">
        <v>43382</v>
      </c>
      <c r="Q255" s="958">
        <v>43391</v>
      </c>
      <c r="R255" s="736">
        <f t="shared" si="54"/>
        <v>20.5128205128205</v>
      </c>
      <c r="S255" s="802">
        <f>IF(INDEX(Historical!$D$7:$D$1452,MATCH(B255,Historical!$B$7:$B$1452,0))=0,"n/a",(INDEX(Historical!$C$7:$C$1452,MATCH(B255,Historical!$B$7:$B$1452,0))/INDEX(Historical!$D$7:$D$1452,MATCH(B255,Historical!$B$7:$B$1452,0))-1)*100)</f>
        <v>13.709677419354849</v>
      </c>
      <c r="T255" s="802">
        <f>IF(INDEX(Historical!$F$7:$F$1452,MATCH(B255,Historical!$B$7:$B$1452,0))=0,"n/a",((INDEX(Historical!$C$7:$C$1452,MATCH(B255,Historical!$B$7:$B$1452,0))/INDEX(Historical!$F$7:$F$1452,MATCH(B255,Historical!$B$7:$B$1452,0)))^(1/3)-1)*100)</f>
        <v>19.803200461179536</v>
      </c>
      <c r="U255" s="802">
        <f>IF(INDEX(Historical!$I$7:$I$1452,MATCH(B255,Historical!$B$7:$B$1452,0))=0,"n/a",((INDEX(Historical!$C$7:$C$1452,MATCH(B255,Historical!$B$7:$B$1452,0))/INDEX(Historical!$I$7:$I$1452,MATCH(B255,Historical!$B$7:$B$1452,0)))^(1/5)-1)*100)</f>
        <v>17.859741609315805</v>
      </c>
      <c r="V255" s="802" t="str">
        <f>IF(INDEX(Historical!$O$7:$O$1452,MATCH(B255,Historical!$B$7:$B$1452,0))=0,"n/a",((INDEX(Historical!$C$7:$C$1452,MATCH(B255,Historical!$B$7:$B$1452,0))/INDEX(Historical!$O$7:$O$1452,MATCH(B255,Historical!$B$7:$B$1452,0)))^(1/10)-1)*100)</f>
        <v>n/a</v>
      </c>
      <c r="W255" s="803" t="str">
        <f t="shared" si="55"/>
        <v>n/a</v>
      </c>
      <c r="X255" s="804">
        <f t="shared" si="56"/>
        <v>1.4287793287452644</v>
      </c>
      <c r="Y255" s="764"/>
      <c r="Z255" s="745">
        <f t="shared" si="57"/>
        <v>37.75100401606425</v>
      </c>
      <c r="AA255" s="678">
        <f t="shared" si="58"/>
        <v>39.528112449799195</v>
      </c>
      <c r="AB255" s="679">
        <v>7</v>
      </c>
      <c r="AC255" s="959">
        <v>4.9800000000000004</v>
      </c>
      <c r="AD255" s="959">
        <v>2.72</v>
      </c>
      <c r="AE255" s="959">
        <v>8.52</v>
      </c>
      <c r="AF255" s="959">
        <v>18.399999999999999</v>
      </c>
      <c r="AG255" s="959">
        <v>55.400000000000006</v>
      </c>
      <c r="AH255" s="959">
        <v>29.099999999999998</v>
      </c>
      <c r="AI255" s="959">
        <v>12.93</v>
      </c>
      <c r="AJ255" s="959">
        <v>12.5</v>
      </c>
      <c r="AK255" s="959">
        <v>14.549999999999999</v>
      </c>
      <c r="AL255" s="969">
        <v>51940</v>
      </c>
      <c r="AM255" s="964">
        <v>0.1</v>
      </c>
      <c r="AN255" s="959">
        <v>0.15</v>
      </c>
      <c r="AO255" s="845">
        <f t="shared" si="59"/>
        <v>-20.71332893039957</v>
      </c>
      <c r="AP255" s="846">
        <f t="shared" si="60"/>
        <v>18.814783519399626</v>
      </c>
      <c r="AQ255" s="680">
        <f t="shared" si="61"/>
        <v>468.55265331319043</v>
      </c>
      <c r="AR255" s="745">
        <f>INDEX(Historical!$C$7:$C$1452,MATCH(B255,Historical!$B$7:$B$1452,0))*IF(AH255="n/a",1.03,IF(AH255&lt;0,1.01,IF(AH255&gt;10,1.1,(1+AH255/100))))</f>
        <v>1.5510000000000004</v>
      </c>
      <c r="AS255" s="678">
        <f t="shared" si="62"/>
        <v>1.7061000000000006</v>
      </c>
      <c r="AT255" s="678">
        <f t="shared" si="68"/>
        <v>1.8767100000000008</v>
      </c>
      <c r="AU255" s="678">
        <f t="shared" si="68"/>
        <v>2.0643810000000009</v>
      </c>
      <c r="AV255" s="678">
        <f t="shared" si="68"/>
        <v>2.2708191000000011</v>
      </c>
      <c r="AW255" s="745">
        <f t="shared" si="63"/>
        <v>9.4690101000000038</v>
      </c>
      <c r="AX255" s="854">
        <f t="shared" si="64"/>
        <v>4.8102667513335051</v>
      </c>
      <c r="AY255" s="1090">
        <v>1.18</v>
      </c>
      <c r="AZ255" s="964">
        <v>30.86</v>
      </c>
      <c r="BA255" s="964">
        <v>-15.09</v>
      </c>
      <c r="BB255" s="964">
        <v>-4.43</v>
      </c>
      <c r="BC255" s="964">
        <v>-3.1300000000000003</v>
      </c>
      <c r="BE255" s="701">
        <v>2011</v>
      </c>
      <c r="BF255" s="986" t="e">
        <f>#VALUE!</f>
        <v>#VALUE!</v>
      </c>
      <c r="BG255" s="972">
        <v>24.3</v>
      </c>
    </row>
    <row r="256" spans="1:59" ht="11.25" customHeight="1" x14ac:dyDescent="0.2">
      <c r="A256" s="566" t="s">
        <v>1355</v>
      </c>
      <c r="B256" s="651" t="s">
        <v>1356</v>
      </c>
      <c r="C256" s="1080" t="s">
        <v>109</v>
      </c>
      <c r="D256" s="1080" t="s">
        <v>4423</v>
      </c>
      <c r="E256" s="835">
        <v>9</v>
      </c>
      <c r="F256" s="554">
        <v>372</v>
      </c>
      <c r="G256" s="554" t="s">
        <v>116</v>
      </c>
      <c r="H256" s="554" t="s">
        <v>116</v>
      </c>
      <c r="I256" s="966">
        <v>16.739999999999998</v>
      </c>
      <c r="J256" s="745">
        <f t="shared" si="52"/>
        <v>7.1684587813620082</v>
      </c>
      <c r="K256" s="968">
        <v>0.3</v>
      </c>
      <c r="L256" s="679">
        <v>4</v>
      </c>
      <c r="M256" s="736">
        <f t="shared" si="53"/>
        <v>1.2</v>
      </c>
      <c r="N256" s="644" t="s">
        <v>120</v>
      </c>
      <c r="O256" s="838">
        <v>0.28999999999999998</v>
      </c>
      <c r="P256" s="958">
        <v>43230</v>
      </c>
      <c r="Q256" s="958">
        <v>43252</v>
      </c>
      <c r="R256" s="736">
        <f t="shared" si="54"/>
        <v>3.4482758620689689</v>
      </c>
      <c r="S256" s="802">
        <f>IF(INDEX(Historical!$D$7:$D$1452,MATCH(B256,Historical!$B$7:$B$1452,0))=0,"n/a",(INDEX(Historical!$C$7:$C$1452,MATCH(B256,Historical!$B$7:$B$1452,0))/INDEX(Historical!$D$7:$D$1452,MATCH(B256,Historical!$B$7:$B$1452,0))-1)*100)</f>
        <v>3.603603603603589</v>
      </c>
      <c r="T256" s="802">
        <f>IF(INDEX(Historical!$F$7:$F$1452,MATCH(B256,Historical!$B$7:$B$1452,0))=0,"n/a",((INDEX(Historical!$C$7:$C$1452,MATCH(B256,Historical!$B$7:$B$1452,0))/INDEX(Historical!$F$7:$F$1452,MATCH(B256,Historical!$B$7:$B$1452,0)))^(1/3)-1)*100)</f>
        <v>5.6568701546746425</v>
      </c>
      <c r="U256" s="802">
        <f>IF(INDEX(Historical!$I$7:$I$1452,MATCH(B256,Historical!$B$7:$B$1452,0))=0,"n/a",((INDEX(Historical!$C$7:$C$1452,MATCH(B256,Historical!$B$7:$B$1452,0))/INDEX(Historical!$I$7:$I$1452,MATCH(B256,Historical!$B$7:$B$1452,0)))^(1/5)-1)*100)</f>
        <v>12.435530480826129</v>
      </c>
      <c r="V256" s="802">
        <f>IF(INDEX(Historical!$O$7:$O$1452,MATCH(B256,Historical!$B$7:$B$1452,0))=0,"n/a",((INDEX(Historical!$C$7:$C$1452,MATCH(B256,Historical!$B$7:$B$1452,0))/INDEX(Historical!$O$7:$O$1452,MATCH(B256,Historical!$B$7:$B$1452,0)))^(1/10)-1)*100)</f>
        <v>11.947781134001989</v>
      </c>
      <c r="W256" s="803">
        <f t="shared" si="55"/>
        <v>1.0408234249819042</v>
      </c>
      <c r="X256" s="804">
        <f t="shared" si="56"/>
        <v>1.1408743560390944</v>
      </c>
      <c r="Y256" s="759"/>
      <c r="Z256" s="745">
        <f t="shared" si="57"/>
        <v>47.244094488188978</v>
      </c>
      <c r="AA256" s="678">
        <f t="shared" si="58"/>
        <v>6.5905511811023612</v>
      </c>
      <c r="AB256" s="679">
        <v>12</v>
      </c>
      <c r="AC256" s="959">
        <v>2.54</v>
      </c>
      <c r="AD256" s="959">
        <v>1.45</v>
      </c>
      <c r="AE256" s="959">
        <v>1.29</v>
      </c>
      <c r="AF256" s="959">
        <v>0.77</v>
      </c>
      <c r="AG256" s="959">
        <v>13.3</v>
      </c>
      <c r="AH256" s="959">
        <v>18.099999999999998</v>
      </c>
      <c r="AI256" s="959">
        <v>0</v>
      </c>
      <c r="AJ256" s="959">
        <v>10.9</v>
      </c>
      <c r="AK256" s="959">
        <v>4.5600000000000005</v>
      </c>
      <c r="AL256" s="969">
        <v>7010</v>
      </c>
      <c r="AM256" s="964">
        <v>0.5</v>
      </c>
      <c r="AN256" s="959">
        <v>0.85</v>
      </c>
      <c r="AO256" s="845">
        <f t="shared" si="59"/>
        <v>13.013438081085775</v>
      </c>
      <c r="AP256" s="846">
        <f t="shared" si="60"/>
        <v>19.603989262188136</v>
      </c>
      <c r="AQ256" s="680">
        <f t="shared" si="61"/>
        <v>-52.508600032572829</v>
      </c>
      <c r="AR256" s="745">
        <f>INDEX(Historical!$C$7:$C$1452,MATCH(B256,Historical!$B$7:$B$1452,0))*IF(AH256="n/a",1.03,IF(AH256&lt;0,1.01,IF(AH256&gt;10,1.1,(1+AH256/100))))</f>
        <v>1.2649999999999999</v>
      </c>
      <c r="AS256" s="678">
        <f t="shared" si="62"/>
        <v>1.2649999999999999</v>
      </c>
      <c r="AT256" s="678">
        <f t="shared" si="68"/>
        <v>1.322684</v>
      </c>
      <c r="AU256" s="678">
        <f t="shared" si="68"/>
        <v>1.3829983904000001</v>
      </c>
      <c r="AV256" s="678">
        <f t="shared" si="68"/>
        <v>1.4460631170022402</v>
      </c>
      <c r="AW256" s="745">
        <f t="shared" si="63"/>
        <v>6.6817455074022405</v>
      </c>
      <c r="AX256" s="854">
        <f t="shared" si="64"/>
        <v>39.914847714469779</v>
      </c>
      <c r="AY256" s="1090">
        <v>1.5</v>
      </c>
      <c r="AZ256" s="964">
        <v>8.84</v>
      </c>
      <c r="BA256" s="964">
        <v>-56.44</v>
      </c>
      <c r="BB256" s="964">
        <v>-14.78</v>
      </c>
      <c r="BC256" s="964">
        <v>-33.21</v>
      </c>
      <c r="BE256" s="701">
        <v>2010</v>
      </c>
      <c r="BF256" s="986" t="e">
        <f>#VALUE!</f>
        <v>#VALUE!</v>
      </c>
      <c r="BG256" s="972">
        <v>3.6999999999999997</v>
      </c>
    </row>
    <row r="257" spans="1:59" ht="11.25" customHeight="1" x14ac:dyDescent="0.2">
      <c r="A257" s="667" t="s">
        <v>4012</v>
      </c>
      <c r="B257" s="651" t="s">
        <v>4013</v>
      </c>
      <c r="C257" s="1080" t="s">
        <v>109</v>
      </c>
      <c r="D257" s="1080" t="s">
        <v>4427</v>
      </c>
      <c r="E257" s="835">
        <v>6</v>
      </c>
      <c r="F257" s="554">
        <v>770</v>
      </c>
      <c r="G257" s="554" t="s">
        <v>107</v>
      </c>
      <c r="H257" s="554" t="s">
        <v>107</v>
      </c>
      <c r="I257" s="966">
        <v>24.8</v>
      </c>
      <c r="J257" s="745">
        <f t="shared" si="52"/>
        <v>0.80645161290322576</v>
      </c>
      <c r="K257" s="968">
        <v>0.05</v>
      </c>
      <c r="L257" s="679">
        <v>4</v>
      </c>
      <c r="M257" s="736">
        <f t="shared" si="53"/>
        <v>0.2</v>
      </c>
      <c r="N257" s="644" t="s">
        <v>728</v>
      </c>
      <c r="O257" s="838">
        <v>4.4999999999999998E-2</v>
      </c>
      <c r="P257" s="958">
        <v>43462</v>
      </c>
      <c r="Q257" s="958">
        <v>43496</v>
      </c>
      <c r="R257" s="736">
        <f t="shared" si="54"/>
        <v>11.111111111111121</v>
      </c>
      <c r="S257" s="802">
        <f>IF(INDEX(Historical!$D$7:$D$1452,MATCH(B257,Historical!$B$7:$B$1452,0))=0,"n/a",(INDEX(Historical!$C$7:$C$1452,MATCH(B257,Historical!$B$7:$B$1452,0))/INDEX(Historical!$D$7:$D$1452,MATCH(B257,Historical!$B$7:$B$1452,0))-1)*100)</f>
        <v>210.88082901554407</v>
      </c>
      <c r="T257" s="802">
        <f>IF(INDEX(Historical!$F$7:$F$1452,MATCH(B257,Historical!$B$7:$B$1452,0))=0,"n/a",((INDEX(Historical!$C$7:$C$1452,MATCH(B257,Historical!$B$7:$B$1452,0))/INDEX(Historical!$F$7:$F$1452,MATCH(B257,Historical!$B$7:$B$1452,0)))^(1/3)-1)*100)</f>
        <v>160.3499175330688</v>
      </c>
      <c r="U257" s="802" t="str">
        <f>IF(INDEX(Historical!$I$7:$I$1452,MATCH(B257,Historical!$B$7:$B$1452,0))=0,"n/a",((INDEX(Historical!$C$7:$C$1452,MATCH(B257,Historical!$B$7:$B$1452,0))/INDEX(Historical!$I$7:$I$1452,MATCH(B257,Historical!$B$7:$B$1452,0)))^(1/5)-1)*100)</f>
        <v>n/a</v>
      </c>
      <c r="V257" s="802" t="str">
        <f>IF(INDEX(Historical!$O$7:$O$1452,MATCH(B257,Historical!$B$7:$B$1452,0))=0,"n/a",((INDEX(Historical!$C$7:$C$1452,MATCH(B257,Historical!$B$7:$B$1452,0))/INDEX(Historical!$O$7:$O$1452,MATCH(B257,Historical!$B$7:$B$1452,0)))^(1/10)-1)*100)</f>
        <v>n/a</v>
      </c>
      <c r="W257" s="803" t="str">
        <f t="shared" si="55"/>
        <v>n/a</v>
      </c>
      <c r="X257" s="804" t="str">
        <f t="shared" si="56"/>
        <v>n/a</v>
      </c>
      <c r="Y257" s="967" t="s">
        <v>4072</v>
      </c>
      <c r="Z257" s="745">
        <f t="shared" si="57"/>
        <v>14.184397163120568</v>
      </c>
      <c r="AA257" s="678">
        <f t="shared" si="58"/>
        <v>17.588652482269506</v>
      </c>
      <c r="AB257" s="679">
        <v>12</v>
      </c>
      <c r="AC257" s="959">
        <v>1.41</v>
      </c>
      <c r="AD257" s="959" t="s">
        <v>138</v>
      </c>
      <c r="AE257" s="959">
        <v>3.21</v>
      </c>
      <c r="AF257" s="959">
        <v>1.33</v>
      </c>
      <c r="AG257" s="959">
        <v>7.1999999999999993</v>
      </c>
      <c r="AH257" s="959">
        <v>-8.7999999999999989</v>
      </c>
      <c r="AI257" s="959">
        <v>20.239999999999998</v>
      </c>
      <c r="AJ257" s="959">
        <v>23.799999999999997</v>
      </c>
      <c r="AK257" s="959" t="s">
        <v>138</v>
      </c>
      <c r="AL257" s="969">
        <v>224.69</v>
      </c>
      <c r="AM257" s="964">
        <v>6.2</v>
      </c>
      <c r="AN257" s="959">
        <v>0.13</v>
      </c>
      <c r="AO257" s="845" t="str">
        <f t="shared" si="59"/>
        <v>n/a</v>
      </c>
      <c r="AP257" s="846" t="str">
        <f t="shared" si="60"/>
        <v>n/a</v>
      </c>
      <c r="AQ257" s="680">
        <f t="shared" si="61"/>
        <v>1.964934716506983</v>
      </c>
      <c r="AR257" s="745">
        <f>INDEX(Historical!$C$7:$C$1452,MATCH(B257,Historical!$B$7:$B$1452,0))*IF(AH257="n/a",1.03,IF(AH257&lt;0,1.01,IF(AH257&gt;10,1.1,(1+AH257/100))))</f>
        <v>0.1212</v>
      </c>
      <c r="AS257" s="678">
        <f t="shared" si="62"/>
        <v>0.13332000000000002</v>
      </c>
      <c r="AT257" s="678">
        <f t="shared" si="68"/>
        <v>0.13731960000000001</v>
      </c>
      <c r="AU257" s="678">
        <f t="shared" si="68"/>
        <v>0.14143918800000002</v>
      </c>
      <c r="AV257" s="678">
        <f t="shared" si="68"/>
        <v>0.14568236364000003</v>
      </c>
      <c r="AW257" s="745">
        <f t="shared" si="63"/>
        <v>0.67896115164000004</v>
      </c>
      <c r="AX257" s="854">
        <f t="shared" si="64"/>
        <v>2.7377465791935487</v>
      </c>
      <c r="AY257" s="1090">
        <v>0.55000000000000004</v>
      </c>
      <c r="AZ257" s="964">
        <v>27.26</v>
      </c>
      <c r="BA257" s="964">
        <v>-17.059999999999999</v>
      </c>
      <c r="BB257" s="964">
        <v>0.26</v>
      </c>
      <c r="BC257" s="964">
        <v>-5.82</v>
      </c>
      <c r="BE257" s="701">
        <v>2014</v>
      </c>
      <c r="BF257" s="986" t="e">
        <f>#VALUE!</f>
        <v>#VALUE!</v>
      </c>
      <c r="BG257" s="972">
        <v>0.70000000000000007</v>
      </c>
    </row>
    <row r="258" spans="1:59" ht="11.25" customHeight="1" x14ac:dyDescent="0.2">
      <c r="A258" s="566" t="s">
        <v>1357</v>
      </c>
      <c r="B258" s="651" t="s">
        <v>1358</v>
      </c>
      <c r="C258" s="1080" t="s">
        <v>109</v>
      </c>
      <c r="D258" s="1080" t="s">
        <v>4427</v>
      </c>
      <c r="E258" s="835">
        <v>7</v>
      </c>
      <c r="F258" s="554">
        <v>638</v>
      </c>
      <c r="G258" s="554" t="s">
        <v>107</v>
      </c>
      <c r="H258" s="554" t="s">
        <v>107</v>
      </c>
      <c r="I258" s="966">
        <v>10.4</v>
      </c>
      <c r="J258" s="745">
        <f t="shared" si="52"/>
        <v>4.2307692307692299</v>
      </c>
      <c r="K258" s="968">
        <v>0.11</v>
      </c>
      <c r="L258" s="679">
        <v>4</v>
      </c>
      <c r="M258" s="736">
        <f t="shared" si="53"/>
        <v>0.44</v>
      </c>
      <c r="N258" s="644" t="s">
        <v>652</v>
      </c>
      <c r="O258" s="838">
        <v>0.09</v>
      </c>
      <c r="P258" s="958">
        <v>43412</v>
      </c>
      <c r="Q258" s="958">
        <v>43427</v>
      </c>
      <c r="R258" s="736">
        <f t="shared" si="54"/>
        <v>22.222222222222225</v>
      </c>
      <c r="S258" s="802">
        <f>IF(INDEX(Historical!$D$7:$D$1452,MATCH(B258,Historical!$B$7:$B$1452,0))=0,"n/a",(INDEX(Historical!$C$7:$C$1452,MATCH(B258,Historical!$B$7:$B$1452,0))/INDEX(Historical!$D$7:$D$1452,MATCH(B258,Historical!$B$7:$B$1452,0))-1)*100)</f>
        <v>26.923076923076895</v>
      </c>
      <c r="T258" s="802">
        <f>IF(INDEX(Historical!$F$7:$F$1452,MATCH(B258,Historical!$B$7:$B$1452,0))=0,"n/a",((INDEX(Historical!$C$7:$C$1452,MATCH(B258,Historical!$B$7:$B$1452,0))/INDEX(Historical!$F$7:$F$1452,MATCH(B258,Historical!$B$7:$B$1452,0)))^(1/3)-1)*100)</f>
        <v>40.398992345318497</v>
      </c>
      <c r="U258" s="802">
        <f>IF(INDEX(Historical!$I$7:$I$1452,MATCH(B258,Historical!$B$7:$B$1452,0))=0,"n/a",((INDEX(Historical!$C$7:$C$1452,MATCH(B258,Historical!$B$7:$B$1452,0))/INDEX(Historical!$I$7:$I$1452,MATCH(B258,Historical!$B$7:$B$1452,0)))^(1/5)-1)*100)</f>
        <v>75.858347293405643</v>
      </c>
      <c r="V258" s="802" t="str">
        <f>IF(INDEX(Historical!$O$7:$O$1452,MATCH(B258,Historical!$B$7:$B$1452,0))=0,"n/a",((INDEX(Historical!$C$7:$C$1452,MATCH(B258,Historical!$B$7:$B$1452,0))/INDEX(Historical!$O$7:$O$1452,MATCH(B258,Historical!$B$7:$B$1452,0)))^(1/10)-1)*100)</f>
        <v>n/a</v>
      </c>
      <c r="W258" s="803" t="str">
        <f t="shared" si="55"/>
        <v>n/a</v>
      </c>
      <c r="X258" s="804">
        <f t="shared" si="56"/>
        <v>5.7036351348425294</v>
      </c>
      <c r="Y258" s="967"/>
      <c r="Z258" s="745">
        <f t="shared" si="57"/>
        <v>58.666666666666664</v>
      </c>
      <c r="AA258" s="678">
        <f t="shared" si="58"/>
        <v>13.866666666666667</v>
      </c>
      <c r="AB258" s="679">
        <v>12</v>
      </c>
      <c r="AC258" s="959">
        <v>0.75</v>
      </c>
      <c r="AD258" s="959">
        <v>1.1599999999999999</v>
      </c>
      <c r="AE258" s="959">
        <v>3.27</v>
      </c>
      <c r="AF258" s="962">
        <v>0.96</v>
      </c>
      <c r="AG258" s="959">
        <v>5.3</v>
      </c>
      <c r="AH258" s="959">
        <v>-5.6000000000000005</v>
      </c>
      <c r="AI258" s="959">
        <v>0.77</v>
      </c>
      <c r="AJ258" s="959">
        <v>13.3</v>
      </c>
      <c r="AK258" s="959">
        <v>12</v>
      </c>
      <c r="AL258" s="969">
        <v>3080</v>
      </c>
      <c r="AM258" s="964">
        <v>1.7000000000000002</v>
      </c>
      <c r="AN258" s="959">
        <v>1.6</v>
      </c>
      <c r="AO258" s="845">
        <f t="shared" si="59"/>
        <v>66.222449857508195</v>
      </c>
      <c r="AP258" s="846">
        <f t="shared" si="60"/>
        <v>80.089116524174869</v>
      </c>
      <c r="AQ258" s="680">
        <f t="shared" si="61"/>
        <v>-23.081572790101557</v>
      </c>
      <c r="AR258" s="745">
        <f>INDEX(Historical!$C$7:$C$1452,MATCH(B258,Historical!$B$7:$B$1452,0))*IF(AH258="n/a",1.03,IF(AH258&lt;0,1.01,IF(AH258&gt;10,1.1,(1+AH258/100))))</f>
        <v>0.33329999999999999</v>
      </c>
      <c r="AS258" s="678">
        <f t="shared" si="62"/>
        <v>0.33586641</v>
      </c>
      <c r="AT258" s="678">
        <f t="shared" si="68"/>
        <v>0.36945305100000003</v>
      </c>
      <c r="AU258" s="678">
        <f t="shared" si="68"/>
        <v>0.40639835610000008</v>
      </c>
      <c r="AV258" s="678">
        <f t="shared" si="68"/>
        <v>0.44703819171000014</v>
      </c>
      <c r="AW258" s="745">
        <f t="shared" si="63"/>
        <v>1.8920560088100002</v>
      </c>
      <c r="AX258" s="854">
        <f t="shared" si="64"/>
        <v>18.192846238557696</v>
      </c>
      <c r="AY258" s="1090">
        <v>0.8</v>
      </c>
      <c r="AZ258" s="964">
        <v>4.68</v>
      </c>
      <c r="BA258" s="964">
        <v>-29.2</v>
      </c>
      <c r="BB258" s="964">
        <v>-9.33</v>
      </c>
      <c r="BC258" s="964">
        <v>-17.86</v>
      </c>
      <c r="BE258" s="701">
        <v>2013</v>
      </c>
      <c r="BF258" s="986" t="e">
        <f>#VALUE!</f>
        <v>#VALUE!</v>
      </c>
      <c r="BG258" s="972">
        <v>0.6</v>
      </c>
    </row>
    <row r="259" spans="1:59" ht="11.25" customHeight="1" x14ac:dyDescent="0.2">
      <c r="A259" s="566" t="s">
        <v>1359</v>
      </c>
      <c r="B259" s="651" t="s">
        <v>1360</v>
      </c>
      <c r="C259" s="1080" t="s">
        <v>4407</v>
      </c>
      <c r="D259" s="1080" t="s">
        <v>4408</v>
      </c>
      <c r="E259" s="835">
        <v>9</v>
      </c>
      <c r="F259" s="554">
        <v>410</v>
      </c>
      <c r="G259" s="554" t="s">
        <v>107</v>
      </c>
      <c r="H259" s="554" t="s">
        <v>107</v>
      </c>
      <c r="I259" s="966">
        <v>32.409999999999997</v>
      </c>
      <c r="J259" s="745">
        <f t="shared" si="52"/>
        <v>7.5408824436902195</v>
      </c>
      <c r="K259" s="968">
        <v>0.61099999999999999</v>
      </c>
      <c r="L259" s="679">
        <v>4</v>
      </c>
      <c r="M259" s="736">
        <f t="shared" si="53"/>
        <v>2.444</v>
      </c>
      <c r="N259" s="644" t="s">
        <v>165</v>
      </c>
      <c r="O259" s="838">
        <v>0.58750000000000002</v>
      </c>
      <c r="P259" s="958">
        <v>43448</v>
      </c>
      <c r="Q259" s="958">
        <v>43468</v>
      </c>
      <c r="R259" s="736">
        <f t="shared" si="54"/>
        <v>3.9999999999999938</v>
      </c>
      <c r="S259" s="802">
        <f>IF(INDEX(Historical!$D$7:$D$1452,MATCH(B259,Historical!$B$7:$B$1452,0))=0,"n/a",(INDEX(Historical!$C$7:$C$1452,MATCH(B259,Historical!$B$7:$B$1452,0))/INDEX(Historical!$D$7:$D$1452,MATCH(B259,Historical!$B$7:$B$1452,0))-1)*100)</f>
        <v>9.7256857855361645</v>
      </c>
      <c r="T259" s="802">
        <f>IF(INDEX(Historical!$F$7:$F$1452,MATCH(B259,Historical!$B$7:$B$1452,0))=0,"n/a",((INDEX(Historical!$C$7:$C$1452,MATCH(B259,Historical!$B$7:$B$1452,0))/INDEX(Historical!$F$7:$F$1452,MATCH(B259,Historical!$B$7:$B$1452,0)))^(1/3)-1)*100)</f>
        <v>13.870738559557472</v>
      </c>
      <c r="U259" s="802">
        <f>IF(INDEX(Historical!$I$7:$I$1452,MATCH(B259,Historical!$B$7:$B$1452,0))=0,"n/a",((INDEX(Historical!$C$7:$C$1452,MATCH(B259,Historical!$B$7:$B$1452,0))/INDEX(Historical!$I$7:$I$1452,MATCH(B259,Historical!$B$7:$B$1452,0)))^(1/5)-1)*100)</f>
        <v>16.165687838587317</v>
      </c>
      <c r="V259" s="802" t="str">
        <f>IF(INDEX(Historical!$O$7:$O$1452,MATCH(B259,Historical!$B$7:$B$1452,0))=0,"n/a",((INDEX(Historical!$C$7:$C$1452,MATCH(B259,Historical!$B$7:$B$1452,0))/INDEX(Historical!$O$7:$O$1452,MATCH(B259,Historical!$B$7:$B$1452,0)))^(1/10)-1)*100)</f>
        <v>n/a</v>
      </c>
      <c r="W259" s="803" t="str">
        <f t="shared" si="55"/>
        <v>n/a</v>
      </c>
      <c r="X259" s="804" t="str">
        <f t="shared" si="56"/>
        <v>n/a</v>
      </c>
      <c r="Y259" s="756"/>
      <c r="Z259" s="745">
        <f t="shared" si="57"/>
        <v>290.95238095238096</v>
      </c>
      <c r="AA259" s="678">
        <f t="shared" si="58"/>
        <v>38.583333333333329</v>
      </c>
      <c r="AB259" s="679">
        <v>12</v>
      </c>
      <c r="AC259" s="959">
        <v>0.84</v>
      </c>
      <c r="AD259" s="959" t="s">
        <v>138</v>
      </c>
      <c r="AE259" s="959">
        <v>2.34</v>
      </c>
      <c r="AF259" s="959">
        <v>4.79</v>
      </c>
      <c r="AG259" s="959">
        <v>10.7</v>
      </c>
      <c r="AH259" s="959">
        <v>69.3</v>
      </c>
      <c r="AI259" s="959">
        <v>9.27</v>
      </c>
      <c r="AJ259" s="959">
        <v>-6.2</v>
      </c>
      <c r="AK259" s="959">
        <v>-0.97</v>
      </c>
      <c r="AL259" s="969">
        <v>9730</v>
      </c>
      <c r="AM259" s="964">
        <v>0.91999999999999993</v>
      </c>
      <c r="AN259" s="961">
        <v>4.3</v>
      </c>
      <c r="AO259" s="845">
        <f t="shared" si="59"/>
        <v>-14.876763051055793</v>
      </c>
      <c r="AP259" s="846">
        <f t="shared" si="60"/>
        <v>23.706570282277536</v>
      </c>
      <c r="AQ259" s="680">
        <f t="shared" si="61"/>
        <v>186.60012147525276</v>
      </c>
      <c r="AR259" s="745">
        <f>INDEX(Historical!$C$7:$C$1452,MATCH(B259,Historical!$B$7:$B$1452,0))*IF(AH259="n/a",1.03,IF(AH259&lt;0,1.01,IF(AH259&gt;10,1.1,(1+AH259/100))))</f>
        <v>2.4200000000000004</v>
      </c>
      <c r="AS259" s="678">
        <f t="shared" si="62"/>
        <v>2.6443340000000006</v>
      </c>
      <c r="AT259" s="678">
        <f t="shared" si="68"/>
        <v>2.6707773400000008</v>
      </c>
      <c r="AU259" s="678">
        <f t="shared" si="68"/>
        <v>2.6974851134000009</v>
      </c>
      <c r="AV259" s="678">
        <f t="shared" si="68"/>
        <v>2.7244599645340011</v>
      </c>
      <c r="AW259" s="745">
        <f t="shared" si="63"/>
        <v>13.157056417934003</v>
      </c>
      <c r="AX259" s="854">
        <f t="shared" si="64"/>
        <v>40.595669293224326</v>
      </c>
      <c r="AY259" s="1090">
        <v>0.7</v>
      </c>
      <c r="AZ259" s="964">
        <v>7.2499999999999991</v>
      </c>
      <c r="BA259" s="964">
        <v>-14.99</v>
      </c>
      <c r="BB259" s="964">
        <v>-1.0699999999999998</v>
      </c>
      <c r="BC259" s="964">
        <v>-4.5600000000000005</v>
      </c>
      <c r="BE259" s="701">
        <v>2011</v>
      </c>
      <c r="BF259" s="986" t="e">
        <f>#VALUE!</f>
        <v>#VALUE!</v>
      </c>
      <c r="BG259" s="972">
        <v>2</v>
      </c>
    </row>
    <row r="260" spans="1:59" s="882" customFormat="1" ht="11.25" customHeight="1" x14ac:dyDescent="0.2">
      <c r="A260" s="861" t="s">
        <v>1361</v>
      </c>
      <c r="B260" s="890" t="s">
        <v>1362</v>
      </c>
      <c r="C260" s="1080" t="s">
        <v>113</v>
      </c>
      <c r="D260" s="1080" t="s">
        <v>214</v>
      </c>
      <c r="E260" s="862">
        <v>6</v>
      </c>
      <c r="F260" s="554">
        <v>704</v>
      </c>
      <c r="G260" s="1179" t="s">
        <v>38</v>
      </c>
      <c r="H260" s="1179" t="s">
        <v>38</v>
      </c>
      <c r="I260" s="863">
        <v>48.27</v>
      </c>
      <c r="J260" s="864">
        <f t="shared" si="52"/>
        <v>1.1104205510669154</v>
      </c>
      <c r="K260" s="865">
        <v>0.13400000000000001</v>
      </c>
      <c r="L260" s="866">
        <v>4</v>
      </c>
      <c r="M260" s="867">
        <f t="shared" si="53"/>
        <v>0.53600000000000003</v>
      </c>
      <c r="N260" s="868" t="s">
        <v>165</v>
      </c>
      <c r="O260" s="869">
        <v>0.128</v>
      </c>
      <c r="P260" s="870">
        <v>43168</v>
      </c>
      <c r="Q260" s="870">
        <v>43192</v>
      </c>
      <c r="R260" s="867">
        <f t="shared" si="54"/>
        <v>4.6875000000000044</v>
      </c>
      <c r="S260" s="802">
        <f>IF(INDEX(Historical!$D$7:$D$1452,MATCH(B260,Historical!$B$7:$B$1452,0))=0,"n/a",(INDEX(Historical!$C$7:$C$1452,MATCH(B260,Historical!$B$7:$B$1452,0))/INDEX(Historical!$D$7:$D$1452,MATCH(B260,Historical!$B$7:$B$1452,0))-1)*100)</f>
        <v>2.4193548387096753</v>
      </c>
      <c r="T260" s="802">
        <f>IF(INDEX(Historical!$F$7:$F$1452,MATCH(B260,Historical!$B$7:$B$1452,0))=0,"n/a",((INDEX(Historical!$C$7:$C$1452,MATCH(B260,Historical!$B$7:$B$1452,0))/INDEX(Historical!$F$7:$F$1452,MATCH(B260,Historical!$B$7:$B$1452,0)))^(1/3)-1)*100)</f>
        <v>4.9068093647468114</v>
      </c>
      <c r="U260" s="802">
        <f>IF(INDEX(Historical!$I$7:$I$1452,MATCH(B260,Historical!$B$7:$B$1452,0))=0,"n/a",((INDEX(Historical!$C$7:$C$1452,MATCH(B260,Historical!$B$7:$B$1452,0))/INDEX(Historical!$I$7:$I$1452,MATCH(B260,Historical!$B$7:$B$1452,0)))^(1/5)-1)*100)</f>
        <v>6.8937875742901333</v>
      </c>
      <c r="V260" s="802">
        <f>IF(INDEX(Historical!$O$7:$O$1452,MATCH(B260,Historical!$B$7:$B$1452,0))=0,"n/a",((INDEX(Historical!$C$7:$C$1452,MATCH(B260,Historical!$B$7:$B$1452,0))/INDEX(Historical!$O$7:$O$1452,MATCH(B260,Historical!$B$7:$B$1452,0)))^(1/10)-1)*100)</f>
        <v>9.0053192343046984</v>
      </c>
      <c r="W260" s="871">
        <f t="shared" si="55"/>
        <v>0.76552395255784655</v>
      </c>
      <c r="X260" s="872">
        <f t="shared" si="56"/>
        <v>0.34297450618358871</v>
      </c>
      <c r="Y260" s="1115"/>
      <c r="Z260" s="864">
        <f t="shared" si="57"/>
        <v>13.333333333333336</v>
      </c>
      <c r="AA260" s="874">
        <f t="shared" si="58"/>
        <v>12.007462686567166</v>
      </c>
      <c r="AB260" s="866">
        <v>12</v>
      </c>
      <c r="AC260" s="875">
        <v>4.0199999999999996</v>
      </c>
      <c r="AD260" s="875">
        <v>1.5</v>
      </c>
      <c r="AE260" s="875">
        <v>1.59</v>
      </c>
      <c r="AF260" s="875">
        <v>2.37</v>
      </c>
      <c r="AG260" s="875">
        <v>12.8</v>
      </c>
      <c r="AH260" s="875">
        <v>43.8</v>
      </c>
      <c r="AI260" s="875">
        <v>14.05</v>
      </c>
      <c r="AJ260" s="875">
        <v>20.100000000000001</v>
      </c>
      <c r="AK260" s="875">
        <v>8</v>
      </c>
      <c r="AL260" s="876">
        <v>4380</v>
      </c>
      <c r="AM260" s="877">
        <v>0.2</v>
      </c>
      <c r="AN260" s="875">
        <v>0.09</v>
      </c>
      <c r="AO260" s="878">
        <f t="shared" si="59"/>
        <v>-4.0032545612101167</v>
      </c>
      <c r="AP260" s="879">
        <f t="shared" si="60"/>
        <v>8.0042081253570494</v>
      </c>
      <c r="AQ260" s="880">
        <f t="shared" si="61"/>
        <v>12.46270802589371</v>
      </c>
      <c r="AR260" s="745">
        <f>INDEX(Historical!$C$7:$C$1452,MATCH(B260,Historical!$B$7:$B$1452,0))*IF(AH260="n/a",1.03,IF(AH260&lt;0,1.01,IF(AH260&gt;10,1.1,(1+AH260/100))))</f>
        <v>0.55880000000000007</v>
      </c>
      <c r="AS260" s="874">
        <f t="shared" si="62"/>
        <v>0.61468000000000012</v>
      </c>
      <c r="AT260" s="874">
        <f t="shared" si="68"/>
        <v>0.66385440000000018</v>
      </c>
      <c r="AU260" s="874">
        <f t="shared" si="68"/>
        <v>0.71696275200000026</v>
      </c>
      <c r="AV260" s="874">
        <f t="shared" si="68"/>
        <v>0.77431977216000036</v>
      </c>
      <c r="AW260" s="864">
        <f t="shared" si="63"/>
        <v>3.3286169241600012</v>
      </c>
      <c r="AX260" s="881">
        <f t="shared" si="64"/>
        <v>6.8958295507768819</v>
      </c>
      <c r="AY260" s="1091">
        <v>1.59</v>
      </c>
      <c r="AZ260" s="877">
        <v>7.53</v>
      </c>
      <c r="BA260" s="877">
        <v>-23.43</v>
      </c>
      <c r="BB260" s="877">
        <v>-7.0900000000000007</v>
      </c>
      <c r="BC260" s="877">
        <v>-10.68</v>
      </c>
      <c r="BD260" s="1178"/>
      <c r="BE260" s="701">
        <v>2013</v>
      </c>
      <c r="BF260" s="986" t="e">
        <f>#VALUE!</f>
        <v>#VALUE!</v>
      </c>
      <c r="BG260" s="938">
        <v>5.6000000000000005</v>
      </c>
    </row>
    <row r="261" spans="1:59" ht="11.25" customHeight="1" x14ac:dyDescent="0.2">
      <c r="A261" s="566" t="s">
        <v>1363</v>
      </c>
      <c r="B261" s="651" t="s">
        <v>1364</v>
      </c>
      <c r="C261" s="1080" t="s">
        <v>4277</v>
      </c>
      <c r="D261" s="1080" t="s">
        <v>4457</v>
      </c>
      <c r="E261" s="835">
        <v>8</v>
      </c>
      <c r="F261" s="554">
        <v>550</v>
      </c>
      <c r="G261" s="554" t="s">
        <v>107</v>
      </c>
      <c r="H261" s="554" t="s">
        <v>107</v>
      </c>
      <c r="I261" s="966">
        <v>69.38</v>
      </c>
      <c r="J261" s="745">
        <f t="shared" si="52"/>
        <v>2.5079273565869129</v>
      </c>
      <c r="K261" s="968">
        <v>0.435</v>
      </c>
      <c r="L261" s="679">
        <v>4</v>
      </c>
      <c r="M261" s="736">
        <f t="shared" si="53"/>
        <v>1.74</v>
      </c>
      <c r="N261" s="644" t="s">
        <v>229</v>
      </c>
      <c r="O261" s="838">
        <v>0.42499999999999999</v>
      </c>
      <c r="P261" s="958">
        <v>43420</v>
      </c>
      <c r="Q261" s="958">
        <v>43439</v>
      </c>
      <c r="R261" s="736">
        <f t="shared" si="54"/>
        <v>2.3529411764705901</v>
      </c>
      <c r="S261" s="802">
        <f>IF(INDEX(Historical!$D$7:$D$1452,MATCH(B261,Historical!$B$7:$B$1452,0))=0,"n/a",(INDEX(Historical!$C$7:$C$1452,MATCH(B261,Historical!$B$7:$B$1452,0))/INDEX(Historical!$D$7:$D$1452,MATCH(B261,Historical!$B$7:$B$1452,0))-1)*100)</f>
        <v>10.948905109489049</v>
      </c>
      <c r="T261" s="802">
        <f>IF(INDEX(Historical!$F$7:$F$1452,MATCH(B261,Historical!$B$7:$B$1452,0))=0,"n/a",((INDEX(Historical!$C$7:$C$1452,MATCH(B261,Historical!$B$7:$B$1452,0))/INDEX(Historical!$F$7:$F$1452,MATCH(B261,Historical!$B$7:$B$1452,0)))^(1/3)-1)*100)</f>
        <v>11.551776147388226</v>
      </c>
      <c r="U261" s="802">
        <f>IF(INDEX(Historical!$I$7:$I$1452,MATCH(B261,Historical!$B$7:$B$1452,0))=0,"n/a",((INDEX(Historical!$C$7:$C$1452,MATCH(B261,Historical!$B$7:$B$1452,0))/INDEX(Historical!$I$7:$I$1452,MATCH(B261,Historical!$B$7:$B$1452,0)))^(1/5)-1)*100)</f>
        <v>11.80593737552007</v>
      </c>
      <c r="V261" s="802" t="str">
        <f>IF(INDEX(Historical!$O$7:$O$1452,MATCH(B261,Historical!$B$7:$B$1452,0))=0,"n/a",((INDEX(Historical!$C$7:$C$1452,MATCH(B261,Historical!$B$7:$B$1452,0))/INDEX(Historical!$O$7:$O$1452,MATCH(B261,Historical!$B$7:$B$1452,0)))^(1/10)-1)*100)</f>
        <v>n/a</v>
      </c>
      <c r="W261" s="803" t="str">
        <f t="shared" si="55"/>
        <v>n/a</v>
      </c>
      <c r="X261" s="804">
        <f t="shared" si="56"/>
        <v>3.027163429620531</v>
      </c>
      <c r="Y261" s="967" t="s">
        <v>4072</v>
      </c>
      <c r="Z261" s="745">
        <f t="shared" si="57"/>
        <v>59.793814432989691</v>
      </c>
      <c r="AA261" s="678">
        <f t="shared" si="58"/>
        <v>23.841924398625427</v>
      </c>
      <c r="AB261" s="679">
        <v>12</v>
      </c>
      <c r="AC261" s="959">
        <v>2.91</v>
      </c>
      <c r="AD261" s="959">
        <v>2.98</v>
      </c>
      <c r="AE261" s="959">
        <v>2.95</v>
      </c>
      <c r="AF261" s="959">
        <v>3.19</v>
      </c>
      <c r="AG261" s="959">
        <v>9.3000000000000007</v>
      </c>
      <c r="AH261" s="959">
        <v>0.70000000000000007</v>
      </c>
      <c r="AI261" s="959">
        <v>7.26</v>
      </c>
      <c r="AJ261" s="959">
        <v>3.9</v>
      </c>
      <c r="AK261" s="959">
        <v>8</v>
      </c>
      <c r="AL261" s="969">
        <v>3480</v>
      </c>
      <c r="AM261" s="964">
        <v>2.1</v>
      </c>
      <c r="AN261" s="959">
        <v>0.97</v>
      </c>
      <c r="AO261" s="845">
        <f t="shared" si="59"/>
        <v>-9.5280596665184429</v>
      </c>
      <c r="AP261" s="846">
        <f t="shared" si="60"/>
        <v>14.313864732106984</v>
      </c>
      <c r="AQ261" s="680">
        <f t="shared" si="61"/>
        <v>83.854699672945344</v>
      </c>
      <c r="AR261" s="745">
        <f>INDEX(Historical!$C$7:$C$1452,MATCH(B261,Historical!$B$7:$B$1452,0))*IF(AH261="n/a",1.03,IF(AH261&lt;0,1.01,IF(AH261&gt;10,1.1,(1+AH261/100))))</f>
        <v>1.5306399999999998</v>
      </c>
      <c r="AS261" s="678">
        <f t="shared" si="62"/>
        <v>1.6417644639999998</v>
      </c>
      <c r="AT261" s="678">
        <f t="shared" si="68"/>
        <v>1.7731056211199998</v>
      </c>
      <c r="AU261" s="678">
        <f t="shared" si="68"/>
        <v>1.9149540708096</v>
      </c>
      <c r="AV261" s="678">
        <f t="shared" si="68"/>
        <v>2.0681503964743682</v>
      </c>
      <c r="AW261" s="745">
        <f t="shared" si="63"/>
        <v>8.9286145524039675</v>
      </c>
      <c r="AX261" s="854">
        <f t="shared" si="64"/>
        <v>12.869147524364324</v>
      </c>
      <c r="AY261" s="1090">
        <v>0.94</v>
      </c>
      <c r="AZ261" s="964">
        <v>6.6199999999999992</v>
      </c>
      <c r="BA261" s="964">
        <v>-24.240000000000002</v>
      </c>
      <c r="BB261" s="964">
        <v>-3.35</v>
      </c>
      <c r="BC261" s="964">
        <v>-13.69</v>
      </c>
      <c r="BE261" s="701">
        <v>2011</v>
      </c>
      <c r="BF261" s="986" t="e">
        <f>#VALUE!</f>
        <v>#VALUE!</v>
      </c>
      <c r="BG261" s="972">
        <v>3.9</v>
      </c>
    </row>
    <row r="262" spans="1:59" ht="11.25" customHeight="1" x14ac:dyDescent="0.2">
      <c r="A262" s="645" t="s">
        <v>1365</v>
      </c>
      <c r="B262" s="651" t="s">
        <v>1366</v>
      </c>
      <c r="C262" s="1080" t="s">
        <v>113</v>
      </c>
      <c r="D262" s="1080" t="s">
        <v>1235</v>
      </c>
      <c r="E262" s="835">
        <v>7</v>
      </c>
      <c r="F262" s="554">
        <v>575</v>
      </c>
      <c r="G262" s="554" t="s">
        <v>116</v>
      </c>
      <c r="H262" s="554" t="s">
        <v>116</v>
      </c>
      <c r="I262" s="966">
        <v>29.65</v>
      </c>
      <c r="J262" s="745">
        <f t="shared" si="52"/>
        <v>3.5075885328836423</v>
      </c>
      <c r="K262" s="968">
        <v>0.26</v>
      </c>
      <c r="L262" s="679">
        <v>4</v>
      </c>
      <c r="M262" s="736">
        <f t="shared" si="53"/>
        <v>1.04</v>
      </c>
      <c r="N262" s="644" t="s">
        <v>470</v>
      </c>
      <c r="O262" s="838">
        <v>0.25</v>
      </c>
      <c r="P262" s="960">
        <v>43084</v>
      </c>
      <c r="Q262" s="960">
        <v>43112</v>
      </c>
      <c r="R262" s="736">
        <f t="shared" si="54"/>
        <v>4.0000000000000036</v>
      </c>
      <c r="S262" s="802">
        <f>IF(INDEX(Historical!$D$7:$D$1452,MATCH(B262,Historical!$B$7:$B$1452,0))=0,"n/a",(INDEX(Historical!$C$7:$C$1452,MATCH(B262,Historical!$B$7:$B$1452,0))/INDEX(Historical!$D$7:$D$1452,MATCH(B262,Historical!$B$7:$B$1452,0))-1)*100)</f>
        <v>13.017592318420279</v>
      </c>
      <c r="T262" s="802">
        <f>IF(INDEX(Historical!$F$7:$F$1452,MATCH(B262,Historical!$B$7:$B$1452,0))=0,"n/a",((INDEX(Historical!$C$7:$C$1452,MATCH(B262,Historical!$B$7:$B$1452,0))/INDEX(Historical!$F$7:$F$1452,MATCH(B262,Historical!$B$7:$B$1452,0)))^(1/3)-1)*100)</f>
        <v>10.909386827123789</v>
      </c>
      <c r="U262" s="802">
        <f>IF(INDEX(Historical!$I$7:$I$1452,MATCH(B262,Historical!$B$7:$B$1452,0))=0,"n/a",((INDEX(Historical!$C$7:$C$1452,MATCH(B262,Historical!$B$7:$B$1452,0))/INDEX(Historical!$I$7:$I$1452,MATCH(B262,Historical!$B$7:$B$1452,0)))^(1/5)-1)*100)</f>
        <v>12.711660603821983</v>
      </c>
      <c r="V262" s="802">
        <f>IF(INDEX(Historical!$O$7:$O$1452,MATCH(B262,Historical!$B$7:$B$1452,0))=0,"n/a",((INDEX(Historical!$C$7:$C$1452,MATCH(B262,Historical!$B$7:$B$1452,0))/INDEX(Historical!$O$7:$O$1452,MATCH(B262,Historical!$B$7:$B$1452,0)))^(1/10)-1)*100)</f>
        <v>8.5562249642056507</v>
      </c>
      <c r="W262" s="803">
        <f t="shared" si="55"/>
        <v>1.4856622701016273</v>
      </c>
      <c r="X262" s="804">
        <f t="shared" si="56"/>
        <v>0.6452619595848722</v>
      </c>
      <c r="Y262" s="967" t="s">
        <v>739</v>
      </c>
      <c r="Z262" s="745">
        <f t="shared" si="57"/>
        <v>42.622950819672134</v>
      </c>
      <c r="AA262" s="678">
        <f t="shared" si="58"/>
        <v>12.151639344262295</v>
      </c>
      <c r="AB262" s="679">
        <v>9</v>
      </c>
      <c r="AC262" s="959">
        <v>2.44</v>
      </c>
      <c r="AD262" s="959">
        <v>1.31</v>
      </c>
      <c r="AE262" s="959">
        <v>0.9</v>
      </c>
      <c r="AF262" s="959">
        <v>1.3</v>
      </c>
      <c r="AG262" s="959">
        <v>10.4</v>
      </c>
      <c r="AH262" s="961">
        <v>39.1</v>
      </c>
      <c r="AI262" s="961">
        <v>5.83</v>
      </c>
      <c r="AJ262" s="959">
        <v>19.7</v>
      </c>
      <c r="AK262" s="959">
        <v>9.26</v>
      </c>
      <c r="AL262" s="969">
        <v>28320</v>
      </c>
      <c r="AM262" s="964">
        <v>0.2</v>
      </c>
      <c r="AN262" s="959">
        <v>0.52</v>
      </c>
      <c r="AO262" s="845">
        <f t="shared" si="59"/>
        <v>4.0676097924433297</v>
      </c>
      <c r="AP262" s="846">
        <f t="shared" si="60"/>
        <v>16.219249136705624</v>
      </c>
      <c r="AQ262" s="680">
        <f t="shared" si="61"/>
        <v>-16.20890753376657</v>
      </c>
      <c r="AR262" s="745">
        <f>INDEX(Historical!$C$7:$C$1452,MATCH(B262,Historical!$B$7:$B$1452,0))*IF(AH262="n/a",1.03,IF(AH262&lt;0,1.01,IF(AH262&gt;10,1.1,(1+AH262/100))))</f>
        <v>1.1000000000000001</v>
      </c>
      <c r="AS262" s="678">
        <f t="shared" si="62"/>
        <v>1.1641300000000001</v>
      </c>
      <c r="AT262" s="678">
        <f t="shared" si="68"/>
        <v>1.2719284380000002</v>
      </c>
      <c r="AU262" s="678">
        <f t="shared" si="68"/>
        <v>1.3897090113588002</v>
      </c>
      <c r="AV262" s="678">
        <f t="shared" si="68"/>
        <v>1.518396065810625</v>
      </c>
      <c r="AW262" s="745">
        <f t="shared" si="63"/>
        <v>6.444163515169425</v>
      </c>
      <c r="AX262" s="854">
        <f t="shared" si="64"/>
        <v>21.73410966330329</v>
      </c>
      <c r="AY262" s="1090">
        <v>0.94</v>
      </c>
      <c r="AZ262" s="964">
        <v>4.79</v>
      </c>
      <c r="BA262" s="964">
        <v>-28.610000000000003</v>
      </c>
      <c r="BB262" s="964">
        <v>-9.0499999999999989</v>
      </c>
      <c r="BC262" s="964">
        <v>-15.110000000000001</v>
      </c>
      <c r="BE262" s="701">
        <v>2012</v>
      </c>
      <c r="BF262" s="986" t="e">
        <f>#VALUE!</f>
        <v>#VALUE!</v>
      </c>
      <c r="BG262" s="972">
        <v>4.3999999999999995</v>
      </c>
    </row>
    <row r="263" spans="1:59" ht="11.25" customHeight="1" x14ac:dyDescent="0.2">
      <c r="A263" s="645" t="s">
        <v>1367</v>
      </c>
      <c r="B263" s="651" t="s">
        <v>1368</v>
      </c>
      <c r="C263" s="1080" t="s">
        <v>248</v>
      </c>
      <c r="D263" s="1080" t="s">
        <v>4434</v>
      </c>
      <c r="E263" s="835">
        <v>6</v>
      </c>
      <c r="F263" s="554">
        <v>741</v>
      </c>
      <c r="G263" s="554" t="s">
        <v>107</v>
      </c>
      <c r="H263" s="554" t="s">
        <v>107</v>
      </c>
      <c r="I263" s="966">
        <v>58.74</v>
      </c>
      <c r="J263" s="745">
        <f t="shared" ref="J263:J326" si="69">(M263/I263)*100</f>
        <v>0.95335376234252645</v>
      </c>
      <c r="K263" s="968">
        <v>0.14000000000000001</v>
      </c>
      <c r="L263" s="679">
        <v>4</v>
      </c>
      <c r="M263" s="736">
        <f t="shared" ref="M263:M326" si="70">K263*L263</f>
        <v>0.56000000000000005</v>
      </c>
      <c r="N263" s="644" t="s">
        <v>4007</v>
      </c>
      <c r="O263" s="838">
        <v>0.12</v>
      </c>
      <c r="P263" s="958">
        <v>43382</v>
      </c>
      <c r="Q263" s="958">
        <v>43397</v>
      </c>
      <c r="R263" s="736">
        <f t="shared" ref="R263:R326" si="71">(K263-O263)/O263*100</f>
        <v>16.666666666666682</v>
      </c>
      <c r="S263" s="802">
        <f>IF(INDEX(Historical!$D$7:$D$1452,MATCH(B263,Historical!$B$7:$B$1452,0))=0,"n/a",(INDEX(Historical!$C$7:$C$1452,MATCH(B263,Historical!$B$7:$B$1452,0))/INDEX(Historical!$D$7:$D$1452,MATCH(B263,Historical!$B$7:$B$1452,0))-1)*100)</f>
        <v>12.12121212121211</v>
      </c>
      <c r="T263" s="802">
        <f>IF(INDEX(Historical!$F$7:$F$1452,MATCH(B263,Historical!$B$7:$B$1452,0))=0,"n/a",((INDEX(Historical!$C$7:$C$1452,MATCH(B263,Historical!$B$7:$B$1452,0))/INDEX(Historical!$F$7:$F$1452,MATCH(B263,Historical!$B$7:$B$1452,0)))^(1/3)-1)*100)</f>
        <v>7.2408274971694553</v>
      </c>
      <c r="U263" s="802" t="str">
        <f>IF(INDEX(Historical!$I$7:$I$1452,MATCH(B263,Historical!$B$7:$B$1452,0))=0,"n/a",((INDEX(Historical!$C$7:$C$1452,MATCH(B263,Historical!$B$7:$B$1452,0))/INDEX(Historical!$I$7:$I$1452,MATCH(B263,Historical!$B$7:$B$1452,0)))^(1/5)-1)*100)</f>
        <v>n/a</v>
      </c>
      <c r="V263" s="802">
        <f>IF(INDEX(Historical!$O$7:$O$1452,MATCH(B263,Historical!$B$7:$B$1452,0))=0,"n/a",((INDEX(Historical!$C$7:$C$1452,MATCH(B263,Historical!$B$7:$B$1452,0))/INDEX(Historical!$O$7:$O$1452,MATCH(B263,Historical!$B$7:$B$1452,0)))^(1/10)-1)*100)</f>
        <v>12.896610659322395</v>
      </c>
      <c r="W263" s="803" t="str">
        <f t="shared" ref="W263:W326" si="72">IF(OR(U263&lt;=0,U263="n/a",V263&lt;=0,V263="n/a"),"n/a",U263/V263)</f>
        <v>n/a</v>
      </c>
      <c r="X263" s="804" t="str">
        <f t="shared" ref="X263:X326" si="73">IF(OR(AJ263&lt;=0,AJ263="n/a",U263&lt;=0,U263="n/a"),"n/a",U263/AJ263)</f>
        <v>n/a</v>
      </c>
      <c r="Y263" s="748"/>
      <c r="Z263" s="745">
        <f t="shared" ref="Z263:Z326" si="74">IF(OR(AC263&lt;0.01,AC263="n/a"),"n/a",M263/AC263*100)</f>
        <v>11.405295315682281</v>
      </c>
      <c r="AA263" s="678">
        <f t="shared" ref="AA263:AA326" si="75">IF(OR(AC263&lt;0.01,AC263="n/a"),"n/a",I263/AC263)</f>
        <v>11.963340122199593</v>
      </c>
      <c r="AB263" s="679">
        <v>9</v>
      </c>
      <c r="AC263" s="959">
        <v>4.91</v>
      </c>
      <c r="AD263" s="959">
        <v>0.85</v>
      </c>
      <c r="AE263" s="959">
        <v>1.1000000000000001</v>
      </c>
      <c r="AF263" s="959">
        <v>2.11</v>
      </c>
      <c r="AG263" s="959">
        <v>15.299999999999999</v>
      </c>
      <c r="AH263" s="959">
        <v>38.5</v>
      </c>
      <c r="AI263" s="959">
        <v>6.09</v>
      </c>
      <c r="AJ263" s="959">
        <v>19.3</v>
      </c>
      <c r="AK263" s="959">
        <v>14.000000000000002</v>
      </c>
      <c r="AL263" s="969">
        <v>599.74</v>
      </c>
      <c r="AM263" s="964">
        <v>4</v>
      </c>
      <c r="AN263" s="959">
        <v>0</v>
      </c>
      <c r="AO263" s="845" t="str">
        <f t="shared" ref="AO263:AO326" si="76">IF(U263="n/a","n/a",IF(AA263&lt;0,"n/a",IF(AA263="n/a","n/a",J263+U263-AA263)))</f>
        <v>n/a</v>
      </c>
      <c r="AP263" s="846" t="str">
        <f t="shared" ref="AP263:AP326" si="77">IF(U263="n/a","n/a",J263+U263)</f>
        <v>n/a</v>
      </c>
      <c r="AQ263" s="680">
        <f t="shared" ref="AQ263:AQ326" si="78">IF(OR(AC263&lt;0.01,AF263="n/a"),"n/a",(I263/SQRT(22.5*AC263*(I263/AF263))-1)*100)</f>
        <v>5.9195662500374002</v>
      </c>
      <c r="AR263" s="745">
        <f>INDEX(Historical!$C$7:$C$1452,MATCH(B263,Historical!$B$7:$B$1452,0))*IF(AH263="n/a",1.03,IF(AH263&lt;0,1.01,IF(AH263&gt;10,1.1,(1+AH263/100))))</f>
        <v>0.40700000000000003</v>
      </c>
      <c r="AS263" s="678">
        <f t="shared" ref="AS263:AS326" si="79">IF($AI263="n/a",1.03*AR263,IF($AI263&lt;0,1.01*AR263,IF($AI263&gt;10,1.1*AR263,(1+$AI263/100)*AR263)))</f>
        <v>0.43178630000000001</v>
      </c>
      <c r="AT263" s="678">
        <f t="shared" si="68"/>
        <v>0.47496493000000006</v>
      </c>
      <c r="AU263" s="678">
        <f t="shared" si="68"/>
        <v>0.52246142300000009</v>
      </c>
      <c r="AV263" s="678">
        <f t="shared" si="68"/>
        <v>0.57470756530000011</v>
      </c>
      <c r="AW263" s="745">
        <f t="shared" ref="AW263:AW326" si="80">SUM(AR263:AV263)</f>
        <v>2.4109202183000003</v>
      </c>
      <c r="AX263" s="854">
        <f t="shared" ref="AX263:AX326" si="81">AW263/I263*100</f>
        <v>4.1043926086142326</v>
      </c>
      <c r="AY263" s="1090">
        <v>1.03</v>
      </c>
      <c r="AZ263" s="964">
        <v>7.46</v>
      </c>
      <c r="BA263" s="964">
        <v>-45.29</v>
      </c>
      <c r="BB263" s="964">
        <v>-15.15</v>
      </c>
      <c r="BC263" s="964">
        <v>-25.240000000000002</v>
      </c>
      <c r="BE263" s="701">
        <v>2013</v>
      </c>
      <c r="BF263" s="986" t="e">
        <f t="shared" ref="BF263" si="82">#VALUE!</f>
        <v>#VALUE!</v>
      </c>
      <c r="BG263" s="972">
        <v>10.6</v>
      </c>
    </row>
    <row r="264" spans="1:59" ht="11.25" customHeight="1" x14ac:dyDescent="0.2">
      <c r="A264" s="645" t="s">
        <v>1369</v>
      </c>
      <c r="B264" s="651" t="s">
        <v>1370</v>
      </c>
      <c r="C264" s="1080" t="s">
        <v>4407</v>
      </c>
      <c r="D264" s="1080" t="s">
        <v>4438</v>
      </c>
      <c r="E264" s="835">
        <v>8</v>
      </c>
      <c r="F264" s="554">
        <v>501</v>
      </c>
      <c r="G264" s="554" t="s">
        <v>116</v>
      </c>
      <c r="H264" s="554" t="s">
        <v>116</v>
      </c>
      <c r="I264" s="966">
        <v>126.6</v>
      </c>
      <c r="J264" s="745">
        <f t="shared" si="69"/>
        <v>0.64770932069510267</v>
      </c>
      <c r="K264" s="968">
        <v>0.41</v>
      </c>
      <c r="L264" s="679">
        <v>2</v>
      </c>
      <c r="M264" s="736">
        <f t="shared" si="70"/>
        <v>0.82</v>
      </c>
      <c r="N264" s="644" t="s">
        <v>1371</v>
      </c>
      <c r="O264" s="838">
        <v>0.37</v>
      </c>
      <c r="P264" s="958">
        <v>43237</v>
      </c>
      <c r="Q264" s="958">
        <v>43266</v>
      </c>
      <c r="R264" s="736">
        <f t="shared" si="71"/>
        <v>10.810810810810805</v>
      </c>
      <c r="S264" s="802">
        <f>IF(INDEX(Historical!$D$7:$D$1452,MATCH(B264,Historical!$B$7:$B$1452,0))=0,"n/a",(INDEX(Historical!$C$7:$C$1452,MATCH(B264,Historical!$B$7:$B$1452,0))/INDEX(Historical!$D$7:$D$1452,MATCH(B264,Historical!$B$7:$B$1452,0))-1)*100)</f>
        <v>12.5</v>
      </c>
      <c r="T264" s="802">
        <f>IF(INDEX(Historical!$F$7:$F$1452,MATCH(B264,Historical!$B$7:$B$1452,0))=0,"n/a",((INDEX(Historical!$C$7:$C$1452,MATCH(B264,Historical!$B$7:$B$1452,0))/INDEX(Historical!$F$7:$F$1452,MATCH(B264,Historical!$B$7:$B$1452,0)))^(1/3)-1)*100)</f>
        <v>14.471424255333186</v>
      </c>
      <c r="U264" s="802">
        <f>IF(INDEX(Historical!$I$7:$I$1452,MATCH(B264,Historical!$B$7:$B$1452,0))=0,"n/a",((INDEX(Historical!$C$7:$C$1452,MATCH(B264,Historical!$B$7:$B$1452,0))/INDEX(Historical!$I$7:$I$1452,MATCH(B264,Historical!$B$7:$B$1452,0)))^(1/5)-1)*100)</f>
        <v>12.474611314209483</v>
      </c>
      <c r="V264" s="802">
        <f>IF(INDEX(Historical!$O$7:$O$1452,MATCH(B264,Historical!$B$7:$B$1452,0))=0,"n/a",((INDEX(Historical!$C$7:$C$1452,MATCH(B264,Historical!$B$7:$B$1452,0))/INDEX(Historical!$O$7:$O$1452,MATCH(B264,Historical!$B$7:$B$1452,0)))^(1/10)-1)*100)</f>
        <v>1.8399376147024249</v>
      </c>
      <c r="W264" s="803">
        <f t="shared" si="72"/>
        <v>6.7799099352762653</v>
      </c>
      <c r="X264" s="804">
        <f t="shared" si="73"/>
        <v>0.93794070031650245</v>
      </c>
      <c r="Y264" s="967"/>
      <c r="Z264" s="745">
        <f t="shared" si="74"/>
        <v>7.4885844748858457</v>
      </c>
      <c r="AA264" s="678">
        <f t="shared" si="75"/>
        <v>11.561643835616438</v>
      </c>
      <c r="AB264" s="679">
        <v>12</v>
      </c>
      <c r="AC264" s="959">
        <v>10.95</v>
      </c>
      <c r="AD264" s="959">
        <v>1.1200000000000001</v>
      </c>
      <c r="AE264" s="959">
        <v>0.42</v>
      </c>
      <c r="AF264" s="959">
        <v>1.63</v>
      </c>
      <c r="AG264" s="959">
        <v>10.5</v>
      </c>
      <c r="AH264" s="961">
        <v>23.7</v>
      </c>
      <c r="AI264" s="961">
        <v>-0.02</v>
      </c>
      <c r="AJ264" s="959">
        <v>13.3</v>
      </c>
      <c r="AK264" s="959">
        <v>10.35</v>
      </c>
      <c r="AL264" s="969">
        <v>5850</v>
      </c>
      <c r="AM264" s="964">
        <v>0.4</v>
      </c>
      <c r="AN264" s="959">
        <v>0.28000000000000003</v>
      </c>
      <c r="AO264" s="845">
        <f t="shared" si="76"/>
        <v>1.5606767992881476</v>
      </c>
      <c r="AP264" s="846">
        <f t="shared" si="77"/>
        <v>13.122320634904586</v>
      </c>
      <c r="AQ264" s="680">
        <f t="shared" si="78"/>
        <v>-8.4807744495306263</v>
      </c>
      <c r="AR264" s="745">
        <f>INDEX(Historical!$C$7:$C$1452,MATCH(B264,Historical!$B$7:$B$1452,0))*IF(AH264="n/a",1.03,IF(AH264&lt;0,1.01,IF(AH264&gt;10,1.1,(1+AH264/100))))</f>
        <v>0.79200000000000004</v>
      </c>
      <c r="AS264" s="678">
        <f t="shared" si="79"/>
        <v>0.79992000000000008</v>
      </c>
      <c r="AT264" s="678">
        <f t="shared" si="68"/>
        <v>0.87991200000000014</v>
      </c>
      <c r="AU264" s="678">
        <f t="shared" si="68"/>
        <v>0.96790320000000019</v>
      </c>
      <c r="AV264" s="678">
        <f t="shared" si="68"/>
        <v>1.0646935200000003</v>
      </c>
      <c r="AW264" s="745">
        <f t="shared" si="80"/>
        <v>4.5044287200000008</v>
      </c>
      <c r="AX264" s="854">
        <f t="shared" si="81"/>
        <v>3.55800056872038</v>
      </c>
      <c r="AY264" s="1090">
        <v>1.43</v>
      </c>
      <c r="AZ264" s="964">
        <v>3.73</v>
      </c>
      <c r="BA264" s="964">
        <v>-29.17</v>
      </c>
      <c r="BB264" s="964">
        <v>-6.21</v>
      </c>
      <c r="BC264" s="964">
        <v>-18.54</v>
      </c>
      <c r="BE264" s="701">
        <v>2011</v>
      </c>
      <c r="BF264" s="986" t="e">
        <f>#VALUE!</f>
        <v>#VALUE!</v>
      </c>
      <c r="BG264" s="972">
        <v>3.9</v>
      </c>
    </row>
    <row r="265" spans="1:59" ht="11.25" customHeight="1" x14ac:dyDescent="0.2">
      <c r="A265" s="645" t="s">
        <v>1372</v>
      </c>
      <c r="B265" s="651" t="s">
        <v>1373</v>
      </c>
      <c r="C265" s="1080" t="s">
        <v>109</v>
      </c>
      <c r="D265" s="1080" t="s">
        <v>4427</v>
      </c>
      <c r="E265" s="835">
        <v>8</v>
      </c>
      <c r="F265" s="554">
        <v>544</v>
      </c>
      <c r="G265" s="554" t="s">
        <v>38</v>
      </c>
      <c r="H265" s="554" t="s">
        <v>38</v>
      </c>
      <c r="I265" s="966">
        <v>97.62</v>
      </c>
      <c r="J265" s="745">
        <f t="shared" si="69"/>
        <v>3.2780167998360992</v>
      </c>
      <c r="K265" s="968">
        <v>0.8</v>
      </c>
      <c r="L265" s="679">
        <v>4</v>
      </c>
      <c r="M265" s="736">
        <f t="shared" si="70"/>
        <v>3.2</v>
      </c>
      <c r="N265" s="644" t="s">
        <v>162</v>
      </c>
      <c r="O265" s="838">
        <v>0.56000000000000005</v>
      </c>
      <c r="P265" s="958">
        <v>43377</v>
      </c>
      <c r="Q265" s="958">
        <v>43404</v>
      </c>
      <c r="R265" s="736">
        <f t="shared" si="71"/>
        <v>42.857142857142847</v>
      </c>
      <c r="S265" s="802">
        <f>IF(INDEX(Historical!$D$7:$D$1452,MATCH(B265,Historical!$B$7:$B$1452,0))=0,"n/a",(INDEX(Historical!$C$7:$C$1452,MATCH(B265,Historical!$B$7:$B$1452,0))/INDEX(Historical!$D$7:$D$1452,MATCH(B265,Historical!$B$7:$B$1452,0))-1)*100)</f>
        <v>10.869565217391308</v>
      </c>
      <c r="T265" s="802">
        <f>IF(INDEX(Historical!$F$7:$F$1452,MATCH(B265,Historical!$B$7:$B$1452,0))=0,"n/a",((INDEX(Historical!$C$7:$C$1452,MATCH(B265,Historical!$B$7:$B$1452,0))/INDEX(Historical!$F$7:$F$1452,MATCH(B265,Historical!$B$7:$B$1452,0)))^(1/3)-1)*100)</f>
        <v>9.3541299792876842</v>
      </c>
      <c r="U265" s="802">
        <f>IF(INDEX(Historical!$I$7:$I$1452,MATCH(B265,Historical!$B$7:$B$1452,0))=0,"n/a",((INDEX(Historical!$C$7:$C$1452,MATCH(B265,Historical!$B$7:$B$1452,0))/INDEX(Historical!$I$7:$I$1452,MATCH(B265,Historical!$B$7:$B$1452,0)))^(1/5)-1)*100)</f>
        <v>12.146691412746268</v>
      </c>
      <c r="V265" s="802">
        <f>IF(INDEX(Historical!$O$7:$O$1452,MATCH(B265,Historical!$B$7:$B$1452,0))=0,"n/a",((INDEX(Historical!$C$7:$C$1452,MATCH(B265,Historical!$B$7:$B$1452,0))/INDEX(Historical!$O$7:$O$1452,MATCH(B265,Historical!$B$7:$B$1452,0)))^(1/10)-1)*100)</f>
        <v>3.5444361566979943</v>
      </c>
      <c r="W265" s="803">
        <f t="shared" si="72"/>
        <v>3.4269742423748877</v>
      </c>
      <c r="X265" s="804">
        <f t="shared" si="73"/>
        <v>2.1690520379904048</v>
      </c>
      <c r="Y265" s="967"/>
      <c r="Z265" s="745">
        <f t="shared" si="74"/>
        <v>37.122969837587014</v>
      </c>
      <c r="AA265" s="678">
        <f t="shared" si="75"/>
        <v>11.324825986078888</v>
      </c>
      <c r="AB265" s="679">
        <v>12</v>
      </c>
      <c r="AC265" s="959">
        <v>8.6199999999999992</v>
      </c>
      <c r="AD265" s="959">
        <v>1.17</v>
      </c>
      <c r="AE265" s="959">
        <v>4.5199999999999996</v>
      </c>
      <c r="AF265" s="959">
        <v>1.43</v>
      </c>
      <c r="AG265" s="959">
        <v>12.1</v>
      </c>
      <c r="AH265" s="959">
        <v>10.5</v>
      </c>
      <c r="AI265" s="959">
        <v>8.59</v>
      </c>
      <c r="AJ265" s="959">
        <v>5.6000000000000005</v>
      </c>
      <c r="AK265" s="959">
        <v>9.68</v>
      </c>
      <c r="AL265" s="969">
        <v>331780</v>
      </c>
      <c r="AM265" s="964">
        <v>0.1</v>
      </c>
      <c r="AN265" s="959">
        <v>1.17</v>
      </c>
      <c r="AO265" s="845">
        <f t="shared" si="76"/>
        <v>4.0998822265034782</v>
      </c>
      <c r="AP265" s="846">
        <f t="shared" si="77"/>
        <v>15.424708212582367</v>
      </c>
      <c r="AQ265" s="680">
        <f t="shared" si="78"/>
        <v>-15.161588468710951</v>
      </c>
      <c r="AR265" s="745">
        <f>INDEX(Historical!$C$7:$C$1452,MATCH(B265,Historical!$B$7:$B$1452,0))*IF(AH265="n/a",1.03,IF(AH265&lt;0,1.01,IF(AH265&gt;10,1.1,(1+AH265/100))))</f>
        <v>2.2440000000000002</v>
      </c>
      <c r="AS265" s="678">
        <f t="shared" si="79"/>
        <v>2.4367596000000002</v>
      </c>
      <c r="AT265" s="678">
        <f t="shared" si="68"/>
        <v>2.6726379292800004</v>
      </c>
      <c r="AU265" s="678">
        <f t="shared" si="68"/>
        <v>2.9313492808343047</v>
      </c>
      <c r="AV265" s="678">
        <f t="shared" si="68"/>
        <v>3.2151038912190653</v>
      </c>
      <c r="AW265" s="745">
        <f t="shared" si="80"/>
        <v>13.49985070133337</v>
      </c>
      <c r="AX265" s="854">
        <f t="shared" si="81"/>
        <v>13.828980435703103</v>
      </c>
      <c r="AY265" s="1090">
        <v>1.1499999999999999</v>
      </c>
      <c r="AZ265" s="964">
        <v>7.1499999999999995</v>
      </c>
      <c r="BA265" s="964">
        <v>-18.190000000000001</v>
      </c>
      <c r="BB265" s="964">
        <v>-7.3999999999999995</v>
      </c>
      <c r="BC265" s="964">
        <v>-11.32</v>
      </c>
      <c r="BE265" s="701">
        <v>2011</v>
      </c>
      <c r="BF265" s="986" t="e">
        <f>#VALUE!</f>
        <v>#VALUE!</v>
      </c>
      <c r="BG265" s="972">
        <v>1.0999999999999999</v>
      </c>
    </row>
    <row r="266" spans="1:59" ht="11.25" customHeight="1" x14ac:dyDescent="0.2">
      <c r="A266" s="645" t="s">
        <v>1374</v>
      </c>
      <c r="B266" s="651" t="s">
        <v>1375</v>
      </c>
      <c r="C266" s="1080" t="s">
        <v>113</v>
      </c>
      <c r="D266" s="1080" t="s">
        <v>214</v>
      </c>
      <c r="E266" s="835">
        <v>6</v>
      </c>
      <c r="F266" s="554">
        <v>715</v>
      </c>
      <c r="G266" s="554" t="s">
        <v>107</v>
      </c>
      <c r="H266" s="554" t="s">
        <v>107</v>
      </c>
      <c r="I266" s="966">
        <v>81.459999999999994</v>
      </c>
      <c r="J266" s="745">
        <f t="shared" si="69"/>
        <v>1.0802848023569851</v>
      </c>
      <c r="K266" s="968">
        <v>0.22</v>
      </c>
      <c r="L266" s="679">
        <v>4</v>
      </c>
      <c r="M266" s="736">
        <f t="shared" si="70"/>
        <v>0.88</v>
      </c>
      <c r="N266" s="644" t="s">
        <v>701</v>
      </c>
      <c r="O266" s="838">
        <v>0.21</v>
      </c>
      <c r="P266" s="958">
        <v>43201</v>
      </c>
      <c r="Q266" s="958">
        <v>43230</v>
      </c>
      <c r="R266" s="736">
        <f t="shared" si="71"/>
        <v>4.7619047619047663</v>
      </c>
      <c r="S266" s="802">
        <f>IF(INDEX(Historical!$D$7:$D$1452,MATCH(B266,Historical!$B$7:$B$1452,0))=0,"n/a",(INDEX(Historical!$C$7:$C$1452,MATCH(B266,Historical!$B$7:$B$1452,0))/INDEX(Historical!$D$7:$D$1452,MATCH(B266,Historical!$B$7:$B$1452,0))-1)*100)</f>
        <v>10.810810810810811</v>
      </c>
      <c r="T266" s="802">
        <f>IF(INDEX(Historical!$F$7:$F$1452,MATCH(B266,Historical!$B$7:$B$1452,0))=0,"n/a",((INDEX(Historical!$C$7:$C$1452,MATCH(B266,Historical!$B$7:$B$1452,0))/INDEX(Historical!$F$7:$F$1452,MATCH(B266,Historical!$B$7:$B$1452,0)))^(1/3)-1)*100)</f>
        <v>12.559460426429215</v>
      </c>
      <c r="U266" s="802" t="str">
        <f>IF(INDEX(Historical!$I$7:$I$1452,MATCH(B266,Historical!$B$7:$B$1452,0))=0,"n/a",((INDEX(Historical!$C$7:$C$1452,MATCH(B266,Historical!$B$7:$B$1452,0))/INDEX(Historical!$I$7:$I$1452,MATCH(B266,Historical!$B$7:$B$1452,0)))^(1/5)-1)*100)</f>
        <v>n/a</v>
      </c>
      <c r="V266" s="802" t="str">
        <f>IF(INDEX(Historical!$O$7:$O$1452,MATCH(B266,Historical!$B$7:$B$1452,0))=0,"n/a",((INDEX(Historical!$C$7:$C$1452,MATCH(B266,Historical!$B$7:$B$1452,0))/INDEX(Historical!$O$7:$O$1452,MATCH(B266,Historical!$B$7:$B$1452,0)))^(1/10)-1)*100)</f>
        <v>n/a</v>
      </c>
      <c r="W266" s="803" t="str">
        <f t="shared" si="72"/>
        <v>n/a</v>
      </c>
      <c r="X266" s="804" t="str">
        <f t="shared" si="73"/>
        <v>n/a</v>
      </c>
      <c r="Y266" s="769"/>
      <c r="Z266" s="745">
        <f t="shared" si="74"/>
        <v>24.581005586592177</v>
      </c>
      <c r="AA266" s="678">
        <f t="shared" si="75"/>
        <v>22.754189944134076</v>
      </c>
      <c r="AB266" s="679">
        <v>12</v>
      </c>
      <c r="AC266" s="959">
        <v>3.58</v>
      </c>
      <c r="AD266" s="959">
        <v>2.85</v>
      </c>
      <c r="AE266" s="959">
        <v>1.49</v>
      </c>
      <c r="AF266" s="959">
        <v>2.5299999999999998</v>
      </c>
      <c r="AG266" s="959">
        <v>12.5</v>
      </c>
      <c r="AH266" s="961">
        <v>-13.100000000000001</v>
      </c>
      <c r="AI266" s="961">
        <v>16.09</v>
      </c>
      <c r="AJ266" s="959">
        <v>-1.3</v>
      </c>
      <c r="AK266" s="959">
        <v>8</v>
      </c>
      <c r="AL266" s="969">
        <v>923.76</v>
      </c>
      <c r="AM266" s="964">
        <v>1.3</v>
      </c>
      <c r="AN266" s="959">
        <v>0.54</v>
      </c>
      <c r="AO266" s="845" t="str">
        <f t="shared" si="76"/>
        <v>n/a</v>
      </c>
      <c r="AP266" s="846" t="str">
        <f t="shared" si="77"/>
        <v>n/a</v>
      </c>
      <c r="AQ266" s="680">
        <f t="shared" si="78"/>
        <v>59.955689084556177</v>
      </c>
      <c r="AR266" s="745">
        <f>INDEX(Historical!$C$7:$C$1452,MATCH(B266,Historical!$B$7:$B$1452,0))*IF(AH266="n/a",1.03,IF(AH266&lt;0,1.01,IF(AH266&gt;10,1.1,(1+AH266/100))))</f>
        <v>0.82820000000000005</v>
      </c>
      <c r="AS266" s="678">
        <f t="shared" si="79"/>
        <v>0.91102000000000016</v>
      </c>
      <c r="AT266" s="678">
        <f t="shared" si="68"/>
        <v>0.98390160000000026</v>
      </c>
      <c r="AU266" s="678">
        <f t="shared" si="68"/>
        <v>1.0626137280000003</v>
      </c>
      <c r="AV266" s="678">
        <f t="shared" si="68"/>
        <v>1.1476228262400003</v>
      </c>
      <c r="AW266" s="745">
        <f t="shared" si="80"/>
        <v>4.9333581542400013</v>
      </c>
      <c r="AX266" s="854">
        <f t="shared" si="81"/>
        <v>6.0561725438742959</v>
      </c>
      <c r="AY266" s="1090">
        <v>1.22</v>
      </c>
      <c r="AZ266" s="964">
        <v>6.5699999999999994</v>
      </c>
      <c r="BA266" s="964">
        <v>-27.169999999999998</v>
      </c>
      <c r="BB266" s="964">
        <v>-11.600000000000001</v>
      </c>
      <c r="BC266" s="964">
        <v>-15.6</v>
      </c>
      <c r="BE266" s="701">
        <v>2013</v>
      </c>
      <c r="BF266" s="986" t="e">
        <f>#VALUE!</f>
        <v>#VALUE!</v>
      </c>
      <c r="BG266" s="972">
        <v>5.7</v>
      </c>
    </row>
    <row r="267" spans="1:59" ht="11.25" customHeight="1" x14ac:dyDescent="0.2">
      <c r="A267" s="566" t="s">
        <v>1376</v>
      </c>
      <c r="B267" s="651" t="s">
        <v>1377</v>
      </c>
      <c r="C267" s="1080" t="s">
        <v>124</v>
      </c>
      <c r="D267" s="1080" t="s">
        <v>4444</v>
      </c>
      <c r="E267" s="835">
        <v>7</v>
      </c>
      <c r="F267" s="554">
        <v>578</v>
      </c>
      <c r="G267" s="554" t="s">
        <v>107</v>
      </c>
      <c r="H267" s="554" t="s">
        <v>107</v>
      </c>
      <c r="I267" s="966">
        <v>89.29</v>
      </c>
      <c r="J267" s="745">
        <f t="shared" si="69"/>
        <v>2.4638817336767835</v>
      </c>
      <c r="K267" s="968">
        <v>0.55000000000000004</v>
      </c>
      <c r="L267" s="679">
        <v>4</v>
      </c>
      <c r="M267" s="736">
        <f t="shared" si="70"/>
        <v>2.2000000000000002</v>
      </c>
      <c r="N267" s="644" t="s">
        <v>108</v>
      </c>
      <c r="O267" s="838">
        <v>0.5</v>
      </c>
      <c r="P267" s="695">
        <v>43125</v>
      </c>
      <c r="Q267" s="695">
        <v>43146</v>
      </c>
      <c r="R267" s="736">
        <f t="shared" si="71"/>
        <v>10.000000000000009</v>
      </c>
      <c r="S267" s="802">
        <f>IF(INDEX(Historical!$D$7:$D$1452,MATCH(B267,Historical!$B$7:$B$1452,0))=0,"n/a",(INDEX(Historical!$C$7:$C$1452,MATCH(B267,Historical!$B$7:$B$1452,0))/INDEX(Historical!$D$7:$D$1452,MATCH(B267,Historical!$B$7:$B$1452,0))-1)*100)</f>
        <v>11.111111111111116</v>
      </c>
      <c r="T267" s="802">
        <f>IF(INDEX(Historical!$F$7:$F$1452,MATCH(B267,Historical!$B$7:$B$1452,0))=0,"n/a",((INDEX(Historical!$C$7:$C$1452,MATCH(B267,Historical!$B$7:$B$1452,0))/INDEX(Historical!$F$7:$F$1452,MATCH(B267,Historical!$B$7:$B$1452,0)))^(1/3)-1)*100)</f>
        <v>12.624788044360603</v>
      </c>
      <c r="U267" s="802">
        <f>IF(INDEX(Historical!$I$7:$I$1452,MATCH(B267,Historical!$B$7:$B$1452,0))=0,"n/a",((INDEX(Historical!$C$7:$C$1452,MATCH(B267,Historical!$B$7:$B$1452,0))/INDEX(Historical!$I$7:$I$1452,MATCH(B267,Historical!$B$7:$B$1452,0)))^(1/5)-1)*100)</f>
        <v>14.869835499703509</v>
      </c>
      <c r="V267" s="802">
        <f>IF(INDEX(Historical!$O$7:$O$1452,MATCH(B267,Historical!$B$7:$B$1452,0))=0,"n/a",((INDEX(Historical!$C$7:$C$1452,MATCH(B267,Historical!$B$7:$B$1452,0))/INDEX(Historical!$O$7:$O$1452,MATCH(B267,Historical!$B$7:$B$1452,0)))^(1/10)-1)*100)</f>
        <v>18.706021469188027</v>
      </c>
      <c r="W267" s="803">
        <f t="shared" si="72"/>
        <v>0.79492240101384659</v>
      </c>
      <c r="X267" s="804">
        <f t="shared" si="73"/>
        <v>9.9132236664690065</v>
      </c>
      <c r="Y267" s="967"/>
      <c r="Z267" s="745">
        <f t="shared" si="74"/>
        <v>41.198501872659179</v>
      </c>
      <c r="AA267" s="678">
        <f t="shared" si="75"/>
        <v>16.720973782771537</v>
      </c>
      <c r="AB267" s="679">
        <v>12</v>
      </c>
      <c r="AC267" s="959">
        <v>5.34</v>
      </c>
      <c r="AD267" s="959">
        <v>1.18</v>
      </c>
      <c r="AE267" s="959">
        <v>0.96</v>
      </c>
      <c r="AF267" s="959">
        <v>1.94</v>
      </c>
      <c r="AG267" s="959">
        <v>7.0000000000000009</v>
      </c>
      <c r="AH267" s="961">
        <v>-5.8999999999999995</v>
      </c>
      <c r="AI267" s="961">
        <v>18.91</v>
      </c>
      <c r="AJ267" s="959">
        <v>1.5</v>
      </c>
      <c r="AK267" s="959">
        <v>14.21</v>
      </c>
      <c r="AL267" s="969">
        <v>1490</v>
      </c>
      <c r="AM267" s="964">
        <v>0.3</v>
      </c>
      <c r="AN267" s="959">
        <v>0</v>
      </c>
      <c r="AO267" s="845">
        <f t="shared" si="76"/>
        <v>0.6127434506087539</v>
      </c>
      <c r="AP267" s="846">
        <f t="shared" si="77"/>
        <v>17.333717233380291</v>
      </c>
      <c r="AQ267" s="680">
        <f t="shared" si="78"/>
        <v>20.071625177228249</v>
      </c>
      <c r="AR267" s="745">
        <f>INDEX(Historical!$C$7:$C$1452,MATCH(B267,Historical!$B$7:$B$1452,0))*IF(AH267="n/a",1.03,IF(AH267&lt;0,1.01,IF(AH267&gt;10,1.1,(1+AH267/100))))</f>
        <v>2.02</v>
      </c>
      <c r="AS267" s="678">
        <f t="shared" si="79"/>
        <v>2.2220000000000004</v>
      </c>
      <c r="AT267" s="678">
        <f t="shared" ref="AT267:AV286" si="83">IF($AK267="n/a",1.03*AS267,IF($AK267&lt;0,1.01*AS267,IF($AK267&gt;10,1.1*AS267,(1+$AK267/100)*AS267)))</f>
        <v>2.4442000000000008</v>
      </c>
      <c r="AU267" s="678">
        <f t="shared" si="83"/>
        <v>2.6886200000000011</v>
      </c>
      <c r="AV267" s="678">
        <f t="shared" si="83"/>
        <v>2.9574820000000015</v>
      </c>
      <c r="AW267" s="745">
        <f t="shared" si="80"/>
        <v>12.332302000000006</v>
      </c>
      <c r="AX267" s="854">
        <f t="shared" si="81"/>
        <v>13.811515287266216</v>
      </c>
      <c r="AY267" s="1090">
        <v>0.93</v>
      </c>
      <c r="AZ267" s="964">
        <v>7.1999999999999993</v>
      </c>
      <c r="BA267" s="964">
        <v>-25.380000000000003</v>
      </c>
      <c r="BB267" s="964">
        <v>-5.36</v>
      </c>
      <c r="BC267" s="964">
        <v>-13.900000000000002</v>
      </c>
      <c r="BE267" s="701">
        <v>2012</v>
      </c>
      <c r="BF267" s="986" t="e">
        <f>#VALUE!</f>
        <v>#VALUE!</v>
      </c>
      <c r="BG267" s="972">
        <v>3.8</v>
      </c>
    </row>
    <row r="268" spans="1:59" ht="11.25" customHeight="1" x14ac:dyDescent="0.2">
      <c r="A268" s="645" t="s">
        <v>1378</v>
      </c>
      <c r="B268" s="651" t="s">
        <v>1379</v>
      </c>
      <c r="C268" s="1080" t="s">
        <v>113</v>
      </c>
      <c r="D268" s="1080" t="s">
        <v>4445</v>
      </c>
      <c r="E268" s="836">
        <v>7</v>
      </c>
      <c r="F268" s="554">
        <v>573</v>
      </c>
      <c r="G268" s="554" t="s">
        <v>107</v>
      </c>
      <c r="H268" s="554" t="s">
        <v>107</v>
      </c>
      <c r="I268" s="966">
        <v>95.45</v>
      </c>
      <c r="J268" s="745">
        <f t="shared" si="69"/>
        <v>1.5086432687270823</v>
      </c>
      <c r="K268" s="968">
        <v>0.36</v>
      </c>
      <c r="L268" s="679">
        <v>4</v>
      </c>
      <c r="M268" s="736">
        <f t="shared" si="70"/>
        <v>1.44</v>
      </c>
      <c r="N268" s="644" t="s">
        <v>268</v>
      </c>
      <c r="O268" s="838">
        <v>0.33</v>
      </c>
      <c r="P268" s="960">
        <v>42986</v>
      </c>
      <c r="Q268" s="960">
        <v>43012</v>
      </c>
      <c r="R268" s="736">
        <f t="shared" si="71"/>
        <v>9.0909090909090811</v>
      </c>
      <c r="S268" s="802">
        <f>IF(INDEX(Historical!$D$7:$D$1452,MATCH(B268,Historical!$B$7:$B$1452,0))=0,"n/a",(INDEX(Historical!$C$7:$C$1452,MATCH(B268,Historical!$B$7:$B$1452,0))/INDEX(Historical!$D$7:$D$1452,MATCH(B268,Historical!$B$7:$B$1452,0))-1)*100)</f>
        <v>2.2727272727272707</v>
      </c>
      <c r="T268" s="802">
        <f>IF(INDEX(Historical!$F$7:$F$1452,MATCH(B268,Historical!$B$7:$B$1452,0))=0,"n/a",((INDEX(Historical!$C$7:$C$1452,MATCH(B268,Historical!$B$7:$B$1452,0))/INDEX(Historical!$F$7:$F$1452,MATCH(B268,Historical!$B$7:$B$1452,0)))^(1/3)-1)*100)</f>
        <v>8.5659831564032007</v>
      </c>
      <c r="U268" s="802">
        <f>IF(INDEX(Historical!$I$7:$I$1452,MATCH(B268,Historical!$B$7:$B$1452,0))=0,"n/a",((INDEX(Historical!$C$7:$C$1452,MATCH(B268,Historical!$B$7:$B$1452,0))/INDEX(Historical!$I$7:$I$1452,MATCH(B268,Historical!$B$7:$B$1452,0)))^(1/5)-1)*100)</f>
        <v>18.204927370905001</v>
      </c>
      <c r="V268" s="802" t="str">
        <f>IF(INDEX(Historical!$O$7:$O$1452,MATCH(B268,Historical!$B$7:$B$1452,0))=0,"n/a",((INDEX(Historical!$C$7:$C$1452,MATCH(B268,Historical!$B$7:$B$1452,0))/INDEX(Historical!$O$7:$O$1452,MATCH(B268,Historical!$B$7:$B$1452,0)))^(1/10)-1)*100)</f>
        <v>n/a</v>
      </c>
      <c r="W268" s="803" t="str">
        <f t="shared" si="72"/>
        <v>n/a</v>
      </c>
      <c r="X268" s="804">
        <f t="shared" si="73"/>
        <v>2.0687417466937501</v>
      </c>
      <c r="Y268" s="770" t="s">
        <v>4482</v>
      </c>
      <c r="Z268" s="745">
        <f t="shared" si="74"/>
        <v>25.352112676056336</v>
      </c>
      <c r="AA268" s="678">
        <f t="shared" si="75"/>
        <v>16.804577464788732</v>
      </c>
      <c r="AB268" s="679">
        <v>12</v>
      </c>
      <c r="AC268" s="959">
        <v>5.68</v>
      </c>
      <c r="AD268" s="959">
        <v>1.1399999999999999</v>
      </c>
      <c r="AE268" s="959">
        <v>3.7</v>
      </c>
      <c r="AF268" s="959">
        <v>2.04</v>
      </c>
      <c r="AG268" s="959">
        <v>21.9</v>
      </c>
      <c r="AH268" s="959">
        <v>17.8</v>
      </c>
      <c r="AI268" s="959">
        <v>15.110000000000001</v>
      </c>
      <c r="AJ268" s="959">
        <v>8.7999999999999989</v>
      </c>
      <c r="AK268" s="959">
        <v>14.7</v>
      </c>
      <c r="AL268" s="969">
        <v>9910</v>
      </c>
      <c r="AM268" s="964">
        <v>0.2</v>
      </c>
      <c r="AN268" s="959">
        <v>0.56000000000000005</v>
      </c>
      <c r="AO268" s="845">
        <f t="shared" si="76"/>
        <v>2.9089931748433493</v>
      </c>
      <c r="AP268" s="846">
        <f t="shared" si="77"/>
        <v>19.713570639632081</v>
      </c>
      <c r="AQ268" s="680">
        <f t="shared" si="78"/>
        <v>23.434801554269068</v>
      </c>
      <c r="AR268" s="745">
        <f>INDEX(Historical!$C$7:$C$1452,MATCH(B268,Historical!$B$7:$B$1452,0))*IF(AH268="n/a",1.03,IF(AH268&lt;0,1.01,IF(AH268&gt;10,1.1,(1+AH268/100))))</f>
        <v>1.4850000000000003</v>
      </c>
      <c r="AS268" s="678">
        <f t="shared" si="79"/>
        <v>1.6335000000000004</v>
      </c>
      <c r="AT268" s="678">
        <f t="shared" si="83"/>
        <v>1.7968500000000005</v>
      </c>
      <c r="AU268" s="678">
        <f t="shared" si="83"/>
        <v>1.9765350000000008</v>
      </c>
      <c r="AV268" s="678">
        <f t="shared" si="83"/>
        <v>2.174188500000001</v>
      </c>
      <c r="AW268" s="745">
        <f t="shared" si="80"/>
        <v>9.0660735000000034</v>
      </c>
      <c r="AX268" s="854">
        <f t="shared" si="81"/>
        <v>9.4982435830277669</v>
      </c>
      <c r="AY268" s="1090">
        <v>0.82</v>
      </c>
      <c r="AZ268" s="964">
        <v>5.41</v>
      </c>
      <c r="BA268" s="964">
        <v>-20.68</v>
      </c>
      <c r="BB268" s="964">
        <v>-4.32</v>
      </c>
      <c r="BC268" s="964">
        <v>-11.72</v>
      </c>
      <c r="BE268" s="701">
        <v>2013</v>
      </c>
      <c r="BF268" s="986" t="e">
        <f>#VALUE!</f>
        <v>#VALUE!</v>
      </c>
      <c r="BG268" s="972">
        <v>11</v>
      </c>
    </row>
    <row r="269" spans="1:59" ht="11.25" customHeight="1" x14ac:dyDescent="0.2">
      <c r="A269" s="645" t="s">
        <v>1380</v>
      </c>
      <c r="B269" s="651" t="s">
        <v>1381</v>
      </c>
      <c r="C269" s="1080" t="s">
        <v>113</v>
      </c>
      <c r="D269" s="1080" t="s">
        <v>4410</v>
      </c>
      <c r="E269" s="835">
        <v>6</v>
      </c>
      <c r="F269" s="554">
        <v>673</v>
      </c>
      <c r="G269" s="554" t="s">
        <v>107</v>
      </c>
      <c r="H269" s="554" t="s">
        <v>107</v>
      </c>
      <c r="I269" s="966">
        <v>47.72</v>
      </c>
      <c r="J269" s="745">
        <f t="shared" si="69"/>
        <v>2.933780385582565</v>
      </c>
      <c r="K269" s="968">
        <v>0.35</v>
      </c>
      <c r="L269" s="679">
        <v>4</v>
      </c>
      <c r="M269" s="736">
        <f t="shared" si="70"/>
        <v>1.4</v>
      </c>
      <c r="N269" s="644" t="s">
        <v>509</v>
      </c>
      <c r="O269" s="838">
        <v>0.32</v>
      </c>
      <c r="P269" s="960">
        <v>43088</v>
      </c>
      <c r="Q269" s="960">
        <v>43105</v>
      </c>
      <c r="R269" s="736">
        <f t="shared" si="71"/>
        <v>9.3749999999999911</v>
      </c>
      <c r="S269" s="802">
        <f>IF(INDEX(Historical!$D$7:$D$1452,MATCH(B269,Historical!$B$7:$B$1452,0))=0,"n/a",(INDEX(Historical!$C$7:$C$1452,MATCH(B269,Historical!$B$7:$B$1452,0))/INDEX(Historical!$D$7:$D$1452,MATCH(B269,Historical!$B$7:$B$1452,0))-1)*100)</f>
        <v>10.344827586206918</v>
      </c>
      <c r="T269" s="802">
        <f>IF(INDEX(Historical!$F$7:$F$1452,MATCH(B269,Historical!$B$7:$B$1452,0))=0,"n/a",((INDEX(Historical!$C$7:$C$1452,MATCH(B269,Historical!$B$7:$B$1452,0))/INDEX(Historical!$F$7:$F$1452,MATCH(B269,Historical!$B$7:$B$1452,0)))^(1/3)-1)*100)</f>
        <v>8.576704663796253</v>
      </c>
      <c r="U269" s="802" t="str">
        <f>IF(INDEX(Historical!$I$7:$I$1452,MATCH(B269,Historical!$B$7:$B$1452,0))=0,"n/a",((INDEX(Historical!$C$7:$C$1452,MATCH(B269,Historical!$B$7:$B$1452,0))/INDEX(Historical!$I$7:$I$1452,MATCH(B269,Historical!$B$7:$B$1452,0)))^(1/5)-1)*100)</f>
        <v>n/a</v>
      </c>
      <c r="V269" s="802" t="str">
        <f>IF(INDEX(Historical!$O$7:$O$1452,MATCH(B269,Historical!$B$7:$B$1452,0))=0,"n/a",((INDEX(Historical!$C$7:$C$1452,MATCH(B269,Historical!$B$7:$B$1452,0))/INDEX(Historical!$O$7:$O$1452,MATCH(B269,Historical!$B$7:$B$1452,0)))^(1/10)-1)*100)</f>
        <v>n/a</v>
      </c>
      <c r="W269" s="803" t="str">
        <f t="shared" si="72"/>
        <v>n/a</v>
      </c>
      <c r="X269" s="804" t="str">
        <f t="shared" si="73"/>
        <v>n/a</v>
      </c>
      <c r="Y269" s="756"/>
      <c r="Z269" s="745">
        <f t="shared" si="74"/>
        <v>55.776892430278892</v>
      </c>
      <c r="AA269" s="678">
        <f t="shared" si="75"/>
        <v>19.011952191235061</v>
      </c>
      <c r="AB269" s="679">
        <v>12</v>
      </c>
      <c r="AC269" s="959">
        <v>2.5099999999999998</v>
      </c>
      <c r="AD269" s="959">
        <v>1.95</v>
      </c>
      <c r="AE269" s="959">
        <v>1.75</v>
      </c>
      <c r="AF269" s="959">
        <v>4.1100000000000003</v>
      </c>
      <c r="AG269" s="959">
        <v>28.499999999999996</v>
      </c>
      <c r="AH269" s="959">
        <v>22.6</v>
      </c>
      <c r="AI269" s="959">
        <v>8.02</v>
      </c>
      <c r="AJ269" s="959">
        <v>24.2</v>
      </c>
      <c r="AK269" s="959">
        <v>9.75</v>
      </c>
      <c r="AL269" s="969">
        <v>6550</v>
      </c>
      <c r="AM269" s="964">
        <v>0.4</v>
      </c>
      <c r="AN269" s="959">
        <v>1.71</v>
      </c>
      <c r="AO269" s="845" t="str">
        <f t="shared" si="76"/>
        <v>n/a</v>
      </c>
      <c r="AP269" s="846" t="str">
        <f t="shared" si="77"/>
        <v>n/a</v>
      </c>
      <c r="AQ269" s="680">
        <f t="shared" si="78"/>
        <v>86.355840627519328</v>
      </c>
      <c r="AR269" s="745">
        <f>INDEX(Historical!$C$7:$C$1452,MATCH(B269,Historical!$B$7:$B$1452,0))*IF(AH269="n/a",1.03,IF(AH269&lt;0,1.01,IF(AH269&gt;10,1.1,(1+AH269/100))))</f>
        <v>1.4080000000000001</v>
      </c>
      <c r="AS269" s="678">
        <f t="shared" si="79"/>
        <v>1.5209216000000003</v>
      </c>
      <c r="AT269" s="678">
        <f t="shared" si="83"/>
        <v>1.6692114560000002</v>
      </c>
      <c r="AU269" s="678">
        <f t="shared" si="83"/>
        <v>1.83195957296</v>
      </c>
      <c r="AV269" s="678">
        <f t="shared" si="83"/>
        <v>2.0105756313235998</v>
      </c>
      <c r="AW269" s="745">
        <f t="shared" si="80"/>
        <v>8.4406682602836014</v>
      </c>
      <c r="AX269" s="854">
        <f t="shared" si="81"/>
        <v>17.687904988020957</v>
      </c>
      <c r="AY269" s="1090">
        <v>1.22</v>
      </c>
      <c r="AZ269" s="964">
        <v>5.0500000000000007</v>
      </c>
      <c r="BA269" s="964">
        <v>-26.07</v>
      </c>
      <c r="BB269" s="964">
        <v>-12.04</v>
      </c>
      <c r="BC269" s="964">
        <v>-15.479999999999999</v>
      </c>
      <c r="BE269" s="701">
        <v>2013</v>
      </c>
      <c r="BF269" s="986" t="e">
        <f>#VALUE!</f>
        <v>#VALUE!</v>
      </c>
      <c r="BG269" s="972">
        <v>6</v>
      </c>
    </row>
    <row r="270" spans="1:59" s="882" customFormat="1" ht="11.25" customHeight="1" x14ac:dyDescent="0.2">
      <c r="A270" s="861" t="s">
        <v>1382</v>
      </c>
      <c r="B270" s="890" t="s">
        <v>1383</v>
      </c>
      <c r="C270" s="1080" t="s">
        <v>4407</v>
      </c>
      <c r="D270" s="1080" t="s">
        <v>4438</v>
      </c>
      <c r="E270" s="862">
        <v>9</v>
      </c>
      <c r="F270" s="554">
        <v>411</v>
      </c>
      <c r="G270" s="1179" t="s">
        <v>107</v>
      </c>
      <c r="H270" s="1179" t="s">
        <v>107</v>
      </c>
      <c r="I270" s="863">
        <v>18.170000000000002</v>
      </c>
      <c r="J270" s="864">
        <f t="shared" si="69"/>
        <v>4.623004953219592</v>
      </c>
      <c r="K270" s="865">
        <v>0.21</v>
      </c>
      <c r="L270" s="866">
        <v>4</v>
      </c>
      <c r="M270" s="867">
        <f t="shared" si="70"/>
        <v>0.84</v>
      </c>
      <c r="N270" s="868" t="s">
        <v>268</v>
      </c>
      <c r="O270" s="869">
        <v>0.19</v>
      </c>
      <c r="P270" s="870">
        <v>43461</v>
      </c>
      <c r="Q270" s="870">
        <v>43468</v>
      </c>
      <c r="R270" s="867">
        <f t="shared" si="71"/>
        <v>10.52631578947368</v>
      </c>
      <c r="S270" s="802">
        <f>IF(INDEX(Historical!$D$7:$D$1452,MATCH(B270,Historical!$B$7:$B$1452,0))=0,"n/a",(INDEX(Historical!$C$7:$C$1452,MATCH(B270,Historical!$B$7:$B$1452,0))/INDEX(Historical!$D$7:$D$1452,MATCH(B270,Historical!$B$7:$B$1452,0))-1)*100)</f>
        <v>25.925925925925931</v>
      </c>
      <c r="T270" s="802">
        <f>IF(INDEX(Historical!$F$7:$F$1452,MATCH(B270,Historical!$B$7:$B$1452,0))=0,"n/a",((INDEX(Historical!$C$7:$C$1452,MATCH(B270,Historical!$B$7:$B$1452,0))/INDEX(Historical!$F$7:$F$1452,MATCH(B270,Historical!$B$7:$B$1452,0)))^(1/3)-1)*100)</f>
        <v>25.99210498948732</v>
      </c>
      <c r="U270" s="802">
        <f>IF(INDEX(Historical!$I$7:$I$1452,MATCH(B270,Historical!$B$7:$B$1452,0))=0,"n/a",((INDEX(Historical!$C$7:$C$1452,MATCH(B270,Historical!$B$7:$B$1452,0))/INDEX(Historical!$I$7:$I$1452,MATCH(B270,Historical!$B$7:$B$1452,0)))^(1/5)-1)*100)</f>
        <v>29.047935865036024</v>
      </c>
      <c r="V270" s="802" t="str">
        <f>IF(INDEX(Historical!$O$7:$O$1452,MATCH(B270,Historical!$B$7:$B$1452,0))=0,"n/a",((INDEX(Historical!$C$7:$C$1452,MATCH(B270,Historical!$B$7:$B$1452,0))/INDEX(Historical!$O$7:$O$1452,MATCH(B270,Historical!$B$7:$B$1452,0)))^(1/10)-1)*100)</f>
        <v>n/a</v>
      </c>
      <c r="W270" s="871" t="str">
        <f t="shared" si="72"/>
        <v>n/a</v>
      </c>
      <c r="X270" s="872">
        <f t="shared" si="73"/>
        <v>0.53007182235467198</v>
      </c>
      <c r="Y270" s="873"/>
      <c r="Z270" s="864">
        <f t="shared" si="74"/>
        <v>69.421487603305792</v>
      </c>
      <c r="AA270" s="874">
        <f t="shared" si="75"/>
        <v>15.016528925619836</v>
      </c>
      <c r="AB270" s="866">
        <v>12</v>
      </c>
      <c r="AC270" s="875">
        <v>1.21</v>
      </c>
      <c r="AD270" s="875">
        <v>1.87</v>
      </c>
      <c r="AE270" s="875">
        <v>3.47</v>
      </c>
      <c r="AF270" s="875">
        <v>2.04</v>
      </c>
      <c r="AG270" s="875">
        <v>16.600000000000001</v>
      </c>
      <c r="AH270" s="884" t="s">
        <v>138</v>
      </c>
      <c r="AI270" s="884" t="s">
        <v>138</v>
      </c>
      <c r="AJ270" s="875">
        <v>54.800000000000004</v>
      </c>
      <c r="AK270" s="875">
        <v>8</v>
      </c>
      <c r="AL270" s="876">
        <v>2700</v>
      </c>
      <c r="AM270" s="877">
        <v>3.8</v>
      </c>
      <c r="AN270" s="875">
        <v>4.3099999999999996</v>
      </c>
      <c r="AO270" s="878">
        <f t="shared" si="76"/>
        <v>18.654411892635778</v>
      </c>
      <c r="AP270" s="879">
        <f t="shared" si="77"/>
        <v>33.670940818255616</v>
      </c>
      <c r="AQ270" s="880">
        <f t="shared" si="78"/>
        <v>16.683273119566365</v>
      </c>
      <c r="AR270" s="745">
        <f>INDEX(Historical!$C$7:$C$1452,MATCH(B270,Historical!$B$7:$B$1452,0))*IF(AH270="n/a",1.03,IF(AH270&lt;0,1.01,IF(AH270&gt;10,1.1,(1+AH270/100))))</f>
        <v>0.70040000000000002</v>
      </c>
      <c r="AS270" s="874">
        <f t="shared" si="79"/>
        <v>0.72141200000000005</v>
      </c>
      <c r="AT270" s="874">
        <f t="shared" si="83"/>
        <v>0.77912496000000009</v>
      </c>
      <c r="AU270" s="874">
        <f t="shared" si="83"/>
        <v>0.84145495680000015</v>
      </c>
      <c r="AV270" s="874">
        <f t="shared" si="83"/>
        <v>0.90877135334400028</v>
      </c>
      <c r="AW270" s="864">
        <f t="shared" si="80"/>
        <v>3.9511632701440007</v>
      </c>
      <c r="AX270" s="881">
        <f t="shared" si="81"/>
        <v>21.745532581970284</v>
      </c>
      <c r="AY270" s="1091">
        <v>1.2</v>
      </c>
      <c r="AZ270" s="877">
        <v>13.919999999999998</v>
      </c>
      <c r="BA270" s="877">
        <v>-18.43</v>
      </c>
      <c r="BB270" s="877">
        <v>-4.3</v>
      </c>
      <c r="BC270" s="877">
        <v>-8.7900000000000009</v>
      </c>
      <c r="BD270" s="1007"/>
      <c r="BE270" s="701">
        <v>2011</v>
      </c>
      <c r="BF270" s="986" t="e">
        <f>#VALUE!</f>
        <v>#VALUE!</v>
      </c>
      <c r="BG270" s="938">
        <v>2.8000000000000003</v>
      </c>
    </row>
    <row r="271" spans="1:59" ht="11.25" customHeight="1" x14ac:dyDescent="0.2">
      <c r="A271" s="645" t="s">
        <v>1384</v>
      </c>
      <c r="B271" s="651" t="s">
        <v>1385</v>
      </c>
      <c r="C271" s="1080" t="s">
        <v>155</v>
      </c>
      <c r="D271" s="1080" t="s">
        <v>4412</v>
      </c>
      <c r="E271" s="835">
        <v>6</v>
      </c>
      <c r="F271" s="554">
        <v>735</v>
      </c>
      <c r="G271" s="554" t="s">
        <v>107</v>
      </c>
      <c r="H271" s="554" t="s">
        <v>107</v>
      </c>
      <c r="I271" s="959">
        <v>33.24</v>
      </c>
      <c r="J271" s="745">
        <f t="shared" si="69"/>
        <v>2.286401925391095</v>
      </c>
      <c r="K271" s="968">
        <v>0.19</v>
      </c>
      <c r="L271" s="679">
        <v>4</v>
      </c>
      <c r="M271" s="736">
        <f t="shared" si="70"/>
        <v>0.76</v>
      </c>
      <c r="N271" s="644" t="s">
        <v>204</v>
      </c>
      <c r="O271" s="838">
        <v>0.17</v>
      </c>
      <c r="P271" s="958">
        <v>43353</v>
      </c>
      <c r="Q271" s="958">
        <v>43368</v>
      </c>
      <c r="R271" s="736">
        <f t="shared" si="71"/>
        <v>11.764705882352935</v>
      </c>
      <c r="S271" s="802">
        <f>IF(INDEX(Historical!$D$7:$D$1452,MATCH(B271,Historical!$B$7:$B$1452,0))=0,"n/a",(INDEX(Historical!$C$7:$C$1452,MATCH(B271,Historical!$B$7:$B$1452,0))/INDEX(Historical!$D$7:$D$1452,MATCH(B271,Historical!$B$7:$B$1452,0))-1)*100)</f>
        <v>14.285714285714279</v>
      </c>
      <c r="T271" s="802">
        <f>IF(INDEX(Historical!$F$7:$F$1452,MATCH(B271,Historical!$B$7:$B$1452,0))=0,"n/a",((INDEX(Historical!$C$7:$C$1452,MATCH(B271,Historical!$B$7:$B$1452,0))/INDEX(Historical!$F$7:$F$1452,MATCH(B271,Historical!$B$7:$B$1452,0)))^(1/3)-1)*100)</f>
        <v>11.636800399929626</v>
      </c>
      <c r="U271" s="802">
        <f>IF(INDEX(Historical!$I$7:$I$1452,MATCH(B271,Historical!$B$7:$B$1452,0))=0,"n/a",((INDEX(Historical!$C$7:$C$1452,MATCH(B271,Historical!$B$7:$B$1452,0))/INDEX(Historical!$I$7:$I$1452,MATCH(B271,Historical!$B$7:$B$1452,0)))^(1/5)-1)*100)</f>
        <v>9.8560543306117623</v>
      </c>
      <c r="V271" s="802">
        <f>IF(INDEX(Historical!$O$7:$O$1452,MATCH(B271,Historical!$B$7:$B$1452,0))=0,"n/a",((INDEX(Historical!$C$7:$C$1452,MATCH(B271,Historical!$B$7:$B$1452,0))/INDEX(Historical!$O$7:$O$1452,MATCH(B271,Historical!$B$7:$B$1452,0)))^(1/10)-1)*100)</f>
        <v>8.6180981564665249</v>
      </c>
      <c r="W271" s="803">
        <f t="shared" si="72"/>
        <v>1.1436460982074503</v>
      </c>
      <c r="X271" s="804">
        <f t="shared" si="73"/>
        <v>0.66148015641689684</v>
      </c>
      <c r="Y271" s="651"/>
      <c r="Z271" s="745">
        <f t="shared" si="74"/>
        <v>33.928571428571423</v>
      </c>
      <c r="AA271" s="678">
        <f t="shared" si="75"/>
        <v>14.839285714285714</v>
      </c>
      <c r="AB271" s="679">
        <v>4</v>
      </c>
      <c r="AC271" s="959">
        <v>2.2400000000000002</v>
      </c>
      <c r="AD271" s="959" t="s">
        <v>138</v>
      </c>
      <c r="AE271" s="959">
        <v>0.57999999999999996</v>
      </c>
      <c r="AF271" s="959">
        <v>1.86</v>
      </c>
      <c r="AG271" s="959">
        <v>10.8</v>
      </c>
      <c r="AH271" s="959">
        <v>41.699999999999996</v>
      </c>
      <c r="AI271" s="959">
        <v>8.6</v>
      </c>
      <c r="AJ271" s="959">
        <v>14.899999999999999</v>
      </c>
      <c r="AK271" s="959" t="s">
        <v>138</v>
      </c>
      <c r="AL271" s="969">
        <v>94.73</v>
      </c>
      <c r="AM271" s="964">
        <v>1</v>
      </c>
      <c r="AN271" s="959">
        <v>0.13</v>
      </c>
      <c r="AO271" s="845">
        <f t="shared" si="76"/>
        <v>-2.6968294582828563</v>
      </c>
      <c r="AP271" s="846">
        <f t="shared" si="77"/>
        <v>12.142456256002857</v>
      </c>
      <c r="AQ271" s="680">
        <f t="shared" si="78"/>
        <v>10.757134565421357</v>
      </c>
      <c r="AR271" s="745">
        <f>INDEX(Historical!$C$7:$C$1452,MATCH(B271,Historical!$B$7:$B$1452,0))*IF(AH271="n/a",1.03,IF(AH271&lt;0,1.01,IF(AH271&gt;10,1.1,(1+AH271/100))))</f>
        <v>0.70400000000000007</v>
      </c>
      <c r="AS271" s="678">
        <f t="shared" si="79"/>
        <v>0.76454400000000011</v>
      </c>
      <c r="AT271" s="678">
        <f t="shared" si="83"/>
        <v>0.78748032000000012</v>
      </c>
      <c r="AU271" s="678">
        <f t="shared" si="83"/>
        <v>0.81110472960000013</v>
      </c>
      <c r="AV271" s="678">
        <f t="shared" si="83"/>
        <v>0.83543787148800019</v>
      </c>
      <c r="AW271" s="745">
        <f t="shared" si="80"/>
        <v>3.9025669210880007</v>
      </c>
      <c r="AX271" s="854">
        <f t="shared" si="81"/>
        <v>11.740574371504213</v>
      </c>
      <c r="AY271" s="1090">
        <v>0.12</v>
      </c>
      <c r="AZ271" s="964">
        <v>51.09</v>
      </c>
      <c r="BA271" s="964">
        <v>-14.330000000000002</v>
      </c>
      <c r="BB271" s="964">
        <v>23.79</v>
      </c>
      <c r="BC271" s="964">
        <v>5.8999999999999995</v>
      </c>
      <c r="BE271" s="701">
        <v>2013</v>
      </c>
      <c r="BF271" s="986" t="e">
        <f>#VALUE!</f>
        <v>#VALUE!</v>
      </c>
      <c r="BG271" s="972">
        <v>6.2</v>
      </c>
    </row>
    <row r="272" spans="1:59" ht="11.25" customHeight="1" x14ac:dyDescent="0.2">
      <c r="A272" s="566" t="s">
        <v>1386</v>
      </c>
      <c r="B272" s="651" t="s">
        <v>1387</v>
      </c>
      <c r="C272" s="1080" t="s">
        <v>109</v>
      </c>
      <c r="D272" s="1080" t="s">
        <v>4427</v>
      </c>
      <c r="E272" s="835">
        <v>8</v>
      </c>
      <c r="F272" s="554">
        <v>528</v>
      </c>
      <c r="G272" s="554" t="s">
        <v>38</v>
      </c>
      <c r="H272" s="554" t="s">
        <v>116</v>
      </c>
      <c r="I272" s="966">
        <v>14.78</v>
      </c>
      <c r="J272" s="745">
        <f t="shared" si="69"/>
        <v>4.6008119079837622</v>
      </c>
      <c r="K272" s="968">
        <v>0.17</v>
      </c>
      <c r="L272" s="679">
        <v>4</v>
      </c>
      <c r="M272" s="736">
        <f t="shared" si="70"/>
        <v>0.68</v>
      </c>
      <c r="N272" s="644" t="s">
        <v>150</v>
      </c>
      <c r="O272" s="838">
        <v>0.12</v>
      </c>
      <c r="P272" s="958">
        <v>43339</v>
      </c>
      <c r="Q272" s="958">
        <v>43357</v>
      </c>
      <c r="R272" s="736">
        <f t="shared" si="71"/>
        <v>41.666666666666679</v>
      </c>
      <c r="S272" s="802">
        <f>IF(INDEX(Historical!$D$7:$D$1452,MATCH(B272,Historical!$B$7:$B$1452,0))=0,"n/a",(INDEX(Historical!$C$7:$C$1452,MATCH(B272,Historical!$B$7:$B$1452,0))/INDEX(Historical!$D$7:$D$1452,MATCH(B272,Historical!$B$7:$B$1452,0))-1)*100)</f>
        <v>15.151515151515138</v>
      </c>
      <c r="T272" s="802">
        <f>IF(INDEX(Historical!$F$7:$F$1452,MATCH(B272,Historical!$B$7:$B$1452,0))=0,"n/a",((INDEX(Historical!$C$7:$C$1452,MATCH(B272,Historical!$B$7:$B$1452,0))/INDEX(Historical!$F$7:$F$1452,MATCH(B272,Historical!$B$7:$B$1452,0)))^(1/3)-1)*100)</f>
        <v>14.977941578896626</v>
      </c>
      <c r="U272" s="802">
        <f>IF(INDEX(Historical!$I$7:$I$1452,MATCH(B272,Historical!$B$7:$B$1452,0))=0,"n/a",((INDEX(Historical!$C$7:$C$1452,MATCH(B272,Historical!$B$7:$B$1452,0))/INDEX(Historical!$I$7:$I$1452,MATCH(B272,Historical!$B$7:$B$1452,0)))^(1/5)-1)*100)</f>
        <v>16.118714233316211</v>
      </c>
      <c r="V272" s="802">
        <f>IF(INDEX(Historical!$O$7:$O$1452,MATCH(B272,Historical!$B$7:$B$1452,0))=0,"n/a",((INDEX(Historical!$C$7:$C$1452,MATCH(B272,Historical!$B$7:$B$1452,0))/INDEX(Historical!$O$7:$O$1452,MATCH(B272,Historical!$B$7:$B$1452,0)))^(1/10)-1)*100)</f>
        <v>-12.593632055004999</v>
      </c>
      <c r="W272" s="803" t="str">
        <f t="shared" si="72"/>
        <v>n/a</v>
      </c>
      <c r="X272" s="804">
        <f t="shared" si="73"/>
        <v>2.0933395108202872</v>
      </c>
      <c r="Y272" s="651" t="s">
        <v>4072</v>
      </c>
      <c r="Z272" s="745">
        <f t="shared" si="74"/>
        <v>43.589743589743591</v>
      </c>
      <c r="AA272" s="678">
        <f t="shared" si="75"/>
        <v>9.4743589743589745</v>
      </c>
      <c r="AB272" s="679">
        <v>12</v>
      </c>
      <c r="AC272" s="959">
        <v>1.56</v>
      </c>
      <c r="AD272" s="959">
        <v>1</v>
      </c>
      <c r="AE272" s="959">
        <v>3.37</v>
      </c>
      <c r="AF272" s="959">
        <v>1.1100000000000001</v>
      </c>
      <c r="AG272" s="959">
        <v>10.9</v>
      </c>
      <c r="AH272" s="959">
        <v>56.399999999999991</v>
      </c>
      <c r="AI272" s="959">
        <v>10.35</v>
      </c>
      <c r="AJ272" s="959">
        <v>7.7</v>
      </c>
      <c r="AK272" s="959">
        <v>9.5</v>
      </c>
      <c r="AL272" s="969">
        <v>15820</v>
      </c>
      <c r="AM272" s="964">
        <v>0.3</v>
      </c>
      <c r="AN272" s="959">
        <v>1.01</v>
      </c>
      <c r="AO272" s="845">
        <f t="shared" si="76"/>
        <v>11.245167166940998</v>
      </c>
      <c r="AP272" s="846">
        <f t="shared" si="77"/>
        <v>20.719526141299973</v>
      </c>
      <c r="AQ272" s="680">
        <f t="shared" si="78"/>
        <v>-31.633216442360734</v>
      </c>
      <c r="AR272" s="745">
        <f>INDEX(Historical!$C$7:$C$1452,MATCH(B272,Historical!$B$7:$B$1452,0))*IF(AH272="n/a",1.03,IF(AH272&lt;0,1.01,IF(AH272&gt;10,1.1,(1+AH272/100))))</f>
        <v>0.41800000000000004</v>
      </c>
      <c r="AS272" s="678">
        <f t="shared" si="79"/>
        <v>0.4598000000000001</v>
      </c>
      <c r="AT272" s="678">
        <f t="shared" si="83"/>
        <v>0.50348100000000007</v>
      </c>
      <c r="AU272" s="678">
        <f t="shared" si="83"/>
        <v>0.5513116950000001</v>
      </c>
      <c r="AV272" s="678">
        <f t="shared" si="83"/>
        <v>0.60368630602500006</v>
      </c>
      <c r="AW272" s="745">
        <f t="shared" si="80"/>
        <v>2.5362790010250005</v>
      </c>
      <c r="AX272" s="854">
        <f t="shared" si="81"/>
        <v>17.160209749830855</v>
      </c>
      <c r="AY272" s="1090">
        <v>1.17</v>
      </c>
      <c r="AZ272" s="964">
        <v>8.24</v>
      </c>
      <c r="BA272" s="964">
        <v>-34.020000000000003</v>
      </c>
      <c r="BB272" s="964">
        <v>-13.84</v>
      </c>
      <c r="BC272" s="964">
        <v>-24.240000000000002</v>
      </c>
      <c r="BE272" s="701">
        <v>2011</v>
      </c>
      <c r="BF272" s="986" t="e">
        <f>#VALUE!</f>
        <v>#VALUE!</v>
      </c>
      <c r="BG272" s="972">
        <v>1.0999999999999999</v>
      </c>
    </row>
    <row r="273" spans="1:59" ht="11.25" customHeight="1" x14ac:dyDescent="0.2">
      <c r="A273" s="566" t="s">
        <v>1388</v>
      </c>
      <c r="B273" s="651" t="s">
        <v>1389</v>
      </c>
      <c r="C273" s="1080" t="s">
        <v>4407</v>
      </c>
      <c r="D273" s="1080" t="s">
        <v>4408</v>
      </c>
      <c r="E273" s="835">
        <v>8</v>
      </c>
      <c r="F273" s="554">
        <v>437</v>
      </c>
      <c r="G273" s="554" t="s">
        <v>116</v>
      </c>
      <c r="H273" s="554" t="s">
        <v>116</v>
      </c>
      <c r="I273" s="966">
        <v>14.65</v>
      </c>
      <c r="J273" s="745">
        <f t="shared" si="69"/>
        <v>7.6450511945392501</v>
      </c>
      <c r="K273" s="968">
        <v>0.28000000000000003</v>
      </c>
      <c r="L273" s="679">
        <v>4</v>
      </c>
      <c r="M273" s="736">
        <f t="shared" si="70"/>
        <v>1.1200000000000001</v>
      </c>
      <c r="N273" s="644" t="s">
        <v>221</v>
      </c>
      <c r="O273" s="838">
        <v>0.27</v>
      </c>
      <c r="P273" s="960">
        <v>43098</v>
      </c>
      <c r="Q273" s="960">
        <v>43116</v>
      </c>
      <c r="R273" s="736">
        <f t="shared" si="71"/>
        <v>3.7037037037037068</v>
      </c>
      <c r="S273" s="802">
        <f>IF(INDEX(Historical!$D$7:$D$1452,MATCH(B273,Historical!$B$7:$B$1452,0))=0,"n/a",(INDEX(Historical!$C$7:$C$1452,MATCH(B273,Historical!$B$7:$B$1452,0))/INDEX(Historical!$D$7:$D$1452,MATCH(B273,Historical!$B$7:$B$1452,0))-1)*100)</f>
        <v>5.8823529411764719</v>
      </c>
      <c r="T273" s="802">
        <f>IF(INDEX(Historical!$F$7:$F$1452,MATCH(B273,Historical!$B$7:$B$1452,0))=0,"n/a",((INDEX(Historical!$C$7:$C$1452,MATCH(B273,Historical!$B$7:$B$1452,0))/INDEX(Historical!$F$7:$F$1452,MATCH(B273,Historical!$B$7:$B$1452,0)))^(1/3)-1)*100)</f>
        <v>6.2658569182611146</v>
      </c>
      <c r="U273" s="802">
        <f>IF(INDEX(Historical!$I$7:$I$1452,MATCH(B273,Historical!$B$7:$B$1452,0))=0,"n/a",((INDEX(Historical!$C$7:$C$1452,MATCH(B273,Historical!$B$7:$B$1452,0))/INDEX(Historical!$I$7:$I$1452,MATCH(B273,Historical!$B$7:$B$1452,0)))^(1/5)-1)*100)</f>
        <v>7.2808072187642514</v>
      </c>
      <c r="V273" s="802">
        <f>IF(INDEX(Historical!$O$7:$O$1452,MATCH(B273,Historical!$B$7:$B$1452,0))=0,"n/a",((INDEX(Historical!$C$7:$C$1452,MATCH(B273,Historical!$B$7:$B$1452,0))/INDEX(Historical!$O$7:$O$1452,MATCH(B273,Historical!$B$7:$B$1452,0)))^(1/10)-1)*100)</f>
        <v>-3.1016896860546983</v>
      </c>
      <c r="W273" s="803" t="str">
        <f t="shared" si="72"/>
        <v>n/a</v>
      </c>
      <c r="X273" s="804">
        <f t="shared" si="73"/>
        <v>0.23486474899239521</v>
      </c>
      <c r="Y273" s="756"/>
      <c r="Z273" s="745">
        <f t="shared" si="74"/>
        <v>211.32075471698113</v>
      </c>
      <c r="AA273" s="678">
        <f t="shared" si="75"/>
        <v>27.641509433962263</v>
      </c>
      <c r="AB273" s="679">
        <v>12</v>
      </c>
      <c r="AC273" s="959">
        <v>0.53</v>
      </c>
      <c r="AD273" s="959">
        <v>6.03</v>
      </c>
      <c r="AE273" s="959">
        <v>5.31</v>
      </c>
      <c r="AF273" s="959">
        <v>1.1399999999999999</v>
      </c>
      <c r="AG273" s="959">
        <v>9.1</v>
      </c>
      <c r="AH273" s="959">
        <v>12.8</v>
      </c>
      <c r="AI273" s="959">
        <v>-37.299999999999997</v>
      </c>
      <c r="AJ273" s="959">
        <v>31</v>
      </c>
      <c r="AK273" s="959">
        <v>4.5999999999999996</v>
      </c>
      <c r="AL273" s="969">
        <v>6350</v>
      </c>
      <c r="AM273" s="964">
        <v>0.1</v>
      </c>
      <c r="AN273" s="959">
        <v>0.91</v>
      </c>
      <c r="AO273" s="845">
        <f t="shared" si="76"/>
        <v>-12.715651020658761</v>
      </c>
      <c r="AP273" s="846">
        <f t="shared" si="77"/>
        <v>14.925858413303501</v>
      </c>
      <c r="AQ273" s="680">
        <f t="shared" si="78"/>
        <v>18.342855494283562</v>
      </c>
      <c r="AR273" s="745">
        <f>INDEX(Historical!$C$7:$C$1452,MATCH(B273,Historical!$B$7:$B$1452,0))*IF(AH273="n/a",1.03,IF(AH273&lt;0,1.01,IF(AH273&gt;10,1.1,(1+AH273/100))))</f>
        <v>1.1880000000000002</v>
      </c>
      <c r="AS273" s="678">
        <f t="shared" si="79"/>
        <v>1.1998800000000003</v>
      </c>
      <c r="AT273" s="678">
        <f t="shared" si="83"/>
        <v>1.2550744800000004</v>
      </c>
      <c r="AU273" s="678">
        <f t="shared" si="83"/>
        <v>1.3128079060800004</v>
      </c>
      <c r="AV273" s="678">
        <f t="shared" si="83"/>
        <v>1.3731970697596805</v>
      </c>
      <c r="AW273" s="745">
        <f t="shared" si="80"/>
        <v>6.3289594558396818</v>
      </c>
      <c r="AX273" s="854">
        <f t="shared" si="81"/>
        <v>43.201088435765747</v>
      </c>
      <c r="AY273" s="1090">
        <v>0.47</v>
      </c>
      <c r="AZ273" s="964">
        <v>11.32</v>
      </c>
      <c r="BA273" s="964">
        <v>-20.25</v>
      </c>
      <c r="BB273" s="964">
        <v>-6.9500000000000011</v>
      </c>
      <c r="BC273" s="964">
        <v>-7.13</v>
      </c>
      <c r="BE273" s="701">
        <v>2011</v>
      </c>
      <c r="BF273" s="986" t="e">
        <f>#VALUE!</f>
        <v>#VALUE!</v>
      </c>
      <c r="BG273" s="972">
        <v>4.3</v>
      </c>
    </row>
    <row r="274" spans="1:59" ht="11.25" customHeight="1" x14ac:dyDescent="0.2">
      <c r="A274" s="645" t="s">
        <v>1390</v>
      </c>
      <c r="B274" s="651" t="s">
        <v>1391</v>
      </c>
      <c r="C274" s="1080" t="s">
        <v>109</v>
      </c>
      <c r="D274" s="1080" t="s">
        <v>119</v>
      </c>
      <c r="E274" s="835">
        <v>8</v>
      </c>
      <c r="F274" s="554">
        <v>451</v>
      </c>
      <c r="G274" s="554" t="s">
        <v>107</v>
      </c>
      <c r="H274" s="554" t="s">
        <v>107</v>
      </c>
      <c r="I274" s="966">
        <v>17.690000000000001</v>
      </c>
      <c r="J274" s="745">
        <f t="shared" si="69"/>
        <v>2.2611644997173546</v>
      </c>
      <c r="K274" s="968">
        <v>0.1</v>
      </c>
      <c r="L274" s="679">
        <v>4</v>
      </c>
      <c r="M274" s="736">
        <f t="shared" si="70"/>
        <v>0.4</v>
      </c>
      <c r="N274" s="644" t="s">
        <v>150</v>
      </c>
      <c r="O274" s="838">
        <v>0.08</v>
      </c>
      <c r="P274" s="695">
        <v>43158</v>
      </c>
      <c r="Q274" s="695">
        <v>43174</v>
      </c>
      <c r="R274" s="736">
        <f t="shared" si="71"/>
        <v>25.000000000000007</v>
      </c>
      <c r="S274" s="802">
        <f>IF(INDEX(Historical!$D$7:$D$1452,MATCH(B274,Historical!$B$7:$B$1452,0))=0,"n/a",(INDEX(Historical!$C$7:$C$1452,MATCH(B274,Historical!$B$7:$B$1452,0))/INDEX(Historical!$D$7:$D$1452,MATCH(B274,Historical!$B$7:$B$1452,0))-1)*100)</f>
        <v>20.999999999999996</v>
      </c>
      <c r="T274" s="802">
        <f>IF(INDEX(Historical!$F$7:$F$1452,MATCH(B274,Historical!$B$7:$B$1452,0))=0,"n/a",((INDEX(Historical!$C$7:$C$1452,MATCH(B274,Historical!$B$7:$B$1452,0))/INDEX(Historical!$F$7:$F$1452,MATCH(B274,Historical!$B$7:$B$1452,0)))^(1/3)-1)*100)</f>
        <v>18.891541495471785</v>
      </c>
      <c r="U274" s="802">
        <f>IF(INDEX(Historical!$I$7:$I$1452,MATCH(B274,Historical!$B$7:$B$1452,0))=0,"n/a",((INDEX(Historical!$C$7:$C$1452,MATCH(B274,Historical!$B$7:$B$1452,0))/INDEX(Historical!$I$7:$I$1452,MATCH(B274,Historical!$B$7:$B$1452,0)))^(1/5)-1)*100)</f>
        <v>16.659327531107728</v>
      </c>
      <c r="V274" s="802" t="str">
        <f>IF(INDEX(Historical!$O$7:$O$1452,MATCH(B274,Historical!$B$7:$B$1452,0))=0,"n/a",((INDEX(Historical!$C$7:$C$1452,MATCH(B274,Historical!$B$7:$B$1452,0))/INDEX(Historical!$O$7:$O$1452,MATCH(B274,Historical!$B$7:$B$1452,0)))^(1/10)-1)*100)</f>
        <v>n/a</v>
      </c>
      <c r="W274" s="803" t="str">
        <f t="shared" si="72"/>
        <v>n/a</v>
      </c>
      <c r="X274" s="804">
        <f t="shared" si="73"/>
        <v>0.46927683186218949</v>
      </c>
      <c r="Y274" s="759"/>
      <c r="Z274" s="745">
        <f t="shared" si="74"/>
        <v>78.431372549019613</v>
      </c>
      <c r="AA274" s="678">
        <f t="shared" si="75"/>
        <v>34.686274509803923</v>
      </c>
      <c r="AB274" s="679">
        <v>12</v>
      </c>
      <c r="AC274" s="959">
        <v>0.51</v>
      </c>
      <c r="AD274" s="959" t="s">
        <v>138</v>
      </c>
      <c r="AE274" s="959">
        <v>1.77</v>
      </c>
      <c r="AF274" s="959">
        <v>2.0699999999999998</v>
      </c>
      <c r="AG274" s="959">
        <v>6.5</v>
      </c>
      <c r="AH274" s="959">
        <v>-20.599999999999998</v>
      </c>
      <c r="AI274" s="959">
        <v>108.63000000000001</v>
      </c>
      <c r="AJ274" s="959">
        <v>35.5</v>
      </c>
      <c r="AK274" s="959" t="s">
        <v>138</v>
      </c>
      <c r="AL274" s="969">
        <v>194.06</v>
      </c>
      <c r="AM274" s="964">
        <v>7.1999999999999993</v>
      </c>
      <c r="AN274" s="959">
        <v>0.32</v>
      </c>
      <c r="AO274" s="845">
        <f t="shared" si="76"/>
        <v>-15.765782478978842</v>
      </c>
      <c r="AP274" s="846">
        <f t="shared" si="77"/>
        <v>18.920492030825081</v>
      </c>
      <c r="AQ274" s="680">
        <f t="shared" si="78"/>
        <v>78.637545183031449</v>
      </c>
      <c r="AR274" s="745">
        <f>INDEX(Historical!$C$7:$C$1452,MATCH(B274,Historical!$B$7:$B$1452,0))*IF(AH274="n/a",1.03,IF(AH274&lt;0,1.01,IF(AH274&gt;10,1.1,(1+AH274/100))))</f>
        <v>0.30552499999999999</v>
      </c>
      <c r="AS274" s="678">
        <f t="shared" si="79"/>
        <v>0.33607750000000003</v>
      </c>
      <c r="AT274" s="678">
        <f t="shared" si="83"/>
        <v>0.34615982500000003</v>
      </c>
      <c r="AU274" s="678">
        <f t="shared" si="83"/>
        <v>0.35654461975000007</v>
      </c>
      <c r="AV274" s="678">
        <f t="shared" si="83"/>
        <v>0.36724095834250009</v>
      </c>
      <c r="AW274" s="745">
        <f t="shared" si="80"/>
        <v>1.7115479030925</v>
      </c>
      <c r="AX274" s="854">
        <f t="shared" si="81"/>
        <v>9.6752283950960987</v>
      </c>
      <c r="AY274" s="1090">
        <v>0.89</v>
      </c>
      <c r="AZ274" s="964">
        <v>33.96</v>
      </c>
      <c r="BA274" s="964">
        <v>-18.48</v>
      </c>
      <c r="BB274" s="964">
        <v>7.5200000000000005</v>
      </c>
      <c r="BC274" s="964">
        <v>3.2</v>
      </c>
      <c r="BE274" s="701">
        <v>2011</v>
      </c>
      <c r="BF274" s="986" t="e">
        <f>#VALUE!</f>
        <v>#VALUE!</v>
      </c>
      <c r="BG274" s="972">
        <v>2.2999999999999998</v>
      </c>
    </row>
    <row r="275" spans="1:59" ht="11.25" customHeight="1" x14ac:dyDescent="0.2">
      <c r="A275" s="645" t="s">
        <v>1392</v>
      </c>
      <c r="B275" s="651" t="s">
        <v>1393</v>
      </c>
      <c r="C275" s="1080" t="s">
        <v>4407</v>
      </c>
      <c r="D275" s="1080" t="s">
        <v>4408</v>
      </c>
      <c r="E275" s="835">
        <v>5</v>
      </c>
      <c r="F275" s="554">
        <v>774</v>
      </c>
      <c r="G275" s="554" t="s">
        <v>116</v>
      </c>
      <c r="H275" s="554" t="s">
        <v>116</v>
      </c>
      <c r="I275" s="966">
        <v>14.09</v>
      </c>
      <c r="J275" s="745">
        <f t="shared" si="69"/>
        <v>9.0134847409510286</v>
      </c>
      <c r="K275" s="968">
        <v>0.3175</v>
      </c>
      <c r="L275" s="679">
        <v>4</v>
      </c>
      <c r="M275" s="736">
        <f t="shared" si="70"/>
        <v>1.27</v>
      </c>
      <c r="N275" s="644" t="s">
        <v>470</v>
      </c>
      <c r="O275" s="838">
        <v>0.30249999999999999</v>
      </c>
      <c r="P275" s="695">
        <v>43104</v>
      </c>
      <c r="Q275" s="695">
        <v>43112</v>
      </c>
      <c r="R275" s="736">
        <f t="shared" si="71"/>
        <v>4.9586776859504171</v>
      </c>
      <c r="S275" s="802">
        <f>IF(INDEX(Historical!$D$7:$D$1452,MATCH(B275,Historical!$B$7:$B$1452,0))=0,"n/a",(INDEX(Historical!$C$7:$C$1452,MATCH(B275,Historical!$B$7:$B$1452,0))/INDEX(Historical!$D$7:$D$1452,MATCH(B275,Historical!$B$7:$B$1452,0))-1)*100)</f>
        <v>6.6079295154185091</v>
      </c>
      <c r="T275" s="802">
        <f>IF(INDEX(Historical!$F$7:$F$1452,MATCH(B275,Historical!$B$7:$B$1452,0))=0,"n/a",((INDEX(Historical!$C$7:$C$1452,MATCH(B275,Historical!$B$7:$B$1452,0))/INDEX(Historical!$F$7:$F$1452,MATCH(B275,Historical!$B$7:$B$1452,0)))^(1/3)-1)*100)</f>
        <v>5.8591492767207098</v>
      </c>
      <c r="U275" s="802">
        <f>IF(INDEX(Historical!$I$7:$I$1452,MATCH(B275,Historical!$B$7:$B$1452,0))=0,"n/a",((INDEX(Historical!$C$7:$C$1452,MATCH(B275,Historical!$B$7:$B$1452,0))/INDEX(Historical!$I$7:$I$1452,MATCH(B275,Historical!$B$7:$B$1452,0)))^(1/5)-1)*100)</f>
        <v>4.7376504947476583</v>
      </c>
      <c r="V275" s="802">
        <f>IF(INDEX(Historical!$O$7:$O$1452,MATCH(B275,Historical!$B$7:$B$1452,0))=0,"n/a",((INDEX(Historical!$C$7:$C$1452,MATCH(B275,Historical!$B$7:$B$1452,0))/INDEX(Historical!$O$7:$O$1452,MATCH(B275,Historical!$B$7:$B$1452,0)))^(1/10)-1)*100)</f>
        <v>-9.1531593131507716</v>
      </c>
      <c r="W275" s="803" t="str">
        <f t="shared" si="72"/>
        <v>n/a</v>
      </c>
      <c r="X275" s="804">
        <f t="shared" si="73"/>
        <v>0.29244756140417644</v>
      </c>
      <c r="Y275" s="761"/>
      <c r="Z275" s="745" t="str">
        <f t="shared" si="74"/>
        <v>n/a</v>
      </c>
      <c r="AA275" s="678" t="str">
        <f t="shared" si="75"/>
        <v>n/a</v>
      </c>
      <c r="AB275" s="679">
        <v>12</v>
      </c>
      <c r="AC275" s="959">
        <v>-0.16</v>
      </c>
      <c r="AD275" s="959" t="s">
        <v>138</v>
      </c>
      <c r="AE275" s="959">
        <v>3.43</v>
      </c>
      <c r="AF275" s="959">
        <v>0.8</v>
      </c>
      <c r="AG275" s="959">
        <v>-0.89999999999999991</v>
      </c>
      <c r="AH275" s="959">
        <v>901.3</v>
      </c>
      <c r="AI275" s="959" t="s">
        <v>138</v>
      </c>
      <c r="AJ275" s="959">
        <v>16.2</v>
      </c>
      <c r="AK275" s="959">
        <v>52.7</v>
      </c>
      <c r="AL275" s="969">
        <v>1220</v>
      </c>
      <c r="AM275" s="964">
        <v>0.2</v>
      </c>
      <c r="AN275" s="959">
        <v>1.07</v>
      </c>
      <c r="AO275" s="845" t="str">
        <f t="shared" si="76"/>
        <v>n/a</v>
      </c>
      <c r="AP275" s="846">
        <f t="shared" si="77"/>
        <v>13.751135235698687</v>
      </c>
      <c r="AQ275" s="680" t="str">
        <f t="shared" si="78"/>
        <v>n/a</v>
      </c>
      <c r="AR275" s="745">
        <f>INDEX(Historical!$C$7:$C$1452,MATCH(B275,Historical!$B$7:$B$1452,0))*IF(AH275="n/a",1.03,IF(AH275&lt;0,1.01,IF(AH275&gt;10,1.1,(1+AH275/100))))</f>
        <v>1.331</v>
      </c>
      <c r="AS275" s="678">
        <f t="shared" si="79"/>
        <v>1.37093</v>
      </c>
      <c r="AT275" s="678">
        <f t="shared" si="83"/>
        <v>1.5080230000000001</v>
      </c>
      <c r="AU275" s="678">
        <f t="shared" si="83"/>
        <v>1.6588253000000002</v>
      </c>
      <c r="AV275" s="678">
        <f t="shared" si="83"/>
        <v>1.8247078300000004</v>
      </c>
      <c r="AW275" s="745">
        <f t="shared" si="80"/>
        <v>7.693486130000001</v>
      </c>
      <c r="AX275" s="854">
        <f t="shared" si="81"/>
        <v>54.602456564939686</v>
      </c>
      <c r="AY275" s="1090">
        <v>0.63</v>
      </c>
      <c r="AZ275" s="964">
        <v>3</v>
      </c>
      <c r="BA275" s="964">
        <v>-29.62</v>
      </c>
      <c r="BB275" s="964">
        <v>-10.639999999999999</v>
      </c>
      <c r="BC275" s="964">
        <v>-11.95</v>
      </c>
      <c r="BE275" s="701">
        <v>2014</v>
      </c>
      <c r="BF275" s="986" t="e">
        <f>#VALUE!</f>
        <v>#VALUE!</v>
      </c>
      <c r="BG275" s="972">
        <v>-0.4</v>
      </c>
    </row>
    <row r="276" spans="1:59" ht="11.25" customHeight="1" x14ac:dyDescent="0.2">
      <c r="A276" s="566" t="s">
        <v>1394</v>
      </c>
      <c r="B276" s="651" t="s">
        <v>1395</v>
      </c>
      <c r="C276" s="1080" t="s">
        <v>4277</v>
      </c>
      <c r="D276" s="1080" t="s">
        <v>4414</v>
      </c>
      <c r="E276" s="835">
        <v>9</v>
      </c>
      <c r="F276" s="554">
        <v>373</v>
      </c>
      <c r="G276" s="554" t="s">
        <v>107</v>
      </c>
      <c r="H276" s="554" t="s">
        <v>107</v>
      </c>
      <c r="I276" s="966">
        <v>89.49</v>
      </c>
      <c r="J276" s="745">
        <f t="shared" si="69"/>
        <v>3.352329869259135</v>
      </c>
      <c r="K276" s="968">
        <v>0.75</v>
      </c>
      <c r="L276" s="679">
        <v>4</v>
      </c>
      <c r="M276" s="736">
        <f t="shared" si="70"/>
        <v>3</v>
      </c>
      <c r="N276" s="644" t="s">
        <v>120</v>
      </c>
      <c r="O276" s="838">
        <v>0.59</v>
      </c>
      <c r="P276" s="958">
        <v>43234</v>
      </c>
      <c r="Q276" s="958">
        <v>43252</v>
      </c>
      <c r="R276" s="736">
        <f t="shared" si="71"/>
        <v>27.118644067796616</v>
      </c>
      <c r="S276" s="802">
        <f>IF(INDEX(Historical!$D$7:$D$1452,MATCH(B276,Historical!$B$7:$B$1452,0))=0,"n/a",(INDEX(Historical!$C$7:$C$1452,MATCH(B276,Historical!$B$7:$B$1452,0))/INDEX(Historical!$D$7:$D$1452,MATCH(B276,Historical!$B$7:$B$1452,0))-1)*100)</f>
        <v>7.6190476190476142</v>
      </c>
      <c r="T276" s="802">
        <f>IF(INDEX(Historical!$F$7:$F$1452,MATCH(B276,Historical!$B$7:$B$1452,0))=0,"n/a",((INDEX(Historical!$C$7:$C$1452,MATCH(B276,Historical!$B$7:$B$1452,0))/INDEX(Historical!$F$7:$F$1452,MATCH(B276,Historical!$B$7:$B$1452,0)))^(1/3)-1)*100)</f>
        <v>5.9542250500296268</v>
      </c>
      <c r="U276" s="802">
        <f>IF(INDEX(Historical!$I$7:$I$1452,MATCH(B276,Historical!$B$7:$B$1452,0))=0,"n/a",((INDEX(Historical!$C$7:$C$1452,MATCH(B276,Historical!$B$7:$B$1452,0))/INDEX(Historical!$I$7:$I$1452,MATCH(B276,Historical!$B$7:$B$1452,0)))^(1/5)-1)*100)</f>
        <v>8.5434036928045956</v>
      </c>
      <c r="V276" s="802">
        <f>IF(INDEX(Historical!$O$7:$O$1452,MATCH(B276,Historical!$B$7:$B$1452,0))=0,"n/a",((INDEX(Historical!$C$7:$C$1452,MATCH(B276,Historical!$B$7:$B$1452,0))/INDEX(Historical!$O$7:$O$1452,MATCH(B276,Historical!$B$7:$B$1452,0)))^(1/10)-1)*100)</f>
        <v>15.390875357897006</v>
      </c>
      <c r="W276" s="803">
        <f t="shared" si="72"/>
        <v>0.55509537268918263</v>
      </c>
      <c r="X276" s="804">
        <f t="shared" si="73"/>
        <v>0.45443636663854231</v>
      </c>
      <c r="Y276" s="759"/>
      <c r="Z276" s="745">
        <f t="shared" si="74"/>
        <v>35.377358490566039</v>
      </c>
      <c r="AA276" s="678">
        <f t="shared" si="75"/>
        <v>10.553066037735848</v>
      </c>
      <c r="AB276" s="679">
        <v>6</v>
      </c>
      <c r="AC276" s="959">
        <v>8.48</v>
      </c>
      <c r="AD276" s="959">
        <v>1.06</v>
      </c>
      <c r="AE276" s="959">
        <v>3.47</v>
      </c>
      <c r="AF276" s="959">
        <v>8.86</v>
      </c>
      <c r="AG276" s="961">
        <v>63.4</v>
      </c>
      <c r="AH276" s="959">
        <v>28.9</v>
      </c>
      <c r="AI276" s="959">
        <v>2.1999999999999997</v>
      </c>
      <c r="AJ276" s="959">
        <v>18.8</v>
      </c>
      <c r="AK276" s="959">
        <v>9.94</v>
      </c>
      <c r="AL276" s="969">
        <v>14450</v>
      </c>
      <c r="AM276" s="964">
        <v>0.3</v>
      </c>
      <c r="AN276" s="961">
        <v>0</v>
      </c>
      <c r="AO276" s="845">
        <f t="shared" si="76"/>
        <v>1.3426675243278829</v>
      </c>
      <c r="AP276" s="846">
        <f t="shared" si="77"/>
        <v>11.895733562063731</v>
      </c>
      <c r="AQ276" s="680">
        <f t="shared" si="78"/>
        <v>103.85197799093734</v>
      </c>
      <c r="AR276" s="745">
        <f>INDEX(Historical!$C$7:$C$1452,MATCH(B276,Historical!$B$7:$B$1452,0))*IF(AH276="n/a",1.03,IF(AH276&lt;0,1.01,IF(AH276&gt;10,1.1,(1+AH276/100))))</f>
        <v>2.4859999999999998</v>
      </c>
      <c r="AS276" s="678">
        <f t="shared" si="79"/>
        <v>2.540692</v>
      </c>
      <c r="AT276" s="678">
        <f t="shared" si="83"/>
        <v>2.7932367847999999</v>
      </c>
      <c r="AU276" s="678">
        <f t="shared" si="83"/>
        <v>3.0708845212091198</v>
      </c>
      <c r="AV276" s="678">
        <f t="shared" si="83"/>
        <v>3.3761304426173062</v>
      </c>
      <c r="AW276" s="745">
        <f t="shared" si="80"/>
        <v>14.266943748626426</v>
      </c>
      <c r="AX276" s="854">
        <f t="shared" si="81"/>
        <v>15.942500557186756</v>
      </c>
      <c r="AY276" s="1090">
        <v>1.46</v>
      </c>
      <c r="AZ276" s="964">
        <v>10.96</v>
      </c>
      <c r="BA276" s="964">
        <v>-27.810000000000002</v>
      </c>
      <c r="BB276" s="964">
        <v>-2.9499999999999997</v>
      </c>
      <c r="BC276" s="964">
        <v>-14.249999999999998</v>
      </c>
      <c r="BE276" s="701">
        <v>2010</v>
      </c>
      <c r="BF276" s="986" t="e">
        <f>#VALUE!</f>
        <v>#VALUE!</v>
      </c>
      <c r="BG276" s="972">
        <v>16.5</v>
      </c>
    </row>
    <row r="277" spans="1:59" ht="11.25" customHeight="1" x14ac:dyDescent="0.2">
      <c r="A277" s="566" t="s">
        <v>1396</v>
      </c>
      <c r="B277" s="651" t="s">
        <v>1397</v>
      </c>
      <c r="C277" s="1080" t="s">
        <v>248</v>
      </c>
      <c r="D277" s="1080" t="s">
        <v>4436</v>
      </c>
      <c r="E277" s="835">
        <v>8</v>
      </c>
      <c r="F277" s="554">
        <v>461</v>
      </c>
      <c r="G277" s="554" t="s">
        <v>107</v>
      </c>
      <c r="H277" s="554" t="s">
        <v>107</v>
      </c>
      <c r="I277" s="966">
        <v>66.34</v>
      </c>
      <c r="J277" s="745">
        <f t="shared" si="69"/>
        <v>3.6780223093156463</v>
      </c>
      <c r="K277" s="968">
        <v>0.61</v>
      </c>
      <c r="L277" s="679">
        <v>4</v>
      </c>
      <c r="M277" s="736">
        <f t="shared" si="70"/>
        <v>2.44</v>
      </c>
      <c r="N277" s="644" t="s">
        <v>291</v>
      </c>
      <c r="O277" s="838">
        <v>0.55000000000000004</v>
      </c>
      <c r="P277" s="958">
        <v>43172</v>
      </c>
      <c r="Q277" s="958">
        <v>43187</v>
      </c>
      <c r="R277" s="736">
        <f t="shared" si="71"/>
        <v>10.909090909090898</v>
      </c>
      <c r="S277" s="802">
        <f>IF(INDEX(Historical!$D$7:$D$1452,MATCH(B277,Historical!$B$7:$B$1452,0))=0,"n/a",(INDEX(Historical!$C$7:$C$1452,MATCH(B277,Historical!$B$7:$B$1452,0))/INDEX(Historical!$D$7:$D$1452,MATCH(B277,Historical!$B$7:$B$1452,0))-1)*100)</f>
        <v>10.000000000000009</v>
      </c>
      <c r="T277" s="802">
        <f>IF(INDEX(Historical!$F$7:$F$1452,MATCH(B277,Historical!$B$7:$B$1452,0))=0,"n/a",((INDEX(Historical!$C$7:$C$1452,MATCH(B277,Historical!$B$7:$B$1452,0))/INDEX(Historical!$F$7:$F$1452,MATCH(B277,Historical!$B$7:$B$1452,0)))^(1/3)-1)*100)</f>
        <v>12.141413906685283</v>
      </c>
      <c r="U277" s="802">
        <f>IF(INDEX(Historical!$I$7:$I$1452,MATCH(B277,Historical!$B$7:$B$1452,0))=0,"n/a",((INDEX(Historical!$C$7:$C$1452,MATCH(B277,Historical!$B$7:$B$1452,0))/INDEX(Historical!$I$7:$I$1452,MATCH(B277,Historical!$B$7:$B$1452,0)))^(1/5)-1)*100)</f>
        <v>11.440369201675926</v>
      </c>
      <c r="V277" s="802" t="str">
        <f>IF(INDEX(Historical!$O$7:$O$1452,MATCH(B277,Historical!$B$7:$B$1452,0))=0,"n/a",((INDEX(Historical!$C$7:$C$1452,MATCH(B277,Historical!$B$7:$B$1452,0))/INDEX(Historical!$O$7:$O$1452,MATCH(B277,Historical!$B$7:$B$1452,0)))^(1/10)-1)*100)</f>
        <v>n/a</v>
      </c>
      <c r="W277" s="803" t="str">
        <f t="shared" si="72"/>
        <v>n/a</v>
      </c>
      <c r="X277" s="804">
        <f t="shared" si="73"/>
        <v>16.34338457382275</v>
      </c>
      <c r="Y277" s="651"/>
      <c r="Z277" s="745">
        <f t="shared" si="74"/>
        <v>47.286821705426348</v>
      </c>
      <c r="AA277" s="678">
        <f t="shared" si="75"/>
        <v>12.856589147286822</v>
      </c>
      <c r="AB277" s="679">
        <v>1</v>
      </c>
      <c r="AC277" s="959">
        <v>5.16</v>
      </c>
      <c r="AD277" s="959">
        <v>1.22</v>
      </c>
      <c r="AE277" s="959">
        <v>0.54</v>
      </c>
      <c r="AF277" s="959">
        <v>2</v>
      </c>
      <c r="AG277" s="959">
        <v>18.3</v>
      </c>
      <c r="AH277" s="959">
        <v>38.5</v>
      </c>
      <c r="AI277" s="959">
        <v>4.7699999999999996</v>
      </c>
      <c r="AJ277" s="959">
        <v>0.70000000000000007</v>
      </c>
      <c r="AK277" s="959">
        <v>10.52</v>
      </c>
      <c r="AL277" s="969">
        <v>10880</v>
      </c>
      <c r="AM277" s="964">
        <v>0.70000000000000007</v>
      </c>
      <c r="AN277" s="959">
        <v>0.72</v>
      </c>
      <c r="AO277" s="845">
        <f t="shared" si="76"/>
        <v>2.2618023637047493</v>
      </c>
      <c r="AP277" s="846">
        <f t="shared" si="77"/>
        <v>15.118391510991572</v>
      </c>
      <c r="AQ277" s="680">
        <f t="shared" si="78"/>
        <v>6.9021947484368962</v>
      </c>
      <c r="AR277" s="745">
        <f>INDEX(Historical!$C$7:$C$1452,MATCH(B277,Historical!$B$7:$B$1452,0))*IF(AH277="n/a",1.03,IF(AH277&lt;0,1.01,IF(AH277&gt;10,1.1,(1+AH277/100))))</f>
        <v>2.4200000000000004</v>
      </c>
      <c r="AS277" s="678">
        <f t="shared" si="79"/>
        <v>2.5354340000000004</v>
      </c>
      <c r="AT277" s="678">
        <f t="shared" si="83"/>
        <v>2.7889774000000007</v>
      </c>
      <c r="AU277" s="678">
        <f t="shared" si="83"/>
        <v>3.0678751400000008</v>
      </c>
      <c r="AV277" s="678">
        <f t="shared" si="83"/>
        <v>3.3746626540000011</v>
      </c>
      <c r="AW277" s="745">
        <f t="shared" si="80"/>
        <v>14.186949194000004</v>
      </c>
      <c r="AX277" s="854">
        <f t="shared" si="81"/>
        <v>21.385211326499853</v>
      </c>
      <c r="AY277" s="1090">
        <v>1.06</v>
      </c>
      <c r="AZ277" s="964">
        <v>26.290000000000003</v>
      </c>
      <c r="BA277" s="964">
        <v>-20.34</v>
      </c>
      <c r="BB277" s="964">
        <v>-4.8500000000000005</v>
      </c>
      <c r="BC277" s="964">
        <v>-5.81</v>
      </c>
      <c r="BE277" s="701">
        <v>2011</v>
      </c>
      <c r="BF277" s="986" t="e">
        <f>#VALUE!</f>
        <v>#VALUE!</v>
      </c>
      <c r="BG277" s="972">
        <v>7.5</v>
      </c>
    </row>
    <row r="278" spans="1:59" ht="11.25" customHeight="1" x14ac:dyDescent="0.2">
      <c r="A278" s="645" t="s">
        <v>1398</v>
      </c>
      <c r="B278" s="651" t="s">
        <v>1399</v>
      </c>
      <c r="C278" s="1080" t="s">
        <v>129</v>
      </c>
      <c r="D278" s="1080" t="s">
        <v>4415</v>
      </c>
      <c r="E278" s="836">
        <v>6</v>
      </c>
      <c r="F278" s="554">
        <v>667</v>
      </c>
      <c r="G278" s="554" t="s">
        <v>116</v>
      </c>
      <c r="H278" s="554" t="s">
        <v>116</v>
      </c>
      <c r="I278" s="966">
        <v>43.04</v>
      </c>
      <c r="J278" s="745">
        <f t="shared" si="69"/>
        <v>5.8085501858736057</v>
      </c>
      <c r="K278" s="968">
        <v>0.625</v>
      </c>
      <c r="L278" s="679">
        <v>4</v>
      </c>
      <c r="M278" s="736">
        <f t="shared" si="70"/>
        <v>2.5</v>
      </c>
      <c r="N278" s="644" t="s">
        <v>150</v>
      </c>
      <c r="O278" s="838">
        <v>0.6</v>
      </c>
      <c r="P278" s="960">
        <v>42963</v>
      </c>
      <c r="Q278" s="960">
        <v>42993</v>
      </c>
      <c r="R278" s="736">
        <f t="shared" si="71"/>
        <v>4.1666666666666705</v>
      </c>
      <c r="S278" s="802">
        <f>IF(INDEX(Historical!$D$7:$D$1452,MATCH(B278,Historical!$B$7:$B$1452,0))=0,"n/a",(INDEX(Historical!$C$7:$C$1452,MATCH(B278,Historical!$B$7:$B$1452,0))/INDEX(Historical!$D$7:$D$1452,MATCH(B278,Historical!$B$7:$B$1452,0))-1)*100)</f>
        <v>5.3763440860215006</v>
      </c>
      <c r="T278" s="802">
        <f>IF(INDEX(Historical!$F$7:$F$1452,MATCH(B278,Historical!$B$7:$B$1452,0))=0,"n/a",((INDEX(Historical!$C$7:$C$1452,MATCH(B278,Historical!$B$7:$B$1452,0))/INDEX(Historical!$F$7:$F$1452,MATCH(B278,Historical!$B$7:$B$1452,0)))^(1/3)-1)*100)</f>
        <v>4.858196378469648</v>
      </c>
      <c r="U278" s="802">
        <f>IF(INDEX(Historical!$I$7:$I$1452,MATCH(B278,Historical!$B$7:$B$1452,0))=0,"n/a",((INDEX(Historical!$C$7:$C$1452,MATCH(B278,Historical!$B$7:$B$1452,0))/INDEX(Historical!$I$7:$I$1452,MATCH(B278,Historical!$B$7:$B$1452,0)))^(1/5)-1)*100)</f>
        <v>16.12924940988534</v>
      </c>
      <c r="V278" s="802" t="str">
        <f>IF(INDEX(Historical!$O$7:$O$1452,MATCH(B278,Historical!$B$7:$B$1452,0))=0,"n/a",((INDEX(Historical!$C$7:$C$1452,MATCH(B278,Historical!$B$7:$B$1452,0))/INDEX(Historical!$O$7:$O$1452,MATCH(B278,Historical!$B$7:$B$1452,0)))^(1/10)-1)*100)</f>
        <v>n/a</v>
      </c>
      <c r="W278" s="803" t="str">
        <f t="shared" si="72"/>
        <v>n/a</v>
      </c>
      <c r="X278" s="804">
        <f t="shared" si="73"/>
        <v>0.5056191037581611</v>
      </c>
      <c r="Y278" s="770" t="s">
        <v>4484</v>
      </c>
      <c r="Z278" s="745">
        <f t="shared" si="74"/>
        <v>88.652482269503551</v>
      </c>
      <c r="AA278" s="678">
        <f t="shared" si="75"/>
        <v>15.26241134751773</v>
      </c>
      <c r="AB278" s="679">
        <v>12</v>
      </c>
      <c r="AC278" s="959">
        <v>2.82</v>
      </c>
      <c r="AD278" s="959">
        <v>2.42</v>
      </c>
      <c r="AE278" s="959">
        <v>2.0699999999999998</v>
      </c>
      <c r="AF278" s="959">
        <v>0.8</v>
      </c>
      <c r="AG278" s="959">
        <v>15.8</v>
      </c>
      <c r="AH278" s="959">
        <v>15.7</v>
      </c>
      <c r="AI278" s="959">
        <v>3.1300000000000003</v>
      </c>
      <c r="AJ278" s="959">
        <v>31.900000000000002</v>
      </c>
      <c r="AK278" s="959">
        <v>6.32</v>
      </c>
      <c r="AL278" s="969">
        <v>54350</v>
      </c>
      <c r="AM278" s="964">
        <v>0.13999999999999999</v>
      </c>
      <c r="AN278" s="959">
        <v>0.5</v>
      </c>
      <c r="AO278" s="845">
        <f t="shared" si="76"/>
        <v>6.6753882482412159</v>
      </c>
      <c r="AP278" s="846">
        <f t="shared" si="77"/>
        <v>21.937799595758946</v>
      </c>
      <c r="AQ278" s="680">
        <f t="shared" si="78"/>
        <v>-26.334301430149441</v>
      </c>
      <c r="AR278" s="745">
        <f>INDEX(Historical!$C$7:$C$1452,MATCH(B278,Historical!$B$7:$B$1452,0))*IF(AH278="n/a",1.03,IF(AH278&lt;0,1.01,IF(AH278&gt;10,1.1,(1+AH278/100))))</f>
        <v>2.6950000000000003</v>
      </c>
      <c r="AS278" s="678">
        <f t="shared" si="79"/>
        <v>2.7793535000000005</v>
      </c>
      <c r="AT278" s="678">
        <f t="shared" si="83"/>
        <v>2.9550086412000005</v>
      </c>
      <c r="AU278" s="678">
        <f t="shared" si="83"/>
        <v>3.1417651873238404</v>
      </c>
      <c r="AV278" s="678">
        <f t="shared" si="83"/>
        <v>3.3403247471627067</v>
      </c>
      <c r="AW278" s="745">
        <f t="shared" si="80"/>
        <v>14.911452075686551</v>
      </c>
      <c r="AX278" s="854">
        <f t="shared" si="81"/>
        <v>34.645567090349793</v>
      </c>
      <c r="AY278" s="1090">
        <v>0.69</v>
      </c>
      <c r="AZ278" s="964">
        <v>3.46</v>
      </c>
      <c r="BA278" s="964">
        <v>-46.650000000000006</v>
      </c>
      <c r="BB278" s="964">
        <v>-15.75</v>
      </c>
      <c r="BC278" s="964">
        <v>-24.94</v>
      </c>
      <c r="BE278" s="701">
        <v>2014</v>
      </c>
      <c r="BF278" s="986" t="e">
        <f>#VALUE!</f>
        <v>#VALUE!</v>
      </c>
      <c r="BG278" s="972">
        <v>8.6</v>
      </c>
    </row>
    <row r="279" spans="1:59" ht="11.25" customHeight="1" x14ac:dyDescent="0.2">
      <c r="A279" s="566" t="s">
        <v>1402</v>
      </c>
      <c r="B279" s="651" t="s">
        <v>1403</v>
      </c>
      <c r="C279" s="1080" t="s">
        <v>109</v>
      </c>
      <c r="D279" s="1080" t="s">
        <v>4427</v>
      </c>
      <c r="E279" s="835">
        <v>8</v>
      </c>
      <c r="F279" s="554">
        <v>490</v>
      </c>
      <c r="G279" s="554" t="s">
        <v>38</v>
      </c>
      <c r="H279" s="554" t="s">
        <v>38</v>
      </c>
      <c r="I279" s="966">
        <v>14.81</v>
      </c>
      <c r="J279" s="745">
        <f t="shared" si="69"/>
        <v>3.1060094530722488</v>
      </c>
      <c r="K279" s="968">
        <v>0.115</v>
      </c>
      <c r="L279" s="679">
        <v>4</v>
      </c>
      <c r="M279" s="736">
        <f t="shared" si="70"/>
        <v>0.46</v>
      </c>
      <c r="N279" s="644" t="s">
        <v>108</v>
      </c>
      <c r="O279" s="838">
        <v>0.1</v>
      </c>
      <c r="P279" s="958">
        <v>43224</v>
      </c>
      <c r="Q279" s="958">
        <v>43235</v>
      </c>
      <c r="R279" s="736">
        <f t="shared" si="71"/>
        <v>15</v>
      </c>
      <c r="S279" s="802">
        <f>IF(INDEX(Historical!$D$7:$D$1452,MATCH(B279,Historical!$B$7:$B$1452,0))=0,"n/a",(INDEX(Historical!$C$7:$C$1452,MATCH(B279,Historical!$B$7:$B$1452,0))/INDEX(Historical!$D$7:$D$1452,MATCH(B279,Historical!$B$7:$B$1452,0))-1)*100)</f>
        <v>6.7567567567567544</v>
      </c>
      <c r="T279" s="802">
        <f>IF(INDEX(Historical!$F$7:$F$1452,MATCH(B279,Historical!$B$7:$B$1452,0))=0,"n/a",((INDEX(Historical!$C$7:$C$1452,MATCH(B279,Historical!$B$7:$B$1452,0))/INDEX(Historical!$F$7:$F$1452,MATCH(B279,Historical!$B$7:$B$1452,0)))^(1/3)-1)*100)</f>
        <v>10.487296208833197</v>
      </c>
      <c r="U279" s="802">
        <f>IF(INDEX(Historical!$I$7:$I$1452,MATCH(B279,Historical!$B$7:$B$1452,0))=0,"n/a",((INDEX(Historical!$C$7:$C$1452,MATCH(B279,Historical!$B$7:$B$1452,0))/INDEX(Historical!$I$7:$I$1452,MATCH(B279,Historical!$B$7:$B$1452,0)))^(1/5)-1)*100)</f>
        <v>10.909614981138693</v>
      </c>
      <c r="V279" s="802">
        <f>IF(INDEX(Historical!$O$7:$O$1452,MATCH(B279,Historical!$B$7:$B$1452,0))=0,"n/a",((INDEX(Historical!$C$7:$C$1452,MATCH(B279,Historical!$B$7:$B$1452,0))/INDEX(Historical!$O$7:$O$1452,MATCH(B279,Historical!$B$7:$B$1452,0)))^(1/10)-1)*100)</f>
        <v>1.8426193583808814</v>
      </c>
      <c r="W279" s="803">
        <f t="shared" si="72"/>
        <v>5.9207100650049744</v>
      </c>
      <c r="X279" s="804">
        <f t="shared" si="73"/>
        <v>1.2257994360829991</v>
      </c>
      <c r="Y279" s="756"/>
      <c r="Z279" s="745">
        <f t="shared" si="74"/>
        <v>35.9375</v>
      </c>
      <c r="AA279" s="678">
        <f t="shared" si="75"/>
        <v>11.5703125</v>
      </c>
      <c r="AB279" s="679">
        <v>12</v>
      </c>
      <c r="AC279" s="959">
        <v>1.28</v>
      </c>
      <c r="AD279" s="959">
        <v>1.29</v>
      </c>
      <c r="AE279" s="959">
        <v>3.5</v>
      </c>
      <c r="AF279" s="959">
        <v>1.1599999999999999</v>
      </c>
      <c r="AG279" s="959">
        <v>10.199999999999999</v>
      </c>
      <c r="AH279" s="959">
        <v>15.9</v>
      </c>
      <c r="AI279" s="959">
        <v>3.34</v>
      </c>
      <c r="AJ279" s="959">
        <v>8.9</v>
      </c>
      <c r="AK279" s="959">
        <v>9</v>
      </c>
      <c r="AL279" s="969">
        <v>721.99</v>
      </c>
      <c r="AM279" s="964">
        <v>1.2</v>
      </c>
      <c r="AN279" s="959">
        <v>0.44</v>
      </c>
      <c r="AO279" s="845">
        <f t="shared" si="76"/>
        <v>2.4453119342109417</v>
      </c>
      <c r="AP279" s="846">
        <f t="shared" si="77"/>
        <v>14.015624434210942</v>
      </c>
      <c r="AQ279" s="680">
        <f t="shared" si="78"/>
        <v>-22.765688396355277</v>
      </c>
      <c r="AR279" s="745">
        <f>INDEX(Historical!$C$7:$C$1452,MATCH(B279,Historical!$B$7:$B$1452,0))*IF(AH279="n/a",1.03,IF(AH279&lt;0,1.01,IF(AH279&gt;10,1.1,(1+AH279/100))))</f>
        <v>0.43450000000000005</v>
      </c>
      <c r="AS279" s="678">
        <f t="shared" si="79"/>
        <v>0.44901230000000009</v>
      </c>
      <c r="AT279" s="678">
        <f t="shared" si="83"/>
        <v>0.48942340700000014</v>
      </c>
      <c r="AU279" s="678">
        <f t="shared" si="83"/>
        <v>0.53347151363000023</v>
      </c>
      <c r="AV279" s="678">
        <f t="shared" si="83"/>
        <v>0.58148394985670027</v>
      </c>
      <c r="AW279" s="745">
        <f t="shared" si="80"/>
        <v>2.4878911704867011</v>
      </c>
      <c r="AX279" s="854">
        <f t="shared" si="81"/>
        <v>16.798724986405812</v>
      </c>
      <c r="AY279" s="1090">
        <v>0.9</v>
      </c>
      <c r="AZ279" s="964">
        <v>7.55</v>
      </c>
      <c r="BA279" s="964">
        <v>-30.14</v>
      </c>
      <c r="BB279" s="964">
        <v>-6.370000000000001</v>
      </c>
      <c r="BC279" s="964">
        <v>-20.73</v>
      </c>
      <c r="BE279" s="701">
        <v>2011</v>
      </c>
      <c r="BF279" s="986" t="e">
        <f>#VALUE!</f>
        <v>#VALUE!</v>
      </c>
      <c r="BG279" s="972">
        <v>1.0999999999999999</v>
      </c>
    </row>
    <row r="280" spans="1:59" s="882" customFormat="1" ht="11.25" customHeight="1" x14ac:dyDescent="0.2">
      <c r="A280" s="861" t="s">
        <v>1404</v>
      </c>
      <c r="B280" s="890" t="s">
        <v>1405</v>
      </c>
      <c r="C280" s="1080" t="s">
        <v>109</v>
      </c>
      <c r="D280" s="1080" t="s">
        <v>4427</v>
      </c>
      <c r="E280" s="862">
        <v>7</v>
      </c>
      <c r="F280" s="554">
        <v>598</v>
      </c>
      <c r="G280" s="1179" t="s">
        <v>38</v>
      </c>
      <c r="H280" s="1179" t="s">
        <v>38</v>
      </c>
      <c r="I280" s="863">
        <v>40.159999999999997</v>
      </c>
      <c r="J280" s="864">
        <f t="shared" si="69"/>
        <v>2.5896414342629486</v>
      </c>
      <c r="K280" s="865">
        <v>0.26</v>
      </c>
      <c r="L280" s="866">
        <v>4</v>
      </c>
      <c r="M280" s="867">
        <f t="shared" si="70"/>
        <v>1.04</v>
      </c>
      <c r="N280" s="868" t="s">
        <v>570</v>
      </c>
      <c r="O280" s="869">
        <v>0.22</v>
      </c>
      <c r="P280" s="870">
        <v>43214</v>
      </c>
      <c r="Q280" s="870">
        <v>43227</v>
      </c>
      <c r="R280" s="867">
        <f t="shared" si="71"/>
        <v>18.181818181818183</v>
      </c>
      <c r="S280" s="802">
        <f>IF(INDEX(Historical!$D$7:$D$1452,MATCH(B280,Historical!$B$7:$B$1452,0))=0,"n/a",(INDEX(Historical!$C$7:$C$1452,MATCH(B280,Historical!$B$7:$B$1452,0))/INDEX(Historical!$D$7:$D$1452,MATCH(B280,Historical!$B$7:$B$1452,0))-1)*100)</f>
        <v>16.972423407145243</v>
      </c>
      <c r="T280" s="802">
        <f>IF(INDEX(Historical!$F$7:$F$1452,MATCH(B280,Historical!$B$7:$B$1452,0))=0,"n/a",((INDEX(Historical!$C$7:$C$1452,MATCH(B280,Historical!$B$7:$B$1452,0))/INDEX(Historical!$F$7:$F$1452,MATCH(B280,Historical!$B$7:$B$1452,0)))^(1/3)-1)*100)</f>
        <v>15.850730732487461</v>
      </c>
      <c r="U280" s="802">
        <f>IF(INDEX(Historical!$I$7:$I$1452,MATCH(B280,Historical!$B$7:$B$1452,0))=0,"n/a",((INDEX(Historical!$C$7:$C$1452,MATCH(B280,Historical!$B$7:$B$1452,0))/INDEX(Historical!$I$7:$I$1452,MATCH(B280,Historical!$B$7:$B$1452,0)))^(1/5)-1)*100)</f>
        <v>13.903667516293483</v>
      </c>
      <c r="V280" s="802">
        <f>IF(INDEX(Historical!$O$7:$O$1452,MATCH(B280,Historical!$B$7:$B$1452,0))=0,"n/a",((INDEX(Historical!$C$7:$C$1452,MATCH(B280,Historical!$B$7:$B$1452,0))/INDEX(Historical!$O$7:$O$1452,MATCH(B280,Historical!$B$7:$B$1452,0)))^(1/10)-1)*100)</f>
        <v>8.8707884816292761</v>
      </c>
      <c r="W280" s="871">
        <f t="shared" si="72"/>
        <v>1.5673541923682335</v>
      </c>
      <c r="X280" s="872">
        <f t="shared" si="73"/>
        <v>1.2873766218790261</v>
      </c>
      <c r="Y280" s="883"/>
      <c r="Z280" s="864">
        <f t="shared" si="74"/>
        <v>35.986159169550177</v>
      </c>
      <c r="AA280" s="874">
        <f t="shared" si="75"/>
        <v>13.896193771626296</v>
      </c>
      <c r="AB280" s="866">
        <v>12</v>
      </c>
      <c r="AC280" s="875">
        <v>2.89</v>
      </c>
      <c r="AD280" s="875">
        <v>1.39</v>
      </c>
      <c r="AE280" s="875">
        <v>5.43</v>
      </c>
      <c r="AF280" s="875">
        <v>2.04</v>
      </c>
      <c r="AG280" s="875">
        <v>14.7</v>
      </c>
      <c r="AH280" s="875">
        <v>17.100000000000001</v>
      </c>
      <c r="AI280" s="875">
        <v>6.1899999999999995</v>
      </c>
      <c r="AJ280" s="875">
        <v>10.8</v>
      </c>
      <c r="AK280" s="875">
        <v>10</v>
      </c>
      <c r="AL280" s="876">
        <v>1030</v>
      </c>
      <c r="AM280" s="877">
        <v>2.4</v>
      </c>
      <c r="AN280" s="875">
        <v>0.06</v>
      </c>
      <c r="AO280" s="878">
        <f t="shared" si="76"/>
        <v>2.597115178930137</v>
      </c>
      <c r="AP280" s="879">
        <f t="shared" si="77"/>
        <v>16.493308950556433</v>
      </c>
      <c r="AQ280" s="880">
        <f t="shared" si="78"/>
        <v>12.246227937844335</v>
      </c>
      <c r="AR280" s="745">
        <f>INDEX(Historical!$C$7:$C$1452,MATCH(B280,Historical!$B$7:$B$1452,0))*IF(AH280="n/a",1.03,IF(AH280&lt;0,1.01,IF(AH280&gt;10,1.1,(1+AH280/100))))</f>
        <v>0.93500000000000016</v>
      </c>
      <c r="AS280" s="874">
        <f t="shared" si="79"/>
        <v>0.99287650000000027</v>
      </c>
      <c r="AT280" s="874">
        <f t="shared" si="83"/>
        <v>1.0921641500000003</v>
      </c>
      <c r="AU280" s="874">
        <f t="shared" si="83"/>
        <v>1.2013805650000005</v>
      </c>
      <c r="AV280" s="874">
        <f t="shared" si="83"/>
        <v>1.3215186215000005</v>
      </c>
      <c r="AW280" s="864">
        <f t="shared" si="80"/>
        <v>5.5429398365000022</v>
      </c>
      <c r="AX280" s="881">
        <f t="shared" si="81"/>
        <v>13.80214102714144</v>
      </c>
      <c r="AY280" s="1091">
        <v>0.89</v>
      </c>
      <c r="AZ280" s="877">
        <v>6.2799999999999994</v>
      </c>
      <c r="BA280" s="877">
        <v>-22.41</v>
      </c>
      <c r="BB280" s="877">
        <v>-6.6000000000000005</v>
      </c>
      <c r="BC280" s="877">
        <v>-14.62</v>
      </c>
      <c r="BD280" s="1007"/>
      <c r="BE280" s="701">
        <v>2012</v>
      </c>
      <c r="BF280" s="986" t="e">
        <f>#VALUE!</f>
        <v>#VALUE!</v>
      </c>
      <c r="BG280" s="938">
        <v>1.5</v>
      </c>
    </row>
    <row r="281" spans="1:59" ht="11.25" customHeight="1" x14ac:dyDescent="0.2">
      <c r="A281" s="645" t="s">
        <v>1406</v>
      </c>
      <c r="B281" s="651" t="s">
        <v>1407</v>
      </c>
      <c r="C281" s="1080" t="s">
        <v>4277</v>
      </c>
      <c r="D281" s="1080" t="s">
        <v>4414</v>
      </c>
      <c r="E281" s="835">
        <v>5</v>
      </c>
      <c r="F281" s="554">
        <v>819</v>
      </c>
      <c r="G281" s="554" t="s">
        <v>107</v>
      </c>
      <c r="H281" s="554" t="s">
        <v>107</v>
      </c>
      <c r="I281" s="966">
        <v>136.16999999999999</v>
      </c>
      <c r="J281" s="745">
        <f t="shared" si="69"/>
        <v>3.2312550488360148</v>
      </c>
      <c r="K281" s="968">
        <v>1.1000000000000001</v>
      </c>
      <c r="L281" s="679">
        <v>4</v>
      </c>
      <c r="M281" s="736">
        <f t="shared" si="70"/>
        <v>4.4000000000000004</v>
      </c>
      <c r="N281" s="644" t="s">
        <v>128</v>
      </c>
      <c r="O281" s="838">
        <v>0.5</v>
      </c>
      <c r="P281" s="958">
        <v>43256</v>
      </c>
      <c r="Q281" s="958">
        <v>43278</v>
      </c>
      <c r="R281" s="736">
        <f t="shared" si="71"/>
        <v>120.00000000000001</v>
      </c>
      <c r="S281" s="802">
        <f>IF(INDEX(Historical!$D$7:$D$1452,MATCH(B281,Historical!$B$7:$B$1452,0))=0,"n/a",(INDEX(Historical!$C$7:$C$1452,MATCH(B281,Historical!$B$7:$B$1452,0))/INDEX(Historical!$D$7:$D$1452,MATCH(B281,Historical!$B$7:$B$1452,0))-1)*100)</f>
        <v>50</v>
      </c>
      <c r="T281" s="802">
        <f>IF(INDEX(Historical!$F$7:$F$1452,MATCH(B281,Historical!$B$7:$B$1452,0))=0,"n/a",((INDEX(Historical!$C$7:$C$1452,MATCH(B281,Historical!$B$7:$B$1452,0))/INDEX(Historical!$F$7:$F$1452,MATCH(B281,Historical!$B$7:$B$1452,0)))^(1/3)-1)*100)</f>
        <v>70.997594667669688</v>
      </c>
      <c r="U281" s="802" t="str">
        <f>IF(INDEX(Historical!$I$7:$I$1452,MATCH(B281,Historical!$B$7:$B$1452,0))=0,"n/a",((INDEX(Historical!$C$7:$C$1452,MATCH(B281,Historical!$B$7:$B$1452,0))/INDEX(Historical!$I$7:$I$1452,MATCH(B281,Historical!$B$7:$B$1452,0)))^(1/5)-1)*100)</f>
        <v>n/a</v>
      </c>
      <c r="V281" s="802" t="str">
        <f>IF(INDEX(Historical!$O$7:$O$1452,MATCH(B281,Historical!$B$7:$B$1452,0))=0,"n/a",((INDEX(Historical!$C$7:$C$1452,MATCH(B281,Historical!$B$7:$B$1452,0))/INDEX(Historical!$O$7:$O$1452,MATCH(B281,Historical!$B$7:$B$1452,0)))^(1/10)-1)*100)</f>
        <v>n/a</v>
      </c>
      <c r="W281" s="803" t="str">
        <f t="shared" si="72"/>
        <v>n/a</v>
      </c>
      <c r="X281" s="804" t="str">
        <f t="shared" si="73"/>
        <v>n/a</v>
      </c>
      <c r="Y281" s="756"/>
      <c r="Z281" s="745">
        <f t="shared" si="74"/>
        <v>25.776215582893968</v>
      </c>
      <c r="AA281" s="678">
        <f t="shared" si="75"/>
        <v>7.9771528998242518</v>
      </c>
      <c r="AB281" s="679">
        <v>6</v>
      </c>
      <c r="AC281" s="959">
        <v>17.07</v>
      </c>
      <c r="AD281" s="959">
        <v>0.72</v>
      </c>
      <c r="AE281" s="959">
        <v>1.99</v>
      </c>
      <c r="AF281" s="959">
        <v>3.98</v>
      </c>
      <c r="AG281" s="959">
        <v>37.5</v>
      </c>
      <c r="AH281" s="959">
        <v>78.2</v>
      </c>
      <c r="AI281" s="959">
        <v>15.690000000000001</v>
      </c>
      <c r="AJ281" s="959">
        <v>90.5</v>
      </c>
      <c r="AK281" s="959">
        <v>11.07</v>
      </c>
      <c r="AL281" s="969">
        <v>21800</v>
      </c>
      <c r="AM281" s="964">
        <v>0.2</v>
      </c>
      <c r="AN281" s="959">
        <v>0.45</v>
      </c>
      <c r="AO281" s="845" t="str">
        <f t="shared" si="76"/>
        <v>n/a</v>
      </c>
      <c r="AP281" s="846" t="str">
        <f t="shared" si="77"/>
        <v>n/a</v>
      </c>
      <c r="AQ281" s="680">
        <f t="shared" si="78"/>
        <v>18.788455371163494</v>
      </c>
      <c r="AR281" s="745">
        <f>INDEX(Historical!$C$7:$C$1452,MATCH(B281,Historical!$B$7:$B$1452,0))*IF(AH281="n/a",1.03,IF(AH281&lt;0,1.01,IF(AH281&gt;10,1.1,(1+AH281/100))))</f>
        <v>1.9800000000000002</v>
      </c>
      <c r="AS281" s="678">
        <f t="shared" si="79"/>
        <v>2.1780000000000004</v>
      </c>
      <c r="AT281" s="678">
        <f t="shared" si="83"/>
        <v>2.3958000000000008</v>
      </c>
      <c r="AU281" s="678">
        <f t="shared" si="83"/>
        <v>2.6353800000000009</v>
      </c>
      <c r="AV281" s="678">
        <f t="shared" si="83"/>
        <v>2.8989180000000014</v>
      </c>
      <c r="AW281" s="745">
        <f t="shared" si="80"/>
        <v>12.088098000000004</v>
      </c>
      <c r="AX281" s="854">
        <f t="shared" si="81"/>
        <v>8.8772108393919407</v>
      </c>
      <c r="AY281" s="1090">
        <v>1.43</v>
      </c>
      <c r="AZ281" s="964">
        <v>11.03</v>
      </c>
      <c r="BA281" s="964">
        <v>-42.03</v>
      </c>
      <c r="BB281" s="964">
        <v>-4.6899999999999995</v>
      </c>
      <c r="BC281" s="964">
        <v>-20.65</v>
      </c>
      <c r="BE281" s="701">
        <v>2014</v>
      </c>
      <c r="BF281" s="986" t="e">
        <f>#VALUE!</f>
        <v>#VALUE!</v>
      </c>
      <c r="BG281" s="972">
        <v>18.600000000000001</v>
      </c>
    </row>
    <row r="282" spans="1:59" ht="11.25" customHeight="1" x14ac:dyDescent="0.2">
      <c r="A282" s="645" t="s">
        <v>3895</v>
      </c>
      <c r="B282" s="651" t="s">
        <v>3896</v>
      </c>
      <c r="C282" s="1080" t="s">
        <v>4407</v>
      </c>
      <c r="D282" s="1080" t="s">
        <v>4408</v>
      </c>
      <c r="E282" s="835">
        <v>5</v>
      </c>
      <c r="F282" s="554">
        <v>862</v>
      </c>
      <c r="G282" s="554" t="s">
        <v>107</v>
      </c>
      <c r="H282" s="554" t="s">
        <v>107</v>
      </c>
      <c r="I282" s="966">
        <v>69.180000000000007</v>
      </c>
      <c r="J282" s="745">
        <f t="shared" si="69"/>
        <v>5.3194564903151198</v>
      </c>
      <c r="K282" s="968">
        <v>0.92</v>
      </c>
      <c r="L282" s="679">
        <v>4</v>
      </c>
      <c r="M282" s="736">
        <f t="shared" si="70"/>
        <v>3.68</v>
      </c>
      <c r="N282" s="644" t="s">
        <v>153</v>
      </c>
      <c r="O282" s="838">
        <v>0.91</v>
      </c>
      <c r="P282" s="958">
        <v>43448</v>
      </c>
      <c r="Q282" s="958">
        <v>43462</v>
      </c>
      <c r="R282" s="736">
        <f t="shared" si="71"/>
        <v>1.0989010989010999</v>
      </c>
      <c r="S282" s="802">
        <f>IF(INDEX(Historical!$D$7:$D$1452,MATCH(B282,Historical!$B$7:$B$1452,0))=0,"n/a",(INDEX(Historical!$C$7:$C$1452,MATCH(B282,Historical!$B$7:$B$1452,0))/INDEX(Historical!$D$7:$D$1452,MATCH(B282,Historical!$B$7:$B$1452,0))-1)*100)</f>
        <v>9.9337748344370702</v>
      </c>
      <c r="T282" s="802">
        <f>IF(INDEX(Historical!$F$7:$F$1452,MATCH(B282,Historical!$B$7:$B$1452,0))=0,"n/a",((INDEX(Historical!$C$7:$C$1452,MATCH(B282,Historical!$B$7:$B$1452,0))/INDEX(Historical!$F$7:$F$1452,MATCH(B282,Historical!$B$7:$B$1452,0)))^(1/3)-1)*100)</f>
        <v>9.917293201900268</v>
      </c>
      <c r="U282" s="802" t="str">
        <f>IF(INDEX(Historical!$I$7:$I$1452,MATCH(B282,Historical!$B$7:$B$1452,0))=0,"n/a",((INDEX(Historical!$C$7:$C$1452,MATCH(B282,Historical!$B$7:$B$1452,0))/INDEX(Historical!$I$7:$I$1452,MATCH(B282,Historical!$B$7:$B$1452,0)))^(1/5)-1)*100)</f>
        <v>n/a</v>
      </c>
      <c r="V282" s="802">
        <f>IF(INDEX(Historical!$O$7:$O$1452,MATCH(B282,Historical!$B$7:$B$1452,0))=0,"n/a",((INDEX(Historical!$C$7:$C$1452,MATCH(B282,Historical!$B$7:$B$1452,0))/INDEX(Historical!$O$7:$O$1452,MATCH(B282,Historical!$B$7:$B$1452,0)))^(1/10)-1)*100)</f>
        <v>0.21332508073770295</v>
      </c>
      <c r="W282" s="803" t="str">
        <f t="shared" si="72"/>
        <v>n/a</v>
      </c>
      <c r="X282" s="804" t="str">
        <f t="shared" si="73"/>
        <v>n/a</v>
      </c>
      <c r="Y282" s="770"/>
      <c r="Z282" s="745">
        <f t="shared" si="74"/>
        <v>124.32432432432432</v>
      </c>
      <c r="AA282" s="678">
        <f t="shared" si="75"/>
        <v>23.371621621621625</v>
      </c>
      <c r="AB282" s="679">
        <v>12</v>
      </c>
      <c r="AC282" s="959">
        <v>2.96</v>
      </c>
      <c r="AD282" s="959">
        <v>7.79</v>
      </c>
      <c r="AE282" s="959">
        <v>4.47</v>
      </c>
      <c r="AF282" s="959">
        <v>6.24</v>
      </c>
      <c r="AG282" s="959">
        <v>27.500000000000004</v>
      </c>
      <c r="AH282" s="959">
        <v>4.3</v>
      </c>
      <c r="AI282" s="959">
        <v>14.469999999999999</v>
      </c>
      <c r="AJ282" s="959">
        <v>108.80000000000001</v>
      </c>
      <c r="AK282" s="959">
        <v>3</v>
      </c>
      <c r="AL282" s="969">
        <v>7140</v>
      </c>
      <c r="AM282" s="964">
        <v>0.2</v>
      </c>
      <c r="AN282" s="959">
        <v>2.3199999999999998</v>
      </c>
      <c r="AO282" s="845" t="str">
        <f t="shared" si="76"/>
        <v>n/a</v>
      </c>
      <c r="AP282" s="846" t="str">
        <f t="shared" si="77"/>
        <v>n/a</v>
      </c>
      <c r="AQ282" s="680">
        <f t="shared" si="78"/>
        <v>154.59241406078328</v>
      </c>
      <c r="AR282" s="745">
        <f>INDEX(Historical!$C$7:$C$1452,MATCH(B282,Historical!$B$7:$B$1452,0))*IF(AH282="n/a",1.03,IF(AH282&lt;0,1.01,IF(AH282&gt;10,1.1,(1+AH282/100))))</f>
        <v>3.4627599999999994</v>
      </c>
      <c r="AS282" s="678">
        <f t="shared" si="79"/>
        <v>3.8090359999999994</v>
      </c>
      <c r="AT282" s="678">
        <f t="shared" si="83"/>
        <v>3.9233070799999994</v>
      </c>
      <c r="AU282" s="678">
        <f t="shared" si="83"/>
        <v>4.0410062923999996</v>
      </c>
      <c r="AV282" s="678">
        <f t="shared" si="83"/>
        <v>4.1622364811720001</v>
      </c>
      <c r="AW282" s="745">
        <f t="shared" si="80"/>
        <v>19.398345853571996</v>
      </c>
      <c r="AX282" s="854">
        <f t="shared" si="81"/>
        <v>28.040395856565475</v>
      </c>
      <c r="AY282" s="1090">
        <v>1.07</v>
      </c>
      <c r="AZ282" s="964">
        <v>12.740000000000002</v>
      </c>
      <c r="BA282" s="964">
        <v>-14.249999999999998</v>
      </c>
      <c r="BB282" s="964">
        <v>-5.55</v>
      </c>
      <c r="BC282" s="964">
        <v>-2.87</v>
      </c>
      <c r="BE282" s="701">
        <v>2014</v>
      </c>
      <c r="BF282" s="986" t="e">
        <f>#VALUE!</f>
        <v>#VALUE!</v>
      </c>
      <c r="BG282" s="972">
        <v>7.1999999999999993</v>
      </c>
    </row>
    <row r="283" spans="1:59" ht="11.25" customHeight="1" x14ac:dyDescent="0.2">
      <c r="A283" s="645" t="s">
        <v>1408</v>
      </c>
      <c r="B283" s="651" t="s">
        <v>1409</v>
      </c>
      <c r="C283" s="1080" t="s">
        <v>248</v>
      </c>
      <c r="D283" s="1080" t="s">
        <v>4441</v>
      </c>
      <c r="E283" s="835">
        <v>7</v>
      </c>
      <c r="F283" s="554">
        <v>590</v>
      </c>
      <c r="G283" s="554" t="s">
        <v>107</v>
      </c>
      <c r="H283" s="554" t="s">
        <v>107</v>
      </c>
      <c r="I283" s="966">
        <v>52.05</v>
      </c>
      <c r="J283" s="745">
        <f t="shared" si="69"/>
        <v>5.7636887608069172</v>
      </c>
      <c r="K283" s="968">
        <v>0.75</v>
      </c>
      <c r="L283" s="679">
        <v>4</v>
      </c>
      <c r="M283" s="736">
        <f t="shared" si="70"/>
        <v>3</v>
      </c>
      <c r="N283" s="644" t="s">
        <v>322</v>
      </c>
      <c r="O283" s="838">
        <v>0.73</v>
      </c>
      <c r="P283" s="958">
        <v>43180</v>
      </c>
      <c r="Q283" s="958">
        <v>43189</v>
      </c>
      <c r="R283" s="736">
        <f t="shared" si="71"/>
        <v>2.7397260273972628</v>
      </c>
      <c r="S283" s="802">
        <f>IF(INDEX(Historical!$D$7:$D$1452,MATCH(B283,Historical!$B$7:$B$1452,0))=0,"n/a",(INDEX(Historical!$C$7:$C$1452,MATCH(B283,Historical!$B$7:$B$1452,0))/INDEX(Historical!$D$7:$D$1452,MATCH(B283,Historical!$B$7:$B$1452,0))-1)*100)</f>
        <v>1.388888888888884</v>
      </c>
      <c r="T283" s="802">
        <f>IF(INDEX(Historical!$F$7:$F$1452,MATCH(B283,Historical!$B$7:$B$1452,0))=0,"n/a",((INDEX(Historical!$C$7:$C$1452,MATCH(B283,Historical!$B$7:$B$1452,0))/INDEX(Historical!$F$7:$F$1452,MATCH(B283,Historical!$B$7:$B$1452,0)))^(1/3)-1)*100)</f>
        <v>13.444719403828165</v>
      </c>
      <c r="U283" s="802">
        <f>IF(INDEX(Historical!$I$7:$I$1452,MATCH(B283,Historical!$B$7:$B$1452,0))=0,"n/a",((INDEX(Historical!$C$7:$C$1452,MATCH(B283,Historical!$B$7:$B$1452,0))/INDEX(Historical!$I$7:$I$1452,MATCH(B283,Historical!$B$7:$B$1452,0)))^(1/5)-1)*100)</f>
        <v>23.901501752560208</v>
      </c>
      <c r="V283" s="802" t="str">
        <f>IF(INDEX(Historical!$O$7:$O$1452,MATCH(B283,Historical!$B$7:$B$1452,0))=0,"n/a",((INDEX(Historical!$C$7:$C$1452,MATCH(B283,Historical!$B$7:$B$1452,0))/INDEX(Historical!$O$7:$O$1452,MATCH(B283,Historical!$B$7:$B$1452,0)))^(1/10)-1)*100)</f>
        <v>n/a</v>
      </c>
      <c r="W283" s="803" t="str">
        <f t="shared" si="72"/>
        <v>n/a</v>
      </c>
      <c r="X283" s="804">
        <f t="shared" si="73"/>
        <v>2.5700539518881942</v>
      </c>
      <c r="Y283" s="759"/>
      <c r="Z283" s="745">
        <f t="shared" si="74"/>
        <v>91.1854103343465</v>
      </c>
      <c r="AA283" s="678">
        <f t="shared" si="75"/>
        <v>15.820668693009118</v>
      </c>
      <c r="AB283" s="679">
        <v>12</v>
      </c>
      <c r="AC283" s="959">
        <v>3.29</v>
      </c>
      <c r="AD283" s="959">
        <v>2.37</v>
      </c>
      <c r="AE283" s="959">
        <v>2.98</v>
      </c>
      <c r="AF283" s="959">
        <v>5.96</v>
      </c>
      <c r="AG283" s="959">
        <v>54.500000000000007</v>
      </c>
      <c r="AH283" s="959">
        <v>37</v>
      </c>
      <c r="AI283" s="959">
        <v>0.12</v>
      </c>
      <c r="AJ283" s="959">
        <v>9.3000000000000007</v>
      </c>
      <c r="AK283" s="959">
        <v>6.67</v>
      </c>
      <c r="AL283" s="969">
        <v>40840</v>
      </c>
      <c r="AM283" s="964">
        <v>50.44</v>
      </c>
      <c r="AN283" s="959">
        <v>1.75</v>
      </c>
      <c r="AO283" s="845">
        <f t="shared" si="76"/>
        <v>13.844521820358008</v>
      </c>
      <c r="AP283" s="846">
        <f t="shared" si="77"/>
        <v>29.665190513367126</v>
      </c>
      <c r="AQ283" s="680">
        <f t="shared" si="78"/>
        <v>104.71246546242403</v>
      </c>
      <c r="AR283" s="745">
        <f>INDEX(Historical!$C$7:$C$1452,MATCH(B283,Historical!$B$7:$B$1452,0))*IF(AH283="n/a",1.03,IF(AH283&lt;0,1.01,IF(AH283&gt;10,1.1,(1+AH283/100))))</f>
        <v>3.2120000000000002</v>
      </c>
      <c r="AS283" s="678">
        <f t="shared" si="79"/>
        <v>3.2158544000000004</v>
      </c>
      <c r="AT283" s="678">
        <f t="shared" si="83"/>
        <v>3.4303518884800006</v>
      </c>
      <c r="AU283" s="678">
        <f t="shared" si="83"/>
        <v>3.6591563594416168</v>
      </c>
      <c r="AV283" s="678">
        <f t="shared" si="83"/>
        <v>3.9032220886163724</v>
      </c>
      <c r="AW283" s="745">
        <f t="shared" si="80"/>
        <v>17.42058473653799</v>
      </c>
      <c r="AX283" s="854">
        <f t="shared" si="81"/>
        <v>33.468942817556183</v>
      </c>
      <c r="AY283" s="1090">
        <v>1.43</v>
      </c>
      <c r="AZ283" s="964">
        <v>9.83</v>
      </c>
      <c r="BA283" s="964">
        <v>-36.090000000000003</v>
      </c>
      <c r="BB283" s="964">
        <v>-2.44</v>
      </c>
      <c r="BC283" s="964">
        <v>-21.61</v>
      </c>
      <c r="BE283" s="701">
        <v>2012</v>
      </c>
      <c r="BF283" s="986" t="e">
        <f>#VALUE!</f>
        <v>#VALUE!</v>
      </c>
      <c r="BG283" s="972">
        <v>17.2</v>
      </c>
    </row>
    <row r="284" spans="1:59" ht="11.25" customHeight="1" x14ac:dyDescent="0.2">
      <c r="A284" s="645" t="s">
        <v>1400</v>
      </c>
      <c r="B284" s="651" t="s">
        <v>1401</v>
      </c>
      <c r="C284" s="1080" t="s">
        <v>248</v>
      </c>
      <c r="D284" s="1080" t="s">
        <v>4439</v>
      </c>
      <c r="E284" s="835">
        <v>7</v>
      </c>
      <c r="F284" s="554">
        <v>650</v>
      </c>
      <c r="G284" s="554" t="s">
        <v>116</v>
      </c>
      <c r="H284" s="554" t="s">
        <v>116</v>
      </c>
      <c r="I284" s="966">
        <v>27.71</v>
      </c>
      <c r="J284" s="745">
        <f t="shared" si="69"/>
        <v>1.8765788523998554</v>
      </c>
      <c r="K284" s="968">
        <v>0.13</v>
      </c>
      <c r="L284" s="679">
        <v>4</v>
      </c>
      <c r="M284" s="736">
        <f t="shared" si="70"/>
        <v>0.52</v>
      </c>
      <c r="N284" s="644" t="s">
        <v>329</v>
      </c>
      <c r="O284" s="838">
        <v>0.12</v>
      </c>
      <c r="P284" s="958">
        <v>43441</v>
      </c>
      <c r="Q284" s="958">
        <v>43454</v>
      </c>
      <c r="R284" s="736">
        <f t="shared" si="71"/>
        <v>8.333333333333341</v>
      </c>
      <c r="S284" s="802">
        <f>IF(INDEX(Historical!$D$7:$D$1452,MATCH(B284,Historical!$B$7:$B$1452,0))=0,"n/a",(INDEX(Historical!$C$7:$C$1452,MATCH(B284,Historical!$B$7:$B$1452,0))/INDEX(Historical!$D$7:$D$1452,MATCH(B284,Historical!$B$7:$B$1452,0))-1)*100)</f>
        <v>9.7560975609756184</v>
      </c>
      <c r="T284" s="802">
        <f>IF(INDEX(Historical!$F$7:$F$1452,MATCH(B284,Historical!$B$7:$B$1452,0))=0,"n/a",((INDEX(Historical!$C$7:$C$1452,MATCH(B284,Historical!$B$7:$B$1452,0))/INDEX(Historical!$F$7:$F$1452,MATCH(B284,Historical!$B$7:$B$1452,0)))^(1/3)-1)*100)</f>
        <v>20.064068351734178</v>
      </c>
      <c r="U284" s="802">
        <f>IF(INDEX(Historical!$I$7:$I$1452,MATCH(B284,Historical!$B$7:$B$1452,0))=0,"n/a",((INDEX(Historical!$C$7:$C$1452,MATCH(B284,Historical!$B$7:$B$1452,0))/INDEX(Historical!$I$7:$I$1452,MATCH(B284,Historical!$B$7:$B$1452,0)))^(1/5)-1)*100)</f>
        <v>62.267111159960443</v>
      </c>
      <c r="V284" s="802">
        <f>IF(INDEX(Historical!$O$7:$O$1452,MATCH(B284,Historical!$B$7:$B$1452,0))=0,"n/a",((INDEX(Historical!$C$7:$C$1452,MATCH(B284,Historical!$B$7:$B$1452,0))/INDEX(Historical!$O$7:$O$1452,MATCH(B284,Historical!$B$7:$B$1452,0)))^(1/10)-1)*100)</f>
        <v>-0.64330707408735144</v>
      </c>
      <c r="W284" s="803" t="str">
        <f t="shared" si="72"/>
        <v>n/a</v>
      </c>
      <c r="X284" s="804">
        <f t="shared" si="73"/>
        <v>3.8916944474975277</v>
      </c>
      <c r="Y284" s="760"/>
      <c r="Z284" s="745">
        <f t="shared" si="74"/>
        <v>27.513227513227516</v>
      </c>
      <c r="AA284" s="678">
        <f t="shared" si="75"/>
        <v>14.661375661375663</v>
      </c>
      <c r="AB284" s="679">
        <v>4</v>
      </c>
      <c r="AC284" s="959">
        <v>1.89</v>
      </c>
      <c r="AD284" s="959">
        <v>1.88</v>
      </c>
      <c r="AE284" s="959">
        <v>0.8</v>
      </c>
      <c r="AF284" s="959">
        <v>2.04</v>
      </c>
      <c r="AG284" s="959">
        <v>13.700000000000001</v>
      </c>
      <c r="AH284" s="959">
        <v>3.3000000000000003</v>
      </c>
      <c r="AI284" s="959">
        <v>9.81</v>
      </c>
      <c r="AJ284" s="959">
        <v>16</v>
      </c>
      <c r="AK284" s="959">
        <v>7.8</v>
      </c>
      <c r="AL284" s="969">
        <v>1320</v>
      </c>
      <c r="AM284" s="964">
        <v>1.4000000000000001</v>
      </c>
      <c r="AN284" s="959">
        <v>0.06</v>
      </c>
      <c r="AO284" s="845">
        <f t="shared" si="76"/>
        <v>49.48231435098463</v>
      </c>
      <c r="AP284" s="846">
        <f t="shared" si="77"/>
        <v>64.143690012360295</v>
      </c>
      <c r="AQ284" s="680">
        <f t="shared" si="78"/>
        <v>15.295188970083506</v>
      </c>
      <c r="AR284" s="745">
        <f>INDEX(Historical!$C$7:$C$1452,MATCH(B284,Historical!$B$7:$B$1452,0))*IF(AH284="n/a",1.03,IF(AH284&lt;0,1.01,IF(AH284&gt;10,1.1,(1+AH284/100))))</f>
        <v>0.46484999999999999</v>
      </c>
      <c r="AS284" s="678">
        <f t="shared" si="79"/>
        <v>0.51045178499999999</v>
      </c>
      <c r="AT284" s="678">
        <f t="shared" si="83"/>
        <v>0.55026702423000007</v>
      </c>
      <c r="AU284" s="678">
        <f t="shared" si="83"/>
        <v>0.59318785211994007</v>
      </c>
      <c r="AV284" s="678">
        <f t="shared" si="83"/>
        <v>0.63945650458529546</v>
      </c>
      <c r="AW284" s="745">
        <f t="shared" si="80"/>
        <v>2.7582131659352358</v>
      </c>
      <c r="AX284" s="854">
        <f t="shared" si="81"/>
        <v>9.9538548030863794</v>
      </c>
      <c r="AY284" s="1090">
        <v>0.97</v>
      </c>
      <c r="AZ284" s="964">
        <v>9.5299999999999994</v>
      </c>
      <c r="BA284" s="964">
        <v>-29.220000000000002</v>
      </c>
      <c r="BB284" s="964">
        <v>-0.71000000000000008</v>
      </c>
      <c r="BC284" s="964">
        <v>-8.42</v>
      </c>
      <c r="BE284" s="701">
        <v>2013</v>
      </c>
      <c r="BF284" s="986" t="e">
        <f>#VALUE!</f>
        <v>#VALUE!</v>
      </c>
      <c r="BG284" s="972">
        <v>9</v>
      </c>
    </row>
    <row r="285" spans="1:59" ht="11.25" customHeight="1" x14ac:dyDescent="0.2">
      <c r="A285" s="566" t="s">
        <v>1410</v>
      </c>
      <c r="B285" s="651" t="s">
        <v>1411</v>
      </c>
      <c r="C285" s="1080" t="s">
        <v>248</v>
      </c>
      <c r="D285" s="1080" t="s">
        <v>4422</v>
      </c>
      <c r="E285" s="835">
        <v>8</v>
      </c>
      <c r="F285" s="554">
        <v>459</v>
      </c>
      <c r="G285" s="554" t="s">
        <v>107</v>
      </c>
      <c r="H285" s="554" t="s">
        <v>107</v>
      </c>
      <c r="I285" s="966">
        <v>122.86</v>
      </c>
      <c r="J285" s="745">
        <f t="shared" si="69"/>
        <v>2.279016767051929</v>
      </c>
      <c r="K285" s="968">
        <v>0.7</v>
      </c>
      <c r="L285" s="679">
        <v>4</v>
      </c>
      <c r="M285" s="736">
        <f t="shared" si="70"/>
        <v>2.8</v>
      </c>
      <c r="N285" s="644" t="s">
        <v>4007</v>
      </c>
      <c r="O285" s="838">
        <v>0.5</v>
      </c>
      <c r="P285" s="958">
        <v>43165</v>
      </c>
      <c r="Q285" s="958">
        <v>43185</v>
      </c>
      <c r="R285" s="736">
        <f t="shared" si="71"/>
        <v>39.999999999999993</v>
      </c>
      <c r="S285" s="802">
        <f>IF(INDEX(Historical!$D$7:$D$1452,MATCH(B285,Historical!$B$7:$B$1452,0))=0,"n/a",(INDEX(Historical!$C$7:$C$1452,MATCH(B285,Historical!$B$7:$B$1452,0))/INDEX(Historical!$D$7:$D$1452,MATCH(B285,Historical!$B$7:$B$1452,0))-1)*100)</f>
        <v>66.666666666666671</v>
      </c>
      <c r="T285" s="802">
        <f>IF(INDEX(Historical!$F$7:$F$1452,MATCH(B285,Historical!$B$7:$B$1452,0))=0,"n/a",((INDEX(Historical!$C$7:$C$1452,MATCH(B285,Historical!$B$7:$B$1452,0))/INDEX(Historical!$F$7:$F$1452,MATCH(B285,Historical!$B$7:$B$1452,0)))^(1/3)-1)*100)</f>
        <v>35.72088082974534</v>
      </c>
      <c r="U285" s="802">
        <f>IF(INDEX(Historical!$I$7:$I$1452,MATCH(B285,Historical!$B$7:$B$1452,0))=0,"n/a",((INDEX(Historical!$C$7:$C$1452,MATCH(B285,Historical!$B$7:$B$1452,0))/INDEX(Historical!$I$7:$I$1452,MATCH(B285,Historical!$B$7:$B$1452,0)))^(1/5)-1)*100)</f>
        <v>28.993668421168948</v>
      </c>
      <c r="V285" s="802" t="str">
        <f>IF(INDEX(Historical!$O$7:$O$1452,MATCH(B285,Historical!$B$7:$B$1452,0))=0,"n/a",((INDEX(Historical!$C$7:$C$1452,MATCH(B285,Historical!$B$7:$B$1452,0))/INDEX(Historical!$O$7:$O$1452,MATCH(B285,Historical!$B$7:$B$1452,0)))^(1/10)-1)*100)</f>
        <v>n/a</v>
      </c>
      <c r="W285" s="803" t="str">
        <f t="shared" si="72"/>
        <v>n/a</v>
      </c>
      <c r="X285" s="804">
        <f t="shared" si="73"/>
        <v>5.1774407894944545</v>
      </c>
      <c r="Y285" s="756"/>
      <c r="Z285" s="745">
        <f t="shared" si="74"/>
        <v>15.900056785917091</v>
      </c>
      <c r="AA285" s="678">
        <f t="shared" si="75"/>
        <v>6.9767177739920498</v>
      </c>
      <c r="AB285" s="679">
        <v>12</v>
      </c>
      <c r="AC285" s="959">
        <v>17.61</v>
      </c>
      <c r="AD285" s="959">
        <v>0.94</v>
      </c>
      <c r="AE285" s="959">
        <v>0.37</v>
      </c>
      <c r="AF285" s="959">
        <v>1.87</v>
      </c>
      <c r="AG285" s="959">
        <v>31.2</v>
      </c>
      <c r="AH285" s="959">
        <v>26.3</v>
      </c>
      <c r="AI285" s="959">
        <v>3.2099999999999995</v>
      </c>
      <c r="AJ285" s="959">
        <v>5.6000000000000005</v>
      </c>
      <c r="AK285" s="959">
        <v>7.42</v>
      </c>
      <c r="AL285" s="969">
        <v>7900</v>
      </c>
      <c r="AM285" s="964">
        <v>0.16999999999999998</v>
      </c>
      <c r="AN285" s="959">
        <v>0.46</v>
      </c>
      <c r="AO285" s="845">
        <f t="shared" si="76"/>
        <v>24.295967414228826</v>
      </c>
      <c r="AP285" s="846">
        <f t="shared" si="77"/>
        <v>31.272685188220876</v>
      </c>
      <c r="AQ285" s="680">
        <f t="shared" si="78"/>
        <v>-23.852592552003639</v>
      </c>
      <c r="AR285" s="745">
        <f>INDEX(Historical!$C$7:$C$1452,MATCH(B285,Historical!$B$7:$B$1452,0))*IF(AH285="n/a",1.03,IF(AH285&lt;0,1.01,IF(AH285&gt;10,1.1,(1+AH285/100))))</f>
        <v>2.2000000000000002</v>
      </c>
      <c r="AS285" s="678">
        <f t="shared" si="79"/>
        <v>2.2706200000000001</v>
      </c>
      <c r="AT285" s="678">
        <f t="shared" si="83"/>
        <v>2.4391000040000002</v>
      </c>
      <c r="AU285" s="678">
        <f t="shared" si="83"/>
        <v>2.6200812242968001</v>
      </c>
      <c r="AV285" s="678">
        <f t="shared" si="83"/>
        <v>2.8144912511396227</v>
      </c>
      <c r="AW285" s="745">
        <f t="shared" si="80"/>
        <v>12.344292479436424</v>
      </c>
      <c r="AX285" s="854">
        <f t="shared" si="81"/>
        <v>10.047446263581657</v>
      </c>
      <c r="AY285" s="1090">
        <v>1.28</v>
      </c>
      <c r="AZ285" s="964">
        <v>7.35</v>
      </c>
      <c r="BA285" s="964">
        <v>-40.46</v>
      </c>
      <c r="BB285" s="964">
        <v>-6.93</v>
      </c>
      <c r="BC285" s="964">
        <v>-27.02</v>
      </c>
      <c r="BE285" s="701">
        <v>2011</v>
      </c>
      <c r="BF285" s="986" t="e">
        <f>#VALUE!</f>
        <v>#VALUE!</v>
      </c>
      <c r="BG285" s="972">
        <v>10.9</v>
      </c>
    </row>
    <row r="286" spans="1:59" ht="11.25" customHeight="1" x14ac:dyDescent="0.2">
      <c r="A286" s="566" t="s">
        <v>1412</v>
      </c>
      <c r="B286" s="651" t="s">
        <v>1413</v>
      </c>
      <c r="C286" s="1080" t="s">
        <v>109</v>
      </c>
      <c r="D286" s="1080" t="s">
        <v>4427</v>
      </c>
      <c r="E286" s="835">
        <v>8</v>
      </c>
      <c r="F286" s="554">
        <v>545</v>
      </c>
      <c r="G286" s="554" t="s">
        <v>107</v>
      </c>
      <c r="H286" s="554" t="s">
        <v>107</v>
      </c>
      <c r="I286" s="966">
        <v>32.090000000000003</v>
      </c>
      <c r="J286" s="745">
        <f t="shared" si="69"/>
        <v>2.7422873169211588</v>
      </c>
      <c r="K286" s="968">
        <v>0.22</v>
      </c>
      <c r="L286" s="679">
        <v>4</v>
      </c>
      <c r="M286" s="736">
        <f t="shared" si="70"/>
        <v>0.88</v>
      </c>
      <c r="N286" s="644" t="s">
        <v>1253</v>
      </c>
      <c r="O286" s="838">
        <v>0.16</v>
      </c>
      <c r="P286" s="958">
        <v>43399</v>
      </c>
      <c r="Q286" s="958">
        <v>43413</v>
      </c>
      <c r="R286" s="736">
        <f t="shared" si="71"/>
        <v>37.5</v>
      </c>
      <c r="S286" s="802">
        <f>IF(INDEX(Historical!$D$7:$D$1452,MATCH(B286,Historical!$B$7:$B$1452,0))=0,"n/a",(INDEX(Historical!$C$7:$C$1452,MATCH(B286,Historical!$B$7:$B$1452,0))/INDEX(Historical!$D$7:$D$1452,MATCH(B286,Historical!$B$7:$B$1452,0))-1)*100)</f>
        <v>5.1724137931034475</v>
      </c>
      <c r="T286" s="802">
        <f>IF(INDEX(Historical!$F$7:$F$1452,MATCH(B286,Historical!$B$7:$B$1452,0))=0,"n/a",((INDEX(Historical!$C$7:$C$1452,MATCH(B286,Historical!$B$7:$B$1452,0))/INDEX(Historical!$F$7:$F$1452,MATCH(B286,Historical!$B$7:$B$1452,0)))^(1/3)-1)*100)</f>
        <v>8.316894284016719</v>
      </c>
      <c r="U286" s="802">
        <f>IF(INDEX(Historical!$I$7:$I$1452,MATCH(B286,Historical!$B$7:$B$1452,0))=0,"n/a",((INDEX(Historical!$C$7:$C$1452,MATCH(B286,Historical!$B$7:$B$1452,0))/INDEX(Historical!$I$7:$I$1452,MATCH(B286,Historical!$B$7:$B$1452,0)))^(1/5)-1)*100)</f>
        <v>15.250207520900162</v>
      </c>
      <c r="V286" s="802">
        <f>IF(INDEX(Historical!$O$7:$O$1452,MATCH(B286,Historical!$B$7:$B$1452,0))=0,"n/a",((INDEX(Historical!$C$7:$C$1452,MATCH(B286,Historical!$B$7:$B$1452,0))/INDEX(Historical!$O$7:$O$1452,MATCH(B286,Historical!$B$7:$B$1452,0)))^(1/10)-1)*100)</f>
        <v>15.624002576757356</v>
      </c>
      <c r="W286" s="803">
        <f t="shared" si="72"/>
        <v>0.97607558920828263</v>
      </c>
      <c r="X286" s="804">
        <f t="shared" si="73"/>
        <v>0.87644870809771047</v>
      </c>
      <c r="Y286" s="967"/>
      <c r="Z286" s="745">
        <f t="shared" si="74"/>
        <v>33.716475095785441</v>
      </c>
      <c r="AA286" s="678">
        <f t="shared" si="75"/>
        <v>12.295019157088124</v>
      </c>
      <c r="AB286" s="679">
        <v>12</v>
      </c>
      <c r="AC286" s="959">
        <v>2.61</v>
      </c>
      <c r="AD286" s="959">
        <v>1.23</v>
      </c>
      <c r="AE286" s="959">
        <v>3.96</v>
      </c>
      <c r="AF286" s="959">
        <v>1.45</v>
      </c>
      <c r="AG286" s="959">
        <v>12.2</v>
      </c>
      <c r="AH286" s="959">
        <v>4</v>
      </c>
      <c r="AI286" s="959">
        <v>17.510000000000002</v>
      </c>
      <c r="AJ286" s="959">
        <v>17.399999999999999</v>
      </c>
      <c r="AK286" s="959">
        <v>10</v>
      </c>
      <c r="AL286" s="969">
        <v>1600</v>
      </c>
      <c r="AM286" s="964">
        <v>0.8</v>
      </c>
      <c r="AN286" s="959">
        <v>0.13</v>
      </c>
      <c r="AO286" s="845">
        <f t="shared" si="76"/>
        <v>5.697475680733195</v>
      </c>
      <c r="AP286" s="846">
        <f t="shared" si="77"/>
        <v>17.992494837821319</v>
      </c>
      <c r="AQ286" s="680">
        <f t="shared" si="78"/>
        <v>-10.986198878356735</v>
      </c>
      <c r="AR286" s="745">
        <f>INDEX(Historical!$C$7:$C$1452,MATCH(B286,Historical!$B$7:$B$1452,0))*IF(AH286="n/a",1.03,IF(AH286&lt;0,1.01,IF(AH286&gt;10,1.1,(1+AH286/100))))</f>
        <v>0.63439999999999996</v>
      </c>
      <c r="AS286" s="678">
        <f t="shared" si="79"/>
        <v>0.69784000000000002</v>
      </c>
      <c r="AT286" s="678">
        <f t="shared" si="83"/>
        <v>0.76762400000000008</v>
      </c>
      <c r="AU286" s="678">
        <f t="shared" si="83"/>
        <v>0.8443864000000002</v>
      </c>
      <c r="AV286" s="678">
        <f t="shared" si="83"/>
        <v>0.92882504000000032</v>
      </c>
      <c r="AW286" s="745">
        <f t="shared" si="80"/>
        <v>3.8730754400000009</v>
      </c>
      <c r="AX286" s="854">
        <f t="shared" si="81"/>
        <v>12.069415518853226</v>
      </c>
      <c r="AY286" s="1090">
        <v>1.39</v>
      </c>
      <c r="AZ286" s="964">
        <v>6.3100000000000005</v>
      </c>
      <c r="BA286" s="964">
        <v>-31.979999999999997</v>
      </c>
      <c r="BB286" s="964">
        <v>-14.11</v>
      </c>
      <c r="BC286" s="964">
        <v>-22.98</v>
      </c>
      <c r="BE286" s="701">
        <v>2012</v>
      </c>
      <c r="BF286" s="986" t="e">
        <f>#VALUE!</f>
        <v>#VALUE!</v>
      </c>
      <c r="BG286" s="972">
        <v>1.3</v>
      </c>
    </row>
    <row r="287" spans="1:59" ht="11.25" customHeight="1" x14ac:dyDescent="0.2">
      <c r="A287" s="566" t="s">
        <v>1414</v>
      </c>
      <c r="B287" s="651" t="s">
        <v>1415</v>
      </c>
      <c r="C287" s="1080" t="s">
        <v>109</v>
      </c>
      <c r="D287" s="1080" t="s">
        <v>4423</v>
      </c>
      <c r="E287" s="835">
        <v>8</v>
      </c>
      <c r="F287" s="554">
        <v>508</v>
      </c>
      <c r="G287" s="554" t="s">
        <v>107</v>
      </c>
      <c r="H287" s="554" t="s">
        <v>107</v>
      </c>
      <c r="I287" s="966">
        <v>25.51</v>
      </c>
      <c r="J287" s="745">
        <f t="shared" si="69"/>
        <v>5.3312426499411991</v>
      </c>
      <c r="K287" s="968">
        <v>0.34</v>
      </c>
      <c r="L287" s="679">
        <v>4</v>
      </c>
      <c r="M287" s="736">
        <f t="shared" si="70"/>
        <v>1.36</v>
      </c>
      <c r="N287" s="644" t="s">
        <v>1531</v>
      </c>
      <c r="O287" s="838">
        <v>0.28000000000000003</v>
      </c>
      <c r="P287" s="958">
        <v>43262</v>
      </c>
      <c r="Q287" s="958">
        <v>43290</v>
      </c>
      <c r="R287" s="736">
        <f t="shared" si="71"/>
        <v>21.428571428571423</v>
      </c>
      <c r="S287" s="802">
        <f>IF(INDEX(Historical!$D$7:$D$1452,MATCH(B287,Historical!$B$7:$B$1452,0))=0,"n/a",(INDEX(Historical!$C$7:$C$1452,MATCH(B287,Historical!$B$7:$B$1452,0))/INDEX(Historical!$D$7:$D$1452,MATCH(B287,Historical!$B$7:$B$1452,0))-1)*100)</f>
        <v>19.047619047619047</v>
      </c>
      <c r="T287" s="802">
        <f>IF(INDEX(Historical!$F$7:$F$1452,MATCH(B287,Historical!$B$7:$B$1452,0))=0,"n/a",((INDEX(Historical!$C$7:$C$1452,MATCH(B287,Historical!$B$7:$B$1452,0))/INDEX(Historical!$F$7:$F$1452,MATCH(B287,Historical!$B$7:$B$1452,0)))^(1/3)-1)*100)</f>
        <v>17.911651341636549</v>
      </c>
      <c r="U287" s="802">
        <f>IF(INDEX(Historical!$I$7:$I$1452,MATCH(B287,Historical!$B$7:$B$1452,0))=0,"n/a",((INDEX(Historical!$C$7:$C$1452,MATCH(B287,Historical!$B$7:$B$1452,0))/INDEX(Historical!$I$7:$I$1452,MATCH(B287,Historical!$B$7:$B$1452,0)))^(1/5)-1)*100)</f>
        <v>19.520727694995223</v>
      </c>
      <c r="V287" s="802">
        <f>IF(INDEX(Historical!$O$7:$O$1452,MATCH(B287,Historical!$B$7:$B$1452,0))=0,"n/a",((INDEX(Historical!$C$7:$C$1452,MATCH(B287,Historical!$B$7:$B$1452,0))/INDEX(Historical!$O$7:$O$1452,MATCH(B287,Historical!$B$7:$B$1452,0)))^(1/10)-1)*100)</f>
        <v>0.72834656255027497</v>
      </c>
      <c r="W287" s="803">
        <f t="shared" si="72"/>
        <v>26.801427642692804</v>
      </c>
      <c r="X287" s="804">
        <f t="shared" si="73"/>
        <v>1.1091322553974561</v>
      </c>
      <c r="Y287" s="769"/>
      <c r="Z287" s="745">
        <f t="shared" si="74"/>
        <v>151.11111111111111</v>
      </c>
      <c r="AA287" s="678">
        <f t="shared" si="75"/>
        <v>28.344444444444445</v>
      </c>
      <c r="AB287" s="679">
        <v>3</v>
      </c>
      <c r="AC287" s="959">
        <v>0.9</v>
      </c>
      <c r="AD287" s="959">
        <v>1.78</v>
      </c>
      <c r="AE287" s="959">
        <v>0.72</v>
      </c>
      <c r="AF287" s="959">
        <v>0.56000000000000005</v>
      </c>
      <c r="AG287" s="959">
        <v>7.5</v>
      </c>
      <c r="AH287" s="961">
        <v>-69.199999999999989</v>
      </c>
      <c r="AI287" s="961">
        <v>6.68</v>
      </c>
      <c r="AJ287" s="959">
        <v>17.599999999999998</v>
      </c>
      <c r="AK287" s="959">
        <v>15.950000000000001</v>
      </c>
      <c r="AL287" s="969">
        <v>2220</v>
      </c>
      <c r="AM287" s="964">
        <v>1</v>
      </c>
      <c r="AN287" s="959">
        <v>0.56999999999999995</v>
      </c>
      <c r="AO287" s="845">
        <f t="shared" si="76"/>
        <v>-3.4924740995080228</v>
      </c>
      <c r="AP287" s="846">
        <f t="shared" si="77"/>
        <v>24.851970344936422</v>
      </c>
      <c r="AQ287" s="680">
        <f t="shared" si="78"/>
        <v>-16.008230855930773</v>
      </c>
      <c r="AR287" s="745">
        <f>INDEX(Historical!$C$7:$C$1452,MATCH(B287,Historical!$B$7:$B$1452,0))*IF(AH287="n/a",1.03,IF(AH287&lt;0,1.01,IF(AH287&gt;10,1.1,(1+AH287/100))))</f>
        <v>1.01</v>
      </c>
      <c r="AS287" s="678">
        <f t="shared" si="79"/>
        <v>1.0774679999999999</v>
      </c>
      <c r="AT287" s="678">
        <f t="shared" ref="AT287:AV306" si="84">IF($AK287="n/a",1.03*AS287,IF($AK287&lt;0,1.01*AS287,IF($AK287&gt;10,1.1*AS287,(1+$AK287/100)*AS287)))</f>
        <v>1.1852148</v>
      </c>
      <c r="AU287" s="678">
        <f t="shared" si="84"/>
        <v>1.3037362800000001</v>
      </c>
      <c r="AV287" s="678">
        <f t="shared" si="84"/>
        <v>1.4341099080000002</v>
      </c>
      <c r="AW287" s="745">
        <f t="shared" si="80"/>
        <v>6.0105289879999999</v>
      </c>
      <c r="AX287" s="854">
        <f t="shared" si="81"/>
        <v>23.561462124656995</v>
      </c>
      <c r="AY287" s="1090">
        <v>1.61</v>
      </c>
      <c r="AZ287" s="964">
        <v>9.7199999999999989</v>
      </c>
      <c r="BA287" s="964">
        <v>-45.87</v>
      </c>
      <c r="BB287" s="964">
        <v>-7.3</v>
      </c>
      <c r="BC287" s="964">
        <v>-23.26</v>
      </c>
      <c r="BE287" s="701">
        <v>2011</v>
      </c>
      <c r="BF287" s="986" t="e">
        <f>#VALUE!</f>
        <v>#VALUE!</v>
      </c>
      <c r="BG287" s="972">
        <v>3.5999999999999996</v>
      </c>
    </row>
    <row r="288" spans="1:59" ht="11.25" customHeight="1" x14ac:dyDescent="0.2">
      <c r="A288" s="645" t="s">
        <v>1416</v>
      </c>
      <c r="B288" s="651" t="s">
        <v>1417</v>
      </c>
      <c r="C288" s="1080" t="s">
        <v>155</v>
      </c>
      <c r="D288" s="1080" t="s">
        <v>4412</v>
      </c>
      <c r="E288" s="835">
        <v>8</v>
      </c>
      <c r="F288" s="554">
        <v>476</v>
      </c>
      <c r="G288" s="554" t="s">
        <v>107</v>
      </c>
      <c r="H288" s="554" t="s">
        <v>107</v>
      </c>
      <c r="I288" s="966">
        <v>23.64</v>
      </c>
      <c r="J288" s="745">
        <f t="shared" si="69"/>
        <v>1.1844331641285957</v>
      </c>
      <c r="K288" s="968">
        <v>7.0000000000000007E-2</v>
      </c>
      <c r="L288" s="679">
        <v>4</v>
      </c>
      <c r="M288" s="736">
        <f t="shared" si="70"/>
        <v>0.28000000000000003</v>
      </c>
      <c r="N288" s="644" t="s">
        <v>509</v>
      </c>
      <c r="O288" s="838">
        <v>5.5E-2</v>
      </c>
      <c r="P288" s="958">
        <v>43180</v>
      </c>
      <c r="Q288" s="958">
        <v>43195</v>
      </c>
      <c r="R288" s="736">
        <f t="shared" si="71"/>
        <v>27.27272727272728</v>
      </c>
      <c r="S288" s="802">
        <f>IF(INDEX(Historical!$D$7:$D$1452,MATCH(B288,Historical!$B$7:$B$1452,0))=0,"n/a",(INDEX(Historical!$C$7:$C$1452,MATCH(B288,Historical!$B$7:$B$1452,0))/INDEX(Historical!$D$7:$D$1452,MATCH(B288,Historical!$B$7:$B$1452,0))-1)*100)</f>
        <v>20.000000000000018</v>
      </c>
      <c r="T288" s="802">
        <f>IF(INDEX(Historical!$F$7:$F$1452,MATCH(B288,Historical!$B$7:$B$1452,0))=0,"n/a",((INDEX(Historical!$C$7:$C$1452,MATCH(B288,Historical!$B$7:$B$1452,0))/INDEX(Historical!$F$7:$F$1452,MATCH(B288,Historical!$B$7:$B$1452,0)))^(1/3)-1)*100)</f>
        <v>15.867554829548315</v>
      </c>
      <c r="U288" s="802">
        <f>IF(INDEX(Historical!$I$7:$I$1452,MATCH(B288,Historical!$B$7:$B$1452,0))=0,"n/a",((INDEX(Historical!$C$7:$C$1452,MATCH(B288,Historical!$B$7:$B$1452,0))/INDEX(Historical!$I$7:$I$1452,MATCH(B288,Historical!$B$7:$B$1452,0)))^(1/5)-1)*100)</f>
        <v>17.192316229445346</v>
      </c>
      <c r="V288" s="802" t="str">
        <f>IF(INDEX(Historical!$O$7:$O$1452,MATCH(B288,Historical!$B$7:$B$1452,0))=0,"n/a",((INDEX(Historical!$C$7:$C$1452,MATCH(B288,Historical!$B$7:$B$1452,0))/INDEX(Historical!$O$7:$O$1452,MATCH(B288,Historical!$B$7:$B$1452,0)))^(1/10)-1)*100)</f>
        <v>n/a</v>
      </c>
      <c r="W288" s="803" t="str">
        <f t="shared" si="72"/>
        <v>n/a</v>
      </c>
      <c r="X288" s="804">
        <f t="shared" si="73"/>
        <v>0.44655366829728171</v>
      </c>
      <c r="Y288" s="651"/>
      <c r="Z288" s="745">
        <f t="shared" si="74"/>
        <v>27.722772277227726</v>
      </c>
      <c r="AA288" s="678">
        <f t="shared" si="75"/>
        <v>23.405940594059405</v>
      </c>
      <c r="AB288" s="679">
        <v>12</v>
      </c>
      <c r="AC288" s="959">
        <v>1.01</v>
      </c>
      <c r="AD288" s="959">
        <v>1.56</v>
      </c>
      <c r="AE288" s="959">
        <v>4.54</v>
      </c>
      <c r="AF288" s="959">
        <v>3.68</v>
      </c>
      <c r="AG288" s="959">
        <v>18.099999999999998</v>
      </c>
      <c r="AH288" s="959">
        <v>52.2</v>
      </c>
      <c r="AI288" s="959">
        <v>-7.9399999999999995</v>
      </c>
      <c r="AJ288" s="959">
        <v>38.5</v>
      </c>
      <c r="AK288" s="959">
        <v>15</v>
      </c>
      <c r="AL288" s="969">
        <v>468.54</v>
      </c>
      <c r="AM288" s="964">
        <v>17.2</v>
      </c>
      <c r="AN288" s="959">
        <v>0</v>
      </c>
      <c r="AO288" s="845">
        <f t="shared" si="76"/>
        <v>-5.0291912004854638</v>
      </c>
      <c r="AP288" s="846">
        <f t="shared" si="77"/>
        <v>18.376749393573942</v>
      </c>
      <c r="AQ288" s="680">
        <f t="shared" si="78"/>
        <v>95.657139332090722</v>
      </c>
      <c r="AR288" s="745">
        <f>INDEX(Historical!$C$7:$C$1452,MATCH(B288,Historical!$B$7:$B$1452,0))*IF(AH288="n/a",1.03,IF(AH288&lt;0,1.01,IF(AH288&gt;10,1.1,(1+AH288/100))))</f>
        <v>0.23100000000000004</v>
      </c>
      <c r="AS288" s="678">
        <f t="shared" si="79"/>
        <v>0.23331000000000005</v>
      </c>
      <c r="AT288" s="678">
        <f t="shared" si="84"/>
        <v>0.25664100000000006</v>
      </c>
      <c r="AU288" s="678">
        <f t="shared" si="84"/>
        <v>0.28230510000000009</v>
      </c>
      <c r="AV288" s="678">
        <f t="shared" si="84"/>
        <v>0.31053561000000013</v>
      </c>
      <c r="AW288" s="745">
        <f t="shared" si="80"/>
        <v>1.3137917100000003</v>
      </c>
      <c r="AX288" s="854">
        <f t="shared" si="81"/>
        <v>5.5574945431472091</v>
      </c>
      <c r="AY288" s="1090">
        <v>1.21</v>
      </c>
      <c r="AZ288" s="964">
        <v>8.49</v>
      </c>
      <c r="BA288" s="964">
        <v>-42.730000000000004</v>
      </c>
      <c r="BB288" s="964">
        <v>-10.89</v>
      </c>
      <c r="BC288" s="964">
        <v>-28.82</v>
      </c>
      <c r="BE288" s="701">
        <v>2011</v>
      </c>
      <c r="BF288" s="986" t="e">
        <f>#VALUE!</f>
        <v>#VALUE!</v>
      </c>
      <c r="BG288" s="972">
        <v>15.8</v>
      </c>
    </row>
    <row r="289" spans="1:59" ht="11.25" customHeight="1" x14ac:dyDescent="0.2">
      <c r="A289" s="566" t="s">
        <v>1418</v>
      </c>
      <c r="B289" s="651" t="s">
        <v>1419</v>
      </c>
      <c r="C289" s="1080" t="s">
        <v>113</v>
      </c>
      <c r="D289" s="1080" t="s">
        <v>1235</v>
      </c>
      <c r="E289" s="835">
        <v>9</v>
      </c>
      <c r="F289" s="554">
        <v>381</v>
      </c>
      <c r="G289" s="554" t="s">
        <v>107</v>
      </c>
      <c r="H289" s="554" t="s">
        <v>107</v>
      </c>
      <c r="I289" s="966">
        <v>218.86</v>
      </c>
      <c r="J289" s="745">
        <f t="shared" si="69"/>
        <v>1.1696975235310243</v>
      </c>
      <c r="K289" s="968">
        <v>0.64</v>
      </c>
      <c r="L289" s="679">
        <v>4</v>
      </c>
      <c r="M289" s="736">
        <f t="shared" si="70"/>
        <v>2.56</v>
      </c>
      <c r="N289" s="644" t="s">
        <v>575</v>
      </c>
      <c r="O289" s="838">
        <v>0.51</v>
      </c>
      <c r="P289" s="958">
        <v>43279</v>
      </c>
      <c r="Q289" s="958">
        <v>43294</v>
      </c>
      <c r="R289" s="736">
        <f t="shared" si="71"/>
        <v>25.490196078431371</v>
      </c>
      <c r="S289" s="802">
        <f>IF(INDEX(Historical!$D$7:$D$1452,MATCH(B289,Historical!$B$7:$B$1452,0))=0,"n/a",(INDEX(Historical!$C$7:$C$1452,MATCH(B289,Historical!$B$7:$B$1452,0))/INDEX(Historical!$D$7:$D$1452,MATCH(B289,Historical!$B$7:$B$1452,0))-1)*100)</f>
        <v>18.98734177215189</v>
      </c>
      <c r="T289" s="802">
        <f>IF(INDEX(Historical!$F$7:$F$1452,MATCH(B289,Historical!$B$7:$B$1452,0))=0,"n/a",((INDEX(Historical!$C$7:$C$1452,MATCH(B289,Historical!$B$7:$B$1452,0))/INDEX(Historical!$F$7:$F$1452,MATCH(B289,Historical!$B$7:$B$1452,0)))^(1/3)-1)*100)</f>
        <v>20.294202671289806</v>
      </c>
      <c r="U289" s="802">
        <f>IF(INDEX(Historical!$I$7:$I$1452,MATCH(B289,Historical!$B$7:$B$1452,0))=0,"n/a",((INDEX(Historical!$C$7:$C$1452,MATCH(B289,Historical!$B$7:$B$1452,0))/INDEX(Historical!$I$7:$I$1452,MATCH(B289,Historical!$B$7:$B$1452,0)))^(1/5)-1)*100)</f>
        <v>20.499494742455049</v>
      </c>
      <c r="V289" s="802">
        <f>IF(INDEX(Historical!$O$7:$O$1452,MATCH(B289,Historical!$B$7:$B$1452,0))=0,"n/a",((INDEX(Historical!$C$7:$C$1452,MATCH(B289,Historical!$B$7:$B$1452,0))/INDEX(Historical!$O$7:$O$1452,MATCH(B289,Historical!$B$7:$B$1452,0)))^(1/10)-1)*100)</f>
        <v>13.714396429282981</v>
      </c>
      <c r="W289" s="803">
        <f t="shared" si="72"/>
        <v>1.4947427579594041</v>
      </c>
      <c r="X289" s="804">
        <f t="shared" si="73"/>
        <v>0.82993905839898985</v>
      </c>
      <c r="Y289" s="651"/>
      <c r="Z289" s="745">
        <f t="shared" si="74"/>
        <v>29.391504018369684</v>
      </c>
      <c r="AA289" s="678">
        <f t="shared" si="75"/>
        <v>25.12743972445465</v>
      </c>
      <c r="AB289" s="679">
        <v>12</v>
      </c>
      <c r="AC289" s="959">
        <v>8.7100000000000009</v>
      </c>
      <c r="AD289" s="959">
        <v>1.48</v>
      </c>
      <c r="AE289" s="959">
        <v>2.2599999999999998</v>
      </c>
      <c r="AF289" s="961" t="s">
        <v>138</v>
      </c>
      <c r="AG289" s="959">
        <v>-409</v>
      </c>
      <c r="AH289" s="959">
        <v>25.2</v>
      </c>
      <c r="AI289" s="959">
        <v>30.42</v>
      </c>
      <c r="AJ289" s="959">
        <v>24.7</v>
      </c>
      <c r="AK289" s="959">
        <v>17.03</v>
      </c>
      <c r="AL289" s="969">
        <v>8880</v>
      </c>
      <c r="AM289" s="964">
        <v>1.2</v>
      </c>
      <c r="AN289" s="962" t="s">
        <v>138</v>
      </c>
      <c r="AO289" s="845">
        <f t="shared" si="76"/>
        <v>-3.458247458468577</v>
      </c>
      <c r="AP289" s="846">
        <f t="shared" si="77"/>
        <v>21.669192265986073</v>
      </c>
      <c r="AQ289" s="680" t="str">
        <f t="shared" si="78"/>
        <v>n/a</v>
      </c>
      <c r="AR289" s="745">
        <f>INDEX(Historical!$C$7:$C$1452,MATCH(B289,Historical!$B$7:$B$1452,0))*IF(AH289="n/a",1.03,IF(AH289&lt;0,1.01,IF(AH289&gt;10,1.1,(1+AH289/100))))</f>
        <v>2.0680000000000001</v>
      </c>
      <c r="AS289" s="678">
        <f t="shared" si="79"/>
        <v>2.2748000000000004</v>
      </c>
      <c r="AT289" s="678">
        <f t="shared" si="84"/>
        <v>2.5022800000000007</v>
      </c>
      <c r="AU289" s="678">
        <f t="shared" si="84"/>
        <v>2.7525080000000011</v>
      </c>
      <c r="AV289" s="678">
        <f t="shared" si="84"/>
        <v>3.0277588000000013</v>
      </c>
      <c r="AW289" s="745">
        <f t="shared" si="80"/>
        <v>12.625346800000003</v>
      </c>
      <c r="AX289" s="854">
        <f t="shared" si="81"/>
        <v>5.7686862834688855</v>
      </c>
      <c r="AY289" s="1090">
        <v>1.03</v>
      </c>
      <c r="AZ289" s="964">
        <v>23.400000000000002</v>
      </c>
      <c r="BA289" s="964">
        <v>-5.12</v>
      </c>
      <c r="BB289" s="964">
        <v>3.5000000000000004</v>
      </c>
      <c r="BC289" s="964">
        <v>4.1099999999999994</v>
      </c>
      <c r="BE289" s="701">
        <v>2010</v>
      </c>
      <c r="BF289" s="986" t="e">
        <f>#VALUE!</f>
        <v>#VALUE!</v>
      </c>
      <c r="BG289" s="972">
        <v>16.400000000000002</v>
      </c>
    </row>
    <row r="290" spans="1:59" s="882" customFormat="1" ht="11.25" customHeight="1" x14ac:dyDescent="0.2">
      <c r="A290" s="740" t="s">
        <v>1420</v>
      </c>
      <c r="B290" s="890" t="s">
        <v>1421</v>
      </c>
      <c r="C290" s="1080" t="s">
        <v>4407</v>
      </c>
      <c r="D290" s="1080" t="s">
        <v>4408</v>
      </c>
      <c r="E290" s="862">
        <v>9</v>
      </c>
      <c r="F290" s="554">
        <v>342</v>
      </c>
      <c r="G290" s="1179" t="s">
        <v>38</v>
      </c>
      <c r="H290" s="1179" t="s">
        <v>38</v>
      </c>
      <c r="I290" s="863">
        <v>8.2100000000000009</v>
      </c>
      <c r="J290" s="864">
        <f t="shared" si="69"/>
        <v>8.6479902557856256</v>
      </c>
      <c r="K290" s="865">
        <v>0.17749999999999999</v>
      </c>
      <c r="L290" s="866">
        <v>4</v>
      </c>
      <c r="M290" s="867">
        <f t="shared" si="70"/>
        <v>0.71</v>
      </c>
      <c r="N290" s="868" t="s">
        <v>575</v>
      </c>
      <c r="O290" s="869">
        <v>0.17499999999999999</v>
      </c>
      <c r="P290" s="891">
        <v>43097</v>
      </c>
      <c r="Q290" s="891">
        <v>43116</v>
      </c>
      <c r="R290" s="867">
        <f t="shared" si="71"/>
        <v>1.4285714285714299</v>
      </c>
      <c r="S290" s="802">
        <f>IF(INDEX(Historical!$D$7:$D$1452,MATCH(B290,Historical!$B$7:$B$1452,0))=0,"n/a",(INDEX(Historical!$C$7:$C$1452,MATCH(B290,Historical!$B$7:$B$1452,0))/INDEX(Historical!$D$7:$D$1452,MATCH(B290,Historical!$B$7:$B$1452,0))-1)*100)</f>
        <v>2.1897810218977964</v>
      </c>
      <c r="T290" s="802">
        <f>IF(INDEX(Historical!$F$7:$F$1452,MATCH(B290,Historical!$B$7:$B$1452,0))=0,"n/a",((INDEX(Historical!$C$7:$C$1452,MATCH(B290,Historical!$B$7:$B$1452,0))/INDEX(Historical!$F$7:$F$1452,MATCH(B290,Historical!$B$7:$B$1452,0)))^(1/3)-1)*100)</f>
        <v>1.470798766517678</v>
      </c>
      <c r="U290" s="802">
        <f>IF(INDEX(Historical!$I$7:$I$1452,MATCH(B290,Historical!$B$7:$B$1452,0))=0,"n/a",((INDEX(Historical!$C$7:$C$1452,MATCH(B290,Historical!$B$7:$B$1452,0))/INDEX(Historical!$I$7:$I$1452,MATCH(B290,Historical!$B$7:$B$1452,0)))^(1/5)-1)*100)</f>
        <v>5.9223841048812176</v>
      </c>
      <c r="V290" s="802">
        <f>IF(INDEX(Historical!$O$7:$O$1452,MATCH(B290,Historical!$B$7:$B$1452,0))=0,"n/a",((INDEX(Historical!$C$7:$C$1452,MATCH(B290,Historical!$B$7:$B$1452,0))/INDEX(Historical!$O$7:$O$1452,MATCH(B290,Historical!$B$7:$B$1452,0)))^(1/10)-1)*100)</f>
        <v>-7.3382115710856288</v>
      </c>
      <c r="W290" s="871" t="str">
        <f t="shared" si="72"/>
        <v>n/a</v>
      </c>
      <c r="X290" s="872" t="str">
        <f t="shared" si="73"/>
        <v>n/a</v>
      </c>
      <c r="Y290" s="873"/>
      <c r="Z290" s="864">
        <f t="shared" si="74"/>
        <v>77.173913043478251</v>
      </c>
      <c r="AA290" s="874">
        <f t="shared" si="75"/>
        <v>8.9239130434782616</v>
      </c>
      <c r="AB290" s="866">
        <v>12</v>
      </c>
      <c r="AC290" s="875">
        <v>0.92</v>
      </c>
      <c r="AD290" s="875">
        <v>1.79</v>
      </c>
      <c r="AE290" s="875">
        <v>4.87</v>
      </c>
      <c r="AF290" s="875">
        <v>1.51</v>
      </c>
      <c r="AG290" s="875">
        <v>15.1</v>
      </c>
      <c r="AH290" s="884">
        <v>-12.7</v>
      </c>
      <c r="AI290" s="884">
        <v>-45.24</v>
      </c>
      <c r="AJ290" s="875">
        <v>-18.899999999999999</v>
      </c>
      <c r="AK290" s="875">
        <v>5</v>
      </c>
      <c r="AL290" s="876">
        <v>2000</v>
      </c>
      <c r="AM290" s="877">
        <v>1.0999999999999999</v>
      </c>
      <c r="AN290" s="875">
        <v>1.29</v>
      </c>
      <c r="AO290" s="878">
        <f t="shared" si="76"/>
        <v>5.6464613171885816</v>
      </c>
      <c r="AP290" s="879">
        <f t="shared" si="77"/>
        <v>14.570374360666843</v>
      </c>
      <c r="AQ290" s="880">
        <f t="shared" si="78"/>
        <v>-22.611776102124992</v>
      </c>
      <c r="AR290" s="745">
        <f>INDEX(Historical!$C$7:$C$1452,MATCH(B290,Historical!$B$7:$B$1452,0))*IF(AH290="n/a",1.03,IF(AH290&lt;0,1.01,IF(AH290&gt;10,1.1,(1+AH290/100))))</f>
        <v>0.70699999999999996</v>
      </c>
      <c r="AS290" s="874">
        <f t="shared" si="79"/>
        <v>0.71406999999999998</v>
      </c>
      <c r="AT290" s="874">
        <f t="shared" si="84"/>
        <v>0.74977349999999998</v>
      </c>
      <c r="AU290" s="874">
        <f t="shared" si="84"/>
        <v>0.78726217500000006</v>
      </c>
      <c r="AV290" s="874">
        <f t="shared" si="84"/>
        <v>0.82662528375000011</v>
      </c>
      <c r="AW290" s="864">
        <f t="shared" si="80"/>
        <v>3.78473095875</v>
      </c>
      <c r="AX290" s="881">
        <f t="shared" si="81"/>
        <v>46.099037256394638</v>
      </c>
      <c r="AY290" s="1091">
        <v>0.86</v>
      </c>
      <c r="AZ290" s="877">
        <v>8.17</v>
      </c>
      <c r="BA290" s="877">
        <v>-15.620000000000001</v>
      </c>
      <c r="BB290" s="877">
        <v>-1.1199999999999999</v>
      </c>
      <c r="BC290" s="877">
        <v>-2.2200000000000002</v>
      </c>
      <c r="BD290" s="1007"/>
      <c r="BE290" s="701">
        <v>2010</v>
      </c>
      <c r="BF290" s="986" t="e">
        <f>#VALUE!</f>
        <v>#VALUE!</v>
      </c>
      <c r="BG290" s="938">
        <v>5.3</v>
      </c>
    </row>
    <row r="291" spans="1:59" ht="11.25" customHeight="1" x14ac:dyDescent="0.2">
      <c r="A291" s="645" t="s">
        <v>1422</v>
      </c>
      <c r="B291" s="651" t="s">
        <v>1423</v>
      </c>
      <c r="C291" s="1080" t="s">
        <v>4407</v>
      </c>
      <c r="D291" s="1080" t="s">
        <v>4408</v>
      </c>
      <c r="E291" s="836">
        <v>6</v>
      </c>
      <c r="F291" s="554">
        <v>662</v>
      </c>
      <c r="G291" s="554" t="s">
        <v>107</v>
      </c>
      <c r="H291" s="554" t="s">
        <v>107</v>
      </c>
      <c r="I291" s="966">
        <v>92.99</v>
      </c>
      <c r="J291" s="745">
        <f t="shared" si="69"/>
        <v>4.3015377997634152</v>
      </c>
      <c r="K291" s="968">
        <v>1</v>
      </c>
      <c r="L291" s="679">
        <v>4</v>
      </c>
      <c r="M291" s="736">
        <f t="shared" si="70"/>
        <v>4</v>
      </c>
      <c r="N291" s="644" t="s">
        <v>287</v>
      </c>
      <c r="O291" s="838">
        <v>0.95</v>
      </c>
      <c r="P291" s="960">
        <v>42839</v>
      </c>
      <c r="Q291" s="960">
        <v>42851</v>
      </c>
      <c r="R291" s="736">
        <f t="shared" si="71"/>
        <v>5.2631578947368478</v>
      </c>
      <c r="S291" s="802">
        <f>IF(INDEX(Historical!$D$7:$D$1452,MATCH(B291,Historical!$B$7:$B$1452,0))=0,"n/a",(INDEX(Historical!$C$7:$C$1452,MATCH(B291,Historical!$B$7:$B$1452,0))/INDEX(Historical!$D$7:$D$1452,MATCH(B291,Historical!$B$7:$B$1452,0))-1)*100)</f>
        <v>6.7567567567567544</v>
      </c>
      <c r="T291" s="802">
        <f>IF(INDEX(Historical!$F$7:$F$1452,MATCH(B291,Historical!$B$7:$B$1452,0))=0,"n/a",((INDEX(Historical!$C$7:$C$1452,MATCH(B291,Historical!$B$7:$B$1452,0))/INDEX(Historical!$F$7:$F$1452,MATCH(B291,Historical!$B$7:$B$1452,0)))^(1/3)-1)*100)</f>
        <v>13.24248662061105</v>
      </c>
      <c r="U291" s="802">
        <f>IF(INDEX(Historical!$I$7:$I$1452,MATCH(B291,Historical!$B$7:$B$1452,0))=0,"n/a",((INDEX(Historical!$C$7:$C$1452,MATCH(B291,Historical!$B$7:$B$1452,0))/INDEX(Historical!$I$7:$I$1452,MATCH(B291,Historical!$B$7:$B$1452,0)))^(1/5)-1)*100)</f>
        <v>17.021299915720078</v>
      </c>
      <c r="V291" s="802">
        <f>IF(INDEX(Historical!$O$7:$O$1452,MATCH(B291,Historical!$B$7:$B$1452,0))=0,"n/a",((INDEX(Historical!$C$7:$C$1452,MATCH(B291,Historical!$B$7:$B$1452,0))/INDEX(Historical!$O$7:$O$1452,MATCH(B291,Historical!$B$7:$B$1452,0)))^(1/10)-1)*100)</f>
        <v>4.7224453693659241</v>
      </c>
      <c r="W291" s="803">
        <f t="shared" si="72"/>
        <v>3.6043402484093754</v>
      </c>
      <c r="X291" s="804">
        <f t="shared" si="73"/>
        <v>3.3375097873960939</v>
      </c>
      <c r="Y291" s="770" t="s">
        <v>4484</v>
      </c>
      <c r="Z291" s="745">
        <f t="shared" si="74"/>
        <v>137.45704467353951</v>
      </c>
      <c r="AA291" s="678">
        <f t="shared" si="75"/>
        <v>31.955326460481096</v>
      </c>
      <c r="AB291" s="679">
        <v>12</v>
      </c>
      <c r="AC291" s="959">
        <v>2.91</v>
      </c>
      <c r="AD291" s="959">
        <v>6.39</v>
      </c>
      <c r="AE291" s="959">
        <v>8.2899999999999991</v>
      </c>
      <c r="AF291" s="959">
        <v>2.15</v>
      </c>
      <c r="AG291" s="959">
        <v>6.7</v>
      </c>
      <c r="AH291" s="959">
        <v>5.6000000000000005</v>
      </c>
      <c r="AI291" s="959">
        <v>-3.25</v>
      </c>
      <c r="AJ291" s="959">
        <v>5.0999999999999996</v>
      </c>
      <c r="AK291" s="959">
        <v>5</v>
      </c>
      <c r="AL291" s="969">
        <v>4520</v>
      </c>
      <c r="AM291" s="964">
        <v>0.70000000000000007</v>
      </c>
      <c r="AN291" s="959">
        <v>0.87</v>
      </c>
      <c r="AO291" s="845">
        <f t="shared" si="76"/>
        <v>-10.632488744997602</v>
      </c>
      <c r="AP291" s="846">
        <f t="shared" si="77"/>
        <v>21.322837715483494</v>
      </c>
      <c r="AQ291" s="680">
        <f t="shared" si="78"/>
        <v>74.742924689110524</v>
      </c>
      <c r="AR291" s="745">
        <f>INDEX(Historical!$C$7:$C$1452,MATCH(B291,Historical!$B$7:$B$1452,0))*IF(AH291="n/a",1.03,IF(AH291&lt;0,1.01,IF(AH291&gt;10,1.1,(1+AH291/100))))</f>
        <v>4.1712000000000007</v>
      </c>
      <c r="AS291" s="678">
        <f t="shared" si="79"/>
        <v>4.2129120000000011</v>
      </c>
      <c r="AT291" s="678">
        <f t="shared" si="84"/>
        <v>4.4235576000000014</v>
      </c>
      <c r="AU291" s="678">
        <f t="shared" si="84"/>
        <v>4.6447354800000014</v>
      </c>
      <c r="AV291" s="678">
        <f t="shared" si="84"/>
        <v>4.8769722540000018</v>
      </c>
      <c r="AW291" s="745">
        <f t="shared" si="80"/>
        <v>22.329377334000007</v>
      </c>
      <c r="AX291" s="854">
        <f t="shared" si="81"/>
        <v>24.012665161845369</v>
      </c>
      <c r="AY291" s="1090">
        <v>0.37</v>
      </c>
      <c r="AZ291" s="964">
        <v>21.68</v>
      </c>
      <c r="BA291" s="964">
        <v>-9.64</v>
      </c>
      <c r="BB291" s="964">
        <v>-3.05</v>
      </c>
      <c r="BC291" s="964">
        <v>-0.66</v>
      </c>
      <c r="BE291" s="701">
        <v>2014</v>
      </c>
      <c r="BF291" s="986" t="e">
        <f>#VALUE!</f>
        <v>#VALUE!</v>
      </c>
      <c r="BG291" s="972">
        <v>3.5000000000000004</v>
      </c>
    </row>
    <row r="292" spans="1:59" ht="11.25" customHeight="1" x14ac:dyDescent="0.2">
      <c r="A292" s="645" t="s">
        <v>1426</v>
      </c>
      <c r="B292" s="651" t="s">
        <v>1427</v>
      </c>
      <c r="C292" s="1080" t="s">
        <v>109</v>
      </c>
      <c r="D292" s="1080" t="s">
        <v>119</v>
      </c>
      <c r="E292" s="835">
        <v>9</v>
      </c>
      <c r="F292" s="554">
        <v>426</v>
      </c>
      <c r="G292" s="554" t="s">
        <v>116</v>
      </c>
      <c r="H292" s="554" t="s">
        <v>116</v>
      </c>
      <c r="I292" s="966">
        <v>51.31</v>
      </c>
      <c r="J292" s="745">
        <f t="shared" si="69"/>
        <v>2.8844279867472227</v>
      </c>
      <c r="K292" s="968">
        <v>0.37</v>
      </c>
      <c r="L292" s="679">
        <v>4</v>
      </c>
      <c r="M292" s="736">
        <f t="shared" si="70"/>
        <v>1.48</v>
      </c>
      <c r="N292" s="644" t="s">
        <v>141</v>
      </c>
      <c r="O292" s="838">
        <v>0.33</v>
      </c>
      <c r="P292" s="958">
        <v>43474</v>
      </c>
      <c r="Q292" s="958">
        <v>43497</v>
      </c>
      <c r="R292" s="736">
        <f t="shared" si="71"/>
        <v>12.121212121212114</v>
      </c>
      <c r="S292" s="802">
        <f>IF(INDEX(Historical!$D$7:$D$1452,MATCH(B292,Historical!$B$7:$B$1452,0))=0,"n/a",(INDEX(Historical!$C$7:$C$1452,MATCH(B292,Historical!$B$7:$B$1452,0))/INDEX(Historical!$D$7:$D$1452,MATCH(B292,Historical!$B$7:$B$1452,0))-1)*100)</f>
        <v>15.999999999999993</v>
      </c>
      <c r="T292" s="802">
        <f>IF(INDEX(Historical!$F$7:$F$1452,MATCH(B292,Historical!$B$7:$B$1452,0))=0,"n/a",((INDEX(Historical!$C$7:$C$1452,MATCH(B292,Historical!$B$7:$B$1452,0))/INDEX(Historical!$F$7:$F$1452,MATCH(B292,Historical!$B$7:$B$1452,0)))^(1/3)-1)*100)</f>
        <v>21.924974026832821</v>
      </c>
      <c r="U292" s="802">
        <f>IF(INDEX(Historical!$I$7:$I$1452,MATCH(B292,Historical!$B$7:$B$1452,0))=0,"n/a",((INDEX(Historical!$C$7:$C$1452,MATCH(B292,Historical!$B$7:$B$1452,0))/INDEX(Historical!$I$7:$I$1452,MATCH(B292,Historical!$B$7:$B$1452,0)))^(1/5)-1)*100)</f>
        <v>29.378348220428663</v>
      </c>
      <c r="V292" s="802">
        <f>IF(INDEX(Historical!$O$7:$O$1452,MATCH(B292,Historical!$B$7:$B$1452,0))=0,"n/a",((INDEX(Historical!$C$7:$C$1452,MATCH(B292,Historical!$B$7:$B$1452,0))/INDEX(Historical!$O$7:$O$1452,MATCH(B292,Historical!$B$7:$B$1452,0)))^(1/10)-1)*100)</f>
        <v>-3.0427943978332039</v>
      </c>
      <c r="W292" s="803" t="str">
        <f t="shared" si="72"/>
        <v>n/a</v>
      </c>
      <c r="X292" s="804" t="str">
        <f t="shared" si="73"/>
        <v>n/a</v>
      </c>
      <c r="Y292" s="756"/>
      <c r="Z292" s="745">
        <f t="shared" si="74"/>
        <v>42.89855072463768</v>
      </c>
      <c r="AA292" s="678">
        <f t="shared" si="75"/>
        <v>14.872463768115942</v>
      </c>
      <c r="AB292" s="679">
        <v>12</v>
      </c>
      <c r="AC292" s="959">
        <v>3.45</v>
      </c>
      <c r="AD292" s="959">
        <v>1.26</v>
      </c>
      <c r="AE292" s="959">
        <v>0.71</v>
      </c>
      <c r="AF292" s="959">
        <v>0.74</v>
      </c>
      <c r="AG292" s="959">
        <v>12.9</v>
      </c>
      <c r="AH292" s="959">
        <v>-31.6</v>
      </c>
      <c r="AI292" s="959">
        <v>8.3800000000000008</v>
      </c>
      <c r="AJ292" s="959">
        <v>-5.0999999999999996</v>
      </c>
      <c r="AK292" s="959">
        <v>11.77</v>
      </c>
      <c r="AL292" s="969">
        <v>11080</v>
      </c>
      <c r="AM292" s="964">
        <v>0.2</v>
      </c>
      <c r="AN292" s="959">
        <v>0.39</v>
      </c>
      <c r="AO292" s="845">
        <f t="shared" si="76"/>
        <v>17.39031243905994</v>
      </c>
      <c r="AP292" s="846">
        <f t="shared" si="77"/>
        <v>32.262776207175882</v>
      </c>
      <c r="AQ292" s="680">
        <f t="shared" si="78"/>
        <v>-30.061540739476477</v>
      </c>
      <c r="AR292" s="745">
        <f>INDEX(Historical!$C$7:$C$1452,MATCH(B292,Historical!$B$7:$B$1452,0))*IF(AH292="n/a",1.03,IF(AH292&lt;0,1.01,IF(AH292&gt;10,1.1,(1+AH292/100))))</f>
        <v>1.1716</v>
      </c>
      <c r="AS292" s="678">
        <f t="shared" si="79"/>
        <v>1.2697800800000001</v>
      </c>
      <c r="AT292" s="678">
        <f t="shared" si="84"/>
        <v>1.3967580880000001</v>
      </c>
      <c r="AU292" s="678">
        <f t="shared" si="84"/>
        <v>1.5364338968000002</v>
      </c>
      <c r="AV292" s="678">
        <f t="shared" si="84"/>
        <v>1.6900772864800004</v>
      </c>
      <c r="AW292" s="745">
        <f t="shared" si="80"/>
        <v>7.0646493512800008</v>
      </c>
      <c r="AX292" s="854">
        <f t="shared" si="81"/>
        <v>13.768562368505165</v>
      </c>
      <c r="AY292" s="1090">
        <v>1.84</v>
      </c>
      <c r="AZ292" s="964">
        <v>6.74</v>
      </c>
      <c r="BA292" s="964">
        <v>-40.81</v>
      </c>
      <c r="BB292" s="964">
        <v>-13.569999999999999</v>
      </c>
      <c r="BC292" s="964">
        <v>-21.86</v>
      </c>
      <c r="BE292" s="701">
        <v>2011</v>
      </c>
      <c r="BF292" s="986" t="e">
        <f>#VALUE!</f>
        <v>#VALUE!</v>
      </c>
      <c r="BG292" s="972">
        <v>0.70000000000000007</v>
      </c>
    </row>
    <row r="293" spans="1:59" ht="11.25" customHeight="1" x14ac:dyDescent="0.2">
      <c r="A293" s="566" t="s">
        <v>1428</v>
      </c>
      <c r="B293" s="651" t="s">
        <v>1429</v>
      </c>
      <c r="C293" s="1080" t="s">
        <v>248</v>
      </c>
      <c r="D293" s="1080" t="s">
        <v>4405</v>
      </c>
      <c r="E293" s="835">
        <v>9</v>
      </c>
      <c r="F293" s="554">
        <v>369</v>
      </c>
      <c r="G293" s="554" t="s">
        <v>107</v>
      </c>
      <c r="H293" s="554" t="s">
        <v>107</v>
      </c>
      <c r="I293" s="966">
        <v>76.33</v>
      </c>
      <c r="J293" s="745">
        <f t="shared" si="69"/>
        <v>1.5197170182104021</v>
      </c>
      <c r="K293" s="968">
        <v>0.28999999999999998</v>
      </c>
      <c r="L293" s="679">
        <v>4</v>
      </c>
      <c r="M293" s="736">
        <f t="shared" si="70"/>
        <v>1.1599999999999999</v>
      </c>
      <c r="N293" s="644" t="s">
        <v>1000</v>
      </c>
      <c r="O293" s="838">
        <v>0.27</v>
      </c>
      <c r="P293" s="958">
        <v>43230</v>
      </c>
      <c r="Q293" s="958">
        <v>43245</v>
      </c>
      <c r="R293" s="736">
        <f t="shared" si="71"/>
        <v>7.4074074074073932</v>
      </c>
      <c r="S293" s="802">
        <f>IF(INDEX(Historical!$D$7:$D$1452,MATCH(B293,Historical!$B$7:$B$1452,0))=0,"n/a",(INDEX(Historical!$C$7:$C$1452,MATCH(B293,Historical!$B$7:$B$1452,0))/INDEX(Historical!$D$7:$D$1452,MATCH(B293,Historical!$B$7:$B$1452,0))-1)*100)</f>
        <v>11.578947368421066</v>
      </c>
      <c r="T293" s="802">
        <f>IF(INDEX(Historical!$F$7:$F$1452,MATCH(B293,Historical!$B$7:$B$1452,0))=0,"n/a",((INDEX(Historical!$C$7:$C$1452,MATCH(B293,Historical!$B$7:$B$1452,0))/INDEX(Historical!$F$7:$F$1452,MATCH(B293,Historical!$B$7:$B$1452,0)))^(1/3)-1)*100)</f>
        <v>20.224231620910359</v>
      </c>
      <c r="U293" s="802">
        <f>IF(INDEX(Historical!$I$7:$I$1452,MATCH(B293,Historical!$B$7:$B$1452,0))=0,"n/a",((INDEX(Historical!$C$7:$C$1452,MATCH(B293,Historical!$B$7:$B$1452,0))/INDEX(Historical!$I$7:$I$1452,MATCH(B293,Historical!$B$7:$B$1452,0)))^(1/5)-1)*100)</f>
        <v>23.430028206945508</v>
      </c>
      <c r="V293" s="802">
        <f>IF(INDEX(Historical!$O$7:$O$1452,MATCH(B293,Historical!$B$7:$B$1452,0))=0,"n/a",((INDEX(Historical!$C$7:$C$1452,MATCH(B293,Historical!$B$7:$B$1452,0))/INDEX(Historical!$O$7:$O$1452,MATCH(B293,Historical!$B$7:$B$1452,0)))^(1/10)-1)*100)</f>
        <v>6.5888517787053402</v>
      </c>
      <c r="W293" s="803">
        <f t="shared" si="72"/>
        <v>3.5560108185571191</v>
      </c>
      <c r="X293" s="804">
        <f t="shared" si="73"/>
        <v>0.71651462406561184</v>
      </c>
      <c r="Y293" s="756"/>
      <c r="Z293" s="745">
        <f t="shared" si="74"/>
        <v>8.7679516250944811</v>
      </c>
      <c r="AA293" s="678">
        <f t="shared" si="75"/>
        <v>5.769463340891912</v>
      </c>
      <c r="AB293" s="679">
        <v>12</v>
      </c>
      <c r="AC293" s="959">
        <v>13.23</v>
      </c>
      <c r="AD293" s="959">
        <v>0.35</v>
      </c>
      <c r="AE293" s="959">
        <v>0.15</v>
      </c>
      <c r="AF293" s="959">
        <v>1.53</v>
      </c>
      <c r="AG293" s="959">
        <v>25.8</v>
      </c>
      <c r="AH293" s="959">
        <v>43.2</v>
      </c>
      <c r="AI293" s="959">
        <v>5.46</v>
      </c>
      <c r="AJ293" s="959">
        <v>32.700000000000003</v>
      </c>
      <c r="AK293" s="959">
        <v>16.400000000000002</v>
      </c>
      <c r="AL293" s="969">
        <v>1710</v>
      </c>
      <c r="AM293" s="964">
        <v>0.3</v>
      </c>
      <c r="AN293" s="959">
        <v>2.72</v>
      </c>
      <c r="AO293" s="845">
        <f t="shared" si="76"/>
        <v>19.180281884263998</v>
      </c>
      <c r="AP293" s="846">
        <f t="shared" si="77"/>
        <v>24.949745225155908</v>
      </c>
      <c r="AQ293" s="680">
        <f t="shared" si="78"/>
        <v>-37.364266813531266</v>
      </c>
      <c r="AR293" s="745">
        <f>INDEX(Historical!$C$7:$C$1452,MATCH(B293,Historical!$B$7:$B$1452,0))*IF(AH293="n/a",1.03,IF(AH293&lt;0,1.01,IF(AH293&gt;10,1.1,(1+AH293/100))))</f>
        <v>1.1660000000000001</v>
      </c>
      <c r="AS293" s="678">
        <f t="shared" si="79"/>
        <v>1.2296636000000001</v>
      </c>
      <c r="AT293" s="678">
        <f t="shared" si="84"/>
        <v>1.3526299600000002</v>
      </c>
      <c r="AU293" s="678">
        <f t="shared" si="84"/>
        <v>1.4878929560000005</v>
      </c>
      <c r="AV293" s="678">
        <f t="shared" si="84"/>
        <v>1.6366822516000006</v>
      </c>
      <c r="AW293" s="745">
        <f t="shared" si="80"/>
        <v>6.8728687676000018</v>
      </c>
      <c r="AX293" s="854">
        <f t="shared" si="81"/>
        <v>9.0041514052142038</v>
      </c>
      <c r="AY293" s="1090">
        <v>1.32</v>
      </c>
      <c r="AZ293" s="964">
        <v>12.42</v>
      </c>
      <c r="BA293" s="964">
        <v>-40.36</v>
      </c>
      <c r="BB293" s="964">
        <v>-4.0599999999999996</v>
      </c>
      <c r="BC293" s="964">
        <v>-14.81</v>
      </c>
      <c r="BE293" s="701">
        <v>2010</v>
      </c>
      <c r="BF293" s="986" t="e">
        <f>#VALUE!</f>
        <v>#VALUE!</v>
      </c>
      <c r="BG293" s="972">
        <v>5.8999999999999995</v>
      </c>
    </row>
    <row r="294" spans="1:59" ht="11.25" customHeight="1" x14ac:dyDescent="0.2">
      <c r="A294" s="566" t="s">
        <v>1430</v>
      </c>
      <c r="B294" s="651" t="s">
        <v>1431</v>
      </c>
      <c r="C294" s="1080" t="s">
        <v>4277</v>
      </c>
      <c r="D294" s="1080" t="s">
        <v>4426</v>
      </c>
      <c r="E294" s="835">
        <v>9</v>
      </c>
      <c r="F294" s="554">
        <v>386</v>
      </c>
      <c r="G294" s="554" t="s">
        <v>107</v>
      </c>
      <c r="H294" s="554" t="s">
        <v>107</v>
      </c>
      <c r="I294" s="966">
        <v>171.48</v>
      </c>
      <c r="J294" s="745">
        <f t="shared" si="69"/>
        <v>1.0030324236062516</v>
      </c>
      <c r="K294" s="968">
        <v>0.43</v>
      </c>
      <c r="L294" s="679">
        <v>4</v>
      </c>
      <c r="M294" s="736">
        <f t="shared" si="70"/>
        <v>1.72</v>
      </c>
      <c r="N294" s="644" t="s">
        <v>432</v>
      </c>
      <c r="O294" s="838">
        <v>0.37</v>
      </c>
      <c r="P294" s="958">
        <v>43334</v>
      </c>
      <c r="Q294" s="958">
        <v>43349</v>
      </c>
      <c r="R294" s="736">
        <f t="shared" si="71"/>
        <v>16.216216216216218</v>
      </c>
      <c r="S294" s="802">
        <f>IF(INDEX(Historical!$D$7:$D$1452,MATCH(B294,Historical!$B$7:$B$1452,0))=0,"n/a",(INDEX(Historical!$C$7:$C$1452,MATCH(B294,Historical!$B$7:$B$1452,0))/INDEX(Historical!$D$7:$D$1452,MATCH(B294,Historical!$B$7:$B$1452,0))-1)*100)</f>
        <v>12.903225806451601</v>
      </c>
      <c r="T294" s="802">
        <f>IF(INDEX(Historical!$F$7:$F$1452,MATCH(B294,Historical!$B$7:$B$1452,0))=0,"n/a",((INDEX(Historical!$C$7:$C$1452,MATCH(B294,Historical!$B$7:$B$1452,0))/INDEX(Historical!$F$7:$F$1452,MATCH(B294,Historical!$B$7:$B$1452,0)))^(1/3)-1)*100)</f>
        <v>14.200163939464971</v>
      </c>
      <c r="U294" s="802">
        <f>IF(INDEX(Historical!$I$7:$I$1452,MATCH(B294,Historical!$B$7:$B$1452,0))=0,"n/a",((INDEX(Historical!$C$7:$C$1452,MATCH(B294,Historical!$B$7:$B$1452,0))/INDEX(Historical!$I$7:$I$1452,MATCH(B294,Historical!$B$7:$B$1452,0)))^(1/5)-1)*100)</f>
        <v>12.995952835136615</v>
      </c>
      <c r="V294" s="802" t="str">
        <f>IF(INDEX(Historical!$O$7:$O$1452,MATCH(B294,Historical!$B$7:$B$1452,0))=0,"n/a",((INDEX(Historical!$C$7:$C$1452,MATCH(B294,Historical!$B$7:$B$1452,0))/INDEX(Historical!$O$7:$O$1452,MATCH(B294,Historical!$B$7:$B$1452,0)))^(1/10)-1)*100)</f>
        <v>n/a</v>
      </c>
      <c r="W294" s="803" t="str">
        <f t="shared" si="72"/>
        <v>n/a</v>
      </c>
      <c r="X294" s="804">
        <f t="shared" si="73"/>
        <v>0.79243614848393984</v>
      </c>
      <c r="Y294" s="651"/>
      <c r="Z294" s="745">
        <f t="shared" si="74"/>
        <v>25.219941348973606</v>
      </c>
      <c r="AA294" s="678">
        <f t="shared" si="75"/>
        <v>25.143695014662754</v>
      </c>
      <c r="AB294" s="679">
        <v>12</v>
      </c>
      <c r="AC294" s="959">
        <v>6.82</v>
      </c>
      <c r="AD294" s="959">
        <v>2.1</v>
      </c>
      <c r="AE294" s="959">
        <v>2.75</v>
      </c>
      <c r="AF294" s="959">
        <v>2.83</v>
      </c>
      <c r="AG294" s="959">
        <v>9</v>
      </c>
      <c r="AH294" s="959">
        <v>57.999999999999993</v>
      </c>
      <c r="AI294" s="959">
        <v>8.64</v>
      </c>
      <c r="AJ294" s="959">
        <v>16.400000000000002</v>
      </c>
      <c r="AK294" s="959">
        <v>12</v>
      </c>
      <c r="AL294" s="969">
        <v>4450</v>
      </c>
      <c r="AM294" s="964">
        <v>2.5</v>
      </c>
      <c r="AN294" s="959">
        <v>0.46</v>
      </c>
      <c r="AO294" s="845">
        <f t="shared" si="76"/>
        <v>-11.144709755919887</v>
      </c>
      <c r="AP294" s="846">
        <f t="shared" si="77"/>
        <v>13.998985258742866</v>
      </c>
      <c r="AQ294" s="680">
        <f t="shared" si="78"/>
        <v>77.834700890081351</v>
      </c>
      <c r="AR294" s="745">
        <f>INDEX(Historical!$C$7:$C$1452,MATCH(B294,Historical!$B$7:$B$1452,0))*IF(AH294="n/a",1.03,IF(AH294&lt;0,1.01,IF(AH294&gt;10,1.1,(1+AH294/100))))</f>
        <v>1.54</v>
      </c>
      <c r="AS294" s="678">
        <f t="shared" si="79"/>
        <v>1.6730560000000001</v>
      </c>
      <c r="AT294" s="678">
        <f t="shared" si="84"/>
        <v>1.8403616000000003</v>
      </c>
      <c r="AU294" s="678">
        <f t="shared" si="84"/>
        <v>2.0243977600000003</v>
      </c>
      <c r="AV294" s="678">
        <f t="shared" si="84"/>
        <v>2.2268375360000006</v>
      </c>
      <c r="AW294" s="745">
        <f t="shared" si="80"/>
        <v>9.3046528960000003</v>
      </c>
      <c r="AX294" s="854">
        <f t="shared" si="81"/>
        <v>5.4260863634243064</v>
      </c>
      <c r="AY294" s="1090">
        <v>1.04</v>
      </c>
      <c r="AZ294" s="964">
        <v>10.530000000000001</v>
      </c>
      <c r="BA294" s="964">
        <v>-27.98</v>
      </c>
      <c r="BB294" s="964">
        <v>-3.1399999999999997</v>
      </c>
      <c r="BC294" s="964">
        <v>-16.34</v>
      </c>
      <c r="BE294" s="701">
        <v>2010</v>
      </c>
      <c r="BF294" s="986" t="e">
        <f>#VALUE!</f>
        <v>#VALUE!</v>
      </c>
      <c r="BG294" s="972">
        <v>5</v>
      </c>
    </row>
    <row r="295" spans="1:59" ht="11.25" customHeight="1" x14ac:dyDescent="0.2">
      <c r="A295" s="645" t="s">
        <v>1432</v>
      </c>
      <c r="B295" s="651" t="s">
        <v>1433</v>
      </c>
      <c r="C295" s="1080" t="s">
        <v>109</v>
      </c>
      <c r="D295" s="1080" t="s">
        <v>4427</v>
      </c>
      <c r="E295" s="835">
        <v>6</v>
      </c>
      <c r="F295" s="554">
        <v>707</v>
      </c>
      <c r="G295" s="554" t="s">
        <v>107</v>
      </c>
      <c r="H295" s="554" t="s">
        <v>107</v>
      </c>
      <c r="I295" s="966">
        <v>38.4</v>
      </c>
      <c r="J295" s="745">
        <f t="shared" si="69"/>
        <v>3.6458333333333335</v>
      </c>
      <c r="K295" s="968">
        <v>0.35</v>
      </c>
      <c r="L295" s="679">
        <v>4</v>
      </c>
      <c r="M295" s="736">
        <f t="shared" si="70"/>
        <v>1.4</v>
      </c>
      <c r="N295" s="644" t="s">
        <v>242</v>
      </c>
      <c r="O295" s="838">
        <v>0.3</v>
      </c>
      <c r="P295" s="958">
        <v>43171</v>
      </c>
      <c r="Q295" s="958">
        <v>43203</v>
      </c>
      <c r="R295" s="736">
        <f t="shared" si="71"/>
        <v>16.666666666666664</v>
      </c>
      <c r="S295" s="802">
        <f>IF(INDEX(Historical!$D$7:$D$1452,MATCH(B295,Historical!$B$7:$B$1452,0))=0,"n/a",(INDEX(Historical!$C$7:$C$1452,MATCH(B295,Historical!$B$7:$B$1452,0))/INDEX(Historical!$D$7:$D$1452,MATCH(B295,Historical!$B$7:$B$1452,0))-1)*100)</f>
        <v>19.587628865979401</v>
      </c>
      <c r="T295" s="802">
        <f>IF(INDEX(Historical!$F$7:$F$1452,MATCH(B295,Historical!$B$7:$B$1452,0))=0,"n/a",((INDEX(Historical!$C$7:$C$1452,MATCH(B295,Historical!$B$7:$B$1452,0))/INDEX(Historical!$F$7:$F$1452,MATCH(B295,Historical!$B$7:$B$1452,0)))^(1/3)-1)*100)</f>
        <v>21.924974026832842</v>
      </c>
      <c r="U295" s="802">
        <f>IF(INDEX(Historical!$I$7:$I$1452,MATCH(B295,Historical!$B$7:$B$1452,0))=0,"n/a",((INDEX(Historical!$C$7:$C$1452,MATCH(B295,Historical!$B$7:$B$1452,0))/INDEX(Historical!$I$7:$I$1452,MATCH(B295,Historical!$B$7:$B$1452,0)))^(1/5)-1)*100)</f>
        <v>14.093616842292779</v>
      </c>
      <c r="V295" s="802">
        <f>IF(INDEX(Historical!$O$7:$O$1452,MATCH(B295,Historical!$B$7:$B$1452,0))=0,"n/a",((INDEX(Historical!$C$7:$C$1452,MATCH(B295,Historical!$B$7:$B$1452,0))/INDEX(Historical!$O$7:$O$1452,MATCH(B295,Historical!$B$7:$B$1452,0)))^(1/10)-1)*100)</f>
        <v>6.8146136267377866</v>
      </c>
      <c r="W295" s="803">
        <f t="shared" si="72"/>
        <v>2.0681461362673783</v>
      </c>
      <c r="X295" s="804" t="str">
        <f t="shared" si="73"/>
        <v>n/a</v>
      </c>
      <c r="Y295" s="967"/>
      <c r="Z295" s="745" t="str">
        <f t="shared" si="74"/>
        <v>n/a</v>
      </c>
      <c r="AA295" s="678" t="str">
        <f t="shared" si="75"/>
        <v>n/a</v>
      </c>
      <c r="AB295" s="679">
        <v>12</v>
      </c>
      <c r="AC295" s="959" t="s">
        <v>138</v>
      </c>
      <c r="AD295" s="959" t="s">
        <v>138</v>
      </c>
      <c r="AE295" s="959" t="s">
        <v>138</v>
      </c>
      <c r="AF295" s="959" t="s">
        <v>138</v>
      </c>
      <c r="AG295" s="959" t="s">
        <v>138</v>
      </c>
      <c r="AH295" s="959" t="s">
        <v>138</v>
      </c>
      <c r="AI295" s="959" t="s">
        <v>138</v>
      </c>
      <c r="AJ295" s="959" t="s">
        <v>138</v>
      </c>
      <c r="AK295" s="959" t="s">
        <v>138</v>
      </c>
      <c r="AL295" s="969" t="s">
        <v>138</v>
      </c>
      <c r="AM295" s="964" t="s">
        <v>138</v>
      </c>
      <c r="AN295" s="959" t="s">
        <v>138</v>
      </c>
      <c r="AO295" s="845" t="str">
        <f t="shared" si="76"/>
        <v>n/a</v>
      </c>
      <c r="AP295" s="846">
        <f t="shared" si="77"/>
        <v>17.739450175626111</v>
      </c>
      <c r="AQ295" s="680" t="str">
        <f t="shared" si="78"/>
        <v>n/a</v>
      </c>
      <c r="AR295" s="745">
        <f>INDEX(Historical!$C$7:$C$1452,MATCH(B295,Historical!$B$7:$B$1452,0))*IF(AH295="n/a",1.03,IF(AH295&lt;0,1.01,IF(AH295&gt;10,1.1,(1+AH295/100))))</f>
        <v>1.1948000000000001</v>
      </c>
      <c r="AS295" s="678">
        <f t="shared" si="79"/>
        <v>1.2306440000000001</v>
      </c>
      <c r="AT295" s="678">
        <f t="shared" si="84"/>
        <v>1.26756332</v>
      </c>
      <c r="AU295" s="678">
        <f t="shared" si="84"/>
        <v>1.3055902196</v>
      </c>
      <c r="AV295" s="678">
        <f t="shared" si="84"/>
        <v>1.3447579261880001</v>
      </c>
      <c r="AW295" s="745">
        <f t="shared" si="80"/>
        <v>6.3433554657880009</v>
      </c>
      <c r="AX295" s="854">
        <f t="shared" si="81"/>
        <v>16.519154858822922</v>
      </c>
      <c r="AY295" s="1090" t="s">
        <v>138</v>
      </c>
      <c r="AZ295" s="964" t="s">
        <v>138</v>
      </c>
      <c r="BA295" s="964" t="s">
        <v>138</v>
      </c>
      <c r="BB295" s="964" t="s">
        <v>138</v>
      </c>
      <c r="BC295" s="964" t="s">
        <v>138</v>
      </c>
      <c r="BD295" s="739" t="s">
        <v>4351</v>
      </c>
      <c r="BE295" s="701">
        <v>2013</v>
      </c>
      <c r="BF295" s="986" t="e">
        <f>#VALUE!</f>
        <v>#VALUE!</v>
      </c>
      <c r="BG295" s="972" t="s">
        <v>138</v>
      </c>
    </row>
    <row r="296" spans="1:59" ht="11.25" customHeight="1" x14ac:dyDescent="0.2">
      <c r="A296" s="667" t="s">
        <v>4342</v>
      </c>
      <c r="B296" s="670" t="s">
        <v>3897</v>
      </c>
      <c r="C296" s="1080" t="s">
        <v>4277</v>
      </c>
      <c r="D296" s="1080" t="s">
        <v>4406</v>
      </c>
      <c r="E296" s="835">
        <v>5</v>
      </c>
      <c r="F296" s="554">
        <v>837</v>
      </c>
      <c r="G296" s="554" t="s">
        <v>107</v>
      </c>
      <c r="H296" s="554" t="s">
        <v>107</v>
      </c>
      <c r="I296" s="966">
        <v>31.28</v>
      </c>
      <c r="J296" s="745">
        <f t="shared" si="69"/>
        <v>2.1982097186700766</v>
      </c>
      <c r="K296" s="968">
        <v>0.68759999999999999</v>
      </c>
      <c r="L296" s="679">
        <v>1</v>
      </c>
      <c r="M296" s="736">
        <f t="shared" si="70"/>
        <v>0.68759999999999999</v>
      </c>
      <c r="N296" s="644" t="s">
        <v>4343</v>
      </c>
      <c r="O296" s="838">
        <v>0.6341</v>
      </c>
      <c r="P296" s="958">
        <v>43362</v>
      </c>
      <c r="Q296" s="958">
        <v>43364</v>
      </c>
      <c r="R296" s="736">
        <f t="shared" si="71"/>
        <v>8.4371550228670547</v>
      </c>
      <c r="S296" s="802">
        <f>IF(INDEX(Historical!$D$7:$D$1452,MATCH(B296,Historical!$B$7:$B$1452,0))=0,"n/a",(INDEX(Historical!$C$7:$C$1452,MATCH(B296,Historical!$B$7:$B$1452,0))/INDEX(Historical!$D$7:$D$1452,MATCH(B296,Historical!$B$7:$B$1452,0))-1)*100)</f>
        <v>11.656981863004056</v>
      </c>
      <c r="T296" s="802">
        <f>IF(INDEX(Historical!$F$7:$F$1452,MATCH(B296,Historical!$B$7:$B$1452,0))=0,"n/a",((INDEX(Historical!$C$7:$C$1452,MATCH(B296,Historical!$B$7:$B$1452,0))/INDEX(Historical!$F$7:$F$1452,MATCH(B296,Historical!$B$7:$B$1452,0)))^(1/3)-1)*100)</f>
        <v>33.401676764485885</v>
      </c>
      <c r="U296" s="802">
        <f>IF(INDEX(Historical!$I$7:$I$1452,MATCH(B296,Historical!$B$7:$B$1452,0))=0,"n/a",((INDEX(Historical!$C$7:$C$1452,MATCH(B296,Historical!$B$7:$B$1452,0))/INDEX(Historical!$I$7:$I$1452,MATCH(B296,Historical!$B$7:$B$1452,0)))^(1/5)-1)*100)</f>
        <v>-5.4686862767841742</v>
      </c>
      <c r="V296" s="802" t="str">
        <f>IF(INDEX(Historical!$O$7:$O$1452,MATCH(B296,Historical!$B$7:$B$1452,0))=0,"n/a",((INDEX(Historical!$C$7:$C$1452,MATCH(B296,Historical!$B$7:$B$1452,0))/INDEX(Historical!$O$7:$O$1452,MATCH(B296,Historical!$B$7:$B$1452,0)))^(1/10)-1)*100)</f>
        <v>n/a</v>
      </c>
      <c r="W296" s="803" t="str">
        <f t="shared" si="72"/>
        <v>n/a</v>
      </c>
      <c r="X296" s="804" t="str">
        <f t="shared" si="73"/>
        <v>n/a</v>
      </c>
      <c r="Y296" s="967" t="s">
        <v>4346</v>
      </c>
      <c r="Z296" s="745">
        <f t="shared" si="74"/>
        <v>50.558823529411754</v>
      </c>
      <c r="AA296" s="678">
        <f t="shared" si="75"/>
        <v>23</v>
      </c>
      <c r="AB296" s="679">
        <v>12</v>
      </c>
      <c r="AC296" s="959">
        <v>1.36</v>
      </c>
      <c r="AD296" s="959">
        <v>1.87</v>
      </c>
      <c r="AE296" s="959">
        <v>2.1</v>
      </c>
      <c r="AF296" s="959">
        <v>5.12</v>
      </c>
      <c r="AG296" s="959">
        <v>21.099999999999998</v>
      </c>
      <c r="AH296" s="959">
        <v>9.6</v>
      </c>
      <c r="AI296" s="959">
        <v>10.9</v>
      </c>
      <c r="AJ296" s="959">
        <v>24.099999999999998</v>
      </c>
      <c r="AK296" s="959">
        <v>12.29</v>
      </c>
      <c r="AL296" s="969">
        <v>5690</v>
      </c>
      <c r="AM296" s="964">
        <v>6.7</v>
      </c>
      <c r="AN296" s="959">
        <v>0</v>
      </c>
      <c r="AO296" s="845">
        <f t="shared" si="76"/>
        <v>-26.270476558114098</v>
      </c>
      <c r="AP296" s="846">
        <f t="shared" si="77"/>
        <v>-3.2704765581140975</v>
      </c>
      <c r="AQ296" s="680">
        <f t="shared" si="78"/>
        <v>128.77451295495698</v>
      </c>
      <c r="AR296" s="745">
        <f>INDEX(Historical!$C$7:$C$1452,MATCH(B296,Historical!$B$7:$B$1452,0))*IF(AH296="n/a",1.03,IF(AH296&lt;0,1.01,IF(AH296&gt;10,1.1,(1+AH296/100))))</f>
        <v>0.69497360000000008</v>
      </c>
      <c r="AS296" s="678">
        <f t="shared" si="79"/>
        <v>0.76447096000000014</v>
      </c>
      <c r="AT296" s="678">
        <f t="shared" si="84"/>
        <v>0.84091805600000025</v>
      </c>
      <c r="AU296" s="678">
        <f t="shared" si="84"/>
        <v>0.92500986160000032</v>
      </c>
      <c r="AV296" s="678">
        <f t="shared" si="84"/>
        <v>1.0175108477600003</v>
      </c>
      <c r="AW296" s="745">
        <f t="shared" si="80"/>
        <v>4.2428833253600011</v>
      </c>
      <c r="AX296" s="854">
        <f t="shared" si="81"/>
        <v>13.56420500434783</v>
      </c>
      <c r="AY296" s="1090">
        <v>1.07</v>
      </c>
      <c r="AZ296" s="964">
        <v>7.64</v>
      </c>
      <c r="BA296" s="964">
        <v>-37.39</v>
      </c>
      <c r="BB296" s="964">
        <v>-9.08</v>
      </c>
      <c r="BC296" s="964">
        <v>-23.169999999999998</v>
      </c>
      <c r="BE296" s="701">
        <v>2014</v>
      </c>
      <c r="BF296" s="986" t="e">
        <f>#VALUE!</f>
        <v>#VALUE!</v>
      </c>
      <c r="BG296" s="972">
        <v>11.600000000000001</v>
      </c>
    </row>
    <row r="297" spans="1:59" ht="11.25" customHeight="1" x14ac:dyDescent="0.2">
      <c r="A297" s="645" t="s">
        <v>1436</v>
      </c>
      <c r="B297" s="651" t="s">
        <v>1437</v>
      </c>
      <c r="C297" s="1080" t="s">
        <v>124</v>
      </c>
      <c r="D297" s="1080" t="s">
        <v>4256</v>
      </c>
      <c r="E297" s="835">
        <v>8</v>
      </c>
      <c r="F297" s="554">
        <v>449</v>
      </c>
      <c r="G297" s="554" t="s">
        <v>107</v>
      </c>
      <c r="H297" s="554" t="s">
        <v>107</v>
      </c>
      <c r="I297" s="966">
        <v>83.16</v>
      </c>
      <c r="J297" s="745">
        <f t="shared" si="69"/>
        <v>4.8100048100048101</v>
      </c>
      <c r="K297" s="968">
        <v>1</v>
      </c>
      <c r="L297" s="679">
        <v>4</v>
      </c>
      <c r="M297" s="736">
        <f t="shared" si="70"/>
        <v>4</v>
      </c>
      <c r="N297" s="644" t="s">
        <v>112</v>
      </c>
      <c r="O297" s="838">
        <v>0.9</v>
      </c>
      <c r="P297" s="958">
        <v>43161</v>
      </c>
      <c r="Q297" s="958">
        <v>43171</v>
      </c>
      <c r="R297" s="736">
        <f t="shared" si="71"/>
        <v>11.111111111111107</v>
      </c>
      <c r="S297" s="802">
        <f>IF(INDEX(Historical!$D$7:$D$1452,MATCH(B297,Historical!$B$7:$B$1452,0))=0,"n/a",(INDEX(Historical!$C$7:$C$1452,MATCH(B297,Historical!$B$7:$B$1452,0))/INDEX(Historical!$D$7:$D$1452,MATCH(B297,Historical!$B$7:$B$1452,0))-1)*100)</f>
        <v>6.6066066066066131</v>
      </c>
      <c r="T297" s="802">
        <f>IF(INDEX(Historical!$F$7:$F$1452,MATCH(B297,Historical!$B$7:$B$1452,0))=0,"n/a",((INDEX(Historical!$C$7:$C$1452,MATCH(B297,Historical!$B$7:$B$1452,0))/INDEX(Historical!$F$7:$F$1452,MATCH(B297,Historical!$B$7:$B$1452,0)))^(1/3)-1)*100)</f>
        <v>9.5523075240405042</v>
      </c>
      <c r="U297" s="802">
        <f>IF(INDEX(Historical!$I$7:$I$1452,MATCH(B297,Historical!$B$7:$B$1452,0))=0,"n/a",((INDEX(Historical!$C$7:$C$1452,MATCH(B297,Historical!$B$7:$B$1452,0))/INDEX(Historical!$I$7:$I$1452,MATCH(B297,Historical!$B$7:$B$1452,0)))^(1/5)-1)*100)</f>
        <v>19.611261334491246</v>
      </c>
      <c r="V297" s="802" t="str">
        <f>IF(INDEX(Historical!$O$7:$O$1452,MATCH(B297,Historical!$B$7:$B$1452,0))=0,"n/a",((INDEX(Historical!$C$7:$C$1452,MATCH(B297,Historical!$B$7:$B$1452,0))/INDEX(Historical!$O$7:$O$1452,MATCH(B297,Historical!$B$7:$B$1452,0)))^(1/10)-1)*100)</f>
        <v>n/a</v>
      </c>
      <c r="W297" s="803" t="str">
        <f t="shared" si="72"/>
        <v>n/a</v>
      </c>
      <c r="X297" s="804">
        <f t="shared" si="73"/>
        <v>1.2652426667413708</v>
      </c>
      <c r="Y297" s="758" t="s">
        <v>1438</v>
      </c>
      <c r="Z297" s="745">
        <f t="shared" si="74"/>
        <v>30.983733539891556</v>
      </c>
      <c r="AA297" s="678">
        <f t="shared" si="75"/>
        <v>6.4415182029434543</v>
      </c>
      <c r="AB297" s="679">
        <v>12</v>
      </c>
      <c r="AC297" s="959">
        <v>12.91</v>
      </c>
      <c r="AD297" s="959">
        <v>0.97</v>
      </c>
      <c r="AE297" s="959">
        <v>0.82</v>
      </c>
      <c r="AF297" s="959">
        <v>2.93</v>
      </c>
      <c r="AG297" s="959" t="s">
        <v>138</v>
      </c>
      <c r="AH297" s="959">
        <v>11.600000000000001</v>
      </c>
      <c r="AI297" s="959">
        <v>-5.12</v>
      </c>
      <c r="AJ297" s="959">
        <v>15.5</v>
      </c>
      <c r="AK297" s="959">
        <v>6.660000000000001</v>
      </c>
      <c r="AL297" s="969">
        <v>32100</v>
      </c>
      <c r="AM297" s="964">
        <v>21.4</v>
      </c>
      <c r="AN297" s="959">
        <v>0.78</v>
      </c>
      <c r="AO297" s="845">
        <f t="shared" si="76"/>
        <v>17.979747941552603</v>
      </c>
      <c r="AP297" s="846">
        <f t="shared" si="77"/>
        <v>24.421266144496055</v>
      </c>
      <c r="AQ297" s="680">
        <f t="shared" si="78"/>
        <v>-8.412401774465561</v>
      </c>
      <c r="AR297" s="745">
        <f>INDEX(Historical!$C$7:$C$1452,MATCH(B297,Historical!$B$7:$B$1452,0))*IF(AH297="n/a",1.03,IF(AH297&lt;0,1.01,IF(AH297&gt;10,1.1,(1+AH297/100))))</f>
        <v>3.9050000000000007</v>
      </c>
      <c r="AS297" s="678">
        <f t="shared" si="79"/>
        <v>3.9440500000000007</v>
      </c>
      <c r="AT297" s="678">
        <f t="shared" si="84"/>
        <v>4.2067237300000011</v>
      </c>
      <c r="AU297" s="678">
        <f t="shared" si="84"/>
        <v>4.486891530418001</v>
      </c>
      <c r="AV297" s="678">
        <f t="shared" si="84"/>
        <v>4.7857185063438399</v>
      </c>
      <c r="AW297" s="745">
        <f t="shared" si="80"/>
        <v>21.328383766761846</v>
      </c>
      <c r="AX297" s="854">
        <f t="shared" si="81"/>
        <v>25.647407126938248</v>
      </c>
      <c r="AY297" s="1090">
        <v>1.22</v>
      </c>
      <c r="AZ297" s="964">
        <v>7.28</v>
      </c>
      <c r="BA297" s="964">
        <v>-31.81</v>
      </c>
      <c r="BB297" s="964">
        <v>-6.9099999999999993</v>
      </c>
      <c r="BC297" s="964">
        <v>-19.91</v>
      </c>
      <c r="BE297" s="701">
        <v>2011</v>
      </c>
      <c r="BF297" s="986" t="e">
        <f>#VALUE!</f>
        <v>#VALUE!</v>
      </c>
      <c r="BG297" s="972" t="s">
        <v>138</v>
      </c>
    </row>
    <row r="298" spans="1:59" ht="11.25" customHeight="1" x14ac:dyDescent="0.2">
      <c r="A298" s="645" t="s">
        <v>3898</v>
      </c>
      <c r="B298" s="651" t="s">
        <v>3899</v>
      </c>
      <c r="C298" s="1080" t="s">
        <v>109</v>
      </c>
      <c r="D298" s="1080" t="s">
        <v>4427</v>
      </c>
      <c r="E298" s="835">
        <v>5</v>
      </c>
      <c r="F298" s="554">
        <v>850</v>
      </c>
      <c r="G298" s="554" t="s">
        <v>107</v>
      </c>
      <c r="H298" s="554" t="s">
        <v>107</v>
      </c>
      <c r="I298" s="966">
        <v>9.6199999999999992</v>
      </c>
      <c r="J298" s="745">
        <f t="shared" si="69"/>
        <v>2.9106029106029112</v>
      </c>
      <c r="K298" s="968">
        <v>7.0000000000000007E-2</v>
      </c>
      <c r="L298" s="679">
        <v>4</v>
      </c>
      <c r="M298" s="736">
        <f t="shared" si="70"/>
        <v>0.28000000000000003</v>
      </c>
      <c r="N298" s="644" t="s">
        <v>520</v>
      </c>
      <c r="O298" s="838">
        <v>0.06</v>
      </c>
      <c r="P298" s="958">
        <v>43413</v>
      </c>
      <c r="Q298" s="958">
        <v>43432</v>
      </c>
      <c r="R298" s="736">
        <f t="shared" si="71"/>
        <v>16.666666666666682</v>
      </c>
      <c r="S298" s="802">
        <f>IF(INDEX(Historical!$D$7:$D$1452,MATCH(B298,Historical!$B$7:$B$1452,0))=0,"n/a",(INDEX(Historical!$C$7:$C$1452,MATCH(B298,Historical!$B$7:$B$1452,0))/INDEX(Historical!$D$7:$D$1452,MATCH(B298,Historical!$B$7:$B$1452,0))-1)*100)</f>
        <v>50</v>
      </c>
      <c r="T298" s="802">
        <f>IF(INDEX(Historical!$F$7:$F$1452,MATCH(B298,Historical!$B$7:$B$1452,0))=0,"n/a",((INDEX(Historical!$C$7:$C$1452,MATCH(B298,Historical!$B$7:$B$1452,0))/INDEX(Historical!$F$7:$F$1452,MATCH(B298,Historical!$B$7:$B$1452,0)))^(1/3)-1)*100)</f>
        <v>31.037069710444818</v>
      </c>
      <c r="U298" s="802" t="str">
        <f>IF(INDEX(Historical!$I$7:$I$1452,MATCH(B298,Historical!$B$7:$B$1452,0))=0,"n/a",((INDEX(Historical!$C$7:$C$1452,MATCH(B298,Historical!$B$7:$B$1452,0))/INDEX(Historical!$I$7:$I$1452,MATCH(B298,Historical!$B$7:$B$1452,0)))^(1/5)-1)*100)</f>
        <v>n/a</v>
      </c>
      <c r="V298" s="802">
        <f>IF(INDEX(Historical!$O$7:$O$1452,MATCH(B298,Historical!$B$7:$B$1452,0))=0,"n/a",((INDEX(Historical!$C$7:$C$1452,MATCH(B298,Historical!$B$7:$B$1452,0))/INDEX(Historical!$O$7:$O$1452,MATCH(B298,Historical!$B$7:$B$1452,0)))^(1/10)-1)*100)</f>
        <v>-9.9574386343160626</v>
      </c>
      <c r="W298" s="803" t="str">
        <f t="shared" si="72"/>
        <v>n/a</v>
      </c>
      <c r="X298" s="804" t="str">
        <f t="shared" si="73"/>
        <v>n/a</v>
      </c>
      <c r="Y298" s="759"/>
      <c r="Z298" s="745">
        <f t="shared" si="74"/>
        <v>39.436619718309863</v>
      </c>
      <c r="AA298" s="678">
        <f t="shared" si="75"/>
        <v>13.549295774647886</v>
      </c>
      <c r="AB298" s="679">
        <v>12</v>
      </c>
      <c r="AC298" s="959">
        <v>0.71</v>
      </c>
      <c r="AD298" s="959">
        <v>1.7</v>
      </c>
      <c r="AE298" s="959">
        <v>5.0599999999999996</v>
      </c>
      <c r="AF298" s="959">
        <v>1.78</v>
      </c>
      <c r="AG298" s="959">
        <v>12.1</v>
      </c>
      <c r="AH298" s="959">
        <v>17.899999999999999</v>
      </c>
      <c r="AI298" s="959">
        <v>7.82</v>
      </c>
      <c r="AJ298" s="959">
        <v>-15.8</v>
      </c>
      <c r="AK298" s="959">
        <v>8</v>
      </c>
      <c r="AL298" s="969">
        <v>332.56</v>
      </c>
      <c r="AM298" s="964">
        <v>17.8</v>
      </c>
      <c r="AN298" s="959">
        <v>0.22</v>
      </c>
      <c r="AO298" s="845" t="str">
        <f t="shared" si="76"/>
        <v>n/a</v>
      </c>
      <c r="AP298" s="846" t="str">
        <f t="shared" si="77"/>
        <v>n/a</v>
      </c>
      <c r="AQ298" s="680">
        <f t="shared" si="78"/>
        <v>3.5325960026829861</v>
      </c>
      <c r="AR298" s="745">
        <f>INDEX(Historical!$C$7:$C$1452,MATCH(B298,Historical!$B$7:$B$1452,0))*IF(AH298="n/a",1.03,IF(AH298&lt;0,1.01,IF(AH298&gt;10,1.1,(1+AH298/100))))</f>
        <v>0.19800000000000001</v>
      </c>
      <c r="AS298" s="678">
        <f t="shared" si="79"/>
        <v>0.21348360000000002</v>
      </c>
      <c r="AT298" s="678">
        <f t="shared" si="84"/>
        <v>0.23056228800000003</v>
      </c>
      <c r="AU298" s="678">
        <f t="shared" si="84"/>
        <v>0.24900727104000006</v>
      </c>
      <c r="AV298" s="678">
        <f t="shared" si="84"/>
        <v>0.26892785272320008</v>
      </c>
      <c r="AW298" s="745">
        <f t="shared" si="80"/>
        <v>1.1599810117632003</v>
      </c>
      <c r="AX298" s="854">
        <f t="shared" si="81"/>
        <v>12.058014675293144</v>
      </c>
      <c r="AY298" s="1090">
        <v>0.56999999999999995</v>
      </c>
      <c r="AZ298" s="964">
        <v>9.25</v>
      </c>
      <c r="BA298" s="964">
        <v>-25.540000000000003</v>
      </c>
      <c r="BB298" s="964">
        <v>-5.83</v>
      </c>
      <c r="BC298" s="964">
        <v>-15.079999999999998</v>
      </c>
      <c r="BE298" s="701">
        <v>2014</v>
      </c>
      <c r="BF298" s="986" t="e">
        <f>#VALUE!</f>
        <v>#VALUE!</v>
      </c>
      <c r="BG298" s="972">
        <v>1.0999999999999999</v>
      </c>
    </row>
    <row r="299" spans="1:59" ht="11.25" customHeight="1" x14ac:dyDescent="0.2">
      <c r="A299" s="566" t="s">
        <v>1439</v>
      </c>
      <c r="B299" s="651" t="s">
        <v>1440</v>
      </c>
      <c r="C299" s="1080" t="s">
        <v>4407</v>
      </c>
      <c r="D299" s="1080" t="s">
        <v>4408</v>
      </c>
      <c r="E299" s="835">
        <v>9</v>
      </c>
      <c r="F299" s="554">
        <v>401</v>
      </c>
      <c r="G299" s="554" t="s">
        <v>38</v>
      </c>
      <c r="H299" s="554" t="s">
        <v>38</v>
      </c>
      <c r="I299" s="966">
        <v>43.28</v>
      </c>
      <c r="J299" s="745">
        <f t="shared" si="69"/>
        <v>6.9316081330868764</v>
      </c>
      <c r="K299" s="968">
        <v>0.75</v>
      </c>
      <c r="L299" s="679">
        <v>4</v>
      </c>
      <c r="M299" s="736">
        <f t="shared" si="70"/>
        <v>3</v>
      </c>
      <c r="N299" s="644" t="s">
        <v>120</v>
      </c>
      <c r="O299" s="838">
        <v>0.74</v>
      </c>
      <c r="P299" s="958">
        <v>43412</v>
      </c>
      <c r="Q299" s="958">
        <v>43437</v>
      </c>
      <c r="R299" s="736">
        <f t="shared" si="71"/>
        <v>1.3513513513513526</v>
      </c>
      <c r="S299" s="802">
        <f>IF(INDEX(Historical!$D$7:$D$1452,MATCH(B299,Historical!$B$7:$B$1452,0))=0,"n/a",(INDEX(Historical!$C$7:$C$1452,MATCH(B299,Historical!$B$7:$B$1452,0))/INDEX(Historical!$D$7:$D$1452,MATCH(B299,Historical!$B$7:$B$1452,0))-1)*100)</f>
        <v>4.3636363636363695</v>
      </c>
      <c r="T299" s="802">
        <f>IF(INDEX(Historical!$F$7:$F$1452,MATCH(B299,Historical!$B$7:$B$1452,0))=0,"n/a",((INDEX(Historical!$C$7:$C$1452,MATCH(B299,Historical!$B$7:$B$1452,0))/INDEX(Historical!$F$7:$F$1452,MATCH(B299,Historical!$B$7:$B$1452,0)))^(1/3)-1)*100)</f>
        <v>4.5689446765411867</v>
      </c>
      <c r="U299" s="802">
        <f>IF(INDEX(Historical!$I$7:$I$1452,MATCH(B299,Historical!$B$7:$B$1452,0))=0,"n/a",((INDEX(Historical!$C$7:$C$1452,MATCH(B299,Historical!$B$7:$B$1452,0))/INDEX(Historical!$I$7:$I$1452,MATCH(B299,Historical!$B$7:$B$1452,0)))^(1/5)-1)*100)</f>
        <v>5.1756989292600863</v>
      </c>
      <c r="V299" s="802">
        <f>IF(INDEX(Historical!$O$7:$O$1452,MATCH(B299,Historical!$B$7:$B$1452,0))=0,"n/a",((INDEX(Historical!$C$7:$C$1452,MATCH(B299,Historical!$B$7:$B$1452,0))/INDEX(Historical!$O$7:$O$1452,MATCH(B299,Historical!$B$7:$B$1452,0)))^(1/10)-1)*100)</f>
        <v>-0.2066900339348865</v>
      </c>
      <c r="W299" s="803" t="str">
        <f t="shared" si="72"/>
        <v>n/a</v>
      </c>
      <c r="X299" s="804" t="str">
        <f t="shared" si="73"/>
        <v>n/a</v>
      </c>
      <c r="Y299" s="756"/>
      <c r="Z299" s="745">
        <f t="shared" si="74"/>
        <v>447.76119402985069</v>
      </c>
      <c r="AA299" s="678">
        <f t="shared" si="75"/>
        <v>64.597014925373131</v>
      </c>
      <c r="AB299" s="679">
        <v>12</v>
      </c>
      <c r="AC299" s="959">
        <v>0.67</v>
      </c>
      <c r="AD299" s="959">
        <v>308.99</v>
      </c>
      <c r="AE299" s="959">
        <v>6.4</v>
      </c>
      <c r="AF299" s="959">
        <v>2.0099999999999998</v>
      </c>
      <c r="AG299" s="959">
        <v>2.5</v>
      </c>
      <c r="AH299" s="959">
        <v>-68</v>
      </c>
      <c r="AI299" s="959">
        <v>30.869999999999997</v>
      </c>
      <c r="AJ299" s="959">
        <v>-11.200000000000001</v>
      </c>
      <c r="AK299" s="959">
        <v>0.21</v>
      </c>
      <c r="AL299" s="969">
        <v>6210</v>
      </c>
      <c r="AM299" s="964">
        <v>0.45999999999999996</v>
      </c>
      <c r="AN299" s="959">
        <v>1.73</v>
      </c>
      <c r="AO299" s="845">
        <f t="shared" si="76"/>
        <v>-52.489707863026169</v>
      </c>
      <c r="AP299" s="846">
        <f t="shared" si="77"/>
        <v>12.107307062346962</v>
      </c>
      <c r="AQ299" s="680">
        <f t="shared" si="78"/>
        <v>140.22211943671351</v>
      </c>
      <c r="AR299" s="745">
        <f>INDEX(Historical!$C$7:$C$1452,MATCH(B299,Historical!$B$7:$B$1452,0))*IF(AH299="n/a",1.03,IF(AH299&lt;0,1.01,IF(AH299&gt;10,1.1,(1+AH299/100))))</f>
        <v>2.8987000000000003</v>
      </c>
      <c r="AS299" s="678">
        <f t="shared" si="79"/>
        <v>3.1885700000000003</v>
      </c>
      <c r="AT299" s="678">
        <f t="shared" si="84"/>
        <v>3.1952659970000004</v>
      </c>
      <c r="AU299" s="678">
        <f t="shared" si="84"/>
        <v>3.2019760555937005</v>
      </c>
      <c r="AV299" s="678">
        <f t="shared" si="84"/>
        <v>3.2087002053104472</v>
      </c>
      <c r="AW299" s="745">
        <f t="shared" si="80"/>
        <v>15.693212257904147</v>
      </c>
      <c r="AX299" s="854">
        <f t="shared" si="81"/>
        <v>36.259732573715681</v>
      </c>
      <c r="AY299" s="1090">
        <v>0.93</v>
      </c>
      <c r="AZ299" s="964">
        <v>5.82</v>
      </c>
      <c r="BA299" s="964">
        <v>-37.93</v>
      </c>
      <c r="BB299" s="964">
        <v>-11.600000000000001</v>
      </c>
      <c r="BC299" s="964">
        <v>-21.05</v>
      </c>
      <c r="BE299" s="701">
        <v>2011</v>
      </c>
      <c r="BF299" s="986" t="e">
        <f>#VALUE!</f>
        <v>#VALUE!</v>
      </c>
      <c r="BG299" s="972">
        <v>0.89999999999999991</v>
      </c>
    </row>
    <row r="300" spans="1:59" s="882" customFormat="1" ht="11.25" customHeight="1" x14ac:dyDescent="0.2">
      <c r="A300" s="885" t="s">
        <v>1441</v>
      </c>
      <c r="B300" s="890" t="s">
        <v>1442</v>
      </c>
      <c r="C300" s="1080" t="s">
        <v>109</v>
      </c>
      <c r="D300" s="1080" t="s">
        <v>4427</v>
      </c>
      <c r="E300" s="1118">
        <v>6</v>
      </c>
      <c r="F300" s="554">
        <v>661</v>
      </c>
      <c r="G300" s="1179" t="s">
        <v>107</v>
      </c>
      <c r="H300" s="1179" t="s">
        <v>107</v>
      </c>
      <c r="I300" s="863">
        <v>13.65</v>
      </c>
      <c r="J300" s="864">
        <f t="shared" si="69"/>
        <v>3.5164835164835164</v>
      </c>
      <c r="K300" s="865">
        <v>0.12</v>
      </c>
      <c r="L300" s="866">
        <v>4</v>
      </c>
      <c r="M300" s="867">
        <f t="shared" si="70"/>
        <v>0.48</v>
      </c>
      <c r="N300" s="868" t="s">
        <v>628</v>
      </c>
      <c r="O300" s="869">
        <v>0.1</v>
      </c>
      <c r="P300" s="891">
        <v>42831</v>
      </c>
      <c r="Q300" s="891">
        <v>42843</v>
      </c>
      <c r="R300" s="867">
        <f t="shared" si="71"/>
        <v>19.999999999999989</v>
      </c>
      <c r="S300" s="802">
        <f>IF(INDEX(Historical!$D$7:$D$1452,MATCH(B300,Historical!$B$7:$B$1452,0))=0,"n/a",(INDEX(Historical!$C$7:$C$1452,MATCH(B300,Historical!$B$7:$B$1452,0))/INDEX(Historical!$D$7:$D$1452,MATCH(B300,Historical!$B$7:$B$1452,0))-1)*100)</f>
        <v>14.999999999999991</v>
      </c>
      <c r="T300" s="802">
        <f>IF(INDEX(Historical!$F$7:$F$1452,MATCH(B300,Historical!$B$7:$B$1452,0))=0,"n/a",((INDEX(Historical!$C$7:$C$1452,MATCH(B300,Historical!$B$7:$B$1452,0))/INDEX(Historical!$F$7:$F$1452,MATCH(B300,Historical!$B$7:$B$1452,0)))^(1/3)-1)*100)</f>
        <v>32.000612179591229</v>
      </c>
      <c r="U300" s="802" t="str">
        <f>IF(INDEX(Historical!$I$7:$I$1452,MATCH(B300,Historical!$B$7:$B$1452,0))=0,"n/a",((INDEX(Historical!$C$7:$C$1452,MATCH(B300,Historical!$B$7:$B$1452,0))/INDEX(Historical!$I$7:$I$1452,MATCH(B300,Historical!$B$7:$B$1452,0)))^(1/5)-1)*100)</f>
        <v>n/a</v>
      </c>
      <c r="V300" s="802" t="str">
        <f>IF(INDEX(Historical!$O$7:$O$1452,MATCH(B300,Historical!$B$7:$B$1452,0))=0,"n/a",((INDEX(Historical!$C$7:$C$1452,MATCH(B300,Historical!$B$7:$B$1452,0))/INDEX(Historical!$O$7:$O$1452,MATCH(B300,Historical!$B$7:$B$1452,0)))^(1/10)-1)*100)</f>
        <v>n/a</v>
      </c>
      <c r="W300" s="871" t="str">
        <f t="shared" si="72"/>
        <v>n/a</v>
      </c>
      <c r="X300" s="872" t="str">
        <f t="shared" si="73"/>
        <v>n/a</v>
      </c>
      <c r="Y300" s="1089" t="s">
        <v>4484</v>
      </c>
      <c r="Z300" s="864">
        <f t="shared" si="74"/>
        <v>53.333333333333336</v>
      </c>
      <c r="AA300" s="874">
        <f t="shared" si="75"/>
        <v>15.166666666666666</v>
      </c>
      <c r="AB300" s="866">
        <v>12</v>
      </c>
      <c r="AC300" s="875">
        <v>0.9</v>
      </c>
      <c r="AD300" s="875">
        <v>1.52</v>
      </c>
      <c r="AE300" s="875">
        <v>2.97</v>
      </c>
      <c r="AF300" s="875">
        <v>0.98</v>
      </c>
      <c r="AG300" s="875">
        <v>4.3</v>
      </c>
      <c r="AH300" s="875">
        <v>66</v>
      </c>
      <c r="AI300" s="875">
        <v>15.35</v>
      </c>
      <c r="AJ300" s="875">
        <v>-4.1000000000000005</v>
      </c>
      <c r="AK300" s="875">
        <v>10</v>
      </c>
      <c r="AL300" s="876">
        <v>150.41999999999999</v>
      </c>
      <c r="AM300" s="877">
        <v>4.99</v>
      </c>
      <c r="AN300" s="875">
        <v>0</v>
      </c>
      <c r="AO300" s="878" t="str">
        <f t="shared" si="76"/>
        <v>n/a</v>
      </c>
      <c r="AP300" s="879" t="str">
        <f t="shared" si="77"/>
        <v>n/a</v>
      </c>
      <c r="AQ300" s="880">
        <f t="shared" si="78"/>
        <v>-18.723152583740521</v>
      </c>
      <c r="AR300" s="745">
        <f>INDEX(Historical!$C$7:$C$1452,MATCH(B300,Historical!$B$7:$B$1452,0))*IF(AH300="n/a",1.03,IF(AH300&lt;0,1.01,IF(AH300&gt;10,1.1,(1+AH300/100))))</f>
        <v>0.50600000000000001</v>
      </c>
      <c r="AS300" s="874">
        <f t="shared" si="79"/>
        <v>0.55660000000000009</v>
      </c>
      <c r="AT300" s="874">
        <f t="shared" si="84"/>
        <v>0.61226000000000014</v>
      </c>
      <c r="AU300" s="874">
        <f t="shared" si="84"/>
        <v>0.67348600000000025</v>
      </c>
      <c r="AV300" s="874">
        <f t="shared" si="84"/>
        <v>0.74083460000000034</v>
      </c>
      <c r="AW300" s="864">
        <f t="shared" si="80"/>
        <v>3.0891806000000006</v>
      </c>
      <c r="AX300" s="881">
        <f t="shared" si="81"/>
        <v>22.63135970695971</v>
      </c>
      <c r="AY300" s="1091">
        <v>0.61</v>
      </c>
      <c r="AZ300" s="877">
        <v>8.35</v>
      </c>
      <c r="BA300" s="877">
        <v>-22.35</v>
      </c>
      <c r="BB300" s="877">
        <v>-7.6700000000000008</v>
      </c>
      <c r="BC300" s="877">
        <v>-13.96</v>
      </c>
      <c r="BD300" s="1007"/>
      <c r="BE300" s="701">
        <v>2014</v>
      </c>
      <c r="BF300" s="986" t="e">
        <f>#VALUE!</f>
        <v>#VALUE!</v>
      </c>
      <c r="BG300" s="938">
        <v>0.4</v>
      </c>
    </row>
    <row r="301" spans="1:59" ht="11.25" customHeight="1" x14ac:dyDescent="0.2">
      <c r="A301" s="566" t="s">
        <v>1447</v>
      </c>
      <c r="B301" s="651" t="s">
        <v>1448</v>
      </c>
      <c r="C301" s="1080" t="s">
        <v>248</v>
      </c>
      <c r="D301" s="1080" t="s">
        <v>4422</v>
      </c>
      <c r="E301" s="835">
        <v>8</v>
      </c>
      <c r="F301" s="554">
        <v>458</v>
      </c>
      <c r="G301" s="554" t="s">
        <v>107</v>
      </c>
      <c r="H301" s="554" t="s">
        <v>107</v>
      </c>
      <c r="I301" s="966">
        <v>45.45</v>
      </c>
      <c r="J301" s="745">
        <f t="shared" si="69"/>
        <v>2.9042904290429044</v>
      </c>
      <c r="K301" s="968">
        <v>0.33</v>
      </c>
      <c r="L301" s="679">
        <v>4</v>
      </c>
      <c r="M301" s="736">
        <f t="shared" si="70"/>
        <v>1.32</v>
      </c>
      <c r="N301" s="644" t="s">
        <v>601</v>
      </c>
      <c r="O301" s="838">
        <v>0.27500000000000002</v>
      </c>
      <c r="P301" s="958">
        <v>43167</v>
      </c>
      <c r="Q301" s="958">
        <v>43182</v>
      </c>
      <c r="R301" s="736">
        <f t="shared" si="71"/>
        <v>19.999999999999996</v>
      </c>
      <c r="S301" s="802">
        <f>IF(INDEX(Historical!$D$7:$D$1452,MATCH(B301,Historical!$B$7:$B$1452,0))=0,"n/a",(INDEX(Historical!$C$7:$C$1452,MATCH(B301,Historical!$B$7:$B$1452,0))/INDEX(Historical!$D$7:$D$1452,MATCH(B301,Historical!$B$7:$B$1452,0))-1)*100)</f>
        <v>10.000000000000009</v>
      </c>
      <c r="T301" s="802">
        <f>IF(INDEX(Historical!$F$7:$F$1452,MATCH(B301,Historical!$B$7:$B$1452,0))=0,"n/a",((INDEX(Historical!$C$7:$C$1452,MATCH(B301,Historical!$B$7:$B$1452,0))/INDEX(Historical!$F$7:$F$1452,MATCH(B301,Historical!$B$7:$B$1452,0)))^(1/3)-1)*100)</f>
        <v>13.116605584640361</v>
      </c>
      <c r="U301" s="802">
        <f>IF(INDEX(Historical!$I$7:$I$1452,MATCH(B301,Historical!$B$7:$B$1452,0))=0,"n/a",((INDEX(Historical!$C$7:$C$1452,MATCH(B301,Historical!$B$7:$B$1452,0))/INDEX(Historical!$I$7:$I$1452,MATCH(B301,Historical!$B$7:$B$1452,0)))^(1/5)-1)*100)</f>
        <v>14.869835499703509</v>
      </c>
      <c r="V301" s="802">
        <f>IF(INDEX(Historical!$O$7:$O$1452,MATCH(B301,Historical!$B$7:$B$1452,0))=0,"n/a",((INDEX(Historical!$C$7:$C$1452,MATCH(B301,Historical!$B$7:$B$1452,0))/INDEX(Historical!$O$7:$O$1452,MATCH(B301,Historical!$B$7:$B$1452,0)))^(1/10)-1)*100)</f>
        <v>14.360352045094871</v>
      </c>
      <c r="W301" s="803">
        <f t="shared" si="72"/>
        <v>1.035478479427854</v>
      </c>
      <c r="X301" s="804">
        <f t="shared" si="73"/>
        <v>1.0697723381081659</v>
      </c>
      <c r="Y301" s="967" t="s">
        <v>829</v>
      </c>
      <c r="Z301" s="745">
        <f t="shared" si="74"/>
        <v>19.730941704035875</v>
      </c>
      <c r="AA301" s="678">
        <f t="shared" si="75"/>
        <v>6.7937219730941703</v>
      </c>
      <c r="AB301" s="679">
        <v>12</v>
      </c>
      <c r="AC301" s="959">
        <v>6.69</v>
      </c>
      <c r="AD301" s="959">
        <v>1.45</v>
      </c>
      <c r="AE301" s="959">
        <v>0.38</v>
      </c>
      <c r="AF301" s="959">
        <v>1.41</v>
      </c>
      <c r="AG301" s="959">
        <v>21.2</v>
      </c>
      <c r="AH301" s="959">
        <v>13</v>
      </c>
      <c r="AI301" s="959">
        <v>8.2799999999999994</v>
      </c>
      <c r="AJ301" s="959">
        <v>13.900000000000002</v>
      </c>
      <c r="AK301" s="959">
        <v>4.7</v>
      </c>
      <c r="AL301" s="969">
        <v>15630</v>
      </c>
      <c r="AM301" s="964">
        <v>1.6</v>
      </c>
      <c r="AN301" s="959">
        <v>0.42</v>
      </c>
      <c r="AO301" s="845">
        <f t="shared" si="76"/>
        <v>10.980403955652244</v>
      </c>
      <c r="AP301" s="846">
        <f t="shared" si="77"/>
        <v>17.774125928746415</v>
      </c>
      <c r="AQ301" s="680">
        <f t="shared" si="78"/>
        <v>-34.751252095239295</v>
      </c>
      <c r="AR301" s="745">
        <f>INDEX(Historical!$C$7:$C$1452,MATCH(B301,Historical!$B$7:$B$1452,0))*IF(AH301="n/a",1.03,IF(AH301&lt;0,1.01,IF(AH301&gt;10,1.1,(1+AH301/100))))</f>
        <v>1.2100000000000002</v>
      </c>
      <c r="AS301" s="678">
        <f t="shared" si="79"/>
        <v>1.3101880000000001</v>
      </c>
      <c r="AT301" s="678">
        <f t="shared" si="84"/>
        <v>1.3717668360000002</v>
      </c>
      <c r="AU301" s="678">
        <f t="shared" si="84"/>
        <v>1.436239877292</v>
      </c>
      <c r="AV301" s="678">
        <f t="shared" si="84"/>
        <v>1.5037431515247239</v>
      </c>
      <c r="AW301" s="745">
        <f t="shared" si="80"/>
        <v>6.831937864816723</v>
      </c>
      <c r="AX301" s="854">
        <f t="shared" si="81"/>
        <v>15.031766479244716</v>
      </c>
      <c r="AY301" s="1090">
        <v>1.19</v>
      </c>
      <c r="AZ301" s="964">
        <v>5.99</v>
      </c>
      <c r="BA301" s="964">
        <v>-32.64</v>
      </c>
      <c r="BB301" s="964">
        <v>-5.3199999999999994</v>
      </c>
      <c r="BC301" s="964">
        <v>-18.29</v>
      </c>
      <c r="BE301" s="701">
        <v>2011</v>
      </c>
      <c r="BF301" s="986" t="e">
        <f>#VALUE!</f>
        <v>#VALUE!</v>
      </c>
      <c r="BG301" s="972">
        <v>9.1</v>
      </c>
    </row>
    <row r="302" spans="1:59" ht="11.25" customHeight="1" x14ac:dyDescent="0.2">
      <c r="A302" s="566" t="s">
        <v>1449</v>
      </c>
      <c r="B302" s="651" t="s">
        <v>1450</v>
      </c>
      <c r="C302" s="1080" t="s">
        <v>109</v>
      </c>
      <c r="D302" s="1080" t="s">
        <v>4423</v>
      </c>
      <c r="E302" s="835">
        <v>8</v>
      </c>
      <c r="F302" s="554">
        <v>537</v>
      </c>
      <c r="G302" s="554" t="s">
        <v>107</v>
      </c>
      <c r="H302" s="554" t="s">
        <v>107</v>
      </c>
      <c r="I302" s="966">
        <v>33.81</v>
      </c>
      <c r="J302" s="745">
        <f t="shared" si="69"/>
        <v>6.9210292812777281</v>
      </c>
      <c r="K302" s="968">
        <v>0.19500000000000001</v>
      </c>
      <c r="L302" s="679">
        <v>12</v>
      </c>
      <c r="M302" s="736">
        <f t="shared" si="70"/>
        <v>2.34</v>
      </c>
      <c r="N302" s="644" t="s">
        <v>1065</v>
      </c>
      <c r="O302" s="838">
        <v>0.19</v>
      </c>
      <c r="P302" s="958">
        <v>43362</v>
      </c>
      <c r="Q302" s="958">
        <v>43388</v>
      </c>
      <c r="R302" s="736">
        <f t="shared" si="71"/>
        <v>2.6315789473684235</v>
      </c>
      <c r="S302" s="802">
        <f>IF(INDEX(Historical!$D$7:$D$1452,MATCH(B302,Historical!$B$7:$B$1452,0))=0,"n/a",(INDEX(Historical!$C$7:$C$1452,MATCH(B302,Historical!$B$7:$B$1452,0))/INDEX(Historical!$D$7:$D$1452,MATCH(B302,Historical!$B$7:$B$1452,0))-1)*100)</f>
        <v>2.7586206896552001</v>
      </c>
      <c r="T302" s="802">
        <f>IF(INDEX(Historical!$F$7:$F$1452,MATCH(B302,Historical!$B$7:$B$1452,0))=0,"n/a",((INDEX(Historical!$C$7:$C$1452,MATCH(B302,Historical!$B$7:$B$1452,0))/INDEX(Historical!$F$7:$F$1452,MATCH(B302,Historical!$B$7:$B$1452,0)))^(1/3)-1)*100)</f>
        <v>3.8591767548768807</v>
      </c>
      <c r="U302" s="802">
        <f>IF(INDEX(Historical!$I$7:$I$1452,MATCH(B302,Historical!$B$7:$B$1452,0))=0,"n/a",((INDEX(Historical!$C$7:$C$1452,MATCH(B302,Historical!$B$7:$B$1452,0))/INDEX(Historical!$I$7:$I$1452,MATCH(B302,Historical!$B$7:$B$1452,0)))^(1/5)-1)*100)</f>
        <v>5.5009288875074169</v>
      </c>
      <c r="V302" s="802">
        <f>IF(INDEX(Historical!$O$7:$O$1452,MATCH(B302,Historical!$B$7:$B$1452,0))=0,"n/a",((INDEX(Historical!$C$7:$C$1452,MATCH(B302,Historical!$B$7:$B$1452,0))/INDEX(Historical!$O$7:$O$1452,MATCH(B302,Historical!$B$7:$B$1452,0)))^(1/10)-1)*100)</f>
        <v>21.081100270254403</v>
      </c>
      <c r="W302" s="803">
        <f t="shared" si="72"/>
        <v>0.26094126098670811</v>
      </c>
      <c r="X302" s="804" t="str">
        <f t="shared" si="73"/>
        <v>n/a</v>
      </c>
      <c r="Y302" s="967"/>
      <c r="Z302" s="745">
        <f t="shared" si="74"/>
        <v>64.109589041095887</v>
      </c>
      <c r="AA302" s="678">
        <f t="shared" si="75"/>
        <v>9.2630136986301377</v>
      </c>
      <c r="AB302" s="679">
        <v>12</v>
      </c>
      <c r="AC302" s="959">
        <v>3.65</v>
      </c>
      <c r="AD302" s="959">
        <v>1.32</v>
      </c>
      <c r="AE302" s="959">
        <v>9.02</v>
      </c>
      <c r="AF302" s="959">
        <v>1.37</v>
      </c>
      <c r="AG302" s="959">
        <v>15.4</v>
      </c>
      <c r="AH302" s="959">
        <v>10.9</v>
      </c>
      <c r="AI302" s="959">
        <v>2.08</v>
      </c>
      <c r="AJ302" s="959">
        <v>-3.5000000000000004</v>
      </c>
      <c r="AK302" s="959">
        <v>7.0000000000000009</v>
      </c>
      <c r="AL302" s="969">
        <v>2070</v>
      </c>
      <c r="AM302" s="964">
        <v>5</v>
      </c>
      <c r="AN302" s="959">
        <v>0.63</v>
      </c>
      <c r="AO302" s="845">
        <f t="shared" si="76"/>
        <v>3.1589444701550082</v>
      </c>
      <c r="AP302" s="846">
        <f t="shared" si="77"/>
        <v>12.421958168785146</v>
      </c>
      <c r="AQ302" s="680">
        <f t="shared" si="78"/>
        <v>-24.899093755657898</v>
      </c>
      <c r="AR302" s="745">
        <f>INDEX(Historical!$C$7:$C$1452,MATCH(B302,Historical!$B$7:$B$1452,0))*IF(AH302="n/a",1.03,IF(AH302&lt;0,1.01,IF(AH302&gt;10,1.1,(1+AH302/100))))</f>
        <v>2.4585000000000004</v>
      </c>
      <c r="AS302" s="678">
        <f t="shared" si="79"/>
        <v>2.5096368</v>
      </c>
      <c r="AT302" s="678">
        <f t="shared" si="84"/>
        <v>2.685311376</v>
      </c>
      <c r="AU302" s="678">
        <f t="shared" si="84"/>
        <v>2.8732831723200003</v>
      </c>
      <c r="AV302" s="678">
        <f t="shared" si="84"/>
        <v>3.0744129943824006</v>
      </c>
      <c r="AW302" s="745">
        <f t="shared" si="80"/>
        <v>13.601144342702401</v>
      </c>
      <c r="AX302" s="854">
        <f t="shared" si="81"/>
        <v>40.228170194328307</v>
      </c>
      <c r="AY302" s="1090">
        <v>0.88</v>
      </c>
      <c r="AZ302" s="964">
        <v>5.82</v>
      </c>
      <c r="BA302" s="964">
        <v>-16.46</v>
      </c>
      <c r="BB302" s="964">
        <v>-8.39</v>
      </c>
      <c r="BC302" s="964">
        <v>-10.75</v>
      </c>
      <c r="BE302" s="701">
        <v>2011</v>
      </c>
      <c r="BF302" s="986" t="e">
        <f>#VALUE!</f>
        <v>#VALUE!</v>
      </c>
      <c r="BG302" s="972">
        <v>9.1</v>
      </c>
    </row>
    <row r="303" spans="1:59" ht="11.25" customHeight="1" x14ac:dyDescent="0.2">
      <c r="A303" s="566" t="s">
        <v>1453</v>
      </c>
      <c r="B303" s="651" t="s">
        <v>1454</v>
      </c>
      <c r="C303" s="1080" t="s">
        <v>109</v>
      </c>
      <c r="D303" s="1080" t="s">
        <v>4427</v>
      </c>
      <c r="E303" s="835">
        <v>9</v>
      </c>
      <c r="F303" s="554">
        <v>340</v>
      </c>
      <c r="G303" s="554" t="s">
        <v>107</v>
      </c>
      <c r="H303" s="554" t="s">
        <v>107</v>
      </c>
      <c r="I303" s="966">
        <v>26</v>
      </c>
      <c r="J303" s="745">
        <f t="shared" si="69"/>
        <v>3.8461538461538463</v>
      </c>
      <c r="K303" s="968">
        <v>0.25</v>
      </c>
      <c r="L303" s="679">
        <v>4</v>
      </c>
      <c r="M303" s="736">
        <f t="shared" si="70"/>
        <v>1</v>
      </c>
      <c r="N303" s="644" t="s">
        <v>191</v>
      </c>
      <c r="O303" s="840">
        <v>0.23809523809523808</v>
      </c>
      <c r="P303" s="960">
        <v>43083</v>
      </c>
      <c r="Q303" s="960">
        <v>43103</v>
      </c>
      <c r="R303" s="736">
        <f t="shared" si="71"/>
        <v>5.0000000000000062</v>
      </c>
      <c r="S303" s="802">
        <f>IF(INDEX(Historical!$D$7:$D$1452,MATCH(B303,Historical!$B$7:$B$1452,0))=0,"n/a",(INDEX(Historical!$C$7:$C$1452,MATCH(B303,Historical!$B$7:$B$1452,0))/INDEX(Historical!$D$7:$D$1452,MATCH(B303,Historical!$B$7:$B$1452,0))-1)*100)</f>
        <v>11.111111111111116</v>
      </c>
      <c r="T303" s="802">
        <f>IF(INDEX(Historical!$F$7:$F$1452,MATCH(B303,Historical!$B$7:$B$1452,0))=0,"n/a",((INDEX(Historical!$C$7:$C$1452,MATCH(B303,Historical!$B$7:$B$1452,0))/INDEX(Historical!$F$7:$F$1452,MATCH(B303,Historical!$B$7:$B$1452,0)))^(1/3)-1)*100)</f>
        <v>12.624788044360603</v>
      </c>
      <c r="U303" s="802">
        <f>IF(INDEX(Historical!$I$7:$I$1452,MATCH(B303,Historical!$B$7:$B$1452,0))=0,"n/a",((INDEX(Historical!$C$7:$C$1452,MATCH(B303,Historical!$B$7:$B$1452,0))/INDEX(Historical!$I$7:$I$1452,MATCH(B303,Historical!$B$7:$B$1452,0)))^(1/5)-1)*100)</f>
        <v>14.869835499703509</v>
      </c>
      <c r="V303" s="802">
        <f>IF(INDEX(Historical!$O$7:$O$1452,MATCH(B303,Historical!$B$7:$B$1452,0))=0,"n/a",((INDEX(Historical!$C$7:$C$1452,MATCH(B303,Historical!$B$7:$B$1452,0))/INDEX(Historical!$O$7:$O$1452,MATCH(B303,Historical!$B$7:$B$1452,0)))^(1/10)-1)*100)</f>
        <v>12.068872384564933</v>
      </c>
      <c r="W303" s="803">
        <f t="shared" si="72"/>
        <v>1.2320815918743802</v>
      </c>
      <c r="X303" s="804" t="str">
        <f t="shared" si="73"/>
        <v>n/a</v>
      </c>
      <c r="Y303" s="765" t="s">
        <v>443</v>
      </c>
      <c r="Z303" s="745" t="str">
        <f t="shared" si="74"/>
        <v>n/a</v>
      </c>
      <c r="AA303" s="678" t="str">
        <f t="shared" si="75"/>
        <v>n/a</v>
      </c>
      <c r="AB303" s="679">
        <v>12</v>
      </c>
      <c r="AC303" s="959" t="s">
        <v>138</v>
      </c>
      <c r="AD303" s="959" t="s">
        <v>138</v>
      </c>
      <c r="AE303" s="959" t="s">
        <v>138</v>
      </c>
      <c r="AF303" s="961" t="s">
        <v>138</v>
      </c>
      <c r="AG303" s="959" t="s">
        <v>138</v>
      </c>
      <c r="AH303" s="959" t="s">
        <v>138</v>
      </c>
      <c r="AI303" s="959" t="s">
        <v>138</v>
      </c>
      <c r="AJ303" s="959" t="s">
        <v>138</v>
      </c>
      <c r="AK303" s="959" t="s">
        <v>138</v>
      </c>
      <c r="AL303" s="969" t="s">
        <v>138</v>
      </c>
      <c r="AM303" s="964" t="s">
        <v>138</v>
      </c>
      <c r="AN303" s="959" t="s">
        <v>138</v>
      </c>
      <c r="AO303" s="845" t="str">
        <f t="shared" si="76"/>
        <v>n/a</v>
      </c>
      <c r="AP303" s="846">
        <f t="shared" si="77"/>
        <v>18.715989345857356</v>
      </c>
      <c r="AQ303" s="680" t="str">
        <f t="shared" si="78"/>
        <v>n/a</v>
      </c>
      <c r="AR303" s="745">
        <f>INDEX(Historical!$C$7:$C$1452,MATCH(B303,Historical!$B$7:$B$1452,0))*IF(AH303="n/a",1.03,IF(AH303&lt;0,1.01,IF(AH303&gt;10,1.1,(1+AH303/100))))</f>
        <v>0.98095238095238091</v>
      </c>
      <c r="AS303" s="678">
        <f t="shared" si="79"/>
        <v>1.0103809523809524</v>
      </c>
      <c r="AT303" s="678">
        <f t="shared" si="84"/>
        <v>1.0406923809523809</v>
      </c>
      <c r="AU303" s="678">
        <f t="shared" si="84"/>
        <v>1.0719131523809524</v>
      </c>
      <c r="AV303" s="678">
        <f t="shared" si="84"/>
        <v>1.104070546952381</v>
      </c>
      <c r="AW303" s="745">
        <f t="shared" si="80"/>
        <v>5.208009413619048</v>
      </c>
      <c r="AX303" s="854">
        <f t="shared" si="81"/>
        <v>20.030805436996339</v>
      </c>
      <c r="AY303" s="1090" t="s">
        <v>138</v>
      </c>
      <c r="AZ303" s="964" t="s">
        <v>138</v>
      </c>
      <c r="BA303" s="964" t="s">
        <v>138</v>
      </c>
      <c r="BB303" s="964" t="s">
        <v>138</v>
      </c>
      <c r="BC303" s="964" t="s">
        <v>138</v>
      </c>
      <c r="BD303" s="1006" t="s">
        <v>4351</v>
      </c>
      <c r="BE303" s="701">
        <v>2010</v>
      </c>
      <c r="BF303" s="986" t="e">
        <f>#VALUE!</f>
        <v>#VALUE!</v>
      </c>
      <c r="BG303" s="972" t="s">
        <v>138</v>
      </c>
    </row>
    <row r="304" spans="1:59" ht="11.25" customHeight="1" x14ac:dyDescent="0.2">
      <c r="A304" s="645" t="s">
        <v>1455</v>
      </c>
      <c r="B304" s="651" t="s">
        <v>1456</v>
      </c>
      <c r="C304" s="1080" t="s">
        <v>109</v>
      </c>
      <c r="D304" s="1080" t="s">
        <v>4411</v>
      </c>
      <c r="E304" s="835">
        <v>6</v>
      </c>
      <c r="F304" s="554">
        <v>713</v>
      </c>
      <c r="G304" s="554" t="s">
        <v>107</v>
      </c>
      <c r="H304" s="554" t="s">
        <v>107</v>
      </c>
      <c r="I304" s="966">
        <v>5.62</v>
      </c>
      <c r="J304" s="745">
        <f t="shared" si="69"/>
        <v>8.5409252669039137</v>
      </c>
      <c r="K304" s="968">
        <v>0.12</v>
      </c>
      <c r="L304" s="679">
        <v>4</v>
      </c>
      <c r="M304" s="736">
        <f t="shared" si="70"/>
        <v>0.48</v>
      </c>
      <c r="N304" s="644" t="s">
        <v>221</v>
      </c>
      <c r="O304" s="838">
        <v>0.11</v>
      </c>
      <c r="P304" s="958">
        <v>43199</v>
      </c>
      <c r="Q304" s="958">
        <v>43206</v>
      </c>
      <c r="R304" s="736">
        <f t="shared" si="71"/>
        <v>9.0909090909090864</v>
      </c>
      <c r="S304" s="802">
        <f>IF(INDEX(Historical!$D$7:$D$1452,MATCH(B304,Historical!$B$7:$B$1452,0))=0,"n/a",(INDEX(Historical!$C$7:$C$1452,MATCH(B304,Historical!$B$7:$B$1452,0))/INDEX(Historical!$D$7:$D$1452,MATCH(B304,Historical!$B$7:$B$1452,0))-1)*100)</f>
        <v>13.888888888888884</v>
      </c>
      <c r="T304" s="802">
        <f>IF(INDEX(Historical!$F$7:$F$1452,MATCH(B304,Historical!$B$7:$B$1452,0))=0,"n/a",((INDEX(Historical!$C$7:$C$1452,MATCH(B304,Historical!$B$7:$B$1452,0))/INDEX(Historical!$F$7:$F$1452,MATCH(B304,Historical!$B$7:$B$1452,0)))^(1/3)-1)*100)</f>
        <v>34.105002459104597</v>
      </c>
      <c r="U304" s="802" t="str">
        <f>IF(INDEX(Historical!$I$7:$I$1452,MATCH(B304,Historical!$B$7:$B$1452,0))=0,"n/a",((INDEX(Historical!$C$7:$C$1452,MATCH(B304,Historical!$B$7:$B$1452,0))/INDEX(Historical!$I$7:$I$1452,MATCH(B304,Historical!$B$7:$B$1452,0)))^(1/5)-1)*100)</f>
        <v>n/a</v>
      </c>
      <c r="V304" s="802" t="str">
        <f>IF(INDEX(Historical!$O$7:$O$1452,MATCH(B304,Historical!$B$7:$B$1452,0))=0,"n/a",((INDEX(Historical!$C$7:$C$1452,MATCH(B304,Historical!$B$7:$B$1452,0))/INDEX(Historical!$O$7:$O$1452,MATCH(B304,Historical!$B$7:$B$1452,0)))^(1/10)-1)*100)</f>
        <v>n/a</v>
      </c>
      <c r="W304" s="803" t="str">
        <f t="shared" si="72"/>
        <v>n/a</v>
      </c>
      <c r="X304" s="804" t="str">
        <f t="shared" si="73"/>
        <v>n/a</v>
      </c>
      <c r="Y304" s="967" t="s">
        <v>4072</v>
      </c>
      <c r="Z304" s="745">
        <f t="shared" si="74"/>
        <v>102.12765957446808</v>
      </c>
      <c r="AA304" s="678">
        <f t="shared" si="75"/>
        <v>11.957446808510639</v>
      </c>
      <c r="AB304" s="679">
        <v>12</v>
      </c>
      <c r="AC304" s="959">
        <v>0.47</v>
      </c>
      <c r="AD304" s="959" t="s">
        <v>138</v>
      </c>
      <c r="AE304" s="959">
        <v>7.84</v>
      </c>
      <c r="AF304" s="959">
        <v>1.56</v>
      </c>
      <c r="AG304" s="959">
        <v>15.5</v>
      </c>
      <c r="AH304" s="959">
        <v>13.4</v>
      </c>
      <c r="AI304" s="959">
        <v>16.329999999999998</v>
      </c>
      <c r="AJ304" s="959">
        <v>36.299999999999997</v>
      </c>
      <c r="AK304" s="959" t="s">
        <v>138</v>
      </c>
      <c r="AL304" s="969">
        <v>53.33</v>
      </c>
      <c r="AM304" s="964">
        <v>26.200000000000003</v>
      </c>
      <c r="AN304" s="959">
        <v>0</v>
      </c>
      <c r="AO304" s="845" t="str">
        <f t="shared" si="76"/>
        <v>n/a</v>
      </c>
      <c r="AP304" s="846" t="str">
        <f t="shared" si="77"/>
        <v>n/a</v>
      </c>
      <c r="AQ304" s="680">
        <f t="shared" si="78"/>
        <v>-8.9478366325065899</v>
      </c>
      <c r="AR304" s="745">
        <f>INDEX(Historical!$C$7:$C$1452,MATCH(B304,Historical!$B$7:$B$1452,0))*IF(AH304="n/a",1.03,IF(AH304&lt;0,1.01,IF(AH304&gt;10,1.1,(1+AH304/100))))</f>
        <v>0.45100000000000001</v>
      </c>
      <c r="AS304" s="678">
        <f t="shared" si="79"/>
        <v>0.49610000000000004</v>
      </c>
      <c r="AT304" s="678">
        <f t="shared" si="84"/>
        <v>0.51098300000000008</v>
      </c>
      <c r="AU304" s="678">
        <f t="shared" si="84"/>
        <v>0.52631249000000013</v>
      </c>
      <c r="AV304" s="678">
        <f t="shared" si="84"/>
        <v>0.5421018647000001</v>
      </c>
      <c r="AW304" s="745">
        <f t="shared" si="80"/>
        <v>2.5264973547000005</v>
      </c>
      <c r="AX304" s="854">
        <f t="shared" si="81"/>
        <v>44.955468944839865</v>
      </c>
      <c r="AY304" s="1090">
        <v>0.48</v>
      </c>
      <c r="AZ304" s="964">
        <v>5.24</v>
      </c>
      <c r="BA304" s="964">
        <v>-29.75</v>
      </c>
      <c r="BB304" s="964">
        <v>-5.4399999999999995</v>
      </c>
      <c r="BC304" s="964">
        <v>-16.13</v>
      </c>
      <c r="BE304" s="701">
        <v>2013</v>
      </c>
      <c r="BF304" s="986" t="e">
        <f>#VALUE!</f>
        <v>#VALUE!</v>
      </c>
      <c r="BG304" s="972">
        <v>7.7</v>
      </c>
    </row>
    <row r="305" spans="1:59" ht="11.25" customHeight="1" x14ac:dyDescent="0.2">
      <c r="A305" s="645" t="s">
        <v>1457</v>
      </c>
      <c r="B305" s="651" t="s">
        <v>1458</v>
      </c>
      <c r="C305" s="1080" t="s">
        <v>113</v>
      </c>
      <c r="D305" s="1080" t="s">
        <v>4450</v>
      </c>
      <c r="E305" s="835">
        <v>8</v>
      </c>
      <c r="F305" s="554">
        <v>503</v>
      </c>
      <c r="G305" s="554" t="s">
        <v>107</v>
      </c>
      <c r="H305" s="554" t="s">
        <v>107</v>
      </c>
      <c r="I305" s="966">
        <v>64.8</v>
      </c>
      <c r="J305" s="745">
        <f t="shared" si="69"/>
        <v>3.117283950617284</v>
      </c>
      <c r="K305" s="968">
        <v>1.01</v>
      </c>
      <c r="L305" s="679">
        <v>2</v>
      </c>
      <c r="M305" s="736">
        <f t="shared" si="70"/>
        <v>2.02</v>
      </c>
      <c r="N305" s="644" t="s">
        <v>1371</v>
      </c>
      <c r="O305" s="838">
        <v>0.93</v>
      </c>
      <c r="P305" s="958">
        <v>43251</v>
      </c>
      <c r="Q305" s="958">
        <v>43266</v>
      </c>
      <c r="R305" s="736">
        <f t="shared" si="71"/>
        <v>8.6021505376344045</v>
      </c>
      <c r="S305" s="802">
        <f>IF(INDEX(Historical!$D$7:$D$1452,MATCH(B305,Historical!$B$7:$B$1452,0))=0,"n/a",(INDEX(Historical!$C$7:$C$1452,MATCH(B305,Historical!$B$7:$B$1452,0))/INDEX(Historical!$D$7:$D$1452,MATCH(B305,Historical!$B$7:$B$1452,0))-1)*100)</f>
        <v>12.048192771084354</v>
      </c>
      <c r="T305" s="802">
        <f>IF(INDEX(Historical!$F$7:$F$1452,MATCH(B305,Historical!$B$7:$B$1452,0))=0,"n/a",((INDEX(Historical!$C$7:$C$1452,MATCH(B305,Historical!$B$7:$B$1452,0))/INDEX(Historical!$F$7:$F$1452,MATCH(B305,Historical!$B$7:$B$1452,0)))^(1/3)-1)*100)</f>
        <v>23.811871844264452</v>
      </c>
      <c r="U305" s="802">
        <f>IF(INDEX(Historical!$I$7:$I$1452,MATCH(B305,Historical!$B$7:$B$1452,0))=0,"n/a",((INDEX(Historical!$C$7:$C$1452,MATCH(B305,Historical!$B$7:$B$1452,0))/INDEX(Historical!$I$7:$I$1452,MATCH(B305,Historical!$B$7:$B$1452,0)))^(1/5)-1)*100)</f>
        <v>16.68174046792663</v>
      </c>
      <c r="V305" s="802">
        <f>IF(INDEX(Historical!$O$7:$O$1452,MATCH(B305,Historical!$B$7:$B$1452,0))=0,"n/a",((INDEX(Historical!$C$7:$C$1452,MATCH(B305,Historical!$B$7:$B$1452,0))/INDEX(Historical!$O$7:$O$1452,MATCH(B305,Historical!$B$7:$B$1452,0)))^(1/10)-1)*100)</f>
        <v>10.424739995488853</v>
      </c>
      <c r="W305" s="803">
        <f t="shared" si="72"/>
        <v>1.6002068612881855</v>
      </c>
      <c r="X305" s="804">
        <f t="shared" si="73"/>
        <v>0.73165528368099253</v>
      </c>
      <c r="Y305" s="967"/>
      <c r="Z305" s="745">
        <f t="shared" si="74"/>
        <v>24.876847290640399</v>
      </c>
      <c r="AA305" s="678">
        <f t="shared" si="75"/>
        <v>7.9802955665024635</v>
      </c>
      <c r="AB305" s="679">
        <v>12</v>
      </c>
      <c r="AC305" s="959">
        <v>8.1199999999999992</v>
      </c>
      <c r="AD305" s="959">
        <v>1.34</v>
      </c>
      <c r="AE305" s="959">
        <v>0.18</v>
      </c>
      <c r="AF305" s="959">
        <v>1.53</v>
      </c>
      <c r="AG305" s="959">
        <v>22.1</v>
      </c>
      <c r="AH305" s="959">
        <v>10</v>
      </c>
      <c r="AI305" s="959">
        <v>-4.12</v>
      </c>
      <c r="AJ305" s="959">
        <v>22.8</v>
      </c>
      <c r="AK305" s="959">
        <v>5.9499999999999993</v>
      </c>
      <c r="AL305" s="969">
        <v>4100</v>
      </c>
      <c r="AM305" s="964">
        <v>0.54999999999999993</v>
      </c>
      <c r="AN305" s="959">
        <v>0.4</v>
      </c>
      <c r="AO305" s="845">
        <f t="shared" si="76"/>
        <v>11.818728852041453</v>
      </c>
      <c r="AP305" s="846">
        <f t="shared" si="77"/>
        <v>19.799024418543915</v>
      </c>
      <c r="AQ305" s="680">
        <f t="shared" si="78"/>
        <v>-26.33453329258224</v>
      </c>
      <c r="AR305" s="745">
        <f>INDEX(Historical!$C$7:$C$1452,MATCH(B305,Historical!$B$7:$B$1452,0))*IF(AH305="n/a",1.03,IF(AH305&lt;0,1.01,IF(AH305&gt;10,1.1,(1+AH305/100))))</f>
        <v>2.0460000000000003</v>
      </c>
      <c r="AS305" s="678">
        <f t="shared" si="79"/>
        <v>2.0664600000000002</v>
      </c>
      <c r="AT305" s="678">
        <f t="shared" si="84"/>
        <v>2.1894143700000002</v>
      </c>
      <c r="AU305" s="678">
        <f t="shared" si="84"/>
        <v>2.319684525015</v>
      </c>
      <c r="AV305" s="678">
        <f t="shared" si="84"/>
        <v>2.4577057542533924</v>
      </c>
      <c r="AW305" s="745">
        <f t="shared" si="80"/>
        <v>11.079264649268392</v>
      </c>
      <c r="AX305" s="854">
        <f t="shared" si="81"/>
        <v>17.097630631587027</v>
      </c>
      <c r="AY305" s="1090">
        <v>1.29</v>
      </c>
      <c r="AZ305" s="964">
        <v>5.25</v>
      </c>
      <c r="BA305" s="964">
        <v>-52.680000000000007</v>
      </c>
      <c r="BB305" s="964">
        <v>-13.750000000000002</v>
      </c>
      <c r="BC305" s="964">
        <v>-27.6</v>
      </c>
      <c r="BE305" s="701">
        <v>2011</v>
      </c>
      <c r="BF305" s="986" t="e">
        <f>#VALUE!</f>
        <v>#VALUE!</v>
      </c>
      <c r="BG305" s="972">
        <v>7.0000000000000009</v>
      </c>
    </row>
    <row r="306" spans="1:59" ht="11.25" customHeight="1" x14ac:dyDescent="0.2">
      <c r="A306" s="805" t="s">
        <v>4249</v>
      </c>
      <c r="B306" s="899" t="s">
        <v>4246</v>
      </c>
      <c r="C306" s="1080" t="s">
        <v>109</v>
      </c>
      <c r="D306" s="1080" t="s">
        <v>119</v>
      </c>
      <c r="E306" s="835">
        <v>5</v>
      </c>
      <c r="F306" s="554">
        <v>859</v>
      </c>
      <c r="G306" s="554" t="s">
        <v>107</v>
      </c>
      <c r="H306" s="554" t="s">
        <v>107</v>
      </c>
      <c r="I306" s="973">
        <v>14.19</v>
      </c>
      <c r="J306" s="745">
        <f t="shared" si="69"/>
        <v>7.0472163495419311</v>
      </c>
      <c r="K306" s="566">
        <v>0.25</v>
      </c>
      <c r="L306" s="554">
        <v>4</v>
      </c>
      <c r="M306" s="736">
        <f t="shared" si="70"/>
        <v>1</v>
      </c>
      <c r="N306" s="554" t="s">
        <v>329</v>
      </c>
      <c r="O306" s="685">
        <v>0.22</v>
      </c>
      <c r="P306" s="725">
        <v>43423</v>
      </c>
      <c r="Q306" s="725">
        <v>43453</v>
      </c>
      <c r="R306" s="736">
        <f t="shared" si="71"/>
        <v>13.636363636363635</v>
      </c>
      <c r="S306" s="802">
        <f>IF(INDEX(Historical!$D$7:$D$1452,MATCH(B306,Historical!$B$7:$B$1452,0))=0,"n/a",(INDEX(Historical!$C$7:$C$1452,MATCH(B306,Historical!$B$7:$B$1452,0))/INDEX(Historical!$D$7:$D$1452,MATCH(B306,Historical!$B$7:$B$1452,0))-1)*100)</f>
        <v>10.810810810810811</v>
      </c>
      <c r="T306" s="802">
        <f>IF(INDEX(Historical!$F$7:$F$1452,MATCH(B306,Historical!$B$7:$B$1452,0))=0,"n/a",((INDEX(Historical!$C$7:$C$1452,MATCH(B306,Historical!$B$7:$B$1452,0))/INDEX(Historical!$F$7:$F$1452,MATCH(B306,Historical!$B$7:$B$1452,0)))^(1/3)-1)*100)</f>
        <v>12.887623975499697</v>
      </c>
      <c r="U306" s="802">
        <f>IF(INDEX(Historical!$I$7:$I$1452,MATCH(B306,Historical!$B$7:$B$1452,0))=0,"n/a",((INDEX(Historical!$C$7:$C$1452,MATCH(B306,Historical!$B$7:$B$1452,0))/INDEX(Historical!$I$7:$I$1452,MATCH(B306,Historical!$B$7:$B$1452,0)))^(1/5)-1)*100)</f>
        <v>9.5373176577513874</v>
      </c>
      <c r="V306" s="802">
        <f>IF(INDEX(Historical!$O$7:$O$1452,MATCH(B306,Historical!$B$7:$B$1452,0))=0,"n/a",((INDEX(Historical!$C$7:$C$1452,MATCH(B306,Historical!$B$7:$B$1452,0))/INDEX(Historical!$O$7:$O$1452,MATCH(B306,Historical!$B$7:$B$1452,0)))^(1/10)-1)*100)</f>
        <v>-0.70368811070206094</v>
      </c>
      <c r="W306" s="803" t="str">
        <f t="shared" si="72"/>
        <v>n/a</v>
      </c>
      <c r="X306" s="804">
        <f t="shared" si="73"/>
        <v>1.3432841771480828</v>
      </c>
      <c r="Y306" s="746" t="s">
        <v>4480</v>
      </c>
      <c r="Z306" s="745">
        <f t="shared" si="74"/>
        <v>93.45794392523365</v>
      </c>
      <c r="AA306" s="678">
        <f t="shared" si="75"/>
        <v>13.261682242990654</v>
      </c>
      <c r="AB306" s="679">
        <v>12</v>
      </c>
      <c r="AC306" s="972">
        <v>1.07</v>
      </c>
      <c r="AD306" s="972">
        <v>1.5</v>
      </c>
      <c r="AE306" s="959">
        <v>0.83</v>
      </c>
      <c r="AF306" s="959">
        <v>0.94</v>
      </c>
      <c r="AG306" s="959">
        <v>6.2</v>
      </c>
      <c r="AH306" s="959">
        <v>-13.5</v>
      </c>
      <c r="AI306" s="959">
        <v>4.75</v>
      </c>
      <c r="AJ306" s="782">
        <v>7.1</v>
      </c>
      <c r="AK306" s="782">
        <v>8.82</v>
      </c>
      <c r="AL306" s="972">
        <v>28350</v>
      </c>
      <c r="AM306" s="972">
        <v>0.01</v>
      </c>
      <c r="AN306" s="972">
        <v>0.33</v>
      </c>
      <c r="AO306" s="845">
        <f t="shared" si="76"/>
        <v>3.3228517643026638</v>
      </c>
      <c r="AP306" s="846">
        <f t="shared" si="77"/>
        <v>16.584534007293318</v>
      </c>
      <c r="AQ306" s="680">
        <f t="shared" si="78"/>
        <v>-25.565893992930576</v>
      </c>
      <c r="AR306" s="745">
        <f>INDEX(Historical!$C$7:$C$1452,MATCH(B306,Historical!$B$7:$B$1452,0))*IF(AH306="n/a",1.03,IF(AH306&lt;0,1.01,IF(AH306&gt;10,1.1,(1+AH306/100))))</f>
        <v>0.82819999999999994</v>
      </c>
      <c r="AS306" s="678">
        <f t="shared" si="79"/>
        <v>0.86753950000000002</v>
      </c>
      <c r="AT306" s="678">
        <f t="shared" si="84"/>
        <v>0.94405648390000008</v>
      </c>
      <c r="AU306" s="678">
        <f t="shared" si="84"/>
        <v>1.0273222657799801</v>
      </c>
      <c r="AV306" s="678">
        <f t="shared" si="84"/>
        <v>1.1179320896217744</v>
      </c>
      <c r="AW306" s="745">
        <f t="shared" si="80"/>
        <v>4.7850503393017547</v>
      </c>
      <c r="AX306" s="854">
        <f t="shared" si="81"/>
        <v>33.721284984508493</v>
      </c>
      <c r="AY306" s="831">
        <v>1.28</v>
      </c>
      <c r="AZ306" s="959">
        <v>6.45</v>
      </c>
      <c r="BA306" s="959">
        <v>-35.97</v>
      </c>
      <c r="BB306" s="959">
        <v>-9.56</v>
      </c>
      <c r="BC306" s="959">
        <v>-19.850000000000001</v>
      </c>
      <c r="BE306" s="701">
        <v>2014</v>
      </c>
      <c r="BF306" s="986" t="e">
        <f>#VALUE!</f>
        <v>#VALUE!</v>
      </c>
      <c r="BG306" s="972">
        <v>0.3</v>
      </c>
    </row>
    <row r="307" spans="1:59" ht="11.25" customHeight="1" x14ac:dyDescent="0.2">
      <c r="A307" s="645" t="s">
        <v>1459</v>
      </c>
      <c r="B307" s="651" t="s">
        <v>1460</v>
      </c>
      <c r="C307" s="1080" t="s">
        <v>180</v>
      </c>
      <c r="D307" s="1080" t="s">
        <v>4425</v>
      </c>
      <c r="E307" s="835">
        <v>8</v>
      </c>
      <c r="F307" s="554">
        <v>448</v>
      </c>
      <c r="G307" s="554" t="s">
        <v>38</v>
      </c>
      <c r="H307" s="554" t="s">
        <v>38</v>
      </c>
      <c r="I307" s="966">
        <v>59.01</v>
      </c>
      <c r="J307" s="745">
        <f t="shared" si="69"/>
        <v>3.118115573631588</v>
      </c>
      <c r="K307" s="968">
        <v>0.46</v>
      </c>
      <c r="L307" s="679">
        <v>4</v>
      </c>
      <c r="M307" s="736">
        <f t="shared" si="70"/>
        <v>1.84</v>
      </c>
      <c r="N307" s="644" t="s">
        <v>112</v>
      </c>
      <c r="O307" s="838">
        <v>0.4</v>
      </c>
      <c r="P307" s="695">
        <v>43151</v>
      </c>
      <c r="Q307" s="695">
        <v>43171</v>
      </c>
      <c r="R307" s="736">
        <f t="shared" si="71"/>
        <v>15</v>
      </c>
      <c r="S307" s="802">
        <f>IF(INDEX(Historical!$D$7:$D$1452,MATCH(B307,Historical!$B$7:$B$1452,0))=0,"n/a",(INDEX(Historical!$C$7:$C$1452,MATCH(B307,Historical!$B$7:$B$1452,0))/INDEX(Historical!$D$7:$D$1452,MATCH(B307,Historical!$B$7:$B$1452,0))-1)*100)</f>
        <v>11.764705882352944</v>
      </c>
      <c r="T307" s="802">
        <f>IF(INDEX(Historical!$F$7:$F$1452,MATCH(B307,Historical!$B$7:$B$1452,0))=0,"n/a",((INDEX(Historical!$C$7:$C$1452,MATCH(B307,Historical!$B$7:$B$1452,0))/INDEX(Historical!$F$7:$F$1452,MATCH(B307,Historical!$B$7:$B$1452,0)))^(1/3)-1)*100)</f>
        <v>18.218448001194499</v>
      </c>
      <c r="U307" s="802">
        <f>IF(INDEX(Historical!$I$7:$I$1452,MATCH(B307,Historical!$B$7:$B$1452,0))=0,"n/a",((INDEX(Historical!$C$7:$C$1452,MATCH(B307,Historical!$B$7:$B$1452,0))/INDEX(Historical!$I$7:$I$1452,MATCH(B307,Historical!$B$7:$B$1452,0)))^(1/5)-1)*100)</f>
        <v>20.431048521198434</v>
      </c>
      <c r="V307" s="802" t="str">
        <f>IF(INDEX(Historical!$O$7:$O$1452,MATCH(B307,Historical!$B$7:$B$1452,0))=0,"n/a",((INDEX(Historical!$C$7:$C$1452,MATCH(B307,Historical!$B$7:$B$1452,0))/INDEX(Historical!$O$7:$O$1452,MATCH(B307,Historical!$B$7:$B$1452,0)))^(1/10)-1)*100)</f>
        <v>n/a</v>
      </c>
      <c r="W307" s="803" t="str">
        <f t="shared" si="72"/>
        <v>n/a</v>
      </c>
      <c r="X307" s="804" t="str">
        <f t="shared" si="73"/>
        <v>n/a</v>
      </c>
      <c r="Y307" s="967"/>
      <c r="Z307" s="745">
        <f t="shared" si="74"/>
        <v>36.726546906187629</v>
      </c>
      <c r="AA307" s="678">
        <f t="shared" si="75"/>
        <v>11.778443113772456</v>
      </c>
      <c r="AB307" s="679">
        <v>12</v>
      </c>
      <c r="AC307" s="959">
        <v>5.01</v>
      </c>
      <c r="AD307" s="959">
        <v>0.3</v>
      </c>
      <c r="AE307" s="959">
        <v>0.5</v>
      </c>
      <c r="AF307" s="959">
        <v>1.75</v>
      </c>
      <c r="AG307" s="959">
        <v>26</v>
      </c>
      <c r="AH307" s="959">
        <v>70.3</v>
      </c>
      <c r="AI307" s="959">
        <v>47.06</v>
      </c>
      <c r="AJ307" s="959">
        <v>-5.3</v>
      </c>
      <c r="AK307" s="959">
        <v>39.629999999999995</v>
      </c>
      <c r="AL307" s="969">
        <v>42580</v>
      </c>
      <c r="AM307" s="964">
        <v>0.4</v>
      </c>
      <c r="AN307" s="959">
        <v>1.22</v>
      </c>
      <c r="AO307" s="845">
        <f t="shared" si="76"/>
        <v>11.770720981057567</v>
      </c>
      <c r="AP307" s="846">
        <f t="shared" si="77"/>
        <v>23.549164094830022</v>
      </c>
      <c r="AQ307" s="680">
        <f t="shared" si="78"/>
        <v>-4.2868279142734167</v>
      </c>
      <c r="AR307" s="745">
        <f>INDEX(Historical!$C$7:$C$1452,MATCH(B307,Historical!$B$7:$B$1452,0))*IF(AH307="n/a",1.03,IF(AH307&lt;0,1.01,IF(AH307&gt;10,1.1,(1+AH307/100))))</f>
        <v>1.6720000000000002</v>
      </c>
      <c r="AS307" s="678">
        <f t="shared" si="79"/>
        <v>1.8392000000000004</v>
      </c>
      <c r="AT307" s="678">
        <f t="shared" ref="AT307:AV326" si="85">IF($AK307="n/a",1.03*AS307,IF($AK307&lt;0,1.01*AS307,IF($AK307&gt;10,1.1*AS307,(1+$AK307/100)*AS307)))</f>
        <v>2.0231200000000005</v>
      </c>
      <c r="AU307" s="678">
        <f t="shared" si="85"/>
        <v>2.2254320000000005</v>
      </c>
      <c r="AV307" s="678">
        <f t="shared" si="85"/>
        <v>2.4479752000000006</v>
      </c>
      <c r="AW307" s="745">
        <f t="shared" si="80"/>
        <v>10.207727200000003</v>
      </c>
      <c r="AX307" s="854">
        <f t="shared" si="81"/>
        <v>17.298300627012374</v>
      </c>
      <c r="AY307" s="1090">
        <v>1.31</v>
      </c>
      <c r="AZ307" s="964">
        <v>8.6900000000000013</v>
      </c>
      <c r="BA307" s="964">
        <v>-33.28</v>
      </c>
      <c r="BB307" s="964">
        <v>-9.32</v>
      </c>
      <c r="BC307" s="964">
        <v>-20.78</v>
      </c>
      <c r="BE307" s="701">
        <v>2011</v>
      </c>
      <c r="BF307" s="986" t="e">
        <f>#VALUE!</f>
        <v>#VALUE!</v>
      </c>
      <c r="BG307" s="972">
        <v>7.5</v>
      </c>
    </row>
    <row r="308" spans="1:59" ht="11.25" customHeight="1" x14ac:dyDescent="0.2">
      <c r="A308" s="645" t="s">
        <v>3900</v>
      </c>
      <c r="B308" s="651" t="s">
        <v>3901</v>
      </c>
      <c r="C308" s="1080" t="s">
        <v>4431</v>
      </c>
      <c r="D308" s="1080" t="s">
        <v>1789</v>
      </c>
      <c r="E308" s="835">
        <v>5</v>
      </c>
      <c r="F308" s="554">
        <v>790</v>
      </c>
      <c r="G308" s="554" t="s">
        <v>107</v>
      </c>
      <c r="H308" s="554" t="s">
        <v>107</v>
      </c>
      <c r="I308" s="966">
        <v>39.5</v>
      </c>
      <c r="J308" s="745">
        <f t="shared" si="69"/>
        <v>1.5189873417721518</v>
      </c>
      <c r="K308" s="968">
        <v>0.15</v>
      </c>
      <c r="L308" s="679">
        <v>4</v>
      </c>
      <c r="M308" s="736">
        <f t="shared" si="70"/>
        <v>0.6</v>
      </c>
      <c r="N308" s="644" t="s">
        <v>150</v>
      </c>
      <c r="O308" s="838">
        <v>0.125</v>
      </c>
      <c r="P308" s="958">
        <v>43161</v>
      </c>
      <c r="Q308" s="958">
        <v>43174</v>
      </c>
      <c r="R308" s="736">
        <f t="shared" si="71"/>
        <v>19.999999999999996</v>
      </c>
      <c r="S308" s="802">
        <f>IF(INDEX(Historical!$D$7:$D$1452,MATCH(B308,Historical!$B$7:$B$1452,0))=0,"n/a",(INDEX(Historical!$C$7:$C$1452,MATCH(B308,Historical!$B$7:$B$1452,0))/INDEX(Historical!$D$7:$D$1452,MATCH(B308,Historical!$B$7:$B$1452,0))-1)*100)</f>
        <v>11.111111111111116</v>
      </c>
      <c r="T308" s="802">
        <f>IF(INDEX(Historical!$F$7:$F$1452,MATCH(B308,Historical!$B$7:$B$1452,0))=0,"n/a",((INDEX(Historical!$C$7:$C$1452,MATCH(B308,Historical!$B$7:$B$1452,0))/INDEX(Historical!$F$7:$F$1452,MATCH(B308,Historical!$B$7:$B$1452,0)))^(1/3)-1)*100)</f>
        <v>10.557809853526301</v>
      </c>
      <c r="U308" s="802">
        <f>IF(INDEX(Historical!$I$7:$I$1452,MATCH(B308,Historical!$B$7:$B$1452,0))=0,"n/a",((INDEX(Historical!$C$7:$C$1452,MATCH(B308,Historical!$B$7:$B$1452,0))/INDEX(Historical!$I$7:$I$1452,MATCH(B308,Historical!$B$7:$B$1452,0)))^(1/5)-1)*100)</f>
        <v>8.0185187303563499</v>
      </c>
      <c r="V308" s="802">
        <f>IF(INDEX(Historical!$O$7:$O$1452,MATCH(B308,Historical!$B$7:$B$1452,0))=0,"n/a",((INDEX(Historical!$C$7:$C$1452,MATCH(B308,Historical!$B$7:$B$1452,0))/INDEX(Historical!$O$7:$O$1452,MATCH(B308,Historical!$B$7:$B$1452,0)))^(1/10)-1)*100)</f>
        <v>3.9319579005208327</v>
      </c>
      <c r="W308" s="803">
        <f t="shared" si="72"/>
        <v>2.039319579005209</v>
      </c>
      <c r="X308" s="804">
        <f t="shared" si="73"/>
        <v>0.40910809848756885</v>
      </c>
      <c r="Y308" s="967"/>
      <c r="Z308" s="745">
        <f t="shared" si="74"/>
        <v>29.702970297029701</v>
      </c>
      <c r="AA308" s="678">
        <f t="shared" si="75"/>
        <v>19.554455445544555</v>
      </c>
      <c r="AB308" s="679">
        <v>12</v>
      </c>
      <c r="AC308" s="959">
        <v>2.02</v>
      </c>
      <c r="AD308" s="959">
        <v>1.3</v>
      </c>
      <c r="AE308" s="959">
        <v>1.63</v>
      </c>
      <c r="AF308" s="959">
        <v>2.2999999999999998</v>
      </c>
      <c r="AG308" s="959">
        <v>17.2</v>
      </c>
      <c r="AH308" s="959">
        <v>13.600000000000001</v>
      </c>
      <c r="AI308" s="959">
        <v>9.58</v>
      </c>
      <c r="AJ308" s="959">
        <v>19.600000000000001</v>
      </c>
      <c r="AK308" s="959">
        <v>15</v>
      </c>
      <c r="AL308" s="969">
        <v>1130</v>
      </c>
      <c r="AM308" s="964">
        <v>2.1</v>
      </c>
      <c r="AN308" s="959">
        <v>0.63</v>
      </c>
      <c r="AO308" s="845">
        <f t="shared" si="76"/>
        <v>-10.016949373416054</v>
      </c>
      <c r="AP308" s="846">
        <f t="shared" si="77"/>
        <v>9.537506072128501</v>
      </c>
      <c r="AQ308" s="680">
        <f t="shared" si="78"/>
        <v>41.382456124831805</v>
      </c>
      <c r="AR308" s="745">
        <f>INDEX(Historical!$C$7:$C$1452,MATCH(B308,Historical!$B$7:$B$1452,0))*IF(AH308="n/a",1.03,IF(AH308&lt;0,1.01,IF(AH308&gt;10,1.1,(1+AH308/100))))</f>
        <v>0.55000000000000004</v>
      </c>
      <c r="AS308" s="678">
        <f t="shared" si="79"/>
        <v>0.60269000000000006</v>
      </c>
      <c r="AT308" s="678">
        <f t="shared" si="85"/>
        <v>0.66295900000000008</v>
      </c>
      <c r="AU308" s="678">
        <f t="shared" si="85"/>
        <v>0.72925490000000015</v>
      </c>
      <c r="AV308" s="678">
        <f t="shared" si="85"/>
        <v>0.80218039000000019</v>
      </c>
      <c r="AW308" s="745">
        <f t="shared" si="80"/>
        <v>3.3470842900000006</v>
      </c>
      <c r="AX308" s="854">
        <f t="shared" si="81"/>
        <v>8.4736311139240517</v>
      </c>
      <c r="AY308" s="1090">
        <v>0.75</v>
      </c>
      <c r="AZ308" s="964">
        <v>67.73</v>
      </c>
      <c r="BA308" s="964">
        <v>-11.459999999999999</v>
      </c>
      <c r="BB308" s="964">
        <v>-3.73</v>
      </c>
      <c r="BC308" s="964">
        <v>8.14</v>
      </c>
      <c r="BE308" s="701">
        <v>2014</v>
      </c>
      <c r="BF308" s="986" t="e">
        <f>#VALUE!</f>
        <v>#VALUE!</v>
      </c>
      <c r="BG308" s="972">
        <v>7.9</v>
      </c>
    </row>
    <row r="309" spans="1:59" ht="11.25" customHeight="1" x14ac:dyDescent="0.2">
      <c r="A309" s="667" t="s">
        <v>4075</v>
      </c>
      <c r="B309" s="651" t="s">
        <v>4076</v>
      </c>
      <c r="C309" s="1080" t="s">
        <v>109</v>
      </c>
      <c r="D309" s="1080" t="s">
        <v>4427</v>
      </c>
      <c r="E309" s="835">
        <v>6</v>
      </c>
      <c r="F309" s="554">
        <v>761</v>
      </c>
      <c r="G309" s="554" t="s">
        <v>107</v>
      </c>
      <c r="H309" s="554" t="s">
        <v>107</v>
      </c>
      <c r="I309" s="966">
        <v>32.979999999999997</v>
      </c>
      <c r="J309" s="745">
        <f t="shared" si="69"/>
        <v>3.032140691328078</v>
      </c>
      <c r="K309" s="968">
        <v>0.25</v>
      </c>
      <c r="L309" s="679">
        <v>4</v>
      </c>
      <c r="M309" s="736">
        <f t="shared" si="70"/>
        <v>1</v>
      </c>
      <c r="N309" s="644" t="s">
        <v>165</v>
      </c>
      <c r="O309" s="838">
        <v>0.13</v>
      </c>
      <c r="P309" s="958">
        <v>43454</v>
      </c>
      <c r="Q309" s="958">
        <v>43467</v>
      </c>
      <c r="R309" s="736">
        <f t="shared" si="71"/>
        <v>92.307692307692307</v>
      </c>
      <c r="S309" s="802">
        <f>IF(INDEX(Historical!$D$7:$D$1452,MATCH(B309,Historical!$B$7:$B$1452,0))=0,"n/a",(INDEX(Historical!$C$7:$C$1452,MATCH(B309,Historical!$B$7:$B$1452,0))/INDEX(Historical!$D$7:$D$1452,MATCH(B309,Historical!$B$7:$B$1452,0))-1)*100)</f>
        <v>11.534966723696161</v>
      </c>
      <c r="T309" s="802">
        <f>IF(INDEX(Historical!$F$7:$F$1452,MATCH(B309,Historical!$B$7:$B$1452,0))=0,"n/a",((INDEX(Historical!$C$7:$C$1452,MATCH(B309,Historical!$B$7:$B$1452,0))/INDEX(Historical!$F$7:$F$1452,MATCH(B309,Historical!$B$7:$B$1452,0)))^(1/3)-1)*100)</f>
        <v>33.849531734430215</v>
      </c>
      <c r="U309" s="802" t="str">
        <f>IF(INDEX(Historical!$I$7:$I$1452,MATCH(B309,Historical!$B$7:$B$1452,0))=0,"n/a",((INDEX(Historical!$C$7:$C$1452,MATCH(B309,Historical!$B$7:$B$1452,0))/INDEX(Historical!$I$7:$I$1452,MATCH(B309,Historical!$B$7:$B$1452,0)))^(1/5)-1)*100)</f>
        <v>n/a</v>
      </c>
      <c r="V309" s="802" t="str">
        <f>IF(INDEX(Historical!$O$7:$O$1452,MATCH(B309,Historical!$B$7:$B$1452,0))=0,"n/a",((INDEX(Historical!$C$7:$C$1452,MATCH(B309,Historical!$B$7:$B$1452,0))/INDEX(Historical!$O$7:$O$1452,MATCH(B309,Historical!$B$7:$B$1452,0)))^(1/10)-1)*100)</f>
        <v>n/a</v>
      </c>
      <c r="W309" s="803" t="str">
        <f t="shared" si="72"/>
        <v>n/a</v>
      </c>
      <c r="X309" s="804" t="str">
        <f t="shared" si="73"/>
        <v>n/a</v>
      </c>
      <c r="Y309" s="967"/>
      <c r="Z309" s="745" t="str">
        <f t="shared" si="74"/>
        <v>n/a</v>
      </c>
      <c r="AA309" s="678" t="str">
        <f t="shared" si="75"/>
        <v>n/a</v>
      </c>
      <c r="AB309" s="679">
        <v>12</v>
      </c>
      <c r="AC309" s="959" t="s">
        <v>138</v>
      </c>
      <c r="AD309" s="959" t="s">
        <v>138</v>
      </c>
      <c r="AE309" s="959" t="s">
        <v>138</v>
      </c>
      <c r="AF309" s="959" t="s">
        <v>138</v>
      </c>
      <c r="AG309" s="959" t="s">
        <v>138</v>
      </c>
      <c r="AH309" s="959" t="s">
        <v>138</v>
      </c>
      <c r="AI309" s="959" t="s">
        <v>138</v>
      </c>
      <c r="AJ309" s="959" t="s">
        <v>138</v>
      </c>
      <c r="AK309" s="959" t="s">
        <v>138</v>
      </c>
      <c r="AL309" s="969" t="s">
        <v>138</v>
      </c>
      <c r="AM309" s="964" t="s">
        <v>138</v>
      </c>
      <c r="AN309" s="959" t="s">
        <v>138</v>
      </c>
      <c r="AO309" s="845" t="str">
        <f t="shared" si="76"/>
        <v>n/a</v>
      </c>
      <c r="AP309" s="846" t="str">
        <f t="shared" si="77"/>
        <v>n/a</v>
      </c>
      <c r="AQ309" s="680" t="str">
        <f t="shared" si="78"/>
        <v>n/a</v>
      </c>
      <c r="AR309" s="745">
        <f>INDEX(Historical!$C$7:$C$1452,MATCH(B309,Historical!$B$7:$B$1452,0))*IF(AH309="n/a",1.03,IF(AH309&lt;0,1.01,IF(AH309&gt;10,1.1,(1+AH309/100))))</f>
        <v>0.42101250000000001</v>
      </c>
      <c r="AS309" s="678">
        <f t="shared" si="79"/>
        <v>0.43364287500000004</v>
      </c>
      <c r="AT309" s="678">
        <f t="shared" si="85"/>
        <v>0.44665216125000007</v>
      </c>
      <c r="AU309" s="678">
        <f t="shared" si="85"/>
        <v>0.46005172608750006</v>
      </c>
      <c r="AV309" s="678">
        <f t="shared" si="85"/>
        <v>0.47385327787012504</v>
      </c>
      <c r="AW309" s="745">
        <f t="shared" si="80"/>
        <v>2.2352125402076255</v>
      </c>
      <c r="AX309" s="854">
        <f t="shared" si="81"/>
        <v>6.7774788969303392</v>
      </c>
      <c r="AY309" s="1090" t="s">
        <v>138</v>
      </c>
      <c r="AZ309" s="964" t="s">
        <v>138</v>
      </c>
      <c r="BA309" s="964" t="s">
        <v>138</v>
      </c>
      <c r="BB309" s="964" t="s">
        <v>138</v>
      </c>
      <c r="BC309" s="964" t="s">
        <v>138</v>
      </c>
      <c r="BD309" s="1006" t="s">
        <v>4351</v>
      </c>
      <c r="BE309" s="701">
        <v>2014</v>
      </c>
      <c r="BF309" s="986" t="e">
        <f>#VALUE!</f>
        <v>#VALUE!</v>
      </c>
      <c r="BG309" s="972" t="s">
        <v>138</v>
      </c>
    </row>
    <row r="310" spans="1:59" s="882" customFormat="1" ht="11.25" customHeight="1" x14ac:dyDescent="0.2">
      <c r="A310" s="861" t="s">
        <v>1841</v>
      </c>
      <c r="B310" s="890" t="s">
        <v>1842</v>
      </c>
      <c r="C310" s="1080" t="s">
        <v>248</v>
      </c>
      <c r="D310" s="1080" t="s">
        <v>4441</v>
      </c>
      <c r="E310" s="862">
        <v>6</v>
      </c>
      <c r="F310" s="554">
        <v>762</v>
      </c>
      <c r="G310" s="1179" t="s">
        <v>107</v>
      </c>
      <c r="H310" s="1179" t="s">
        <v>107</v>
      </c>
      <c r="I310" s="863">
        <v>70.510000000000005</v>
      </c>
      <c r="J310" s="864">
        <f t="shared" si="69"/>
        <v>2.5528293859027085</v>
      </c>
      <c r="K310" s="865">
        <v>0.45</v>
      </c>
      <c r="L310" s="866">
        <v>4</v>
      </c>
      <c r="M310" s="867">
        <f t="shared" si="70"/>
        <v>1.8</v>
      </c>
      <c r="N310" s="868" t="s">
        <v>268</v>
      </c>
      <c r="O310" s="869">
        <v>0.4</v>
      </c>
      <c r="P310" s="870">
        <v>43453</v>
      </c>
      <c r="Q310" s="870">
        <v>43468</v>
      </c>
      <c r="R310" s="867">
        <f t="shared" si="71"/>
        <v>12.499999999999996</v>
      </c>
      <c r="S310" s="802">
        <f>IF(INDEX(Historical!$D$7:$D$1452,MATCH(B310,Historical!$B$7:$B$1452,0))=0,"n/a",(INDEX(Historical!$C$7:$C$1452,MATCH(B310,Historical!$B$7:$B$1452,0))/INDEX(Historical!$D$7:$D$1452,MATCH(B310,Historical!$B$7:$B$1452,0))-1)*100)</f>
        <v>16.666666666666675</v>
      </c>
      <c r="T310" s="802">
        <f>IF(INDEX(Historical!$F$7:$F$1452,MATCH(B310,Historical!$B$7:$B$1452,0))=0,"n/a",((INDEX(Historical!$C$7:$C$1452,MATCH(B310,Historical!$B$7:$B$1452,0))/INDEX(Historical!$F$7:$F$1452,MATCH(B310,Historical!$B$7:$B$1452,0)))^(1/3)-1)*100)</f>
        <v>77.580800348520128</v>
      </c>
      <c r="U310" s="802" t="str">
        <f>IF(INDEX(Historical!$I$7:$I$1452,MATCH(B310,Historical!$B$7:$B$1452,0))=0,"n/a",((INDEX(Historical!$C$7:$C$1452,MATCH(B310,Historical!$B$7:$B$1452,0))/INDEX(Historical!$I$7:$I$1452,MATCH(B310,Historical!$B$7:$B$1452,0)))^(1/5)-1)*100)</f>
        <v>n/a</v>
      </c>
      <c r="V310" s="802" t="str">
        <f>IF(INDEX(Historical!$O$7:$O$1452,MATCH(B310,Historical!$B$7:$B$1452,0))=0,"n/a",((INDEX(Historical!$C$7:$C$1452,MATCH(B310,Historical!$B$7:$B$1452,0))/INDEX(Historical!$O$7:$O$1452,MATCH(B310,Historical!$B$7:$B$1452,0)))^(1/10)-1)*100)</f>
        <v>n/a</v>
      </c>
      <c r="W310" s="871" t="str">
        <f t="shared" si="72"/>
        <v>n/a</v>
      </c>
      <c r="X310" s="872" t="str">
        <f t="shared" si="73"/>
        <v>n/a</v>
      </c>
      <c r="Y310" s="873"/>
      <c r="Z310" s="864">
        <f t="shared" si="74"/>
        <v>119.20529801324504</v>
      </c>
      <c r="AA310" s="874">
        <f t="shared" si="75"/>
        <v>46.695364238410598</v>
      </c>
      <c r="AB310" s="866">
        <v>12</v>
      </c>
      <c r="AC310" s="875">
        <v>1.51</v>
      </c>
      <c r="AD310" s="875">
        <v>2.17</v>
      </c>
      <c r="AE310" s="875">
        <v>1.41</v>
      </c>
      <c r="AF310" s="875">
        <v>0.66</v>
      </c>
      <c r="AG310" s="875">
        <v>5.8000000000000007</v>
      </c>
      <c r="AH310" s="875">
        <v>20.599999999999998</v>
      </c>
      <c r="AI310" s="875">
        <v>41.089999999999996</v>
      </c>
      <c r="AJ310" s="875">
        <v>97.6</v>
      </c>
      <c r="AK310" s="875">
        <v>21.54</v>
      </c>
      <c r="AL310" s="876">
        <v>3380</v>
      </c>
      <c r="AM310" s="877">
        <v>0.6</v>
      </c>
      <c r="AN310" s="875">
        <v>1.1200000000000001</v>
      </c>
      <c r="AO310" s="878" t="str">
        <f t="shared" si="76"/>
        <v>n/a</v>
      </c>
      <c r="AP310" s="879" t="str">
        <f t="shared" si="77"/>
        <v>n/a</v>
      </c>
      <c r="AQ310" s="880">
        <f t="shared" si="78"/>
        <v>17.035493946354197</v>
      </c>
      <c r="AR310" s="745">
        <f>INDEX(Historical!$C$7:$C$1452,MATCH(B310,Historical!$B$7:$B$1452,0))*IF(AH310="n/a",1.03,IF(AH310&lt;0,1.01,IF(AH310&gt;10,1.1,(1+AH310/100))))</f>
        <v>1.54</v>
      </c>
      <c r="AS310" s="874">
        <f t="shared" si="79"/>
        <v>1.6940000000000002</v>
      </c>
      <c r="AT310" s="874">
        <f t="shared" si="85"/>
        <v>1.8634000000000004</v>
      </c>
      <c r="AU310" s="874">
        <f t="shared" si="85"/>
        <v>2.0497400000000008</v>
      </c>
      <c r="AV310" s="874">
        <f t="shared" si="85"/>
        <v>2.2547140000000012</v>
      </c>
      <c r="AW310" s="864">
        <f t="shared" si="80"/>
        <v>9.4018540000000019</v>
      </c>
      <c r="AX310" s="881">
        <f t="shared" si="81"/>
        <v>13.334071762870517</v>
      </c>
      <c r="AY310" s="1091">
        <v>1.6</v>
      </c>
      <c r="AZ310" s="877">
        <v>16.21</v>
      </c>
      <c r="BA310" s="877">
        <v>-54.26</v>
      </c>
      <c r="BB310" s="877">
        <v>-11.32</v>
      </c>
      <c r="BC310" s="877">
        <v>-36.03</v>
      </c>
      <c r="BD310" s="1007"/>
      <c r="BE310" s="701">
        <v>2014</v>
      </c>
      <c r="BF310" s="986" t="e">
        <f>#VALUE!</f>
        <v>#VALUE!</v>
      </c>
      <c r="BG310" s="938">
        <v>2.1999999999999997</v>
      </c>
    </row>
    <row r="311" spans="1:59" ht="11.25" customHeight="1" x14ac:dyDescent="0.2">
      <c r="A311" s="806" t="s">
        <v>1463</v>
      </c>
      <c r="B311" s="651" t="s">
        <v>1464</v>
      </c>
      <c r="C311" s="1080" t="s">
        <v>248</v>
      </c>
      <c r="D311" s="1080" t="s">
        <v>4441</v>
      </c>
      <c r="E311" s="835">
        <v>9</v>
      </c>
      <c r="F311" s="554">
        <v>378</v>
      </c>
      <c r="G311" s="554" t="s">
        <v>116</v>
      </c>
      <c r="H311" s="554" t="s">
        <v>116</v>
      </c>
      <c r="I311" s="966">
        <v>108.56</v>
      </c>
      <c r="J311" s="745">
        <f t="shared" si="69"/>
        <v>1.5106853352984524</v>
      </c>
      <c r="K311" s="968">
        <v>0.41</v>
      </c>
      <c r="L311" s="679">
        <v>4</v>
      </c>
      <c r="M311" s="736">
        <f t="shared" si="70"/>
        <v>1.64</v>
      </c>
      <c r="N311" s="644" t="s">
        <v>322</v>
      </c>
      <c r="O311" s="838">
        <v>0.33</v>
      </c>
      <c r="P311" s="958">
        <v>43237</v>
      </c>
      <c r="Q311" s="958">
        <v>43280</v>
      </c>
      <c r="R311" s="736">
        <f t="shared" si="71"/>
        <v>24.242424242424228</v>
      </c>
      <c r="S311" s="802">
        <f>IF(INDEX(Historical!$D$7:$D$1452,MATCH(B311,Historical!$B$7:$B$1452,0))=0,"n/a",(INDEX(Historical!$C$7:$C$1452,MATCH(B311,Historical!$B$7:$B$1452,0))/INDEX(Historical!$D$7:$D$1452,MATCH(B311,Historical!$B$7:$B$1452,0))-1)*100)</f>
        <v>12.173913043478279</v>
      </c>
      <c r="T311" s="802">
        <f>IF(INDEX(Historical!$F$7:$F$1452,MATCH(B311,Historical!$B$7:$B$1452,0))=0,"n/a",((INDEX(Historical!$C$7:$C$1452,MATCH(B311,Historical!$B$7:$B$1452,0))/INDEX(Historical!$F$7:$F$1452,MATCH(B311,Historical!$B$7:$B$1452,0)))^(1/3)-1)*100)</f>
        <v>18.768059754044209</v>
      </c>
      <c r="U311" s="802">
        <f>IF(INDEX(Historical!$I$7:$I$1452,MATCH(B311,Historical!$B$7:$B$1452,0))=0,"n/a",((INDEX(Historical!$C$7:$C$1452,MATCH(B311,Historical!$B$7:$B$1452,0))/INDEX(Historical!$I$7:$I$1452,MATCH(B311,Historical!$B$7:$B$1452,0)))^(1/5)-1)*100)</f>
        <v>21.360882557161219</v>
      </c>
      <c r="V311" s="802">
        <f>IF(INDEX(Historical!$O$7:$O$1452,MATCH(B311,Historical!$B$7:$B$1452,0))=0,"n/a",((INDEX(Historical!$C$7:$C$1452,MATCH(B311,Historical!$B$7:$B$1452,0))/INDEX(Historical!$O$7:$O$1452,MATCH(B311,Historical!$B$7:$B$1452,0)))^(1/10)-1)*100)</f>
        <v>16.99469229782904</v>
      </c>
      <c r="W311" s="803">
        <f t="shared" si="72"/>
        <v>1.2569149345463542</v>
      </c>
      <c r="X311" s="804">
        <f t="shared" si="73"/>
        <v>0.86832855923419583</v>
      </c>
      <c r="Y311" s="773"/>
      <c r="Z311" s="745">
        <f t="shared" si="74"/>
        <v>25.745682888540028</v>
      </c>
      <c r="AA311" s="678">
        <f t="shared" si="75"/>
        <v>17.042386185243327</v>
      </c>
      <c r="AB311" s="679">
        <v>12</v>
      </c>
      <c r="AC311" s="959">
        <v>6.37</v>
      </c>
      <c r="AD311" s="959">
        <v>0.92</v>
      </c>
      <c r="AE311" s="959">
        <v>1.77</v>
      </c>
      <c r="AF311" s="959">
        <v>16.2</v>
      </c>
      <c r="AG311" s="959">
        <v>55.000000000000007</v>
      </c>
      <c r="AH311" s="959">
        <v>95.399999999999991</v>
      </c>
      <c r="AI311" s="959">
        <v>3.3300000000000005</v>
      </c>
      <c r="AJ311" s="959">
        <v>24.6</v>
      </c>
      <c r="AK311" s="959">
        <v>18.57</v>
      </c>
      <c r="AL311" s="969">
        <v>37730</v>
      </c>
      <c r="AM311" s="964">
        <v>18.14</v>
      </c>
      <c r="AN311" s="959">
        <v>4.01</v>
      </c>
      <c r="AO311" s="845">
        <f t="shared" si="76"/>
        <v>5.8291817072163425</v>
      </c>
      <c r="AP311" s="846">
        <f t="shared" si="77"/>
        <v>22.871567892459669</v>
      </c>
      <c r="AQ311" s="680">
        <f t="shared" si="78"/>
        <v>250.2929924131397</v>
      </c>
      <c r="AR311" s="745">
        <f>INDEX(Historical!$C$7:$C$1452,MATCH(B311,Historical!$B$7:$B$1452,0))*IF(AH311="n/a",1.03,IF(AH311&lt;0,1.01,IF(AH311&gt;10,1.1,(1+AH311/100))))</f>
        <v>1.4190000000000003</v>
      </c>
      <c r="AS311" s="678">
        <f t="shared" si="79"/>
        <v>1.4662527000000005</v>
      </c>
      <c r="AT311" s="678">
        <f t="shared" si="85"/>
        <v>1.6128779700000007</v>
      </c>
      <c r="AU311" s="678">
        <f t="shared" si="85"/>
        <v>1.7741657670000008</v>
      </c>
      <c r="AV311" s="678">
        <f t="shared" si="85"/>
        <v>1.9515823437000011</v>
      </c>
      <c r="AW311" s="745">
        <f t="shared" si="80"/>
        <v>8.2238787807000016</v>
      </c>
      <c r="AX311" s="854">
        <f t="shared" si="81"/>
        <v>7.5754226056558602</v>
      </c>
      <c r="AY311" s="1090">
        <v>1.24</v>
      </c>
      <c r="AZ311" s="964">
        <v>7.89</v>
      </c>
      <c r="BA311" s="964">
        <v>-27.24</v>
      </c>
      <c r="BB311" s="964">
        <v>-4.4400000000000004</v>
      </c>
      <c r="BC311" s="964">
        <v>-14.46</v>
      </c>
      <c r="BE311" s="701">
        <v>2010</v>
      </c>
      <c r="BF311" s="986" t="e">
        <f>#VALUE!</f>
        <v>#VALUE!</v>
      </c>
      <c r="BG311" s="972">
        <v>7.0000000000000009</v>
      </c>
    </row>
    <row r="312" spans="1:59" ht="11.25" customHeight="1" x14ac:dyDescent="0.2">
      <c r="A312" s="566" t="s">
        <v>1465</v>
      </c>
      <c r="B312" s="651" t="s">
        <v>1466</v>
      </c>
      <c r="C312" s="1080" t="s">
        <v>109</v>
      </c>
      <c r="D312" s="1080" t="s">
        <v>119</v>
      </c>
      <c r="E312" s="835">
        <v>9</v>
      </c>
      <c r="F312" s="554">
        <v>382</v>
      </c>
      <c r="G312" s="554" t="s">
        <v>116</v>
      </c>
      <c r="H312" s="554" t="s">
        <v>116</v>
      </c>
      <c r="I312" s="966">
        <v>79.75</v>
      </c>
      <c r="J312" s="745">
        <f t="shared" si="69"/>
        <v>2.0815047021943571</v>
      </c>
      <c r="K312" s="968">
        <v>0.41499999999999998</v>
      </c>
      <c r="L312" s="679">
        <v>4</v>
      </c>
      <c r="M312" s="736">
        <f t="shared" si="70"/>
        <v>1.66</v>
      </c>
      <c r="N312" s="644" t="s">
        <v>108</v>
      </c>
      <c r="O312" s="838">
        <v>0.375</v>
      </c>
      <c r="P312" s="958">
        <v>43291</v>
      </c>
      <c r="Q312" s="958">
        <v>43327</v>
      </c>
      <c r="R312" s="736">
        <f t="shared" si="71"/>
        <v>10.666666666666663</v>
      </c>
      <c r="S312" s="802">
        <f>IF(INDEX(Historical!$D$7:$D$1452,MATCH(B312,Historical!$B$7:$B$1452,0))=0,"n/a",(INDEX(Historical!$C$7:$C$1452,MATCH(B312,Historical!$B$7:$B$1452,0))/INDEX(Historical!$D$7:$D$1452,MATCH(B312,Historical!$B$7:$B$1452,0))-1)*100)</f>
        <v>10.000000000000009</v>
      </c>
      <c r="T312" s="802">
        <f>IF(INDEX(Historical!$F$7:$F$1452,MATCH(B312,Historical!$B$7:$B$1452,0))=0,"n/a",((INDEX(Historical!$C$7:$C$1452,MATCH(B312,Historical!$B$7:$B$1452,0))/INDEX(Historical!$F$7:$F$1452,MATCH(B312,Historical!$B$7:$B$1452,0)))^(1/3)-1)*100)</f>
        <v>10.495194505120399</v>
      </c>
      <c r="U312" s="802">
        <f>IF(INDEX(Historical!$I$7:$I$1452,MATCH(B312,Historical!$B$7:$B$1452,0))=0,"n/a",((INDEX(Historical!$C$7:$C$1452,MATCH(B312,Historical!$B$7:$B$1452,0))/INDEX(Historical!$I$7:$I$1452,MATCH(B312,Historical!$B$7:$B$1452,0)))^(1/5)-1)*100)</f>
        <v>9.7030508754273104</v>
      </c>
      <c r="V312" s="802">
        <f>IF(INDEX(Historical!$O$7:$O$1452,MATCH(B312,Historical!$B$7:$B$1452,0))=0,"n/a",((INDEX(Historical!$C$7:$C$1452,MATCH(B312,Historical!$B$7:$B$1452,0))/INDEX(Historical!$O$7:$O$1452,MATCH(B312,Historical!$B$7:$B$1452,0)))^(1/10)-1)*100)</f>
        <v>6.5251721018729114</v>
      </c>
      <c r="W312" s="803">
        <f t="shared" si="72"/>
        <v>1.4870183841805884</v>
      </c>
      <c r="X312" s="804">
        <f t="shared" si="73"/>
        <v>0.8085875729522759</v>
      </c>
      <c r="Y312" s="759"/>
      <c r="Z312" s="745">
        <f t="shared" si="74"/>
        <v>43.229166666666671</v>
      </c>
      <c r="AA312" s="678">
        <f t="shared" si="75"/>
        <v>20.768229166666668</v>
      </c>
      <c r="AB312" s="679">
        <v>12</v>
      </c>
      <c r="AC312" s="959">
        <v>3.84</v>
      </c>
      <c r="AD312" s="959">
        <v>1.62</v>
      </c>
      <c r="AE312" s="959">
        <v>2.76</v>
      </c>
      <c r="AF312" s="959">
        <v>5.39</v>
      </c>
      <c r="AG312" s="959">
        <v>20</v>
      </c>
      <c r="AH312" s="959">
        <v>11.4</v>
      </c>
      <c r="AI312" s="959">
        <v>8.4599999999999991</v>
      </c>
      <c r="AJ312" s="959">
        <v>12</v>
      </c>
      <c r="AK312" s="959">
        <v>12.83</v>
      </c>
      <c r="AL312" s="969">
        <v>41220</v>
      </c>
      <c r="AM312" s="964">
        <v>0.21</v>
      </c>
      <c r="AN312" s="959">
        <v>0.83</v>
      </c>
      <c r="AO312" s="845">
        <f t="shared" si="76"/>
        <v>-8.9836735890450008</v>
      </c>
      <c r="AP312" s="846">
        <f t="shared" si="77"/>
        <v>11.784555577621667</v>
      </c>
      <c r="AQ312" s="680">
        <f t="shared" si="78"/>
        <v>123.0503233785131</v>
      </c>
      <c r="AR312" s="745">
        <f>INDEX(Historical!$C$7:$C$1452,MATCH(B312,Historical!$B$7:$B$1452,0))*IF(AH312="n/a",1.03,IF(AH312&lt;0,1.01,IF(AH312&gt;10,1.1,(1+AH312/100))))</f>
        <v>1.5730000000000004</v>
      </c>
      <c r="AS312" s="678">
        <f t="shared" si="79"/>
        <v>1.7060758000000005</v>
      </c>
      <c r="AT312" s="678">
        <f t="shared" si="85"/>
        <v>1.8766833800000007</v>
      </c>
      <c r="AU312" s="678">
        <f t="shared" si="85"/>
        <v>2.0643517180000011</v>
      </c>
      <c r="AV312" s="678">
        <f t="shared" si="85"/>
        <v>2.2707868898000014</v>
      </c>
      <c r="AW312" s="745">
        <f t="shared" si="80"/>
        <v>9.4908977878000051</v>
      </c>
      <c r="AX312" s="854">
        <f t="shared" si="81"/>
        <v>11.900812273103455</v>
      </c>
      <c r="AY312" s="1090">
        <v>0.85</v>
      </c>
      <c r="AZ312" s="964">
        <v>7.3400000000000007</v>
      </c>
      <c r="BA312" s="964">
        <v>-10.979999999999999</v>
      </c>
      <c r="BB312" s="964">
        <v>-4.8099999999999996</v>
      </c>
      <c r="BC312" s="964">
        <v>-4.1900000000000004</v>
      </c>
      <c r="BE312" s="701">
        <v>2010</v>
      </c>
      <c r="BF312" s="986" t="e">
        <f>#VALUE!</f>
        <v>#VALUE!</v>
      </c>
      <c r="BG312" s="972">
        <v>7.3</v>
      </c>
    </row>
    <row r="313" spans="1:59" ht="11.25" customHeight="1" x14ac:dyDescent="0.2">
      <c r="A313" s="971" t="s">
        <v>4344</v>
      </c>
      <c r="B313" s="670" t="s">
        <v>2505</v>
      </c>
      <c r="C313" s="1080" t="s">
        <v>113</v>
      </c>
      <c r="D313" s="1080" t="s">
        <v>1235</v>
      </c>
      <c r="E313" s="835">
        <v>5</v>
      </c>
      <c r="F313" s="554">
        <v>842</v>
      </c>
      <c r="G313" s="554" t="s">
        <v>107</v>
      </c>
      <c r="H313" s="554" t="s">
        <v>107</v>
      </c>
      <c r="I313" s="966">
        <v>29.24</v>
      </c>
      <c r="J313" s="745">
        <f t="shared" si="69"/>
        <v>1.6415868673050615</v>
      </c>
      <c r="K313" s="968">
        <v>0.12</v>
      </c>
      <c r="L313" s="679">
        <v>4</v>
      </c>
      <c r="M313" s="736">
        <f t="shared" si="70"/>
        <v>0.48</v>
      </c>
      <c r="N313" s="726" t="s">
        <v>930</v>
      </c>
      <c r="O313" s="838">
        <v>0.105</v>
      </c>
      <c r="P313" s="958">
        <v>43384</v>
      </c>
      <c r="Q313" s="958">
        <v>43417</v>
      </c>
      <c r="R313" s="736">
        <f t="shared" si="71"/>
        <v>14.285714285714285</v>
      </c>
      <c r="S313" s="802">
        <f>IF(INDEX(Historical!$D$7:$D$1452,MATCH(B313,Historical!$B$7:$B$1452,0))=0,"n/a",(INDEX(Historical!$C$7:$C$1452,MATCH(B313,Historical!$B$7:$B$1452,0))/INDEX(Historical!$D$7:$D$1452,MATCH(B313,Historical!$B$7:$B$1452,0))-1)*100)</f>
        <v>5.1948051948051965</v>
      </c>
      <c r="T313" s="802">
        <f>IF(INDEX(Historical!$F$7:$F$1452,MATCH(B313,Historical!$B$7:$B$1452,0))=0,"n/a",((INDEX(Historical!$C$7:$C$1452,MATCH(B313,Historical!$B$7:$B$1452,0))/INDEX(Historical!$F$7:$F$1452,MATCH(B313,Historical!$B$7:$B$1452,0)))^(1/3)-1)*100)</f>
        <v>7.0648783255412351</v>
      </c>
      <c r="U313" s="802">
        <f>IF(INDEX(Historical!$I$7:$I$1452,MATCH(B313,Historical!$B$7:$B$1452,0))=0,"n/a",((INDEX(Historical!$C$7:$C$1452,MATCH(B313,Historical!$B$7:$B$1452,0))/INDEX(Historical!$I$7:$I$1452,MATCH(B313,Historical!$B$7:$B$1452,0)))^(1/5)-1)*100)</f>
        <v>6.1858758794934632</v>
      </c>
      <c r="V313" s="802">
        <f>IF(INDEX(Historical!$O$7:$O$1452,MATCH(B313,Historical!$B$7:$B$1452,0))=0,"n/a",((INDEX(Historical!$C$7:$C$1452,MATCH(B313,Historical!$B$7:$B$1452,0))/INDEX(Historical!$O$7:$O$1452,MATCH(B313,Historical!$B$7:$B$1452,0)))^(1/10)-1)*100)</f>
        <v>-7.776550357011736</v>
      </c>
      <c r="W313" s="803" t="str">
        <f t="shared" si="72"/>
        <v>n/a</v>
      </c>
      <c r="X313" s="804">
        <f t="shared" si="73"/>
        <v>9.5313958081563371E-2</v>
      </c>
      <c r="Y313" s="967"/>
      <c r="Z313" s="745">
        <f t="shared" si="74"/>
        <v>24.489795918367346</v>
      </c>
      <c r="AA313" s="678">
        <f t="shared" si="75"/>
        <v>14.918367346938775</v>
      </c>
      <c r="AB313" s="679">
        <v>12</v>
      </c>
      <c r="AC313" s="959">
        <v>1.96</v>
      </c>
      <c r="AD313" s="959">
        <v>0.95</v>
      </c>
      <c r="AE313" s="959">
        <v>1.1299999999999999</v>
      </c>
      <c r="AF313" s="959">
        <v>243.67</v>
      </c>
      <c r="AG313" s="959" t="s">
        <v>138</v>
      </c>
      <c r="AH313" s="959">
        <v>9.3000000000000007</v>
      </c>
      <c r="AI313" s="959">
        <v>13.530000000000001</v>
      </c>
      <c r="AJ313" s="959">
        <v>64.900000000000006</v>
      </c>
      <c r="AK313" s="959">
        <v>15.76</v>
      </c>
      <c r="AL313" s="969">
        <v>9240</v>
      </c>
      <c r="AM313" s="964">
        <v>0.4</v>
      </c>
      <c r="AN313" s="959">
        <v>82.58</v>
      </c>
      <c r="AO313" s="845">
        <f t="shared" si="76"/>
        <v>-7.0909046001402496</v>
      </c>
      <c r="AP313" s="846">
        <f t="shared" si="77"/>
        <v>7.8274627467985249</v>
      </c>
      <c r="AQ313" s="680">
        <f t="shared" si="78"/>
        <v>1171.0727877450731</v>
      </c>
      <c r="AR313" s="745">
        <f>INDEX(Historical!$C$7:$C$1452,MATCH(B313,Historical!$B$7:$B$1452,0))*IF(AH313="n/a",1.03,IF(AH313&lt;0,1.01,IF(AH313&gt;10,1.1,(1+AH313/100))))</f>
        <v>0.44266500000000003</v>
      </c>
      <c r="AS313" s="678">
        <f t="shared" si="79"/>
        <v>0.48693150000000007</v>
      </c>
      <c r="AT313" s="678">
        <f t="shared" si="85"/>
        <v>0.53562465000000015</v>
      </c>
      <c r="AU313" s="678">
        <f t="shared" si="85"/>
        <v>0.58918711500000021</v>
      </c>
      <c r="AV313" s="678">
        <f t="shared" si="85"/>
        <v>0.64810582650000026</v>
      </c>
      <c r="AW313" s="745">
        <f t="shared" si="80"/>
        <v>2.7025140915000008</v>
      </c>
      <c r="AX313" s="854">
        <f t="shared" si="81"/>
        <v>9.242524252735981</v>
      </c>
      <c r="AY313" s="1090">
        <v>1.38</v>
      </c>
      <c r="AZ313" s="964">
        <v>8.18</v>
      </c>
      <c r="BA313" s="964">
        <v>-37.04</v>
      </c>
      <c r="BB313" s="964">
        <v>-3.49</v>
      </c>
      <c r="BC313" s="964">
        <v>-19.5</v>
      </c>
      <c r="BE313" s="701">
        <v>2014</v>
      </c>
      <c r="BF313" s="986" t="e">
        <f>#VALUE!</f>
        <v>#VALUE!</v>
      </c>
      <c r="BG313" s="972">
        <v>11.200000000000001</v>
      </c>
    </row>
    <row r="314" spans="1:59" ht="11.25" customHeight="1" x14ac:dyDescent="0.2">
      <c r="A314" s="566" t="s">
        <v>1467</v>
      </c>
      <c r="B314" s="651" t="s">
        <v>1468</v>
      </c>
      <c r="C314" s="1080" t="s">
        <v>4277</v>
      </c>
      <c r="D314" s="1080" t="s">
        <v>4413</v>
      </c>
      <c r="E314" s="835">
        <v>8</v>
      </c>
      <c r="F314" s="554">
        <v>566</v>
      </c>
      <c r="G314" s="554" t="s">
        <v>107</v>
      </c>
      <c r="H314" s="554" t="s">
        <v>107</v>
      </c>
      <c r="I314" s="966">
        <v>188.65</v>
      </c>
      <c r="J314" s="745">
        <f t="shared" si="69"/>
        <v>0.69970845481049559</v>
      </c>
      <c r="K314" s="968">
        <v>0.33</v>
      </c>
      <c r="L314" s="679">
        <v>4</v>
      </c>
      <c r="M314" s="736">
        <f t="shared" si="70"/>
        <v>1.32</v>
      </c>
      <c r="N314" s="644" t="s">
        <v>275</v>
      </c>
      <c r="O314" s="838">
        <v>0.25</v>
      </c>
      <c r="P314" s="958">
        <v>43473</v>
      </c>
      <c r="Q314" s="958">
        <v>43504</v>
      </c>
      <c r="R314" s="736">
        <f t="shared" si="71"/>
        <v>32.000000000000007</v>
      </c>
      <c r="S314" s="802">
        <f>IF(INDEX(Historical!$D$7:$D$1452,MATCH(B314,Historical!$B$7:$B$1452,0))=0,"n/a",(INDEX(Historical!$C$7:$C$1452,MATCH(B314,Historical!$B$7:$B$1452,0))/INDEX(Historical!$D$7:$D$1452,MATCH(B314,Historical!$B$7:$B$1452,0))-1)*100)</f>
        <v>15.789473684210531</v>
      </c>
      <c r="T314" s="802">
        <f>IF(INDEX(Historical!$F$7:$F$1452,MATCH(B314,Historical!$B$7:$B$1452,0))=0,"n/a",((INDEX(Historical!$C$7:$C$1452,MATCH(B314,Historical!$B$7:$B$1452,0))/INDEX(Historical!$F$7:$F$1452,MATCH(B314,Historical!$B$7:$B$1452,0)))^(1/3)-1)*100)</f>
        <v>25.99210498948732</v>
      </c>
      <c r="U314" s="802">
        <f>IF(INDEX(Historical!$I$7:$I$1452,MATCH(B314,Historical!$B$7:$B$1452,0))=0,"n/a",((INDEX(Historical!$C$7:$C$1452,MATCH(B314,Historical!$B$7:$B$1452,0))/INDEX(Historical!$I$7:$I$1452,MATCH(B314,Historical!$B$7:$B$1452,0)))^(1/5)-1)*100)</f>
        <v>52.988460572146103</v>
      </c>
      <c r="V314" s="802">
        <f>IF(INDEX(Historical!$O$7:$O$1452,MATCH(B314,Historical!$B$7:$B$1452,0))=0,"n/a",((INDEX(Historical!$C$7:$C$1452,MATCH(B314,Historical!$B$7:$B$1452,0))/INDEX(Historical!$O$7:$O$1452,MATCH(B314,Historical!$B$7:$B$1452,0)))^(1/10)-1)*100)</f>
        <v>32.193131682648698</v>
      </c>
      <c r="W314" s="803">
        <f t="shared" si="72"/>
        <v>1.6459554508238654</v>
      </c>
      <c r="X314" s="804">
        <f t="shared" si="73"/>
        <v>3.5803013900098719</v>
      </c>
      <c r="Y314" s="756"/>
      <c r="Z314" s="745">
        <f t="shared" si="74"/>
        <v>23.280423280423282</v>
      </c>
      <c r="AA314" s="678">
        <f t="shared" si="75"/>
        <v>33.271604938271608</v>
      </c>
      <c r="AB314" s="679">
        <v>12</v>
      </c>
      <c r="AC314" s="959">
        <v>5.67</v>
      </c>
      <c r="AD314" s="959">
        <v>1.46</v>
      </c>
      <c r="AE314" s="959">
        <v>13.52</v>
      </c>
      <c r="AF314" s="959">
        <v>33.869999999999997</v>
      </c>
      <c r="AG314" s="959">
        <v>93.4</v>
      </c>
      <c r="AH314" s="959">
        <v>18.7</v>
      </c>
      <c r="AI314" s="959">
        <v>16.73</v>
      </c>
      <c r="AJ314" s="959">
        <v>14.799999999999999</v>
      </c>
      <c r="AK314" s="959">
        <v>22.75</v>
      </c>
      <c r="AL314" s="969">
        <v>195440</v>
      </c>
      <c r="AM314" s="964">
        <v>0.1</v>
      </c>
      <c r="AN314" s="959">
        <v>1.1000000000000001</v>
      </c>
      <c r="AO314" s="845">
        <f t="shared" si="76"/>
        <v>20.416564088684993</v>
      </c>
      <c r="AP314" s="846">
        <f t="shared" si="77"/>
        <v>53.688169026956601</v>
      </c>
      <c r="AQ314" s="680">
        <f t="shared" si="78"/>
        <v>607.70654912243242</v>
      </c>
      <c r="AR314" s="745">
        <f>INDEX(Historical!$C$7:$C$1452,MATCH(B314,Historical!$B$7:$B$1452,0))*IF(AH314="n/a",1.03,IF(AH314&lt;0,1.01,IF(AH314&gt;10,1.1,(1+AH314/100))))</f>
        <v>0.96800000000000008</v>
      </c>
      <c r="AS314" s="678">
        <f t="shared" si="79"/>
        <v>1.0648000000000002</v>
      </c>
      <c r="AT314" s="678">
        <f t="shared" si="85"/>
        <v>1.1712800000000003</v>
      </c>
      <c r="AU314" s="678">
        <f t="shared" si="85"/>
        <v>1.2884080000000004</v>
      </c>
      <c r="AV314" s="678">
        <f t="shared" si="85"/>
        <v>1.4172488000000005</v>
      </c>
      <c r="AW314" s="745">
        <f t="shared" si="80"/>
        <v>5.9097368000000019</v>
      </c>
      <c r="AX314" s="854">
        <f t="shared" si="81"/>
        <v>3.1326460641399425</v>
      </c>
      <c r="AY314" s="1090">
        <v>1.17</v>
      </c>
      <c r="AZ314" s="964">
        <v>24.83</v>
      </c>
      <c r="BA314" s="964">
        <v>-16.29</v>
      </c>
      <c r="BB314" s="964">
        <v>-3.7600000000000002</v>
      </c>
      <c r="BC314" s="964">
        <v>-4.3499999999999996</v>
      </c>
      <c r="BE314" s="701">
        <v>2012</v>
      </c>
      <c r="BF314" s="986" t="e">
        <f>#VALUE!</f>
        <v>#VALUE!</v>
      </c>
      <c r="BG314" s="972">
        <v>23</v>
      </c>
    </row>
    <row r="315" spans="1:59" ht="11.25" customHeight="1" x14ac:dyDescent="0.2">
      <c r="A315" s="645" t="s">
        <v>1469</v>
      </c>
      <c r="B315" s="651" t="s">
        <v>1470</v>
      </c>
      <c r="C315" s="1080" t="s">
        <v>124</v>
      </c>
      <c r="D315" s="1080" t="s">
        <v>4444</v>
      </c>
      <c r="E315" s="835">
        <v>6</v>
      </c>
      <c r="F315" s="554">
        <v>719</v>
      </c>
      <c r="G315" s="554" t="s">
        <v>107</v>
      </c>
      <c r="H315" s="554" t="s">
        <v>107</v>
      </c>
      <c r="I315" s="966">
        <v>44.99</v>
      </c>
      <c r="J315" s="745">
        <f t="shared" si="69"/>
        <v>0.93354078684152031</v>
      </c>
      <c r="K315" s="968">
        <v>0.105</v>
      </c>
      <c r="L315" s="679">
        <v>4</v>
      </c>
      <c r="M315" s="736">
        <f t="shared" si="70"/>
        <v>0.42</v>
      </c>
      <c r="N315" s="644" t="s">
        <v>1007</v>
      </c>
      <c r="O315" s="838">
        <v>0.1</v>
      </c>
      <c r="P315" s="958">
        <v>43235</v>
      </c>
      <c r="Q315" s="958">
        <v>43252</v>
      </c>
      <c r="R315" s="736">
        <f t="shared" si="71"/>
        <v>4.9999999999999902</v>
      </c>
      <c r="S315" s="802">
        <f>IF(INDEX(Historical!$D$7:$D$1452,MATCH(B315,Historical!$B$7:$B$1452,0))=0,"n/a",(INDEX(Historical!$C$7:$C$1452,MATCH(B315,Historical!$B$7:$B$1452,0))/INDEX(Historical!$D$7:$D$1452,MATCH(B315,Historical!$B$7:$B$1452,0))-1)*100)</f>
        <v>5.3333333333333455</v>
      </c>
      <c r="T315" s="802">
        <f>IF(INDEX(Historical!$F$7:$F$1452,MATCH(B315,Historical!$B$7:$B$1452,0))=0,"n/a",((INDEX(Historical!$C$7:$C$1452,MATCH(B315,Historical!$B$7:$B$1452,0))/INDEX(Historical!$F$7:$F$1452,MATCH(B315,Historical!$B$7:$B$1452,0)))^(1/3)-1)*100)</f>
        <v>5.6454416126542117</v>
      </c>
      <c r="U315" s="802">
        <f>IF(INDEX(Historical!$I$7:$I$1452,MATCH(B315,Historical!$B$7:$B$1452,0))=0,"n/a",((INDEX(Historical!$C$7:$C$1452,MATCH(B315,Historical!$B$7:$B$1452,0))/INDEX(Historical!$I$7:$I$1452,MATCH(B315,Historical!$B$7:$B$1452,0)))^(1/5)-1)*100)</f>
        <v>11.913612703078558</v>
      </c>
      <c r="V315" s="802" t="str">
        <f>IF(INDEX(Historical!$O$7:$O$1452,MATCH(B315,Historical!$B$7:$B$1452,0))=0,"n/a",((INDEX(Historical!$C$7:$C$1452,MATCH(B315,Historical!$B$7:$B$1452,0))/INDEX(Historical!$O$7:$O$1452,MATCH(B315,Historical!$B$7:$B$1452,0)))^(1/10)-1)*100)</f>
        <v>n/a</v>
      </c>
      <c r="W315" s="803" t="str">
        <f t="shared" si="72"/>
        <v>n/a</v>
      </c>
      <c r="X315" s="804">
        <f t="shared" si="73"/>
        <v>3.6101856675995627</v>
      </c>
      <c r="Y315" s="967"/>
      <c r="Z315" s="745">
        <f t="shared" si="74"/>
        <v>17.647058823529413</v>
      </c>
      <c r="AA315" s="678">
        <f t="shared" si="75"/>
        <v>18.903361344537817</v>
      </c>
      <c r="AB315" s="679">
        <v>12</v>
      </c>
      <c r="AC315" s="959">
        <v>2.38</v>
      </c>
      <c r="AD315" s="959">
        <v>1.57</v>
      </c>
      <c r="AE315" s="959">
        <v>0.74</v>
      </c>
      <c r="AF315" s="959">
        <v>1.7</v>
      </c>
      <c r="AG315" s="959">
        <v>6.5</v>
      </c>
      <c r="AH315" s="959">
        <v>10.199999999999999</v>
      </c>
      <c r="AI315" s="959">
        <v>10.96</v>
      </c>
      <c r="AJ315" s="959">
        <v>3.3000000000000003</v>
      </c>
      <c r="AK315" s="959">
        <v>12</v>
      </c>
      <c r="AL315" s="969">
        <v>906.1</v>
      </c>
      <c r="AM315" s="964">
        <v>0.89999999999999991</v>
      </c>
      <c r="AN315" s="959">
        <v>0.04</v>
      </c>
      <c r="AO315" s="845">
        <f t="shared" si="76"/>
        <v>-6.0562078546177389</v>
      </c>
      <c r="AP315" s="846">
        <f t="shared" si="77"/>
        <v>12.847153489920078</v>
      </c>
      <c r="AQ315" s="680">
        <f t="shared" si="78"/>
        <v>19.509579877680451</v>
      </c>
      <c r="AR315" s="745">
        <f>INDEX(Historical!$C$7:$C$1452,MATCH(B315,Historical!$B$7:$B$1452,0))*IF(AH315="n/a",1.03,IF(AH315&lt;0,1.01,IF(AH315&gt;10,1.1,(1+AH315/100))))</f>
        <v>0.43450000000000005</v>
      </c>
      <c r="AS315" s="678">
        <f t="shared" si="79"/>
        <v>0.4779500000000001</v>
      </c>
      <c r="AT315" s="678">
        <f t="shared" si="85"/>
        <v>0.52574500000000013</v>
      </c>
      <c r="AU315" s="678">
        <f t="shared" si="85"/>
        <v>0.57831950000000021</v>
      </c>
      <c r="AV315" s="678">
        <f t="shared" si="85"/>
        <v>0.63615145000000028</v>
      </c>
      <c r="AW315" s="745">
        <f t="shared" si="80"/>
        <v>2.6526659500000007</v>
      </c>
      <c r="AX315" s="854">
        <f t="shared" si="81"/>
        <v>5.8961234718826416</v>
      </c>
      <c r="AY315" s="1090">
        <v>1.1499999999999999</v>
      </c>
      <c r="AZ315" s="964">
        <v>5.46</v>
      </c>
      <c r="BA315" s="964">
        <v>-30.89</v>
      </c>
      <c r="BB315" s="964">
        <v>-13.819999999999999</v>
      </c>
      <c r="BC315" s="964">
        <v>-19.239999999999998</v>
      </c>
      <c r="BE315" s="701">
        <v>2013</v>
      </c>
      <c r="BF315" s="986" t="e">
        <f>#VALUE!</f>
        <v>#VALUE!</v>
      </c>
      <c r="BG315" s="972">
        <v>4.3</v>
      </c>
    </row>
    <row r="316" spans="1:59" ht="11.25" customHeight="1" x14ac:dyDescent="0.2">
      <c r="A316" s="805" t="s">
        <v>3902</v>
      </c>
      <c r="B316" s="899" t="s">
        <v>3903</v>
      </c>
      <c r="C316" s="1080" t="s">
        <v>113</v>
      </c>
      <c r="D316" s="1080" t="s">
        <v>4458</v>
      </c>
      <c r="E316" s="835">
        <v>7</v>
      </c>
      <c r="F316" s="554">
        <v>622</v>
      </c>
      <c r="G316" s="554" t="s">
        <v>107</v>
      </c>
      <c r="H316" s="554" t="s">
        <v>107</v>
      </c>
      <c r="I316" s="973">
        <v>32.020000000000003</v>
      </c>
      <c r="J316" s="745">
        <f t="shared" si="69"/>
        <v>2.623360399750156</v>
      </c>
      <c r="K316" s="566">
        <v>0.21</v>
      </c>
      <c r="L316" s="554">
        <v>4</v>
      </c>
      <c r="M316" s="736">
        <f t="shared" si="70"/>
        <v>0.84</v>
      </c>
      <c r="N316" s="554" t="s">
        <v>4253</v>
      </c>
      <c r="O316" s="685">
        <v>0.2</v>
      </c>
      <c r="P316" s="725">
        <v>43313</v>
      </c>
      <c r="Q316" s="725">
        <v>43349</v>
      </c>
      <c r="R316" s="736">
        <f t="shared" si="71"/>
        <v>4.9999999999999902</v>
      </c>
      <c r="S316" s="802">
        <f>IF(INDEX(Historical!$D$7:$D$1452,MATCH(B316,Historical!$B$7:$B$1452,0))=0,"n/a",(INDEX(Historical!$C$7:$C$1452,MATCH(B316,Historical!$B$7:$B$1452,0))/INDEX(Historical!$D$7:$D$1452,MATCH(B316,Historical!$B$7:$B$1452,0))-1)*100)</f>
        <v>5.4054054054054168</v>
      </c>
      <c r="T316" s="802">
        <f>IF(INDEX(Historical!$F$7:$F$1452,MATCH(B316,Historical!$B$7:$B$1452,0))=0,"n/a",((INDEX(Historical!$C$7:$C$1452,MATCH(B316,Historical!$B$7:$B$1452,0))/INDEX(Historical!$F$7:$F$1452,MATCH(B316,Historical!$B$7:$B$1452,0)))^(1/3)-1)*100)</f>
        <v>5.7264270346431223</v>
      </c>
      <c r="U316" s="802">
        <f>IF(INDEX(Historical!$I$7:$I$1452,MATCH(B316,Historical!$B$7:$B$1452,0))=0,"n/a",((INDEX(Historical!$C$7:$C$1452,MATCH(B316,Historical!$B$7:$B$1452,0))/INDEX(Historical!$I$7:$I$1452,MATCH(B316,Historical!$B$7:$B$1452,0)))^(1/5)-1)*100)</f>
        <v>21.058327510759469</v>
      </c>
      <c r="V316" s="802" t="str">
        <f>IF(INDEX(Historical!$O$7:$O$1452,MATCH(B316,Historical!$B$7:$B$1452,0))=0,"n/a",((INDEX(Historical!$C$7:$C$1452,MATCH(B316,Historical!$B$7:$B$1452,0))/INDEX(Historical!$O$7:$O$1452,MATCH(B316,Historical!$B$7:$B$1452,0)))^(1/10)-1)*100)</f>
        <v>n/a</v>
      </c>
      <c r="W316" s="803" t="str">
        <f t="shared" si="72"/>
        <v>n/a</v>
      </c>
      <c r="X316" s="804">
        <f t="shared" si="73"/>
        <v>2.6656110773113251</v>
      </c>
      <c r="Y316" s="746"/>
      <c r="Z316" s="745">
        <f t="shared" si="74"/>
        <v>36.05150214592274</v>
      </c>
      <c r="AA316" s="678">
        <f t="shared" si="75"/>
        <v>13.742489270386267</v>
      </c>
      <c r="AB316" s="679">
        <v>12</v>
      </c>
      <c r="AC316" s="972">
        <v>2.33</v>
      </c>
      <c r="AD316" s="972">
        <v>0.92</v>
      </c>
      <c r="AE316" s="959">
        <v>0.64</v>
      </c>
      <c r="AF316" s="959">
        <v>1.84</v>
      </c>
      <c r="AG316" s="959">
        <v>36.4</v>
      </c>
      <c r="AH316" s="959">
        <v>-3.6999999999999997</v>
      </c>
      <c r="AI316" s="959">
        <v>-0.08</v>
      </c>
      <c r="AJ316" s="782">
        <v>7.9</v>
      </c>
      <c r="AK316" s="782">
        <v>15</v>
      </c>
      <c r="AL316" s="972">
        <v>1380</v>
      </c>
      <c r="AM316" s="972">
        <v>0.4</v>
      </c>
      <c r="AN316" s="972">
        <v>1.22</v>
      </c>
      <c r="AO316" s="845">
        <f t="shared" si="76"/>
        <v>9.9391986401233563</v>
      </c>
      <c r="AP316" s="846">
        <f t="shared" si="77"/>
        <v>23.681687910509623</v>
      </c>
      <c r="AQ316" s="680">
        <f t="shared" si="78"/>
        <v>6.0108595223689054</v>
      </c>
      <c r="AR316" s="745">
        <f>INDEX(Historical!$C$7:$C$1452,MATCH(B316,Historical!$B$7:$B$1452,0))*IF(AH316="n/a",1.03,IF(AH316&lt;0,1.01,IF(AH316&gt;10,1.1,(1+AH316/100))))</f>
        <v>0.78780000000000006</v>
      </c>
      <c r="AS316" s="678">
        <f t="shared" si="79"/>
        <v>0.79567800000000011</v>
      </c>
      <c r="AT316" s="678">
        <f t="shared" si="85"/>
        <v>0.87524580000000018</v>
      </c>
      <c r="AU316" s="678">
        <f t="shared" si="85"/>
        <v>0.96277038000000026</v>
      </c>
      <c r="AV316" s="678">
        <f t="shared" si="85"/>
        <v>1.0590474180000005</v>
      </c>
      <c r="AW316" s="745">
        <f t="shared" si="80"/>
        <v>4.4805415980000012</v>
      </c>
      <c r="AX316" s="854">
        <f t="shared" si="81"/>
        <v>13.992946901936293</v>
      </c>
      <c r="AY316" s="831">
        <v>1.5</v>
      </c>
      <c r="AZ316" s="959">
        <v>15.47</v>
      </c>
      <c r="BA316" s="959">
        <v>-23.69</v>
      </c>
      <c r="BB316" s="959">
        <v>-12.590000000000002</v>
      </c>
      <c r="BC316" s="959">
        <v>-9.5200000000000014</v>
      </c>
      <c r="BE316" s="701">
        <v>2012</v>
      </c>
      <c r="BF316" s="986" t="e">
        <f>#VALUE!</f>
        <v>#VALUE!</v>
      </c>
      <c r="BG316" s="972">
        <v>10.9</v>
      </c>
    </row>
    <row r="317" spans="1:59" ht="11.25" customHeight="1" x14ac:dyDescent="0.2">
      <c r="A317" s="645" t="s">
        <v>1471</v>
      </c>
      <c r="B317" s="651" t="s">
        <v>1472</v>
      </c>
      <c r="C317" s="1080" t="s">
        <v>109</v>
      </c>
      <c r="D317" s="1080" t="s">
        <v>4427</v>
      </c>
      <c r="E317" s="835">
        <v>7</v>
      </c>
      <c r="F317" s="554">
        <v>587</v>
      </c>
      <c r="G317" s="554" t="s">
        <v>107</v>
      </c>
      <c r="H317" s="554" t="s">
        <v>107</v>
      </c>
      <c r="I317" s="966">
        <v>39.630000000000003</v>
      </c>
      <c r="J317" s="745">
        <f t="shared" si="69"/>
        <v>2.4224072672218013</v>
      </c>
      <c r="K317" s="968">
        <v>0.24</v>
      </c>
      <c r="L317" s="679">
        <v>4</v>
      </c>
      <c r="M317" s="736">
        <f t="shared" si="70"/>
        <v>0.96</v>
      </c>
      <c r="N317" s="644" t="s">
        <v>322</v>
      </c>
      <c r="O317" s="838">
        <v>0.21</v>
      </c>
      <c r="P317" s="958">
        <v>43173</v>
      </c>
      <c r="Q317" s="958">
        <v>43189</v>
      </c>
      <c r="R317" s="736">
        <f t="shared" si="71"/>
        <v>14.285714285714285</v>
      </c>
      <c r="S317" s="802">
        <f>IF(INDEX(Historical!$D$7:$D$1452,MATCH(B317,Historical!$B$7:$B$1452,0))=0,"n/a",(INDEX(Historical!$C$7:$C$1452,MATCH(B317,Historical!$B$7:$B$1452,0))/INDEX(Historical!$D$7:$D$1452,MATCH(B317,Historical!$B$7:$B$1452,0))-1)*100)</f>
        <v>10.810810810810811</v>
      </c>
      <c r="T317" s="802">
        <f>IF(INDEX(Historical!$F$7:$F$1452,MATCH(B317,Historical!$B$7:$B$1452,0))=0,"n/a",((INDEX(Historical!$C$7:$C$1452,MATCH(B317,Historical!$B$7:$B$1452,0))/INDEX(Historical!$F$7:$F$1452,MATCH(B317,Historical!$B$7:$B$1452,0)))^(1/3)-1)*100)</f>
        <v>16.39567313371937</v>
      </c>
      <c r="U317" s="802">
        <f>IF(INDEX(Historical!$I$7:$I$1452,MATCH(B317,Historical!$B$7:$B$1452,0))=0,"n/a",((INDEX(Historical!$C$7:$C$1452,MATCH(B317,Historical!$B$7:$B$1452,0))/INDEX(Historical!$I$7:$I$1452,MATCH(B317,Historical!$B$7:$B$1452,0)))^(1/5)-1)*100)</f>
        <v>44.535357174246414</v>
      </c>
      <c r="V317" s="802">
        <f>IF(INDEX(Historical!$O$7:$O$1452,MATCH(B317,Historical!$B$7:$B$1452,0))=0,"n/a",((INDEX(Historical!$C$7:$C$1452,MATCH(B317,Historical!$B$7:$B$1452,0))/INDEX(Historical!$O$7:$O$1452,MATCH(B317,Historical!$B$7:$B$1452,0)))^(1/10)-1)*100)</f>
        <v>1.309024971653483</v>
      </c>
      <c r="W317" s="803">
        <f t="shared" si="72"/>
        <v>34.021778146823266</v>
      </c>
      <c r="X317" s="804">
        <f t="shared" si="73"/>
        <v>6.1854662742008912</v>
      </c>
      <c r="Y317" s="759"/>
      <c r="Z317" s="745">
        <f t="shared" si="74"/>
        <v>44.85981308411214</v>
      </c>
      <c r="AA317" s="678">
        <f t="shared" si="75"/>
        <v>18.518691588785046</v>
      </c>
      <c r="AB317" s="679">
        <v>12</v>
      </c>
      <c r="AC317" s="959">
        <v>2.14</v>
      </c>
      <c r="AD317" s="959">
        <v>2.31</v>
      </c>
      <c r="AE317" s="959">
        <v>4.6399999999999997</v>
      </c>
      <c r="AF317" s="959">
        <v>1.21</v>
      </c>
      <c r="AG317" s="959">
        <v>10.4</v>
      </c>
      <c r="AH317" s="959">
        <v>6.2</v>
      </c>
      <c r="AI317" s="959">
        <v>22.53</v>
      </c>
      <c r="AJ317" s="959">
        <v>7.1999999999999993</v>
      </c>
      <c r="AK317" s="959">
        <v>8</v>
      </c>
      <c r="AL317" s="969">
        <v>3390</v>
      </c>
      <c r="AM317" s="964">
        <v>0.8</v>
      </c>
      <c r="AN317" s="959">
        <v>0.21</v>
      </c>
      <c r="AO317" s="845">
        <f t="shared" si="76"/>
        <v>28.439072852683168</v>
      </c>
      <c r="AP317" s="846">
        <f t="shared" si="77"/>
        <v>46.957764441468214</v>
      </c>
      <c r="AQ317" s="680">
        <f t="shared" si="78"/>
        <v>-0.20550711602946858</v>
      </c>
      <c r="AR317" s="745">
        <f>INDEX(Historical!$C$7:$C$1452,MATCH(B317,Historical!$B$7:$B$1452,0))*IF(AH317="n/a",1.03,IF(AH317&lt;0,1.01,IF(AH317&gt;10,1.1,(1+AH317/100))))</f>
        <v>0.87084000000000006</v>
      </c>
      <c r="AS317" s="678">
        <f t="shared" si="79"/>
        <v>0.95792400000000011</v>
      </c>
      <c r="AT317" s="678">
        <f t="shared" si="85"/>
        <v>1.0345579200000001</v>
      </c>
      <c r="AU317" s="678">
        <f t="shared" si="85"/>
        <v>1.1173225536000002</v>
      </c>
      <c r="AV317" s="678">
        <f t="shared" si="85"/>
        <v>1.2067083578880002</v>
      </c>
      <c r="AW317" s="745">
        <f t="shared" si="80"/>
        <v>5.1873528314880009</v>
      </c>
      <c r="AX317" s="854">
        <f t="shared" si="81"/>
        <v>13.089459579833459</v>
      </c>
      <c r="AY317" s="1090">
        <v>1.07</v>
      </c>
      <c r="AZ317" s="964">
        <v>6.7299999999999995</v>
      </c>
      <c r="BA317" s="964">
        <v>-23.18</v>
      </c>
      <c r="BB317" s="964">
        <v>-7.8</v>
      </c>
      <c r="BC317" s="964">
        <v>-13.04</v>
      </c>
      <c r="BE317" s="701">
        <v>2012</v>
      </c>
      <c r="BF317" s="986" t="e">
        <f>#VALUE!</f>
        <v>#VALUE!</v>
      </c>
      <c r="BG317" s="972">
        <v>1.4000000000000001</v>
      </c>
    </row>
    <row r="318" spans="1:59" ht="11.25" customHeight="1" x14ac:dyDescent="0.2">
      <c r="A318" s="645" t="s">
        <v>3904</v>
      </c>
      <c r="B318" s="651" t="s">
        <v>3905</v>
      </c>
      <c r="C318" s="1080" t="s">
        <v>4407</v>
      </c>
      <c r="D318" s="1080" t="s">
        <v>4408</v>
      </c>
      <c r="E318" s="835">
        <v>5</v>
      </c>
      <c r="F318" s="554">
        <v>802</v>
      </c>
      <c r="G318" s="554" t="s">
        <v>107</v>
      </c>
      <c r="H318" s="554" t="s">
        <v>107</v>
      </c>
      <c r="I318" s="966">
        <v>16.079999999999998</v>
      </c>
      <c r="J318" s="745">
        <f t="shared" si="69"/>
        <v>6.2189054726368171</v>
      </c>
      <c r="K318" s="968">
        <v>0.25</v>
      </c>
      <c r="L318" s="679">
        <v>4</v>
      </c>
      <c r="M318" s="736">
        <f t="shared" si="70"/>
        <v>1</v>
      </c>
      <c r="N318" s="644" t="s">
        <v>470</v>
      </c>
      <c r="O318" s="838">
        <v>0.24</v>
      </c>
      <c r="P318" s="958">
        <v>43173</v>
      </c>
      <c r="Q318" s="958">
        <v>43202</v>
      </c>
      <c r="R318" s="736">
        <f t="shared" si="71"/>
        <v>4.1666666666666705</v>
      </c>
      <c r="S318" s="802">
        <f>IF(INDEX(Historical!$D$7:$D$1452,MATCH(B318,Historical!$B$7:$B$1452,0))=0,"n/a",(INDEX(Historical!$C$7:$C$1452,MATCH(B318,Historical!$B$7:$B$1452,0))/INDEX(Historical!$D$7:$D$1452,MATCH(B318,Historical!$B$7:$B$1452,0))-1)*100)</f>
        <v>5.555555555555558</v>
      </c>
      <c r="T318" s="802">
        <f>IF(INDEX(Historical!$F$7:$F$1452,MATCH(B318,Historical!$B$7:$B$1452,0))=0,"n/a",((INDEX(Historical!$C$7:$C$1452,MATCH(B318,Historical!$B$7:$B$1452,0))/INDEX(Historical!$F$7:$F$1452,MATCH(B318,Historical!$B$7:$B$1452,0)))^(1/3)-1)*100)</f>
        <v>4.18729750097111</v>
      </c>
      <c r="U318" s="802">
        <f>IF(INDEX(Historical!$I$7:$I$1452,MATCH(B318,Historical!$B$7:$B$1452,0))=0,"n/a",((INDEX(Historical!$C$7:$C$1452,MATCH(B318,Historical!$B$7:$B$1452,0))/INDEX(Historical!$I$7:$I$1452,MATCH(B318,Historical!$B$7:$B$1452,0)))^(1/5)-1)*100)</f>
        <v>3.4967527040806967</v>
      </c>
      <c r="V318" s="802">
        <f>IF(INDEX(Historical!$O$7:$O$1452,MATCH(B318,Historical!$B$7:$B$1452,0))=0,"n/a",((INDEX(Historical!$C$7:$C$1452,MATCH(B318,Historical!$B$7:$B$1452,0))/INDEX(Historical!$O$7:$O$1452,MATCH(B318,Historical!$B$7:$B$1452,0)))^(1/10)-1)*100)</f>
        <v>-1.2743538167945823</v>
      </c>
      <c r="W318" s="803" t="str">
        <f t="shared" si="72"/>
        <v>n/a</v>
      </c>
      <c r="X318" s="804">
        <f t="shared" si="73"/>
        <v>0.40192559817019508</v>
      </c>
      <c r="Y318" s="967"/>
      <c r="Z318" s="745">
        <f t="shared" si="74"/>
        <v>36.363636363636367</v>
      </c>
      <c r="AA318" s="678">
        <f t="shared" si="75"/>
        <v>5.8472727272727267</v>
      </c>
      <c r="AB318" s="679">
        <v>12</v>
      </c>
      <c r="AC318" s="959">
        <v>2.75</v>
      </c>
      <c r="AD318" s="959">
        <v>0.94</v>
      </c>
      <c r="AE318" s="959">
        <v>7.71</v>
      </c>
      <c r="AF318" s="959">
        <v>1.31</v>
      </c>
      <c r="AG318" s="959">
        <v>25.3</v>
      </c>
      <c r="AH318" s="959">
        <v>-4.3</v>
      </c>
      <c r="AI318" s="959">
        <v>-62.83</v>
      </c>
      <c r="AJ318" s="959">
        <v>8.6999999999999993</v>
      </c>
      <c r="AK318" s="959">
        <v>6.21</v>
      </c>
      <c r="AL318" s="969">
        <v>6230</v>
      </c>
      <c r="AM318" s="964">
        <v>1.2</v>
      </c>
      <c r="AN318" s="959">
        <v>0.9</v>
      </c>
      <c r="AO318" s="845">
        <f t="shared" si="76"/>
        <v>3.868385449444788</v>
      </c>
      <c r="AP318" s="846">
        <f t="shared" si="77"/>
        <v>9.7156581767175147</v>
      </c>
      <c r="AQ318" s="680">
        <f t="shared" si="78"/>
        <v>-41.652659690332747</v>
      </c>
      <c r="AR318" s="745">
        <f>INDEX(Historical!$C$7:$C$1452,MATCH(B318,Historical!$B$7:$B$1452,0))*IF(AH318="n/a",1.03,IF(AH318&lt;0,1.01,IF(AH318&gt;10,1.1,(1+AH318/100))))</f>
        <v>0.95949999999999991</v>
      </c>
      <c r="AS318" s="678">
        <f t="shared" si="79"/>
        <v>0.96909499999999993</v>
      </c>
      <c r="AT318" s="678">
        <f t="shared" si="85"/>
        <v>1.0292757994999999</v>
      </c>
      <c r="AU318" s="678">
        <f t="shared" si="85"/>
        <v>1.09319382664895</v>
      </c>
      <c r="AV318" s="678">
        <f t="shared" si="85"/>
        <v>1.1610811632838498</v>
      </c>
      <c r="AW318" s="745">
        <f t="shared" si="80"/>
        <v>5.2121457894327996</v>
      </c>
      <c r="AX318" s="854">
        <f t="shared" si="81"/>
        <v>32.413841974084576</v>
      </c>
      <c r="AY318" s="1090">
        <v>0.56000000000000005</v>
      </c>
      <c r="AZ318" s="964">
        <v>36.04</v>
      </c>
      <c r="BA318" s="964">
        <v>-8.2199999999999989</v>
      </c>
      <c r="BB318" s="964">
        <v>-0.49</v>
      </c>
      <c r="BC318" s="964">
        <v>11.379999999999999</v>
      </c>
      <c r="BE318" s="701">
        <v>2014</v>
      </c>
      <c r="BF318" s="986" t="e">
        <f>#VALUE!</f>
        <v>#VALUE!</v>
      </c>
      <c r="BG318" s="972">
        <v>11.3</v>
      </c>
    </row>
    <row r="319" spans="1:59" ht="11.25" customHeight="1" x14ac:dyDescent="0.2">
      <c r="A319" s="645" t="s">
        <v>1473</v>
      </c>
      <c r="B319" s="651" t="s">
        <v>1474</v>
      </c>
      <c r="C319" s="1080" t="s">
        <v>109</v>
      </c>
      <c r="D319" s="1080" t="s">
        <v>4427</v>
      </c>
      <c r="E319" s="835">
        <v>7</v>
      </c>
      <c r="F319" s="554">
        <v>649</v>
      </c>
      <c r="G319" s="554" t="s">
        <v>38</v>
      </c>
      <c r="H319" s="554" t="s">
        <v>38</v>
      </c>
      <c r="I319" s="966">
        <v>28.26</v>
      </c>
      <c r="J319" s="745">
        <f t="shared" si="69"/>
        <v>3.5385704175513095</v>
      </c>
      <c r="K319" s="968">
        <v>0.25</v>
      </c>
      <c r="L319" s="679">
        <v>4</v>
      </c>
      <c r="M319" s="736">
        <f t="shared" si="70"/>
        <v>1</v>
      </c>
      <c r="N319" s="644" t="s">
        <v>717</v>
      </c>
      <c r="O319" s="838">
        <v>0.24</v>
      </c>
      <c r="P319" s="958">
        <v>43440</v>
      </c>
      <c r="Q319" s="958">
        <v>43453</v>
      </c>
      <c r="R319" s="736">
        <f t="shared" si="71"/>
        <v>4.1666666666666705</v>
      </c>
      <c r="S319" s="802">
        <f>IF(INDEX(Historical!$D$7:$D$1452,MATCH(B319,Historical!$B$7:$B$1452,0))=0,"n/a",(INDEX(Historical!$C$7:$C$1452,MATCH(B319,Historical!$B$7:$B$1452,0))/INDEX(Historical!$D$7:$D$1452,MATCH(B319,Historical!$B$7:$B$1452,0))-1)*100)</f>
        <v>12.12121212121211</v>
      </c>
      <c r="T319" s="802">
        <f>IF(INDEX(Historical!$F$7:$F$1452,MATCH(B319,Historical!$B$7:$B$1452,0))=0,"n/a",((INDEX(Historical!$C$7:$C$1452,MATCH(B319,Historical!$B$7:$B$1452,0))/INDEX(Historical!$F$7:$F$1452,MATCH(B319,Historical!$B$7:$B$1452,0)))^(1/3)-1)*100)</f>
        <v>15.521679473813489</v>
      </c>
      <c r="U319" s="802">
        <f>IF(INDEX(Historical!$I$7:$I$1452,MATCH(B319,Historical!$B$7:$B$1452,0))=0,"n/a",((INDEX(Historical!$C$7:$C$1452,MATCH(B319,Historical!$B$7:$B$1452,0))/INDEX(Historical!$I$7:$I$1452,MATCH(B319,Historical!$B$7:$B$1452,0)))^(1/5)-1)*100)</f>
        <v>52.404518103523579</v>
      </c>
      <c r="V319" s="802">
        <f>IF(INDEX(Historical!$O$7:$O$1452,MATCH(B319,Historical!$B$7:$B$1452,0))=0,"n/a",((INDEX(Historical!$C$7:$C$1452,MATCH(B319,Historical!$B$7:$B$1452,0))/INDEX(Historical!$O$7:$O$1452,MATCH(B319,Historical!$B$7:$B$1452,0)))^(1/10)-1)*100)</f>
        <v>2.6445006797345627</v>
      </c>
      <c r="W319" s="803">
        <f t="shared" si="72"/>
        <v>19.816413172101583</v>
      </c>
      <c r="X319" s="804">
        <f t="shared" si="73"/>
        <v>5.9550588754004075</v>
      </c>
      <c r="Y319" s="967" t="s">
        <v>4072</v>
      </c>
      <c r="Z319" s="745">
        <f t="shared" si="74"/>
        <v>41.666666666666671</v>
      </c>
      <c r="AA319" s="678">
        <f t="shared" si="75"/>
        <v>11.775</v>
      </c>
      <c r="AB319" s="679">
        <v>12</v>
      </c>
      <c r="AC319" s="959">
        <v>2.4</v>
      </c>
      <c r="AD319" s="959">
        <v>1.47</v>
      </c>
      <c r="AE319" s="959">
        <v>3.52</v>
      </c>
      <c r="AF319" s="959">
        <v>1.24</v>
      </c>
      <c r="AG319" s="959">
        <v>10.299999999999999</v>
      </c>
      <c r="AH319" s="959">
        <v>1.0999999999999999</v>
      </c>
      <c r="AI319" s="959">
        <v>6.02</v>
      </c>
      <c r="AJ319" s="959">
        <v>8.7999999999999989</v>
      </c>
      <c r="AK319" s="959">
        <v>8</v>
      </c>
      <c r="AL319" s="969">
        <v>485.22</v>
      </c>
      <c r="AM319" s="964">
        <v>1.0999999999999999</v>
      </c>
      <c r="AN319" s="959">
        <v>0.12</v>
      </c>
      <c r="AO319" s="845">
        <f t="shared" si="76"/>
        <v>44.168088521074893</v>
      </c>
      <c r="AP319" s="846">
        <f t="shared" si="77"/>
        <v>55.943088521074891</v>
      </c>
      <c r="AQ319" s="680">
        <f t="shared" si="78"/>
        <v>-19.443601536977006</v>
      </c>
      <c r="AR319" s="745">
        <f>INDEX(Historical!$C$7:$C$1452,MATCH(B319,Historical!$B$7:$B$1452,0))*IF(AH319="n/a",1.03,IF(AH319&lt;0,1.01,IF(AH319&gt;10,1.1,(1+AH319/100))))</f>
        <v>0.74813999999999992</v>
      </c>
      <c r="AS319" s="678">
        <f t="shared" si="79"/>
        <v>0.79317802799999992</v>
      </c>
      <c r="AT319" s="678">
        <f t="shared" si="85"/>
        <v>0.85663227023999999</v>
      </c>
      <c r="AU319" s="678">
        <f t="shared" si="85"/>
        <v>0.92516285185920011</v>
      </c>
      <c r="AV319" s="678">
        <f t="shared" si="85"/>
        <v>0.99917588000793622</v>
      </c>
      <c r="AW319" s="745">
        <f t="shared" si="80"/>
        <v>4.3222890301071359</v>
      </c>
      <c r="AX319" s="854">
        <f t="shared" si="81"/>
        <v>15.29472409804365</v>
      </c>
      <c r="AY319" s="1090">
        <v>0.75</v>
      </c>
      <c r="AZ319" s="964">
        <v>7.0499999999999989</v>
      </c>
      <c r="BA319" s="964">
        <v>-24.64</v>
      </c>
      <c r="BB319" s="964">
        <v>-5.72</v>
      </c>
      <c r="BC319" s="964">
        <v>-15.5</v>
      </c>
      <c r="BE319" s="701">
        <v>2012</v>
      </c>
      <c r="BF319" s="986" t="e">
        <f>#VALUE!</f>
        <v>#VALUE!</v>
      </c>
      <c r="BG319" s="972">
        <v>1.2</v>
      </c>
    </row>
    <row r="320" spans="1:59" s="882" customFormat="1" ht="11.25" customHeight="1" x14ac:dyDescent="0.2">
      <c r="A320" s="861" t="s">
        <v>1475</v>
      </c>
      <c r="B320" s="890" t="s">
        <v>1476</v>
      </c>
      <c r="C320" s="1080" t="s">
        <v>155</v>
      </c>
      <c r="D320" s="1080" t="s">
        <v>4437</v>
      </c>
      <c r="E320" s="862">
        <v>8</v>
      </c>
      <c r="F320" s="554">
        <v>561</v>
      </c>
      <c r="G320" s="1179" t="s">
        <v>116</v>
      </c>
      <c r="H320" s="1179" t="s">
        <v>116</v>
      </c>
      <c r="I320" s="863">
        <v>76.41</v>
      </c>
      <c r="J320" s="864">
        <f t="shared" si="69"/>
        <v>2.8792042926318548</v>
      </c>
      <c r="K320" s="865">
        <v>0.55000000000000004</v>
      </c>
      <c r="L320" s="866">
        <v>4</v>
      </c>
      <c r="M320" s="867">
        <f t="shared" si="70"/>
        <v>2.2000000000000002</v>
      </c>
      <c r="N320" s="868" t="s">
        <v>604</v>
      </c>
      <c r="O320" s="869">
        <v>0.48</v>
      </c>
      <c r="P320" s="870">
        <v>43448</v>
      </c>
      <c r="Q320" s="870">
        <v>43473</v>
      </c>
      <c r="R320" s="867">
        <f t="shared" si="71"/>
        <v>14.583333333333348</v>
      </c>
      <c r="S320" s="802">
        <f>IF(INDEX(Historical!$D$7:$D$1452,MATCH(B320,Historical!$B$7:$B$1452,0))=0,"n/a",(INDEX(Historical!$C$7:$C$1452,MATCH(B320,Historical!$B$7:$B$1452,0))/INDEX(Historical!$D$7:$D$1452,MATCH(B320,Historical!$B$7:$B$1452,0))-1)*100)</f>
        <v>2.1739130434782483</v>
      </c>
      <c r="T320" s="802">
        <f>IF(INDEX(Historical!$F$7:$F$1452,MATCH(B320,Historical!$B$7:$B$1452,0))=0,"n/a",((INDEX(Historical!$C$7:$C$1452,MATCH(B320,Historical!$B$7:$B$1452,0))/INDEX(Historical!$F$7:$F$1452,MATCH(B320,Historical!$B$7:$B$1452,0)))^(1/3)-1)*100)</f>
        <v>2.2229462182910442</v>
      </c>
      <c r="U320" s="802">
        <f>IF(INDEX(Historical!$I$7:$I$1452,MATCH(B320,Historical!$B$7:$B$1452,0))=0,"n/a",((INDEX(Historical!$C$7:$C$1452,MATCH(B320,Historical!$B$7:$B$1452,0))/INDEX(Historical!$I$7:$I$1452,MATCH(B320,Historical!$B$7:$B$1452,0)))^(1/5)-1)*100)</f>
        <v>2.2750530662123625</v>
      </c>
      <c r="V320" s="802">
        <f>IF(INDEX(Historical!$O$7:$O$1452,MATCH(B320,Historical!$B$7:$B$1452,0))=0,"n/a",((INDEX(Historical!$C$7:$C$1452,MATCH(B320,Historical!$B$7:$B$1452,0))/INDEX(Historical!$O$7:$O$1452,MATCH(B320,Historical!$B$7:$B$1452,0)))^(1/10)-1)*100)</f>
        <v>2.1483665245273897</v>
      </c>
      <c r="W320" s="871">
        <f t="shared" si="72"/>
        <v>1.058968774759159</v>
      </c>
      <c r="X320" s="872" t="str">
        <f t="shared" si="73"/>
        <v>n/a</v>
      </c>
      <c r="Y320" s="873"/>
      <c r="Z320" s="864">
        <f t="shared" si="74"/>
        <v>99.54751131221721</v>
      </c>
      <c r="AA320" s="874">
        <f t="shared" si="75"/>
        <v>34.574660633484164</v>
      </c>
      <c r="AB320" s="866">
        <v>12</v>
      </c>
      <c r="AC320" s="875">
        <v>2.21</v>
      </c>
      <c r="AD320" s="875">
        <v>3.69</v>
      </c>
      <c r="AE320" s="875">
        <v>4.88</v>
      </c>
      <c r="AF320" s="875">
        <v>6.27</v>
      </c>
      <c r="AG320" s="875">
        <v>10.100000000000001</v>
      </c>
      <c r="AH320" s="875">
        <v>29.2</v>
      </c>
      <c r="AI320" s="875">
        <v>8.36</v>
      </c>
      <c r="AJ320" s="875">
        <v>-1.9</v>
      </c>
      <c r="AK320" s="875">
        <v>9.39</v>
      </c>
      <c r="AL320" s="876">
        <v>203580</v>
      </c>
      <c r="AM320" s="877">
        <v>0.06</v>
      </c>
      <c r="AN320" s="875">
        <v>0.73</v>
      </c>
      <c r="AO320" s="878">
        <f t="shared" si="76"/>
        <v>-29.420403274639945</v>
      </c>
      <c r="AP320" s="879">
        <f t="shared" si="77"/>
        <v>5.1542573588442178</v>
      </c>
      <c r="AQ320" s="880">
        <f t="shared" si="78"/>
        <v>210.39982973359139</v>
      </c>
      <c r="AR320" s="745">
        <f>INDEX(Historical!$C$7:$C$1452,MATCH(B320,Historical!$B$7:$B$1452,0))*IF(AH320="n/a",1.03,IF(AH320&lt;0,1.01,IF(AH320&gt;10,1.1,(1+AH320/100))))</f>
        <v>2.0680000000000001</v>
      </c>
      <c r="AS320" s="874">
        <f t="shared" si="79"/>
        <v>2.2408847999999999</v>
      </c>
      <c r="AT320" s="874">
        <f t="shared" si="85"/>
        <v>2.45130388272</v>
      </c>
      <c r="AU320" s="874">
        <f t="shared" si="85"/>
        <v>2.6814813173074081</v>
      </c>
      <c r="AV320" s="874">
        <f t="shared" si="85"/>
        <v>2.933272413002574</v>
      </c>
      <c r="AW320" s="864">
        <f t="shared" si="80"/>
        <v>12.374942413029981</v>
      </c>
      <c r="AX320" s="881">
        <f t="shared" si="81"/>
        <v>16.1954487803036</v>
      </c>
      <c r="AY320" s="1091">
        <v>0.73</v>
      </c>
      <c r="AZ320" s="877">
        <v>44.629999999999995</v>
      </c>
      <c r="BA320" s="877">
        <v>-4.71</v>
      </c>
      <c r="BB320" s="877">
        <v>2.2999999999999998</v>
      </c>
      <c r="BC320" s="877">
        <v>16</v>
      </c>
      <c r="BD320" s="1007"/>
      <c r="BE320" s="701">
        <v>2012</v>
      </c>
      <c r="BF320" s="986" t="e">
        <f>#VALUE!</f>
        <v>#VALUE!</v>
      </c>
      <c r="BG320" s="938">
        <v>3.9</v>
      </c>
    </row>
    <row r="321" spans="1:59" ht="11.25" customHeight="1" x14ac:dyDescent="0.2">
      <c r="A321" s="645" t="s">
        <v>1477</v>
      </c>
      <c r="B321" s="651" t="s">
        <v>1478</v>
      </c>
      <c r="C321" s="1080" t="s">
        <v>124</v>
      </c>
      <c r="D321" s="1080" t="s">
        <v>4256</v>
      </c>
      <c r="E321" s="835">
        <v>8</v>
      </c>
      <c r="F321" s="554">
        <v>471</v>
      </c>
      <c r="G321" s="554" t="s">
        <v>107</v>
      </c>
      <c r="H321" s="554" t="s">
        <v>107</v>
      </c>
      <c r="I321" s="966">
        <v>48.17</v>
      </c>
      <c r="J321" s="745">
        <f t="shared" si="69"/>
        <v>2.7402947892879386</v>
      </c>
      <c r="K321" s="968">
        <v>0.33</v>
      </c>
      <c r="L321" s="679">
        <v>4</v>
      </c>
      <c r="M321" s="736">
        <f t="shared" si="70"/>
        <v>1.32</v>
      </c>
      <c r="N321" s="644" t="s">
        <v>359</v>
      </c>
      <c r="O321" s="838">
        <v>0.3</v>
      </c>
      <c r="P321" s="958">
        <v>43174</v>
      </c>
      <c r="Q321" s="958">
        <v>43190</v>
      </c>
      <c r="R321" s="736">
        <f t="shared" si="71"/>
        <v>10.000000000000009</v>
      </c>
      <c r="S321" s="802">
        <f>IF(INDEX(Historical!$D$7:$D$1452,MATCH(B321,Historical!$B$7:$B$1452,0))=0,"n/a",(INDEX(Historical!$C$7:$C$1452,MATCH(B321,Historical!$B$7:$B$1452,0))/INDEX(Historical!$D$7:$D$1452,MATCH(B321,Historical!$B$7:$B$1452,0))-1)*100)</f>
        <v>6.8181818181817899</v>
      </c>
      <c r="T321" s="802">
        <f>IF(INDEX(Historical!$F$7:$F$1452,MATCH(B321,Historical!$B$7:$B$1452,0))=0,"n/a",((INDEX(Historical!$C$7:$C$1452,MATCH(B321,Historical!$B$7:$B$1452,0))/INDEX(Historical!$F$7:$F$1452,MATCH(B321,Historical!$B$7:$B$1452,0)))^(1/3)-1)*100)</f>
        <v>7.3424294788273059</v>
      </c>
      <c r="U321" s="802">
        <f>IF(INDEX(Historical!$I$7:$I$1452,MATCH(B321,Historical!$B$7:$B$1452,0))=0,"n/a",((INDEX(Historical!$C$7:$C$1452,MATCH(B321,Historical!$B$7:$B$1452,0))/INDEX(Historical!$I$7:$I$1452,MATCH(B321,Historical!$B$7:$B$1452,0)))^(1/5)-1)*100)</f>
        <v>10.138706578336464</v>
      </c>
      <c r="V321" s="802">
        <f>IF(INDEX(Historical!$O$7:$O$1452,MATCH(B321,Historical!$B$7:$B$1452,0))=0,"n/a",((INDEX(Historical!$C$7:$C$1452,MATCH(B321,Historical!$B$7:$B$1452,0))/INDEX(Historical!$O$7:$O$1452,MATCH(B321,Historical!$B$7:$B$1452,0)))^(1/10)-1)*100)</f>
        <v>7.9851749995763832</v>
      </c>
      <c r="W321" s="803">
        <f t="shared" si="72"/>
        <v>1.2696912188993137</v>
      </c>
      <c r="X321" s="804">
        <f t="shared" si="73"/>
        <v>0.21299803736000977</v>
      </c>
      <c r="Y321" s="759"/>
      <c r="Z321" s="745">
        <f t="shared" si="74"/>
        <v>22.797927461139896</v>
      </c>
      <c r="AA321" s="678">
        <f t="shared" si="75"/>
        <v>8.3195164075993091</v>
      </c>
      <c r="AB321" s="679">
        <v>12</v>
      </c>
      <c r="AC321" s="959">
        <v>5.79</v>
      </c>
      <c r="AD321" s="959">
        <v>0.37</v>
      </c>
      <c r="AE321" s="959">
        <v>1.01</v>
      </c>
      <c r="AF321" s="959">
        <v>2.63</v>
      </c>
      <c r="AG321" s="959">
        <v>31.6</v>
      </c>
      <c r="AH321" s="961">
        <v>62.2</v>
      </c>
      <c r="AI321" s="961">
        <v>-10.209999999999999</v>
      </c>
      <c r="AJ321" s="959">
        <v>47.599999999999994</v>
      </c>
      <c r="AK321" s="959">
        <v>22.2</v>
      </c>
      <c r="AL321" s="969">
        <v>3840</v>
      </c>
      <c r="AM321" s="964">
        <v>0.5</v>
      </c>
      <c r="AN321" s="959">
        <v>1</v>
      </c>
      <c r="AO321" s="845">
        <f t="shared" si="76"/>
        <v>4.5594849600250935</v>
      </c>
      <c r="AP321" s="846">
        <f t="shared" si="77"/>
        <v>12.879001367624403</v>
      </c>
      <c r="AQ321" s="680">
        <f t="shared" si="78"/>
        <v>-1.3866627186178371</v>
      </c>
      <c r="AR321" s="745">
        <f>INDEX(Historical!$C$7:$C$1452,MATCH(B321,Historical!$B$7:$B$1452,0))*IF(AH321="n/a",1.03,IF(AH321&lt;0,1.01,IF(AH321&gt;10,1.1,(1+AH321/100))))</f>
        <v>1.2925</v>
      </c>
      <c r="AS321" s="678">
        <f t="shared" si="79"/>
        <v>1.3054250000000001</v>
      </c>
      <c r="AT321" s="678">
        <f t="shared" si="85"/>
        <v>1.4359675000000003</v>
      </c>
      <c r="AU321" s="678">
        <f t="shared" si="85"/>
        <v>1.5795642500000004</v>
      </c>
      <c r="AV321" s="678">
        <f t="shared" si="85"/>
        <v>1.7375206750000007</v>
      </c>
      <c r="AW321" s="745">
        <f t="shared" si="80"/>
        <v>7.3509774250000017</v>
      </c>
      <c r="AX321" s="854">
        <f t="shared" si="81"/>
        <v>15.260488737803616</v>
      </c>
      <c r="AY321" s="1090">
        <v>1.49</v>
      </c>
      <c r="AZ321" s="964">
        <v>5.91</v>
      </c>
      <c r="BA321" s="964">
        <v>-42.120000000000005</v>
      </c>
      <c r="BB321" s="964">
        <v>-18.079999999999998</v>
      </c>
      <c r="BC321" s="964">
        <v>-28.12</v>
      </c>
      <c r="BE321" s="701">
        <v>2011</v>
      </c>
      <c r="BF321" s="986" t="e">
        <f>#VALUE!</f>
        <v>#VALUE!</v>
      </c>
      <c r="BG321" s="972">
        <v>10.199999999999999</v>
      </c>
    </row>
    <row r="322" spans="1:59" ht="11.25" customHeight="1" x14ac:dyDescent="0.2">
      <c r="A322" s="645" t="s">
        <v>1479</v>
      </c>
      <c r="B322" s="651" t="s">
        <v>1480</v>
      </c>
      <c r="C322" s="1080" t="s">
        <v>109</v>
      </c>
      <c r="D322" s="1080" t="s">
        <v>119</v>
      </c>
      <c r="E322" s="835">
        <v>6</v>
      </c>
      <c r="F322" s="554">
        <v>721</v>
      </c>
      <c r="G322" s="554" t="s">
        <v>107</v>
      </c>
      <c r="H322" s="554" t="s">
        <v>107</v>
      </c>
      <c r="I322" s="966">
        <v>41.06</v>
      </c>
      <c r="J322" s="745">
        <f t="shared" si="69"/>
        <v>4.0915733073550893</v>
      </c>
      <c r="K322" s="968">
        <v>0.42</v>
      </c>
      <c r="L322" s="679">
        <v>4</v>
      </c>
      <c r="M322" s="736">
        <f t="shared" si="70"/>
        <v>1.68</v>
      </c>
      <c r="N322" s="644" t="s">
        <v>265</v>
      </c>
      <c r="O322" s="838">
        <v>0.4</v>
      </c>
      <c r="P322" s="958">
        <v>43224</v>
      </c>
      <c r="Q322" s="958">
        <v>43264</v>
      </c>
      <c r="R322" s="736">
        <f t="shared" si="71"/>
        <v>4.9999999999999902</v>
      </c>
      <c r="S322" s="802">
        <f>IF(INDEX(Historical!$D$7:$D$1452,MATCH(B322,Historical!$B$7:$B$1452,0))=0,"n/a",(INDEX(Historical!$C$7:$C$1452,MATCH(B322,Historical!$B$7:$B$1452,0))/INDEX(Historical!$D$7:$D$1452,MATCH(B322,Historical!$B$7:$B$1452,0))-1)*100)</f>
        <v>1.5873015873016039</v>
      </c>
      <c r="T322" s="802">
        <f>IF(INDEX(Historical!$F$7:$F$1452,MATCH(B322,Historical!$B$7:$B$1452,0))=0,"n/a",((INDEX(Historical!$C$7:$C$1452,MATCH(B322,Historical!$B$7:$B$1452,0))/INDEX(Historical!$F$7:$F$1452,MATCH(B322,Historical!$B$7:$B$1452,0)))^(1/3)-1)*100)</f>
        <v>10.653843015078102</v>
      </c>
      <c r="U322" s="802">
        <f>IF(INDEX(Historical!$I$7:$I$1452,MATCH(B322,Historical!$B$7:$B$1452,0))=0,"n/a",((INDEX(Historical!$C$7:$C$1452,MATCH(B322,Historical!$B$7:$B$1452,0))/INDEX(Historical!$I$7:$I$1452,MATCH(B322,Historical!$B$7:$B$1452,0)))^(1/5)-1)*100)</f>
        <v>19.392148777983209</v>
      </c>
      <c r="V322" s="802">
        <f>IF(INDEX(Historical!$O$7:$O$1452,MATCH(B322,Historical!$B$7:$B$1452,0))=0,"n/a",((INDEX(Historical!$C$7:$C$1452,MATCH(B322,Historical!$B$7:$B$1452,0))/INDEX(Historical!$O$7:$O$1452,MATCH(B322,Historical!$B$7:$B$1452,0)))^(1/10)-1)*100)</f>
        <v>9.2667144092761777</v>
      </c>
      <c r="W322" s="803">
        <f t="shared" si="72"/>
        <v>2.0926671440927604</v>
      </c>
      <c r="X322" s="804">
        <f t="shared" si="73"/>
        <v>0.60981599930764807</v>
      </c>
      <c r="Y322" s="764"/>
      <c r="Z322" s="745">
        <f t="shared" si="74"/>
        <v>34.854771784232362</v>
      </c>
      <c r="AA322" s="678">
        <f t="shared" si="75"/>
        <v>8.5186721991701244</v>
      </c>
      <c r="AB322" s="679">
        <v>12</v>
      </c>
      <c r="AC322" s="959">
        <v>4.82</v>
      </c>
      <c r="AD322" s="959">
        <v>0.51</v>
      </c>
      <c r="AE322" s="959">
        <v>0.6</v>
      </c>
      <c r="AF322" s="959">
        <v>0.79</v>
      </c>
      <c r="AG322" s="959">
        <v>9.6</v>
      </c>
      <c r="AH322" s="959">
        <v>35.699999999999996</v>
      </c>
      <c r="AI322" s="959">
        <v>3.56</v>
      </c>
      <c r="AJ322" s="959">
        <v>31.8</v>
      </c>
      <c r="AK322" s="959">
        <v>16.59</v>
      </c>
      <c r="AL322" s="969">
        <v>40930</v>
      </c>
      <c r="AM322" s="964">
        <v>0.1</v>
      </c>
      <c r="AN322" s="959">
        <v>0.33</v>
      </c>
      <c r="AO322" s="845">
        <f t="shared" si="76"/>
        <v>14.965049886168176</v>
      </c>
      <c r="AP322" s="846">
        <f t="shared" si="77"/>
        <v>23.4837220853383</v>
      </c>
      <c r="AQ322" s="680">
        <f t="shared" si="78"/>
        <v>-45.3099601294536</v>
      </c>
      <c r="AR322" s="745">
        <f>INDEX(Historical!$C$7:$C$1452,MATCH(B322,Historical!$B$7:$B$1452,0))*IF(AH322="n/a",1.03,IF(AH322&lt;0,1.01,IF(AH322&gt;10,1.1,(1+AH322/100))))</f>
        <v>1.7600000000000002</v>
      </c>
      <c r="AS322" s="678">
        <f t="shared" si="79"/>
        <v>1.8226560000000003</v>
      </c>
      <c r="AT322" s="678">
        <f t="shared" si="85"/>
        <v>2.0049216000000003</v>
      </c>
      <c r="AU322" s="678">
        <f t="shared" si="85"/>
        <v>2.2054137600000003</v>
      </c>
      <c r="AV322" s="678">
        <f t="shared" si="85"/>
        <v>2.4259551360000007</v>
      </c>
      <c r="AW322" s="745">
        <f t="shared" si="80"/>
        <v>10.218946496000003</v>
      </c>
      <c r="AX322" s="854">
        <f t="shared" si="81"/>
        <v>24.887838519240141</v>
      </c>
      <c r="AY322" s="1090">
        <v>1.2</v>
      </c>
      <c r="AZ322" s="964">
        <v>8.74</v>
      </c>
      <c r="BA322" s="964">
        <v>-25.629999999999995</v>
      </c>
      <c r="BB322" s="964">
        <v>-2.7199999999999998</v>
      </c>
      <c r="BC322" s="964">
        <v>-9.1</v>
      </c>
      <c r="BE322" s="701">
        <v>2013</v>
      </c>
      <c r="BF322" s="986" t="e">
        <f>#VALUE!</f>
        <v>#VALUE!</v>
      </c>
      <c r="BG322" s="972">
        <v>0.70000000000000007</v>
      </c>
    </row>
    <row r="323" spans="1:59" ht="11.25" customHeight="1" x14ac:dyDescent="0.2">
      <c r="A323" s="645" t="s">
        <v>1481</v>
      </c>
      <c r="B323" s="651" t="s">
        <v>1482</v>
      </c>
      <c r="C323" s="1080" t="s">
        <v>109</v>
      </c>
      <c r="D323" s="1080" t="s">
        <v>4427</v>
      </c>
      <c r="E323" s="835">
        <v>5</v>
      </c>
      <c r="F323" s="554">
        <v>773</v>
      </c>
      <c r="G323" s="554" t="s">
        <v>38</v>
      </c>
      <c r="H323" s="554" t="s">
        <v>38</v>
      </c>
      <c r="I323" s="966">
        <v>23.02</v>
      </c>
      <c r="J323" s="745">
        <f t="shared" si="69"/>
        <v>2.6064291920069502</v>
      </c>
      <c r="K323" s="968">
        <v>0.15</v>
      </c>
      <c r="L323" s="679">
        <v>4</v>
      </c>
      <c r="M323" s="736">
        <f t="shared" si="70"/>
        <v>0.6</v>
      </c>
      <c r="N323" s="644" t="s">
        <v>470</v>
      </c>
      <c r="O323" s="838">
        <v>0.13</v>
      </c>
      <c r="P323" s="960">
        <v>43089</v>
      </c>
      <c r="Q323" s="960">
        <v>43112</v>
      </c>
      <c r="R323" s="736">
        <f t="shared" si="71"/>
        <v>15.384615384615378</v>
      </c>
      <c r="S323" s="802">
        <f>IF(INDEX(Historical!$D$7:$D$1452,MATCH(B323,Historical!$B$7:$B$1452,0))=0,"n/a",(INDEX(Historical!$C$7:$C$1452,MATCH(B323,Historical!$B$7:$B$1452,0))/INDEX(Historical!$D$7:$D$1452,MATCH(B323,Historical!$B$7:$B$1452,0))-1)*100)</f>
        <v>8.3333333333333481</v>
      </c>
      <c r="T323" s="802">
        <f>IF(INDEX(Historical!$F$7:$F$1452,MATCH(B323,Historical!$B$7:$B$1452,0))=0,"n/a",((INDEX(Historical!$C$7:$C$1452,MATCH(B323,Historical!$B$7:$B$1452,0))/INDEX(Historical!$F$7:$F$1452,MATCH(B323,Historical!$B$7:$B$1452,0)))^(1/3)-1)*100)</f>
        <v>14.106863110398216</v>
      </c>
      <c r="U323" s="802">
        <f>IF(INDEX(Historical!$I$7:$I$1452,MATCH(B323,Historical!$B$7:$B$1452,0))=0,"n/a",((INDEX(Historical!$C$7:$C$1452,MATCH(B323,Historical!$B$7:$B$1452,0))/INDEX(Historical!$I$7:$I$1452,MATCH(B323,Historical!$B$7:$B$1452,0)))^(1/5)-1)*100)</f>
        <v>21.058327510759469</v>
      </c>
      <c r="V323" s="802">
        <f>IF(INDEX(Historical!$O$7:$O$1452,MATCH(B323,Historical!$B$7:$B$1452,0))=0,"n/a",((INDEX(Historical!$C$7:$C$1452,MATCH(B323,Historical!$B$7:$B$1452,0))/INDEX(Historical!$O$7:$O$1452,MATCH(B323,Historical!$B$7:$B$1452,0)))^(1/10)-1)*100)</f>
        <v>-4.1016255231029035</v>
      </c>
      <c r="W323" s="803" t="str">
        <f t="shared" si="72"/>
        <v>n/a</v>
      </c>
      <c r="X323" s="804">
        <f t="shared" si="73"/>
        <v>2.3661042146920752</v>
      </c>
      <c r="Y323" s="774"/>
      <c r="Z323" s="745">
        <f t="shared" si="74"/>
        <v>46.511627906976742</v>
      </c>
      <c r="AA323" s="678">
        <f t="shared" si="75"/>
        <v>17.844961240310077</v>
      </c>
      <c r="AB323" s="679">
        <v>12</v>
      </c>
      <c r="AC323" s="959">
        <v>1.29</v>
      </c>
      <c r="AD323" s="959" t="s">
        <v>138</v>
      </c>
      <c r="AE323" s="959">
        <v>3.44</v>
      </c>
      <c r="AF323" s="959">
        <v>0.81</v>
      </c>
      <c r="AG323" s="959">
        <v>4.5</v>
      </c>
      <c r="AH323" s="959">
        <v>5.6000000000000005</v>
      </c>
      <c r="AI323" s="959" t="s">
        <v>138</v>
      </c>
      <c r="AJ323" s="959">
        <v>8.9</v>
      </c>
      <c r="AK323" s="959" t="s">
        <v>138</v>
      </c>
      <c r="AL323" s="969">
        <v>197.97</v>
      </c>
      <c r="AM323" s="964">
        <v>4.2</v>
      </c>
      <c r="AN323" s="959">
        <v>0.21</v>
      </c>
      <c r="AO323" s="845">
        <f t="shared" si="76"/>
        <v>5.8197954624563408</v>
      </c>
      <c r="AP323" s="846">
        <f t="shared" si="77"/>
        <v>23.664756702766418</v>
      </c>
      <c r="AQ323" s="680">
        <f t="shared" si="78"/>
        <v>-19.848979753769648</v>
      </c>
      <c r="AR323" s="745">
        <f>INDEX(Historical!$C$7:$C$1452,MATCH(B323,Historical!$B$7:$B$1452,0))*IF(AH323="n/a",1.03,IF(AH323&lt;0,1.01,IF(AH323&gt;10,1.1,(1+AH323/100))))</f>
        <v>0.54912000000000005</v>
      </c>
      <c r="AS323" s="678">
        <f t="shared" si="79"/>
        <v>0.56559360000000003</v>
      </c>
      <c r="AT323" s="678">
        <f t="shared" si="85"/>
        <v>0.582561408</v>
      </c>
      <c r="AU323" s="678">
        <f t="shared" si="85"/>
        <v>0.60003825024000002</v>
      </c>
      <c r="AV323" s="678">
        <f t="shared" si="85"/>
        <v>0.61803939774720007</v>
      </c>
      <c r="AW323" s="745">
        <f t="shared" si="80"/>
        <v>2.9153526559872001</v>
      </c>
      <c r="AX323" s="854">
        <f t="shared" si="81"/>
        <v>12.664433779266727</v>
      </c>
      <c r="AY323" s="1090">
        <v>0.53</v>
      </c>
      <c r="AZ323" s="964">
        <v>6.13</v>
      </c>
      <c r="BA323" s="964">
        <v>-39.26</v>
      </c>
      <c r="BB323" s="964">
        <v>-9.2799999999999994</v>
      </c>
      <c r="BC323" s="964">
        <v>-25.650000000000002</v>
      </c>
      <c r="BE323" s="701">
        <v>2014</v>
      </c>
      <c r="BF323" s="986" t="e">
        <f>#VALUE!</f>
        <v>#VALUE!</v>
      </c>
      <c r="BG323" s="972">
        <v>0.4</v>
      </c>
    </row>
    <row r="324" spans="1:59" ht="11.25" customHeight="1" x14ac:dyDescent="0.2">
      <c r="A324" s="566" t="s">
        <v>1483</v>
      </c>
      <c r="B324" s="651" t="s">
        <v>1484</v>
      </c>
      <c r="C324" s="1080" t="s">
        <v>4407</v>
      </c>
      <c r="D324" s="1080" t="s">
        <v>4408</v>
      </c>
      <c r="E324" s="835">
        <v>9</v>
      </c>
      <c r="F324" s="554">
        <v>425</v>
      </c>
      <c r="G324" s="554" t="s">
        <v>38</v>
      </c>
      <c r="H324" s="554" t="s">
        <v>38</v>
      </c>
      <c r="I324" s="966">
        <v>95.7</v>
      </c>
      <c r="J324" s="745">
        <f t="shared" si="69"/>
        <v>4.0125391849529777</v>
      </c>
      <c r="K324" s="968">
        <v>0.96</v>
      </c>
      <c r="L324" s="679">
        <v>4</v>
      </c>
      <c r="M324" s="736">
        <f t="shared" si="70"/>
        <v>3.84</v>
      </c>
      <c r="N324" s="644" t="s">
        <v>162</v>
      </c>
      <c r="O324" s="838">
        <v>0.92249999999999999</v>
      </c>
      <c r="P324" s="958">
        <v>43479</v>
      </c>
      <c r="Q324" s="958">
        <v>43496</v>
      </c>
      <c r="R324" s="736">
        <f t="shared" si="71"/>
        <v>4.0650406504065018</v>
      </c>
      <c r="S324" s="802">
        <f>IF(INDEX(Historical!$D$7:$D$1452,MATCH(B324,Historical!$B$7:$B$1452,0))=0,"n/a",(INDEX(Historical!$C$7:$C$1452,MATCH(B324,Historical!$B$7:$B$1452,0))/INDEX(Historical!$D$7:$D$1452,MATCH(B324,Historical!$B$7:$B$1452,0))-1)*100)</f>
        <v>6.0975609756097615</v>
      </c>
      <c r="T324" s="802">
        <f>IF(INDEX(Historical!$F$7:$F$1452,MATCH(B324,Historical!$B$7:$B$1452,0))=0,"n/a",((INDEX(Historical!$C$7:$C$1452,MATCH(B324,Historical!$B$7:$B$1452,0))/INDEX(Historical!$F$7:$F$1452,MATCH(B324,Historical!$B$7:$B$1452,0)))^(1/3)-1)*100)</f>
        <v>6.0226847710841414</v>
      </c>
      <c r="U324" s="802">
        <f>IF(INDEX(Historical!$I$7:$I$1452,MATCH(B324,Historical!$B$7:$B$1452,0))=0,"n/a",((INDEX(Historical!$C$7:$C$1452,MATCH(B324,Historical!$B$7:$B$1452,0))/INDEX(Historical!$I$7:$I$1452,MATCH(B324,Historical!$B$7:$B$1452,0)))^(1/5)-1)*100)</f>
        <v>5.6805496536407318</v>
      </c>
      <c r="V324" s="802">
        <f>IF(INDEX(Historical!$O$7:$O$1452,MATCH(B324,Historical!$B$7:$B$1452,0))=0,"n/a",((INDEX(Historical!$C$7:$C$1452,MATCH(B324,Historical!$B$7:$B$1452,0))/INDEX(Historical!$O$7:$O$1452,MATCH(B324,Historical!$B$7:$B$1452,0)))^(1/10)-1)*100)</f>
        <v>3.699434433604365</v>
      </c>
      <c r="W324" s="803">
        <f t="shared" si="72"/>
        <v>1.5355184030403703</v>
      </c>
      <c r="X324" s="804">
        <f t="shared" si="73"/>
        <v>0.35952845909118553</v>
      </c>
      <c r="Y324" s="756"/>
      <c r="Z324" s="745">
        <f t="shared" si="74"/>
        <v>155.4655870445344</v>
      </c>
      <c r="AA324" s="678">
        <f t="shared" si="75"/>
        <v>38.744939271255056</v>
      </c>
      <c r="AB324" s="679">
        <v>12</v>
      </c>
      <c r="AC324" s="959">
        <v>2.4700000000000002</v>
      </c>
      <c r="AD324" s="959">
        <v>5.53</v>
      </c>
      <c r="AE324" s="959">
        <v>7.38</v>
      </c>
      <c r="AF324" s="959">
        <v>1.75</v>
      </c>
      <c r="AG324" s="959">
        <v>4.5</v>
      </c>
      <c r="AH324" s="959">
        <v>6.3</v>
      </c>
      <c r="AI324" s="959">
        <v>7.64</v>
      </c>
      <c r="AJ324" s="959">
        <v>15.8</v>
      </c>
      <c r="AK324" s="959">
        <v>7.0000000000000009</v>
      </c>
      <c r="AL324" s="969">
        <v>11480</v>
      </c>
      <c r="AM324" s="964">
        <v>0.1</v>
      </c>
      <c r="AN324" s="959">
        <v>0.73</v>
      </c>
      <c r="AO324" s="845">
        <f t="shared" si="76"/>
        <v>-29.051850432661347</v>
      </c>
      <c r="AP324" s="846">
        <f t="shared" si="77"/>
        <v>9.6930888385937095</v>
      </c>
      <c r="AQ324" s="680">
        <f t="shared" si="78"/>
        <v>73.594218701348794</v>
      </c>
      <c r="AR324" s="745">
        <f>INDEX(Historical!$C$7:$C$1452,MATCH(B324,Historical!$B$7:$B$1452,0))*IF(AH324="n/a",1.03,IF(AH324&lt;0,1.01,IF(AH324&gt;10,1.1,(1+AH324/100))))</f>
        <v>3.6992399999999996</v>
      </c>
      <c r="AS324" s="678">
        <f t="shared" si="79"/>
        <v>3.9818619359999996</v>
      </c>
      <c r="AT324" s="678">
        <f t="shared" si="85"/>
        <v>4.2605922715200002</v>
      </c>
      <c r="AU324" s="678">
        <f t="shared" si="85"/>
        <v>4.5588337305264002</v>
      </c>
      <c r="AV324" s="678">
        <f t="shared" si="85"/>
        <v>4.8779520916632482</v>
      </c>
      <c r="AW324" s="745">
        <f t="shared" si="80"/>
        <v>21.37848002970965</v>
      </c>
      <c r="AX324" s="854">
        <f t="shared" si="81"/>
        <v>22.33905959217309</v>
      </c>
      <c r="AY324" s="1090">
        <v>0.38</v>
      </c>
      <c r="AZ324" s="964">
        <v>12.379999999999999</v>
      </c>
      <c r="BA324" s="964">
        <v>-8.84</v>
      </c>
      <c r="BB324" s="964">
        <v>-3.81</v>
      </c>
      <c r="BC324" s="964">
        <v>-1.76</v>
      </c>
      <c r="BE324" s="701">
        <v>2011</v>
      </c>
      <c r="BF324" s="986" t="e">
        <f>#VALUE!</f>
        <v>#VALUE!</v>
      </c>
      <c r="BG324" s="972">
        <v>2.5</v>
      </c>
    </row>
    <row r="325" spans="1:59" ht="11.25" customHeight="1" x14ac:dyDescent="0.2">
      <c r="A325" s="566" t="s">
        <v>1485</v>
      </c>
      <c r="B325" s="651" t="s">
        <v>1486</v>
      </c>
      <c r="C325" s="1080" t="s">
        <v>109</v>
      </c>
      <c r="D325" s="1080" t="s">
        <v>4427</v>
      </c>
      <c r="E325" s="835">
        <v>8</v>
      </c>
      <c r="F325" s="554">
        <v>452</v>
      </c>
      <c r="G325" s="554" t="s">
        <v>107</v>
      </c>
      <c r="H325" s="554" t="s">
        <v>107</v>
      </c>
      <c r="I325" s="966">
        <v>24.83</v>
      </c>
      <c r="J325" s="745">
        <f t="shared" si="69"/>
        <v>3.1413612565445033</v>
      </c>
      <c r="K325" s="968">
        <v>0.19500000000000001</v>
      </c>
      <c r="L325" s="679">
        <v>4</v>
      </c>
      <c r="M325" s="736">
        <f t="shared" si="70"/>
        <v>0.78</v>
      </c>
      <c r="N325" s="644" t="s">
        <v>150</v>
      </c>
      <c r="O325" s="838">
        <v>0.17</v>
      </c>
      <c r="P325" s="695">
        <v>43159</v>
      </c>
      <c r="Q325" s="695">
        <v>43174</v>
      </c>
      <c r="R325" s="736">
        <f t="shared" si="71"/>
        <v>14.705882352941172</v>
      </c>
      <c r="S325" s="802">
        <f>IF(INDEX(Historical!$D$7:$D$1452,MATCH(B325,Historical!$B$7:$B$1452,0))=0,"n/a",(INDEX(Historical!$C$7:$C$1452,MATCH(B325,Historical!$B$7:$B$1452,0))/INDEX(Historical!$D$7:$D$1452,MATCH(B325,Historical!$B$7:$B$1452,0))-1)*100)</f>
        <v>4.6875</v>
      </c>
      <c r="T325" s="802">
        <f>IF(INDEX(Historical!$F$7:$F$1452,MATCH(B325,Historical!$B$7:$B$1452,0))=0,"n/a",((INDEX(Historical!$C$7:$C$1452,MATCH(B325,Historical!$B$7:$B$1452,0))/INDEX(Historical!$F$7:$F$1452,MATCH(B325,Historical!$B$7:$B$1452,0)))^(1/3)-1)*100)</f>
        <v>4.9257953047803449</v>
      </c>
      <c r="U325" s="802">
        <f>IF(INDEX(Historical!$I$7:$I$1452,MATCH(B325,Historical!$B$7:$B$1452,0))=0,"n/a",((INDEX(Historical!$C$7:$C$1452,MATCH(B325,Historical!$B$7:$B$1452,0))/INDEX(Historical!$I$7:$I$1452,MATCH(B325,Historical!$B$7:$B$1452,0)))^(1/5)-1)*100)</f>
        <v>13.228162727841198</v>
      </c>
      <c r="V325" s="802" t="str">
        <f>IF(INDEX(Historical!$O$7:$O$1452,MATCH(B325,Historical!$B$7:$B$1452,0))=0,"n/a",((INDEX(Historical!$C$7:$C$1452,MATCH(B325,Historical!$B$7:$B$1452,0))/INDEX(Historical!$O$7:$O$1452,MATCH(B325,Historical!$B$7:$B$1452,0)))^(1/10)-1)*100)</f>
        <v>n/a</v>
      </c>
      <c r="W325" s="803" t="str">
        <f t="shared" si="72"/>
        <v>n/a</v>
      </c>
      <c r="X325" s="804" t="str">
        <f t="shared" si="73"/>
        <v>n/a</v>
      </c>
      <c r="Y325" s="967"/>
      <c r="Z325" s="745">
        <f t="shared" si="74"/>
        <v>39.195979899497488</v>
      </c>
      <c r="AA325" s="678">
        <f t="shared" si="75"/>
        <v>12.477386934673365</v>
      </c>
      <c r="AB325" s="679">
        <v>12</v>
      </c>
      <c r="AC325" s="959">
        <v>1.99</v>
      </c>
      <c r="AD325" s="959">
        <v>1.56</v>
      </c>
      <c r="AE325" s="959">
        <v>2.5099999999999998</v>
      </c>
      <c r="AF325" s="959">
        <v>0.87</v>
      </c>
      <c r="AG325" s="959">
        <v>6.1</v>
      </c>
      <c r="AH325" s="959">
        <v>2</v>
      </c>
      <c r="AI325" s="959">
        <v>23.36</v>
      </c>
      <c r="AJ325" s="959">
        <v>-1.3</v>
      </c>
      <c r="AK325" s="959">
        <v>8</v>
      </c>
      <c r="AL325" s="969">
        <v>316.33</v>
      </c>
      <c r="AM325" s="964">
        <v>1.3</v>
      </c>
      <c r="AN325" s="959">
        <v>0.09</v>
      </c>
      <c r="AO325" s="845">
        <f t="shared" si="76"/>
        <v>3.8921370497123355</v>
      </c>
      <c r="AP325" s="846">
        <f t="shared" si="77"/>
        <v>16.369523984385701</v>
      </c>
      <c r="AQ325" s="680">
        <f t="shared" si="78"/>
        <v>-30.54073413330395</v>
      </c>
      <c r="AR325" s="745">
        <f>INDEX(Historical!$C$7:$C$1452,MATCH(B325,Historical!$B$7:$B$1452,0))*IF(AH325="n/a",1.03,IF(AH325&lt;0,1.01,IF(AH325&gt;10,1.1,(1+AH325/100))))</f>
        <v>0.68340000000000001</v>
      </c>
      <c r="AS325" s="678">
        <f t="shared" si="79"/>
        <v>0.75174000000000007</v>
      </c>
      <c r="AT325" s="678">
        <f t="shared" si="85"/>
        <v>0.81187920000000013</v>
      </c>
      <c r="AU325" s="678">
        <f t="shared" si="85"/>
        <v>0.87682953600000024</v>
      </c>
      <c r="AV325" s="678">
        <f t="shared" si="85"/>
        <v>0.94697589888000033</v>
      </c>
      <c r="AW325" s="745">
        <f t="shared" si="80"/>
        <v>4.070824634880001</v>
      </c>
      <c r="AX325" s="854">
        <f t="shared" si="81"/>
        <v>16.394783064357636</v>
      </c>
      <c r="AY325" s="1090">
        <v>0.99</v>
      </c>
      <c r="AZ325" s="964">
        <v>4.3499999999999996</v>
      </c>
      <c r="BA325" s="964">
        <v>-29.459999999999997</v>
      </c>
      <c r="BB325" s="964">
        <v>-12.540000000000001</v>
      </c>
      <c r="BC325" s="964">
        <v>-22.75</v>
      </c>
      <c r="BE325" s="701">
        <v>2011</v>
      </c>
      <c r="BF325" s="986" t="e">
        <f>#VALUE!</f>
        <v>#VALUE!</v>
      </c>
      <c r="BG325" s="972">
        <v>0.70000000000000007</v>
      </c>
    </row>
    <row r="326" spans="1:59" ht="11.25" customHeight="1" x14ac:dyDescent="0.2">
      <c r="A326" s="645" t="s">
        <v>1489</v>
      </c>
      <c r="B326" s="651" t="s">
        <v>1490</v>
      </c>
      <c r="C326" s="1080" t="s">
        <v>4277</v>
      </c>
      <c r="D326" s="1080" t="s">
        <v>4414</v>
      </c>
      <c r="E326" s="835">
        <v>8</v>
      </c>
      <c r="F326" s="554">
        <v>500</v>
      </c>
      <c r="G326" s="554" t="s">
        <v>107</v>
      </c>
      <c r="H326" s="554" t="s">
        <v>107</v>
      </c>
      <c r="I326" s="966">
        <v>64.61</v>
      </c>
      <c r="J326" s="745">
        <f t="shared" si="69"/>
        <v>1.238198421297013</v>
      </c>
      <c r="K326" s="968">
        <v>0.2</v>
      </c>
      <c r="L326" s="679">
        <v>4</v>
      </c>
      <c r="M326" s="736">
        <f t="shared" si="70"/>
        <v>0.8</v>
      </c>
      <c r="N326" s="644" t="s">
        <v>251</v>
      </c>
      <c r="O326" s="838">
        <v>0.18</v>
      </c>
      <c r="P326" s="958">
        <v>43244</v>
      </c>
      <c r="Q326" s="958">
        <v>43259</v>
      </c>
      <c r="R326" s="736">
        <f t="shared" si="71"/>
        <v>11.111111111111121</v>
      </c>
      <c r="S326" s="802">
        <f>IF(INDEX(Historical!$D$7:$D$1452,MATCH(B326,Historical!$B$7:$B$1452,0))=0,"n/a",(INDEX(Historical!$C$7:$C$1452,MATCH(B326,Historical!$B$7:$B$1452,0))/INDEX(Historical!$D$7:$D$1452,MATCH(B326,Historical!$B$7:$B$1452,0))-1)*100)</f>
        <v>3.6764705882352589</v>
      </c>
      <c r="T326" s="802">
        <f>IF(INDEX(Historical!$F$7:$F$1452,MATCH(B326,Historical!$B$7:$B$1452,0))=0,"n/a",((INDEX(Historical!$C$7:$C$1452,MATCH(B326,Historical!$B$7:$B$1452,0))/INDEX(Historical!$F$7:$F$1452,MATCH(B326,Historical!$B$7:$B$1452,0)))^(1/3)-1)*100)</f>
        <v>2.4823964331783133</v>
      </c>
      <c r="U326" s="802">
        <f>IF(INDEX(Historical!$I$7:$I$1452,MATCH(B326,Historical!$B$7:$B$1452,0))=0,"n/a",((INDEX(Historical!$C$7:$C$1452,MATCH(B326,Historical!$B$7:$B$1452,0))/INDEX(Historical!$I$7:$I$1452,MATCH(B326,Historical!$B$7:$B$1452,0)))^(1/5)-1)*100)</f>
        <v>2.6028644479255014</v>
      </c>
      <c r="V326" s="802" t="str">
        <f>IF(INDEX(Historical!$O$7:$O$1452,MATCH(B326,Historical!$B$7:$B$1452,0))=0,"n/a",((INDEX(Historical!$C$7:$C$1452,MATCH(B326,Historical!$B$7:$B$1452,0))/INDEX(Historical!$O$7:$O$1452,MATCH(B326,Historical!$B$7:$B$1452,0)))^(1/10)-1)*100)</f>
        <v>n/a</v>
      </c>
      <c r="W326" s="803" t="str">
        <f t="shared" si="72"/>
        <v>n/a</v>
      </c>
      <c r="X326" s="804">
        <f t="shared" si="73"/>
        <v>5.3778191072840938E-2</v>
      </c>
      <c r="Y326" s="967"/>
      <c r="Z326" s="745">
        <f t="shared" si="74"/>
        <v>10.596026490066226</v>
      </c>
      <c r="AA326" s="678">
        <f t="shared" si="75"/>
        <v>8.5576158940397349</v>
      </c>
      <c r="AB326" s="679">
        <v>12</v>
      </c>
      <c r="AC326" s="959">
        <v>7.55</v>
      </c>
      <c r="AD326" s="959">
        <v>0.63</v>
      </c>
      <c r="AE326" s="959">
        <v>1.71</v>
      </c>
      <c r="AF326" s="959">
        <v>1.94</v>
      </c>
      <c r="AG326" s="959">
        <v>23.1</v>
      </c>
      <c r="AH326" s="959">
        <v>234.60000000000002</v>
      </c>
      <c r="AI326" s="959">
        <v>0.3</v>
      </c>
      <c r="AJ326" s="959">
        <v>48.4</v>
      </c>
      <c r="AK326" s="959">
        <v>13.66</v>
      </c>
      <c r="AL326" s="969">
        <v>3630</v>
      </c>
      <c r="AM326" s="964">
        <v>0.4</v>
      </c>
      <c r="AN326" s="959">
        <v>0.19</v>
      </c>
      <c r="AO326" s="845">
        <f t="shared" si="76"/>
        <v>-4.7165530248172205</v>
      </c>
      <c r="AP326" s="846">
        <f t="shared" si="77"/>
        <v>3.8410628692225144</v>
      </c>
      <c r="AQ326" s="680">
        <f t="shared" si="78"/>
        <v>-14.101416815624079</v>
      </c>
      <c r="AR326" s="745">
        <f>INDEX(Historical!$C$7:$C$1452,MATCH(B326,Historical!$B$7:$B$1452,0))*IF(AH326="n/a",1.03,IF(AH326&lt;0,1.01,IF(AH326&gt;10,1.1,(1+AH326/100))))</f>
        <v>0.77549999999999986</v>
      </c>
      <c r="AS326" s="678">
        <f t="shared" si="79"/>
        <v>0.77782649999999975</v>
      </c>
      <c r="AT326" s="678">
        <f t="shared" si="85"/>
        <v>0.85560914999999982</v>
      </c>
      <c r="AU326" s="678">
        <f t="shared" si="85"/>
        <v>0.94117006499999989</v>
      </c>
      <c r="AV326" s="678">
        <f t="shared" si="85"/>
        <v>1.0352870715</v>
      </c>
      <c r="AW326" s="745">
        <f t="shared" si="80"/>
        <v>4.3853927864999989</v>
      </c>
      <c r="AX326" s="854">
        <f t="shared" si="81"/>
        <v>6.7874830312645091</v>
      </c>
      <c r="AY326" s="1090">
        <v>1.19</v>
      </c>
      <c r="AZ326" s="964">
        <v>14.62</v>
      </c>
      <c r="BA326" s="964">
        <v>-49.63</v>
      </c>
      <c r="BB326" s="964">
        <v>-9.370000000000001</v>
      </c>
      <c r="BC326" s="964">
        <v>-30.330000000000002</v>
      </c>
      <c r="BE326" s="701">
        <v>2011</v>
      </c>
      <c r="BF326" s="986" t="e">
        <f>#VALUE!</f>
        <v>#VALUE!</v>
      </c>
      <c r="BG326" s="972">
        <v>15.9</v>
      </c>
    </row>
    <row r="327" spans="1:59" ht="11.25" customHeight="1" x14ac:dyDescent="0.2">
      <c r="A327" s="645" t="s">
        <v>3908</v>
      </c>
      <c r="B327" s="651" t="s">
        <v>3909</v>
      </c>
      <c r="C327" s="1080" t="s">
        <v>113</v>
      </c>
      <c r="D327" s="1080" t="s">
        <v>4410</v>
      </c>
      <c r="E327" s="835">
        <v>5</v>
      </c>
      <c r="F327" s="554">
        <v>789</v>
      </c>
      <c r="G327" s="554" t="s">
        <v>107</v>
      </c>
      <c r="H327" s="554" t="s">
        <v>107</v>
      </c>
      <c r="I327" s="966">
        <v>31.75</v>
      </c>
      <c r="J327" s="745">
        <f t="shared" ref="J327:J390" si="86">(M327/I327)*100</f>
        <v>3.1496062992125982</v>
      </c>
      <c r="K327" s="968">
        <v>0.25</v>
      </c>
      <c r="L327" s="679">
        <v>4</v>
      </c>
      <c r="M327" s="736">
        <f t="shared" ref="M327:M390" si="87">K327*L327</f>
        <v>1</v>
      </c>
      <c r="N327" s="644" t="s">
        <v>137</v>
      </c>
      <c r="O327" s="838">
        <v>0.22700000000000001</v>
      </c>
      <c r="P327" s="695">
        <v>43158</v>
      </c>
      <c r="Q327" s="695">
        <v>43173</v>
      </c>
      <c r="R327" s="736">
        <f t="shared" ref="R327:R390" si="88">(K327-O327)/O327*100</f>
        <v>10.132158590308366</v>
      </c>
      <c r="S327" s="802">
        <f>IF(INDEX(Historical!$D$7:$D$1452,MATCH(B327,Historical!$B$7:$B$1452,0))=0,"n/a",(INDEX(Historical!$C$7:$C$1452,MATCH(B327,Historical!$B$7:$B$1452,0))/INDEX(Historical!$D$7:$D$1452,MATCH(B327,Historical!$B$7:$B$1452,0))-1)*100)</f>
        <v>10.194174757281571</v>
      </c>
      <c r="T327" s="802">
        <f>IF(INDEX(Historical!$F$7:$F$1452,MATCH(B327,Historical!$B$7:$B$1452,0))=0,"n/a",((INDEX(Historical!$C$7:$C$1452,MATCH(B327,Historical!$B$7:$B$1452,0))/INDEX(Historical!$F$7:$F$1452,MATCH(B327,Historical!$B$7:$B$1452,0)))^(1/3)-1)*100)</f>
        <v>10.118168263451444</v>
      </c>
      <c r="U327" s="802" t="str">
        <f>IF(INDEX(Historical!$I$7:$I$1452,MATCH(B327,Historical!$B$7:$B$1452,0))=0,"n/a",((INDEX(Historical!$C$7:$C$1452,MATCH(B327,Historical!$B$7:$B$1452,0))/INDEX(Historical!$I$7:$I$1452,MATCH(B327,Historical!$B$7:$B$1452,0)))^(1/5)-1)*100)</f>
        <v>n/a</v>
      </c>
      <c r="V327" s="802" t="str">
        <f>IF(INDEX(Historical!$O$7:$O$1452,MATCH(B327,Historical!$B$7:$B$1452,0))=0,"n/a",((INDEX(Historical!$C$7:$C$1452,MATCH(B327,Historical!$B$7:$B$1452,0))/INDEX(Historical!$O$7:$O$1452,MATCH(B327,Historical!$B$7:$B$1452,0)))^(1/10)-1)*100)</f>
        <v>n/a</v>
      </c>
      <c r="W327" s="803" t="str">
        <f t="shared" ref="W327:W390" si="89">IF(OR(U327&lt;=0,U327="n/a",V327&lt;=0,V327="n/a"),"n/a",U327/V327)</f>
        <v>n/a</v>
      </c>
      <c r="X327" s="804" t="str">
        <f t="shared" ref="X327:X390" si="90">IF(OR(AJ327&lt;=0,AJ327="n/a",U327&lt;=0,U327="n/a"),"n/a",U327/AJ327)</f>
        <v>n/a</v>
      </c>
      <c r="Y327" s="756"/>
      <c r="Z327" s="745" t="str">
        <f t="shared" ref="Z327:Z390" si="91">IF(OR(AC327&lt;0.01,AC327="n/a"),"n/a",M327/AC327*100)</f>
        <v>n/a</v>
      </c>
      <c r="AA327" s="678" t="str">
        <f t="shared" ref="AA327:AA390" si="92">IF(OR(AC327&lt;0.01,AC327="n/a"),"n/a",I327/AC327)</f>
        <v>n/a</v>
      </c>
      <c r="AB327" s="679">
        <v>12</v>
      </c>
      <c r="AC327" s="959">
        <v>-0.12</v>
      </c>
      <c r="AD327" s="959" t="s">
        <v>138</v>
      </c>
      <c r="AE327" s="959">
        <v>2.46</v>
      </c>
      <c r="AF327" s="959">
        <v>1.74</v>
      </c>
      <c r="AG327" s="959">
        <v>8.2000000000000011</v>
      </c>
      <c r="AH327" s="959">
        <v>1.3</v>
      </c>
      <c r="AI327" s="959">
        <v>17.580000000000002</v>
      </c>
      <c r="AJ327" s="959">
        <v>7.1999999999999993</v>
      </c>
      <c r="AK327" s="959">
        <v>16</v>
      </c>
      <c r="AL327" s="969">
        <v>1420</v>
      </c>
      <c r="AM327" s="964">
        <v>0.4</v>
      </c>
      <c r="AN327" s="959">
        <v>1.1299999999999999</v>
      </c>
      <c r="AO327" s="845" t="str">
        <f t="shared" ref="AO327:AO390" si="93">IF(U327="n/a","n/a",IF(AA327&lt;0,"n/a",IF(AA327="n/a","n/a",J327+U327-AA327)))</f>
        <v>n/a</v>
      </c>
      <c r="AP327" s="846" t="str">
        <f t="shared" ref="AP327:AP390" si="94">IF(U327="n/a","n/a",J327+U327)</f>
        <v>n/a</v>
      </c>
      <c r="AQ327" s="680" t="str">
        <f t="shared" ref="AQ327:AQ390" si="95">IF(OR(AC327&lt;0.01,AF327="n/a"),"n/a",(I327/SQRT(22.5*AC327*(I327/AF327))-1)*100)</f>
        <v>n/a</v>
      </c>
      <c r="AR327" s="745">
        <f>INDEX(Historical!$C$7:$C$1452,MATCH(B327,Historical!$B$7:$B$1452,0))*IF(AH327="n/a",1.03,IF(AH327&lt;0,1.01,IF(AH327&gt;10,1.1,(1+AH327/100))))</f>
        <v>0.91980399999999995</v>
      </c>
      <c r="AS327" s="678">
        <f t="shared" ref="AS327:AS390" si="96">IF($AI327="n/a",1.03*AR327,IF($AI327&lt;0,1.01*AR327,IF($AI327&gt;10,1.1*AR327,(1+$AI327/100)*AR327)))</f>
        <v>1.0117844</v>
      </c>
      <c r="AT327" s="678">
        <f t="shared" ref="AT327:AV346" si="97">IF($AK327="n/a",1.03*AS327,IF($AK327&lt;0,1.01*AS327,IF($AK327&gt;10,1.1*AS327,(1+$AK327/100)*AS327)))</f>
        <v>1.1129628400000002</v>
      </c>
      <c r="AU327" s="678">
        <f t="shared" si="97"/>
        <v>1.2242591240000003</v>
      </c>
      <c r="AV327" s="678">
        <f t="shared" si="97"/>
        <v>1.3466850364000005</v>
      </c>
      <c r="AW327" s="745">
        <f t="shared" ref="AW327:AW390" si="98">SUM(AR327:AV327)</f>
        <v>5.6154954004000004</v>
      </c>
      <c r="AX327" s="854">
        <f t="shared" ref="AX327:AX390" si="99">AW327/I327*100</f>
        <v>17.686599686299214</v>
      </c>
      <c r="AY327" s="1090">
        <v>1.74</v>
      </c>
      <c r="AZ327" s="964">
        <v>7.7700000000000005</v>
      </c>
      <c r="BA327" s="964">
        <v>-37</v>
      </c>
      <c r="BB327" s="964">
        <v>-16.43</v>
      </c>
      <c r="BC327" s="964">
        <v>-26.009999999999998</v>
      </c>
      <c r="BE327" s="701">
        <v>2014</v>
      </c>
      <c r="BF327" s="986" t="e">
        <f t="shared" ref="BF327" si="100">#VALUE!</f>
        <v>#VALUE!</v>
      </c>
      <c r="BG327" s="972">
        <v>3.4000000000000004</v>
      </c>
    </row>
    <row r="328" spans="1:59" ht="11.25" customHeight="1" x14ac:dyDescent="0.2">
      <c r="A328" s="645" t="s">
        <v>3910</v>
      </c>
      <c r="B328" s="651" t="s">
        <v>3911</v>
      </c>
      <c r="C328" s="1080" t="s">
        <v>109</v>
      </c>
      <c r="D328" s="1080" t="s">
        <v>4423</v>
      </c>
      <c r="E328" s="835">
        <v>5</v>
      </c>
      <c r="F328" s="554">
        <v>785</v>
      </c>
      <c r="G328" s="554" t="s">
        <v>107</v>
      </c>
      <c r="H328" s="554" t="s">
        <v>107</v>
      </c>
      <c r="I328" s="966">
        <v>34.380000000000003</v>
      </c>
      <c r="J328" s="745">
        <f t="shared" si="86"/>
        <v>5.4682955206515409</v>
      </c>
      <c r="K328" s="968">
        <v>0.47</v>
      </c>
      <c r="L328" s="679">
        <v>4</v>
      </c>
      <c r="M328" s="736">
        <f t="shared" si="87"/>
        <v>1.88</v>
      </c>
      <c r="N328" s="644" t="s">
        <v>432</v>
      </c>
      <c r="O328" s="838">
        <v>0.37</v>
      </c>
      <c r="P328" s="695">
        <v>43147</v>
      </c>
      <c r="Q328" s="695">
        <v>43166</v>
      </c>
      <c r="R328" s="736">
        <f t="shared" si="88"/>
        <v>27.027027027027025</v>
      </c>
      <c r="S328" s="802">
        <f>IF(INDEX(Historical!$D$7:$D$1452,MATCH(B328,Historical!$B$7:$B$1452,0))=0,"n/a",(INDEX(Historical!$C$7:$C$1452,MATCH(B328,Historical!$B$7:$B$1452,0))/INDEX(Historical!$D$7:$D$1452,MATCH(B328,Historical!$B$7:$B$1452,0))-1)*100)</f>
        <v>19.354838709677423</v>
      </c>
      <c r="T328" s="802">
        <f>IF(INDEX(Historical!$F$7:$F$1452,MATCH(B328,Historical!$B$7:$B$1452,0))=0,"n/a",((INDEX(Historical!$C$7:$C$1452,MATCH(B328,Historical!$B$7:$B$1452,0))/INDEX(Historical!$F$7:$F$1452,MATCH(B328,Historical!$B$7:$B$1452,0)))^(1/3)-1)*100)</f>
        <v>54.66803737720354</v>
      </c>
      <c r="U328" s="802" t="str">
        <f>IF(INDEX(Historical!$I$7:$I$1452,MATCH(B328,Historical!$B$7:$B$1452,0))=0,"n/a",((INDEX(Historical!$C$7:$C$1452,MATCH(B328,Historical!$B$7:$B$1452,0))/INDEX(Historical!$I$7:$I$1452,MATCH(B328,Historical!$B$7:$B$1452,0)))^(1/5)-1)*100)</f>
        <v>n/a</v>
      </c>
      <c r="V328" s="802" t="str">
        <f>IF(INDEX(Historical!$O$7:$O$1452,MATCH(B328,Historical!$B$7:$B$1452,0))=0,"n/a",((INDEX(Historical!$C$7:$C$1452,MATCH(B328,Historical!$B$7:$B$1452,0))/INDEX(Historical!$O$7:$O$1452,MATCH(B328,Historical!$B$7:$B$1452,0)))^(1/10)-1)*100)</f>
        <v>n/a</v>
      </c>
      <c r="W328" s="803" t="str">
        <f t="shared" si="89"/>
        <v>n/a</v>
      </c>
      <c r="X328" s="804" t="str">
        <f t="shared" si="90"/>
        <v>n/a</v>
      </c>
      <c r="Y328" s="763"/>
      <c r="Z328" s="745">
        <f t="shared" si="91"/>
        <v>28.790199081163859</v>
      </c>
      <c r="AA328" s="678">
        <f t="shared" si="92"/>
        <v>5.2649310872894333</v>
      </c>
      <c r="AB328" s="679">
        <v>12</v>
      </c>
      <c r="AC328" s="959">
        <v>6.53</v>
      </c>
      <c r="AD328" s="959">
        <v>0.38</v>
      </c>
      <c r="AE328" s="959">
        <v>2.4</v>
      </c>
      <c r="AF328" s="959">
        <v>4.1900000000000004</v>
      </c>
      <c r="AG328" s="959">
        <v>21.9</v>
      </c>
      <c r="AH328" s="959">
        <v>252.70000000000002</v>
      </c>
      <c r="AI328" s="959">
        <v>2.82</v>
      </c>
      <c r="AJ328" s="959">
        <v>51.6</v>
      </c>
      <c r="AK328" s="959">
        <v>13.700000000000001</v>
      </c>
      <c r="AL328" s="969">
        <v>1960</v>
      </c>
      <c r="AM328" s="964">
        <v>0.1</v>
      </c>
      <c r="AN328" s="959">
        <v>0</v>
      </c>
      <c r="AO328" s="845" t="str">
        <f t="shared" si="93"/>
        <v>n/a</v>
      </c>
      <c r="AP328" s="846" t="str">
        <f t="shared" si="94"/>
        <v>n/a</v>
      </c>
      <c r="AQ328" s="680">
        <f t="shared" si="95"/>
        <v>-0.98246786947783216</v>
      </c>
      <c r="AR328" s="745">
        <f>INDEX(Historical!$C$7:$C$1452,MATCH(B328,Historical!$B$7:$B$1452,0))*IF(AH328="n/a",1.03,IF(AH328&lt;0,1.01,IF(AH328&gt;10,1.1,(1+AH328/100))))</f>
        <v>1.6280000000000001</v>
      </c>
      <c r="AS328" s="678">
        <f t="shared" si="96"/>
        <v>1.6739096000000002</v>
      </c>
      <c r="AT328" s="678">
        <f t="shared" si="97"/>
        <v>1.8413005600000003</v>
      </c>
      <c r="AU328" s="678">
        <f t="shared" si="97"/>
        <v>2.0254306160000004</v>
      </c>
      <c r="AV328" s="678">
        <f t="shared" si="97"/>
        <v>2.2279736776000005</v>
      </c>
      <c r="AW328" s="745">
        <f t="shared" si="98"/>
        <v>9.3966144536000016</v>
      </c>
      <c r="AX328" s="854">
        <f t="shared" si="99"/>
        <v>27.331630173356601</v>
      </c>
      <c r="AY328" s="1090">
        <v>1.79</v>
      </c>
      <c r="AZ328" s="964">
        <v>5.27</v>
      </c>
      <c r="BA328" s="964">
        <v>-47.949999999999996</v>
      </c>
      <c r="BB328" s="964">
        <v>-14.299999999999999</v>
      </c>
      <c r="BC328" s="964">
        <v>-34.19</v>
      </c>
      <c r="BE328" s="701">
        <v>2014</v>
      </c>
      <c r="BF328" s="986" t="e">
        <f>#VALUE!</f>
        <v>#VALUE!</v>
      </c>
      <c r="BG328" s="972">
        <v>10.7</v>
      </c>
    </row>
    <row r="329" spans="1:59" ht="11.25" customHeight="1" x14ac:dyDescent="0.2">
      <c r="A329" s="805" t="s">
        <v>3912</v>
      </c>
      <c r="B329" s="899" t="s">
        <v>3913</v>
      </c>
      <c r="C329" s="1080" t="s">
        <v>129</v>
      </c>
      <c r="D329" s="1080" t="s">
        <v>4415</v>
      </c>
      <c r="E329" s="835">
        <v>7</v>
      </c>
      <c r="F329" s="554">
        <v>628</v>
      </c>
      <c r="G329" s="554" t="s">
        <v>107</v>
      </c>
      <c r="H329" s="554" t="s">
        <v>107</v>
      </c>
      <c r="I329" s="973">
        <v>40.03</v>
      </c>
      <c r="J329" s="745">
        <f t="shared" si="86"/>
        <v>2.5980514614039474</v>
      </c>
      <c r="K329" s="566">
        <v>0.26</v>
      </c>
      <c r="L329" s="554">
        <v>4</v>
      </c>
      <c r="M329" s="736">
        <f t="shared" si="87"/>
        <v>1.04</v>
      </c>
      <c r="N329" s="554" t="s">
        <v>128</v>
      </c>
      <c r="O329" s="685">
        <v>0.22</v>
      </c>
      <c r="P329" s="725">
        <v>43370</v>
      </c>
      <c r="Q329" s="725">
        <v>43385</v>
      </c>
      <c r="R329" s="736">
        <f t="shared" si="88"/>
        <v>18.181818181818183</v>
      </c>
      <c r="S329" s="802">
        <f>IF(INDEX(Historical!$D$7:$D$1452,MATCH(B329,Historical!$B$7:$B$1452,0))=0,"n/a",(INDEX(Historical!$C$7:$C$1452,MATCH(B329,Historical!$B$7:$B$1452,0))/INDEX(Historical!$D$7:$D$1452,MATCH(B329,Historical!$B$7:$B$1452,0))-1)*100)</f>
        <v>13.888888888888884</v>
      </c>
      <c r="T329" s="802">
        <f>IF(INDEX(Historical!$F$7:$F$1452,MATCH(B329,Historical!$B$7:$B$1452,0))=0,"n/a",((INDEX(Historical!$C$7:$C$1452,MATCH(B329,Historical!$B$7:$B$1452,0))/INDEX(Historical!$F$7:$F$1452,MATCH(B329,Historical!$B$7:$B$1452,0)))^(1/3)-1)*100)</f>
        <v>12.23507977934435</v>
      </c>
      <c r="U329" s="802">
        <f>IF(INDEX(Historical!$I$7:$I$1452,MATCH(B329,Historical!$B$7:$B$1452,0))=0,"n/a",((INDEX(Historical!$C$7:$C$1452,MATCH(B329,Historical!$B$7:$B$1452,0))/INDEX(Historical!$I$7:$I$1452,MATCH(B329,Historical!$B$7:$B$1452,0)))^(1/5)-1)*100)</f>
        <v>44.535357174246414</v>
      </c>
      <c r="V329" s="802" t="str">
        <f>IF(INDEX(Historical!$O$7:$O$1452,MATCH(B329,Historical!$B$7:$B$1452,0))=0,"n/a",((INDEX(Historical!$C$7:$C$1452,MATCH(B329,Historical!$B$7:$B$1452,0))/INDEX(Historical!$O$7:$O$1452,MATCH(B329,Historical!$B$7:$B$1452,0)))^(1/10)-1)*100)</f>
        <v>n/a</v>
      </c>
      <c r="W329" s="803" t="str">
        <f t="shared" si="89"/>
        <v>n/a</v>
      </c>
      <c r="X329" s="804">
        <f t="shared" si="90"/>
        <v>2.7490961218670629</v>
      </c>
      <c r="Y329" s="746"/>
      <c r="Z329" s="745">
        <f t="shared" si="91"/>
        <v>46.846846846846844</v>
      </c>
      <c r="AA329" s="678">
        <f t="shared" si="92"/>
        <v>18.031531531531531</v>
      </c>
      <c r="AB329" s="679">
        <v>12</v>
      </c>
      <c r="AC329" s="972">
        <v>2.2200000000000002</v>
      </c>
      <c r="AD329" s="972">
        <v>2.23</v>
      </c>
      <c r="AE329" s="959">
        <v>2.29</v>
      </c>
      <c r="AF329" s="959">
        <v>2.31</v>
      </c>
      <c r="AG329" s="959">
        <v>13.5</v>
      </c>
      <c r="AH329" s="959">
        <v>77.3</v>
      </c>
      <c r="AI329" s="959">
        <v>2.56</v>
      </c>
      <c r="AJ329" s="782">
        <v>16.2</v>
      </c>
      <c r="AK329" s="782">
        <v>8.09</v>
      </c>
      <c r="AL329" s="972">
        <v>59970</v>
      </c>
      <c r="AM329" s="972">
        <v>0.1</v>
      </c>
      <c r="AN329" s="972">
        <v>0.79</v>
      </c>
      <c r="AO329" s="845">
        <f t="shared" si="93"/>
        <v>29.101877104118831</v>
      </c>
      <c r="AP329" s="846">
        <f t="shared" si="94"/>
        <v>47.133408635650362</v>
      </c>
      <c r="AQ329" s="680">
        <f t="shared" si="95"/>
        <v>36.060179231001932</v>
      </c>
      <c r="AR329" s="745">
        <f>INDEX(Historical!$C$7:$C$1452,MATCH(B329,Historical!$B$7:$B$1452,0))*IF(AH329="n/a",1.03,IF(AH329&lt;0,1.01,IF(AH329&gt;10,1.1,(1+AH329/100))))</f>
        <v>0.90200000000000002</v>
      </c>
      <c r="AS329" s="678">
        <f t="shared" si="96"/>
        <v>0.92509120000000011</v>
      </c>
      <c r="AT329" s="678">
        <f t="shared" si="97"/>
        <v>0.99993107808000015</v>
      </c>
      <c r="AU329" s="678">
        <f t="shared" si="97"/>
        <v>1.0808255022966722</v>
      </c>
      <c r="AV329" s="678">
        <f t="shared" si="97"/>
        <v>1.168264285432473</v>
      </c>
      <c r="AW329" s="745">
        <f t="shared" si="98"/>
        <v>5.076112065809145</v>
      </c>
      <c r="AX329" s="854">
        <f t="shared" si="99"/>
        <v>12.680769587332364</v>
      </c>
      <c r="AY329" s="831">
        <v>0.77</v>
      </c>
      <c r="AZ329" s="959">
        <v>6.97</v>
      </c>
      <c r="BA329" s="959">
        <v>-13.99</v>
      </c>
      <c r="BB329" s="959">
        <v>-6.45</v>
      </c>
      <c r="BC329" s="959">
        <v>-4.29</v>
      </c>
      <c r="BE329" s="701">
        <v>2012</v>
      </c>
      <c r="BF329" s="986" t="e">
        <f>#VALUE!</f>
        <v>#VALUE!</v>
      </c>
      <c r="BG329" s="972">
        <v>5.5</v>
      </c>
    </row>
    <row r="330" spans="1:59" s="882" customFormat="1" ht="11.25" customHeight="1" x14ac:dyDescent="0.2">
      <c r="A330" s="1042" t="s">
        <v>1491</v>
      </c>
      <c r="B330" s="890" t="s">
        <v>1492</v>
      </c>
      <c r="C330" s="1080" t="s">
        <v>4277</v>
      </c>
      <c r="D330" s="1080" t="s">
        <v>4457</v>
      </c>
      <c r="E330" s="862">
        <v>7</v>
      </c>
      <c r="F330" s="554">
        <v>597</v>
      </c>
      <c r="G330" s="1179" t="s">
        <v>107</v>
      </c>
      <c r="H330" s="1179" t="s">
        <v>107</v>
      </c>
      <c r="I330" s="863">
        <v>15.52</v>
      </c>
      <c r="J330" s="864">
        <f t="shared" si="86"/>
        <v>2.9896907216494846</v>
      </c>
      <c r="K330" s="865">
        <v>0.11600000000000001</v>
      </c>
      <c r="L330" s="866">
        <v>4</v>
      </c>
      <c r="M330" s="867">
        <f t="shared" si="87"/>
        <v>0.46400000000000002</v>
      </c>
      <c r="N330" s="868" t="s">
        <v>463</v>
      </c>
      <c r="O330" s="869">
        <v>0.113</v>
      </c>
      <c r="P330" s="870">
        <v>43189</v>
      </c>
      <c r="Q330" s="870">
        <v>43210</v>
      </c>
      <c r="R330" s="867">
        <f t="shared" si="88"/>
        <v>2.6548672566371705</v>
      </c>
      <c r="S330" s="802">
        <f>IF(INDEX(Historical!$D$7:$D$1452,MATCH(B330,Historical!$B$7:$B$1452,0))=0,"n/a",(INDEX(Historical!$C$7:$C$1452,MATCH(B330,Historical!$B$7:$B$1452,0))/INDEX(Historical!$D$7:$D$1452,MATCH(B330,Historical!$B$7:$B$1452,0))-1)*100)</f>
        <v>4.4186046511627941</v>
      </c>
      <c r="T330" s="802">
        <f>IF(INDEX(Historical!$F$7:$F$1452,MATCH(B330,Historical!$B$7:$B$1452,0))=0,"n/a",((INDEX(Historical!$C$7:$C$1452,MATCH(B330,Historical!$B$7:$B$1452,0))/INDEX(Historical!$F$7:$F$1452,MATCH(B330,Historical!$B$7:$B$1452,0)))^(1/3)-1)*100)</f>
        <v>14.386567719968912</v>
      </c>
      <c r="U330" s="802">
        <f>IF(INDEX(Historical!$I$7:$I$1452,MATCH(B330,Historical!$B$7:$B$1452,0))=0,"n/a",((INDEX(Historical!$C$7:$C$1452,MATCH(B330,Historical!$B$7:$B$1452,0))/INDEX(Historical!$I$7:$I$1452,MATCH(B330,Historical!$B$7:$B$1452,0)))^(1/5)-1)*100)</f>
        <v>62.194928252756718</v>
      </c>
      <c r="V330" s="802" t="str">
        <f>IF(INDEX(Historical!$O$7:$O$1452,MATCH(B330,Historical!$B$7:$B$1452,0))=0,"n/a",((INDEX(Historical!$C$7:$C$1452,MATCH(B330,Historical!$B$7:$B$1452,0))/INDEX(Historical!$O$7:$O$1452,MATCH(B330,Historical!$B$7:$B$1452,0)))^(1/10)-1)*100)</f>
        <v>n/a</v>
      </c>
      <c r="W330" s="871" t="str">
        <f t="shared" si="89"/>
        <v>n/a</v>
      </c>
      <c r="X330" s="872" t="str">
        <f t="shared" si="90"/>
        <v>n/a</v>
      </c>
      <c r="Y330" s="1116"/>
      <c r="Z330" s="864" t="str">
        <f t="shared" si="91"/>
        <v>n/a</v>
      </c>
      <c r="AA330" s="874" t="str">
        <f t="shared" si="92"/>
        <v>n/a</v>
      </c>
      <c r="AB330" s="866">
        <v>12</v>
      </c>
      <c r="AC330" s="875">
        <v>-0.09</v>
      </c>
      <c r="AD330" s="875" t="s">
        <v>138</v>
      </c>
      <c r="AE330" s="875">
        <v>2.75</v>
      </c>
      <c r="AF330" s="875">
        <v>1.9</v>
      </c>
      <c r="AG330" s="875">
        <v>0.3</v>
      </c>
      <c r="AH330" s="884">
        <v>-142.79999999999998</v>
      </c>
      <c r="AI330" s="884">
        <v>0</v>
      </c>
      <c r="AJ330" s="875">
        <v>-17.100000000000001</v>
      </c>
      <c r="AK330" s="875">
        <v>15</v>
      </c>
      <c r="AL330" s="876">
        <v>661.31</v>
      </c>
      <c r="AM330" s="877">
        <v>1.7999999999999998</v>
      </c>
      <c r="AN330" s="875">
        <v>0.24</v>
      </c>
      <c r="AO330" s="878" t="str">
        <f t="shared" si="93"/>
        <v>n/a</v>
      </c>
      <c r="AP330" s="879">
        <f t="shared" si="94"/>
        <v>65.184618974406206</v>
      </c>
      <c r="AQ330" s="880" t="str">
        <f t="shared" si="95"/>
        <v>n/a</v>
      </c>
      <c r="AR330" s="745">
        <f>INDEX(Historical!$C$7:$C$1452,MATCH(B330,Historical!$B$7:$B$1452,0))*IF(AH330="n/a",1.03,IF(AH330&lt;0,1.01,IF(AH330&gt;10,1.1,(1+AH330/100))))</f>
        <v>0.45349</v>
      </c>
      <c r="AS330" s="874">
        <f t="shared" si="96"/>
        <v>0.45349</v>
      </c>
      <c r="AT330" s="874">
        <f t="shared" si="97"/>
        <v>0.49883900000000003</v>
      </c>
      <c r="AU330" s="874">
        <f t="shared" si="97"/>
        <v>0.54872290000000012</v>
      </c>
      <c r="AV330" s="874">
        <f t="shared" si="97"/>
        <v>0.60359519000000017</v>
      </c>
      <c r="AW330" s="864">
        <f t="shared" si="98"/>
        <v>2.5581370900000002</v>
      </c>
      <c r="AX330" s="881">
        <f t="shared" si="99"/>
        <v>16.482842074742273</v>
      </c>
      <c r="AY330" s="1091">
        <v>0.9</v>
      </c>
      <c r="AZ330" s="877">
        <v>0.26</v>
      </c>
      <c r="BA330" s="877">
        <v>-41.980000000000004</v>
      </c>
      <c r="BB330" s="877">
        <v>-10.879999999999999</v>
      </c>
      <c r="BC330" s="877">
        <v>-23.64</v>
      </c>
      <c r="BD330" s="1007"/>
      <c r="BE330" s="701">
        <v>2012</v>
      </c>
      <c r="BF330" s="986" t="e">
        <f>#VALUE!</f>
        <v>#VALUE!</v>
      </c>
      <c r="BG330" s="938">
        <v>0.2</v>
      </c>
    </row>
    <row r="331" spans="1:59" ht="11.25" customHeight="1" x14ac:dyDescent="0.2">
      <c r="A331" s="566" t="s">
        <v>1493</v>
      </c>
      <c r="B331" s="651" t="s">
        <v>1494</v>
      </c>
      <c r="C331" s="1080" t="s">
        <v>109</v>
      </c>
      <c r="D331" s="1080" t="s">
        <v>4423</v>
      </c>
      <c r="E331" s="835">
        <v>9</v>
      </c>
      <c r="F331" s="554">
        <v>348</v>
      </c>
      <c r="G331" s="554" t="s">
        <v>107</v>
      </c>
      <c r="H331" s="554" t="s">
        <v>107</v>
      </c>
      <c r="I331" s="966">
        <v>140.04</v>
      </c>
      <c r="J331" s="745">
        <f t="shared" si="86"/>
        <v>1.2567837760639819</v>
      </c>
      <c r="K331" s="968">
        <v>0.44</v>
      </c>
      <c r="L331" s="679">
        <v>4</v>
      </c>
      <c r="M331" s="736">
        <f t="shared" si="87"/>
        <v>1.76</v>
      </c>
      <c r="N331" s="644" t="s">
        <v>112</v>
      </c>
      <c r="O331" s="838">
        <v>0.38</v>
      </c>
      <c r="P331" s="695">
        <v>43147</v>
      </c>
      <c r="Q331" s="695">
        <v>43171</v>
      </c>
      <c r="R331" s="736">
        <f t="shared" si="88"/>
        <v>15.789473684210526</v>
      </c>
      <c r="S331" s="802">
        <f>IF(INDEX(Historical!$D$7:$D$1452,MATCH(B331,Historical!$B$7:$B$1452,0))=0,"n/a",(INDEX(Historical!$C$7:$C$1452,MATCH(B331,Historical!$B$7:$B$1452,0))/INDEX(Historical!$D$7:$D$1452,MATCH(B331,Historical!$B$7:$B$1452,0))-1)*100)</f>
        <v>4.1095890410958846</v>
      </c>
      <c r="T331" s="802">
        <f>IF(INDEX(Historical!$F$7:$F$1452,MATCH(B331,Historical!$B$7:$B$1452,0))=0,"n/a",((INDEX(Historical!$C$7:$C$1452,MATCH(B331,Historical!$B$7:$B$1452,0))/INDEX(Historical!$F$7:$F$1452,MATCH(B331,Historical!$B$7:$B$1452,0)))^(1/3)-1)*100)</f>
        <v>10.715524489384997</v>
      </c>
      <c r="U331" s="802">
        <f>IF(INDEX(Historical!$I$7:$I$1452,MATCH(B331,Historical!$B$7:$B$1452,0))=0,"n/a",((INDEX(Historical!$C$7:$C$1452,MATCH(B331,Historical!$B$7:$B$1452,0))/INDEX(Historical!$I$7:$I$1452,MATCH(B331,Historical!$B$7:$B$1452,0)))^(1/5)-1)*100)</f>
        <v>18.88654957871243</v>
      </c>
      <c r="V331" s="802">
        <f>IF(INDEX(Historical!$O$7:$O$1452,MATCH(B331,Historical!$B$7:$B$1452,0))=0,"n/a",((INDEX(Historical!$C$7:$C$1452,MATCH(B331,Historical!$B$7:$B$1452,0))/INDEX(Historical!$O$7:$O$1452,MATCH(B331,Historical!$B$7:$B$1452,0)))^(1/10)-1)*100)</f>
        <v>16.860936130231497</v>
      </c>
      <c r="W331" s="803">
        <f t="shared" si="89"/>
        <v>1.1201364759842145</v>
      </c>
      <c r="X331" s="804">
        <f t="shared" si="90"/>
        <v>3.7773099157424861</v>
      </c>
      <c r="Y331" s="756"/>
      <c r="Z331" s="745">
        <f t="shared" si="91"/>
        <v>40.835266821345712</v>
      </c>
      <c r="AA331" s="678">
        <f t="shared" si="92"/>
        <v>32.491879350348029</v>
      </c>
      <c r="AB331" s="679">
        <v>12</v>
      </c>
      <c r="AC331" s="959">
        <v>4.3099999999999996</v>
      </c>
      <c r="AD331" s="959">
        <v>2.2799999999999998</v>
      </c>
      <c r="AE331" s="959">
        <v>6.05</v>
      </c>
      <c r="AF331" s="959">
        <v>67</v>
      </c>
      <c r="AG331" s="962">
        <v>842.6</v>
      </c>
      <c r="AH331" s="959">
        <v>184.3</v>
      </c>
      <c r="AI331" s="959">
        <v>7.5600000000000005</v>
      </c>
      <c r="AJ331" s="959">
        <v>5</v>
      </c>
      <c r="AK331" s="959">
        <v>14.249999999999998</v>
      </c>
      <c r="AL331" s="969">
        <v>27500</v>
      </c>
      <c r="AM331" s="965">
        <v>0.1</v>
      </c>
      <c r="AN331" s="959">
        <v>12.38</v>
      </c>
      <c r="AO331" s="845">
        <f t="shared" si="93"/>
        <v>-12.348545995571616</v>
      </c>
      <c r="AP331" s="846">
        <f t="shared" si="94"/>
        <v>20.143333354776413</v>
      </c>
      <c r="AQ331" s="680">
        <f t="shared" si="95"/>
        <v>883.63405943319697</v>
      </c>
      <c r="AR331" s="745">
        <f>INDEX(Historical!$C$7:$C$1452,MATCH(B331,Historical!$B$7:$B$1452,0))*IF(AH331="n/a",1.03,IF(AH331&lt;0,1.01,IF(AH331&gt;10,1.1,(1+AH331/100))))</f>
        <v>1.6720000000000002</v>
      </c>
      <c r="AS331" s="678">
        <f t="shared" si="96"/>
        <v>1.7984032000000003</v>
      </c>
      <c r="AT331" s="678">
        <f t="shared" si="97"/>
        <v>1.9782435200000006</v>
      </c>
      <c r="AU331" s="678">
        <f t="shared" si="97"/>
        <v>2.1760678720000008</v>
      </c>
      <c r="AV331" s="678">
        <f t="shared" si="97"/>
        <v>2.3936746592000011</v>
      </c>
      <c r="AW331" s="745">
        <f t="shared" si="98"/>
        <v>10.018389251200002</v>
      </c>
      <c r="AX331" s="854">
        <f t="shared" si="99"/>
        <v>7.1539483370465602</v>
      </c>
      <c r="AY331" s="1090">
        <v>1.25</v>
      </c>
      <c r="AZ331" s="964">
        <v>8.34</v>
      </c>
      <c r="BA331" s="964">
        <v>-25.5</v>
      </c>
      <c r="BB331" s="964">
        <v>-5.7799999999999994</v>
      </c>
      <c r="BC331" s="964">
        <v>-15.310000000000002</v>
      </c>
      <c r="BE331" s="701">
        <v>2010</v>
      </c>
      <c r="BF331" s="986" t="e">
        <f>#VALUE!</f>
        <v>#VALUE!</v>
      </c>
      <c r="BG331" s="972">
        <v>12.5</v>
      </c>
    </row>
    <row r="332" spans="1:59" ht="11.25" customHeight="1" x14ac:dyDescent="0.2">
      <c r="A332" s="566" t="s">
        <v>4275</v>
      </c>
      <c r="B332" s="651" t="s">
        <v>4271</v>
      </c>
      <c r="C332" s="1080" t="s">
        <v>109</v>
      </c>
      <c r="D332" s="1080" t="s">
        <v>4423</v>
      </c>
      <c r="E332" s="835">
        <v>5</v>
      </c>
      <c r="F332" s="554">
        <v>829</v>
      </c>
      <c r="G332" s="554" t="s">
        <v>107</v>
      </c>
      <c r="H332" s="554" t="s">
        <v>107</v>
      </c>
      <c r="I332" s="970">
        <v>39.65</v>
      </c>
      <c r="J332" s="745">
        <f t="shared" si="86"/>
        <v>3.0264817150063053</v>
      </c>
      <c r="K332" s="974">
        <v>0.3</v>
      </c>
      <c r="L332" s="701">
        <v>4</v>
      </c>
      <c r="M332" s="736">
        <f t="shared" si="87"/>
        <v>1.2</v>
      </c>
      <c r="N332" s="701" t="s">
        <v>563</v>
      </c>
      <c r="O332" s="839">
        <v>0.25</v>
      </c>
      <c r="P332" s="725">
        <v>43311</v>
      </c>
      <c r="Q332" s="725">
        <v>43327</v>
      </c>
      <c r="R332" s="736">
        <f t="shared" si="88"/>
        <v>19.999999999999996</v>
      </c>
      <c r="S332" s="802">
        <f>IF(INDEX(Historical!$D$7:$D$1452,MATCH(B332,Historical!$B$7:$B$1452,0))=0,"n/a",(INDEX(Historical!$C$7:$C$1452,MATCH(B332,Historical!$B$7:$B$1452,0))/INDEX(Historical!$D$7:$D$1452,MATCH(B332,Historical!$B$7:$B$1452,0))-1)*100)</f>
        <v>28.57142857142858</v>
      </c>
      <c r="T332" s="802">
        <f>IF(INDEX(Historical!$F$7:$F$1452,MATCH(B332,Historical!$B$7:$B$1452,0))=0,"n/a",((INDEX(Historical!$C$7:$C$1452,MATCH(B332,Historical!$B$7:$B$1452,0))/INDEX(Historical!$F$7:$F$1452,MATCH(B332,Historical!$B$7:$B$1452,0)))^(1/3)-1)*100)</f>
        <v>37.001342118888282</v>
      </c>
      <c r="U332" s="802">
        <f>IF(INDEX(Historical!$I$7:$I$1452,MATCH(B332,Historical!$B$7:$B$1452,0))=0,"n/a",((INDEX(Historical!$C$7:$C$1452,MATCH(B332,Historical!$B$7:$B$1452,0))/INDEX(Historical!$I$7:$I$1452,MATCH(B332,Historical!$B$7:$B$1452,0)))^(1/5)-1)*100)</f>
        <v>35.096003852061351</v>
      </c>
      <c r="V332" s="802">
        <f>IF(INDEX(Historical!$O$7:$O$1452,MATCH(B332,Historical!$B$7:$B$1452,0))=0,"n/a",((INDEX(Historical!$C$7:$C$1452,MATCH(B332,Historical!$B$7:$B$1452,0))/INDEX(Historical!$O$7:$O$1452,MATCH(B332,Historical!$B$7:$B$1452,0)))^(1/10)-1)*100)</f>
        <v>-1.806695543808734</v>
      </c>
      <c r="W332" s="803" t="str">
        <f t="shared" si="89"/>
        <v>n/a</v>
      </c>
      <c r="X332" s="804">
        <f t="shared" si="90"/>
        <v>0.1334448815667732</v>
      </c>
      <c r="Y332" s="651"/>
      <c r="Z332" s="745">
        <f t="shared" si="91"/>
        <v>25.369978858350951</v>
      </c>
      <c r="AA332" s="678">
        <f t="shared" si="92"/>
        <v>8.3826638477801261</v>
      </c>
      <c r="AB332" s="554">
        <v>12</v>
      </c>
      <c r="AC332" s="970">
        <v>4.7300000000000004</v>
      </c>
      <c r="AD332" s="970">
        <v>0.44</v>
      </c>
      <c r="AE332" s="970">
        <v>1.4</v>
      </c>
      <c r="AF332" s="970">
        <v>0.96</v>
      </c>
      <c r="AG332" s="970">
        <v>10.5</v>
      </c>
      <c r="AH332" s="970">
        <v>23.7</v>
      </c>
      <c r="AI332" s="970">
        <v>4.97</v>
      </c>
      <c r="AJ332" s="970">
        <v>263</v>
      </c>
      <c r="AK332" s="970">
        <v>19.12</v>
      </c>
      <c r="AL332" s="970">
        <v>69440</v>
      </c>
      <c r="AM332" s="970">
        <v>24.4</v>
      </c>
      <c r="AN332" s="970">
        <v>6.08</v>
      </c>
      <c r="AO332" s="845">
        <f t="shared" si="93"/>
        <v>29.73982171928753</v>
      </c>
      <c r="AP332" s="846">
        <f t="shared" si="94"/>
        <v>38.122485567067656</v>
      </c>
      <c r="AQ332" s="680">
        <f t="shared" si="95"/>
        <v>-40.195290806496523</v>
      </c>
      <c r="AR332" s="745">
        <f>INDEX(Historical!$C$7:$C$1452,MATCH(B332,Historical!$B$7:$B$1452,0))*IF(AH332="n/a",1.03,IF(AH332&lt;0,1.01,IF(AH332&gt;10,1.1,(1+AH332/100))))</f>
        <v>0.9900000000000001</v>
      </c>
      <c r="AS332" s="678">
        <f t="shared" si="96"/>
        <v>1.0392030000000001</v>
      </c>
      <c r="AT332" s="678">
        <f t="shared" si="97"/>
        <v>1.1431233000000003</v>
      </c>
      <c r="AU332" s="678">
        <f t="shared" si="97"/>
        <v>1.2574356300000005</v>
      </c>
      <c r="AV332" s="678">
        <f t="shared" si="97"/>
        <v>1.3831791930000006</v>
      </c>
      <c r="AW332" s="745">
        <f t="shared" si="98"/>
        <v>5.8129411230000017</v>
      </c>
      <c r="AX332" s="854">
        <f t="shared" si="99"/>
        <v>14.660633349306437</v>
      </c>
      <c r="AY332" s="831">
        <v>1.24</v>
      </c>
      <c r="AZ332" s="972">
        <v>7.9200000000000008</v>
      </c>
      <c r="BA332" s="972">
        <v>-33.229999999999997</v>
      </c>
      <c r="BB332" s="972">
        <v>-8.2600000000000016</v>
      </c>
      <c r="BC332" s="972">
        <v>-18.559999999999999</v>
      </c>
      <c r="BE332" s="701">
        <v>2014</v>
      </c>
      <c r="BF332" s="986" t="e">
        <f>#VALUE!</f>
        <v>#VALUE!</v>
      </c>
      <c r="BG332" s="972">
        <v>0.8</v>
      </c>
    </row>
    <row r="333" spans="1:59" ht="11.25" customHeight="1" x14ac:dyDescent="0.2">
      <c r="A333" s="566" t="s">
        <v>1495</v>
      </c>
      <c r="B333" s="651" t="s">
        <v>1496</v>
      </c>
      <c r="C333" s="1080" t="s">
        <v>109</v>
      </c>
      <c r="D333" s="1080" t="s">
        <v>4423</v>
      </c>
      <c r="E333" s="835">
        <v>9</v>
      </c>
      <c r="F333" s="554">
        <v>424</v>
      </c>
      <c r="G333" s="554" t="s">
        <v>107</v>
      </c>
      <c r="H333" s="554" t="s">
        <v>107</v>
      </c>
      <c r="I333" s="966">
        <v>109.84</v>
      </c>
      <c r="J333" s="745">
        <f t="shared" si="86"/>
        <v>1.0196649672250546</v>
      </c>
      <c r="K333" s="968">
        <v>0.28000000000000003</v>
      </c>
      <c r="L333" s="679">
        <v>4</v>
      </c>
      <c r="M333" s="736">
        <f t="shared" si="87"/>
        <v>1.1200000000000001</v>
      </c>
      <c r="N333" s="644" t="s">
        <v>162</v>
      </c>
      <c r="O333" s="838">
        <v>0.25</v>
      </c>
      <c r="P333" s="958">
        <v>43468</v>
      </c>
      <c r="Q333" s="958">
        <v>43496</v>
      </c>
      <c r="R333" s="736">
        <f t="shared" si="88"/>
        <v>12.000000000000011</v>
      </c>
      <c r="S333" s="802">
        <f>IF(INDEX(Historical!$D$7:$D$1452,MATCH(B333,Historical!$B$7:$B$1452,0))=0,"n/a",(INDEX(Historical!$C$7:$C$1452,MATCH(B333,Historical!$B$7:$B$1452,0))/INDEX(Historical!$D$7:$D$1452,MATCH(B333,Historical!$B$7:$B$1452,0))-1)*100)</f>
        <v>4.5454545454545414</v>
      </c>
      <c r="T333" s="802">
        <f>IF(INDEX(Historical!$F$7:$F$1452,MATCH(B333,Historical!$B$7:$B$1452,0))=0,"n/a",((INDEX(Historical!$C$7:$C$1452,MATCH(B333,Historical!$B$7:$B$1452,0))/INDEX(Historical!$F$7:$F$1452,MATCH(B333,Historical!$B$7:$B$1452,0)))^(1/3)-1)*100)</f>
        <v>10.601148866139919</v>
      </c>
      <c r="U333" s="802">
        <f>IF(INDEX(Historical!$I$7:$I$1452,MATCH(B333,Historical!$B$7:$B$1452,0))=0,"n/a",((INDEX(Historical!$C$7:$C$1452,MATCH(B333,Historical!$B$7:$B$1452,0))/INDEX(Historical!$I$7:$I$1452,MATCH(B333,Historical!$B$7:$B$1452,0)))^(1/5)-1)*100)</f>
        <v>18.126018804310839</v>
      </c>
      <c r="V333" s="802" t="str">
        <f>IF(INDEX(Historical!$O$7:$O$1452,MATCH(B333,Historical!$B$7:$B$1452,0))=0,"n/a",((INDEX(Historical!$C$7:$C$1452,MATCH(B333,Historical!$B$7:$B$1452,0))/INDEX(Historical!$O$7:$O$1452,MATCH(B333,Historical!$B$7:$B$1452,0)))^(1/10)-1)*100)</f>
        <v>n/a</v>
      </c>
      <c r="W333" s="803" t="str">
        <f t="shared" si="89"/>
        <v>n/a</v>
      </c>
      <c r="X333" s="804">
        <f t="shared" si="90"/>
        <v>2.5894312577586911</v>
      </c>
      <c r="Y333" s="756"/>
      <c r="Z333" s="745">
        <f t="shared" si="91"/>
        <v>28.498727735368956</v>
      </c>
      <c r="AA333" s="678">
        <f t="shared" si="92"/>
        <v>27.949109414758269</v>
      </c>
      <c r="AB333" s="679">
        <v>12</v>
      </c>
      <c r="AC333" s="959">
        <v>3.93</v>
      </c>
      <c r="AD333" s="959">
        <v>1.75</v>
      </c>
      <c r="AE333" s="959">
        <v>4.74</v>
      </c>
      <c r="AF333" s="959">
        <v>5.05</v>
      </c>
      <c r="AG333" s="959">
        <v>20.7</v>
      </c>
      <c r="AH333" s="959">
        <v>-21</v>
      </c>
      <c r="AI333" s="959" t="s">
        <v>138</v>
      </c>
      <c r="AJ333" s="959">
        <v>7.0000000000000009</v>
      </c>
      <c r="AK333" s="959">
        <v>16</v>
      </c>
      <c r="AL333" s="969">
        <v>4740</v>
      </c>
      <c r="AM333" s="964">
        <v>53.400000000000006</v>
      </c>
      <c r="AN333" s="959">
        <v>0.1</v>
      </c>
      <c r="AO333" s="845">
        <f t="shared" si="93"/>
        <v>-8.8034256432223756</v>
      </c>
      <c r="AP333" s="846">
        <f t="shared" si="94"/>
        <v>19.145683771535893</v>
      </c>
      <c r="AQ333" s="680">
        <f t="shared" si="95"/>
        <v>150.46002346307509</v>
      </c>
      <c r="AR333" s="745">
        <f>INDEX(Historical!$C$7:$C$1452,MATCH(B333,Historical!$B$7:$B$1452,0))*IF(AH333="n/a",1.03,IF(AH333&lt;0,1.01,IF(AH333&gt;10,1.1,(1+AH333/100))))</f>
        <v>0.92920000000000003</v>
      </c>
      <c r="AS333" s="678">
        <f t="shared" si="96"/>
        <v>0.95707600000000004</v>
      </c>
      <c r="AT333" s="678">
        <f t="shared" si="97"/>
        <v>1.0527836000000002</v>
      </c>
      <c r="AU333" s="678">
        <f t="shared" si="97"/>
        <v>1.1580619600000002</v>
      </c>
      <c r="AV333" s="678">
        <f t="shared" si="97"/>
        <v>1.2738681560000003</v>
      </c>
      <c r="AW333" s="745">
        <f t="shared" si="98"/>
        <v>5.3709897160000004</v>
      </c>
      <c r="AX333" s="854">
        <f t="shared" si="99"/>
        <v>4.8898304042243268</v>
      </c>
      <c r="AY333" s="1090">
        <v>0.78</v>
      </c>
      <c r="AZ333" s="964">
        <v>22.040000000000003</v>
      </c>
      <c r="BA333" s="964">
        <v>-23.9</v>
      </c>
      <c r="BB333" s="964">
        <v>-6.5500000000000007</v>
      </c>
      <c r="BC333" s="964">
        <v>-9.02</v>
      </c>
      <c r="BE333" s="701">
        <v>2011</v>
      </c>
      <c r="BF333" s="986" t="e">
        <f>#VALUE!</f>
        <v>#VALUE!</v>
      </c>
      <c r="BG333" s="972">
        <v>12.6</v>
      </c>
    </row>
    <row r="334" spans="1:59" ht="11.25" customHeight="1" x14ac:dyDescent="0.2">
      <c r="A334" s="645" t="s">
        <v>1497</v>
      </c>
      <c r="B334" s="651" t="s">
        <v>1498</v>
      </c>
      <c r="C334" s="1080" t="s">
        <v>4277</v>
      </c>
      <c r="D334" s="1080" t="s">
        <v>4448</v>
      </c>
      <c r="E334" s="835">
        <v>9</v>
      </c>
      <c r="F334" s="554">
        <v>419</v>
      </c>
      <c r="G334" s="554" t="s">
        <v>107</v>
      </c>
      <c r="H334" s="554" t="s">
        <v>107</v>
      </c>
      <c r="I334" s="966">
        <v>115.04</v>
      </c>
      <c r="J334" s="745">
        <f t="shared" si="86"/>
        <v>1.9819193324061193</v>
      </c>
      <c r="K334" s="968">
        <v>0.56999999999999995</v>
      </c>
      <c r="L334" s="679">
        <v>4</v>
      </c>
      <c r="M334" s="736">
        <f t="shared" si="87"/>
        <v>2.2799999999999998</v>
      </c>
      <c r="N334" s="644" t="s">
        <v>470</v>
      </c>
      <c r="O334" s="838">
        <v>0.52</v>
      </c>
      <c r="P334" s="958">
        <v>43447</v>
      </c>
      <c r="Q334" s="958">
        <v>43480</v>
      </c>
      <c r="R334" s="736">
        <f t="shared" si="88"/>
        <v>9.6153846153846025</v>
      </c>
      <c r="S334" s="802">
        <f>IF(INDEX(Historical!$D$7:$D$1452,MATCH(B334,Historical!$B$7:$B$1452,0))=0,"n/a",(INDEX(Historical!$C$7:$C$1452,MATCH(B334,Historical!$B$7:$B$1452,0))/INDEX(Historical!$D$7:$D$1452,MATCH(B334,Historical!$B$7:$B$1452,0))-1)*100)</f>
        <v>14.634146341463406</v>
      </c>
      <c r="T334" s="802">
        <f>IF(INDEX(Historical!$F$7:$F$1452,MATCH(B334,Historical!$B$7:$B$1452,0))=0,"n/a",((INDEX(Historical!$C$7:$C$1452,MATCH(B334,Historical!$B$7:$B$1452,0))/INDEX(Historical!$F$7:$F$1452,MATCH(B334,Historical!$B$7:$B$1452,0)))^(1/3)-1)*100)</f>
        <v>13.968467749475423</v>
      </c>
      <c r="U334" s="802">
        <f>IF(INDEX(Historical!$I$7:$I$1452,MATCH(B334,Historical!$B$7:$B$1452,0))=0,"n/a",((INDEX(Historical!$C$7:$C$1452,MATCH(B334,Historical!$B$7:$B$1452,0))/INDEX(Historical!$I$7:$I$1452,MATCH(B334,Historical!$B$7:$B$1452,0)))^(1/5)-1)*100)</f>
        <v>15.36498246073117</v>
      </c>
      <c r="V334" s="802">
        <f>IF(INDEX(Historical!$O$7:$O$1452,MATCH(B334,Historical!$B$7:$B$1452,0))=0,"n/a",((INDEX(Historical!$C$7:$C$1452,MATCH(B334,Historical!$B$7:$B$1452,0))/INDEX(Historical!$O$7:$O$1452,MATCH(B334,Historical!$B$7:$B$1452,0)))^(1/10)-1)*100)</f>
        <v>8.8044625845287392</v>
      </c>
      <c r="W334" s="803">
        <f t="shared" si="89"/>
        <v>1.7451357551033972</v>
      </c>
      <c r="X334" s="804">
        <f t="shared" si="90"/>
        <v>1.1640138227826644</v>
      </c>
      <c r="Y334" s="756"/>
      <c r="Z334" s="745">
        <f t="shared" si="91"/>
        <v>47.698744769874466</v>
      </c>
      <c r="AA334" s="678">
        <f t="shared" si="92"/>
        <v>24.06694560669456</v>
      </c>
      <c r="AB334" s="679">
        <v>12</v>
      </c>
      <c r="AC334" s="959">
        <v>4.78</v>
      </c>
      <c r="AD334" s="959">
        <v>1.57</v>
      </c>
      <c r="AE334" s="959">
        <v>2.74</v>
      </c>
      <c r="AF334" s="959" t="s">
        <v>138</v>
      </c>
      <c r="AG334" s="962">
        <v>2</v>
      </c>
      <c r="AH334" s="961">
        <v>29.4</v>
      </c>
      <c r="AI334" s="961">
        <v>7.79</v>
      </c>
      <c r="AJ334" s="959">
        <v>13.200000000000001</v>
      </c>
      <c r="AK334" s="959">
        <v>15.340000000000002</v>
      </c>
      <c r="AL334" s="969">
        <v>19290</v>
      </c>
      <c r="AM334" s="964">
        <v>0.1</v>
      </c>
      <c r="AN334" s="959" t="s">
        <v>138</v>
      </c>
      <c r="AO334" s="845">
        <f t="shared" si="93"/>
        <v>-6.7200438135572718</v>
      </c>
      <c r="AP334" s="846">
        <f t="shared" si="94"/>
        <v>17.346901793137288</v>
      </c>
      <c r="AQ334" s="680" t="str">
        <f t="shared" si="95"/>
        <v>n/a</v>
      </c>
      <c r="AR334" s="745">
        <f>INDEX(Historical!$C$7:$C$1452,MATCH(B334,Historical!$B$7:$B$1452,0))*IF(AH334="n/a",1.03,IF(AH334&lt;0,1.01,IF(AH334&gt;10,1.1,(1+AH334/100))))</f>
        <v>2.0680000000000001</v>
      </c>
      <c r="AS334" s="678">
        <f t="shared" si="96"/>
        <v>2.2290972000000004</v>
      </c>
      <c r="AT334" s="678">
        <f t="shared" si="97"/>
        <v>2.4520069200000005</v>
      </c>
      <c r="AU334" s="678">
        <f t="shared" si="97"/>
        <v>2.6972076120000006</v>
      </c>
      <c r="AV334" s="678">
        <f t="shared" si="97"/>
        <v>2.9669283732000009</v>
      </c>
      <c r="AW334" s="745">
        <f t="shared" si="98"/>
        <v>12.413240105200003</v>
      </c>
      <c r="AX334" s="854">
        <f t="shared" si="99"/>
        <v>10.790368658901254</v>
      </c>
      <c r="AY334" s="1090">
        <v>0.66</v>
      </c>
      <c r="AZ334" s="964">
        <v>28.999999999999996</v>
      </c>
      <c r="BA334" s="964">
        <v>-14.13</v>
      </c>
      <c r="BB334" s="964">
        <v>-7.5600000000000005</v>
      </c>
      <c r="BC334" s="964">
        <v>-3.05</v>
      </c>
      <c r="BE334" s="701">
        <v>2011</v>
      </c>
      <c r="BF334" s="986" t="e">
        <f>#VALUE!</f>
        <v>#VALUE!</v>
      </c>
      <c r="BG334" s="972">
        <v>-0.4</v>
      </c>
    </row>
    <row r="335" spans="1:59" ht="11.25" customHeight="1" x14ac:dyDescent="0.2">
      <c r="A335" s="645" t="s">
        <v>1499</v>
      </c>
      <c r="B335" s="651" t="s">
        <v>1500</v>
      </c>
      <c r="C335" s="1080" t="s">
        <v>180</v>
      </c>
      <c r="D335" s="1080" t="s">
        <v>4425</v>
      </c>
      <c r="E335" s="835">
        <v>6</v>
      </c>
      <c r="F335" s="554">
        <v>744</v>
      </c>
      <c r="G335" s="554" t="s">
        <v>107</v>
      </c>
      <c r="H335" s="554" t="s">
        <v>107</v>
      </c>
      <c r="I335" s="966">
        <v>30.3</v>
      </c>
      <c r="J335" s="745">
        <f t="shared" si="86"/>
        <v>8.4158415841584144</v>
      </c>
      <c r="K335" s="968">
        <v>0.63749999999999996</v>
      </c>
      <c r="L335" s="679">
        <v>4</v>
      </c>
      <c r="M335" s="736">
        <f t="shared" si="87"/>
        <v>2.5499999999999998</v>
      </c>
      <c r="N335" s="644" t="s">
        <v>108</v>
      </c>
      <c r="O335" s="838">
        <v>0.62749999999999995</v>
      </c>
      <c r="P335" s="958">
        <v>43406</v>
      </c>
      <c r="Q335" s="958">
        <v>43418</v>
      </c>
      <c r="R335" s="736">
        <f t="shared" si="88"/>
        <v>1.5936254980079698</v>
      </c>
      <c r="S335" s="802">
        <f>IF(INDEX(Historical!$D$7:$D$1452,MATCH(B335,Historical!$B$7:$B$1452,0))=0,"n/a",(INDEX(Historical!$C$7:$C$1452,MATCH(B335,Historical!$B$7:$B$1452,0))/INDEX(Historical!$D$7:$D$1452,MATCH(B335,Historical!$B$7:$B$1452,0))-1)*100)</f>
        <v>8.866995073891637</v>
      </c>
      <c r="T335" s="802">
        <f>IF(INDEX(Historical!$F$7:$F$1452,MATCH(B335,Historical!$B$7:$B$1452,0))=0,"n/a",((INDEX(Historical!$C$7:$C$1452,MATCH(B335,Historical!$B$7:$B$1452,0))/INDEX(Historical!$F$7:$F$1452,MATCH(B335,Historical!$B$7:$B$1452,0)))^(1/3)-1)*100)</f>
        <v>18.148757408505567</v>
      </c>
      <c r="U335" s="802" t="str">
        <f>IF(INDEX(Historical!$I$7:$I$1452,MATCH(B335,Historical!$B$7:$B$1452,0))=0,"n/a",((INDEX(Historical!$C$7:$C$1452,MATCH(B335,Historical!$B$7:$B$1452,0))/INDEX(Historical!$I$7:$I$1452,MATCH(B335,Historical!$B$7:$B$1452,0)))^(1/5)-1)*100)</f>
        <v>n/a</v>
      </c>
      <c r="V335" s="802" t="str">
        <f>IF(INDEX(Historical!$O$7:$O$1452,MATCH(B335,Historical!$B$7:$B$1452,0))=0,"n/a",((INDEX(Historical!$C$7:$C$1452,MATCH(B335,Historical!$B$7:$B$1452,0))/INDEX(Historical!$O$7:$O$1452,MATCH(B335,Historical!$B$7:$B$1452,0)))^(1/10)-1)*100)</f>
        <v>n/a</v>
      </c>
      <c r="W335" s="803" t="str">
        <f t="shared" si="89"/>
        <v>n/a</v>
      </c>
      <c r="X335" s="804" t="str">
        <f t="shared" si="90"/>
        <v>n/a</v>
      </c>
      <c r="Y335" s="967" t="s">
        <v>4072</v>
      </c>
      <c r="Z335" s="745">
        <f t="shared" si="91"/>
        <v>122.00956937799043</v>
      </c>
      <c r="AA335" s="678">
        <f t="shared" si="92"/>
        <v>14.497607655502394</v>
      </c>
      <c r="AB335" s="679">
        <v>12</v>
      </c>
      <c r="AC335" s="959">
        <v>2.09</v>
      </c>
      <c r="AD335" s="959">
        <v>0.41</v>
      </c>
      <c r="AE335" s="959">
        <v>4.3600000000000003</v>
      </c>
      <c r="AF335" s="959">
        <v>3.54</v>
      </c>
      <c r="AG335" s="959">
        <v>18.8</v>
      </c>
      <c r="AH335" s="959">
        <v>132.1</v>
      </c>
      <c r="AI335" s="959">
        <v>6.0600000000000005</v>
      </c>
      <c r="AJ335" s="959">
        <v>36.1</v>
      </c>
      <c r="AK335" s="959">
        <v>35.799999999999997</v>
      </c>
      <c r="AL335" s="969">
        <v>25260</v>
      </c>
      <c r="AM335" s="964">
        <v>0.1</v>
      </c>
      <c r="AN335" s="959">
        <v>2.04</v>
      </c>
      <c r="AO335" s="845" t="str">
        <f t="shared" si="93"/>
        <v>n/a</v>
      </c>
      <c r="AP335" s="846" t="str">
        <f t="shared" si="94"/>
        <v>n/a</v>
      </c>
      <c r="AQ335" s="680">
        <f t="shared" si="95"/>
        <v>51.028372758202067</v>
      </c>
      <c r="AR335" s="745">
        <f>INDEX(Historical!$C$7:$C$1452,MATCH(B335,Historical!$B$7:$B$1452,0))*IF(AH335="n/a",1.03,IF(AH335&lt;0,1.01,IF(AH335&gt;10,1.1,(1+AH335/100))))</f>
        <v>2.431</v>
      </c>
      <c r="AS335" s="678">
        <f t="shared" si="96"/>
        <v>2.5783186000000002</v>
      </c>
      <c r="AT335" s="678">
        <f t="shared" si="97"/>
        <v>2.8361504600000007</v>
      </c>
      <c r="AU335" s="678">
        <f t="shared" si="97"/>
        <v>3.1197655060000011</v>
      </c>
      <c r="AV335" s="678">
        <f t="shared" si="97"/>
        <v>3.4317420566000014</v>
      </c>
      <c r="AW335" s="745">
        <f t="shared" si="98"/>
        <v>14.396976622600004</v>
      </c>
      <c r="AX335" s="854">
        <f t="shared" si="99"/>
        <v>47.514774332013218</v>
      </c>
      <c r="AY335" s="1090">
        <v>1.08</v>
      </c>
      <c r="AZ335" s="964">
        <v>6.99</v>
      </c>
      <c r="BA335" s="964">
        <v>-23.06</v>
      </c>
      <c r="BB335" s="964">
        <v>-8.15</v>
      </c>
      <c r="BC335" s="964">
        <v>-12.45</v>
      </c>
      <c r="BE335" s="701">
        <v>2013</v>
      </c>
      <c r="BF335" s="986" t="e">
        <f>#VALUE!</f>
        <v>#VALUE!</v>
      </c>
      <c r="BG335" s="972">
        <v>6.9</v>
      </c>
    </row>
    <row r="336" spans="1:59" ht="11.25" customHeight="1" x14ac:dyDescent="0.2">
      <c r="A336" s="667" t="s">
        <v>4296</v>
      </c>
      <c r="B336" s="651" t="s">
        <v>4293</v>
      </c>
      <c r="C336" s="1080" t="s">
        <v>109</v>
      </c>
      <c r="D336" s="1080" t="s">
        <v>4423</v>
      </c>
      <c r="E336" s="835">
        <v>5</v>
      </c>
      <c r="F336" s="554">
        <v>835</v>
      </c>
      <c r="G336" s="554" t="s">
        <v>107</v>
      </c>
      <c r="H336" s="554" t="s">
        <v>107</v>
      </c>
      <c r="I336" s="966">
        <v>147.43</v>
      </c>
      <c r="J336" s="745">
        <f t="shared" si="86"/>
        <v>1.573628162517805</v>
      </c>
      <c r="K336" s="968">
        <v>0.57999999999999996</v>
      </c>
      <c r="L336" s="679">
        <v>4</v>
      </c>
      <c r="M336" s="736">
        <f t="shared" si="87"/>
        <v>2.3199999999999998</v>
      </c>
      <c r="N336" s="644" t="s">
        <v>523</v>
      </c>
      <c r="O336" s="838">
        <v>0.38</v>
      </c>
      <c r="P336" s="958">
        <v>43327</v>
      </c>
      <c r="Q336" s="958">
        <v>43342</v>
      </c>
      <c r="R336" s="736">
        <f t="shared" si="88"/>
        <v>52.631578947368411</v>
      </c>
      <c r="S336" s="802">
        <f>IF(INDEX(Historical!$D$7:$D$1452,MATCH(B336,Historical!$B$7:$B$1452,0))=0,"n/a",(INDEX(Historical!$C$7:$C$1452,MATCH(B336,Historical!$B$7:$B$1452,0))/INDEX(Historical!$D$7:$D$1452,MATCH(B336,Historical!$B$7:$B$1452,0))-1)*100)</f>
        <v>32.000000000000007</v>
      </c>
      <c r="T336" s="802">
        <f>IF(INDEX(Historical!$F$7:$F$1452,MATCH(B336,Historical!$B$7:$B$1452,0))=0,"n/a",((INDEX(Historical!$C$7:$C$1452,MATCH(B336,Historical!$B$7:$B$1452,0))/INDEX(Historical!$F$7:$F$1452,MATCH(B336,Historical!$B$7:$B$1452,0)))^(1/3)-1)*100)</f>
        <v>94.282556108381854</v>
      </c>
      <c r="U336" s="802" t="str">
        <f>IF(INDEX(Historical!$I$7:$I$1452,MATCH(B336,Historical!$B$7:$B$1452,0))=0,"n/a",((INDEX(Historical!$C$7:$C$1452,MATCH(B336,Historical!$B$7:$B$1452,0))/INDEX(Historical!$I$7:$I$1452,MATCH(B336,Historical!$B$7:$B$1452,0)))^(1/5)-1)*100)</f>
        <v>n/a</v>
      </c>
      <c r="V336" s="802" t="str">
        <f>IF(INDEX(Historical!$O$7:$O$1452,MATCH(B336,Historical!$B$7:$B$1452,0))=0,"n/a",((INDEX(Historical!$C$7:$C$1452,MATCH(B336,Historical!$B$7:$B$1452,0))/INDEX(Historical!$O$7:$O$1452,MATCH(B336,Historical!$B$7:$B$1452,0)))^(1/10)-1)*100)</f>
        <v>n/a</v>
      </c>
      <c r="W336" s="803" t="str">
        <f t="shared" si="89"/>
        <v>n/a</v>
      </c>
      <c r="X336" s="804" t="str">
        <f t="shared" si="90"/>
        <v>n/a</v>
      </c>
      <c r="Y336" s="756"/>
      <c r="Z336" s="745">
        <f t="shared" si="91"/>
        <v>47.058823529411761</v>
      </c>
      <c r="AA336" s="678">
        <f t="shared" si="92"/>
        <v>29.904665314401626</v>
      </c>
      <c r="AB336" s="679">
        <v>12</v>
      </c>
      <c r="AC336" s="959">
        <v>4.93</v>
      </c>
      <c r="AD336" s="959">
        <v>1.57</v>
      </c>
      <c r="AE336" s="959">
        <v>9.3699999999999992</v>
      </c>
      <c r="AF336" s="959">
        <v>34.61</v>
      </c>
      <c r="AG336" s="959">
        <v>108.7</v>
      </c>
      <c r="AH336" s="959">
        <v>36.299999999999997</v>
      </c>
      <c r="AI336" s="959">
        <v>13.600000000000001</v>
      </c>
      <c r="AJ336" s="959">
        <v>22.7</v>
      </c>
      <c r="AK336" s="959">
        <v>19</v>
      </c>
      <c r="AL336" s="969">
        <v>13190</v>
      </c>
      <c r="AM336" s="964">
        <v>0.1</v>
      </c>
      <c r="AN336" s="959">
        <v>6.8</v>
      </c>
      <c r="AO336" s="845" t="str">
        <f t="shared" si="93"/>
        <v>n/a</v>
      </c>
      <c r="AP336" s="846" t="str">
        <f t="shared" si="94"/>
        <v>n/a</v>
      </c>
      <c r="AQ336" s="680">
        <f t="shared" si="95"/>
        <v>578.23315117097206</v>
      </c>
      <c r="AR336" s="745">
        <f>INDEX(Historical!$C$7:$C$1452,MATCH(B336,Historical!$B$7:$B$1452,0))*IF(AH336="n/a",1.03,IF(AH336&lt;0,1.01,IF(AH336&gt;10,1.1,(1+AH336/100))))</f>
        <v>1.4520000000000002</v>
      </c>
      <c r="AS336" s="678">
        <f t="shared" si="96"/>
        <v>1.5972000000000004</v>
      </c>
      <c r="AT336" s="678">
        <f t="shared" si="97"/>
        <v>1.7569200000000005</v>
      </c>
      <c r="AU336" s="678">
        <f t="shared" si="97"/>
        <v>1.9326120000000007</v>
      </c>
      <c r="AV336" s="678">
        <f t="shared" si="97"/>
        <v>2.1258732000000009</v>
      </c>
      <c r="AW336" s="745">
        <f t="shared" si="98"/>
        <v>8.8646052000000033</v>
      </c>
      <c r="AX336" s="854">
        <f t="shared" si="99"/>
        <v>6.0127553415180106</v>
      </c>
      <c r="AY336" s="1090">
        <v>1.1000000000000001</v>
      </c>
      <c r="AZ336" s="964">
        <v>16.669999999999998</v>
      </c>
      <c r="BA336" s="964">
        <v>-19.97</v>
      </c>
      <c r="BB336" s="964">
        <v>-1.18</v>
      </c>
      <c r="BC336" s="964">
        <v>-8.3800000000000008</v>
      </c>
      <c r="BE336" s="701">
        <v>2014</v>
      </c>
      <c r="BF336" s="986" t="e">
        <f>#VALUE!</f>
        <v>#VALUE!</v>
      </c>
      <c r="BG336" s="972">
        <v>11.799999999999999</v>
      </c>
    </row>
    <row r="337" spans="1:59" ht="11.25" customHeight="1" x14ac:dyDescent="0.2">
      <c r="A337" s="971" t="s">
        <v>3914</v>
      </c>
      <c r="B337" s="651" t="s">
        <v>3915</v>
      </c>
      <c r="C337" s="1080" t="s">
        <v>109</v>
      </c>
      <c r="D337" s="1080" t="s">
        <v>4427</v>
      </c>
      <c r="E337" s="835">
        <v>5</v>
      </c>
      <c r="F337" s="554">
        <v>861</v>
      </c>
      <c r="G337" s="554" t="s">
        <v>107</v>
      </c>
      <c r="H337" s="554" t="s">
        <v>107</v>
      </c>
      <c r="I337" s="966">
        <v>26.57</v>
      </c>
      <c r="J337" s="745">
        <f t="shared" si="86"/>
        <v>3.0109145652992098</v>
      </c>
      <c r="K337" s="968">
        <v>0.2</v>
      </c>
      <c r="L337" s="679">
        <v>4</v>
      </c>
      <c r="M337" s="736">
        <f t="shared" si="87"/>
        <v>0.8</v>
      </c>
      <c r="N337" s="644" t="s">
        <v>329</v>
      </c>
      <c r="O337" s="838">
        <v>0.18</v>
      </c>
      <c r="P337" s="958">
        <v>43447</v>
      </c>
      <c r="Q337" s="958">
        <v>43462</v>
      </c>
      <c r="R337" s="736">
        <f t="shared" si="88"/>
        <v>11.111111111111121</v>
      </c>
      <c r="S337" s="802">
        <f>IF(INDEX(Historical!$D$7:$D$1452,MATCH(B337,Historical!$B$7:$B$1452,0))=0,"n/a",(INDEX(Historical!$C$7:$C$1452,MATCH(B337,Historical!$B$7:$B$1452,0))/INDEX(Historical!$D$7:$D$1452,MATCH(B337,Historical!$B$7:$B$1452,0))-1)*100)</f>
        <v>13.793103448275868</v>
      </c>
      <c r="T337" s="802">
        <f>IF(INDEX(Historical!$F$7:$F$1452,MATCH(B337,Historical!$B$7:$B$1452,0))=0,"n/a",((INDEX(Historical!$C$7:$C$1452,MATCH(B337,Historical!$B$7:$B$1452,0))/INDEX(Historical!$F$7:$F$1452,MATCH(B337,Historical!$B$7:$B$1452,0)))^(1/3)-1)*100)</f>
        <v>27.29108424148723</v>
      </c>
      <c r="U337" s="802">
        <f>IF(INDEX(Historical!$I$7:$I$1452,MATCH(B337,Historical!$B$7:$B$1452,0))=0,"n/a",((INDEX(Historical!$C$7:$C$1452,MATCH(B337,Historical!$B$7:$B$1452,0))/INDEX(Historical!$I$7:$I$1452,MATCH(B337,Historical!$B$7:$B$1452,0)))^(1/5)-1)*100)</f>
        <v>22.423992536427463</v>
      </c>
      <c r="V337" s="802">
        <f>IF(INDEX(Historical!$O$7:$O$1452,MATCH(B337,Historical!$B$7:$B$1452,0))=0,"n/a",((INDEX(Historical!$C$7:$C$1452,MATCH(B337,Historical!$B$7:$B$1452,0))/INDEX(Historical!$O$7:$O$1452,MATCH(B337,Historical!$B$7:$B$1452,0)))^(1/10)-1)*100)</f>
        <v>0.95765827768869993</v>
      </c>
      <c r="W337" s="803">
        <f t="shared" si="89"/>
        <v>23.415442709426141</v>
      </c>
      <c r="X337" s="804">
        <f t="shared" si="90"/>
        <v>1.2253547834113367</v>
      </c>
      <c r="Y337" s="967"/>
      <c r="Z337" s="745">
        <f t="shared" si="91"/>
        <v>38.834951456310677</v>
      </c>
      <c r="AA337" s="678">
        <f t="shared" si="92"/>
        <v>12.898058252427184</v>
      </c>
      <c r="AB337" s="679">
        <v>12</v>
      </c>
      <c r="AC337" s="959">
        <v>2.06</v>
      </c>
      <c r="AD337" s="959">
        <v>2.58</v>
      </c>
      <c r="AE337" s="959">
        <v>3.46</v>
      </c>
      <c r="AF337" s="959">
        <v>1.18</v>
      </c>
      <c r="AG337" s="959">
        <v>8.3000000000000007</v>
      </c>
      <c r="AH337" s="959">
        <v>8.6</v>
      </c>
      <c r="AI337" s="959">
        <v>18.52</v>
      </c>
      <c r="AJ337" s="959">
        <v>18.3</v>
      </c>
      <c r="AK337" s="959">
        <v>5</v>
      </c>
      <c r="AL337" s="969">
        <v>253.48</v>
      </c>
      <c r="AM337" s="964">
        <v>5.2</v>
      </c>
      <c r="AN337" s="959">
        <v>0.09</v>
      </c>
      <c r="AO337" s="845">
        <f t="shared" si="93"/>
        <v>12.536848849299489</v>
      </c>
      <c r="AP337" s="846">
        <f t="shared" si="94"/>
        <v>25.434907101726672</v>
      </c>
      <c r="AQ337" s="680">
        <f t="shared" si="95"/>
        <v>-17.754544231269175</v>
      </c>
      <c r="AR337" s="745">
        <f>INDEX(Historical!$C$7:$C$1452,MATCH(B337,Historical!$B$7:$B$1452,0))*IF(AH337="n/a",1.03,IF(AH337&lt;0,1.01,IF(AH337&gt;10,1.1,(1+AH337/100))))</f>
        <v>0.71676000000000006</v>
      </c>
      <c r="AS337" s="678">
        <f t="shared" si="96"/>
        <v>0.78843600000000014</v>
      </c>
      <c r="AT337" s="678">
        <f t="shared" si="97"/>
        <v>0.8278578000000002</v>
      </c>
      <c r="AU337" s="678">
        <f t="shared" si="97"/>
        <v>0.86925069000000021</v>
      </c>
      <c r="AV337" s="678">
        <f t="shared" si="97"/>
        <v>0.91271322450000025</v>
      </c>
      <c r="AW337" s="745">
        <f t="shared" si="98"/>
        <v>4.1150177145000013</v>
      </c>
      <c r="AX337" s="854">
        <f t="shared" si="99"/>
        <v>15.487458466315399</v>
      </c>
      <c r="AY337" s="1090">
        <v>0.57999999999999996</v>
      </c>
      <c r="AZ337" s="964">
        <v>9.43</v>
      </c>
      <c r="BA337" s="964">
        <v>-33.58</v>
      </c>
      <c r="BB337" s="964">
        <v>-20.76</v>
      </c>
      <c r="BC337" s="964">
        <v>-27.310000000000002</v>
      </c>
      <c r="BE337" s="701">
        <v>2014</v>
      </c>
      <c r="BF337" s="986" t="e">
        <f>#VALUE!</f>
        <v>#VALUE!</v>
      </c>
      <c r="BG337" s="972">
        <v>0.8</v>
      </c>
    </row>
    <row r="338" spans="1:59" ht="11.25" customHeight="1" x14ac:dyDescent="0.2">
      <c r="A338" s="645" t="s">
        <v>3916</v>
      </c>
      <c r="B338" s="651" t="s">
        <v>3917</v>
      </c>
      <c r="C338" s="1080" t="s">
        <v>109</v>
      </c>
      <c r="D338" s="1080" t="s">
        <v>4419</v>
      </c>
      <c r="E338" s="835">
        <v>5</v>
      </c>
      <c r="F338" s="554">
        <v>798</v>
      </c>
      <c r="G338" s="554" t="s">
        <v>107</v>
      </c>
      <c r="H338" s="554" t="s">
        <v>107</v>
      </c>
      <c r="I338" s="966">
        <v>41.95</v>
      </c>
      <c r="J338" s="745">
        <f t="shared" si="86"/>
        <v>4.7675804529201429</v>
      </c>
      <c r="K338" s="968">
        <v>0.5</v>
      </c>
      <c r="L338" s="679">
        <v>4</v>
      </c>
      <c r="M338" s="736">
        <f t="shared" si="87"/>
        <v>2</v>
      </c>
      <c r="N338" s="644" t="s">
        <v>322</v>
      </c>
      <c r="O338" s="838">
        <v>0.32</v>
      </c>
      <c r="P338" s="958">
        <v>43174</v>
      </c>
      <c r="Q338" s="958">
        <v>43189</v>
      </c>
      <c r="R338" s="736">
        <f t="shared" si="88"/>
        <v>56.25</v>
      </c>
      <c r="S338" s="802">
        <f>IF(INDEX(Historical!$D$7:$D$1452,MATCH(B338,Historical!$B$7:$B$1452,0))=0,"n/a",(INDEX(Historical!$C$7:$C$1452,MATCH(B338,Historical!$B$7:$B$1452,0))/INDEX(Historical!$D$7:$D$1452,MATCH(B338,Historical!$B$7:$B$1452,0))-1)*100)</f>
        <v>23.076923076923084</v>
      </c>
      <c r="T338" s="802">
        <f>IF(INDEX(Historical!$F$7:$F$1452,MATCH(B338,Historical!$B$7:$B$1452,0))=0,"n/a",((INDEX(Historical!$C$7:$C$1452,MATCH(B338,Historical!$B$7:$B$1452,0))/INDEX(Historical!$F$7:$F$1452,MATCH(B338,Historical!$B$7:$B$1452,0)))^(1/3)-1)*100)</f>
        <v>47.361259945615465</v>
      </c>
      <c r="U338" s="802" t="str">
        <f>IF(INDEX(Historical!$I$7:$I$1452,MATCH(B338,Historical!$B$7:$B$1452,0))=0,"n/a",((INDEX(Historical!$C$7:$C$1452,MATCH(B338,Historical!$B$7:$B$1452,0))/INDEX(Historical!$I$7:$I$1452,MATCH(B338,Historical!$B$7:$B$1452,0)))^(1/5)-1)*100)</f>
        <v>n/a</v>
      </c>
      <c r="V338" s="802">
        <f>IF(INDEX(Historical!$O$7:$O$1452,MATCH(B338,Historical!$B$7:$B$1452,0))=0,"n/a",((INDEX(Historical!$C$7:$C$1452,MATCH(B338,Historical!$B$7:$B$1452,0))/INDEX(Historical!$O$7:$O$1452,MATCH(B338,Historical!$B$7:$B$1452,0)))^(1/10)-1)*100)</f>
        <v>3.5849703383539877</v>
      </c>
      <c r="W338" s="803" t="str">
        <f t="shared" si="89"/>
        <v>n/a</v>
      </c>
      <c r="X338" s="804" t="str">
        <f t="shared" si="90"/>
        <v>n/a</v>
      </c>
      <c r="Y338" s="967"/>
      <c r="Z338" s="745" t="str">
        <f t="shared" si="91"/>
        <v>n/a</v>
      </c>
      <c r="AA338" s="678" t="str">
        <f t="shared" si="92"/>
        <v>n/a</v>
      </c>
      <c r="AB338" s="679">
        <v>12</v>
      </c>
      <c r="AC338" s="959" t="s">
        <v>138</v>
      </c>
      <c r="AD338" s="959" t="s">
        <v>138</v>
      </c>
      <c r="AE338" s="959" t="s">
        <v>138</v>
      </c>
      <c r="AF338" s="959" t="s">
        <v>138</v>
      </c>
      <c r="AG338" s="959" t="s">
        <v>138</v>
      </c>
      <c r="AH338" s="959" t="s">
        <v>138</v>
      </c>
      <c r="AI338" s="959" t="s">
        <v>138</v>
      </c>
      <c r="AJ338" s="959" t="s">
        <v>138</v>
      </c>
      <c r="AK338" s="959" t="s">
        <v>138</v>
      </c>
      <c r="AL338" s="969" t="s">
        <v>138</v>
      </c>
      <c r="AM338" s="964" t="s">
        <v>138</v>
      </c>
      <c r="AN338" s="959" t="s">
        <v>138</v>
      </c>
      <c r="AO338" s="845" t="str">
        <f t="shared" si="93"/>
        <v>n/a</v>
      </c>
      <c r="AP338" s="846" t="str">
        <f t="shared" si="94"/>
        <v>n/a</v>
      </c>
      <c r="AQ338" s="680" t="str">
        <f t="shared" si="95"/>
        <v>n/a</v>
      </c>
      <c r="AR338" s="745">
        <f>INDEX(Historical!$C$7:$C$1452,MATCH(B338,Historical!$B$7:$B$1452,0))*IF(AH338="n/a",1.03,IF(AH338&lt;0,1.01,IF(AH338&gt;10,1.1,(1+AH338/100))))</f>
        <v>1.3184</v>
      </c>
      <c r="AS338" s="678">
        <f t="shared" si="96"/>
        <v>1.357952</v>
      </c>
      <c r="AT338" s="678">
        <f t="shared" si="97"/>
        <v>1.3986905600000001</v>
      </c>
      <c r="AU338" s="678">
        <f t="shared" si="97"/>
        <v>1.4406512768000002</v>
      </c>
      <c r="AV338" s="678">
        <f t="shared" si="97"/>
        <v>1.4838708151040001</v>
      </c>
      <c r="AW338" s="745">
        <f t="shared" si="98"/>
        <v>6.9995646519040005</v>
      </c>
      <c r="AX338" s="854">
        <f t="shared" si="99"/>
        <v>16.68549380668415</v>
      </c>
      <c r="AY338" s="1090" t="s">
        <v>138</v>
      </c>
      <c r="AZ338" s="964" t="s">
        <v>138</v>
      </c>
      <c r="BA338" s="964" t="s">
        <v>138</v>
      </c>
      <c r="BB338" s="964" t="s">
        <v>138</v>
      </c>
      <c r="BC338" s="964" t="s">
        <v>138</v>
      </c>
      <c r="BE338" s="701">
        <v>2014</v>
      </c>
      <c r="BF338" s="986" t="e">
        <f>#VALUE!</f>
        <v>#VALUE!</v>
      </c>
      <c r="BG338" s="972" t="s">
        <v>138</v>
      </c>
    </row>
    <row r="339" spans="1:59" ht="11.25" customHeight="1" x14ac:dyDescent="0.2">
      <c r="A339" s="645" t="s">
        <v>1501</v>
      </c>
      <c r="B339" s="651" t="s">
        <v>1502</v>
      </c>
      <c r="C339" s="1080" t="s">
        <v>109</v>
      </c>
      <c r="D339" s="1080" t="s">
        <v>4423</v>
      </c>
      <c r="E339" s="835">
        <v>7</v>
      </c>
      <c r="F339" s="554">
        <v>611</v>
      </c>
      <c r="G339" s="554" t="s">
        <v>107</v>
      </c>
      <c r="H339" s="554" t="s">
        <v>107</v>
      </c>
      <c r="I339" s="966">
        <v>81.569999999999993</v>
      </c>
      <c r="J339" s="745">
        <f t="shared" si="86"/>
        <v>2.1576560009807526</v>
      </c>
      <c r="K339" s="968">
        <v>0.44</v>
      </c>
      <c r="L339" s="679">
        <v>4</v>
      </c>
      <c r="M339" s="736">
        <f t="shared" si="87"/>
        <v>1.76</v>
      </c>
      <c r="N339" s="644" t="s">
        <v>153</v>
      </c>
      <c r="O339" s="838">
        <v>0.38</v>
      </c>
      <c r="P339" s="958">
        <v>43265</v>
      </c>
      <c r="Q339" s="958">
        <v>43280</v>
      </c>
      <c r="R339" s="736">
        <f t="shared" si="88"/>
        <v>15.789473684210526</v>
      </c>
      <c r="S339" s="802">
        <f>IF(INDEX(Historical!$D$7:$D$1452,MATCH(B339,Historical!$B$7:$B$1452,0))=0,"n/a",(INDEX(Historical!$C$7:$C$1452,MATCH(B339,Historical!$B$7:$B$1452,0))/INDEX(Historical!$D$7:$D$1452,MATCH(B339,Historical!$B$7:$B$1452,0))-1)*100)</f>
        <v>20.661157024793408</v>
      </c>
      <c r="T339" s="802">
        <f>IF(INDEX(Historical!$F$7:$F$1452,MATCH(B339,Historical!$B$7:$B$1452,0))=0,"n/a",((INDEX(Historical!$C$7:$C$1452,MATCH(B339,Historical!$B$7:$B$1452,0))/INDEX(Historical!$F$7:$F$1452,MATCH(B339,Historical!$B$7:$B$1452,0)))^(1/3)-1)*100)</f>
        <v>36.032168344104896</v>
      </c>
      <c r="U339" s="802">
        <f>IF(INDEX(Historical!$I$7:$I$1452,MATCH(B339,Historical!$B$7:$B$1452,0))=0,"n/a",((INDEX(Historical!$C$7:$C$1452,MATCH(B339,Historical!$B$7:$B$1452,0))/INDEX(Historical!$I$7:$I$1452,MATCH(B339,Historical!$B$7:$B$1452,0)))^(1/5)-1)*100)</f>
        <v>30.213990914740464</v>
      </c>
      <c r="V339" s="802" t="str">
        <f>IF(INDEX(Historical!$O$7:$O$1452,MATCH(B339,Historical!$B$7:$B$1452,0))=0,"n/a",((INDEX(Historical!$C$7:$C$1452,MATCH(B339,Historical!$B$7:$B$1452,0))/INDEX(Historical!$O$7:$O$1452,MATCH(B339,Historical!$B$7:$B$1452,0)))^(1/10)-1)*100)</f>
        <v>n/a</v>
      </c>
      <c r="W339" s="803" t="str">
        <f t="shared" si="89"/>
        <v>n/a</v>
      </c>
      <c r="X339" s="804">
        <f t="shared" si="90"/>
        <v>2.2717286402060499</v>
      </c>
      <c r="Y339" s="759"/>
      <c r="Z339" s="745">
        <f t="shared" si="91"/>
        <v>44.783715012722645</v>
      </c>
      <c r="AA339" s="678">
        <f t="shared" si="92"/>
        <v>20.755725190839691</v>
      </c>
      <c r="AB339" s="679">
        <v>12</v>
      </c>
      <c r="AC339" s="959">
        <v>3.93</v>
      </c>
      <c r="AD339" s="959">
        <v>1.59</v>
      </c>
      <c r="AE339" s="959">
        <v>3.33</v>
      </c>
      <c r="AF339" s="959">
        <v>2.39</v>
      </c>
      <c r="AG339" s="959">
        <v>13.200000000000001</v>
      </c>
      <c r="AH339" s="959">
        <v>496.3</v>
      </c>
      <c r="AI339" s="959">
        <v>8.68</v>
      </c>
      <c r="AJ339" s="959">
        <v>13.3</v>
      </c>
      <c r="AK339" s="959">
        <v>13.05</v>
      </c>
      <c r="AL339" s="969">
        <v>13850</v>
      </c>
      <c r="AM339" s="964">
        <v>0.1</v>
      </c>
      <c r="AN339" s="959">
        <v>0.69</v>
      </c>
      <c r="AO339" s="845">
        <f t="shared" si="93"/>
        <v>11.615921724881524</v>
      </c>
      <c r="AP339" s="846">
        <f t="shared" si="94"/>
        <v>32.371646915721215</v>
      </c>
      <c r="AQ339" s="680">
        <f t="shared" si="95"/>
        <v>48.482970525402337</v>
      </c>
      <c r="AR339" s="745">
        <f>INDEX(Historical!$C$7:$C$1452,MATCH(B339,Historical!$B$7:$B$1452,0))*IF(AH339="n/a",1.03,IF(AH339&lt;0,1.01,IF(AH339&gt;10,1.1,(1+AH339/100))))</f>
        <v>1.6060000000000003</v>
      </c>
      <c r="AS339" s="678">
        <f t="shared" si="96"/>
        <v>1.7454008000000003</v>
      </c>
      <c r="AT339" s="678">
        <f t="shared" si="97"/>
        <v>1.9199408800000004</v>
      </c>
      <c r="AU339" s="678">
        <f t="shared" si="97"/>
        <v>2.1119349680000008</v>
      </c>
      <c r="AV339" s="678">
        <f t="shared" si="97"/>
        <v>2.3231284648000012</v>
      </c>
      <c r="AW339" s="745">
        <f t="shared" si="98"/>
        <v>9.7064051128000024</v>
      </c>
      <c r="AX339" s="854">
        <f t="shared" si="99"/>
        <v>11.899479113399538</v>
      </c>
      <c r="AY339" s="1090">
        <v>0.66</v>
      </c>
      <c r="AZ339" s="964">
        <v>11.77</v>
      </c>
      <c r="BA339" s="964">
        <v>-15.770000000000001</v>
      </c>
      <c r="BB339" s="964">
        <v>-5.19</v>
      </c>
      <c r="BC339" s="964">
        <v>-8.42</v>
      </c>
      <c r="BE339" s="701">
        <v>2012</v>
      </c>
      <c r="BF339" s="986" t="e">
        <f>#VALUE!</f>
        <v>#VALUE!</v>
      </c>
      <c r="BG339" s="972">
        <v>4.9000000000000004</v>
      </c>
    </row>
    <row r="340" spans="1:59" s="882" customFormat="1" ht="11.25" customHeight="1" x14ac:dyDescent="0.2">
      <c r="A340" s="861" t="s">
        <v>2558</v>
      </c>
      <c r="B340" s="890" t="s">
        <v>2559</v>
      </c>
      <c r="C340" s="1080" t="s">
        <v>4277</v>
      </c>
      <c r="D340" s="1080" t="s">
        <v>4426</v>
      </c>
      <c r="E340" s="862">
        <v>5</v>
      </c>
      <c r="F340" s="554">
        <v>784</v>
      </c>
      <c r="G340" s="1179" t="s">
        <v>107</v>
      </c>
      <c r="H340" s="1179" t="s">
        <v>107</v>
      </c>
      <c r="I340" s="863">
        <v>45.38</v>
      </c>
      <c r="J340" s="864">
        <f t="shared" si="86"/>
        <v>2.0273248126928163</v>
      </c>
      <c r="K340" s="865">
        <v>0.23</v>
      </c>
      <c r="L340" s="866">
        <v>4</v>
      </c>
      <c r="M340" s="867">
        <f t="shared" si="87"/>
        <v>0.92</v>
      </c>
      <c r="N340" s="868" t="s">
        <v>307</v>
      </c>
      <c r="O340" s="869">
        <v>0.21</v>
      </c>
      <c r="P340" s="886">
        <v>43140</v>
      </c>
      <c r="Q340" s="886">
        <v>43164</v>
      </c>
      <c r="R340" s="867">
        <f t="shared" si="88"/>
        <v>9.5238095238095326</v>
      </c>
      <c r="S340" s="802">
        <f>IF(INDEX(Historical!$D$7:$D$1452,MATCH(B340,Historical!$B$7:$B$1452,0))=0,"n/a",(INDEX(Historical!$C$7:$C$1452,MATCH(B340,Historical!$B$7:$B$1452,0))/INDEX(Historical!$D$7:$D$1452,MATCH(B340,Historical!$B$7:$B$1452,0))-1)*100)</f>
        <v>4.9999999999999822</v>
      </c>
      <c r="T340" s="802">
        <f>IF(INDEX(Historical!$F$7:$F$1452,MATCH(B340,Historical!$B$7:$B$1452,0))=0,"n/a",((INDEX(Historical!$C$7:$C$1452,MATCH(B340,Historical!$B$7:$B$1452,0))/INDEX(Historical!$F$7:$F$1452,MATCH(B340,Historical!$B$7:$B$1452,0)))^(1/3)-1)*100)</f>
        <v>11.868894208139679</v>
      </c>
      <c r="U340" s="802">
        <f>IF(INDEX(Historical!$I$7:$I$1452,MATCH(B340,Historical!$B$7:$B$1452,0))=0,"n/a",((INDEX(Historical!$C$7:$C$1452,MATCH(B340,Historical!$B$7:$B$1452,0))/INDEX(Historical!$I$7:$I$1452,MATCH(B340,Historical!$B$7:$B$1452,0)))^(1/5)-1)*100)</f>
        <v>8.4471771197698544</v>
      </c>
      <c r="V340" s="802">
        <f>IF(INDEX(Historical!$O$7:$O$1452,MATCH(B340,Historical!$B$7:$B$1452,0))=0,"n/a",((INDEX(Historical!$C$7:$C$1452,MATCH(B340,Historical!$B$7:$B$1452,0))/INDEX(Historical!$O$7:$O$1452,MATCH(B340,Historical!$B$7:$B$1452,0)))^(1/10)-1)*100)</f>
        <v>13.995211376356664</v>
      </c>
      <c r="W340" s="871">
        <f t="shared" si="89"/>
        <v>0.60357624423168132</v>
      </c>
      <c r="X340" s="872">
        <f t="shared" si="90"/>
        <v>1.7239136979122152</v>
      </c>
      <c r="Y340" s="883"/>
      <c r="Z340" s="864">
        <f t="shared" si="91"/>
        <v>84.403669724770637</v>
      </c>
      <c r="AA340" s="874">
        <f t="shared" si="92"/>
        <v>41.633027522935777</v>
      </c>
      <c r="AB340" s="866">
        <v>12</v>
      </c>
      <c r="AC340" s="875">
        <v>1.0900000000000001</v>
      </c>
      <c r="AD340" s="875">
        <v>0.75</v>
      </c>
      <c r="AE340" s="875">
        <v>4.59</v>
      </c>
      <c r="AF340" s="875">
        <v>5.0199999999999996</v>
      </c>
      <c r="AG340" s="875">
        <v>6.4</v>
      </c>
      <c r="AH340" s="875">
        <v>45.2</v>
      </c>
      <c r="AI340" s="875">
        <v>14.96</v>
      </c>
      <c r="AJ340" s="875">
        <v>4.9000000000000004</v>
      </c>
      <c r="AK340" s="875">
        <v>55.410000000000004</v>
      </c>
      <c r="AL340" s="876">
        <v>6180</v>
      </c>
      <c r="AM340" s="877">
        <v>4.8</v>
      </c>
      <c r="AN340" s="875">
        <v>0</v>
      </c>
      <c r="AO340" s="878">
        <f t="shared" si="93"/>
        <v>-31.158525590473104</v>
      </c>
      <c r="AP340" s="879">
        <f t="shared" si="94"/>
        <v>10.474501932462671</v>
      </c>
      <c r="AQ340" s="880">
        <f t="shared" si="95"/>
        <v>204.77517992057147</v>
      </c>
      <c r="AR340" s="745">
        <f>INDEX(Historical!$C$7:$C$1452,MATCH(B340,Historical!$B$7:$B$1452,0))*IF(AH340="n/a",1.03,IF(AH340&lt;0,1.01,IF(AH340&gt;10,1.1,(1+AH340/100))))</f>
        <v>0.92400000000000004</v>
      </c>
      <c r="AS340" s="874">
        <f t="shared" si="96"/>
        <v>1.0164000000000002</v>
      </c>
      <c r="AT340" s="874">
        <f t="shared" si="97"/>
        <v>1.1180400000000004</v>
      </c>
      <c r="AU340" s="874">
        <f t="shared" si="97"/>
        <v>1.2298440000000006</v>
      </c>
      <c r="AV340" s="874">
        <f t="shared" si="97"/>
        <v>1.3528284000000008</v>
      </c>
      <c r="AW340" s="864">
        <f t="shared" si="98"/>
        <v>5.6411124000000026</v>
      </c>
      <c r="AX340" s="881">
        <f t="shared" si="99"/>
        <v>12.430833847509922</v>
      </c>
      <c r="AY340" s="1091">
        <v>0.94</v>
      </c>
      <c r="AZ340" s="877">
        <v>17.02</v>
      </c>
      <c r="BA340" s="877">
        <v>-15.290000000000001</v>
      </c>
      <c r="BB340" s="877">
        <v>-3.45</v>
      </c>
      <c r="BC340" s="877">
        <v>-1.01</v>
      </c>
      <c r="BD340" s="1007"/>
      <c r="BE340" s="701">
        <v>2014</v>
      </c>
      <c r="BF340" s="986" t="e">
        <f>#VALUE!</f>
        <v>#VALUE!</v>
      </c>
      <c r="BG340" s="938">
        <v>4.7</v>
      </c>
    </row>
    <row r="341" spans="1:59" ht="11.25" customHeight="1" x14ac:dyDescent="0.2">
      <c r="A341" s="645" t="s">
        <v>4150</v>
      </c>
      <c r="B341" s="651" t="s">
        <v>3918</v>
      </c>
      <c r="C341" s="1080" t="s">
        <v>129</v>
      </c>
      <c r="D341" s="1080" t="s">
        <v>194</v>
      </c>
      <c r="E341" s="835">
        <v>5</v>
      </c>
      <c r="F341" s="554">
        <v>848</v>
      </c>
      <c r="G341" s="554" t="s">
        <v>107</v>
      </c>
      <c r="H341" s="554" t="s">
        <v>107</v>
      </c>
      <c r="I341" s="966">
        <v>18.489999999999998</v>
      </c>
      <c r="J341" s="745">
        <f t="shared" si="86"/>
        <v>3.4613304488912928</v>
      </c>
      <c r="K341" s="968">
        <v>0.16</v>
      </c>
      <c r="L341" s="679">
        <v>4</v>
      </c>
      <c r="M341" s="736">
        <f t="shared" si="87"/>
        <v>0.64</v>
      </c>
      <c r="N341" s="644" t="s">
        <v>229</v>
      </c>
      <c r="O341" s="838">
        <v>0.15</v>
      </c>
      <c r="P341" s="958">
        <v>43413</v>
      </c>
      <c r="Q341" s="958">
        <v>43427</v>
      </c>
      <c r="R341" s="736">
        <f t="shared" si="88"/>
        <v>6.6666666666666732</v>
      </c>
      <c r="S341" s="802">
        <f>IF(INDEX(Historical!$D$7:$D$1452,MATCH(B341,Historical!$B$7:$B$1452,0))=0,"n/a",(INDEX(Historical!$C$7:$C$1452,MATCH(B341,Historical!$B$7:$B$1452,0))/INDEX(Historical!$D$7:$D$1452,MATCH(B341,Historical!$B$7:$B$1452,0))-1)*100)</f>
        <v>61.538461538461519</v>
      </c>
      <c r="T341" s="802">
        <f>IF(INDEX(Historical!$F$7:$F$1452,MATCH(B341,Historical!$B$7:$B$1452,0))=0,"n/a",((INDEX(Historical!$C$7:$C$1452,MATCH(B341,Historical!$B$7:$B$1452,0))/INDEX(Historical!$F$7:$F$1452,MATCH(B341,Historical!$B$7:$B$1452,0)))^(1/3)-1)*100)</f>
        <v>141.01422641752296</v>
      </c>
      <c r="U341" s="802" t="str">
        <f>IF(INDEX(Historical!$I$7:$I$1452,MATCH(B341,Historical!$B$7:$B$1452,0))=0,"n/a",((INDEX(Historical!$C$7:$C$1452,MATCH(B341,Historical!$B$7:$B$1452,0))/INDEX(Historical!$I$7:$I$1452,MATCH(B341,Historical!$B$7:$B$1452,0)))^(1/5)-1)*100)</f>
        <v>n/a</v>
      </c>
      <c r="V341" s="802" t="str">
        <f>IF(INDEX(Historical!$O$7:$O$1452,MATCH(B341,Historical!$B$7:$B$1452,0))=0,"n/a",((INDEX(Historical!$C$7:$C$1452,MATCH(B341,Historical!$B$7:$B$1452,0))/INDEX(Historical!$O$7:$O$1452,MATCH(B341,Historical!$B$7:$B$1452,0)))^(1/10)-1)*100)</f>
        <v>n/a</v>
      </c>
      <c r="W341" s="803" t="str">
        <f t="shared" si="89"/>
        <v>n/a</v>
      </c>
      <c r="X341" s="804" t="str">
        <f t="shared" si="90"/>
        <v>n/a</v>
      </c>
      <c r="Y341" s="651" t="s">
        <v>4072</v>
      </c>
      <c r="Z341" s="745">
        <f t="shared" si="91"/>
        <v>17.112299465240639</v>
      </c>
      <c r="AA341" s="678">
        <f t="shared" si="92"/>
        <v>4.9438502673796787</v>
      </c>
      <c r="AB341" s="679">
        <v>12</v>
      </c>
      <c r="AC341" s="959">
        <v>3.74</v>
      </c>
      <c r="AD341" s="959" t="s">
        <v>138</v>
      </c>
      <c r="AE341" s="959">
        <v>1.05</v>
      </c>
      <c r="AF341" s="959">
        <v>2.37</v>
      </c>
      <c r="AG341" s="959">
        <v>23.1</v>
      </c>
      <c r="AH341" s="959">
        <v>-16.7</v>
      </c>
      <c r="AI341" s="959" t="s">
        <v>138</v>
      </c>
      <c r="AJ341" s="959">
        <v>77.100000000000009</v>
      </c>
      <c r="AK341" s="959" t="s">
        <v>138</v>
      </c>
      <c r="AL341" s="969">
        <v>206.9</v>
      </c>
      <c r="AM341" s="964">
        <v>35.85</v>
      </c>
      <c r="AN341" s="959">
        <v>0</v>
      </c>
      <c r="AO341" s="845" t="str">
        <f t="shared" si="93"/>
        <v>n/a</v>
      </c>
      <c r="AP341" s="846" t="str">
        <f t="shared" si="94"/>
        <v>n/a</v>
      </c>
      <c r="AQ341" s="680">
        <f t="shared" si="95"/>
        <v>-27.836835701031461</v>
      </c>
      <c r="AR341" s="745">
        <f>INDEX(Historical!$C$7:$C$1452,MATCH(B341,Historical!$B$7:$B$1452,0))*IF(AH341="n/a",1.03,IF(AH341&lt;0,1.01,IF(AH341&gt;10,1.1,(1+AH341/100))))</f>
        <v>0.42419999999999997</v>
      </c>
      <c r="AS341" s="678">
        <f t="shared" si="96"/>
        <v>0.43692599999999998</v>
      </c>
      <c r="AT341" s="678">
        <f t="shared" si="97"/>
        <v>0.45003377999999999</v>
      </c>
      <c r="AU341" s="678">
        <f t="shared" si="97"/>
        <v>0.46353479340000003</v>
      </c>
      <c r="AV341" s="678">
        <f t="shared" si="97"/>
        <v>0.47744083720200003</v>
      </c>
      <c r="AW341" s="745">
        <f t="shared" si="98"/>
        <v>2.252135410602</v>
      </c>
      <c r="AX341" s="854">
        <f t="shared" si="99"/>
        <v>12.180288862098433</v>
      </c>
      <c r="AY341" s="1090">
        <v>1.72</v>
      </c>
      <c r="AZ341" s="964">
        <v>44.91</v>
      </c>
      <c r="BA341" s="964">
        <v>-31.580000000000002</v>
      </c>
      <c r="BB341" s="964">
        <v>-15.98</v>
      </c>
      <c r="BC341" s="964">
        <v>-14.87</v>
      </c>
      <c r="BE341" s="701">
        <v>2014</v>
      </c>
      <c r="BF341" s="986" t="e">
        <f>#VALUE!</f>
        <v>#VALUE!</v>
      </c>
      <c r="BG341" s="972">
        <v>13.200000000000001</v>
      </c>
    </row>
    <row r="342" spans="1:59" ht="11.25" customHeight="1" x14ac:dyDescent="0.2">
      <c r="A342" s="667" t="s">
        <v>4184</v>
      </c>
      <c r="B342" s="651" t="s">
        <v>4185</v>
      </c>
      <c r="C342" s="1080" t="s">
        <v>109</v>
      </c>
      <c r="D342" s="1080" t="s">
        <v>4427</v>
      </c>
      <c r="E342" s="835">
        <v>6</v>
      </c>
      <c r="F342" s="554">
        <v>758</v>
      </c>
      <c r="G342" s="554" t="s">
        <v>107</v>
      </c>
      <c r="H342" s="554" t="s">
        <v>107</v>
      </c>
      <c r="I342" s="966">
        <v>34.590000000000003</v>
      </c>
      <c r="J342" s="745">
        <f t="shared" si="86"/>
        <v>3.0066493206128935</v>
      </c>
      <c r="K342" s="968">
        <v>0.26</v>
      </c>
      <c r="L342" s="679">
        <v>4</v>
      </c>
      <c r="M342" s="736">
        <f t="shared" si="87"/>
        <v>1.04</v>
      </c>
      <c r="N342" s="644" t="s">
        <v>150</v>
      </c>
      <c r="O342" s="838">
        <v>0.25</v>
      </c>
      <c r="P342" s="958">
        <v>43433</v>
      </c>
      <c r="Q342" s="958">
        <v>43448</v>
      </c>
      <c r="R342" s="736">
        <f t="shared" si="88"/>
        <v>4.0000000000000036</v>
      </c>
      <c r="S342" s="802">
        <f>IF(INDEX(Historical!$D$7:$D$1452,MATCH(B342,Historical!$B$7:$B$1452,0))=0,"n/a",(INDEX(Historical!$C$7:$C$1452,MATCH(B342,Historical!$B$7:$B$1452,0))/INDEX(Historical!$D$7:$D$1452,MATCH(B342,Historical!$B$7:$B$1452,0))-1)*100)</f>
        <v>2.2222222222222143</v>
      </c>
      <c r="T342" s="802">
        <f>IF(INDEX(Historical!$F$7:$F$1452,MATCH(B342,Historical!$B$7:$B$1452,0))=0,"n/a",((INDEX(Historical!$C$7:$C$1452,MATCH(B342,Historical!$B$7:$B$1452,0))/INDEX(Historical!$F$7:$F$1452,MATCH(B342,Historical!$B$7:$B$1452,0)))^(1/3)-1)*100)</f>
        <v>3.0788379107201225</v>
      </c>
      <c r="U342" s="802">
        <f>IF(INDEX(Historical!$I$7:$I$1452,MATCH(B342,Historical!$B$7:$B$1452,0))=0,"n/a",((INDEX(Historical!$C$7:$C$1452,MATCH(B342,Historical!$B$7:$B$1452,0))/INDEX(Historical!$I$7:$I$1452,MATCH(B342,Historical!$B$7:$B$1452,0)))^(1/5)-1)*100)</f>
        <v>2.8346722100213606</v>
      </c>
      <c r="V342" s="802">
        <f>IF(INDEX(Historical!$O$7:$O$1452,MATCH(B342,Historical!$B$7:$B$1452,0))=0,"n/a",((INDEX(Historical!$C$7:$C$1452,MATCH(B342,Historical!$B$7:$B$1452,0))/INDEX(Historical!$O$7:$O$1452,MATCH(B342,Historical!$B$7:$B$1452,0)))^(1/10)-1)*100)</f>
        <v>1.5350702437255892</v>
      </c>
      <c r="W342" s="803">
        <f t="shared" si="89"/>
        <v>1.8466074901834197</v>
      </c>
      <c r="X342" s="804">
        <f t="shared" si="90"/>
        <v>0.70866805250534015</v>
      </c>
      <c r="Y342" s="967" t="s">
        <v>4072</v>
      </c>
      <c r="Z342" s="745">
        <f t="shared" si="91"/>
        <v>43.153526970954353</v>
      </c>
      <c r="AA342" s="678">
        <f t="shared" si="92"/>
        <v>14.352697095435685</v>
      </c>
      <c r="AB342" s="679">
        <v>12</v>
      </c>
      <c r="AC342" s="959">
        <v>2.41</v>
      </c>
      <c r="AD342" s="959">
        <v>2.87</v>
      </c>
      <c r="AE342" s="959">
        <v>4.6399999999999997</v>
      </c>
      <c r="AF342" s="959">
        <v>1.52</v>
      </c>
      <c r="AG342" s="959">
        <v>10.5</v>
      </c>
      <c r="AH342" s="959">
        <v>9.7000000000000011</v>
      </c>
      <c r="AI342" s="959">
        <v>3.0300000000000002</v>
      </c>
      <c r="AJ342" s="959">
        <v>4</v>
      </c>
      <c r="AK342" s="959">
        <v>5</v>
      </c>
      <c r="AL342" s="969">
        <v>1550</v>
      </c>
      <c r="AM342" s="964">
        <v>0.3</v>
      </c>
      <c r="AN342" s="959">
        <v>0.18</v>
      </c>
      <c r="AO342" s="845">
        <f t="shared" si="93"/>
        <v>-8.5113755648014315</v>
      </c>
      <c r="AP342" s="846">
        <f t="shared" si="94"/>
        <v>5.8413215306342536</v>
      </c>
      <c r="AQ342" s="680">
        <f t="shared" si="95"/>
        <v>-1.5315062569368765</v>
      </c>
      <c r="AR342" s="745">
        <f>INDEX(Historical!$C$7:$C$1452,MATCH(B342,Historical!$B$7:$B$1452,0))*IF(AH342="n/a",1.03,IF(AH342&lt;0,1.01,IF(AH342&gt;10,1.1,(1+AH342/100))))</f>
        <v>1.0092399999999999</v>
      </c>
      <c r="AS342" s="678">
        <f t="shared" si="96"/>
        <v>1.0398199719999999</v>
      </c>
      <c r="AT342" s="678">
        <f t="shared" si="97"/>
        <v>1.0918109705999999</v>
      </c>
      <c r="AU342" s="678">
        <f t="shared" si="97"/>
        <v>1.1464015191299999</v>
      </c>
      <c r="AV342" s="678">
        <f t="shared" si="97"/>
        <v>1.2037215950864999</v>
      </c>
      <c r="AW342" s="745">
        <f t="shared" si="98"/>
        <v>5.4909940568164997</v>
      </c>
      <c r="AX342" s="854">
        <f t="shared" si="99"/>
        <v>15.87451302924689</v>
      </c>
      <c r="AY342" s="1090">
        <v>0.88</v>
      </c>
      <c r="AZ342" s="964">
        <v>13.930000000000001</v>
      </c>
      <c r="BA342" s="964">
        <v>-17.41</v>
      </c>
      <c r="BB342" s="964">
        <v>-5.41</v>
      </c>
      <c r="BC342" s="964">
        <v>-9</v>
      </c>
      <c r="BE342" s="701">
        <v>2013</v>
      </c>
      <c r="BF342" s="986" t="e">
        <f>#VALUE!</f>
        <v>#VALUE!</v>
      </c>
      <c r="BG342" s="972">
        <v>1.0999999999999999</v>
      </c>
    </row>
    <row r="343" spans="1:59" ht="11.25" customHeight="1" x14ac:dyDescent="0.2">
      <c r="A343" s="566" t="s">
        <v>1505</v>
      </c>
      <c r="B343" s="651" t="s">
        <v>1506</v>
      </c>
      <c r="C343" s="1080" t="s">
        <v>124</v>
      </c>
      <c r="D343" s="1080" t="s">
        <v>4454</v>
      </c>
      <c r="E343" s="835">
        <v>8</v>
      </c>
      <c r="F343" s="554">
        <v>445</v>
      </c>
      <c r="G343" s="554" t="s">
        <v>107</v>
      </c>
      <c r="H343" s="554" t="s">
        <v>107</v>
      </c>
      <c r="I343" s="966">
        <v>58.92</v>
      </c>
      <c r="J343" s="745">
        <f t="shared" si="86"/>
        <v>2.7834351663272234</v>
      </c>
      <c r="K343" s="968">
        <v>0.41</v>
      </c>
      <c r="L343" s="679">
        <v>4</v>
      </c>
      <c r="M343" s="736">
        <f t="shared" si="87"/>
        <v>1.64</v>
      </c>
      <c r="N343" s="644" t="s">
        <v>1007</v>
      </c>
      <c r="O343" s="838">
        <v>0.37</v>
      </c>
      <c r="P343" s="695">
        <v>43146</v>
      </c>
      <c r="Q343" s="695">
        <v>43161</v>
      </c>
      <c r="R343" s="736">
        <f t="shared" si="88"/>
        <v>10.810810810810805</v>
      </c>
      <c r="S343" s="802">
        <f>IF(INDEX(Historical!$D$7:$D$1452,MATCH(B343,Historical!$B$7:$B$1452,0))=0,"n/a",(INDEX(Historical!$C$7:$C$1452,MATCH(B343,Historical!$B$7:$B$1452,0))/INDEX(Historical!$D$7:$D$1452,MATCH(B343,Historical!$B$7:$B$1452,0))-1)*100)</f>
        <v>12.12121212121211</v>
      </c>
      <c r="T343" s="802">
        <f>IF(INDEX(Historical!$F$7:$F$1452,MATCH(B343,Historical!$B$7:$B$1452,0))=0,"n/a",((INDEX(Historical!$C$7:$C$1452,MATCH(B343,Historical!$B$7:$B$1452,0))/INDEX(Historical!$F$7:$F$1452,MATCH(B343,Historical!$B$7:$B$1452,0)))^(1/3)-1)*100)</f>
        <v>13.21062322933404</v>
      </c>
      <c r="U343" s="802">
        <f>IF(INDEX(Historical!$I$7:$I$1452,MATCH(B343,Historical!$B$7:$B$1452,0))=0,"n/a",((INDEX(Historical!$C$7:$C$1452,MATCH(B343,Historical!$B$7:$B$1452,0))/INDEX(Historical!$I$7:$I$1452,MATCH(B343,Historical!$B$7:$B$1452,0)))^(1/5)-1)*100)</f>
        <v>25.257602729679007</v>
      </c>
      <c r="V343" s="802">
        <f>IF(INDEX(Historical!$O$7:$O$1452,MATCH(B343,Historical!$B$7:$B$1452,0))=0,"n/a",((INDEX(Historical!$C$7:$C$1452,MATCH(B343,Historical!$B$7:$B$1452,0))/INDEX(Historical!$O$7:$O$1452,MATCH(B343,Historical!$B$7:$B$1452,0)))^(1/10)-1)*100)</f>
        <v>13.977774396531363</v>
      </c>
      <c r="W343" s="803">
        <f t="shared" si="89"/>
        <v>1.8069831443228026</v>
      </c>
      <c r="X343" s="804">
        <f t="shared" si="90"/>
        <v>2.0702953057113942</v>
      </c>
      <c r="Y343" s="770"/>
      <c r="Z343" s="745">
        <f t="shared" si="91"/>
        <v>75.925925925925924</v>
      </c>
      <c r="AA343" s="678">
        <f t="shared" si="92"/>
        <v>27.277777777777775</v>
      </c>
      <c r="AB343" s="679">
        <v>12</v>
      </c>
      <c r="AC343" s="959">
        <v>2.16</v>
      </c>
      <c r="AD343" s="959">
        <v>5.46</v>
      </c>
      <c r="AE343" s="959">
        <v>0.96</v>
      </c>
      <c r="AF343" s="959">
        <v>2.4900000000000002</v>
      </c>
      <c r="AG343" s="959">
        <v>10.5</v>
      </c>
      <c r="AH343" s="959">
        <v>1</v>
      </c>
      <c r="AI343" s="959">
        <v>24.88</v>
      </c>
      <c r="AJ343" s="959">
        <v>12.2</v>
      </c>
      <c r="AK343" s="959">
        <v>5</v>
      </c>
      <c r="AL343" s="969">
        <v>1000</v>
      </c>
      <c r="AM343" s="964">
        <v>0.5</v>
      </c>
      <c r="AN343" s="959">
        <v>0.63</v>
      </c>
      <c r="AO343" s="845">
        <f t="shared" si="93"/>
        <v>0.7632601182284553</v>
      </c>
      <c r="AP343" s="846">
        <f t="shared" si="94"/>
        <v>28.04103789600623</v>
      </c>
      <c r="AQ343" s="680">
        <f t="shared" si="95"/>
        <v>73.745237078336643</v>
      </c>
      <c r="AR343" s="745">
        <f>INDEX(Historical!$C$7:$C$1452,MATCH(B343,Historical!$B$7:$B$1452,0))*IF(AH343="n/a",1.03,IF(AH343&lt;0,1.01,IF(AH343&gt;10,1.1,(1+AH343/100))))</f>
        <v>1.4947999999999999</v>
      </c>
      <c r="AS343" s="678">
        <f t="shared" si="96"/>
        <v>1.64428</v>
      </c>
      <c r="AT343" s="678">
        <f t="shared" si="97"/>
        <v>1.726494</v>
      </c>
      <c r="AU343" s="678">
        <f t="shared" si="97"/>
        <v>1.8128187</v>
      </c>
      <c r="AV343" s="678">
        <f t="shared" si="97"/>
        <v>1.9034596350000001</v>
      </c>
      <c r="AW343" s="745">
        <f t="shared" si="98"/>
        <v>8.5818523350000007</v>
      </c>
      <c r="AX343" s="854">
        <f t="shared" si="99"/>
        <v>14.565261939918534</v>
      </c>
      <c r="AY343" s="1090">
        <v>1.0900000000000001</v>
      </c>
      <c r="AZ343" s="964">
        <v>3.73</v>
      </c>
      <c r="BA343" s="964">
        <v>-38.72</v>
      </c>
      <c r="BB343" s="964">
        <v>-16.48</v>
      </c>
      <c r="BC343" s="964">
        <v>-27.26</v>
      </c>
      <c r="BE343" s="701">
        <v>2011</v>
      </c>
      <c r="BF343" s="986" t="e">
        <f>#VALUE!</f>
        <v>#VALUE!</v>
      </c>
      <c r="BG343" s="972">
        <v>4.7</v>
      </c>
    </row>
    <row r="344" spans="1:59" ht="11.25" customHeight="1" x14ac:dyDescent="0.2">
      <c r="A344" s="645" t="s">
        <v>1507</v>
      </c>
      <c r="B344" s="651" t="s">
        <v>1508</v>
      </c>
      <c r="C344" s="1080" t="s">
        <v>4277</v>
      </c>
      <c r="D344" s="1080" t="s">
        <v>4406</v>
      </c>
      <c r="E344" s="835">
        <v>6</v>
      </c>
      <c r="F344" s="554">
        <v>730</v>
      </c>
      <c r="G344" s="554" t="s">
        <v>107</v>
      </c>
      <c r="H344" s="554" t="s">
        <v>107</v>
      </c>
      <c r="I344" s="966">
        <v>59.67</v>
      </c>
      <c r="J344" s="745">
        <f t="shared" si="86"/>
        <v>2.6814144461203284</v>
      </c>
      <c r="K344" s="968">
        <v>0.4</v>
      </c>
      <c r="L344" s="679">
        <v>4</v>
      </c>
      <c r="M344" s="736">
        <f t="shared" si="87"/>
        <v>1.6</v>
      </c>
      <c r="N344" s="644" t="s">
        <v>287</v>
      </c>
      <c r="O344" s="838">
        <v>0.2</v>
      </c>
      <c r="P344" s="958">
        <v>43286</v>
      </c>
      <c r="Q344" s="958">
        <v>43307</v>
      </c>
      <c r="R344" s="736">
        <f t="shared" si="88"/>
        <v>100</v>
      </c>
      <c r="S344" s="802">
        <f>IF(INDEX(Historical!$D$7:$D$1452,MATCH(B344,Historical!$B$7:$B$1452,0))=0,"n/a",(INDEX(Historical!$C$7:$C$1452,MATCH(B344,Historical!$B$7:$B$1452,0))/INDEX(Historical!$D$7:$D$1452,MATCH(B344,Historical!$B$7:$B$1452,0))-1)*100)</f>
        <v>5.4054054054054168</v>
      </c>
      <c r="T344" s="802">
        <f>IF(INDEX(Historical!$F$7:$F$1452,MATCH(B344,Historical!$B$7:$B$1452,0))=0,"n/a",((INDEX(Historical!$C$7:$C$1452,MATCH(B344,Historical!$B$7:$B$1452,0))/INDEX(Historical!$F$7:$F$1452,MATCH(B344,Historical!$B$7:$B$1452,0)))^(1/3)-1)*100)</f>
        <v>7.3786693294802586</v>
      </c>
      <c r="U344" s="802" t="str">
        <f>IF(INDEX(Historical!$I$7:$I$1452,MATCH(B344,Historical!$B$7:$B$1452,0))=0,"n/a",((INDEX(Historical!$C$7:$C$1452,MATCH(B344,Historical!$B$7:$B$1452,0))/INDEX(Historical!$I$7:$I$1452,MATCH(B344,Historical!$B$7:$B$1452,0)))^(1/5)-1)*100)</f>
        <v>n/a</v>
      </c>
      <c r="V344" s="802" t="str">
        <f>IF(INDEX(Historical!$O$7:$O$1452,MATCH(B344,Historical!$B$7:$B$1452,0))=0,"n/a",((INDEX(Historical!$C$7:$C$1452,MATCH(B344,Historical!$B$7:$B$1452,0))/INDEX(Historical!$O$7:$O$1452,MATCH(B344,Historical!$B$7:$B$1452,0)))^(1/10)-1)*100)</f>
        <v>n/a</v>
      </c>
      <c r="W344" s="803" t="str">
        <f t="shared" si="89"/>
        <v>n/a</v>
      </c>
      <c r="X344" s="804" t="str">
        <f t="shared" si="90"/>
        <v>n/a</v>
      </c>
      <c r="Y344" s="770" t="s">
        <v>4042</v>
      </c>
      <c r="Z344" s="745">
        <f t="shared" si="91"/>
        <v>38.186157517899758</v>
      </c>
      <c r="AA344" s="678">
        <f t="shared" si="92"/>
        <v>14.24105011933174</v>
      </c>
      <c r="AB344" s="679">
        <v>4</v>
      </c>
      <c r="AC344" s="959">
        <v>4.1900000000000004</v>
      </c>
      <c r="AD344" s="959">
        <v>0.83</v>
      </c>
      <c r="AE344" s="959">
        <v>2.5299999999999998</v>
      </c>
      <c r="AF344" s="959">
        <v>10.06</v>
      </c>
      <c r="AG344" s="959">
        <v>14.6</v>
      </c>
      <c r="AH344" s="959">
        <v>86.8</v>
      </c>
      <c r="AI344" s="959">
        <v>11.33</v>
      </c>
      <c r="AJ344" s="959">
        <v>19.8</v>
      </c>
      <c r="AK344" s="959">
        <v>17.2</v>
      </c>
      <c r="AL344" s="969">
        <v>15560</v>
      </c>
      <c r="AM344" s="964">
        <v>0.19</v>
      </c>
      <c r="AN344" s="959">
        <v>1.17</v>
      </c>
      <c r="AO344" s="845" t="str">
        <f t="shared" si="93"/>
        <v>n/a</v>
      </c>
      <c r="AP344" s="846" t="str">
        <f t="shared" si="94"/>
        <v>n/a</v>
      </c>
      <c r="AQ344" s="680">
        <f t="shared" si="95"/>
        <v>152.33572363506988</v>
      </c>
      <c r="AR344" s="745">
        <f>INDEX(Historical!$C$7:$C$1452,MATCH(B344,Historical!$B$7:$B$1452,0))*IF(AH344="n/a",1.03,IF(AH344&lt;0,1.01,IF(AH344&gt;10,1.1,(1+AH344/100))))</f>
        <v>0.8580000000000001</v>
      </c>
      <c r="AS344" s="678">
        <f t="shared" si="96"/>
        <v>0.94380000000000019</v>
      </c>
      <c r="AT344" s="678">
        <f t="shared" si="97"/>
        <v>1.0381800000000003</v>
      </c>
      <c r="AU344" s="678">
        <f t="shared" si="97"/>
        <v>1.1419980000000005</v>
      </c>
      <c r="AV344" s="678">
        <f t="shared" si="97"/>
        <v>1.2561978000000007</v>
      </c>
      <c r="AW344" s="745">
        <f t="shared" si="98"/>
        <v>5.2381758000000023</v>
      </c>
      <c r="AX344" s="854">
        <f t="shared" si="99"/>
        <v>8.7785751633986973</v>
      </c>
      <c r="AY344" s="1090">
        <v>1.32</v>
      </c>
      <c r="AZ344" s="964">
        <v>14.75</v>
      </c>
      <c r="BA344" s="964">
        <v>-32.25</v>
      </c>
      <c r="BB344" s="964">
        <v>-14.899999999999999</v>
      </c>
      <c r="BC344" s="964">
        <v>-19.7</v>
      </c>
      <c r="BE344" s="701">
        <v>2013</v>
      </c>
      <c r="BF344" s="986" t="e">
        <f>#VALUE!</f>
        <v>#VALUE!</v>
      </c>
      <c r="BG344" s="972">
        <v>3.1</v>
      </c>
    </row>
    <row r="345" spans="1:59" ht="11.25" customHeight="1" x14ac:dyDescent="0.2">
      <c r="A345" s="971" t="s">
        <v>4463</v>
      </c>
      <c r="B345" s="651" t="s">
        <v>3922</v>
      </c>
      <c r="C345" s="1080" t="s">
        <v>4431</v>
      </c>
      <c r="D345" s="1080" t="s">
        <v>526</v>
      </c>
      <c r="E345" s="835">
        <v>5</v>
      </c>
      <c r="F345" s="554">
        <v>847</v>
      </c>
      <c r="G345" s="554" t="s">
        <v>107</v>
      </c>
      <c r="H345" s="554" t="s">
        <v>107</v>
      </c>
      <c r="I345" s="966">
        <v>11.57</v>
      </c>
      <c r="J345" s="745">
        <f t="shared" si="86"/>
        <v>13.13742437337943</v>
      </c>
      <c r="K345" s="968">
        <v>0.38</v>
      </c>
      <c r="L345" s="679">
        <v>4</v>
      </c>
      <c r="M345" s="736">
        <f t="shared" si="87"/>
        <v>1.52</v>
      </c>
      <c r="N345" s="644" t="s">
        <v>329</v>
      </c>
      <c r="O345" s="838">
        <v>0.37</v>
      </c>
      <c r="P345" s="958">
        <v>43412</v>
      </c>
      <c r="Q345" s="958">
        <v>43424</v>
      </c>
      <c r="R345" s="736">
        <f t="shared" si="88"/>
        <v>2.7027027027027053</v>
      </c>
      <c r="S345" s="802">
        <f>IF(INDEX(Historical!$D$7:$D$1452,MATCH(B345,Historical!$B$7:$B$1452,0))=0,"n/a",(INDEX(Historical!$C$7:$C$1452,MATCH(B345,Historical!$B$7:$B$1452,0))/INDEX(Historical!$D$7:$D$1452,MATCH(B345,Historical!$B$7:$B$1452,0))-1)*100)</f>
        <v>5.9701492537313383</v>
      </c>
      <c r="T345" s="802">
        <f>IF(INDEX(Historical!$F$7:$F$1452,MATCH(B345,Historical!$B$7:$B$1452,0))=0,"n/a",((INDEX(Historical!$C$7:$C$1452,MATCH(B345,Historical!$B$7:$B$1452,0))/INDEX(Historical!$F$7:$F$1452,MATCH(B345,Historical!$B$7:$B$1452,0)))^(1/3)-1)*100)</f>
        <v>38.0272583140951</v>
      </c>
      <c r="U345" s="802" t="str">
        <f>IF(INDEX(Historical!$I$7:$I$1452,MATCH(B345,Historical!$B$7:$B$1452,0))=0,"n/a",((INDEX(Historical!$C$7:$C$1452,MATCH(B345,Historical!$B$7:$B$1452,0))/INDEX(Historical!$I$7:$I$1452,MATCH(B345,Historical!$B$7:$B$1452,0)))^(1/5)-1)*100)</f>
        <v>n/a</v>
      </c>
      <c r="V345" s="802" t="str">
        <f>IF(INDEX(Historical!$O$7:$O$1452,MATCH(B345,Historical!$B$7:$B$1452,0))=0,"n/a",((INDEX(Historical!$C$7:$C$1452,MATCH(B345,Historical!$B$7:$B$1452,0))/INDEX(Historical!$O$7:$O$1452,MATCH(B345,Historical!$B$7:$B$1452,0)))^(1/10)-1)*100)</f>
        <v>n/a</v>
      </c>
      <c r="W345" s="803" t="str">
        <f t="shared" si="89"/>
        <v>n/a</v>
      </c>
      <c r="X345" s="804" t="str">
        <f t="shared" si="90"/>
        <v>n/a</v>
      </c>
      <c r="Y345" s="967"/>
      <c r="Z345" s="745">
        <f t="shared" si="91"/>
        <v>304</v>
      </c>
      <c r="AA345" s="678">
        <f t="shared" si="92"/>
        <v>23.14</v>
      </c>
      <c r="AB345" s="679">
        <v>12</v>
      </c>
      <c r="AC345" s="959">
        <v>0.5</v>
      </c>
      <c r="AD345" s="959" t="s">
        <v>138</v>
      </c>
      <c r="AE345" s="959">
        <v>0.47</v>
      </c>
      <c r="AF345" s="959">
        <v>0.95</v>
      </c>
      <c r="AG345" s="959">
        <v>4.5</v>
      </c>
      <c r="AH345" s="959">
        <v>-113.79999999999998</v>
      </c>
      <c r="AI345" s="959">
        <v>12.629999999999999</v>
      </c>
      <c r="AJ345" s="959">
        <v>36.199999999999996</v>
      </c>
      <c r="AK345" s="959" t="s">
        <v>138</v>
      </c>
      <c r="AL345" s="969">
        <v>713.52</v>
      </c>
      <c r="AM345" s="964">
        <v>1.0999999999999999</v>
      </c>
      <c r="AN345" s="959">
        <v>0.56000000000000005</v>
      </c>
      <c r="AO345" s="845" t="str">
        <f t="shared" si="93"/>
        <v>n/a</v>
      </c>
      <c r="AP345" s="846" t="str">
        <f t="shared" si="94"/>
        <v>n/a</v>
      </c>
      <c r="AQ345" s="680">
        <f t="shared" si="95"/>
        <v>-1.1555655475624538</v>
      </c>
      <c r="AR345" s="745">
        <f>INDEX(Historical!$C$7:$C$1452,MATCH(B345,Historical!$B$7:$B$1452,0))*IF(AH345="n/a",1.03,IF(AH345&lt;0,1.01,IF(AH345&gt;10,1.1,(1+AH345/100))))</f>
        <v>1.4341999999999999</v>
      </c>
      <c r="AS345" s="678">
        <f t="shared" si="96"/>
        <v>1.57762</v>
      </c>
      <c r="AT345" s="678">
        <f t="shared" si="97"/>
        <v>1.6249486</v>
      </c>
      <c r="AU345" s="678">
        <f t="shared" si="97"/>
        <v>1.6736970579999999</v>
      </c>
      <c r="AV345" s="678">
        <f t="shared" si="97"/>
        <v>1.7239079697399999</v>
      </c>
      <c r="AW345" s="745">
        <f t="shared" si="98"/>
        <v>8.0343736277399991</v>
      </c>
      <c r="AX345" s="854">
        <f t="shared" si="99"/>
        <v>69.441431527571297</v>
      </c>
      <c r="AY345" s="1090">
        <v>1.04</v>
      </c>
      <c r="AZ345" s="964">
        <v>6.34</v>
      </c>
      <c r="BA345" s="964">
        <v>-39.42</v>
      </c>
      <c r="BB345" s="964">
        <v>-14.860000000000001</v>
      </c>
      <c r="BC345" s="964">
        <v>-28.24</v>
      </c>
      <c r="BE345" s="701">
        <v>2014</v>
      </c>
      <c r="BF345" s="986" t="e">
        <f>#VALUE!</f>
        <v>#VALUE!</v>
      </c>
      <c r="BG345" s="972">
        <v>2.2999999999999998</v>
      </c>
    </row>
    <row r="346" spans="1:59" ht="11.25" customHeight="1" x14ac:dyDescent="0.2">
      <c r="A346" s="667" t="s">
        <v>1509</v>
      </c>
      <c r="B346" s="651" t="s">
        <v>1510</v>
      </c>
      <c r="C346" s="1080" t="s">
        <v>109</v>
      </c>
      <c r="D346" s="1080" t="s">
        <v>4411</v>
      </c>
      <c r="E346" s="836">
        <v>6</v>
      </c>
      <c r="F346" s="554">
        <v>664</v>
      </c>
      <c r="G346" s="554" t="s">
        <v>107</v>
      </c>
      <c r="H346" s="554" t="s">
        <v>107</v>
      </c>
      <c r="I346" s="966">
        <v>14.21</v>
      </c>
      <c r="J346" s="745">
        <f t="shared" si="86"/>
        <v>14.074595355383531</v>
      </c>
      <c r="K346" s="968">
        <v>0.5</v>
      </c>
      <c r="L346" s="679">
        <v>4</v>
      </c>
      <c r="M346" s="736">
        <f t="shared" si="87"/>
        <v>2</v>
      </c>
      <c r="N346" s="644" t="s">
        <v>282</v>
      </c>
      <c r="O346" s="838">
        <v>0.48</v>
      </c>
      <c r="P346" s="960">
        <v>42915</v>
      </c>
      <c r="Q346" s="960">
        <v>42944</v>
      </c>
      <c r="R346" s="736">
        <f t="shared" si="88"/>
        <v>4.1666666666666705</v>
      </c>
      <c r="S346" s="802">
        <f>IF(INDEX(Historical!$D$7:$D$1452,MATCH(B346,Historical!$B$7:$B$1452,0))=0,"n/a",(INDEX(Historical!$C$7:$C$1452,MATCH(B346,Historical!$B$7:$B$1452,0))/INDEX(Historical!$D$7:$D$1452,MATCH(B346,Historical!$B$7:$B$1452,0))-1)*100)</f>
        <v>5.4347826086956541</v>
      </c>
      <c r="T346" s="802">
        <f>IF(INDEX(Historical!$F$7:$F$1452,MATCH(B346,Historical!$B$7:$B$1452,0))=0,"n/a",((INDEX(Historical!$C$7:$C$1452,MATCH(B346,Historical!$B$7:$B$1452,0))/INDEX(Historical!$F$7:$F$1452,MATCH(B346,Historical!$B$7:$B$1452,0)))^(1/3)-1)*100)</f>
        <v>11.487086138406234</v>
      </c>
      <c r="U346" s="802" t="str">
        <f>IF(INDEX(Historical!$I$7:$I$1452,MATCH(B346,Historical!$B$7:$B$1452,0))=0,"n/a",((INDEX(Historical!$C$7:$C$1452,MATCH(B346,Historical!$B$7:$B$1452,0))/INDEX(Historical!$I$7:$I$1452,MATCH(B346,Historical!$B$7:$B$1452,0)))^(1/5)-1)*100)</f>
        <v>n/a</v>
      </c>
      <c r="V346" s="802" t="str">
        <f>IF(INDEX(Historical!$O$7:$O$1452,MATCH(B346,Historical!$B$7:$B$1452,0))=0,"n/a",((INDEX(Historical!$C$7:$C$1452,MATCH(B346,Historical!$B$7:$B$1452,0))/INDEX(Historical!$O$7:$O$1452,MATCH(B346,Historical!$B$7:$B$1452,0)))^(1/10)-1)*100)</f>
        <v>n/a</v>
      </c>
      <c r="W346" s="803" t="str">
        <f t="shared" si="89"/>
        <v>n/a</v>
      </c>
      <c r="X346" s="804" t="str">
        <f t="shared" si="90"/>
        <v>n/a</v>
      </c>
      <c r="Y346" s="770" t="s">
        <v>4484</v>
      </c>
      <c r="Z346" s="745">
        <f t="shared" si="91"/>
        <v>53.050397877984089</v>
      </c>
      <c r="AA346" s="678">
        <f t="shared" si="92"/>
        <v>3.7692307692307696</v>
      </c>
      <c r="AB346" s="679">
        <v>12</v>
      </c>
      <c r="AC346" s="959">
        <v>3.77</v>
      </c>
      <c r="AD346" s="959" t="s">
        <v>138</v>
      </c>
      <c r="AE346" s="959">
        <v>2.17</v>
      </c>
      <c r="AF346" s="959">
        <v>0.84</v>
      </c>
      <c r="AG346" s="959">
        <v>23</v>
      </c>
      <c r="AH346" s="959">
        <v>47.199999999999996</v>
      </c>
      <c r="AI346" s="959">
        <v>-3.49</v>
      </c>
      <c r="AJ346" s="959">
        <v>56.999999999999993</v>
      </c>
      <c r="AK346" s="959">
        <v>-7.3400000000000007</v>
      </c>
      <c r="AL346" s="969">
        <v>5340</v>
      </c>
      <c r="AM346" s="964">
        <v>0.3</v>
      </c>
      <c r="AN346" s="959">
        <v>3.77</v>
      </c>
      <c r="AO346" s="845" t="str">
        <f t="shared" si="93"/>
        <v>n/a</v>
      </c>
      <c r="AP346" s="846" t="str">
        <f t="shared" si="94"/>
        <v>n/a</v>
      </c>
      <c r="AQ346" s="680">
        <f t="shared" si="95"/>
        <v>-62.487608884803315</v>
      </c>
      <c r="AR346" s="745">
        <f>INDEX(Historical!$C$7:$C$1452,MATCH(B346,Historical!$B$7:$B$1452,0))*IF(AH346="n/a",1.03,IF(AH346&lt;0,1.01,IF(AH346&gt;10,1.1,(1+AH346/100))))</f>
        <v>2.1339999999999999</v>
      </c>
      <c r="AS346" s="678">
        <f t="shared" si="96"/>
        <v>2.1553399999999998</v>
      </c>
      <c r="AT346" s="678">
        <f t="shared" si="97"/>
        <v>2.1768934</v>
      </c>
      <c r="AU346" s="678">
        <f t="shared" si="97"/>
        <v>2.1986623340000002</v>
      </c>
      <c r="AV346" s="678">
        <f t="shared" si="97"/>
        <v>2.2206489573400003</v>
      </c>
      <c r="AW346" s="745">
        <f t="shared" si="98"/>
        <v>10.88554469134</v>
      </c>
      <c r="AX346" s="854">
        <f t="shared" si="99"/>
        <v>76.604818376776905</v>
      </c>
      <c r="AY346" s="1090">
        <v>0.93</v>
      </c>
      <c r="AZ346" s="964">
        <v>2.5299999999999998</v>
      </c>
      <c r="BA346" s="964">
        <v>-24.19</v>
      </c>
      <c r="BB346" s="964">
        <v>-15.260000000000002</v>
      </c>
      <c r="BC346" s="964">
        <v>-18.970000000000002</v>
      </c>
      <c r="BE346" s="701">
        <v>2014</v>
      </c>
      <c r="BF346" s="986" t="e">
        <f>#VALUE!</f>
        <v>#VALUE!</v>
      </c>
      <c r="BG346" s="972">
        <v>5.0999999999999996</v>
      </c>
    </row>
    <row r="347" spans="1:59" ht="11.25" customHeight="1" x14ac:dyDescent="0.2">
      <c r="A347" s="645" t="s">
        <v>1511</v>
      </c>
      <c r="B347" s="651" t="s">
        <v>1512</v>
      </c>
      <c r="C347" s="1080" t="s">
        <v>4431</v>
      </c>
      <c r="D347" s="1080" t="s">
        <v>526</v>
      </c>
      <c r="E347" s="835">
        <v>6</v>
      </c>
      <c r="F347" s="554">
        <v>684</v>
      </c>
      <c r="G347" s="554" t="s">
        <v>107</v>
      </c>
      <c r="H347" s="554" t="s">
        <v>107</v>
      </c>
      <c r="I347" s="966">
        <v>78.64</v>
      </c>
      <c r="J347" s="745">
        <f t="shared" si="86"/>
        <v>1.9074262461851474</v>
      </c>
      <c r="K347" s="968">
        <v>0.375</v>
      </c>
      <c r="L347" s="679">
        <v>4</v>
      </c>
      <c r="M347" s="736">
        <f t="shared" si="87"/>
        <v>1.5</v>
      </c>
      <c r="N347" s="644" t="s">
        <v>1007</v>
      </c>
      <c r="O347" s="838">
        <v>0.3</v>
      </c>
      <c r="P347" s="695">
        <v>43146</v>
      </c>
      <c r="Q347" s="695">
        <v>43161</v>
      </c>
      <c r="R347" s="736">
        <f t="shared" si="88"/>
        <v>25.000000000000007</v>
      </c>
      <c r="S347" s="802">
        <f>IF(INDEX(Historical!$D$7:$D$1452,MATCH(B347,Historical!$B$7:$B$1452,0))=0,"n/a",(INDEX(Historical!$C$7:$C$1452,MATCH(B347,Historical!$B$7:$B$1452,0))/INDEX(Historical!$D$7:$D$1452,MATCH(B347,Historical!$B$7:$B$1452,0))-1)*100)</f>
        <v>25</v>
      </c>
      <c r="T347" s="802">
        <f>IF(INDEX(Historical!$F$7:$F$1452,MATCH(B347,Historical!$B$7:$B$1452,0))=0,"n/a",((INDEX(Historical!$C$7:$C$1452,MATCH(B347,Historical!$B$7:$B$1452,0))/INDEX(Historical!$F$7:$F$1452,MATCH(B347,Historical!$B$7:$B$1452,0)))^(1/3)-1)*100)</f>
        <v>25.99210498948732</v>
      </c>
      <c r="U347" s="802" t="str">
        <f>IF(INDEX(Historical!$I$7:$I$1452,MATCH(B347,Historical!$B$7:$B$1452,0))=0,"n/a",((INDEX(Historical!$C$7:$C$1452,MATCH(B347,Historical!$B$7:$B$1452,0))/INDEX(Historical!$I$7:$I$1452,MATCH(B347,Historical!$B$7:$B$1452,0)))^(1/5)-1)*100)</f>
        <v>n/a</v>
      </c>
      <c r="V347" s="802" t="str">
        <f>IF(INDEX(Historical!$O$7:$O$1452,MATCH(B347,Historical!$B$7:$B$1452,0))=0,"n/a",((INDEX(Historical!$C$7:$C$1452,MATCH(B347,Historical!$B$7:$B$1452,0))/INDEX(Historical!$O$7:$O$1452,MATCH(B347,Historical!$B$7:$B$1452,0)))^(1/10)-1)*100)</f>
        <v>n/a</v>
      </c>
      <c r="W347" s="803" t="str">
        <f t="shared" si="89"/>
        <v>n/a</v>
      </c>
      <c r="X347" s="804" t="str">
        <f t="shared" si="90"/>
        <v>n/a</v>
      </c>
      <c r="Y347" s="759"/>
      <c r="Z347" s="745">
        <f t="shared" si="91"/>
        <v>24.469820554649267</v>
      </c>
      <c r="AA347" s="678">
        <f t="shared" si="92"/>
        <v>12.828711256117456</v>
      </c>
      <c r="AB347" s="679">
        <v>12</v>
      </c>
      <c r="AC347" s="959">
        <v>6.13</v>
      </c>
      <c r="AD347" s="959">
        <v>0.92</v>
      </c>
      <c r="AE347" s="959">
        <v>1.4</v>
      </c>
      <c r="AF347" s="959">
        <v>2.0699999999999998</v>
      </c>
      <c r="AG347" s="959">
        <v>37.799999999999997</v>
      </c>
      <c r="AH347" s="959">
        <v>12.1</v>
      </c>
      <c r="AI347" s="959">
        <v>-20.77</v>
      </c>
      <c r="AJ347" s="959">
        <v>-10.9</v>
      </c>
      <c r="AK347" s="959">
        <v>14.000000000000002</v>
      </c>
      <c r="AL347" s="969">
        <v>3680</v>
      </c>
      <c r="AM347" s="964">
        <v>0.4</v>
      </c>
      <c r="AN347" s="961">
        <v>2.4</v>
      </c>
      <c r="AO347" s="845" t="str">
        <f t="shared" si="93"/>
        <v>n/a</v>
      </c>
      <c r="AP347" s="846" t="str">
        <f t="shared" si="94"/>
        <v>n/a</v>
      </c>
      <c r="AQ347" s="680">
        <f t="shared" si="95"/>
        <v>8.6389173161627966</v>
      </c>
      <c r="AR347" s="745">
        <f>INDEX(Historical!$C$7:$C$1452,MATCH(B347,Historical!$B$7:$B$1452,0))*IF(AH347="n/a",1.03,IF(AH347&lt;0,1.01,IF(AH347&gt;10,1.1,(1+AH347/100))))</f>
        <v>1.32</v>
      </c>
      <c r="AS347" s="678">
        <f t="shared" si="96"/>
        <v>1.3332000000000002</v>
      </c>
      <c r="AT347" s="678">
        <f t="shared" ref="AT347:AV366" si="101">IF($AK347="n/a",1.03*AS347,IF($AK347&lt;0,1.01*AS347,IF($AK347&gt;10,1.1*AS347,(1+$AK347/100)*AS347)))</f>
        <v>1.4665200000000003</v>
      </c>
      <c r="AU347" s="678">
        <f t="shared" si="101"/>
        <v>1.6131720000000005</v>
      </c>
      <c r="AV347" s="678">
        <f t="shared" si="101"/>
        <v>1.7744892000000008</v>
      </c>
      <c r="AW347" s="745">
        <f t="shared" si="98"/>
        <v>7.5073812000000011</v>
      </c>
      <c r="AX347" s="854">
        <f t="shared" si="99"/>
        <v>9.546517293997967</v>
      </c>
      <c r="AY347" s="1090">
        <v>1.51</v>
      </c>
      <c r="AZ347" s="964">
        <v>30.409999999999997</v>
      </c>
      <c r="BA347" s="964">
        <v>-12.379999999999999</v>
      </c>
      <c r="BB347" s="964">
        <v>-0.82000000000000006</v>
      </c>
      <c r="BC347" s="964">
        <v>5.37</v>
      </c>
      <c r="BE347" s="701">
        <v>2013</v>
      </c>
      <c r="BF347" s="986" t="e">
        <f>#VALUE!</f>
        <v>#VALUE!</v>
      </c>
      <c r="BG347" s="972">
        <v>8.4</v>
      </c>
    </row>
    <row r="348" spans="1:59" ht="11.25" customHeight="1" x14ac:dyDescent="0.2">
      <c r="A348" s="645" t="s">
        <v>3923</v>
      </c>
      <c r="B348" s="651" t="s">
        <v>3924</v>
      </c>
      <c r="C348" s="1080" t="s">
        <v>132</v>
      </c>
      <c r="D348" s="1080" t="s">
        <v>4418</v>
      </c>
      <c r="E348" s="835">
        <v>5</v>
      </c>
      <c r="F348" s="554">
        <v>844</v>
      </c>
      <c r="G348" s="554" t="s">
        <v>107</v>
      </c>
      <c r="H348" s="554" t="s">
        <v>107</v>
      </c>
      <c r="I348" s="966">
        <v>43.05</v>
      </c>
      <c r="J348" s="745">
        <f t="shared" si="86"/>
        <v>4.1811846689895473</v>
      </c>
      <c r="K348" s="968">
        <v>0.45</v>
      </c>
      <c r="L348" s="679">
        <v>4</v>
      </c>
      <c r="M348" s="736">
        <f t="shared" si="87"/>
        <v>1.8</v>
      </c>
      <c r="N348" s="644" t="s">
        <v>108</v>
      </c>
      <c r="O348" s="838">
        <v>0.4375</v>
      </c>
      <c r="P348" s="958">
        <v>43409</v>
      </c>
      <c r="Q348" s="958">
        <v>43418</v>
      </c>
      <c r="R348" s="736">
        <f t="shared" si="88"/>
        <v>2.8571428571428599</v>
      </c>
      <c r="S348" s="802">
        <f>IF(INDEX(Historical!$D$7:$D$1452,MATCH(B348,Historical!$B$7:$B$1452,0))=0,"n/a",(INDEX(Historical!$C$7:$C$1452,MATCH(B348,Historical!$B$7:$B$1452,0))/INDEX(Historical!$D$7:$D$1452,MATCH(B348,Historical!$B$7:$B$1452,0))-1)*100)</f>
        <v>14.836223506743739</v>
      </c>
      <c r="T348" s="802">
        <f>IF(INDEX(Historical!$F$7:$F$1452,MATCH(B348,Historical!$B$7:$B$1452,0))=0,"n/a",((INDEX(Historical!$C$7:$C$1452,MATCH(B348,Historical!$B$7:$B$1452,0))/INDEX(Historical!$F$7:$F$1452,MATCH(B348,Historical!$B$7:$B$1452,0)))^(1/3)-1)*100)</f>
        <v>99.554564226918018</v>
      </c>
      <c r="U348" s="802" t="str">
        <f>IF(INDEX(Historical!$I$7:$I$1452,MATCH(B348,Historical!$B$7:$B$1452,0))=0,"n/a",((INDEX(Historical!$C$7:$C$1452,MATCH(B348,Historical!$B$7:$B$1452,0))/INDEX(Historical!$I$7:$I$1452,MATCH(B348,Historical!$B$7:$B$1452,0)))^(1/5)-1)*100)</f>
        <v>n/a</v>
      </c>
      <c r="V348" s="802" t="str">
        <f>IF(INDEX(Historical!$O$7:$O$1452,MATCH(B348,Historical!$B$7:$B$1452,0))=0,"n/a",((INDEX(Historical!$C$7:$C$1452,MATCH(B348,Historical!$B$7:$B$1452,0))/INDEX(Historical!$O$7:$O$1452,MATCH(B348,Historical!$B$7:$B$1452,0)))^(1/10)-1)*100)</f>
        <v>n/a</v>
      </c>
      <c r="W348" s="803" t="str">
        <f t="shared" si="89"/>
        <v>n/a</v>
      </c>
      <c r="X348" s="804" t="str">
        <f t="shared" si="90"/>
        <v>n/a</v>
      </c>
      <c r="Y348" s="967" t="s">
        <v>4072</v>
      </c>
      <c r="Z348" s="745">
        <f t="shared" si="91"/>
        <v>65.693430656934311</v>
      </c>
      <c r="AA348" s="678">
        <f t="shared" si="92"/>
        <v>15.711678832116785</v>
      </c>
      <c r="AB348" s="679">
        <v>12</v>
      </c>
      <c r="AC348" s="959">
        <v>2.74</v>
      </c>
      <c r="AD348" s="959">
        <v>0.74</v>
      </c>
      <c r="AE348" s="959">
        <v>3.01</v>
      </c>
      <c r="AF348" s="959">
        <v>1.28</v>
      </c>
      <c r="AG348" s="959">
        <v>5.6000000000000005</v>
      </c>
      <c r="AH348" s="961">
        <v>-64.5</v>
      </c>
      <c r="AI348" s="961">
        <v>-34.200000000000003</v>
      </c>
      <c r="AJ348" s="959">
        <v>31.1</v>
      </c>
      <c r="AK348" s="959">
        <v>21.3</v>
      </c>
      <c r="AL348" s="969">
        <v>2580</v>
      </c>
      <c r="AM348" s="964">
        <v>0.54</v>
      </c>
      <c r="AN348" s="959">
        <v>1.95</v>
      </c>
      <c r="AO348" s="845" t="str">
        <f t="shared" si="93"/>
        <v>n/a</v>
      </c>
      <c r="AP348" s="846" t="str">
        <f t="shared" si="94"/>
        <v>n/a</v>
      </c>
      <c r="AQ348" s="680">
        <f t="shared" si="95"/>
        <v>-5.4579484388984074</v>
      </c>
      <c r="AR348" s="745">
        <f>INDEX(Historical!$C$7:$C$1452,MATCH(B348,Historical!$B$7:$B$1452,0))*IF(AH348="n/a",1.03,IF(AH348&lt;0,1.01,IF(AH348&gt;10,1.1,(1+AH348/100))))</f>
        <v>1.5048999999999999</v>
      </c>
      <c r="AS348" s="678">
        <f t="shared" si="96"/>
        <v>1.519949</v>
      </c>
      <c r="AT348" s="678">
        <f t="shared" si="101"/>
        <v>1.6719439</v>
      </c>
      <c r="AU348" s="678">
        <f t="shared" si="101"/>
        <v>1.8391382900000002</v>
      </c>
      <c r="AV348" s="678">
        <f t="shared" si="101"/>
        <v>2.0230521190000004</v>
      </c>
      <c r="AW348" s="745">
        <f t="shared" si="98"/>
        <v>8.5589833090000003</v>
      </c>
      <c r="AX348" s="854">
        <f t="shared" si="99"/>
        <v>19.881494329849016</v>
      </c>
      <c r="AY348" s="1090">
        <v>1.05</v>
      </c>
      <c r="AZ348" s="964">
        <v>16.86</v>
      </c>
      <c r="BA348" s="964">
        <v>-15.02</v>
      </c>
      <c r="BB348" s="964">
        <v>-5.0599999999999996</v>
      </c>
      <c r="BC348" s="964">
        <v>-4.3499999999999996</v>
      </c>
      <c r="BE348" s="701">
        <v>2014</v>
      </c>
      <c r="BF348" s="986" t="e">
        <f>#VALUE!</f>
        <v>#VALUE!</v>
      </c>
      <c r="BG348" s="972">
        <v>1.2</v>
      </c>
    </row>
    <row r="349" spans="1:59" ht="11.25" customHeight="1" x14ac:dyDescent="0.2">
      <c r="A349" s="971" t="s">
        <v>1513</v>
      </c>
      <c r="B349" s="651" t="s">
        <v>1514</v>
      </c>
      <c r="C349" s="1080" t="s">
        <v>113</v>
      </c>
      <c r="D349" s="1080" t="s">
        <v>4450</v>
      </c>
      <c r="E349" s="835">
        <v>6</v>
      </c>
      <c r="F349" s="554">
        <v>726</v>
      </c>
      <c r="G349" s="554" t="s">
        <v>107</v>
      </c>
      <c r="H349" s="554" t="s">
        <v>107</v>
      </c>
      <c r="I349" s="966">
        <v>23.33</v>
      </c>
      <c r="J349" s="745">
        <f t="shared" si="86"/>
        <v>6.0008572653236181</v>
      </c>
      <c r="K349" s="968">
        <v>0.35</v>
      </c>
      <c r="L349" s="679">
        <v>4</v>
      </c>
      <c r="M349" s="736">
        <f t="shared" si="87"/>
        <v>1.4</v>
      </c>
      <c r="N349" s="644" t="s">
        <v>329</v>
      </c>
      <c r="O349" s="838">
        <v>0.34</v>
      </c>
      <c r="P349" s="958">
        <v>43256</v>
      </c>
      <c r="Q349" s="958">
        <v>43271</v>
      </c>
      <c r="R349" s="736">
        <f t="shared" si="88"/>
        <v>2.9411764705882213</v>
      </c>
      <c r="S349" s="802">
        <f>IF(INDEX(Historical!$D$7:$D$1452,MATCH(B349,Historical!$B$7:$B$1452,0))=0,"n/a",(INDEX(Historical!$C$7:$C$1452,MATCH(B349,Historical!$B$7:$B$1452,0))/INDEX(Historical!$D$7:$D$1452,MATCH(B349,Historical!$B$7:$B$1452,0))-1)*100)</f>
        <v>9.9173553719008378</v>
      </c>
      <c r="T349" s="802">
        <f>IF(INDEX(Historical!$F$7:$F$1452,MATCH(B349,Historical!$B$7:$B$1452,0))=0,"n/a",((INDEX(Historical!$C$7:$C$1452,MATCH(B349,Historical!$B$7:$B$1452,0))/INDEX(Historical!$F$7:$F$1452,MATCH(B349,Historical!$B$7:$B$1452,0)))^(1/3)-1)*100)</f>
        <v>11.868894208139679</v>
      </c>
      <c r="U349" s="802" t="str">
        <f>IF(INDEX(Historical!$I$7:$I$1452,MATCH(B349,Historical!$B$7:$B$1452,0))=0,"n/a",((INDEX(Historical!$C$7:$C$1452,MATCH(B349,Historical!$B$7:$B$1452,0))/INDEX(Historical!$I$7:$I$1452,MATCH(B349,Historical!$B$7:$B$1452,0)))^(1/5)-1)*100)</f>
        <v>n/a</v>
      </c>
      <c r="V349" s="802" t="str">
        <f>IF(INDEX(Historical!$O$7:$O$1452,MATCH(B349,Historical!$B$7:$B$1452,0))=0,"n/a",((INDEX(Historical!$C$7:$C$1452,MATCH(B349,Historical!$B$7:$B$1452,0))/INDEX(Historical!$O$7:$O$1452,MATCH(B349,Historical!$B$7:$B$1452,0)))^(1/10)-1)*100)</f>
        <v>n/a</v>
      </c>
      <c r="W349" s="803" t="str">
        <f t="shared" si="89"/>
        <v>n/a</v>
      </c>
      <c r="X349" s="804" t="str">
        <f t="shared" si="90"/>
        <v>n/a</v>
      </c>
      <c r="Y349" s="967" t="s">
        <v>813</v>
      </c>
      <c r="Z349" s="745">
        <f t="shared" si="91"/>
        <v>117.64705882352942</v>
      </c>
      <c r="AA349" s="678">
        <f t="shared" si="92"/>
        <v>19.605042016806721</v>
      </c>
      <c r="AB349" s="679">
        <v>12</v>
      </c>
      <c r="AC349" s="959">
        <v>1.19</v>
      </c>
      <c r="AD349" s="959">
        <v>2.2400000000000002</v>
      </c>
      <c r="AE349" s="959">
        <v>1.3</v>
      </c>
      <c r="AF349" s="959">
        <v>2.06</v>
      </c>
      <c r="AG349" s="959">
        <v>7.7</v>
      </c>
      <c r="AH349" s="959">
        <v>7.3999999999999995</v>
      </c>
      <c r="AI349" s="959">
        <v>26.76</v>
      </c>
      <c r="AJ349" s="959">
        <v>17.5</v>
      </c>
      <c r="AK349" s="959">
        <v>8.76</v>
      </c>
      <c r="AL349" s="969">
        <v>8610</v>
      </c>
      <c r="AM349" s="964">
        <v>0.5</v>
      </c>
      <c r="AN349" s="959">
        <v>2.14</v>
      </c>
      <c r="AO349" s="845" t="str">
        <f t="shared" si="93"/>
        <v>n/a</v>
      </c>
      <c r="AP349" s="846" t="str">
        <f t="shared" si="94"/>
        <v>n/a</v>
      </c>
      <c r="AQ349" s="680">
        <f t="shared" si="95"/>
        <v>33.975763238682433</v>
      </c>
      <c r="AR349" s="745">
        <f>INDEX(Historical!$C$7:$C$1452,MATCH(B349,Historical!$B$7:$B$1452,0))*IF(AH349="n/a",1.03,IF(AH349&lt;0,1.01,IF(AH349&gt;10,1.1,(1+AH349/100))))</f>
        <v>1.4284200000000002</v>
      </c>
      <c r="AS349" s="678">
        <f t="shared" si="96"/>
        <v>1.5712620000000004</v>
      </c>
      <c r="AT349" s="678">
        <f t="shared" si="101"/>
        <v>1.7089045512000003</v>
      </c>
      <c r="AU349" s="678">
        <f t="shared" si="101"/>
        <v>1.8586045898851202</v>
      </c>
      <c r="AV349" s="678">
        <f t="shared" si="101"/>
        <v>2.0214183519590567</v>
      </c>
      <c r="AW349" s="745">
        <f t="shared" si="98"/>
        <v>8.5886094930441779</v>
      </c>
      <c r="AX349" s="854">
        <f t="shared" si="99"/>
        <v>36.813585482401109</v>
      </c>
      <c r="AY349" s="1090">
        <v>0.9</v>
      </c>
      <c r="AZ349" s="964">
        <v>13.639999999999999</v>
      </c>
      <c r="BA349" s="964">
        <v>-40.56</v>
      </c>
      <c r="BB349" s="964">
        <v>-9.34</v>
      </c>
      <c r="BC349" s="964">
        <v>-17.62</v>
      </c>
      <c r="BE349" s="701">
        <v>2013</v>
      </c>
      <c r="BF349" s="986" t="e">
        <f>#VALUE!</f>
        <v>#VALUE!</v>
      </c>
      <c r="BG349" s="972">
        <v>1.9</v>
      </c>
    </row>
    <row r="350" spans="1:59" s="882" customFormat="1" ht="11.25" customHeight="1" x14ac:dyDescent="0.2">
      <c r="A350" s="861" t="s">
        <v>1515</v>
      </c>
      <c r="B350" s="890" t="s">
        <v>1516</v>
      </c>
      <c r="C350" s="1080" t="s">
        <v>132</v>
      </c>
      <c r="D350" s="1080" t="s">
        <v>4416</v>
      </c>
      <c r="E350" s="862">
        <v>7</v>
      </c>
      <c r="F350" s="554">
        <v>579</v>
      </c>
      <c r="G350" s="1179" t="s">
        <v>38</v>
      </c>
      <c r="H350" s="1179" t="s">
        <v>38</v>
      </c>
      <c r="I350" s="863">
        <v>25.35</v>
      </c>
      <c r="J350" s="864">
        <f t="shared" si="86"/>
        <v>3.0769230769230766</v>
      </c>
      <c r="K350" s="865">
        <v>0.19500000000000001</v>
      </c>
      <c r="L350" s="866">
        <v>4</v>
      </c>
      <c r="M350" s="867">
        <f t="shared" si="87"/>
        <v>0.78</v>
      </c>
      <c r="N350" s="868" t="s">
        <v>1253</v>
      </c>
      <c r="O350" s="869">
        <v>0.17499999999999999</v>
      </c>
      <c r="P350" s="886">
        <v>43139</v>
      </c>
      <c r="Q350" s="886">
        <v>43151</v>
      </c>
      <c r="R350" s="867">
        <f t="shared" si="88"/>
        <v>11.428571428571439</v>
      </c>
      <c r="S350" s="802">
        <f>IF(INDEX(Historical!$D$7:$D$1452,MATCH(B350,Historical!$B$7:$B$1452,0))=0,"n/a",(INDEX(Historical!$C$7:$C$1452,MATCH(B350,Historical!$B$7:$B$1452,0))/INDEX(Historical!$D$7:$D$1452,MATCH(B350,Historical!$B$7:$B$1452,0))-1)*100)</f>
        <v>9.375</v>
      </c>
      <c r="T350" s="802">
        <f>IF(INDEX(Historical!$F$7:$F$1452,MATCH(B350,Historical!$B$7:$B$1452,0))=0,"n/a",((INDEX(Historical!$C$7:$C$1452,MATCH(B350,Historical!$B$7:$B$1452,0))/INDEX(Historical!$F$7:$F$1452,MATCH(B350,Historical!$B$7:$B$1452,0)))^(1/3)-1)*100)</f>
        <v>20.428885259497086</v>
      </c>
      <c r="U350" s="802">
        <f>IF(INDEX(Historical!$I$7:$I$1452,MATCH(B350,Historical!$B$7:$B$1452,0))=0,"n/a",((INDEX(Historical!$C$7:$C$1452,MATCH(B350,Historical!$B$7:$B$1452,0))/INDEX(Historical!$I$7:$I$1452,MATCH(B350,Historical!$B$7:$B$1452,0)))^(1/5)-1)*100)</f>
        <v>13.640814825271953</v>
      </c>
      <c r="V350" s="802">
        <f>IF(INDEX(Historical!$O$7:$O$1452,MATCH(B350,Historical!$B$7:$B$1452,0))=0,"n/a",((INDEX(Historical!$C$7:$C$1452,MATCH(B350,Historical!$B$7:$B$1452,0))/INDEX(Historical!$O$7:$O$1452,MATCH(B350,Historical!$B$7:$B$1452,0)))^(1/10)-1)*100)</f>
        <v>6.8320043666024732</v>
      </c>
      <c r="W350" s="871">
        <f t="shared" si="89"/>
        <v>1.9966051093224744</v>
      </c>
      <c r="X350" s="872" t="str">
        <f t="shared" si="90"/>
        <v>n/a</v>
      </c>
      <c r="Y350" s="894"/>
      <c r="Z350" s="864" t="str">
        <f t="shared" si="91"/>
        <v>n/a</v>
      </c>
      <c r="AA350" s="874" t="str">
        <f t="shared" si="92"/>
        <v>n/a</v>
      </c>
      <c r="AB350" s="866">
        <v>12</v>
      </c>
      <c r="AC350" s="875">
        <v>-0.28999999999999998</v>
      </c>
      <c r="AD350" s="875" t="s">
        <v>138</v>
      </c>
      <c r="AE350" s="875">
        <v>1.92</v>
      </c>
      <c r="AF350" s="875">
        <v>1.97</v>
      </c>
      <c r="AG350" s="875">
        <v>-2.1</v>
      </c>
      <c r="AH350" s="875">
        <v>-61.7</v>
      </c>
      <c r="AI350" s="875">
        <v>4.5999999999999996</v>
      </c>
      <c r="AJ350" s="875">
        <v>-22.2</v>
      </c>
      <c r="AK350" s="875">
        <v>5.92</v>
      </c>
      <c r="AL350" s="876">
        <v>9640</v>
      </c>
      <c r="AM350" s="877">
        <v>0.2</v>
      </c>
      <c r="AN350" s="875">
        <v>1.87</v>
      </c>
      <c r="AO350" s="878" t="str">
        <f t="shared" si="93"/>
        <v>n/a</v>
      </c>
      <c r="AP350" s="879">
        <f t="shared" si="94"/>
        <v>16.717737902195029</v>
      </c>
      <c r="AQ350" s="880" t="str">
        <f t="shared" si="95"/>
        <v>n/a</v>
      </c>
      <c r="AR350" s="745">
        <f>INDEX(Historical!$C$7:$C$1452,MATCH(B350,Historical!$B$7:$B$1452,0))*IF(AH350="n/a",1.03,IF(AH350&lt;0,1.01,IF(AH350&gt;10,1.1,(1+AH350/100))))</f>
        <v>0.70699999999999996</v>
      </c>
      <c r="AS350" s="874">
        <f t="shared" si="96"/>
        <v>0.73952200000000001</v>
      </c>
      <c r="AT350" s="874">
        <f t="shared" si="101"/>
        <v>0.78330170239999997</v>
      </c>
      <c r="AU350" s="874">
        <f t="shared" si="101"/>
        <v>0.82967316318207995</v>
      </c>
      <c r="AV350" s="874">
        <f t="shared" si="101"/>
        <v>0.87878981444245907</v>
      </c>
      <c r="AW350" s="864">
        <f t="shared" si="98"/>
        <v>3.9382866800245391</v>
      </c>
      <c r="AX350" s="881">
        <f t="shared" si="99"/>
        <v>15.53564765295676</v>
      </c>
      <c r="AY350" s="1091">
        <v>0.13</v>
      </c>
      <c r="AZ350" s="877">
        <v>12.97</v>
      </c>
      <c r="BA350" s="877">
        <v>-9.82</v>
      </c>
      <c r="BB350" s="877">
        <v>-2.58</v>
      </c>
      <c r="BC350" s="877">
        <v>-0.45999999999999996</v>
      </c>
      <c r="BD350" s="1007"/>
      <c r="BE350" s="701">
        <v>2012</v>
      </c>
      <c r="BF350" s="986" t="e">
        <f>#VALUE!</f>
        <v>#VALUE!</v>
      </c>
      <c r="BG350" s="938">
        <v>-0.5</v>
      </c>
    </row>
    <row r="351" spans="1:59" ht="11.25" customHeight="1" x14ac:dyDescent="0.2">
      <c r="A351" s="645" t="s">
        <v>1517</v>
      </c>
      <c r="B351" s="651" t="s">
        <v>1518</v>
      </c>
      <c r="C351" s="1080" t="s">
        <v>109</v>
      </c>
      <c r="D351" s="1080" t="s">
        <v>4423</v>
      </c>
      <c r="E351" s="835">
        <v>7</v>
      </c>
      <c r="F351" s="554">
        <v>626</v>
      </c>
      <c r="G351" s="554" t="s">
        <v>107</v>
      </c>
      <c r="H351" s="554" t="s">
        <v>107</v>
      </c>
      <c r="I351" s="966">
        <v>83.59</v>
      </c>
      <c r="J351" s="745">
        <f t="shared" si="86"/>
        <v>2.6318937671970333</v>
      </c>
      <c r="K351" s="968">
        <v>0.55000000000000004</v>
      </c>
      <c r="L351" s="679">
        <v>4</v>
      </c>
      <c r="M351" s="736">
        <f t="shared" si="87"/>
        <v>2.2000000000000002</v>
      </c>
      <c r="N351" s="644" t="s">
        <v>147</v>
      </c>
      <c r="O351" s="838">
        <v>0.42</v>
      </c>
      <c r="P351" s="958">
        <v>43356</v>
      </c>
      <c r="Q351" s="958">
        <v>43374</v>
      </c>
      <c r="R351" s="736">
        <f t="shared" si="88"/>
        <v>30.95238095238097</v>
      </c>
      <c r="S351" s="802">
        <f>IF(INDEX(Historical!$D$7:$D$1452,MATCH(B351,Historical!$B$7:$B$1452,0))=0,"n/a",(INDEX(Historical!$C$7:$C$1452,MATCH(B351,Historical!$B$7:$B$1452,0))/INDEX(Historical!$D$7:$D$1452,MATCH(B351,Historical!$B$7:$B$1452,0))-1)*100)</f>
        <v>6.8493150684931559</v>
      </c>
      <c r="T351" s="802">
        <f>IF(INDEX(Historical!$F$7:$F$1452,MATCH(B351,Historical!$B$7:$B$1452,0))=0,"n/a",((INDEX(Historical!$C$7:$C$1452,MATCH(B351,Historical!$B$7:$B$1452,0))/INDEX(Historical!$F$7:$F$1452,MATCH(B351,Historical!$B$7:$B$1452,0)))^(1/3)-1)*100)</f>
        <v>6.8164670424479157</v>
      </c>
      <c r="U351" s="802">
        <f>IF(INDEX(Historical!$I$7:$I$1452,MATCH(B351,Historical!$B$7:$B$1452,0))=0,"n/a",((INDEX(Historical!$C$7:$C$1452,MATCH(B351,Historical!$B$7:$B$1452,0))/INDEX(Historical!$I$7:$I$1452,MATCH(B351,Historical!$B$7:$B$1452,0)))^(1/5)-1)*100)</f>
        <v>6.1043824021231208</v>
      </c>
      <c r="V351" s="802">
        <f>IF(INDEX(Historical!$O$7:$O$1452,MATCH(B351,Historical!$B$7:$B$1452,0))=0,"n/a",((INDEX(Historical!$C$7:$C$1452,MATCH(B351,Historical!$B$7:$B$1452,0))/INDEX(Historical!$O$7:$O$1452,MATCH(B351,Historical!$B$7:$B$1452,0)))^(1/10)-1)*100)</f>
        <v>4.5472129682976536</v>
      </c>
      <c r="W351" s="803">
        <f t="shared" si="89"/>
        <v>1.3424447996348028</v>
      </c>
      <c r="X351" s="804">
        <f t="shared" si="90"/>
        <v>0.5652205927891778</v>
      </c>
      <c r="Y351" s="759"/>
      <c r="Z351" s="745">
        <f t="shared" si="91"/>
        <v>35.369774919614152</v>
      </c>
      <c r="AA351" s="678">
        <f t="shared" si="92"/>
        <v>13.438906752411576</v>
      </c>
      <c r="AB351" s="679">
        <v>12</v>
      </c>
      <c r="AC351" s="959">
        <v>6.22</v>
      </c>
      <c r="AD351" s="959">
        <v>0.83</v>
      </c>
      <c r="AE351" s="959">
        <v>3.05</v>
      </c>
      <c r="AF351" s="959">
        <v>1.96</v>
      </c>
      <c r="AG351" s="959">
        <v>15.299999999999999</v>
      </c>
      <c r="AH351" s="959">
        <v>8.5</v>
      </c>
      <c r="AI351" s="959">
        <v>7.55</v>
      </c>
      <c r="AJ351" s="959">
        <v>10.8</v>
      </c>
      <c r="AK351" s="959">
        <v>16.13</v>
      </c>
      <c r="AL351" s="969">
        <v>19020</v>
      </c>
      <c r="AM351" s="964">
        <v>0.3</v>
      </c>
      <c r="AN351" s="961">
        <v>12.51</v>
      </c>
      <c r="AO351" s="845">
        <f t="shared" si="93"/>
        <v>-4.7026305830914215</v>
      </c>
      <c r="AP351" s="846">
        <f t="shared" si="94"/>
        <v>8.7362761693201545</v>
      </c>
      <c r="AQ351" s="680">
        <f t="shared" si="95"/>
        <v>8.1978788757518295</v>
      </c>
      <c r="AR351" s="745">
        <f>INDEX(Historical!$C$7:$C$1452,MATCH(B351,Historical!$B$7:$B$1452,0))*IF(AH351="n/a",1.03,IF(AH351&lt;0,1.01,IF(AH351&gt;10,1.1,(1+AH351/100))))</f>
        <v>1.6926000000000001</v>
      </c>
      <c r="AS351" s="678">
        <f t="shared" si="96"/>
        <v>1.8203913</v>
      </c>
      <c r="AT351" s="678">
        <f t="shared" si="101"/>
        <v>2.0024304300000004</v>
      </c>
      <c r="AU351" s="678">
        <f t="shared" si="101"/>
        <v>2.2026734730000008</v>
      </c>
      <c r="AV351" s="678">
        <f t="shared" si="101"/>
        <v>2.4229408203000009</v>
      </c>
      <c r="AW351" s="745">
        <f t="shared" si="98"/>
        <v>10.141036023300003</v>
      </c>
      <c r="AX351" s="854">
        <f t="shared" si="99"/>
        <v>12.131877046656301</v>
      </c>
      <c r="AY351" s="1090">
        <v>1.1299999999999999</v>
      </c>
      <c r="AZ351" s="964">
        <v>10.040000000000001</v>
      </c>
      <c r="BA351" s="964">
        <v>-27.700000000000003</v>
      </c>
      <c r="BB351" s="964">
        <v>-8.8800000000000008</v>
      </c>
      <c r="BC351" s="964">
        <v>-18.399999999999999</v>
      </c>
      <c r="BE351" s="701">
        <v>2012</v>
      </c>
      <c r="BF351" s="986" t="e">
        <f>#VALUE!</f>
        <v>#VALUE!</v>
      </c>
      <c r="BG351" s="972">
        <v>1.0999999999999999</v>
      </c>
    </row>
    <row r="352" spans="1:59" ht="11.25" customHeight="1" x14ac:dyDescent="0.2">
      <c r="A352" s="645" t="s">
        <v>1519</v>
      </c>
      <c r="B352" s="651" t="s">
        <v>1520</v>
      </c>
      <c r="C352" s="1080" t="s">
        <v>109</v>
      </c>
      <c r="D352" s="1080" t="s">
        <v>4419</v>
      </c>
      <c r="E352" s="836">
        <v>6</v>
      </c>
      <c r="F352" s="554">
        <v>671</v>
      </c>
      <c r="G352" s="554" t="s">
        <v>107</v>
      </c>
      <c r="H352" s="554" t="s">
        <v>107</v>
      </c>
      <c r="I352" s="966">
        <v>13.55</v>
      </c>
      <c r="J352" s="745">
        <f t="shared" si="86"/>
        <v>2.9520295202952029</v>
      </c>
      <c r="K352" s="968">
        <v>0.1</v>
      </c>
      <c r="L352" s="679">
        <v>4</v>
      </c>
      <c r="M352" s="736">
        <f t="shared" si="87"/>
        <v>0.4</v>
      </c>
      <c r="N352" s="644" t="s">
        <v>446</v>
      </c>
      <c r="O352" s="838">
        <v>0.08</v>
      </c>
      <c r="P352" s="960">
        <v>43046</v>
      </c>
      <c r="Q352" s="960">
        <v>43061</v>
      </c>
      <c r="R352" s="736">
        <f t="shared" si="88"/>
        <v>25.000000000000007</v>
      </c>
      <c r="S352" s="802">
        <f>IF(INDEX(Historical!$D$7:$D$1452,MATCH(B352,Historical!$B$7:$B$1452,0))=0,"n/a",(INDEX(Historical!$C$7:$C$1452,MATCH(B352,Historical!$B$7:$B$1452,0))/INDEX(Historical!$D$7:$D$1452,MATCH(B352,Historical!$B$7:$B$1452,0))-1)*100)</f>
        <v>9.6774193548387011</v>
      </c>
      <c r="T352" s="802">
        <f>IF(INDEX(Historical!$F$7:$F$1452,MATCH(B352,Historical!$B$7:$B$1452,0))=0,"n/a",((INDEX(Historical!$C$7:$C$1452,MATCH(B352,Historical!$B$7:$B$1452,0))/INDEX(Historical!$F$7:$F$1452,MATCH(B352,Historical!$B$7:$B$1452,0)))^(1/3)-1)*100)</f>
        <v>9.3541299792876842</v>
      </c>
      <c r="U352" s="802">
        <f>IF(INDEX(Historical!$I$7:$I$1452,MATCH(B352,Historical!$B$7:$B$1452,0))=0,"n/a",((INDEX(Historical!$C$7:$C$1452,MATCH(B352,Historical!$B$7:$B$1452,0))/INDEX(Historical!$I$7:$I$1452,MATCH(B352,Historical!$B$7:$B$1452,0)))^(1/5)-1)*100)</f>
        <v>31.765292511688315</v>
      </c>
      <c r="V352" s="802" t="str">
        <f>IF(INDEX(Historical!$O$7:$O$1452,MATCH(B352,Historical!$B$7:$B$1452,0))=0,"n/a",((INDEX(Historical!$C$7:$C$1452,MATCH(B352,Historical!$B$7:$B$1452,0))/INDEX(Historical!$O$7:$O$1452,MATCH(B352,Historical!$B$7:$B$1452,0)))^(1/10)-1)*100)</f>
        <v>n/a</v>
      </c>
      <c r="W352" s="803" t="str">
        <f t="shared" si="89"/>
        <v>n/a</v>
      </c>
      <c r="X352" s="804">
        <f t="shared" si="90"/>
        <v>1.5198704551047042</v>
      </c>
      <c r="Y352" s="770" t="s">
        <v>4484</v>
      </c>
      <c r="Z352" s="745">
        <f t="shared" si="91"/>
        <v>48.192771084337352</v>
      </c>
      <c r="AA352" s="678">
        <f t="shared" si="92"/>
        <v>16.325301204819279</v>
      </c>
      <c r="AB352" s="679">
        <v>12</v>
      </c>
      <c r="AC352" s="959">
        <v>0.83</v>
      </c>
      <c r="AD352" s="959">
        <v>2.04</v>
      </c>
      <c r="AE352" s="959">
        <v>4.6500000000000004</v>
      </c>
      <c r="AF352" s="959">
        <v>0.97</v>
      </c>
      <c r="AG352" s="959">
        <v>4.3999999999999995</v>
      </c>
      <c r="AH352" s="959">
        <v>31.5</v>
      </c>
      <c r="AI352" s="959">
        <v>-3.92</v>
      </c>
      <c r="AJ352" s="959">
        <v>20.9</v>
      </c>
      <c r="AK352" s="959">
        <v>8</v>
      </c>
      <c r="AL352" s="969">
        <v>665.58</v>
      </c>
      <c r="AM352" s="964">
        <v>1.7999999999999998</v>
      </c>
      <c r="AN352" s="959">
        <v>0.67</v>
      </c>
      <c r="AO352" s="845">
        <f t="shared" si="93"/>
        <v>18.392020827164242</v>
      </c>
      <c r="AP352" s="846">
        <f t="shared" si="94"/>
        <v>34.717322031983521</v>
      </c>
      <c r="AQ352" s="680">
        <f t="shared" si="95"/>
        <v>-16.107099575511164</v>
      </c>
      <c r="AR352" s="745">
        <f>INDEX(Historical!$C$7:$C$1452,MATCH(B352,Historical!$B$7:$B$1452,0))*IF(AH352="n/a",1.03,IF(AH352&lt;0,1.01,IF(AH352&gt;10,1.1,(1+AH352/100))))</f>
        <v>0.374</v>
      </c>
      <c r="AS352" s="678">
        <f t="shared" si="96"/>
        <v>0.37774000000000002</v>
      </c>
      <c r="AT352" s="678">
        <f t="shared" si="101"/>
        <v>0.40795920000000002</v>
      </c>
      <c r="AU352" s="678">
        <f t="shared" si="101"/>
        <v>0.44059593600000008</v>
      </c>
      <c r="AV352" s="678">
        <f t="shared" si="101"/>
        <v>0.4758436108800001</v>
      </c>
      <c r="AW352" s="745">
        <f t="shared" si="98"/>
        <v>2.0761387468800003</v>
      </c>
      <c r="AX352" s="854">
        <f t="shared" si="99"/>
        <v>15.322057172546128</v>
      </c>
      <c r="AY352" s="1090">
        <v>0.62</v>
      </c>
      <c r="AZ352" s="964">
        <v>6.1899999999999995</v>
      </c>
      <c r="BA352" s="964">
        <v>-22.75</v>
      </c>
      <c r="BB352" s="964">
        <v>-0.13999999999999999</v>
      </c>
      <c r="BC352" s="964">
        <v>-12.790000000000001</v>
      </c>
      <c r="BE352" s="701">
        <v>2014</v>
      </c>
      <c r="BF352" s="986" t="e">
        <f>#VALUE!</f>
        <v>#VALUE!</v>
      </c>
      <c r="BG352" s="972">
        <v>0.70000000000000007</v>
      </c>
    </row>
    <row r="353" spans="1:59" ht="11.25" customHeight="1" x14ac:dyDescent="0.2">
      <c r="A353" s="645" t="s">
        <v>1521</v>
      </c>
      <c r="B353" s="651" t="s">
        <v>1522</v>
      </c>
      <c r="C353" s="1080" t="s">
        <v>109</v>
      </c>
      <c r="D353" s="1080" t="s">
        <v>4427</v>
      </c>
      <c r="E353" s="835">
        <v>9</v>
      </c>
      <c r="F353" s="554">
        <v>390</v>
      </c>
      <c r="G353" s="554" t="s">
        <v>107</v>
      </c>
      <c r="H353" s="554" t="s">
        <v>107</v>
      </c>
      <c r="I353" s="966">
        <v>32.869999999999997</v>
      </c>
      <c r="J353" s="745">
        <f t="shared" si="86"/>
        <v>3.2856708244599941</v>
      </c>
      <c r="K353" s="968">
        <v>0.27</v>
      </c>
      <c r="L353" s="679">
        <v>4</v>
      </c>
      <c r="M353" s="736">
        <f t="shared" si="87"/>
        <v>1.08</v>
      </c>
      <c r="N353" s="644" t="s">
        <v>598</v>
      </c>
      <c r="O353" s="838">
        <v>0.24</v>
      </c>
      <c r="P353" s="958">
        <v>43348</v>
      </c>
      <c r="Q353" s="958">
        <v>43357</v>
      </c>
      <c r="R353" s="736">
        <f t="shared" si="88"/>
        <v>12.500000000000011</v>
      </c>
      <c r="S353" s="802">
        <f>IF(INDEX(Historical!$D$7:$D$1452,MATCH(B353,Historical!$B$7:$B$1452,0))=0,"n/a",(INDEX(Historical!$C$7:$C$1452,MATCH(B353,Historical!$B$7:$B$1452,0))/INDEX(Historical!$D$7:$D$1452,MATCH(B353,Historical!$B$7:$B$1452,0))-1)*100)</f>
        <v>10.256410256410241</v>
      </c>
      <c r="T353" s="802">
        <f>IF(INDEX(Historical!$F$7:$F$1452,MATCH(B353,Historical!$B$7:$B$1452,0))=0,"n/a",((INDEX(Historical!$C$7:$C$1452,MATCH(B353,Historical!$B$7:$B$1452,0))/INDEX(Historical!$F$7:$F$1452,MATCH(B353,Historical!$B$7:$B$1452,0)))^(1/3)-1)*100)</f>
        <v>7.1026304014222053</v>
      </c>
      <c r="U353" s="802">
        <f>IF(INDEX(Historical!$I$7:$I$1452,MATCH(B353,Historical!$B$7:$B$1452,0))=0,"n/a",((INDEX(Historical!$C$7:$C$1452,MATCH(B353,Historical!$B$7:$B$1452,0))/INDEX(Historical!$I$7:$I$1452,MATCH(B353,Historical!$B$7:$B$1452,0)))^(1/5)-1)*100)</f>
        <v>8.9587431199327661</v>
      </c>
      <c r="V353" s="802">
        <f>IF(INDEX(Historical!$O$7:$O$1452,MATCH(B353,Historical!$B$7:$B$1452,0))=0,"n/a",((INDEX(Historical!$C$7:$C$1452,MATCH(B353,Historical!$B$7:$B$1452,0))/INDEX(Historical!$O$7:$O$1452,MATCH(B353,Historical!$B$7:$B$1452,0)))^(1/10)-1)*100)</f>
        <v>4.4812953553392099</v>
      </c>
      <c r="W353" s="803">
        <f t="shared" si="89"/>
        <v>1.9991414110339616</v>
      </c>
      <c r="X353" s="804">
        <f t="shared" si="90"/>
        <v>3.0892217654940568</v>
      </c>
      <c r="Y353" s="651" t="s">
        <v>4072</v>
      </c>
      <c r="Z353" s="745">
        <f t="shared" si="91"/>
        <v>41.698841698841704</v>
      </c>
      <c r="AA353" s="678">
        <f t="shared" si="92"/>
        <v>12.69111969111969</v>
      </c>
      <c r="AB353" s="679">
        <v>12</v>
      </c>
      <c r="AC353" s="959">
        <v>2.59</v>
      </c>
      <c r="AD353" s="959" t="s">
        <v>138</v>
      </c>
      <c r="AE353" s="959">
        <v>3.68</v>
      </c>
      <c r="AF353" s="959">
        <v>1.1100000000000001</v>
      </c>
      <c r="AG353" s="959">
        <v>7.8</v>
      </c>
      <c r="AH353" s="959">
        <v>9.8000000000000007</v>
      </c>
      <c r="AI353" s="959">
        <v>12.879999999999999</v>
      </c>
      <c r="AJ353" s="959">
        <v>2.9000000000000004</v>
      </c>
      <c r="AK353" s="959" t="s">
        <v>138</v>
      </c>
      <c r="AL353" s="969">
        <v>228.78</v>
      </c>
      <c r="AM353" s="964">
        <v>0.89999999999999991</v>
      </c>
      <c r="AN353" s="959">
        <v>0.05</v>
      </c>
      <c r="AO353" s="845">
        <f t="shared" si="93"/>
        <v>-0.44670574672692887</v>
      </c>
      <c r="AP353" s="846">
        <f t="shared" si="94"/>
        <v>12.244413944392761</v>
      </c>
      <c r="AQ353" s="680">
        <f t="shared" si="95"/>
        <v>-20.873819876400056</v>
      </c>
      <c r="AR353" s="745">
        <f>INDEX(Historical!$C$7:$C$1452,MATCH(B353,Historical!$B$7:$B$1452,0))*IF(AH353="n/a",1.03,IF(AH353&lt;0,1.01,IF(AH353&gt;10,1.1,(1+AH353/100))))</f>
        <v>0.94428000000000001</v>
      </c>
      <c r="AS353" s="678">
        <f t="shared" si="96"/>
        <v>1.0387080000000002</v>
      </c>
      <c r="AT353" s="678">
        <f t="shared" si="101"/>
        <v>1.0698692400000003</v>
      </c>
      <c r="AU353" s="678">
        <f t="shared" si="101"/>
        <v>1.1019653172000003</v>
      </c>
      <c r="AV353" s="678">
        <f t="shared" si="101"/>
        <v>1.1350242767160004</v>
      </c>
      <c r="AW353" s="745">
        <f t="shared" si="98"/>
        <v>5.2898468339160019</v>
      </c>
      <c r="AX353" s="854">
        <f t="shared" si="99"/>
        <v>16.093236488944331</v>
      </c>
      <c r="AY353" s="1090">
        <v>0.87</v>
      </c>
      <c r="AZ353" s="964">
        <v>10.82</v>
      </c>
      <c r="BA353" s="964">
        <v>-27.6</v>
      </c>
      <c r="BB353" s="964">
        <v>-8.24</v>
      </c>
      <c r="BC353" s="964">
        <v>-15.120000000000001</v>
      </c>
      <c r="BE353" s="701">
        <v>2010</v>
      </c>
      <c r="BF353" s="986" t="e">
        <f>#VALUE!</f>
        <v>#VALUE!</v>
      </c>
      <c r="BG353" s="972">
        <v>1</v>
      </c>
    </row>
    <row r="354" spans="1:59" ht="11.25" customHeight="1" x14ac:dyDescent="0.2">
      <c r="A354" s="566" t="s">
        <v>1523</v>
      </c>
      <c r="B354" s="651" t="s">
        <v>1524</v>
      </c>
      <c r="C354" s="1080" t="s">
        <v>109</v>
      </c>
      <c r="D354" s="1080" t="s">
        <v>4419</v>
      </c>
      <c r="E354" s="835">
        <v>9</v>
      </c>
      <c r="F354" s="554">
        <v>343</v>
      </c>
      <c r="G354" s="554" t="s">
        <v>38</v>
      </c>
      <c r="H354" s="554" t="s">
        <v>38</v>
      </c>
      <c r="I354" s="966">
        <v>16.940000000000001</v>
      </c>
      <c r="J354" s="745">
        <f t="shared" si="86"/>
        <v>4.0141676505312871</v>
      </c>
      <c r="K354" s="968">
        <v>0.17</v>
      </c>
      <c r="L354" s="679">
        <v>4</v>
      </c>
      <c r="M354" s="736">
        <f t="shared" si="87"/>
        <v>0.68</v>
      </c>
      <c r="N354" s="644" t="s">
        <v>108</v>
      </c>
      <c r="O354" s="838">
        <v>0.16</v>
      </c>
      <c r="P354" s="695">
        <v>43131</v>
      </c>
      <c r="Q354" s="695">
        <v>43146</v>
      </c>
      <c r="R354" s="736">
        <f t="shared" si="88"/>
        <v>6.2500000000000053</v>
      </c>
      <c r="S354" s="802">
        <f>IF(INDEX(Historical!$D$7:$D$1452,MATCH(B354,Historical!$B$7:$B$1452,0))=0,"n/a",(INDEX(Historical!$C$7:$C$1452,MATCH(B354,Historical!$B$7:$B$1452,0))/INDEX(Historical!$D$7:$D$1452,MATCH(B354,Historical!$B$7:$B$1452,0))-1)*100)</f>
        <v>6.6666666666666652</v>
      </c>
      <c r="T354" s="802">
        <f>IF(INDEX(Historical!$F$7:$F$1452,MATCH(B354,Historical!$B$7:$B$1452,0))=0,"n/a",((INDEX(Historical!$C$7:$C$1452,MATCH(B354,Historical!$B$7:$B$1452,0))/INDEX(Historical!$F$7:$F$1452,MATCH(B354,Historical!$B$7:$B$1452,0)))^(1/3)-1)*100)</f>
        <v>7.1664579674248774</v>
      </c>
      <c r="U354" s="802">
        <f>IF(INDEX(Historical!$I$7:$I$1452,MATCH(B354,Historical!$B$7:$B$1452,0))=0,"n/a",((INDEX(Historical!$C$7:$C$1452,MATCH(B354,Historical!$B$7:$B$1452,0))/INDEX(Historical!$I$7:$I$1452,MATCH(B354,Historical!$B$7:$B$1452,0)))^(1/5)-1)*100)</f>
        <v>5.9223841048812176</v>
      </c>
      <c r="V354" s="802">
        <f>IF(INDEX(Historical!$O$7:$O$1452,MATCH(B354,Historical!$B$7:$B$1452,0))=0,"n/a",((INDEX(Historical!$C$7:$C$1452,MATCH(B354,Historical!$B$7:$B$1452,0))/INDEX(Historical!$O$7:$O$1452,MATCH(B354,Historical!$B$7:$B$1452,0)))^(1/10)-1)*100)</f>
        <v>5.5376805080538105</v>
      </c>
      <c r="W354" s="803">
        <f t="shared" si="89"/>
        <v>1.0694701682893961</v>
      </c>
      <c r="X354" s="804">
        <f t="shared" si="90"/>
        <v>1.0211007077381409</v>
      </c>
      <c r="Y354" s="756"/>
      <c r="Z354" s="745">
        <f t="shared" si="91"/>
        <v>71.578947368421069</v>
      </c>
      <c r="AA354" s="678">
        <f t="shared" si="92"/>
        <v>17.831578947368424</v>
      </c>
      <c r="AB354" s="679">
        <v>12</v>
      </c>
      <c r="AC354" s="959">
        <v>0.95</v>
      </c>
      <c r="AD354" s="959">
        <v>1.79</v>
      </c>
      <c r="AE354" s="959">
        <v>4.76</v>
      </c>
      <c r="AF354" s="959">
        <v>1.4</v>
      </c>
      <c r="AG354" s="959">
        <v>8.3000000000000007</v>
      </c>
      <c r="AH354" s="959">
        <v>80.600000000000009</v>
      </c>
      <c r="AI354" s="959">
        <v>5.62</v>
      </c>
      <c r="AJ354" s="959">
        <v>5.8000000000000007</v>
      </c>
      <c r="AK354" s="959">
        <v>10</v>
      </c>
      <c r="AL354" s="969">
        <v>1760</v>
      </c>
      <c r="AM354" s="964">
        <v>0.3</v>
      </c>
      <c r="AN354" s="959">
        <v>0.23</v>
      </c>
      <c r="AO354" s="845">
        <f t="shared" si="93"/>
        <v>-7.8950271919559185</v>
      </c>
      <c r="AP354" s="846">
        <f t="shared" si="94"/>
        <v>9.9365517554125056</v>
      </c>
      <c r="AQ354" s="680">
        <f t="shared" si="95"/>
        <v>5.3337774807424854</v>
      </c>
      <c r="AR354" s="745">
        <f>INDEX(Historical!$C$7:$C$1452,MATCH(B354,Historical!$B$7:$B$1452,0))*IF(AH354="n/a",1.03,IF(AH354&lt;0,1.01,IF(AH354&gt;10,1.1,(1+AH354/100))))</f>
        <v>0.70400000000000007</v>
      </c>
      <c r="AS354" s="678">
        <f t="shared" si="96"/>
        <v>0.74356480000000014</v>
      </c>
      <c r="AT354" s="678">
        <f t="shared" si="101"/>
        <v>0.81792128000000019</v>
      </c>
      <c r="AU354" s="678">
        <f t="shared" si="101"/>
        <v>0.89971340800000033</v>
      </c>
      <c r="AV354" s="678">
        <f t="shared" si="101"/>
        <v>0.98968474880000046</v>
      </c>
      <c r="AW354" s="745">
        <f t="shared" si="98"/>
        <v>4.154884236800001</v>
      </c>
      <c r="AX354" s="854">
        <f t="shared" si="99"/>
        <v>24.527061610389612</v>
      </c>
      <c r="AY354" s="1090">
        <v>0.73</v>
      </c>
      <c r="AZ354" s="964">
        <v>9.2899999999999991</v>
      </c>
      <c r="BA354" s="964">
        <v>-8.73</v>
      </c>
      <c r="BB354" s="964">
        <v>0.47000000000000003</v>
      </c>
      <c r="BC354" s="964">
        <v>-2.0099999999999998</v>
      </c>
      <c r="BE354" s="701">
        <v>2010</v>
      </c>
      <c r="BF354" s="986" t="e">
        <f>#VALUE!</f>
        <v>#VALUE!</v>
      </c>
      <c r="BG354" s="972">
        <v>1.0999999999999999</v>
      </c>
    </row>
    <row r="355" spans="1:59" ht="11.25" customHeight="1" x14ac:dyDescent="0.2">
      <c r="A355" s="645" t="s">
        <v>1525</v>
      </c>
      <c r="B355" s="651" t="s">
        <v>1526</v>
      </c>
      <c r="C355" s="1080" t="s">
        <v>4277</v>
      </c>
      <c r="D355" s="1080" t="s">
        <v>4414</v>
      </c>
      <c r="E355" s="835">
        <v>7</v>
      </c>
      <c r="F355" s="554">
        <v>651</v>
      </c>
      <c r="G355" s="554" t="s">
        <v>107</v>
      </c>
      <c r="H355" s="554" t="s">
        <v>107</v>
      </c>
      <c r="I355" s="966">
        <v>133.5</v>
      </c>
      <c r="J355" s="745">
        <f t="shared" si="86"/>
        <v>0.47940074906367042</v>
      </c>
      <c r="K355" s="968">
        <v>0.16</v>
      </c>
      <c r="L355" s="679">
        <v>4</v>
      </c>
      <c r="M355" s="736">
        <f t="shared" si="87"/>
        <v>0.64</v>
      </c>
      <c r="N355" s="644" t="s">
        <v>150</v>
      </c>
      <c r="O355" s="838">
        <v>0.15</v>
      </c>
      <c r="P355" s="958">
        <v>43433</v>
      </c>
      <c r="Q355" s="958">
        <v>43455</v>
      </c>
      <c r="R355" s="736">
        <f t="shared" si="88"/>
        <v>6.6666666666666732</v>
      </c>
      <c r="S355" s="802">
        <f>IF(INDEX(Historical!$D$7:$D$1452,MATCH(B355,Historical!$B$7:$B$1452,0))=0,"n/a",(INDEX(Historical!$C$7:$C$1452,MATCH(B355,Historical!$B$7:$B$1452,0))/INDEX(Historical!$D$7:$D$1452,MATCH(B355,Historical!$B$7:$B$1452,0))-1)*100)</f>
        <v>17.525773195876315</v>
      </c>
      <c r="T355" s="802">
        <f>IF(INDEX(Historical!$F$7:$F$1452,MATCH(B355,Historical!$B$7:$B$1452,0))=0,"n/a",((INDEX(Historical!$C$7:$C$1452,MATCH(B355,Historical!$B$7:$B$1452,0))/INDEX(Historical!$F$7:$F$1452,MATCH(B355,Historical!$B$7:$B$1452,0)))^(1/3)-1)*100)</f>
        <v>18.795132483441911</v>
      </c>
      <c r="U355" s="802">
        <f>IF(INDEX(Historical!$I$7:$I$1452,MATCH(B355,Historical!$B$7:$B$1452,0))=0,"n/a",((INDEX(Historical!$C$7:$C$1452,MATCH(B355,Historical!$B$7:$B$1452,0))/INDEX(Historical!$I$7:$I$1452,MATCH(B355,Historical!$B$7:$B$1452,0)))^(1/5)-1)*100)</f>
        <v>50.024683233194487</v>
      </c>
      <c r="V355" s="802" t="str">
        <f>IF(INDEX(Historical!$O$7:$O$1452,MATCH(B355,Historical!$B$7:$B$1452,0))=0,"n/a",((INDEX(Historical!$C$7:$C$1452,MATCH(B355,Historical!$B$7:$B$1452,0))/INDEX(Historical!$O$7:$O$1452,MATCH(B355,Historical!$B$7:$B$1452,0)))^(1/10)-1)*100)</f>
        <v>n/a</v>
      </c>
      <c r="W355" s="803" t="str">
        <f t="shared" si="89"/>
        <v>n/a</v>
      </c>
      <c r="X355" s="804">
        <f t="shared" si="90"/>
        <v>1.2959762495646239</v>
      </c>
      <c r="Y355" s="754"/>
      <c r="Z355" s="745">
        <f t="shared" si="91"/>
        <v>8.7912087912087902</v>
      </c>
      <c r="AA355" s="678">
        <f t="shared" si="92"/>
        <v>18.337912087912088</v>
      </c>
      <c r="AB355" s="679">
        <v>1</v>
      </c>
      <c r="AC355" s="959">
        <v>7.28</v>
      </c>
      <c r="AD355" s="959">
        <v>1.18</v>
      </c>
      <c r="AE355" s="959">
        <v>6.68</v>
      </c>
      <c r="AF355" s="959">
        <v>8.58</v>
      </c>
      <c r="AG355" s="959">
        <v>56.100000000000009</v>
      </c>
      <c r="AH355" s="959">
        <v>79.600000000000009</v>
      </c>
      <c r="AI355" s="959">
        <v>-0.72</v>
      </c>
      <c r="AJ355" s="959">
        <v>38.6</v>
      </c>
      <c r="AK355" s="959">
        <v>15.559999999999999</v>
      </c>
      <c r="AL355" s="969">
        <v>83030</v>
      </c>
      <c r="AM355" s="964">
        <v>0.4</v>
      </c>
      <c r="AN355" s="959">
        <v>0.21</v>
      </c>
      <c r="AO355" s="845">
        <f t="shared" si="93"/>
        <v>32.166171894346071</v>
      </c>
      <c r="AP355" s="846">
        <f t="shared" si="94"/>
        <v>50.504083982258159</v>
      </c>
      <c r="AQ355" s="680">
        <f t="shared" si="95"/>
        <v>164.44010934155094</v>
      </c>
      <c r="AR355" s="745">
        <f>INDEX(Historical!$C$7:$C$1452,MATCH(B355,Historical!$B$7:$B$1452,0))*IF(AH355="n/a",1.03,IF(AH355&lt;0,1.01,IF(AH355&gt;10,1.1,(1+AH355/100))))</f>
        <v>0.62700000000000011</v>
      </c>
      <c r="AS355" s="678">
        <f t="shared" si="96"/>
        <v>0.63327000000000011</v>
      </c>
      <c r="AT355" s="678">
        <f t="shared" si="101"/>
        <v>0.69659700000000013</v>
      </c>
      <c r="AU355" s="678">
        <f t="shared" si="101"/>
        <v>0.76625670000000023</v>
      </c>
      <c r="AV355" s="678">
        <f t="shared" si="101"/>
        <v>0.84288237000000032</v>
      </c>
      <c r="AW355" s="745">
        <f t="shared" si="98"/>
        <v>3.5660060700000007</v>
      </c>
      <c r="AX355" s="854">
        <f t="shared" si="99"/>
        <v>2.6711655955056184</v>
      </c>
      <c r="AY355" s="1090">
        <v>1.96</v>
      </c>
      <c r="AZ355" s="964">
        <v>7.26</v>
      </c>
      <c r="BA355" s="964">
        <v>-54.400000000000006</v>
      </c>
      <c r="BB355" s="964">
        <v>-23.89</v>
      </c>
      <c r="BC355" s="964">
        <v>-42.58</v>
      </c>
      <c r="BE355" s="701">
        <v>2013</v>
      </c>
      <c r="BF355" s="986" t="e">
        <f>#VALUE!</f>
        <v>#VALUE!</v>
      </c>
      <c r="BG355" s="972">
        <v>38.1</v>
      </c>
    </row>
    <row r="356" spans="1:59" ht="11.25" customHeight="1" x14ac:dyDescent="0.2">
      <c r="A356" s="645" t="s">
        <v>3925</v>
      </c>
      <c r="B356" s="651" t="s">
        <v>3926</v>
      </c>
      <c r="C356" s="1080" t="s">
        <v>109</v>
      </c>
      <c r="D356" s="1080" t="s">
        <v>4427</v>
      </c>
      <c r="E356" s="835">
        <v>5</v>
      </c>
      <c r="F356" s="554">
        <v>778</v>
      </c>
      <c r="G356" s="554" t="s">
        <v>107</v>
      </c>
      <c r="H356" s="554" t="s">
        <v>107</v>
      </c>
      <c r="I356" s="966">
        <v>18.3</v>
      </c>
      <c r="J356" s="745">
        <f t="shared" si="86"/>
        <v>1.4207650273224042</v>
      </c>
      <c r="K356" s="968">
        <v>0.13</v>
      </c>
      <c r="L356" s="679">
        <v>2</v>
      </c>
      <c r="M356" s="736">
        <f t="shared" si="87"/>
        <v>0.26</v>
      </c>
      <c r="N356" s="644" t="s">
        <v>275</v>
      </c>
      <c r="O356" s="838">
        <v>0.125</v>
      </c>
      <c r="P356" s="695">
        <v>43126</v>
      </c>
      <c r="Q356" s="695">
        <v>43140</v>
      </c>
      <c r="R356" s="736">
        <f t="shared" si="88"/>
        <v>4.0000000000000036</v>
      </c>
      <c r="S356" s="802">
        <f>IF(INDEX(Historical!$D$7:$D$1452,MATCH(B356,Historical!$B$7:$B$1452,0))=0,"n/a",(INDEX(Historical!$C$7:$C$1452,MATCH(B356,Historical!$B$7:$B$1452,0))/INDEX(Historical!$D$7:$D$1452,MATCH(B356,Historical!$B$7:$B$1452,0))-1)*100)</f>
        <v>4.1666666666666741</v>
      </c>
      <c r="T356" s="802">
        <f>IF(INDEX(Historical!$F$7:$F$1452,MATCH(B356,Historical!$B$7:$B$1452,0))=0,"n/a",((INDEX(Historical!$C$7:$C$1452,MATCH(B356,Historical!$B$7:$B$1452,0))/INDEX(Historical!$F$7:$F$1452,MATCH(B356,Historical!$B$7:$B$1452,0)))^(1/3)-1)*100)</f>
        <v>14.855559430448251</v>
      </c>
      <c r="U356" s="802" t="str">
        <f>IF(INDEX(Historical!$I$7:$I$1452,MATCH(B356,Historical!$B$7:$B$1452,0))=0,"n/a",((INDEX(Historical!$C$7:$C$1452,MATCH(B356,Historical!$B$7:$B$1452,0))/INDEX(Historical!$I$7:$I$1452,MATCH(B356,Historical!$B$7:$B$1452,0)))^(1/5)-1)*100)</f>
        <v>n/a</v>
      </c>
      <c r="V356" s="802">
        <f>IF(INDEX(Historical!$O$7:$O$1452,MATCH(B356,Historical!$B$7:$B$1452,0))=0,"n/a",((INDEX(Historical!$C$7:$C$1452,MATCH(B356,Historical!$B$7:$B$1452,0))/INDEX(Historical!$O$7:$O$1452,MATCH(B356,Historical!$B$7:$B$1452,0)))^(1/10)-1)*100)</f>
        <v>2.7823731142185171</v>
      </c>
      <c r="W356" s="803" t="str">
        <f t="shared" si="89"/>
        <v>n/a</v>
      </c>
      <c r="X356" s="804" t="str">
        <f t="shared" si="90"/>
        <v>n/a</v>
      </c>
      <c r="Y356" s="967"/>
      <c r="Z356" s="745">
        <f t="shared" si="91"/>
        <v>18.978102189781019</v>
      </c>
      <c r="AA356" s="678">
        <f t="shared" si="92"/>
        <v>13.357664233576642</v>
      </c>
      <c r="AB356" s="679">
        <v>12</v>
      </c>
      <c r="AC356" s="959">
        <v>1.37</v>
      </c>
      <c r="AD356" s="959" t="s">
        <v>138</v>
      </c>
      <c r="AE356" s="959">
        <v>4.03</v>
      </c>
      <c r="AF356" s="959">
        <v>1.55</v>
      </c>
      <c r="AG356" s="959">
        <v>10.9</v>
      </c>
      <c r="AH356" s="959">
        <v>31.5</v>
      </c>
      <c r="AI356" s="959" t="s">
        <v>138</v>
      </c>
      <c r="AJ356" s="959">
        <v>12.7</v>
      </c>
      <c r="AK356" s="959" t="s">
        <v>138</v>
      </c>
      <c r="AL356" s="969">
        <v>156.28</v>
      </c>
      <c r="AM356" s="964">
        <v>5.2</v>
      </c>
      <c r="AN356" s="959">
        <v>0</v>
      </c>
      <c r="AO356" s="845" t="str">
        <f t="shared" si="93"/>
        <v>n/a</v>
      </c>
      <c r="AP356" s="846" t="str">
        <f t="shared" si="94"/>
        <v>n/a</v>
      </c>
      <c r="AQ356" s="680">
        <f t="shared" si="95"/>
        <v>-4.073223383564784</v>
      </c>
      <c r="AR356" s="745">
        <f>INDEX(Historical!$C$7:$C$1452,MATCH(B356,Historical!$B$7:$B$1452,0))*IF(AH356="n/a",1.03,IF(AH356&lt;0,1.01,IF(AH356&gt;10,1.1,(1+AH356/100))))</f>
        <v>0.27500000000000002</v>
      </c>
      <c r="AS356" s="678">
        <f t="shared" si="96"/>
        <v>0.28325000000000006</v>
      </c>
      <c r="AT356" s="678">
        <f t="shared" si="101"/>
        <v>0.29174750000000005</v>
      </c>
      <c r="AU356" s="678">
        <f t="shared" si="101"/>
        <v>0.30049992500000006</v>
      </c>
      <c r="AV356" s="678">
        <f t="shared" si="101"/>
        <v>0.30951492275000009</v>
      </c>
      <c r="AW356" s="745">
        <f t="shared" si="98"/>
        <v>1.4600123477500002</v>
      </c>
      <c r="AX356" s="854">
        <f t="shared" si="99"/>
        <v>7.978209550546449</v>
      </c>
      <c r="AY356" s="1090">
        <v>0.17</v>
      </c>
      <c r="AZ356" s="964">
        <v>11.66</v>
      </c>
      <c r="BA356" s="964">
        <v>-28.65</v>
      </c>
      <c r="BB356" s="964">
        <v>1.32</v>
      </c>
      <c r="BC356" s="964">
        <v>-9.9500000000000011</v>
      </c>
      <c r="BE356" s="701">
        <v>2014</v>
      </c>
      <c r="BF356" s="986" t="e">
        <f>#VALUE!</f>
        <v>#VALUE!</v>
      </c>
      <c r="BG356" s="972">
        <v>1</v>
      </c>
    </row>
    <row r="357" spans="1:59" ht="11.25" customHeight="1" x14ac:dyDescent="0.2">
      <c r="A357" s="667" t="s">
        <v>4390</v>
      </c>
      <c r="B357" s="670" t="s">
        <v>4386</v>
      </c>
      <c r="C357" s="1080" t="s">
        <v>109</v>
      </c>
      <c r="D357" s="1080" t="s">
        <v>4419</v>
      </c>
      <c r="E357" s="835">
        <v>5</v>
      </c>
      <c r="F357" s="554">
        <v>846</v>
      </c>
      <c r="G357" s="554" t="s">
        <v>107</v>
      </c>
      <c r="H357" s="554" t="s">
        <v>107</v>
      </c>
      <c r="I357" s="966">
        <v>22.51</v>
      </c>
      <c r="J357" s="745">
        <f t="shared" si="86"/>
        <v>3.0208796090626389</v>
      </c>
      <c r="K357" s="968">
        <v>0.17</v>
      </c>
      <c r="L357" s="679">
        <v>4</v>
      </c>
      <c r="M357" s="736">
        <f t="shared" si="87"/>
        <v>0.68</v>
      </c>
      <c r="N357" s="644" t="s">
        <v>108</v>
      </c>
      <c r="O357" s="838">
        <v>0.15</v>
      </c>
      <c r="P357" s="958">
        <v>43406</v>
      </c>
      <c r="Q357" s="958">
        <v>43420</v>
      </c>
      <c r="R357" s="736">
        <f t="shared" si="88"/>
        <v>13.333333333333346</v>
      </c>
      <c r="S357" s="802">
        <f>IF(INDEX(Historical!$D$7:$D$1452,MATCH(B357,Historical!$B$7:$B$1452,0))=0,"n/a",(INDEX(Historical!$C$7:$C$1452,MATCH(B357,Historical!$B$7:$B$1452,0))/INDEX(Historical!$D$7:$D$1452,MATCH(B357,Historical!$B$7:$B$1452,0))-1)*100)</f>
        <v>11.111111111111093</v>
      </c>
      <c r="T357" s="802">
        <f>IF(INDEX(Historical!$F$7:$F$1452,MATCH(B357,Historical!$B$7:$B$1452,0))=0,"n/a",((INDEX(Historical!$C$7:$C$1452,MATCH(B357,Historical!$B$7:$B$1452,0))/INDEX(Historical!$F$7:$F$1452,MATCH(B357,Historical!$B$7:$B$1452,0)))^(1/3)-1)*100)</f>
        <v>6.9838912459786684</v>
      </c>
      <c r="U357" s="802">
        <f>IF(INDEX(Historical!$I$7:$I$1452,MATCH(B357,Historical!$B$7:$B$1452,0))=0,"n/a",((INDEX(Historical!$C$7:$C$1452,MATCH(B357,Historical!$B$7:$B$1452,0))/INDEX(Historical!$I$7:$I$1452,MATCH(B357,Historical!$B$7:$B$1452,0)))^(1/5)-1)*100)</f>
        <v>4.5639552591273169</v>
      </c>
      <c r="V357" s="802">
        <f>IF(INDEX(Historical!$O$7:$O$1452,MATCH(B357,Historical!$B$7:$B$1452,0))=0,"n/a",((INDEX(Historical!$C$7:$C$1452,MATCH(B357,Historical!$B$7:$B$1452,0))/INDEX(Historical!$O$7:$O$1452,MATCH(B357,Historical!$B$7:$B$1452,0)))^(1/10)-1)*100)</f>
        <v>-2.8358342136926562</v>
      </c>
      <c r="W357" s="803" t="str">
        <f t="shared" si="89"/>
        <v>n/a</v>
      </c>
      <c r="X357" s="804">
        <f t="shared" si="90"/>
        <v>1.0372625588925721</v>
      </c>
      <c r="Y357" s="756"/>
      <c r="Z357" s="745">
        <f t="shared" si="91"/>
        <v>50.370370370370367</v>
      </c>
      <c r="AA357" s="678">
        <f t="shared" si="92"/>
        <v>16.674074074074074</v>
      </c>
      <c r="AB357" s="679">
        <v>12</v>
      </c>
      <c r="AC357" s="959">
        <v>1.35</v>
      </c>
      <c r="AD357" s="959">
        <v>1.67</v>
      </c>
      <c r="AE357" s="959">
        <v>4.4800000000000004</v>
      </c>
      <c r="AF357" s="959">
        <v>1.04</v>
      </c>
      <c r="AG357" s="959">
        <v>6</v>
      </c>
      <c r="AH357" s="959">
        <v>42.1</v>
      </c>
      <c r="AI357" s="959">
        <v>10.94</v>
      </c>
      <c r="AJ357" s="959">
        <v>4.3999999999999995</v>
      </c>
      <c r="AK357" s="959">
        <v>10</v>
      </c>
      <c r="AL357" s="969">
        <v>1130</v>
      </c>
      <c r="AM357" s="964">
        <v>0.4</v>
      </c>
      <c r="AN357" s="959">
        <v>0.1</v>
      </c>
      <c r="AO357" s="845">
        <f t="shared" si="93"/>
        <v>-9.0892392058841178</v>
      </c>
      <c r="AP357" s="846">
        <f t="shared" si="94"/>
        <v>7.5848348681899562</v>
      </c>
      <c r="AQ357" s="680">
        <f t="shared" si="95"/>
        <v>-12.2097524094136</v>
      </c>
      <c r="AR357" s="745">
        <f>INDEX(Historical!$C$7:$C$1452,MATCH(B357,Historical!$B$7:$B$1452,0))*IF(AH357="n/a",1.03,IF(AH357&lt;0,1.01,IF(AH357&gt;10,1.1,(1+AH357/100))))</f>
        <v>0.66</v>
      </c>
      <c r="AS357" s="678">
        <f t="shared" si="96"/>
        <v>0.72600000000000009</v>
      </c>
      <c r="AT357" s="678">
        <f t="shared" si="101"/>
        <v>0.7986000000000002</v>
      </c>
      <c r="AU357" s="678">
        <f t="shared" si="101"/>
        <v>0.87846000000000024</v>
      </c>
      <c r="AV357" s="678">
        <f t="shared" si="101"/>
        <v>0.96630600000000033</v>
      </c>
      <c r="AW357" s="745">
        <f t="shared" si="98"/>
        <v>4.0293660000000013</v>
      </c>
      <c r="AX357" s="854">
        <f t="shared" si="99"/>
        <v>17.900337627721015</v>
      </c>
      <c r="AY357" s="1090">
        <v>0.7</v>
      </c>
      <c r="AZ357" s="964">
        <v>5.6800000000000006</v>
      </c>
      <c r="BA357" s="964">
        <v>-27.150000000000002</v>
      </c>
      <c r="BB357" s="964">
        <v>-8.7900000000000009</v>
      </c>
      <c r="BC357" s="964">
        <v>-18.22</v>
      </c>
      <c r="BE357" s="701">
        <v>2014</v>
      </c>
      <c r="BF357" s="986" t="e">
        <f>#VALUE!</f>
        <v>#VALUE!</v>
      </c>
      <c r="BG357" s="972">
        <v>0.8</v>
      </c>
    </row>
    <row r="358" spans="1:59" ht="11.25" customHeight="1" x14ac:dyDescent="0.2">
      <c r="A358" s="805" t="s">
        <v>3927</v>
      </c>
      <c r="B358" s="899" t="s">
        <v>3928</v>
      </c>
      <c r="C358" s="1080" t="s">
        <v>109</v>
      </c>
      <c r="D358" s="1080" t="s">
        <v>4427</v>
      </c>
      <c r="E358" s="835">
        <v>5</v>
      </c>
      <c r="F358" s="554">
        <v>820</v>
      </c>
      <c r="G358" s="554" t="s">
        <v>107</v>
      </c>
      <c r="H358" s="554" t="s">
        <v>107</v>
      </c>
      <c r="I358" s="973">
        <v>26.32</v>
      </c>
      <c r="J358" s="745">
        <f t="shared" si="86"/>
        <v>1.5197568389057752</v>
      </c>
      <c r="K358" s="566">
        <v>0.1</v>
      </c>
      <c r="L358" s="554">
        <v>4</v>
      </c>
      <c r="M358" s="736">
        <f t="shared" si="87"/>
        <v>0.4</v>
      </c>
      <c r="N358" s="554" t="s">
        <v>204</v>
      </c>
      <c r="O358" s="685">
        <v>0.08</v>
      </c>
      <c r="P358" s="725">
        <v>43265</v>
      </c>
      <c r="Q358" s="725">
        <v>43280</v>
      </c>
      <c r="R358" s="736">
        <f t="shared" si="88"/>
        <v>25.000000000000007</v>
      </c>
      <c r="S358" s="802">
        <f>IF(INDEX(Historical!$D$7:$D$1452,MATCH(B358,Historical!$B$7:$B$1452,0))=0,"n/a",(INDEX(Historical!$C$7:$C$1452,MATCH(B358,Historical!$B$7:$B$1452,0))/INDEX(Historical!$D$7:$D$1452,MATCH(B358,Historical!$B$7:$B$1452,0))-1)*100)</f>
        <v>33.33333333333335</v>
      </c>
      <c r="T358" s="802">
        <f>IF(INDEX(Historical!$F$7:$F$1452,MATCH(B358,Historical!$B$7:$B$1452,0))=0,"n/a",((INDEX(Historical!$C$7:$C$1452,MATCH(B358,Historical!$B$7:$B$1452,0))/INDEX(Historical!$F$7:$F$1452,MATCH(B358,Historical!$B$7:$B$1452,0)))^(1/3)-1)*100)</f>
        <v>21.141372855475971</v>
      </c>
      <c r="U358" s="802">
        <f>IF(INDEX(Historical!$I$7:$I$1452,MATCH(B358,Historical!$B$7:$B$1452,0))=0,"n/a",((INDEX(Historical!$C$7:$C$1452,MATCH(B358,Historical!$B$7:$B$1452,0))/INDEX(Historical!$I$7:$I$1452,MATCH(B358,Historical!$B$7:$B$1452,0)))^(1/5)-1)*100)</f>
        <v>14.869835499703509</v>
      </c>
      <c r="V358" s="802">
        <f>IF(INDEX(Historical!$O$7:$O$1452,MATCH(B358,Historical!$B$7:$B$1452,0))=0,"n/a",((INDEX(Historical!$C$7:$C$1452,MATCH(B358,Historical!$B$7:$B$1452,0))/INDEX(Historical!$O$7:$O$1452,MATCH(B358,Historical!$B$7:$B$1452,0)))^(1/10)-1)*100)</f>
        <v>10.30542524220699</v>
      </c>
      <c r="W358" s="803">
        <f t="shared" si="89"/>
        <v>1.4429133345029257</v>
      </c>
      <c r="X358" s="804">
        <f t="shared" si="90"/>
        <v>2.973967099940702</v>
      </c>
      <c r="Y358" s="746" t="s">
        <v>4072</v>
      </c>
      <c r="Z358" s="745">
        <f t="shared" si="91"/>
        <v>24.691358024691358</v>
      </c>
      <c r="AA358" s="678">
        <f t="shared" si="92"/>
        <v>16.246913580246911</v>
      </c>
      <c r="AB358" s="679">
        <v>12</v>
      </c>
      <c r="AC358" s="972">
        <v>1.62</v>
      </c>
      <c r="AD358" s="972" t="s">
        <v>138</v>
      </c>
      <c r="AE358" s="959">
        <v>4.53</v>
      </c>
      <c r="AF358" s="959">
        <v>1.24</v>
      </c>
      <c r="AG358" s="959">
        <v>8.1</v>
      </c>
      <c r="AH358" s="959">
        <v>16.400000000000002</v>
      </c>
      <c r="AI358" s="959">
        <v>15.25</v>
      </c>
      <c r="AJ358" s="782">
        <v>5</v>
      </c>
      <c r="AK358" s="782" t="s">
        <v>138</v>
      </c>
      <c r="AL358" s="972">
        <v>455.86</v>
      </c>
      <c r="AM358" s="972">
        <v>7.8</v>
      </c>
      <c r="AN358" s="972">
        <v>0.11</v>
      </c>
      <c r="AO358" s="845">
        <f t="shared" si="93"/>
        <v>0.14267875836237209</v>
      </c>
      <c r="AP358" s="846">
        <f t="shared" si="94"/>
        <v>16.389592338609283</v>
      </c>
      <c r="AQ358" s="680">
        <f t="shared" si="95"/>
        <v>-5.3751903815068331</v>
      </c>
      <c r="AR358" s="745">
        <f>INDEX(Historical!$C$7:$C$1452,MATCH(B358,Historical!$B$7:$B$1452,0))*IF(AH358="n/a",1.03,IF(AH358&lt;0,1.01,IF(AH358&gt;10,1.1,(1+AH358/100))))</f>
        <v>0.35200000000000004</v>
      </c>
      <c r="AS358" s="678">
        <f t="shared" si="96"/>
        <v>0.38720000000000004</v>
      </c>
      <c r="AT358" s="678">
        <f t="shared" si="101"/>
        <v>0.39881600000000006</v>
      </c>
      <c r="AU358" s="678">
        <f t="shared" si="101"/>
        <v>0.41078048000000006</v>
      </c>
      <c r="AV358" s="678">
        <f t="shared" si="101"/>
        <v>0.42310389440000007</v>
      </c>
      <c r="AW358" s="745">
        <f t="shared" si="98"/>
        <v>1.9719003744000003</v>
      </c>
      <c r="AX358" s="854">
        <f t="shared" si="99"/>
        <v>7.4920226990881469</v>
      </c>
      <c r="AY358" s="831">
        <v>0.6</v>
      </c>
      <c r="AZ358" s="959">
        <v>7.3800000000000008</v>
      </c>
      <c r="BA358" s="959">
        <v>-26.32</v>
      </c>
      <c r="BB358" s="959">
        <v>-8.41</v>
      </c>
      <c r="BC358" s="959">
        <v>-19.239999999999998</v>
      </c>
      <c r="BE358" s="701">
        <v>2014</v>
      </c>
      <c r="BF358" s="986" t="e">
        <f>#VALUE!</f>
        <v>#VALUE!</v>
      </c>
      <c r="BG358" s="972">
        <v>0.89999999999999991</v>
      </c>
    </row>
    <row r="359" spans="1:59" s="882" customFormat="1" ht="11.25" customHeight="1" x14ac:dyDescent="0.2">
      <c r="A359" s="740" t="s">
        <v>1529</v>
      </c>
      <c r="B359" s="890" t="s">
        <v>1530</v>
      </c>
      <c r="C359" s="1080" t="s">
        <v>4431</v>
      </c>
      <c r="D359" s="1080" t="s">
        <v>526</v>
      </c>
      <c r="E359" s="862">
        <v>9</v>
      </c>
      <c r="F359" s="554">
        <v>341</v>
      </c>
      <c r="G359" s="1179" t="s">
        <v>38</v>
      </c>
      <c r="H359" s="1179" t="s">
        <v>38</v>
      </c>
      <c r="I359" s="863">
        <v>73.239999999999995</v>
      </c>
      <c r="J359" s="864">
        <f t="shared" si="86"/>
        <v>3.2768978700163847</v>
      </c>
      <c r="K359" s="865">
        <v>0.6</v>
      </c>
      <c r="L359" s="866">
        <v>4</v>
      </c>
      <c r="M359" s="867">
        <f t="shared" si="87"/>
        <v>2.4</v>
      </c>
      <c r="N359" s="868" t="s">
        <v>1531</v>
      </c>
      <c r="O359" s="869">
        <v>0.55000000000000004</v>
      </c>
      <c r="P359" s="891">
        <v>43087</v>
      </c>
      <c r="Q359" s="891">
        <v>43109</v>
      </c>
      <c r="R359" s="867">
        <f t="shared" si="88"/>
        <v>9.0909090909090793</v>
      </c>
      <c r="S359" s="802">
        <f>IF(INDEX(Historical!$D$7:$D$1452,MATCH(B359,Historical!$B$7:$B$1452,0))=0,"n/a",(INDEX(Historical!$C$7:$C$1452,MATCH(B359,Historical!$B$7:$B$1452,0))/INDEX(Historical!$D$7:$D$1452,MATCH(B359,Historical!$B$7:$B$1452,0))-1)*100)</f>
        <v>4.7619047619047672</v>
      </c>
      <c r="T359" s="802">
        <f>IF(INDEX(Historical!$F$7:$F$1452,MATCH(B359,Historical!$B$7:$B$1452,0))=0,"n/a",((INDEX(Historical!$C$7:$C$1452,MATCH(B359,Historical!$B$7:$B$1452,0))/INDEX(Historical!$F$7:$F$1452,MATCH(B359,Historical!$B$7:$B$1452,0)))^(1/3)-1)*100)</f>
        <v>6.917810999860885</v>
      </c>
      <c r="U359" s="802">
        <f>IF(INDEX(Historical!$I$7:$I$1452,MATCH(B359,Historical!$B$7:$B$1452,0))=0,"n/a",((INDEX(Historical!$C$7:$C$1452,MATCH(B359,Historical!$B$7:$B$1452,0))/INDEX(Historical!$I$7:$I$1452,MATCH(B359,Historical!$B$7:$B$1452,0)))^(1/5)-1)*100)</f>
        <v>13.853128308099571</v>
      </c>
      <c r="V359" s="802">
        <f>IF(INDEX(Historical!$O$7:$O$1452,MATCH(B359,Historical!$B$7:$B$1452,0))=0,"n/a",((INDEX(Historical!$C$7:$C$1452,MATCH(B359,Historical!$B$7:$B$1452,0))/INDEX(Historical!$O$7:$O$1452,MATCH(B359,Historical!$B$7:$B$1452,0)))^(1/10)-1)*100)</f>
        <v>14.869835499703509</v>
      </c>
      <c r="W359" s="871">
        <f t="shared" si="89"/>
        <v>0.93162619777305467</v>
      </c>
      <c r="X359" s="872">
        <f t="shared" si="90"/>
        <v>1.9511448321267002</v>
      </c>
      <c r="Y359" s="873"/>
      <c r="Z359" s="864">
        <f t="shared" si="91"/>
        <v>41.811846689895468</v>
      </c>
      <c r="AA359" s="874">
        <f t="shared" si="92"/>
        <v>12.7595818815331</v>
      </c>
      <c r="AB359" s="866">
        <v>12</v>
      </c>
      <c r="AC359" s="875">
        <v>5.74</v>
      </c>
      <c r="AD359" s="875">
        <v>1.88</v>
      </c>
      <c r="AE359" s="875">
        <v>1.0900000000000001</v>
      </c>
      <c r="AF359" s="875">
        <v>6.92</v>
      </c>
      <c r="AG359" s="875">
        <v>47.5</v>
      </c>
      <c r="AH359" s="875">
        <v>6.8000000000000007</v>
      </c>
      <c r="AI359" s="875">
        <v>2.5499999999999998</v>
      </c>
      <c r="AJ359" s="875">
        <v>7.1</v>
      </c>
      <c r="AK359" s="875">
        <v>6.8000000000000007</v>
      </c>
      <c r="AL359" s="876">
        <v>16690</v>
      </c>
      <c r="AM359" s="877">
        <v>0.3</v>
      </c>
      <c r="AN359" s="875">
        <v>2.04</v>
      </c>
      <c r="AO359" s="878">
        <f t="shared" si="93"/>
        <v>4.3704442965828552</v>
      </c>
      <c r="AP359" s="879">
        <f t="shared" si="94"/>
        <v>17.130026178115955</v>
      </c>
      <c r="AQ359" s="880">
        <f t="shared" si="95"/>
        <v>98.097962993855958</v>
      </c>
      <c r="AR359" s="745">
        <f>INDEX(Historical!$C$7:$C$1452,MATCH(B359,Historical!$B$7:$B$1452,0))*IF(AH359="n/a",1.03,IF(AH359&lt;0,1.01,IF(AH359&gt;10,1.1,(1+AH359/100))))</f>
        <v>2.3496000000000001</v>
      </c>
      <c r="AS359" s="874">
        <f t="shared" si="96"/>
        <v>2.4095148000000002</v>
      </c>
      <c r="AT359" s="874">
        <f t="shared" si="101"/>
        <v>2.5733618064000003</v>
      </c>
      <c r="AU359" s="874">
        <f t="shared" si="101"/>
        <v>2.7483504092352007</v>
      </c>
      <c r="AV359" s="874">
        <f t="shared" si="101"/>
        <v>2.9352382370631944</v>
      </c>
      <c r="AW359" s="864">
        <f t="shared" si="98"/>
        <v>13.016065252698395</v>
      </c>
      <c r="AX359" s="881">
        <f t="shared" si="99"/>
        <v>17.771798542734018</v>
      </c>
      <c r="AY359" s="1091">
        <v>0.74</v>
      </c>
      <c r="AZ359" s="877">
        <v>11.219999999999999</v>
      </c>
      <c r="BA359" s="877">
        <v>-12.120000000000001</v>
      </c>
      <c r="BB359" s="877">
        <v>-2.5299999999999998</v>
      </c>
      <c r="BC359" s="877">
        <v>0.74</v>
      </c>
      <c r="BD359" s="1007"/>
      <c r="BE359" s="701">
        <v>2010</v>
      </c>
      <c r="BF359" s="986" t="e">
        <f>#VALUE!</f>
        <v>#VALUE!</v>
      </c>
      <c r="BG359" s="938">
        <v>5.0999999999999996</v>
      </c>
    </row>
    <row r="360" spans="1:59" ht="11.25" customHeight="1" x14ac:dyDescent="0.2">
      <c r="A360" s="645" t="s">
        <v>3929</v>
      </c>
      <c r="B360" s="651" t="s">
        <v>3930</v>
      </c>
      <c r="C360" s="1080" t="s">
        <v>132</v>
      </c>
      <c r="D360" s="1080" t="s">
        <v>4428</v>
      </c>
      <c r="E360" s="835">
        <v>5</v>
      </c>
      <c r="F360" s="554">
        <v>786</v>
      </c>
      <c r="G360" s="554" t="s">
        <v>116</v>
      </c>
      <c r="H360" s="554" t="s">
        <v>116</v>
      </c>
      <c r="I360" s="966">
        <v>79.599999999999994</v>
      </c>
      <c r="J360" s="745">
        <f t="shared" si="86"/>
        <v>2.3115577889447239</v>
      </c>
      <c r="K360" s="968">
        <v>0.46</v>
      </c>
      <c r="L360" s="679">
        <v>4</v>
      </c>
      <c r="M360" s="736">
        <f t="shared" si="87"/>
        <v>1.84</v>
      </c>
      <c r="N360" s="644" t="s">
        <v>229</v>
      </c>
      <c r="O360" s="838">
        <v>0.42</v>
      </c>
      <c r="P360" s="695">
        <v>43153</v>
      </c>
      <c r="Q360" s="695">
        <v>43168</v>
      </c>
      <c r="R360" s="736">
        <f t="shared" si="88"/>
        <v>9.5238095238095326</v>
      </c>
      <c r="S360" s="802">
        <f>IF(INDEX(Historical!$D$7:$D$1452,MATCH(B360,Historical!$B$7:$B$1452,0))=0,"n/a",(INDEX(Historical!$C$7:$C$1452,MATCH(B360,Historical!$B$7:$B$1452,0))/INDEX(Historical!$D$7:$D$1452,MATCH(B360,Historical!$B$7:$B$1452,0))-1)*100)</f>
        <v>19.999999999999996</v>
      </c>
      <c r="T360" s="802">
        <f>IF(INDEX(Historical!$F$7:$F$1452,MATCH(B360,Historical!$B$7:$B$1452,0))=0,"n/a",((INDEX(Historical!$C$7:$C$1452,MATCH(B360,Historical!$B$7:$B$1452,0))/INDEX(Historical!$F$7:$F$1452,MATCH(B360,Historical!$B$7:$B$1452,0)))^(1/3)-1)*100)</f>
        <v>25.99210498948732</v>
      </c>
      <c r="U360" s="802" t="str">
        <f>IF(INDEX(Historical!$I$7:$I$1452,MATCH(B360,Historical!$B$7:$B$1452,0))=0,"n/a",((INDEX(Historical!$C$7:$C$1452,MATCH(B360,Historical!$B$7:$B$1452,0))/INDEX(Historical!$I$7:$I$1452,MATCH(B360,Historical!$B$7:$B$1452,0)))^(1/5)-1)*100)</f>
        <v>n/a</v>
      </c>
      <c r="V360" s="802" t="str">
        <f>IF(INDEX(Historical!$O$7:$O$1452,MATCH(B360,Historical!$B$7:$B$1452,0))=0,"n/a",((INDEX(Historical!$C$7:$C$1452,MATCH(B360,Historical!$B$7:$B$1452,0))/INDEX(Historical!$O$7:$O$1452,MATCH(B360,Historical!$B$7:$B$1452,0)))^(1/10)-1)*100)</f>
        <v>n/a</v>
      </c>
      <c r="W360" s="803" t="str">
        <f t="shared" si="89"/>
        <v>n/a</v>
      </c>
      <c r="X360" s="804" t="str">
        <f t="shared" si="90"/>
        <v>n/a</v>
      </c>
      <c r="Y360" s="748"/>
      <c r="Z360" s="745">
        <f t="shared" si="91"/>
        <v>55.08982035928144</v>
      </c>
      <c r="AA360" s="678">
        <f t="shared" si="92"/>
        <v>23.832335329341316</v>
      </c>
      <c r="AB360" s="679">
        <v>12</v>
      </c>
      <c r="AC360" s="959">
        <v>3.34</v>
      </c>
      <c r="AD360" s="959">
        <v>4.33</v>
      </c>
      <c r="AE360" s="959">
        <v>2.73</v>
      </c>
      <c r="AF360" s="959">
        <v>2.08</v>
      </c>
      <c r="AG360" s="959">
        <v>8.6999999999999993</v>
      </c>
      <c r="AH360" s="959">
        <v>17.899999999999999</v>
      </c>
      <c r="AI360" s="959">
        <v>3.81</v>
      </c>
      <c r="AJ360" s="959">
        <v>10.8</v>
      </c>
      <c r="AK360" s="959">
        <v>5.5</v>
      </c>
      <c r="AL360" s="969">
        <v>4450</v>
      </c>
      <c r="AM360" s="964">
        <v>1.54</v>
      </c>
      <c r="AN360" s="959">
        <v>0.73</v>
      </c>
      <c r="AO360" s="845" t="str">
        <f t="shared" si="93"/>
        <v>n/a</v>
      </c>
      <c r="AP360" s="846" t="str">
        <f t="shared" si="94"/>
        <v>n/a</v>
      </c>
      <c r="AQ360" s="680">
        <f t="shared" si="95"/>
        <v>48.430690874046121</v>
      </c>
      <c r="AR360" s="745">
        <f>INDEX(Historical!$C$7:$C$1452,MATCH(B360,Historical!$B$7:$B$1452,0))*IF(AH360="n/a",1.03,IF(AH360&lt;0,1.01,IF(AH360&gt;10,1.1,(1+AH360/100))))</f>
        <v>1.8480000000000001</v>
      </c>
      <c r="AS360" s="678">
        <f t="shared" si="96"/>
        <v>1.9184088000000001</v>
      </c>
      <c r="AT360" s="678">
        <f t="shared" si="101"/>
        <v>2.023921284</v>
      </c>
      <c r="AU360" s="678">
        <f t="shared" si="101"/>
        <v>2.1352369546199998</v>
      </c>
      <c r="AV360" s="678">
        <f t="shared" si="101"/>
        <v>2.2526749871240996</v>
      </c>
      <c r="AW360" s="745">
        <f t="shared" si="98"/>
        <v>10.178242025744101</v>
      </c>
      <c r="AX360" s="854">
        <f t="shared" si="99"/>
        <v>12.786736213246359</v>
      </c>
      <c r="AY360" s="1090">
        <v>0.28000000000000003</v>
      </c>
      <c r="AZ360" s="964">
        <v>27.97</v>
      </c>
      <c r="BA360" s="964">
        <v>-9.2899999999999991</v>
      </c>
      <c r="BB360" s="964">
        <v>-3.6900000000000004</v>
      </c>
      <c r="BC360" s="964">
        <v>3.94</v>
      </c>
      <c r="BE360" s="701">
        <v>2014</v>
      </c>
      <c r="BF360" s="986" t="e">
        <f>#VALUE!</f>
        <v>#VALUE!</v>
      </c>
      <c r="BG360" s="972">
        <v>3.4000000000000004</v>
      </c>
    </row>
    <row r="361" spans="1:59" ht="11.25" customHeight="1" x14ac:dyDescent="0.2">
      <c r="A361" s="566" t="s">
        <v>1532</v>
      </c>
      <c r="B361" s="651" t="s">
        <v>1533</v>
      </c>
      <c r="C361" s="1080" t="s">
        <v>4407</v>
      </c>
      <c r="D361" s="1080" t="s">
        <v>4408</v>
      </c>
      <c r="E361" s="835">
        <v>8</v>
      </c>
      <c r="F361" s="554">
        <v>436</v>
      </c>
      <c r="G361" s="554" t="s">
        <v>107</v>
      </c>
      <c r="H361" s="554" t="s">
        <v>107</v>
      </c>
      <c r="I361" s="966">
        <v>24.22</v>
      </c>
      <c r="J361" s="745">
        <f t="shared" si="86"/>
        <v>7.4318744838976061</v>
      </c>
      <c r="K361" s="968">
        <v>0.45</v>
      </c>
      <c r="L361" s="679">
        <v>4</v>
      </c>
      <c r="M361" s="736">
        <f t="shared" si="87"/>
        <v>1.8</v>
      </c>
      <c r="N361" s="644" t="s">
        <v>509</v>
      </c>
      <c r="O361" s="838">
        <v>0.43</v>
      </c>
      <c r="P361" s="960">
        <v>43090</v>
      </c>
      <c r="Q361" s="960">
        <v>43105</v>
      </c>
      <c r="R361" s="736">
        <f t="shared" si="88"/>
        <v>4.6511627906976782</v>
      </c>
      <c r="S361" s="802">
        <f>IF(INDEX(Historical!$D$7:$D$1452,MATCH(B361,Historical!$B$7:$B$1452,0))=0,"n/a",(INDEX(Historical!$C$7:$C$1452,MATCH(B361,Historical!$B$7:$B$1452,0))/INDEX(Historical!$D$7:$D$1452,MATCH(B361,Historical!$B$7:$B$1452,0))-1)*100)</f>
        <v>4.8780487804878092</v>
      </c>
      <c r="T361" s="802">
        <f>IF(INDEX(Historical!$F$7:$F$1452,MATCH(B361,Historical!$B$7:$B$1452,0))=0,"n/a",((INDEX(Historical!$C$7:$C$1452,MATCH(B361,Historical!$B$7:$B$1452,0))/INDEX(Historical!$F$7:$F$1452,MATCH(B361,Historical!$B$7:$B$1452,0)))^(1/3)-1)*100)</f>
        <v>5.1369991663735792</v>
      </c>
      <c r="U361" s="802">
        <f>IF(INDEX(Historical!$I$7:$I$1452,MATCH(B361,Historical!$B$7:$B$1452,0))=0,"n/a",((INDEX(Historical!$C$7:$C$1452,MATCH(B361,Historical!$B$7:$B$1452,0))/INDEX(Historical!$I$7:$I$1452,MATCH(B361,Historical!$B$7:$B$1452,0)))^(1/5)-1)*100)</f>
        <v>5.4364811125223733</v>
      </c>
      <c r="V361" s="802">
        <f>IF(INDEX(Historical!$O$7:$O$1452,MATCH(B361,Historical!$B$7:$B$1452,0))=0,"n/a",((INDEX(Historical!$C$7:$C$1452,MATCH(B361,Historical!$B$7:$B$1452,0))/INDEX(Historical!$O$7:$O$1452,MATCH(B361,Historical!$B$7:$B$1452,0)))^(1/10)-1)*100)</f>
        <v>1.7926909812115532</v>
      </c>
      <c r="W361" s="803">
        <f t="shared" si="89"/>
        <v>3.0325812811576927</v>
      </c>
      <c r="X361" s="804">
        <f t="shared" si="90"/>
        <v>0.5227385685117667</v>
      </c>
      <c r="Y361" s="967" t="s">
        <v>4040</v>
      </c>
      <c r="Z361" s="745">
        <f t="shared" si="91"/>
        <v>141.73228346456693</v>
      </c>
      <c r="AA361" s="678">
        <f t="shared" si="92"/>
        <v>19.070866141732282</v>
      </c>
      <c r="AB361" s="679">
        <v>12</v>
      </c>
      <c r="AC361" s="959">
        <v>1.27</v>
      </c>
      <c r="AD361" s="959">
        <v>3.19</v>
      </c>
      <c r="AE361" s="959">
        <v>6.21</v>
      </c>
      <c r="AF361" s="959">
        <v>1.48</v>
      </c>
      <c r="AG361" s="959">
        <v>8.4</v>
      </c>
      <c r="AH361" s="959">
        <v>-7.8</v>
      </c>
      <c r="AI361" s="959">
        <v>-18.350000000000001</v>
      </c>
      <c r="AJ361" s="959">
        <v>10.4</v>
      </c>
      <c r="AK361" s="959">
        <v>6</v>
      </c>
      <c r="AL361" s="969">
        <v>489</v>
      </c>
      <c r="AM361" s="964">
        <v>0.4</v>
      </c>
      <c r="AN361" s="959">
        <v>1.32</v>
      </c>
      <c r="AO361" s="845">
        <f t="shared" si="93"/>
        <v>-6.2025105453123022</v>
      </c>
      <c r="AP361" s="846">
        <f t="shared" si="94"/>
        <v>12.868355596419979</v>
      </c>
      <c r="AQ361" s="680">
        <f t="shared" si="95"/>
        <v>12.001749767609105</v>
      </c>
      <c r="AR361" s="745">
        <f>INDEX(Historical!$C$7:$C$1452,MATCH(B361,Historical!$B$7:$B$1452,0))*IF(AH361="n/a",1.03,IF(AH361&lt;0,1.01,IF(AH361&gt;10,1.1,(1+AH361/100))))</f>
        <v>1.7372000000000001</v>
      </c>
      <c r="AS361" s="678">
        <f t="shared" si="96"/>
        <v>1.754572</v>
      </c>
      <c r="AT361" s="678">
        <f t="shared" si="101"/>
        <v>1.8598463200000002</v>
      </c>
      <c r="AU361" s="678">
        <f t="shared" si="101"/>
        <v>1.9714370992000003</v>
      </c>
      <c r="AV361" s="678">
        <f t="shared" si="101"/>
        <v>2.0897233251520007</v>
      </c>
      <c r="AW361" s="745">
        <f t="shared" si="98"/>
        <v>9.4127787443519999</v>
      </c>
      <c r="AX361" s="854">
        <f t="shared" si="99"/>
        <v>38.863661207068539</v>
      </c>
      <c r="AY361" s="1090">
        <v>0.66</v>
      </c>
      <c r="AZ361" s="964">
        <v>15.21</v>
      </c>
      <c r="BA361" s="964">
        <v>-17.73</v>
      </c>
      <c r="BB361" s="964">
        <v>-6.21</v>
      </c>
      <c r="BC361" s="964">
        <v>-6.98</v>
      </c>
      <c r="BE361" s="701">
        <v>2011</v>
      </c>
      <c r="BF361" s="986" t="e">
        <f>#VALUE!</f>
        <v>#VALUE!</v>
      </c>
      <c r="BG361" s="972">
        <v>3.4000000000000004</v>
      </c>
    </row>
    <row r="362" spans="1:59" ht="11.25" customHeight="1" x14ac:dyDescent="0.2">
      <c r="A362" s="645" t="s">
        <v>1534</v>
      </c>
      <c r="B362" s="651" t="s">
        <v>1535</v>
      </c>
      <c r="C362" s="1080" t="s">
        <v>4277</v>
      </c>
      <c r="D362" s="1080" t="s">
        <v>4457</v>
      </c>
      <c r="E362" s="835">
        <v>6</v>
      </c>
      <c r="F362" s="554">
        <v>727</v>
      </c>
      <c r="G362" s="554" t="s">
        <v>107</v>
      </c>
      <c r="H362" s="554" t="s">
        <v>107</v>
      </c>
      <c r="I362" s="966">
        <v>32.6</v>
      </c>
      <c r="J362" s="745">
        <f t="shared" si="86"/>
        <v>1.8625766871165641</v>
      </c>
      <c r="K362" s="968">
        <v>0.15179999999999999</v>
      </c>
      <c r="L362" s="679">
        <v>4</v>
      </c>
      <c r="M362" s="736">
        <f t="shared" si="87"/>
        <v>0.60719999999999996</v>
      </c>
      <c r="N362" s="644" t="s">
        <v>598</v>
      </c>
      <c r="O362" s="838">
        <v>0.13200000000000001</v>
      </c>
      <c r="P362" s="958">
        <v>43258</v>
      </c>
      <c r="Q362" s="958">
        <v>43280</v>
      </c>
      <c r="R362" s="736">
        <f t="shared" si="88"/>
        <v>14.999999999999988</v>
      </c>
      <c r="S362" s="802">
        <f>IF(INDEX(Historical!$D$7:$D$1452,MATCH(B362,Historical!$B$7:$B$1452,0))=0,"n/a",(INDEX(Historical!$C$7:$C$1452,MATCH(B362,Historical!$B$7:$B$1452,0))/INDEX(Historical!$D$7:$D$1452,MATCH(B362,Historical!$B$7:$B$1452,0))-1)*100)</f>
        <v>14.831460674157304</v>
      </c>
      <c r="T362" s="802">
        <f>IF(INDEX(Historical!$F$7:$F$1452,MATCH(B362,Historical!$B$7:$B$1452,0))=0,"n/a",((INDEX(Historical!$C$7:$C$1452,MATCH(B362,Historical!$B$7:$B$1452,0))/INDEX(Historical!$F$7:$F$1452,MATCH(B362,Historical!$B$7:$B$1452,0)))^(1/3)-1)*100)</f>
        <v>15.170590269155348</v>
      </c>
      <c r="U362" s="802" t="str">
        <f>IF(INDEX(Historical!$I$7:$I$1452,MATCH(B362,Historical!$B$7:$B$1452,0))=0,"n/a",((INDEX(Historical!$C$7:$C$1452,MATCH(B362,Historical!$B$7:$B$1452,0))/INDEX(Historical!$I$7:$I$1452,MATCH(B362,Historical!$B$7:$B$1452,0)))^(1/5)-1)*100)</f>
        <v>n/a</v>
      </c>
      <c r="V362" s="802" t="str">
        <f>IF(INDEX(Historical!$O$7:$O$1452,MATCH(B362,Historical!$B$7:$B$1452,0))=0,"n/a",((INDEX(Historical!$C$7:$C$1452,MATCH(B362,Historical!$B$7:$B$1452,0))/INDEX(Historical!$O$7:$O$1452,MATCH(B362,Historical!$B$7:$B$1452,0)))^(1/10)-1)*100)</f>
        <v>n/a</v>
      </c>
      <c r="W362" s="803" t="str">
        <f t="shared" si="89"/>
        <v>n/a</v>
      </c>
      <c r="X362" s="804" t="str">
        <f t="shared" si="90"/>
        <v>n/a</v>
      </c>
      <c r="Y362" s="967" t="s">
        <v>829</v>
      </c>
      <c r="Z362" s="745">
        <f t="shared" si="91"/>
        <v>62.597938144329888</v>
      </c>
      <c r="AA362" s="678">
        <f t="shared" si="92"/>
        <v>33.608247422680414</v>
      </c>
      <c r="AB362" s="679">
        <v>6</v>
      </c>
      <c r="AC362" s="959">
        <v>0.97</v>
      </c>
      <c r="AD362" s="959">
        <v>3.42</v>
      </c>
      <c r="AE362" s="959">
        <v>3.08</v>
      </c>
      <c r="AF362" s="959">
        <v>2.35</v>
      </c>
      <c r="AG362" s="959">
        <v>6.6000000000000005</v>
      </c>
      <c r="AH362" s="959">
        <v>-75.599999999999994</v>
      </c>
      <c r="AI362" s="959">
        <v>8.48</v>
      </c>
      <c r="AJ362" s="959">
        <v>9.1999999999999993</v>
      </c>
      <c r="AK362" s="959">
        <v>9.8000000000000007</v>
      </c>
      <c r="AL362" s="969">
        <v>8760</v>
      </c>
      <c r="AM362" s="964">
        <v>2.2999999999999998</v>
      </c>
      <c r="AN362" s="959">
        <v>0.7</v>
      </c>
      <c r="AO362" s="845" t="str">
        <f t="shared" si="93"/>
        <v>n/a</v>
      </c>
      <c r="AP362" s="846" t="str">
        <f t="shared" si="94"/>
        <v>n/a</v>
      </c>
      <c r="AQ362" s="680">
        <f t="shared" si="95"/>
        <v>87.355136860810106</v>
      </c>
      <c r="AR362" s="745">
        <f>INDEX(Historical!$C$7:$C$1452,MATCH(B362,Historical!$B$7:$B$1452,0))*IF(AH362="n/a",1.03,IF(AH362&lt;0,1.01,IF(AH362&gt;10,1.1,(1+AH362/100))))</f>
        <v>0.51611000000000007</v>
      </c>
      <c r="AS362" s="678">
        <f t="shared" si="96"/>
        <v>0.55987612800000008</v>
      </c>
      <c r="AT362" s="678">
        <f t="shared" si="101"/>
        <v>0.61474398854400014</v>
      </c>
      <c r="AU362" s="678">
        <f t="shared" si="101"/>
        <v>0.67498889942131224</v>
      </c>
      <c r="AV362" s="678">
        <f t="shared" si="101"/>
        <v>0.7411378115646009</v>
      </c>
      <c r="AW362" s="745">
        <f t="shared" si="98"/>
        <v>3.106856827529914</v>
      </c>
      <c r="AX362" s="854">
        <f t="shared" si="99"/>
        <v>9.5302356672696753</v>
      </c>
      <c r="AY362" s="1090">
        <v>0.46</v>
      </c>
      <c r="AZ362" s="964">
        <v>5.2</v>
      </c>
      <c r="BA362" s="964">
        <v>-19.13</v>
      </c>
      <c r="BB362" s="964">
        <v>-2.2200000000000002</v>
      </c>
      <c r="BC362" s="964">
        <v>-8.61</v>
      </c>
      <c r="BE362" s="701">
        <v>2013</v>
      </c>
      <c r="BF362" s="986" t="e">
        <f>#VALUE!</f>
        <v>#VALUE!</v>
      </c>
      <c r="BG362" s="972">
        <v>3.1</v>
      </c>
    </row>
    <row r="363" spans="1:59" ht="11.25" customHeight="1" x14ac:dyDescent="0.2">
      <c r="A363" s="645" t="s">
        <v>1538</v>
      </c>
      <c r="B363" s="651" t="s">
        <v>1539</v>
      </c>
      <c r="C363" s="1080" t="s">
        <v>113</v>
      </c>
      <c r="D363" s="1080" t="s">
        <v>214</v>
      </c>
      <c r="E363" s="835">
        <v>6</v>
      </c>
      <c r="F363" s="554">
        <v>752</v>
      </c>
      <c r="G363" s="554" t="s">
        <v>107</v>
      </c>
      <c r="H363" s="554" t="s">
        <v>107</v>
      </c>
      <c r="I363" s="966">
        <v>61.31</v>
      </c>
      <c r="J363" s="745">
        <f t="shared" si="86"/>
        <v>1.7615397161963791</v>
      </c>
      <c r="K363" s="968">
        <v>0.27</v>
      </c>
      <c r="L363" s="679">
        <v>4</v>
      </c>
      <c r="M363" s="736">
        <f t="shared" si="87"/>
        <v>1.08</v>
      </c>
      <c r="N363" s="644" t="s">
        <v>523</v>
      </c>
      <c r="O363" s="838">
        <v>0.24</v>
      </c>
      <c r="P363" s="958">
        <v>43420</v>
      </c>
      <c r="Q363" s="958">
        <v>43437</v>
      </c>
      <c r="R363" s="736">
        <f t="shared" si="88"/>
        <v>12.500000000000011</v>
      </c>
      <c r="S363" s="802">
        <f>IF(INDEX(Historical!$D$7:$D$1452,MATCH(B363,Historical!$B$7:$B$1452,0))=0,"n/a",(INDEX(Historical!$C$7:$C$1452,MATCH(B363,Historical!$B$7:$B$1452,0))/INDEX(Historical!$D$7:$D$1452,MATCH(B363,Historical!$B$7:$B$1452,0))-1)*100)</f>
        <v>11.538461538461542</v>
      </c>
      <c r="T363" s="802">
        <f>IF(INDEX(Historical!$F$7:$F$1452,MATCH(B363,Historical!$B$7:$B$1452,0))=0,"n/a",((INDEX(Historical!$C$7:$C$1452,MATCH(B363,Historical!$B$7:$B$1452,0))/INDEX(Historical!$F$7:$F$1452,MATCH(B363,Historical!$B$7:$B$1452,0)))^(1/3)-1)*100)</f>
        <v>11.954749110762929</v>
      </c>
      <c r="U363" s="802" t="str">
        <f>IF(INDEX(Historical!$I$7:$I$1452,MATCH(B363,Historical!$B$7:$B$1452,0))=0,"n/a",((INDEX(Historical!$C$7:$C$1452,MATCH(B363,Historical!$B$7:$B$1452,0))/INDEX(Historical!$I$7:$I$1452,MATCH(B363,Historical!$B$7:$B$1452,0)))^(1/5)-1)*100)</f>
        <v>n/a</v>
      </c>
      <c r="V363" s="802">
        <f>IF(INDEX(Historical!$O$7:$O$1452,MATCH(B363,Historical!$B$7:$B$1452,0))=0,"n/a",((INDEX(Historical!$C$7:$C$1452,MATCH(B363,Historical!$B$7:$B$1452,0))/INDEX(Historical!$O$7:$O$1452,MATCH(B363,Historical!$B$7:$B$1452,0)))^(1/10)-1)*100)</f>
        <v>8.0801468581459535</v>
      </c>
      <c r="W363" s="803" t="str">
        <f t="shared" si="89"/>
        <v>n/a</v>
      </c>
      <c r="X363" s="804" t="str">
        <f t="shared" si="90"/>
        <v>n/a</v>
      </c>
      <c r="Y363" s="759"/>
      <c r="Z363" s="745">
        <f t="shared" si="91"/>
        <v>17.504051863857377</v>
      </c>
      <c r="AA363" s="678">
        <f t="shared" si="92"/>
        <v>9.9367909238249599</v>
      </c>
      <c r="AB363" s="679">
        <v>9</v>
      </c>
      <c r="AC363" s="959">
        <v>6.17</v>
      </c>
      <c r="AD363" s="959">
        <v>0.77</v>
      </c>
      <c r="AE363" s="959">
        <v>0.59</v>
      </c>
      <c r="AF363" s="959">
        <v>1.78</v>
      </c>
      <c r="AG363" s="959">
        <v>19.7</v>
      </c>
      <c r="AH363" s="959">
        <v>63.2</v>
      </c>
      <c r="AI363" s="959">
        <v>7.0000000000000009</v>
      </c>
      <c r="AJ363" s="959">
        <v>11.700000000000001</v>
      </c>
      <c r="AK363" s="959">
        <v>12.950000000000001</v>
      </c>
      <c r="AL363" s="969">
        <v>4570</v>
      </c>
      <c r="AM363" s="964">
        <v>1.3</v>
      </c>
      <c r="AN363" s="959">
        <v>0.33</v>
      </c>
      <c r="AO363" s="845" t="str">
        <f t="shared" si="93"/>
        <v>n/a</v>
      </c>
      <c r="AP363" s="846" t="str">
        <f t="shared" si="94"/>
        <v>n/a</v>
      </c>
      <c r="AQ363" s="680">
        <f t="shared" si="95"/>
        <v>-11.337123277969564</v>
      </c>
      <c r="AR363" s="745">
        <f>INDEX(Historical!$C$7:$C$1452,MATCH(B363,Historical!$B$7:$B$1452,0))*IF(AH363="n/a",1.03,IF(AH363&lt;0,1.01,IF(AH363&gt;10,1.1,(1+AH363/100))))</f>
        <v>0.95700000000000007</v>
      </c>
      <c r="AS363" s="678">
        <f t="shared" si="96"/>
        <v>1.0239900000000002</v>
      </c>
      <c r="AT363" s="678">
        <f t="shared" si="101"/>
        <v>1.1263890000000003</v>
      </c>
      <c r="AU363" s="678">
        <f t="shared" si="101"/>
        <v>1.2390279000000004</v>
      </c>
      <c r="AV363" s="678">
        <f t="shared" si="101"/>
        <v>1.3629306900000004</v>
      </c>
      <c r="AW363" s="745">
        <f t="shared" si="98"/>
        <v>5.7093375900000023</v>
      </c>
      <c r="AX363" s="854">
        <f t="shared" si="99"/>
        <v>9.3122452944054839</v>
      </c>
      <c r="AY363" s="1090">
        <v>1.67</v>
      </c>
      <c r="AZ363" s="964">
        <v>19.23</v>
      </c>
      <c r="BA363" s="964">
        <v>-38.85</v>
      </c>
      <c r="BB363" s="964">
        <v>-3.2399999999999998</v>
      </c>
      <c r="BC363" s="964">
        <v>-13.370000000000001</v>
      </c>
      <c r="BE363" s="701">
        <v>2014</v>
      </c>
      <c r="BF363" s="986" t="e">
        <f>#VALUE!</f>
        <v>#VALUE!</v>
      </c>
      <c r="BG363" s="972">
        <v>9.1</v>
      </c>
    </row>
    <row r="364" spans="1:59" ht="11.25" customHeight="1" x14ac:dyDescent="0.2">
      <c r="A364" s="566" t="s">
        <v>2646</v>
      </c>
      <c r="B364" s="651" t="s">
        <v>2647</v>
      </c>
      <c r="C364" s="1080" t="s">
        <v>132</v>
      </c>
      <c r="D364" s="1080" t="s">
        <v>4417</v>
      </c>
      <c r="E364" s="835">
        <v>5</v>
      </c>
      <c r="F364" s="554">
        <v>788</v>
      </c>
      <c r="G364" s="554" t="s">
        <v>38</v>
      </c>
      <c r="H364" s="554" t="s">
        <v>38</v>
      </c>
      <c r="I364" s="966">
        <v>49.64</v>
      </c>
      <c r="J364" s="745">
        <f t="shared" si="86"/>
        <v>2.6994359387590654</v>
      </c>
      <c r="K364" s="968">
        <v>0.33500000000000002</v>
      </c>
      <c r="L364" s="679">
        <v>4</v>
      </c>
      <c r="M364" s="736">
        <f t="shared" si="87"/>
        <v>1.34</v>
      </c>
      <c r="N364" s="644" t="s">
        <v>298</v>
      </c>
      <c r="O364" s="838">
        <v>0.32</v>
      </c>
      <c r="P364" s="695">
        <v>43145</v>
      </c>
      <c r="Q364" s="695">
        <v>43169</v>
      </c>
      <c r="R364" s="736">
        <f t="shared" si="88"/>
        <v>4.6875000000000044</v>
      </c>
      <c r="S364" s="802">
        <f>IF(INDEX(Historical!$D$7:$D$1452,MATCH(B364,Historical!$B$7:$B$1452,0))=0,"n/a",(INDEX(Historical!$C$7:$C$1452,MATCH(B364,Historical!$B$7:$B$1452,0))/INDEX(Historical!$D$7:$D$1452,MATCH(B364,Historical!$B$7:$B$1452,0))-1)*100)</f>
        <v>2.4000000000000021</v>
      </c>
      <c r="T364" s="802">
        <f>IF(INDEX(Historical!$F$7:$F$1452,MATCH(B364,Historical!$B$7:$B$1452,0))=0,"n/a",((INDEX(Historical!$C$7:$C$1452,MATCH(B364,Historical!$B$7:$B$1452,0))/INDEX(Historical!$F$7:$F$1452,MATCH(B364,Historical!$B$7:$B$1452,0)))^(1/3)-1)*100)</f>
        <v>1.892339296559542</v>
      </c>
      <c r="U364" s="802">
        <f>IF(INDEX(Historical!$I$7:$I$1452,MATCH(B364,Historical!$B$7:$B$1452,0))=0,"n/a",((INDEX(Historical!$C$7:$C$1452,MATCH(B364,Historical!$B$7:$B$1452,0))/INDEX(Historical!$I$7:$I$1452,MATCH(B364,Historical!$B$7:$B$1452,0)))^(1/5)-1)*100)</f>
        <v>1.4688180699877096</v>
      </c>
      <c r="V364" s="802">
        <f>IF(INDEX(Historical!$O$7:$O$1452,MATCH(B364,Historical!$B$7:$B$1452,0))=0,"n/a",((INDEX(Historical!$C$7:$C$1452,MATCH(B364,Historical!$B$7:$B$1452,0))/INDEX(Historical!$O$7:$O$1452,MATCH(B364,Historical!$B$7:$B$1452,0)))^(1/10)-1)*100)</f>
        <v>0.90261249027860924</v>
      </c>
      <c r="W364" s="803">
        <f t="shared" si="89"/>
        <v>1.6272964154687575</v>
      </c>
      <c r="X364" s="804">
        <f t="shared" si="90"/>
        <v>0.12240150583230913</v>
      </c>
      <c r="Y364" s="748"/>
      <c r="Z364" s="745">
        <f t="shared" si="91"/>
        <v>60.633484162895932</v>
      </c>
      <c r="AA364" s="678">
        <f t="shared" si="92"/>
        <v>22.461538461538463</v>
      </c>
      <c r="AB364" s="679">
        <v>12</v>
      </c>
      <c r="AC364" s="959">
        <v>2.21</v>
      </c>
      <c r="AD364" s="959">
        <v>2.5</v>
      </c>
      <c r="AE364" s="959">
        <v>2.2799999999999998</v>
      </c>
      <c r="AF364" s="959">
        <v>2.71</v>
      </c>
      <c r="AG364" s="959">
        <v>12.2</v>
      </c>
      <c r="AH364" s="959">
        <v>16</v>
      </c>
      <c r="AI364" s="959">
        <v>5.01</v>
      </c>
      <c r="AJ364" s="959">
        <v>12</v>
      </c>
      <c r="AK364" s="959">
        <v>9</v>
      </c>
      <c r="AL364" s="969">
        <v>2060</v>
      </c>
      <c r="AM364" s="964">
        <v>0.4</v>
      </c>
      <c r="AN364" s="959">
        <v>0.84</v>
      </c>
      <c r="AO364" s="845">
        <f t="shared" si="93"/>
        <v>-18.293284452791688</v>
      </c>
      <c r="AP364" s="846">
        <f t="shared" si="94"/>
        <v>4.168254008746775</v>
      </c>
      <c r="AQ364" s="680">
        <f t="shared" si="95"/>
        <v>64.4800146330101</v>
      </c>
      <c r="AR364" s="745">
        <f>INDEX(Historical!$C$7:$C$1452,MATCH(B364,Historical!$B$7:$B$1452,0))*IF(AH364="n/a",1.03,IF(AH364&lt;0,1.01,IF(AH364&gt;10,1.1,(1+AH364/100))))</f>
        <v>1.4080000000000001</v>
      </c>
      <c r="AS364" s="678">
        <f t="shared" si="96"/>
        <v>1.4785408000000002</v>
      </c>
      <c r="AT364" s="678">
        <f t="shared" si="101"/>
        <v>1.6116094720000003</v>
      </c>
      <c r="AU364" s="678">
        <f t="shared" si="101"/>
        <v>1.7566543244800004</v>
      </c>
      <c r="AV364" s="678">
        <f t="shared" si="101"/>
        <v>1.9147532136832006</v>
      </c>
      <c r="AW364" s="745">
        <f t="shared" si="98"/>
        <v>8.1695578101632016</v>
      </c>
      <c r="AX364" s="854">
        <f t="shared" si="99"/>
        <v>16.457610415316683</v>
      </c>
      <c r="AY364" s="1090">
        <v>0.4</v>
      </c>
      <c r="AZ364" s="964">
        <v>27.279999999999998</v>
      </c>
      <c r="BA364" s="964">
        <v>-4.32</v>
      </c>
      <c r="BB364" s="964">
        <v>3.6799999999999997</v>
      </c>
      <c r="BC364" s="964">
        <v>6.0600000000000005</v>
      </c>
      <c r="BE364" s="701">
        <v>2014</v>
      </c>
      <c r="BF364" s="986" t="e">
        <f>#VALUE!</f>
        <v>#VALUE!</v>
      </c>
      <c r="BG364" s="972">
        <v>4.3</v>
      </c>
    </row>
    <row r="365" spans="1:59" ht="11.25" customHeight="1" x14ac:dyDescent="0.2">
      <c r="A365" s="566" t="s">
        <v>1843</v>
      </c>
      <c r="B365" s="651" t="s">
        <v>1844</v>
      </c>
      <c r="C365" s="1080" t="s">
        <v>113</v>
      </c>
      <c r="D365" s="1080" t="s">
        <v>1235</v>
      </c>
      <c r="E365" s="835">
        <v>6</v>
      </c>
      <c r="F365" s="554">
        <v>768</v>
      </c>
      <c r="G365" s="554" t="s">
        <v>107</v>
      </c>
      <c r="H365" s="554" t="s">
        <v>107</v>
      </c>
      <c r="I365" s="966">
        <v>43.98</v>
      </c>
      <c r="J365" s="745">
        <f t="shared" si="86"/>
        <v>2.0009095043201457</v>
      </c>
      <c r="K365" s="968">
        <v>0.22</v>
      </c>
      <c r="L365" s="679">
        <v>4</v>
      </c>
      <c r="M365" s="736">
        <f t="shared" si="87"/>
        <v>0.88</v>
      </c>
      <c r="N365" s="644" t="s">
        <v>575</v>
      </c>
      <c r="O365" s="838">
        <v>0.21</v>
      </c>
      <c r="P365" s="958">
        <v>43467</v>
      </c>
      <c r="Q365" s="958">
        <v>43483</v>
      </c>
      <c r="R365" s="736">
        <f t="shared" si="88"/>
        <v>4.7619047619047663</v>
      </c>
      <c r="S365" s="802">
        <f>IF(INDEX(Historical!$D$7:$D$1452,MATCH(B365,Historical!$B$7:$B$1452,0))=0,"n/a",(INDEX(Historical!$C$7:$C$1452,MATCH(B365,Historical!$B$7:$B$1452,0))/INDEX(Historical!$D$7:$D$1452,MATCH(B365,Historical!$B$7:$B$1452,0))-1)*100)</f>
        <v>12.676056338028175</v>
      </c>
      <c r="T365" s="802">
        <f>IF(INDEX(Historical!$F$7:$F$1452,MATCH(B365,Historical!$B$7:$B$1452,0))=0,"n/a",((INDEX(Historical!$C$7:$C$1452,MATCH(B365,Historical!$B$7:$B$1452,0))/INDEX(Historical!$F$7:$F$1452,MATCH(B365,Historical!$B$7:$B$1452,0)))^(1/3)-1)*100)</f>
        <v>18.563110149668759</v>
      </c>
      <c r="U365" s="802" t="str">
        <f>IF(INDEX(Historical!$I$7:$I$1452,MATCH(B365,Historical!$B$7:$B$1452,0))=0,"n/a",((INDEX(Historical!$C$7:$C$1452,MATCH(B365,Historical!$B$7:$B$1452,0))/INDEX(Historical!$I$7:$I$1452,MATCH(B365,Historical!$B$7:$B$1452,0)))^(1/5)-1)*100)</f>
        <v>n/a</v>
      </c>
      <c r="V365" s="802" t="str">
        <f>IF(INDEX(Historical!$O$7:$O$1452,MATCH(B365,Historical!$B$7:$B$1452,0))=0,"n/a",((INDEX(Historical!$C$7:$C$1452,MATCH(B365,Historical!$B$7:$B$1452,0))/INDEX(Historical!$O$7:$O$1452,MATCH(B365,Historical!$B$7:$B$1452,0)))^(1/10)-1)*100)</f>
        <v>n/a</v>
      </c>
      <c r="W365" s="803" t="str">
        <f t="shared" si="89"/>
        <v>n/a</v>
      </c>
      <c r="X365" s="804" t="str">
        <f t="shared" si="90"/>
        <v>n/a</v>
      </c>
      <c r="Y365" s="756"/>
      <c r="Z365" s="745">
        <f t="shared" si="91"/>
        <v>21.728395061728396</v>
      </c>
      <c r="AA365" s="678">
        <f t="shared" si="92"/>
        <v>10.859259259259259</v>
      </c>
      <c r="AB365" s="679">
        <v>12</v>
      </c>
      <c r="AC365" s="959">
        <v>4.05</v>
      </c>
      <c r="AD365" s="959">
        <v>0.88</v>
      </c>
      <c r="AE365" s="959">
        <v>0.72</v>
      </c>
      <c r="AF365" s="959">
        <v>1.1599999999999999</v>
      </c>
      <c r="AG365" s="959">
        <v>8.9</v>
      </c>
      <c r="AH365" s="959">
        <v>-3.8</v>
      </c>
      <c r="AI365" s="959">
        <v>16.14</v>
      </c>
      <c r="AJ365" s="959">
        <v>86.6</v>
      </c>
      <c r="AK365" s="959">
        <v>12.4</v>
      </c>
      <c r="AL365" s="969">
        <v>5020</v>
      </c>
      <c r="AM365" s="964">
        <v>1.3</v>
      </c>
      <c r="AN365" s="959">
        <v>0.88</v>
      </c>
      <c r="AO365" s="845" t="str">
        <f t="shared" si="93"/>
        <v>n/a</v>
      </c>
      <c r="AP365" s="846" t="str">
        <f t="shared" si="94"/>
        <v>n/a</v>
      </c>
      <c r="AQ365" s="680">
        <f t="shared" si="95"/>
        <v>-25.176531486911024</v>
      </c>
      <c r="AR365" s="745">
        <f>INDEX(Historical!$C$7:$C$1452,MATCH(B365,Historical!$B$7:$B$1452,0))*IF(AH365="n/a",1.03,IF(AH365&lt;0,1.01,IF(AH365&gt;10,1.1,(1+AH365/100))))</f>
        <v>0.80800000000000005</v>
      </c>
      <c r="AS365" s="678">
        <f t="shared" si="96"/>
        <v>0.88880000000000015</v>
      </c>
      <c r="AT365" s="678">
        <f t="shared" si="101"/>
        <v>0.97768000000000022</v>
      </c>
      <c r="AU365" s="678">
        <f t="shared" si="101"/>
        <v>1.0754480000000004</v>
      </c>
      <c r="AV365" s="678">
        <f t="shared" si="101"/>
        <v>1.1829928000000005</v>
      </c>
      <c r="AW365" s="745">
        <f t="shared" si="98"/>
        <v>4.9329208000000015</v>
      </c>
      <c r="AX365" s="854">
        <f t="shared" si="99"/>
        <v>11.216281946339249</v>
      </c>
      <c r="AY365" s="1090">
        <v>1.19</v>
      </c>
      <c r="AZ365" s="964">
        <v>8.2199999999999989</v>
      </c>
      <c r="BA365" s="964">
        <v>-54.43</v>
      </c>
      <c r="BB365" s="964">
        <v>-7.48</v>
      </c>
      <c r="BC365" s="964">
        <v>-27.339999999999996</v>
      </c>
      <c r="BE365" s="701">
        <v>2014</v>
      </c>
      <c r="BF365" s="986" t="e">
        <f>#VALUE!</f>
        <v>#VALUE!</v>
      </c>
      <c r="BG365" s="972">
        <v>3.8</v>
      </c>
    </row>
    <row r="366" spans="1:59" ht="11.25" customHeight="1" x14ac:dyDescent="0.2">
      <c r="A366" s="667" t="s">
        <v>4177</v>
      </c>
      <c r="B366" s="651" t="s">
        <v>4178</v>
      </c>
      <c r="C366" s="1080" t="s">
        <v>109</v>
      </c>
      <c r="D366" s="1080" t="s">
        <v>4411</v>
      </c>
      <c r="E366" s="835">
        <v>6</v>
      </c>
      <c r="F366" s="554">
        <v>729</v>
      </c>
      <c r="G366" s="554" t="s">
        <v>107</v>
      </c>
      <c r="H366" s="554" t="s">
        <v>107</v>
      </c>
      <c r="I366" s="966">
        <v>18.79</v>
      </c>
      <c r="J366" s="745">
        <f t="shared" si="86"/>
        <v>4.2575838211814796</v>
      </c>
      <c r="K366" s="968">
        <v>0.2</v>
      </c>
      <c r="L366" s="679">
        <v>4</v>
      </c>
      <c r="M366" s="736">
        <f t="shared" si="87"/>
        <v>0.8</v>
      </c>
      <c r="N366" s="644" t="s">
        <v>242</v>
      </c>
      <c r="O366" s="838">
        <v>0.16</v>
      </c>
      <c r="P366" s="958">
        <v>43279</v>
      </c>
      <c r="Q366" s="958">
        <v>43294</v>
      </c>
      <c r="R366" s="736">
        <f t="shared" si="88"/>
        <v>25.000000000000007</v>
      </c>
      <c r="S366" s="802">
        <f>IF(INDEX(Historical!$D$7:$D$1452,MATCH(B366,Historical!$B$7:$B$1452,0))=0,"n/a",(INDEX(Historical!$C$7:$C$1452,MATCH(B366,Historical!$B$7:$B$1452,0))/INDEX(Historical!$D$7:$D$1452,MATCH(B366,Historical!$B$7:$B$1452,0))-1)*100)</f>
        <v>12.5</v>
      </c>
      <c r="T366" s="802">
        <f>IF(INDEX(Historical!$F$7:$F$1452,MATCH(B366,Historical!$B$7:$B$1452,0))=0,"n/a",((INDEX(Historical!$C$7:$C$1452,MATCH(B366,Historical!$B$7:$B$1452,0))/INDEX(Historical!$F$7:$F$1452,MATCH(B366,Historical!$B$7:$B$1452,0)))^(1/3)-1)*100)</f>
        <v>29.267804995627735</v>
      </c>
      <c r="U366" s="802" t="str">
        <f>IF(INDEX(Historical!$I$7:$I$1452,MATCH(B366,Historical!$B$7:$B$1452,0))=0,"n/a",((INDEX(Historical!$C$7:$C$1452,MATCH(B366,Historical!$B$7:$B$1452,0))/INDEX(Historical!$I$7:$I$1452,MATCH(B366,Historical!$B$7:$B$1452,0)))^(1/5)-1)*100)</f>
        <v>n/a</v>
      </c>
      <c r="V366" s="802" t="str">
        <f>IF(INDEX(Historical!$O$7:$O$1452,MATCH(B366,Historical!$B$7:$B$1452,0))=0,"n/a",((INDEX(Historical!$C$7:$C$1452,MATCH(B366,Historical!$B$7:$B$1452,0))/INDEX(Historical!$O$7:$O$1452,MATCH(B366,Historical!$B$7:$B$1452,0)))^(1/10)-1)*100)</f>
        <v>n/a</v>
      </c>
      <c r="W366" s="803" t="str">
        <f t="shared" si="89"/>
        <v>n/a</v>
      </c>
      <c r="X366" s="804" t="str">
        <f t="shared" si="90"/>
        <v>n/a</v>
      </c>
      <c r="Y366" s="967" t="s">
        <v>4072</v>
      </c>
      <c r="Z366" s="745">
        <f t="shared" si="91"/>
        <v>296.2962962962963</v>
      </c>
      <c r="AA366" s="678">
        <f t="shared" si="92"/>
        <v>69.592592592592581</v>
      </c>
      <c r="AB366" s="679">
        <v>12</v>
      </c>
      <c r="AC366" s="959">
        <v>0.27</v>
      </c>
      <c r="AD366" s="959" t="s">
        <v>138</v>
      </c>
      <c r="AE366" s="959">
        <v>9.68</v>
      </c>
      <c r="AF366" s="959">
        <v>0.84</v>
      </c>
      <c r="AG366" s="959">
        <v>0.3</v>
      </c>
      <c r="AH366" s="959">
        <v>-58.5</v>
      </c>
      <c r="AI366" s="959">
        <v>57.14</v>
      </c>
      <c r="AJ366" s="959">
        <v>53.7</v>
      </c>
      <c r="AK366" s="959" t="s">
        <v>138</v>
      </c>
      <c r="AL366" s="969">
        <v>163.66</v>
      </c>
      <c r="AM366" s="964">
        <v>0.2</v>
      </c>
      <c r="AN366" s="959">
        <v>0.08</v>
      </c>
      <c r="AO366" s="845" t="str">
        <f t="shared" si="93"/>
        <v>n/a</v>
      </c>
      <c r="AP366" s="846" t="str">
        <f t="shared" si="94"/>
        <v>n/a</v>
      </c>
      <c r="AQ366" s="680">
        <f t="shared" si="95"/>
        <v>61.186955327970715</v>
      </c>
      <c r="AR366" s="745">
        <f>INDEX(Historical!$C$7:$C$1452,MATCH(B366,Historical!$B$7:$B$1452,0))*IF(AH366="n/a",1.03,IF(AH366&lt;0,1.01,IF(AH366&gt;10,1.1,(1+AH366/100))))</f>
        <v>0.36359999999999998</v>
      </c>
      <c r="AS366" s="678">
        <f t="shared" si="96"/>
        <v>0.39995999999999998</v>
      </c>
      <c r="AT366" s="678">
        <f t="shared" si="101"/>
        <v>0.41195880000000001</v>
      </c>
      <c r="AU366" s="678">
        <f t="shared" si="101"/>
        <v>0.42431756400000004</v>
      </c>
      <c r="AV366" s="678">
        <f t="shared" si="101"/>
        <v>0.43704709092000005</v>
      </c>
      <c r="AW366" s="745">
        <f t="shared" si="98"/>
        <v>2.0368834549200003</v>
      </c>
      <c r="AX366" s="854">
        <f t="shared" si="99"/>
        <v>10.840252554124536</v>
      </c>
      <c r="AY366" s="1090">
        <v>0.08</v>
      </c>
      <c r="AZ366" s="964">
        <v>37.049999999999997</v>
      </c>
      <c r="BA366" s="964">
        <v>-9.4499999999999993</v>
      </c>
      <c r="BB366" s="964">
        <v>2.7</v>
      </c>
      <c r="BC366" s="964">
        <v>12.11</v>
      </c>
      <c r="BE366" s="701">
        <v>2013</v>
      </c>
      <c r="BF366" s="986" t="e">
        <f>#VALUE!</f>
        <v>#VALUE!</v>
      </c>
      <c r="BG366" s="972">
        <v>0.3</v>
      </c>
    </row>
    <row r="367" spans="1:59" ht="11.25" customHeight="1" x14ac:dyDescent="0.2">
      <c r="A367" s="566" t="s">
        <v>1540</v>
      </c>
      <c r="B367" s="651" t="s">
        <v>1541</v>
      </c>
      <c r="C367" s="1080" t="s">
        <v>248</v>
      </c>
      <c r="D367" s="1080" t="s">
        <v>4446</v>
      </c>
      <c r="E367" s="835">
        <v>8</v>
      </c>
      <c r="F367" s="554">
        <v>487</v>
      </c>
      <c r="G367" s="554" t="s">
        <v>107</v>
      </c>
      <c r="H367" s="554" t="s">
        <v>107</v>
      </c>
      <c r="I367" s="966">
        <v>71.040000000000006</v>
      </c>
      <c r="J367" s="745">
        <f t="shared" si="86"/>
        <v>1.9144144144144142</v>
      </c>
      <c r="K367" s="968">
        <v>0.34</v>
      </c>
      <c r="L367" s="679">
        <v>4</v>
      </c>
      <c r="M367" s="736">
        <f t="shared" si="87"/>
        <v>1.36</v>
      </c>
      <c r="N367" s="644" t="s">
        <v>188</v>
      </c>
      <c r="O367" s="838">
        <v>0.27</v>
      </c>
      <c r="P367" s="958">
        <v>43209</v>
      </c>
      <c r="Q367" s="958">
        <v>43224</v>
      </c>
      <c r="R367" s="736">
        <f t="shared" si="88"/>
        <v>25.925925925925924</v>
      </c>
      <c r="S367" s="802">
        <f>IF(INDEX(Historical!$D$7:$D$1452,MATCH(B367,Historical!$B$7:$B$1452,0))=0,"n/a",(INDEX(Historical!$C$7:$C$1452,MATCH(B367,Historical!$B$7:$B$1452,0))/INDEX(Historical!$D$7:$D$1452,MATCH(B367,Historical!$B$7:$B$1452,0))-1)*100)</f>
        <v>1.8867924528301883</v>
      </c>
      <c r="T367" s="802">
        <f>IF(INDEX(Historical!$F$7:$F$1452,MATCH(B367,Historical!$B$7:$B$1452,0))=0,"n/a",((INDEX(Historical!$C$7:$C$1452,MATCH(B367,Historical!$B$7:$B$1452,0))/INDEX(Historical!$F$7:$F$1452,MATCH(B367,Historical!$B$7:$B$1452,0)))^(1/3)-1)*100)</f>
        <v>10.064241629820891</v>
      </c>
      <c r="U367" s="802">
        <f>IF(INDEX(Historical!$I$7:$I$1452,MATCH(B367,Historical!$B$7:$B$1452,0))=0,"n/a",((INDEX(Historical!$C$7:$C$1452,MATCH(B367,Historical!$B$7:$B$1452,0))/INDEX(Historical!$I$7:$I$1452,MATCH(B367,Historical!$B$7:$B$1452,0)))^(1/5)-1)*100)</f>
        <v>13.239815312499648</v>
      </c>
      <c r="V367" s="802">
        <f>IF(INDEX(Historical!$O$7:$O$1452,MATCH(B367,Historical!$B$7:$B$1452,0))=0,"n/a",((INDEX(Historical!$C$7:$C$1452,MATCH(B367,Historical!$B$7:$B$1452,0))/INDEX(Historical!$O$7:$O$1452,MATCH(B367,Historical!$B$7:$B$1452,0)))^(1/10)-1)*100)</f>
        <v>4.1379743992410623</v>
      </c>
      <c r="W367" s="803">
        <f t="shared" si="89"/>
        <v>3.199588502753409</v>
      </c>
      <c r="X367" s="804">
        <f t="shared" si="90"/>
        <v>1.2036195738636044</v>
      </c>
      <c r="Y367" s="759"/>
      <c r="Z367" s="745">
        <f t="shared" si="91"/>
        <v>36.956521739130437</v>
      </c>
      <c r="AA367" s="678">
        <f t="shared" si="92"/>
        <v>19.304347826086957</v>
      </c>
      <c r="AB367" s="679">
        <v>1</v>
      </c>
      <c r="AC367" s="959">
        <v>3.68</v>
      </c>
      <c r="AD367" s="959">
        <v>1.93</v>
      </c>
      <c r="AE367" s="959">
        <v>1.1000000000000001</v>
      </c>
      <c r="AF367" s="959">
        <v>2.5499999999999998</v>
      </c>
      <c r="AG367" s="959">
        <v>16.3</v>
      </c>
      <c r="AH367" s="959">
        <v>-2.9000000000000004</v>
      </c>
      <c r="AI367" s="959">
        <v>11.78</v>
      </c>
      <c r="AJ367" s="959">
        <v>11</v>
      </c>
      <c r="AK367" s="959">
        <v>10</v>
      </c>
      <c r="AL367" s="969">
        <v>1210</v>
      </c>
      <c r="AM367" s="964">
        <v>1.7999999999999998</v>
      </c>
      <c r="AN367" s="959">
        <v>7.0000000000000007E-2</v>
      </c>
      <c r="AO367" s="845">
        <f t="shared" si="93"/>
        <v>-4.1501180991728948</v>
      </c>
      <c r="AP367" s="846">
        <f t="shared" si="94"/>
        <v>15.154229726914062</v>
      </c>
      <c r="AQ367" s="680">
        <f t="shared" si="95"/>
        <v>47.913017917846631</v>
      </c>
      <c r="AR367" s="745">
        <f>INDEX(Historical!$C$7:$C$1452,MATCH(B367,Historical!$B$7:$B$1452,0))*IF(AH367="n/a",1.03,IF(AH367&lt;0,1.01,IF(AH367&gt;10,1.1,(1+AH367/100))))</f>
        <v>1.0908</v>
      </c>
      <c r="AS367" s="678">
        <f t="shared" si="96"/>
        <v>1.1998800000000001</v>
      </c>
      <c r="AT367" s="678">
        <f t="shared" ref="AT367:AV386" si="102">IF($AK367="n/a",1.03*AS367,IF($AK367&lt;0,1.01*AS367,IF($AK367&gt;10,1.1*AS367,(1+$AK367/100)*AS367)))</f>
        <v>1.3198680000000003</v>
      </c>
      <c r="AU367" s="678">
        <f t="shared" si="102"/>
        <v>1.4518548000000004</v>
      </c>
      <c r="AV367" s="678">
        <f t="shared" si="102"/>
        <v>1.5970402800000005</v>
      </c>
      <c r="AW367" s="745">
        <f t="shared" si="98"/>
        <v>6.6594430800000017</v>
      </c>
      <c r="AX367" s="854">
        <f t="shared" si="99"/>
        <v>9.3742160472972991</v>
      </c>
      <c r="AY367" s="1090">
        <v>0.45</v>
      </c>
      <c r="AZ367" s="964">
        <v>11.87</v>
      </c>
      <c r="BA367" s="964">
        <v>-26.91</v>
      </c>
      <c r="BB367" s="964">
        <v>-11.97</v>
      </c>
      <c r="BC367" s="964">
        <v>-15.35</v>
      </c>
      <c r="BE367" s="701">
        <v>2011</v>
      </c>
      <c r="BF367" s="986" t="e">
        <f>#VALUE!</f>
        <v>#VALUE!</v>
      </c>
      <c r="BG367" s="972">
        <v>10.4</v>
      </c>
    </row>
    <row r="368" spans="1:59" s="882" customFormat="1" ht="11.25" customHeight="1" x14ac:dyDescent="0.2">
      <c r="A368" s="861" t="s">
        <v>1542</v>
      </c>
      <c r="B368" s="890" t="s">
        <v>1543</v>
      </c>
      <c r="C368" s="1080" t="s">
        <v>124</v>
      </c>
      <c r="D368" s="1080" t="s">
        <v>4454</v>
      </c>
      <c r="E368" s="1118">
        <v>6</v>
      </c>
      <c r="F368" s="554">
        <v>663</v>
      </c>
      <c r="G368" s="1179" t="s">
        <v>107</v>
      </c>
      <c r="H368" s="1179" t="s">
        <v>107</v>
      </c>
      <c r="I368" s="863">
        <v>9.76</v>
      </c>
      <c r="J368" s="864">
        <f t="shared" si="86"/>
        <v>5.3278688524590168</v>
      </c>
      <c r="K368" s="865">
        <v>0.13</v>
      </c>
      <c r="L368" s="866">
        <v>4</v>
      </c>
      <c r="M368" s="867">
        <f t="shared" si="87"/>
        <v>0.52</v>
      </c>
      <c r="N368" s="868" t="s">
        <v>170</v>
      </c>
      <c r="O368" s="869">
        <v>0.125</v>
      </c>
      <c r="P368" s="891">
        <v>42824</v>
      </c>
      <c r="Q368" s="891">
        <v>42872</v>
      </c>
      <c r="R368" s="867">
        <f t="shared" si="88"/>
        <v>4.0000000000000036</v>
      </c>
      <c r="S368" s="802">
        <f>IF(INDEX(Historical!$D$7:$D$1452,MATCH(B368,Historical!$B$7:$B$1452,0))=0,"n/a",(INDEX(Historical!$C$7:$C$1452,MATCH(B368,Historical!$B$7:$B$1452,0))/INDEX(Historical!$D$7:$D$1452,MATCH(B368,Historical!$B$7:$B$1452,0))-1)*100)</f>
        <v>4.0404040404040442</v>
      </c>
      <c r="T368" s="802">
        <f>IF(INDEX(Historical!$F$7:$F$1452,MATCH(B368,Historical!$B$7:$B$1452,0))=0,"n/a",((INDEX(Historical!$C$7:$C$1452,MATCH(B368,Historical!$B$7:$B$1452,0))/INDEX(Historical!$F$7:$F$1452,MATCH(B368,Historical!$B$7:$B$1452,0)))^(1/3)-1)*100)</f>
        <v>6.1971653303297014</v>
      </c>
      <c r="U368" s="802">
        <f>IF(INDEX(Historical!$I$7:$I$1452,MATCH(B368,Historical!$B$7:$B$1452,0))=0,"n/a",((INDEX(Historical!$C$7:$C$1452,MATCH(B368,Historical!$B$7:$B$1452,0))/INDEX(Historical!$I$7:$I$1452,MATCH(B368,Historical!$B$7:$B$1452,0)))^(1/5)-1)*100)</f>
        <v>7.4239075115404729</v>
      </c>
      <c r="V368" s="802">
        <f>IF(INDEX(Historical!$O$7:$O$1452,MATCH(B368,Historical!$B$7:$B$1452,0))=0,"n/a",((INDEX(Historical!$C$7:$C$1452,MATCH(B368,Historical!$B$7:$B$1452,0))/INDEX(Historical!$O$7:$O$1452,MATCH(B368,Historical!$B$7:$B$1452,0)))^(1/10)-1)*100)</f>
        <v>3.6455052144281241</v>
      </c>
      <c r="W368" s="871">
        <f t="shared" si="89"/>
        <v>2.0364550521442806</v>
      </c>
      <c r="X368" s="872" t="str">
        <f t="shared" si="90"/>
        <v>n/a</v>
      </c>
      <c r="Y368" s="1089" t="s">
        <v>4484</v>
      </c>
      <c r="Z368" s="864">
        <f t="shared" si="91"/>
        <v>173.33333333333334</v>
      </c>
      <c r="AA368" s="874">
        <f t="shared" si="92"/>
        <v>32.533333333333331</v>
      </c>
      <c r="AB368" s="866">
        <v>12</v>
      </c>
      <c r="AC368" s="875">
        <v>0.3</v>
      </c>
      <c r="AD368" s="875">
        <v>4.43</v>
      </c>
      <c r="AE368" s="875">
        <v>0.41</v>
      </c>
      <c r="AF368" s="875">
        <v>0.7</v>
      </c>
      <c r="AG368" s="875">
        <v>-13.5</v>
      </c>
      <c r="AH368" s="875">
        <v>32.700000000000003</v>
      </c>
      <c r="AI368" s="875">
        <v>428.46000000000004</v>
      </c>
      <c r="AJ368" s="875">
        <v>-13.8</v>
      </c>
      <c r="AK368" s="875">
        <v>7.37</v>
      </c>
      <c r="AL368" s="876">
        <v>426.02</v>
      </c>
      <c r="AM368" s="877">
        <v>0.5</v>
      </c>
      <c r="AN368" s="875">
        <v>1.06</v>
      </c>
      <c r="AO368" s="878">
        <f t="shared" si="93"/>
        <v>-19.781556969333842</v>
      </c>
      <c r="AP368" s="879">
        <f t="shared" si="94"/>
        <v>12.75177636399949</v>
      </c>
      <c r="AQ368" s="880">
        <f t="shared" si="95"/>
        <v>0.60557380921537618</v>
      </c>
      <c r="AR368" s="745">
        <f>INDEX(Historical!$C$7:$C$1452,MATCH(B368,Historical!$B$7:$B$1452,0))*IF(AH368="n/a",1.03,IF(AH368&lt;0,1.01,IF(AH368&gt;10,1.1,(1+AH368/100))))</f>
        <v>0.56650000000000011</v>
      </c>
      <c r="AS368" s="874">
        <f t="shared" si="96"/>
        <v>0.6231500000000002</v>
      </c>
      <c r="AT368" s="874">
        <f t="shared" si="102"/>
        <v>0.66907615500000028</v>
      </c>
      <c r="AU368" s="874">
        <f t="shared" si="102"/>
        <v>0.71838706762350035</v>
      </c>
      <c r="AV368" s="874">
        <f t="shared" si="102"/>
        <v>0.77133219450735235</v>
      </c>
      <c r="AW368" s="864">
        <f t="shared" si="98"/>
        <v>3.3484454171308533</v>
      </c>
      <c r="AX368" s="881">
        <f t="shared" si="99"/>
        <v>34.307842388635798</v>
      </c>
      <c r="AY368" s="1091">
        <v>1.24</v>
      </c>
      <c r="AZ368" s="877">
        <v>-0.31</v>
      </c>
      <c r="BA368" s="877">
        <v>-59.08</v>
      </c>
      <c r="BB368" s="877">
        <v>-29.62</v>
      </c>
      <c r="BC368" s="877">
        <v>-45.050000000000004</v>
      </c>
      <c r="BD368" s="1178"/>
      <c r="BE368" s="701">
        <v>2014</v>
      </c>
      <c r="BF368" s="986" t="e">
        <f>#VALUE!</f>
        <v>#VALUE!</v>
      </c>
      <c r="BG368" s="938">
        <v>-5.3</v>
      </c>
    </row>
    <row r="369" spans="1:59" ht="11.25" customHeight="1" x14ac:dyDescent="0.2">
      <c r="A369" s="566" t="s">
        <v>1544</v>
      </c>
      <c r="B369" s="651" t="s">
        <v>1545</v>
      </c>
      <c r="C369" s="1080" t="s">
        <v>113</v>
      </c>
      <c r="D369" s="1080" t="s">
        <v>214</v>
      </c>
      <c r="E369" s="835">
        <v>9</v>
      </c>
      <c r="F369" s="554">
        <v>428</v>
      </c>
      <c r="G369" s="554" t="s">
        <v>107</v>
      </c>
      <c r="H369" s="554" t="s">
        <v>107</v>
      </c>
      <c r="I369" s="966">
        <v>57.14</v>
      </c>
      <c r="J369" s="745">
        <f t="shared" si="86"/>
        <v>2.2401120056002801</v>
      </c>
      <c r="K369" s="968">
        <v>0.32</v>
      </c>
      <c r="L369" s="679">
        <v>4</v>
      </c>
      <c r="M369" s="736">
        <f t="shared" si="87"/>
        <v>1.28</v>
      </c>
      <c r="N369" s="644" t="s">
        <v>801</v>
      </c>
      <c r="O369" s="838">
        <v>0.28000000000000003</v>
      </c>
      <c r="P369" s="958">
        <v>43507</v>
      </c>
      <c r="Q369" s="958">
        <v>43529</v>
      </c>
      <c r="R369" s="736">
        <f t="shared" si="88"/>
        <v>14.285714285714276</v>
      </c>
      <c r="S369" s="802">
        <f>IF(INDEX(Historical!$D$7:$D$1452,MATCH(B369,Historical!$B$7:$B$1452,0))=0,"n/a",(INDEX(Historical!$C$7:$C$1452,MATCH(B369,Historical!$B$7:$B$1452,0))/INDEX(Historical!$D$7:$D$1452,MATCH(B369,Historical!$B$7:$B$1452,0))-1)*100)</f>
        <v>3.125</v>
      </c>
      <c r="T369" s="802">
        <f>IF(INDEX(Historical!$F$7:$F$1452,MATCH(B369,Historical!$B$7:$B$1452,0))=0,"n/a",((INDEX(Historical!$C$7:$C$1452,MATCH(B369,Historical!$B$7:$B$1452,0))/INDEX(Historical!$F$7:$F$1452,MATCH(B369,Historical!$B$7:$B$1452,0)))^(1/3)-1)*100)</f>
        <v>4.8042548330827772</v>
      </c>
      <c r="U369" s="802">
        <f>IF(INDEX(Historical!$I$7:$I$1452,MATCH(B369,Historical!$B$7:$B$1452,0))=0,"n/a",((INDEX(Historical!$C$7:$C$1452,MATCH(B369,Historical!$B$7:$B$1452,0))/INDEX(Historical!$I$7:$I$1452,MATCH(B369,Historical!$B$7:$B$1452,0)))^(1/5)-1)*100)</f>
        <v>4.8837286784054301</v>
      </c>
      <c r="V369" s="802">
        <f>IF(INDEX(Historical!$O$7:$O$1452,MATCH(B369,Historical!$B$7:$B$1452,0))=0,"n/a",((INDEX(Historical!$C$7:$C$1452,MATCH(B369,Historical!$B$7:$B$1452,0))/INDEX(Historical!$O$7:$O$1452,MATCH(B369,Historical!$B$7:$B$1452,0)))^(1/10)-1)*100)</f>
        <v>4.3506714919300915</v>
      </c>
      <c r="W369" s="803">
        <f t="shared" si="89"/>
        <v>1.1225229685725726</v>
      </c>
      <c r="X369" s="804">
        <f t="shared" si="90"/>
        <v>0.76308260600084843</v>
      </c>
      <c r="Y369" s="776"/>
      <c r="Z369" s="745">
        <f t="shared" si="91"/>
        <v>22.183708838821492</v>
      </c>
      <c r="AA369" s="678">
        <f t="shared" si="92"/>
        <v>9.9029462738301568</v>
      </c>
      <c r="AB369" s="679">
        <v>12</v>
      </c>
      <c r="AC369" s="959">
        <v>5.77</v>
      </c>
      <c r="AD369" s="959">
        <v>1.98</v>
      </c>
      <c r="AE369" s="959">
        <v>0.9</v>
      </c>
      <c r="AF369" s="959">
        <v>2.19</v>
      </c>
      <c r="AG369" s="959">
        <v>25.5</v>
      </c>
      <c r="AH369" s="959">
        <v>187</v>
      </c>
      <c r="AI369" s="959">
        <v>1.29</v>
      </c>
      <c r="AJ369" s="959">
        <v>6.4</v>
      </c>
      <c r="AK369" s="959">
        <v>5.01</v>
      </c>
      <c r="AL369" s="969">
        <v>20420</v>
      </c>
      <c r="AM369" s="964">
        <v>1.4000000000000001</v>
      </c>
      <c r="AN369" s="959">
        <v>1.05</v>
      </c>
      <c r="AO369" s="845">
        <f t="shared" si="93"/>
        <v>-2.7791055898244466</v>
      </c>
      <c r="AP369" s="846">
        <f t="shared" si="94"/>
        <v>7.1238406840057102</v>
      </c>
      <c r="AQ369" s="680">
        <f t="shared" si="95"/>
        <v>-1.8222647107399514</v>
      </c>
      <c r="AR369" s="745">
        <f>INDEX(Historical!$C$7:$C$1452,MATCH(B369,Historical!$B$7:$B$1452,0))*IF(AH369="n/a",1.03,IF(AH369&lt;0,1.01,IF(AH369&gt;10,1.1,(1+AH369/100))))</f>
        <v>1.089</v>
      </c>
      <c r="AS369" s="678">
        <f t="shared" si="96"/>
        <v>1.1030480999999999</v>
      </c>
      <c r="AT369" s="678">
        <f t="shared" si="102"/>
        <v>1.1583108098099999</v>
      </c>
      <c r="AU369" s="678">
        <f t="shared" si="102"/>
        <v>1.216342181381481</v>
      </c>
      <c r="AV369" s="678">
        <f t="shared" si="102"/>
        <v>1.2772809246686931</v>
      </c>
      <c r="AW369" s="745">
        <f t="shared" si="98"/>
        <v>5.8439820158601741</v>
      </c>
      <c r="AX369" s="854">
        <f t="shared" si="99"/>
        <v>10.227479901750392</v>
      </c>
      <c r="AY369" s="1090">
        <v>1.21</v>
      </c>
      <c r="AZ369" s="964">
        <v>9.67</v>
      </c>
      <c r="BA369" s="964">
        <v>-25.75</v>
      </c>
      <c r="BB369" s="964">
        <v>0.57000000000000006</v>
      </c>
      <c r="BC369" s="964">
        <v>-7.3800000000000008</v>
      </c>
      <c r="BE369" s="701">
        <v>2011</v>
      </c>
      <c r="BF369" s="986" t="e">
        <f>#VALUE!</f>
        <v>#VALUE!</v>
      </c>
      <c r="BG369" s="972">
        <v>9.1</v>
      </c>
    </row>
    <row r="370" spans="1:59" ht="11.25" customHeight="1" x14ac:dyDescent="0.2">
      <c r="A370" s="645" t="s">
        <v>1546</v>
      </c>
      <c r="B370" s="651" t="s">
        <v>1547</v>
      </c>
      <c r="C370" s="1080" t="s">
        <v>124</v>
      </c>
      <c r="D370" s="1080" t="s">
        <v>4430</v>
      </c>
      <c r="E370" s="835">
        <v>8</v>
      </c>
      <c r="F370" s="554">
        <v>509</v>
      </c>
      <c r="G370" s="554" t="s">
        <v>107</v>
      </c>
      <c r="H370" s="554" t="s">
        <v>107</v>
      </c>
      <c r="I370" s="966">
        <v>83.46</v>
      </c>
      <c r="J370" s="745">
        <f t="shared" si="86"/>
        <v>3.7862449077402354</v>
      </c>
      <c r="K370" s="968">
        <v>0.79</v>
      </c>
      <c r="L370" s="679">
        <v>4</v>
      </c>
      <c r="M370" s="736">
        <f t="shared" si="87"/>
        <v>3.16</v>
      </c>
      <c r="N370" s="644" t="s">
        <v>183</v>
      </c>
      <c r="O370" s="838">
        <v>0.63</v>
      </c>
      <c r="P370" s="958">
        <v>43265</v>
      </c>
      <c r="Q370" s="958">
        <v>43294</v>
      </c>
      <c r="R370" s="736">
        <f t="shared" si="88"/>
        <v>25.396825396825403</v>
      </c>
      <c r="S370" s="802">
        <f>IF(INDEX(Historical!$D$7:$D$1452,MATCH(B370,Historical!$B$7:$B$1452,0))=0,"n/a",(INDEX(Historical!$C$7:$C$1452,MATCH(B370,Historical!$B$7:$B$1452,0))/INDEX(Historical!$D$7:$D$1452,MATCH(B370,Historical!$B$7:$B$1452,0))-1)*100)</f>
        <v>10.526315789473696</v>
      </c>
      <c r="T370" s="802">
        <f>IF(INDEX(Historical!$F$7:$F$1452,MATCH(B370,Historical!$B$7:$B$1452,0))=0,"n/a",((INDEX(Historical!$C$7:$C$1452,MATCH(B370,Historical!$B$7:$B$1452,0))/INDEX(Historical!$F$7:$F$1452,MATCH(B370,Historical!$B$7:$B$1452,0)))^(1/3)-1)*100)</f>
        <v>16.348338572528085</v>
      </c>
      <c r="U370" s="802">
        <f>IF(INDEX(Historical!$I$7:$I$1452,MATCH(B370,Historical!$B$7:$B$1452,0))=0,"n/a",((INDEX(Historical!$C$7:$C$1452,MATCH(B370,Historical!$B$7:$B$1452,0))/INDEX(Historical!$I$7:$I$1452,MATCH(B370,Historical!$B$7:$B$1452,0)))^(1/5)-1)*100)</f>
        <v>21.544521185290201</v>
      </c>
      <c r="V370" s="802">
        <f>IF(INDEX(Historical!$O$7:$O$1452,MATCH(B370,Historical!$B$7:$B$1452,0))=0,"n/a",((INDEX(Historical!$C$7:$C$1452,MATCH(B370,Historical!$B$7:$B$1452,0))/INDEX(Historical!$O$7:$O$1452,MATCH(B370,Historical!$B$7:$B$1452,0)))^(1/10)-1)*100)</f>
        <v>9.6831852506676022</v>
      </c>
      <c r="W370" s="803">
        <f t="shared" si="89"/>
        <v>2.2249415484233173</v>
      </c>
      <c r="X370" s="804">
        <f t="shared" si="90"/>
        <v>0.75330493654860842</v>
      </c>
      <c r="Y370" s="759"/>
      <c r="Z370" s="745">
        <f t="shared" si="91"/>
        <v>44.01114206128134</v>
      </c>
      <c r="AA370" s="678">
        <f t="shared" si="92"/>
        <v>11.623955431754874</v>
      </c>
      <c r="AB370" s="679">
        <v>12</v>
      </c>
      <c r="AC370" s="959">
        <v>7.18</v>
      </c>
      <c r="AD370" s="959">
        <v>1.1000000000000001</v>
      </c>
      <c r="AE370" s="959">
        <v>1.18</v>
      </c>
      <c r="AF370" s="959">
        <v>3.09</v>
      </c>
      <c r="AG370" s="959">
        <v>34</v>
      </c>
      <c r="AH370" s="959">
        <v>21.5</v>
      </c>
      <c r="AI370" s="959">
        <v>8.15</v>
      </c>
      <c r="AJ370" s="959">
        <v>28.599999999999998</v>
      </c>
      <c r="AK370" s="959">
        <v>10.61</v>
      </c>
      <c r="AL370" s="969">
        <v>8170</v>
      </c>
      <c r="AM370" s="964">
        <v>0.70000000000000007</v>
      </c>
      <c r="AN370" s="959">
        <v>0.99</v>
      </c>
      <c r="AO370" s="845">
        <f t="shared" si="93"/>
        <v>13.706810661275563</v>
      </c>
      <c r="AP370" s="846">
        <f t="shared" si="94"/>
        <v>25.330766093030437</v>
      </c>
      <c r="AQ370" s="680">
        <f t="shared" si="95"/>
        <v>26.347004157637354</v>
      </c>
      <c r="AR370" s="745">
        <f>INDEX(Historical!$C$7:$C$1452,MATCH(B370,Historical!$B$7:$B$1452,0))*IF(AH370="n/a",1.03,IF(AH370&lt;0,1.01,IF(AH370&gt;10,1.1,(1+AH370/100))))</f>
        <v>2.7720000000000002</v>
      </c>
      <c r="AS370" s="678">
        <f t="shared" si="96"/>
        <v>2.9979179999999999</v>
      </c>
      <c r="AT370" s="678">
        <f t="shared" si="102"/>
        <v>3.2977098000000002</v>
      </c>
      <c r="AU370" s="678">
        <f t="shared" si="102"/>
        <v>3.6274807800000004</v>
      </c>
      <c r="AV370" s="678">
        <f t="shared" si="102"/>
        <v>3.9902288580000009</v>
      </c>
      <c r="AW370" s="745">
        <f t="shared" si="98"/>
        <v>16.685337438000001</v>
      </c>
      <c r="AX370" s="854">
        <f t="shared" si="99"/>
        <v>19.992017059669305</v>
      </c>
      <c r="AY370" s="1090">
        <v>1.75</v>
      </c>
      <c r="AZ370" s="964">
        <v>7.1400000000000006</v>
      </c>
      <c r="BA370" s="964">
        <v>-36.35</v>
      </c>
      <c r="BB370" s="964">
        <v>-9.2899999999999991</v>
      </c>
      <c r="BC370" s="964">
        <v>-22.78</v>
      </c>
      <c r="BE370" s="701">
        <v>2011</v>
      </c>
      <c r="BF370" s="986" t="e">
        <f>#VALUE!</f>
        <v>#VALUE!</v>
      </c>
      <c r="BG370" s="972">
        <v>12.7</v>
      </c>
    </row>
    <row r="371" spans="1:59" ht="11.25" customHeight="1" x14ac:dyDescent="0.2">
      <c r="A371" s="645" t="s">
        <v>1548</v>
      </c>
      <c r="B371" s="651" t="s">
        <v>1549</v>
      </c>
      <c r="C371" s="1080" t="s">
        <v>248</v>
      </c>
      <c r="D371" s="1080" t="s">
        <v>4441</v>
      </c>
      <c r="E371" s="836">
        <v>6</v>
      </c>
      <c r="F371" s="554">
        <v>666</v>
      </c>
      <c r="G371" s="554" t="s">
        <v>107</v>
      </c>
      <c r="H371" s="554" t="s">
        <v>107</v>
      </c>
      <c r="I371" s="966">
        <v>39.81</v>
      </c>
      <c r="J371" s="745">
        <f t="shared" si="86"/>
        <v>2.2607385079125843</v>
      </c>
      <c r="K371" s="968">
        <v>0.22500000000000001</v>
      </c>
      <c r="L371" s="679">
        <v>4</v>
      </c>
      <c r="M371" s="736">
        <f t="shared" si="87"/>
        <v>0.9</v>
      </c>
      <c r="N371" s="644" t="s">
        <v>239</v>
      </c>
      <c r="O371" s="838">
        <v>0.2</v>
      </c>
      <c r="P371" s="960">
        <v>42950</v>
      </c>
      <c r="Q371" s="960">
        <v>42965</v>
      </c>
      <c r="R371" s="736">
        <f t="shared" si="88"/>
        <v>12.499999999999996</v>
      </c>
      <c r="S371" s="802">
        <f>IF(INDEX(Historical!$D$7:$D$1452,MATCH(B371,Historical!$B$7:$B$1452,0))=0,"n/a",(INDEX(Historical!$C$7:$C$1452,MATCH(B371,Historical!$B$7:$B$1452,0))/INDEX(Historical!$D$7:$D$1452,MATCH(B371,Historical!$B$7:$B$1452,0))-1)*100)</f>
        <v>13.333333333333353</v>
      </c>
      <c r="T371" s="802">
        <f>IF(INDEX(Historical!$F$7:$F$1452,MATCH(B371,Historical!$B$7:$B$1452,0))=0,"n/a",((INDEX(Historical!$C$7:$C$1452,MATCH(B371,Historical!$B$7:$B$1452,0))/INDEX(Historical!$F$7:$F$1452,MATCH(B371,Historical!$B$7:$B$1452,0)))^(1/3)-1)*100)</f>
        <v>17.052587578495725</v>
      </c>
      <c r="U371" s="802" t="str">
        <f>IF(INDEX(Historical!$I$7:$I$1452,MATCH(B371,Historical!$B$7:$B$1452,0))=0,"n/a",((INDEX(Historical!$C$7:$C$1452,MATCH(B371,Historical!$B$7:$B$1452,0))/INDEX(Historical!$I$7:$I$1452,MATCH(B371,Historical!$B$7:$B$1452,0)))^(1/5)-1)*100)</f>
        <v>n/a</v>
      </c>
      <c r="V371" s="802" t="str">
        <f>IF(INDEX(Historical!$O$7:$O$1452,MATCH(B371,Historical!$B$7:$B$1452,0))=0,"n/a",((INDEX(Historical!$C$7:$C$1452,MATCH(B371,Historical!$B$7:$B$1452,0))/INDEX(Historical!$O$7:$O$1452,MATCH(B371,Historical!$B$7:$B$1452,0)))^(1/10)-1)*100)</f>
        <v>n/a</v>
      </c>
      <c r="W371" s="803" t="str">
        <f t="shared" si="89"/>
        <v>n/a</v>
      </c>
      <c r="X371" s="804" t="str">
        <f t="shared" si="90"/>
        <v>n/a</v>
      </c>
      <c r="Y371" s="770" t="s">
        <v>4484</v>
      </c>
      <c r="Z371" s="745">
        <f t="shared" si="91"/>
        <v>84.905660377358487</v>
      </c>
      <c r="AA371" s="678">
        <f t="shared" si="92"/>
        <v>37.556603773584904</v>
      </c>
      <c r="AB371" s="679">
        <v>1</v>
      </c>
      <c r="AC371" s="959">
        <v>1.06</v>
      </c>
      <c r="AD371" s="959">
        <v>9.6300000000000008</v>
      </c>
      <c r="AE371" s="959">
        <v>0.76</v>
      </c>
      <c r="AF371" s="961" t="s">
        <v>138</v>
      </c>
      <c r="AG371" s="962">
        <v>-18.5</v>
      </c>
      <c r="AH371" s="959">
        <v>-3.6999999999999997</v>
      </c>
      <c r="AI371" s="959">
        <v>2.6</v>
      </c>
      <c r="AJ371" s="959">
        <v>15.4</v>
      </c>
      <c r="AK371" s="959">
        <v>3.9</v>
      </c>
      <c r="AL371" s="969">
        <v>1260</v>
      </c>
      <c r="AM371" s="964">
        <v>1.3</v>
      </c>
      <c r="AN371" s="961" t="s">
        <v>138</v>
      </c>
      <c r="AO371" s="845" t="str">
        <f t="shared" si="93"/>
        <v>n/a</v>
      </c>
      <c r="AP371" s="846" t="str">
        <f t="shared" si="94"/>
        <v>n/a</v>
      </c>
      <c r="AQ371" s="680" t="str">
        <f t="shared" si="95"/>
        <v>n/a</v>
      </c>
      <c r="AR371" s="745">
        <f>INDEX(Historical!$C$7:$C$1452,MATCH(B371,Historical!$B$7:$B$1452,0))*IF(AH371="n/a",1.03,IF(AH371&lt;0,1.01,IF(AH371&gt;10,1.1,(1+AH371/100))))</f>
        <v>0.85850000000000015</v>
      </c>
      <c r="AS371" s="678">
        <f t="shared" si="96"/>
        <v>0.88082100000000019</v>
      </c>
      <c r="AT371" s="678">
        <f t="shared" si="102"/>
        <v>0.91517301900000014</v>
      </c>
      <c r="AU371" s="678">
        <f t="shared" si="102"/>
        <v>0.95086476674100007</v>
      </c>
      <c r="AV371" s="678">
        <f t="shared" si="102"/>
        <v>0.98794849264389895</v>
      </c>
      <c r="AW371" s="745">
        <f t="shared" si="98"/>
        <v>4.5933072783848994</v>
      </c>
      <c r="AX371" s="854">
        <f t="shared" si="99"/>
        <v>11.538074047688768</v>
      </c>
      <c r="AY371" s="1090">
        <v>0.42</v>
      </c>
      <c r="AZ371" s="964">
        <v>4.63</v>
      </c>
      <c r="BA371" s="964">
        <v>-42.68</v>
      </c>
      <c r="BB371" s="964">
        <v>-20.97</v>
      </c>
      <c r="BC371" s="964">
        <v>-22.53</v>
      </c>
      <c r="BE371" s="701">
        <v>2014</v>
      </c>
      <c r="BF371" s="986" t="e">
        <f>#VALUE!</f>
        <v>#VALUE!</v>
      </c>
      <c r="BG371" s="972">
        <v>7.8</v>
      </c>
    </row>
    <row r="372" spans="1:59" ht="11.25" customHeight="1" x14ac:dyDescent="0.2">
      <c r="A372" s="645" t="s">
        <v>3933</v>
      </c>
      <c r="B372" s="651" t="s">
        <v>3934</v>
      </c>
      <c r="C372" s="1080" t="s">
        <v>109</v>
      </c>
      <c r="D372" s="1080" t="s">
        <v>4427</v>
      </c>
      <c r="E372" s="835">
        <v>5</v>
      </c>
      <c r="F372" s="554">
        <v>823</v>
      </c>
      <c r="G372" s="554" t="s">
        <v>107</v>
      </c>
      <c r="H372" s="554" t="s">
        <v>107</v>
      </c>
      <c r="I372" s="966">
        <v>18.72</v>
      </c>
      <c r="J372" s="745">
        <f t="shared" si="86"/>
        <v>2.9914529914529919</v>
      </c>
      <c r="K372" s="968">
        <v>0.14000000000000001</v>
      </c>
      <c r="L372" s="679">
        <v>4</v>
      </c>
      <c r="M372" s="736">
        <f t="shared" si="87"/>
        <v>0.56000000000000005</v>
      </c>
      <c r="N372" s="644" t="s">
        <v>282</v>
      </c>
      <c r="O372" s="838">
        <v>0.12</v>
      </c>
      <c r="P372" s="958">
        <v>43293</v>
      </c>
      <c r="Q372" s="958">
        <v>43309</v>
      </c>
      <c r="R372" s="736">
        <f t="shared" si="88"/>
        <v>16.666666666666682</v>
      </c>
      <c r="S372" s="802">
        <f>IF(INDEX(Historical!$D$7:$D$1452,MATCH(B372,Historical!$B$7:$B$1452,0))=0,"n/a",(INDEX(Historical!$C$7:$C$1452,MATCH(B372,Historical!$B$7:$B$1452,0))/INDEX(Historical!$D$7:$D$1452,MATCH(B372,Historical!$B$7:$B$1452,0))-1)*100)</f>
        <v>41.935483870967751</v>
      </c>
      <c r="T372" s="802">
        <f>IF(INDEX(Historical!$F$7:$F$1452,MATCH(B372,Historical!$B$7:$B$1452,0))=0,"n/a",((INDEX(Historical!$C$7:$C$1452,MATCH(B372,Historical!$B$7:$B$1452,0))/INDEX(Historical!$F$7:$F$1452,MATCH(B372,Historical!$B$7:$B$1452,0)))^(1/3)-1)*100)</f>
        <v>63.864254120129146</v>
      </c>
      <c r="U372" s="802" t="str">
        <f>IF(INDEX(Historical!$I$7:$I$1452,MATCH(B372,Historical!$B$7:$B$1452,0))=0,"n/a",((INDEX(Historical!$C$7:$C$1452,MATCH(B372,Historical!$B$7:$B$1452,0))/INDEX(Historical!$I$7:$I$1452,MATCH(B372,Historical!$B$7:$B$1452,0)))^(1/5)-1)*100)</f>
        <v>n/a</v>
      </c>
      <c r="V372" s="802" t="str">
        <f>IF(INDEX(Historical!$O$7:$O$1452,MATCH(B372,Historical!$B$7:$B$1452,0))=0,"n/a",((INDEX(Historical!$C$7:$C$1452,MATCH(B372,Historical!$B$7:$B$1452,0))/INDEX(Historical!$O$7:$O$1452,MATCH(B372,Historical!$B$7:$B$1452,0)))^(1/10)-1)*100)</f>
        <v>n/a</v>
      </c>
      <c r="W372" s="803" t="str">
        <f t="shared" si="89"/>
        <v>n/a</v>
      </c>
      <c r="X372" s="804" t="str">
        <f t="shared" si="90"/>
        <v>n/a</v>
      </c>
      <c r="Y372" s="766" t="s">
        <v>4202</v>
      </c>
      <c r="Z372" s="745">
        <f t="shared" si="91"/>
        <v>28.282828282828287</v>
      </c>
      <c r="AA372" s="678">
        <f t="shared" si="92"/>
        <v>9.4545454545454533</v>
      </c>
      <c r="AB372" s="679">
        <v>12</v>
      </c>
      <c r="AC372" s="959">
        <v>1.98</v>
      </c>
      <c r="AD372" s="959">
        <v>0.36</v>
      </c>
      <c r="AE372" s="959">
        <v>3.38</v>
      </c>
      <c r="AF372" s="959">
        <v>1.32</v>
      </c>
      <c r="AG372" s="959">
        <v>13.8</v>
      </c>
      <c r="AH372" s="959">
        <v>-16.8</v>
      </c>
      <c r="AI372" s="959" t="s">
        <v>138</v>
      </c>
      <c r="AJ372" s="959">
        <v>8.6</v>
      </c>
      <c r="AK372" s="959">
        <v>26.3</v>
      </c>
      <c r="AL372" s="969">
        <v>194.07</v>
      </c>
      <c r="AM372" s="964">
        <v>5.2</v>
      </c>
      <c r="AN372" s="959">
        <v>0.09</v>
      </c>
      <c r="AO372" s="845" t="str">
        <f t="shared" si="93"/>
        <v>n/a</v>
      </c>
      <c r="AP372" s="846" t="str">
        <f t="shared" si="94"/>
        <v>n/a</v>
      </c>
      <c r="AQ372" s="680">
        <f t="shared" si="95"/>
        <v>-25.524053099898978</v>
      </c>
      <c r="AR372" s="745">
        <f>INDEX(Historical!$C$7:$C$1452,MATCH(B372,Historical!$B$7:$B$1452,0))*IF(AH372="n/a",1.03,IF(AH372&lt;0,1.01,IF(AH372&gt;10,1.1,(1+AH372/100))))</f>
        <v>0.44440000000000002</v>
      </c>
      <c r="AS372" s="678">
        <f t="shared" si="96"/>
        <v>0.45773200000000003</v>
      </c>
      <c r="AT372" s="678">
        <f t="shared" si="102"/>
        <v>0.5035052000000001</v>
      </c>
      <c r="AU372" s="678">
        <f t="shared" si="102"/>
        <v>0.55385572000000016</v>
      </c>
      <c r="AV372" s="678">
        <f t="shared" si="102"/>
        <v>0.60924129200000021</v>
      </c>
      <c r="AW372" s="745">
        <f t="shared" si="98"/>
        <v>2.5687342120000003</v>
      </c>
      <c r="AX372" s="854">
        <f t="shared" si="99"/>
        <v>13.721870790598292</v>
      </c>
      <c r="AY372" s="1090">
        <v>0.41</v>
      </c>
      <c r="AZ372" s="964">
        <v>12</v>
      </c>
      <c r="BA372" s="964">
        <v>-24.54</v>
      </c>
      <c r="BB372" s="964">
        <v>-1.08</v>
      </c>
      <c r="BC372" s="964">
        <v>-11.92</v>
      </c>
      <c r="BE372" s="701">
        <v>2014</v>
      </c>
      <c r="BF372" s="986" t="e">
        <f>#VALUE!</f>
        <v>#VALUE!</v>
      </c>
      <c r="BG372" s="972">
        <v>1.4000000000000001</v>
      </c>
    </row>
    <row r="373" spans="1:59" ht="11.25" customHeight="1" x14ac:dyDescent="0.2">
      <c r="A373" s="645" t="s">
        <v>1550</v>
      </c>
      <c r="B373" s="651" t="s">
        <v>1551</v>
      </c>
      <c r="C373" s="1080" t="s">
        <v>132</v>
      </c>
      <c r="D373" s="1080" t="s">
        <v>4418</v>
      </c>
      <c r="E373" s="835">
        <v>5</v>
      </c>
      <c r="F373" s="554">
        <v>775</v>
      </c>
      <c r="G373" s="554" t="s">
        <v>107</v>
      </c>
      <c r="H373" s="554" t="s">
        <v>107</v>
      </c>
      <c r="I373" s="966">
        <v>18.62</v>
      </c>
      <c r="J373" s="745">
        <f t="shared" si="86"/>
        <v>9.065520945220193</v>
      </c>
      <c r="K373" s="968">
        <v>0.42199999999999999</v>
      </c>
      <c r="L373" s="679">
        <v>4</v>
      </c>
      <c r="M373" s="736">
        <f t="shared" si="87"/>
        <v>1.6879999999999999</v>
      </c>
      <c r="N373" s="644" t="s">
        <v>162</v>
      </c>
      <c r="O373" s="838">
        <v>0.42</v>
      </c>
      <c r="P373" s="960">
        <v>43097</v>
      </c>
      <c r="Q373" s="960">
        <v>43131</v>
      </c>
      <c r="R373" s="736">
        <f t="shared" si="88"/>
        <v>0.47619047619047666</v>
      </c>
      <c r="S373" s="802">
        <f>IF(INDEX(Historical!$D$7:$D$1452,MATCH(B373,Historical!$B$7:$B$1452,0))=0,"n/a",(INDEX(Historical!$C$7:$C$1452,MATCH(B373,Historical!$B$7:$B$1452,0))/INDEX(Historical!$D$7:$D$1452,MATCH(B373,Historical!$B$7:$B$1452,0))-1)*100)</f>
        <v>6.3964534515516203</v>
      </c>
      <c r="T373" s="802">
        <f>IF(INDEX(Historical!$F$7:$F$1452,MATCH(B373,Historical!$B$7:$B$1452,0))=0,"n/a",((INDEX(Historical!$C$7:$C$1452,MATCH(B373,Historical!$B$7:$B$1452,0))/INDEX(Historical!$F$7:$F$1452,MATCH(B373,Historical!$B$7:$B$1452,0)))^(1/3)-1)*100)</f>
        <v>8.9935099202629978</v>
      </c>
      <c r="U373" s="802" t="str">
        <f>IF(INDEX(Historical!$I$7:$I$1452,MATCH(B373,Historical!$B$7:$B$1452,0))=0,"n/a",((INDEX(Historical!$C$7:$C$1452,MATCH(B373,Historical!$B$7:$B$1452,0))/INDEX(Historical!$I$7:$I$1452,MATCH(B373,Historical!$B$7:$B$1452,0)))^(1/5)-1)*100)</f>
        <v>n/a</v>
      </c>
      <c r="V373" s="802" t="str">
        <f>IF(INDEX(Historical!$O$7:$O$1452,MATCH(B373,Historical!$B$7:$B$1452,0))=0,"n/a",((INDEX(Historical!$C$7:$C$1452,MATCH(B373,Historical!$B$7:$B$1452,0))/INDEX(Historical!$O$7:$O$1452,MATCH(B373,Historical!$B$7:$B$1452,0)))^(1/10)-1)*100)</f>
        <v>n/a</v>
      </c>
      <c r="W373" s="803" t="str">
        <f t="shared" si="89"/>
        <v>n/a</v>
      </c>
      <c r="X373" s="804" t="str">
        <f t="shared" si="90"/>
        <v>n/a</v>
      </c>
      <c r="Y373" s="756"/>
      <c r="Z373" s="745">
        <f t="shared" si="91"/>
        <v>108.2051282051282</v>
      </c>
      <c r="AA373" s="678">
        <f t="shared" si="92"/>
        <v>11.935897435897436</v>
      </c>
      <c r="AB373" s="679">
        <v>12</v>
      </c>
      <c r="AC373" s="959">
        <v>1.56</v>
      </c>
      <c r="AD373" s="959">
        <v>0.4</v>
      </c>
      <c r="AE373" s="959">
        <v>3.97</v>
      </c>
      <c r="AF373" s="959">
        <v>1.59</v>
      </c>
      <c r="AG373" s="959">
        <v>25.4</v>
      </c>
      <c r="AH373" s="959">
        <v>6.6000000000000005</v>
      </c>
      <c r="AI373" s="959">
        <v>-66.100000000000009</v>
      </c>
      <c r="AJ373" s="959">
        <v>-10.4</v>
      </c>
      <c r="AK373" s="959">
        <v>30</v>
      </c>
      <c r="AL373" s="969">
        <v>1910</v>
      </c>
      <c r="AM373" s="964">
        <v>1.2</v>
      </c>
      <c r="AN373" s="959">
        <v>2.09</v>
      </c>
      <c r="AO373" s="845" t="str">
        <f t="shared" si="93"/>
        <v>n/a</v>
      </c>
      <c r="AP373" s="846" t="str">
        <f t="shared" si="94"/>
        <v>n/a</v>
      </c>
      <c r="AQ373" s="680">
        <f t="shared" si="95"/>
        <v>-8.1593725266379877</v>
      </c>
      <c r="AR373" s="745">
        <f>INDEX(Historical!$C$7:$C$1452,MATCH(B373,Historical!$B$7:$B$1452,0))*IF(AH373="n/a",1.03,IF(AH373&lt;0,1.01,IF(AH373&gt;10,1.1,(1+AH373/100))))</f>
        <v>1.79088</v>
      </c>
      <c r="AS373" s="678">
        <f t="shared" si="96"/>
        <v>1.8087888000000001</v>
      </c>
      <c r="AT373" s="678">
        <f t="shared" si="102"/>
        <v>1.9896676800000002</v>
      </c>
      <c r="AU373" s="678">
        <f t="shared" si="102"/>
        <v>2.1886344480000002</v>
      </c>
      <c r="AV373" s="678">
        <f t="shared" si="102"/>
        <v>2.4074978928000004</v>
      </c>
      <c r="AW373" s="745">
        <f t="shared" si="98"/>
        <v>10.185468820800001</v>
      </c>
      <c r="AX373" s="854">
        <f t="shared" si="99"/>
        <v>54.701765954887215</v>
      </c>
      <c r="AY373" s="1090">
        <v>0.99</v>
      </c>
      <c r="AZ373" s="964">
        <v>12.3</v>
      </c>
      <c r="BA373" s="964">
        <v>-15.25</v>
      </c>
      <c r="BB373" s="964">
        <v>-5</v>
      </c>
      <c r="BC373" s="964">
        <v>-1.6099999999999999</v>
      </c>
      <c r="BE373" s="701">
        <v>2014</v>
      </c>
      <c r="BF373" s="986" t="e">
        <f>#VALUE!</f>
        <v>#VALUE!</v>
      </c>
      <c r="BG373" s="972">
        <v>5.6000000000000005</v>
      </c>
    </row>
    <row r="374" spans="1:59" ht="11.25" customHeight="1" x14ac:dyDescent="0.2">
      <c r="A374" s="566" t="s">
        <v>1552</v>
      </c>
      <c r="B374" s="651" t="s">
        <v>1553</v>
      </c>
      <c r="C374" s="1080" t="s">
        <v>155</v>
      </c>
      <c r="D374" s="1080" t="s">
        <v>4409</v>
      </c>
      <c r="E374" s="836">
        <v>9</v>
      </c>
      <c r="F374" s="554">
        <v>337</v>
      </c>
      <c r="G374" s="554" t="s">
        <v>107</v>
      </c>
      <c r="H374" s="554" t="s">
        <v>107</v>
      </c>
      <c r="I374" s="966">
        <v>19.66</v>
      </c>
      <c r="J374" s="745">
        <f t="shared" si="86"/>
        <v>5.2899287894201423</v>
      </c>
      <c r="K374" s="968">
        <v>0.26</v>
      </c>
      <c r="L374" s="679">
        <v>4</v>
      </c>
      <c r="M374" s="736">
        <f t="shared" si="87"/>
        <v>1.04</v>
      </c>
      <c r="N374" s="644" t="s">
        <v>282</v>
      </c>
      <c r="O374" s="838">
        <v>0.24</v>
      </c>
      <c r="P374" s="960">
        <v>42837</v>
      </c>
      <c r="Q374" s="960">
        <v>42853</v>
      </c>
      <c r="R374" s="736">
        <f t="shared" si="88"/>
        <v>8.333333333333341</v>
      </c>
      <c r="S374" s="802">
        <f>IF(INDEX(Historical!$D$7:$D$1452,MATCH(B374,Historical!$B$7:$B$1452,0))=0,"n/a",(INDEX(Historical!$C$7:$C$1452,MATCH(B374,Historical!$B$7:$B$1452,0))/INDEX(Historical!$D$7:$D$1452,MATCH(B374,Historical!$B$7:$B$1452,0))-1)*100)</f>
        <v>8.5106382978723527</v>
      </c>
      <c r="T374" s="802">
        <f>IF(INDEX(Historical!$F$7:$F$1452,MATCH(B374,Historical!$B$7:$B$1452,0))=0,"n/a",((INDEX(Historical!$C$7:$C$1452,MATCH(B374,Historical!$B$7:$B$1452,0))/INDEX(Historical!$F$7:$F$1452,MATCH(B374,Historical!$B$7:$B$1452,0)))^(1/3)-1)*100)</f>
        <v>10.30508318908543</v>
      </c>
      <c r="U374" s="802">
        <f>IF(INDEX(Historical!$I$7:$I$1452,MATCH(B374,Historical!$B$7:$B$1452,0))=0,"n/a",((INDEX(Historical!$C$7:$C$1452,MATCH(B374,Historical!$B$7:$B$1452,0))/INDEX(Historical!$I$7:$I$1452,MATCH(B374,Historical!$B$7:$B$1452,0)))^(1/5)-1)*100)</f>
        <v>13.564157249607756</v>
      </c>
      <c r="V374" s="802" t="str">
        <f>IF(INDEX(Historical!$O$7:$O$1452,MATCH(B374,Historical!$B$7:$B$1452,0))=0,"n/a",((INDEX(Historical!$C$7:$C$1452,MATCH(B374,Historical!$B$7:$B$1452,0))/INDEX(Historical!$O$7:$O$1452,MATCH(B374,Historical!$B$7:$B$1452,0)))^(1/10)-1)*100)</f>
        <v>n/a</v>
      </c>
      <c r="W374" s="803" t="str">
        <f t="shared" si="89"/>
        <v>n/a</v>
      </c>
      <c r="X374" s="804" t="str">
        <f t="shared" si="90"/>
        <v>n/a</v>
      </c>
      <c r="Y374" s="759" t="s">
        <v>4486</v>
      </c>
      <c r="Z374" s="745">
        <f t="shared" si="91"/>
        <v>123.80952380952381</v>
      </c>
      <c r="AA374" s="678">
        <f t="shared" si="92"/>
        <v>23.404761904761905</v>
      </c>
      <c r="AB374" s="679">
        <v>4</v>
      </c>
      <c r="AC374" s="959">
        <v>0.84</v>
      </c>
      <c r="AD374" s="959">
        <v>5.22</v>
      </c>
      <c r="AE374" s="959">
        <v>0.35</v>
      </c>
      <c r="AF374" s="959">
        <v>1.25</v>
      </c>
      <c r="AG374" s="959">
        <v>10.6</v>
      </c>
      <c r="AH374" s="959">
        <v>-26.6</v>
      </c>
      <c r="AI374" s="959">
        <v>8.44</v>
      </c>
      <c r="AJ374" s="959">
        <v>-8</v>
      </c>
      <c r="AK374" s="959">
        <v>4.5</v>
      </c>
      <c r="AL374" s="969">
        <v>1910</v>
      </c>
      <c r="AM374" s="964">
        <v>0.6</v>
      </c>
      <c r="AN374" s="959">
        <v>0.56000000000000005</v>
      </c>
      <c r="AO374" s="845">
        <f t="shared" si="93"/>
        <v>-4.5506758657340072</v>
      </c>
      <c r="AP374" s="846">
        <f t="shared" si="94"/>
        <v>18.854086039027898</v>
      </c>
      <c r="AQ374" s="680">
        <f t="shared" si="95"/>
        <v>14.02914321630897</v>
      </c>
      <c r="AR374" s="745">
        <f>INDEX(Historical!$C$7:$C$1452,MATCH(B374,Historical!$B$7:$B$1452,0))*IF(AH374="n/a",1.03,IF(AH374&lt;0,1.01,IF(AH374&gt;10,1.1,(1+AH374/100))))</f>
        <v>1.0302</v>
      </c>
      <c r="AS374" s="678">
        <f t="shared" si="96"/>
        <v>1.11714888</v>
      </c>
      <c r="AT374" s="678">
        <f t="shared" si="102"/>
        <v>1.1674205795999999</v>
      </c>
      <c r="AU374" s="678">
        <f t="shared" si="102"/>
        <v>1.2199545056819998</v>
      </c>
      <c r="AV374" s="678">
        <f t="shared" si="102"/>
        <v>1.2748524584376897</v>
      </c>
      <c r="AW374" s="745">
        <f t="shared" si="98"/>
        <v>5.8095764237196894</v>
      </c>
      <c r="AX374" s="854">
        <f t="shared" si="99"/>
        <v>29.550236132857016</v>
      </c>
      <c r="AY374" s="1090">
        <v>1.21</v>
      </c>
      <c r="AZ374" s="964">
        <v>3.8</v>
      </c>
      <c r="BA374" s="964">
        <v>-48.96</v>
      </c>
      <c r="BB374" s="964">
        <v>-15.690000000000001</v>
      </c>
      <c r="BC374" s="964">
        <v>-15.15</v>
      </c>
      <c r="BE374" s="701">
        <v>2011</v>
      </c>
      <c r="BF374" s="986" t="e">
        <f>#VALUE!</f>
        <v>#VALUE!</v>
      </c>
      <c r="BG374" s="972">
        <v>4.5</v>
      </c>
    </row>
    <row r="375" spans="1:59" ht="11.25" customHeight="1" x14ac:dyDescent="0.2">
      <c r="A375" s="566" t="s">
        <v>1554</v>
      </c>
      <c r="B375" s="651" t="s">
        <v>1555</v>
      </c>
      <c r="C375" s="1080" t="s">
        <v>4277</v>
      </c>
      <c r="D375" s="1080" t="s">
        <v>4413</v>
      </c>
      <c r="E375" s="835">
        <v>8</v>
      </c>
      <c r="F375" s="554">
        <v>495</v>
      </c>
      <c r="G375" s="554" t="s">
        <v>38</v>
      </c>
      <c r="H375" s="554" t="s">
        <v>38</v>
      </c>
      <c r="I375" s="966">
        <v>65.150000000000006</v>
      </c>
      <c r="J375" s="745">
        <f t="shared" si="86"/>
        <v>3.4382194934765922</v>
      </c>
      <c r="K375" s="968">
        <v>0.56000000000000005</v>
      </c>
      <c r="L375" s="679">
        <v>4</v>
      </c>
      <c r="M375" s="736">
        <f t="shared" si="87"/>
        <v>2.2400000000000002</v>
      </c>
      <c r="N375" s="644" t="s">
        <v>652</v>
      </c>
      <c r="O375" s="838">
        <v>0.5</v>
      </c>
      <c r="P375" s="958">
        <v>43228</v>
      </c>
      <c r="Q375" s="958">
        <v>43244</v>
      </c>
      <c r="R375" s="736">
        <f t="shared" si="88"/>
        <v>12.000000000000011</v>
      </c>
      <c r="S375" s="802">
        <f>IF(INDEX(Historical!$D$7:$D$1452,MATCH(B375,Historical!$B$7:$B$1452,0))=0,"n/a",(INDEX(Historical!$C$7:$C$1452,MATCH(B375,Historical!$B$7:$B$1452,0))/INDEX(Historical!$D$7:$D$1452,MATCH(B375,Historical!$B$7:$B$1452,0))-1)*100)</f>
        <v>9.0909090909090828</v>
      </c>
      <c r="T375" s="802">
        <f>IF(INDEX(Historical!$F$7:$F$1452,MATCH(B375,Historical!$B$7:$B$1452,0))=0,"n/a",((INDEX(Historical!$C$7:$C$1452,MATCH(B375,Historical!$B$7:$B$1452,0))/INDEX(Historical!$F$7:$F$1452,MATCH(B375,Historical!$B$7:$B$1452,0)))^(1/3)-1)*100)</f>
        <v>9.5593526885309199</v>
      </c>
      <c r="U375" s="802">
        <f>IF(INDEX(Historical!$I$7:$I$1452,MATCH(B375,Historical!$B$7:$B$1452,0))=0,"n/a",((INDEX(Historical!$C$7:$C$1452,MATCH(B375,Historical!$B$7:$B$1452,0))/INDEX(Historical!$I$7:$I$1452,MATCH(B375,Historical!$B$7:$B$1452,0)))^(1/5)-1)*100)</f>
        <v>8.2785181739996272</v>
      </c>
      <c r="V375" s="802">
        <f>IF(INDEX(Historical!$O$7:$O$1452,MATCH(B375,Historical!$B$7:$B$1452,0))=0,"n/a",((INDEX(Historical!$C$7:$C$1452,MATCH(B375,Historical!$B$7:$B$1452,0))/INDEX(Historical!$O$7:$O$1452,MATCH(B375,Historical!$B$7:$B$1452,0)))^(1/10)-1)*100)</f>
        <v>6.5295532396132838</v>
      </c>
      <c r="W375" s="803">
        <f t="shared" si="89"/>
        <v>1.2678536907817488</v>
      </c>
      <c r="X375" s="804">
        <f t="shared" si="90"/>
        <v>1.0220392807406948</v>
      </c>
      <c r="Y375" s="760"/>
      <c r="Z375" s="745">
        <f t="shared" si="91"/>
        <v>93.723849372384933</v>
      </c>
      <c r="AA375" s="678">
        <f t="shared" si="92"/>
        <v>27.259414225941423</v>
      </c>
      <c r="AB375" s="679">
        <v>5</v>
      </c>
      <c r="AC375" s="959">
        <v>2.39</v>
      </c>
      <c r="AD375" s="959">
        <v>2.88</v>
      </c>
      <c r="AE375" s="959">
        <v>7</v>
      </c>
      <c r="AF375" s="959">
        <v>9.65</v>
      </c>
      <c r="AG375" s="959">
        <v>42</v>
      </c>
      <c r="AH375" s="959">
        <v>2</v>
      </c>
      <c r="AI375" s="959">
        <v>8.02</v>
      </c>
      <c r="AJ375" s="959">
        <v>8.1</v>
      </c>
      <c r="AK375" s="959">
        <v>9.4600000000000009</v>
      </c>
      <c r="AL375" s="969">
        <v>24230</v>
      </c>
      <c r="AM375" s="964">
        <v>10.7</v>
      </c>
      <c r="AN375" s="959">
        <v>0.02</v>
      </c>
      <c r="AO375" s="845">
        <f t="shared" si="93"/>
        <v>-15.542676558465203</v>
      </c>
      <c r="AP375" s="846">
        <f t="shared" si="94"/>
        <v>11.71673766747622</v>
      </c>
      <c r="AQ375" s="680">
        <f t="shared" si="95"/>
        <v>241.92484377602614</v>
      </c>
      <c r="AR375" s="745">
        <f>INDEX(Historical!$C$7:$C$1452,MATCH(B375,Historical!$B$7:$B$1452,0))*IF(AH375="n/a",1.03,IF(AH375&lt;0,1.01,IF(AH375&gt;10,1.1,(1+AH375/100))))</f>
        <v>1.9583999999999999</v>
      </c>
      <c r="AS375" s="678">
        <f t="shared" si="96"/>
        <v>2.11546368</v>
      </c>
      <c r="AT375" s="678">
        <f t="shared" si="102"/>
        <v>2.3155865441280001</v>
      </c>
      <c r="AU375" s="678">
        <f t="shared" si="102"/>
        <v>2.5346410312025092</v>
      </c>
      <c r="AV375" s="678">
        <f t="shared" si="102"/>
        <v>2.7744180727542664</v>
      </c>
      <c r="AW375" s="745">
        <f t="shared" si="98"/>
        <v>11.698509328084775</v>
      </c>
      <c r="AX375" s="854">
        <f t="shared" si="99"/>
        <v>17.956269114481618</v>
      </c>
      <c r="AY375" s="1090">
        <v>0.96</v>
      </c>
      <c r="AZ375" s="964">
        <v>9.75</v>
      </c>
      <c r="BA375" s="964">
        <v>-14.299999999999999</v>
      </c>
      <c r="BB375" s="964">
        <v>-2.71</v>
      </c>
      <c r="BC375" s="964">
        <v>-3.88</v>
      </c>
      <c r="BE375" s="701">
        <v>2011</v>
      </c>
      <c r="BF375" s="986" t="e">
        <f>#VALUE!</f>
        <v>#VALUE!</v>
      </c>
      <c r="BG375" s="972">
        <v>13.4</v>
      </c>
    </row>
    <row r="376" spans="1:59" ht="11.25" customHeight="1" x14ac:dyDescent="0.2">
      <c r="A376" s="645" t="s">
        <v>3935</v>
      </c>
      <c r="B376" s="651" t="s">
        <v>3936</v>
      </c>
      <c r="C376" s="1080" t="s">
        <v>180</v>
      </c>
      <c r="D376" s="1080" t="s">
        <v>4425</v>
      </c>
      <c r="E376" s="835">
        <v>5</v>
      </c>
      <c r="F376" s="554">
        <v>852</v>
      </c>
      <c r="G376" s="554" t="s">
        <v>107</v>
      </c>
      <c r="H376" s="554" t="s">
        <v>107</v>
      </c>
      <c r="I376" s="966">
        <v>20.100000000000001</v>
      </c>
      <c r="J376" s="745">
        <f t="shared" si="86"/>
        <v>9.9502487562189046</v>
      </c>
      <c r="K376" s="968">
        <v>0.5</v>
      </c>
      <c r="L376" s="679">
        <v>4</v>
      </c>
      <c r="M376" s="736">
        <f t="shared" si="87"/>
        <v>2</v>
      </c>
      <c r="N376" s="644" t="s">
        <v>137</v>
      </c>
      <c r="O376" s="838">
        <v>0.495</v>
      </c>
      <c r="P376" s="958">
        <v>43418</v>
      </c>
      <c r="Q376" s="958">
        <v>43434</v>
      </c>
      <c r="R376" s="736">
        <f t="shared" si="88"/>
        <v>1.0101010101010111</v>
      </c>
      <c r="S376" s="802">
        <f>IF(INDEX(Historical!$D$7:$D$1452,MATCH(B376,Historical!$B$7:$B$1452,0))=0,"n/a",(INDEX(Historical!$C$7:$C$1452,MATCH(B376,Historical!$B$7:$B$1452,0))/INDEX(Historical!$D$7:$D$1452,MATCH(B376,Historical!$B$7:$B$1452,0))-1)*100)</f>
        <v>9.4117647058823639</v>
      </c>
      <c r="T376" s="802">
        <f>IF(INDEX(Historical!$F$7:$F$1452,MATCH(B376,Historical!$B$7:$B$1452,0))=0,"n/a",((INDEX(Historical!$C$7:$C$1452,MATCH(B376,Historical!$B$7:$B$1452,0))/INDEX(Historical!$F$7:$F$1452,MATCH(B376,Historical!$B$7:$B$1452,0)))^(1/3)-1)*100)</f>
        <v>59.313179138919111</v>
      </c>
      <c r="U376" s="802" t="str">
        <f>IF(INDEX(Historical!$I$7:$I$1452,MATCH(B376,Historical!$B$7:$B$1452,0))=0,"n/a",((INDEX(Historical!$C$7:$C$1452,MATCH(B376,Historical!$B$7:$B$1452,0))/INDEX(Historical!$I$7:$I$1452,MATCH(B376,Historical!$B$7:$B$1452,0)))^(1/5)-1)*100)</f>
        <v>n/a</v>
      </c>
      <c r="V376" s="802" t="str">
        <f>IF(INDEX(Historical!$O$7:$O$1452,MATCH(B376,Historical!$B$7:$B$1452,0))=0,"n/a",((INDEX(Historical!$C$7:$C$1452,MATCH(B376,Historical!$B$7:$B$1452,0))/INDEX(Historical!$O$7:$O$1452,MATCH(B376,Historical!$B$7:$B$1452,0)))^(1/10)-1)*100)</f>
        <v>n/a</v>
      </c>
      <c r="W376" s="803" t="str">
        <f t="shared" si="89"/>
        <v>n/a</v>
      </c>
      <c r="X376" s="804" t="str">
        <f t="shared" si="90"/>
        <v>n/a</v>
      </c>
      <c r="Y376" s="967" t="s">
        <v>4072</v>
      </c>
      <c r="Z376" s="745">
        <f t="shared" si="91"/>
        <v>116.95906432748538</v>
      </c>
      <c r="AA376" s="678">
        <f t="shared" si="92"/>
        <v>11.754385964912283</v>
      </c>
      <c r="AB376" s="679">
        <v>12</v>
      </c>
      <c r="AC376" s="959">
        <v>1.71</v>
      </c>
      <c r="AD376" s="959">
        <v>2.94</v>
      </c>
      <c r="AE376" s="959">
        <v>3.42</v>
      </c>
      <c r="AF376" s="959">
        <v>34.07</v>
      </c>
      <c r="AG376" s="962" t="s">
        <v>138</v>
      </c>
      <c r="AH376" s="959">
        <v>7.8</v>
      </c>
      <c r="AI376" s="959">
        <v>13.01</v>
      </c>
      <c r="AJ376" s="959">
        <v>160</v>
      </c>
      <c r="AK376" s="959">
        <v>4</v>
      </c>
      <c r="AL376" s="969">
        <v>923.6</v>
      </c>
      <c r="AM376" s="964">
        <v>0.1</v>
      </c>
      <c r="AN376" s="959">
        <v>0</v>
      </c>
      <c r="AO376" s="845" t="str">
        <f t="shared" si="93"/>
        <v>n/a</v>
      </c>
      <c r="AP376" s="846" t="str">
        <f t="shared" si="94"/>
        <v>n/a</v>
      </c>
      <c r="AQ376" s="680">
        <f t="shared" si="95"/>
        <v>321.8856768918231</v>
      </c>
      <c r="AR376" s="745">
        <f>INDEX(Historical!$C$7:$C$1452,MATCH(B376,Historical!$B$7:$B$1452,0))*IF(AH376="n/a",1.03,IF(AH376&lt;0,1.01,IF(AH376&gt;10,1.1,(1+AH376/100))))</f>
        <v>2.0050800000000004</v>
      </c>
      <c r="AS376" s="678">
        <f t="shared" si="96"/>
        <v>2.2055880000000005</v>
      </c>
      <c r="AT376" s="678">
        <f t="shared" si="102"/>
        <v>2.2938115200000007</v>
      </c>
      <c r="AU376" s="678">
        <f t="shared" si="102"/>
        <v>2.3855639808000006</v>
      </c>
      <c r="AV376" s="678">
        <f t="shared" si="102"/>
        <v>2.4809865400320006</v>
      </c>
      <c r="AW376" s="745">
        <f t="shared" si="98"/>
        <v>11.371030040832004</v>
      </c>
      <c r="AX376" s="854">
        <f t="shared" si="99"/>
        <v>56.572288760358227</v>
      </c>
      <c r="AY376" s="1090">
        <v>0.72</v>
      </c>
      <c r="AZ376" s="964">
        <v>13.239999999999998</v>
      </c>
      <c r="BA376" s="964">
        <v>-11.450000000000001</v>
      </c>
      <c r="BB376" s="964">
        <v>-3.9600000000000004</v>
      </c>
      <c r="BC376" s="964">
        <v>-3.61</v>
      </c>
      <c r="BE376" s="701">
        <v>2014</v>
      </c>
      <c r="BF376" s="986" t="e">
        <f>#VALUE!</f>
        <v>#VALUE!</v>
      </c>
      <c r="BG376" s="972">
        <v>9.4</v>
      </c>
    </row>
    <row r="377" spans="1:59" ht="11.25" customHeight="1" x14ac:dyDescent="0.2">
      <c r="A377" s="566" t="s">
        <v>1558</v>
      </c>
      <c r="B377" s="651" t="s">
        <v>1559</v>
      </c>
      <c r="C377" s="1080" t="s">
        <v>248</v>
      </c>
      <c r="D377" s="1080" t="s">
        <v>4405</v>
      </c>
      <c r="E377" s="835">
        <v>8</v>
      </c>
      <c r="F377" s="554">
        <v>549</v>
      </c>
      <c r="G377" s="554" t="s">
        <v>107</v>
      </c>
      <c r="H377" s="554" t="s">
        <v>107</v>
      </c>
      <c r="I377" s="966">
        <v>40.32</v>
      </c>
      <c r="J377" s="745">
        <f t="shared" si="86"/>
        <v>3.6706349206349209</v>
      </c>
      <c r="K377" s="968">
        <v>0.37</v>
      </c>
      <c r="L377" s="679">
        <v>4</v>
      </c>
      <c r="M377" s="736">
        <f t="shared" si="87"/>
        <v>1.48</v>
      </c>
      <c r="N377" s="644" t="s">
        <v>120</v>
      </c>
      <c r="O377" s="838">
        <v>0.36</v>
      </c>
      <c r="P377" s="958">
        <v>43412</v>
      </c>
      <c r="Q377" s="958">
        <v>43438</v>
      </c>
      <c r="R377" s="736">
        <f t="shared" si="88"/>
        <v>2.7777777777777803</v>
      </c>
      <c r="S377" s="802">
        <f>IF(INDEX(Historical!$D$7:$D$1452,MATCH(B377,Historical!$B$7:$B$1452,0))=0,"n/a",(INDEX(Historical!$C$7:$C$1452,MATCH(B377,Historical!$B$7:$B$1452,0))/INDEX(Historical!$D$7:$D$1452,MATCH(B377,Historical!$B$7:$B$1452,0))-1)*100)</f>
        <v>14.545454545454529</v>
      </c>
      <c r="T377" s="802">
        <f>IF(INDEX(Historical!$F$7:$F$1452,MATCH(B377,Historical!$B$7:$B$1452,0))=0,"n/a",((INDEX(Historical!$C$7:$C$1452,MATCH(B377,Historical!$B$7:$B$1452,0))/INDEX(Historical!$F$7:$F$1452,MATCH(B377,Historical!$B$7:$B$1452,0)))^(1/3)-1)*100)</f>
        <v>17.33438845558204</v>
      </c>
      <c r="U377" s="802">
        <f>IF(INDEX(Historical!$I$7:$I$1452,MATCH(B377,Historical!$B$7:$B$1452,0))=0,"n/a",((INDEX(Historical!$C$7:$C$1452,MATCH(B377,Historical!$B$7:$B$1452,0))/INDEX(Historical!$I$7:$I$1452,MATCH(B377,Historical!$B$7:$B$1452,0)))^(1/5)-1)*100)</f>
        <v>22.32706130436808</v>
      </c>
      <c r="V377" s="802">
        <f>IF(INDEX(Historical!$O$7:$O$1452,MATCH(B377,Historical!$B$7:$B$1452,0))=0,"n/a",((INDEX(Historical!$C$7:$C$1452,MATCH(B377,Historical!$B$7:$B$1452,0))/INDEX(Historical!$O$7:$O$1452,MATCH(B377,Historical!$B$7:$B$1452,0)))^(1/10)-1)*100)</f>
        <v>15.431656766005775</v>
      </c>
      <c r="W377" s="803">
        <f t="shared" si="89"/>
        <v>1.4468350121389504</v>
      </c>
      <c r="X377" s="804">
        <f t="shared" si="90"/>
        <v>1.4984604902260457</v>
      </c>
      <c r="Y377" s="967" t="s">
        <v>4072</v>
      </c>
      <c r="Z377" s="745">
        <f t="shared" si="91"/>
        <v>27.509293680297397</v>
      </c>
      <c r="AA377" s="678">
        <f t="shared" si="92"/>
        <v>7.4944237918215615</v>
      </c>
      <c r="AB377" s="679">
        <v>12</v>
      </c>
      <c r="AC377" s="959">
        <v>5.38</v>
      </c>
      <c r="AD377" s="959">
        <v>1.1000000000000001</v>
      </c>
      <c r="AE377" s="959">
        <v>0.15</v>
      </c>
      <c r="AF377" s="959">
        <v>1.33</v>
      </c>
      <c r="AG377" s="959">
        <v>28.299999999999997</v>
      </c>
      <c r="AH377" s="959">
        <v>7.8</v>
      </c>
      <c r="AI377" s="959">
        <v>3.35</v>
      </c>
      <c r="AJ377" s="959">
        <v>14.899999999999999</v>
      </c>
      <c r="AK377" s="959">
        <v>6.8000000000000007</v>
      </c>
      <c r="AL377" s="969">
        <v>3430</v>
      </c>
      <c r="AM377" s="964">
        <v>0.3</v>
      </c>
      <c r="AN377" s="959">
        <v>2.17</v>
      </c>
      <c r="AO377" s="845">
        <f t="shared" si="93"/>
        <v>18.50327243318144</v>
      </c>
      <c r="AP377" s="846">
        <f t="shared" si="94"/>
        <v>25.997696225003001</v>
      </c>
      <c r="AQ377" s="680">
        <f t="shared" si="95"/>
        <v>-33.441475566827741</v>
      </c>
      <c r="AR377" s="745">
        <f>INDEX(Historical!$C$7:$C$1452,MATCH(B377,Historical!$B$7:$B$1452,0))*IF(AH377="n/a",1.03,IF(AH377&lt;0,1.01,IF(AH377&gt;10,1.1,(1+AH377/100))))</f>
        <v>1.3582800000000002</v>
      </c>
      <c r="AS377" s="678">
        <f t="shared" si="96"/>
        <v>1.4037823800000002</v>
      </c>
      <c r="AT377" s="678">
        <f t="shared" si="102"/>
        <v>1.4992395818400004</v>
      </c>
      <c r="AU377" s="678">
        <f t="shared" si="102"/>
        <v>1.6011878734051206</v>
      </c>
      <c r="AV377" s="678">
        <f t="shared" si="102"/>
        <v>1.710068648796669</v>
      </c>
      <c r="AW377" s="745">
        <f t="shared" si="98"/>
        <v>7.5725584840417905</v>
      </c>
      <c r="AX377" s="854">
        <f t="shared" si="99"/>
        <v>18.781147033833808</v>
      </c>
      <c r="AY377" s="1090">
        <v>1.26</v>
      </c>
      <c r="AZ377" s="964">
        <v>4.75</v>
      </c>
      <c r="BA377" s="964">
        <v>-26.46</v>
      </c>
      <c r="BB377" s="964">
        <v>-5.67</v>
      </c>
      <c r="BC377" s="964">
        <v>-14.14</v>
      </c>
      <c r="BE377" s="701">
        <v>2011</v>
      </c>
      <c r="BF377" s="986" t="e">
        <f>#VALUE!</f>
        <v>#VALUE!</v>
      </c>
      <c r="BG377" s="972">
        <v>6.6000000000000005</v>
      </c>
    </row>
    <row r="378" spans="1:59" s="882" customFormat="1" ht="11.25" customHeight="1" x14ac:dyDescent="0.2">
      <c r="A378" s="861" t="s">
        <v>1560</v>
      </c>
      <c r="B378" s="890" t="s">
        <v>1561</v>
      </c>
      <c r="C378" s="1080" t="s">
        <v>109</v>
      </c>
      <c r="D378" s="1080" t="s">
        <v>4427</v>
      </c>
      <c r="E378" s="862">
        <v>6</v>
      </c>
      <c r="F378" s="554">
        <v>690</v>
      </c>
      <c r="G378" s="1179" t="s">
        <v>38</v>
      </c>
      <c r="H378" s="1179" t="s">
        <v>116</v>
      </c>
      <c r="I378" s="863">
        <v>24.46</v>
      </c>
      <c r="J378" s="864">
        <f t="shared" si="86"/>
        <v>2.1259198691741621</v>
      </c>
      <c r="K378" s="865">
        <v>0.13</v>
      </c>
      <c r="L378" s="866">
        <v>4</v>
      </c>
      <c r="M378" s="867">
        <f t="shared" si="87"/>
        <v>0.52</v>
      </c>
      <c r="N378" s="868" t="s">
        <v>150</v>
      </c>
      <c r="O378" s="1092">
        <v>0.10909090909090907</v>
      </c>
      <c r="P378" s="870">
        <v>43161</v>
      </c>
      <c r="Q378" s="870">
        <v>43174</v>
      </c>
      <c r="R378" s="867">
        <f t="shared" si="88"/>
        <v>19.166666666666693</v>
      </c>
      <c r="S378" s="802">
        <f>IF(INDEX(Historical!$D$7:$D$1452,MATCH(B378,Historical!$B$7:$B$1452,0))=0,"n/a",(INDEX(Historical!$C$7:$C$1452,MATCH(B378,Historical!$B$7:$B$1452,0))/INDEX(Historical!$D$7:$D$1452,MATCH(B378,Historical!$B$7:$B$1452,0))-1)*100)</f>
        <v>26.315789473684205</v>
      </c>
      <c r="T378" s="802">
        <f>IF(INDEX(Historical!$F$7:$F$1452,MATCH(B378,Historical!$B$7:$B$1452,0))=0,"n/a",((INDEX(Historical!$C$7:$C$1452,MATCH(B378,Historical!$B$7:$B$1452,0))/INDEX(Historical!$F$7:$F$1452,MATCH(B378,Historical!$B$7:$B$1452,0)))^(1/3)-1)*100)</f>
        <v>38.672254870126935</v>
      </c>
      <c r="U378" s="802">
        <f>IF(INDEX(Historical!$I$7:$I$1452,MATCH(B378,Historical!$B$7:$B$1452,0))=0,"n/a",((INDEX(Historical!$C$7:$C$1452,MATCH(B378,Historical!$B$7:$B$1452,0))/INDEX(Historical!$I$7:$I$1452,MATCH(B378,Historical!$B$7:$B$1452,0)))^(1/5)-1)*100)</f>
        <v>43.096908110525554</v>
      </c>
      <c r="V378" s="802">
        <f>IF(INDEX(Historical!$O$7:$O$1452,MATCH(B378,Historical!$B$7:$B$1452,0))=0,"n/a",((INDEX(Historical!$C$7:$C$1452,MATCH(B378,Historical!$B$7:$B$1452,0))/INDEX(Historical!$O$7:$O$1452,MATCH(B378,Historical!$B$7:$B$1452,0)))^(1/10)-1)*100)</f>
        <v>1.5887784185791398</v>
      </c>
      <c r="W378" s="871">
        <f t="shared" si="89"/>
        <v>27.125814151647116</v>
      </c>
      <c r="X378" s="872">
        <f t="shared" si="90"/>
        <v>2.3942726728069754</v>
      </c>
      <c r="Y378" s="1093" t="s">
        <v>443</v>
      </c>
      <c r="Z378" s="864">
        <f t="shared" si="91"/>
        <v>24.880382775119621</v>
      </c>
      <c r="AA378" s="874">
        <f t="shared" si="92"/>
        <v>11.703349282296651</v>
      </c>
      <c r="AB378" s="866">
        <v>12</v>
      </c>
      <c r="AC378" s="875">
        <v>2.09</v>
      </c>
      <c r="AD378" s="875" t="s">
        <v>138</v>
      </c>
      <c r="AE378" s="875">
        <v>3.37</v>
      </c>
      <c r="AF378" s="875">
        <v>1.22</v>
      </c>
      <c r="AG378" s="875">
        <v>10.199999999999999</v>
      </c>
      <c r="AH378" s="875">
        <v>19.100000000000001</v>
      </c>
      <c r="AI378" s="875" t="s">
        <v>138</v>
      </c>
      <c r="AJ378" s="875">
        <v>18</v>
      </c>
      <c r="AK378" s="875" t="s">
        <v>138</v>
      </c>
      <c r="AL378" s="876">
        <v>148.96</v>
      </c>
      <c r="AM378" s="877">
        <v>4.7</v>
      </c>
      <c r="AN378" s="875">
        <v>0.17</v>
      </c>
      <c r="AO378" s="878">
        <f t="shared" si="93"/>
        <v>33.519478697403066</v>
      </c>
      <c r="AP378" s="879">
        <f t="shared" si="94"/>
        <v>45.222827979699716</v>
      </c>
      <c r="AQ378" s="880">
        <f t="shared" si="95"/>
        <v>-20.339369477201984</v>
      </c>
      <c r="AR378" s="745">
        <f>INDEX(Historical!$C$7:$C$1452,MATCH(B378,Historical!$B$7:$B$1452,0))*IF(AH378="n/a",1.03,IF(AH378&lt;0,1.01,IF(AH378&gt;10,1.1,(1+AH378/100))))</f>
        <v>0.47999999999999993</v>
      </c>
      <c r="AS378" s="874">
        <f t="shared" si="96"/>
        <v>0.49439999999999995</v>
      </c>
      <c r="AT378" s="874">
        <f t="shared" si="102"/>
        <v>0.50923199999999991</v>
      </c>
      <c r="AU378" s="874">
        <f t="shared" si="102"/>
        <v>0.52450895999999991</v>
      </c>
      <c r="AV378" s="874">
        <f t="shared" si="102"/>
        <v>0.54024422879999989</v>
      </c>
      <c r="AW378" s="864">
        <f t="shared" si="98"/>
        <v>2.5483851887999993</v>
      </c>
      <c r="AX378" s="881">
        <f t="shared" si="99"/>
        <v>10.418582129190511</v>
      </c>
      <c r="AY378" s="1091">
        <v>0.8</v>
      </c>
      <c r="AZ378" s="877">
        <v>22.12</v>
      </c>
      <c r="BA378" s="877">
        <v>-26.96</v>
      </c>
      <c r="BB378" s="877">
        <v>-9.9599999999999991</v>
      </c>
      <c r="BC378" s="877">
        <v>-18.329999999999998</v>
      </c>
      <c r="BD378" s="1007"/>
      <c r="BE378" s="701">
        <v>2013</v>
      </c>
      <c r="BF378" s="986" t="e">
        <f>#VALUE!</f>
        <v>#VALUE!</v>
      </c>
      <c r="BG378" s="938">
        <v>1.0999999999999999</v>
      </c>
    </row>
    <row r="379" spans="1:59" ht="11.25" customHeight="1" x14ac:dyDescent="0.2">
      <c r="A379" s="645" t="s">
        <v>1562</v>
      </c>
      <c r="B379" s="651" t="s">
        <v>1563</v>
      </c>
      <c r="C379" s="1080" t="s">
        <v>109</v>
      </c>
      <c r="D379" s="1080" t="s">
        <v>4427</v>
      </c>
      <c r="E379" s="835">
        <v>7</v>
      </c>
      <c r="F379" s="554">
        <v>645</v>
      </c>
      <c r="G379" s="554" t="s">
        <v>107</v>
      </c>
      <c r="H379" s="554" t="s">
        <v>107</v>
      </c>
      <c r="I379" s="966">
        <v>64</v>
      </c>
      <c r="J379" s="745">
        <f t="shared" si="86"/>
        <v>3.3125</v>
      </c>
      <c r="K379" s="968">
        <v>0.53</v>
      </c>
      <c r="L379" s="679">
        <v>4</v>
      </c>
      <c r="M379" s="736">
        <f t="shared" si="87"/>
        <v>2.12</v>
      </c>
      <c r="N379" s="644" t="s">
        <v>153</v>
      </c>
      <c r="O379" s="838">
        <v>0.51</v>
      </c>
      <c r="P379" s="958">
        <v>43425</v>
      </c>
      <c r="Q379" s="958">
        <v>43448</v>
      </c>
      <c r="R379" s="736">
        <f t="shared" si="88"/>
        <v>3.9215686274509838</v>
      </c>
      <c r="S379" s="802">
        <f>IF(INDEX(Historical!$D$7:$D$1452,MATCH(B379,Historical!$B$7:$B$1452,0))=0,"n/a",(INDEX(Historical!$C$7:$C$1452,MATCH(B379,Historical!$B$7:$B$1452,0))/INDEX(Historical!$D$7:$D$1452,MATCH(B379,Historical!$B$7:$B$1452,0))-1)*100)</f>
        <v>3.1914893617021267</v>
      </c>
      <c r="T379" s="802">
        <f>IF(INDEX(Historical!$F$7:$F$1452,MATCH(B379,Historical!$B$7:$B$1452,0))=0,"n/a",((INDEX(Historical!$C$7:$C$1452,MATCH(B379,Historical!$B$7:$B$1452,0))/INDEX(Historical!$F$7:$F$1452,MATCH(B379,Historical!$B$7:$B$1452,0)))^(1/3)-1)*100)</f>
        <v>11.092628336087817</v>
      </c>
      <c r="U379" s="802">
        <f>IF(INDEX(Historical!$I$7:$I$1452,MATCH(B379,Historical!$B$7:$B$1452,0))=0,"n/a",((INDEX(Historical!$C$7:$C$1452,MATCH(B379,Historical!$B$7:$B$1452,0))/INDEX(Historical!$I$7:$I$1452,MATCH(B379,Historical!$B$7:$B$1452,0)))^(1/5)-1)*100)</f>
        <v>12.304443555131961</v>
      </c>
      <c r="V379" s="802" t="str">
        <f>IF(INDEX(Historical!$O$7:$O$1452,MATCH(B379,Historical!$B$7:$B$1452,0))=0,"n/a",((INDEX(Historical!$C$7:$C$1452,MATCH(B379,Historical!$B$7:$B$1452,0))/INDEX(Historical!$O$7:$O$1452,MATCH(B379,Historical!$B$7:$B$1452,0)))^(1/10)-1)*100)</f>
        <v>n/a</v>
      </c>
      <c r="W379" s="803" t="str">
        <f t="shared" si="89"/>
        <v>n/a</v>
      </c>
      <c r="X379" s="804" t="str">
        <f t="shared" si="90"/>
        <v>n/a</v>
      </c>
      <c r="Y379" s="754"/>
      <c r="Z379" s="745" t="str">
        <f t="shared" si="91"/>
        <v>n/a</v>
      </c>
      <c r="AA379" s="678" t="str">
        <f t="shared" si="92"/>
        <v>n/a</v>
      </c>
      <c r="AB379" s="679">
        <v>12</v>
      </c>
      <c r="AC379" s="959" t="s">
        <v>138</v>
      </c>
      <c r="AD379" s="959" t="s">
        <v>138</v>
      </c>
      <c r="AE379" s="959" t="s">
        <v>138</v>
      </c>
      <c r="AF379" s="959" t="s">
        <v>138</v>
      </c>
      <c r="AG379" s="959" t="s">
        <v>138</v>
      </c>
      <c r="AH379" s="959" t="s">
        <v>138</v>
      </c>
      <c r="AI379" s="959" t="s">
        <v>138</v>
      </c>
      <c r="AJ379" s="959" t="s">
        <v>138</v>
      </c>
      <c r="AK379" s="959" t="s">
        <v>138</v>
      </c>
      <c r="AL379" s="969" t="s">
        <v>138</v>
      </c>
      <c r="AM379" s="964" t="s">
        <v>138</v>
      </c>
      <c r="AN379" s="959" t="s">
        <v>138</v>
      </c>
      <c r="AO379" s="845" t="str">
        <f t="shared" si="93"/>
        <v>n/a</v>
      </c>
      <c r="AP379" s="846">
        <f t="shared" si="94"/>
        <v>15.616943555131961</v>
      </c>
      <c r="AQ379" s="680" t="str">
        <f t="shared" si="95"/>
        <v>n/a</v>
      </c>
      <c r="AR379" s="745">
        <f>INDEX(Historical!$C$7:$C$1452,MATCH(B379,Historical!$B$7:$B$1452,0))*IF(AH379="n/a",1.03,IF(AH379&lt;0,1.01,IF(AH379&gt;10,1.1,(1+AH379/100))))</f>
        <v>1.9982</v>
      </c>
      <c r="AS379" s="678">
        <f t="shared" si="96"/>
        <v>2.0581459999999998</v>
      </c>
      <c r="AT379" s="678">
        <f t="shared" si="102"/>
        <v>2.1198903799999997</v>
      </c>
      <c r="AU379" s="678">
        <f t="shared" si="102"/>
        <v>2.1834870914</v>
      </c>
      <c r="AV379" s="678">
        <f t="shared" si="102"/>
        <v>2.248991704142</v>
      </c>
      <c r="AW379" s="745">
        <f t="shared" si="98"/>
        <v>10.608715175541999</v>
      </c>
      <c r="AX379" s="854">
        <f t="shared" si="99"/>
        <v>16.576117461784374</v>
      </c>
      <c r="AY379" s="1090" t="s">
        <v>138</v>
      </c>
      <c r="AZ379" s="964" t="s">
        <v>138</v>
      </c>
      <c r="BA379" s="964" t="s">
        <v>138</v>
      </c>
      <c r="BB379" s="964" t="s">
        <v>138</v>
      </c>
      <c r="BC379" s="964" t="s">
        <v>138</v>
      </c>
      <c r="BD379" s="1006" t="s">
        <v>4351</v>
      </c>
      <c r="BE379" s="701">
        <v>2012</v>
      </c>
      <c r="BF379" s="986" t="e">
        <f>#VALUE!</f>
        <v>#VALUE!</v>
      </c>
      <c r="BG379" s="972" t="s">
        <v>138</v>
      </c>
    </row>
    <row r="380" spans="1:59" ht="11.25" customHeight="1" x14ac:dyDescent="0.2">
      <c r="A380" s="566" t="s">
        <v>1566</v>
      </c>
      <c r="B380" s="651" t="s">
        <v>1567</v>
      </c>
      <c r="C380" s="1080" t="s">
        <v>155</v>
      </c>
      <c r="D380" s="1080" t="s">
        <v>4437</v>
      </c>
      <c r="E380" s="835">
        <v>9</v>
      </c>
      <c r="F380" s="554">
        <v>427</v>
      </c>
      <c r="G380" s="554" t="s">
        <v>38</v>
      </c>
      <c r="H380" s="554" t="s">
        <v>38</v>
      </c>
      <c r="I380" s="966">
        <v>43.65</v>
      </c>
      <c r="J380" s="745">
        <f t="shared" si="86"/>
        <v>3.2989690721649487</v>
      </c>
      <c r="K380" s="968">
        <v>0.36</v>
      </c>
      <c r="L380" s="679">
        <v>4</v>
      </c>
      <c r="M380" s="736">
        <f t="shared" si="87"/>
        <v>1.44</v>
      </c>
      <c r="N380" s="644" t="s">
        <v>120</v>
      </c>
      <c r="O380" s="838">
        <v>0.34</v>
      </c>
      <c r="P380" s="958">
        <v>43496</v>
      </c>
      <c r="Q380" s="958">
        <v>43525</v>
      </c>
      <c r="R380" s="736">
        <f t="shared" si="88"/>
        <v>5.8823529411764595</v>
      </c>
      <c r="S380" s="802">
        <f>IF(INDEX(Historical!$D$7:$D$1452,MATCH(B380,Historical!$B$7:$B$1452,0))=0,"n/a",(INDEX(Historical!$C$7:$C$1452,MATCH(B380,Historical!$B$7:$B$1452,0))/INDEX(Historical!$D$7:$D$1452,MATCH(B380,Historical!$B$7:$B$1452,0))-1)*100)</f>
        <v>6.6666666666666652</v>
      </c>
      <c r="T380" s="802">
        <f>IF(INDEX(Historical!$F$7:$F$1452,MATCH(B380,Historical!$B$7:$B$1452,0))=0,"n/a",((INDEX(Historical!$C$7:$C$1452,MATCH(B380,Historical!$B$7:$B$1452,0))/INDEX(Historical!$F$7:$F$1452,MATCH(B380,Historical!$B$7:$B$1452,0)))^(1/3)-1)*100)</f>
        <v>7.1664579674248774</v>
      </c>
      <c r="U380" s="802">
        <f>IF(INDEX(Historical!$I$7:$I$1452,MATCH(B380,Historical!$B$7:$B$1452,0))=0,"n/a",((INDEX(Historical!$C$7:$C$1452,MATCH(B380,Historical!$B$7:$B$1452,0))/INDEX(Historical!$I$7:$I$1452,MATCH(B380,Historical!$B$7:$B$1452,0)))^(1/5)-1)*100)</f>
        <v>7.7818067712725814</v>
      </c>
      <c r="V380" s="802">
        <f>IF(INDEX(Historical!$O$7:$O$1452,MATCH(B380,Historical!$B$7:$B$1452,0))=0,"n/a",((INDEX(Historical!$C$7:$C$1452,MATCH(B380,Historical!$B$7:$B$1452,0))/INDEX(Historical!$O$7:$O$1452,MATCH(B380,Historical!$B$7:$B$1452,0)))^(1/10)-1)*100)</f>
        <v>0.98926189011108168</v>
      </c>
      <c r="W380" s="803">
        <f t="shared" si="89"/>
        <v>7.8662757042008185</v>
      </c>
      <c r="X380" s="804">
        <f t="shared" si="90"/>
        <v>0.74825065108390199</v>
      </c>
      <c r="Y380" s="756"/>
      <c r="Z380" s="745">
        <f t="shared" si="91"/>
        <v>60</v>
      </c>
      <c r="AA380" s="678">
        <f t="shared" si="92"/>
        <v>18.1875</v>
      </c>
      <c r="AB380" s="679">
        <v>12</v>
      </c>
      <c r="AC380" s="959">
        <v>2.4</v>
      </c>
      <c r="AD380" s="959">
        <v>2.4300000000000002</v>
      </c>
      <c r="AE380" s="959">
        <v>4.9000000000000004</v>
      </c>
      <c r="AF380" s="959">
        <v>3.6</v>
      </c>
      <c r="AG380" s="959">
        <v>33.700000000000003</v>
      </c>
      <c r="AH380" s="959">
        <v>68.2</v>
      </c>
      <c r="AI380" s="959">
        <v>2.4</v>
      </c>
      <c r="AJ380" s="959">
        <v>10.4</v>
      </c>
      <c r="AK380" s="959">
        <v>7.48</v>
      </c>
      <c r="AL380" s="969">
        <v>261790.00000000003</v>
      </c>
      <c r="AM380" s="964">
        <v>0.1</v>
      </c>
      <c r="AN380" s="959">
        <v>0.57999999999999996</v>
      </c>
      <c r="AO380" s="845">
        <f t="shared" si="93"/>
        <v>-7.1067241565624695</v>
      </c>
      <c r="AP380" s="846">
        <f t="shared" si="94"/>
        <v>11.080775843437531</v>
      </c>
      <c r="AQ380" s="680">
        <f t="shared" si="95"/>
        <v>70.58722109231978</v>
      </c>
      <c r="AR380" s="745">
        <f>INDEX(Historical!$C$7:$C$1452,MATCH(B380,Historical!$B$7:$B$1452,0))*IF(AH380="n/a",1.03,IF(AH380&lt;0,1.01,IF(AH380&gt;10,1.1,(1+AH380/100))))</f>
        <v>1.4080000000000001</v>
      </c>
      <c r="AS380" s="678">
        <f t="shared" si="96"/>
        <v>1.4417920000000002</v>
      </c>
      <c r="AT380" s="678">
        <f t="shared" si="102"/>
        <v>1.5496380416000002</v>
      </c>
      <c r="AU380" s="678">
        <f t="shared" si="102"/>
        <v>1.6655509671116802</v>
      </c>
      <c r="AV380" s="678">
        <f t="shared" si="102"/>
        <v>1.7901341794516339</v>
      </c>
      <c r="AW380" s="745">
        <f t="shared" si="98"/>
        <v>7.8551151881633148</v>
      </c>
      <c r="AX380" s="854">
        <f t="shared" si="99"/>
        <v>17.995681988919394</v>
      </c>
      <c r="AY380" s="1090">
        <v>0.86</v>
      </c>
      <c r="AZ380" s="964">
        <v>31.480000000000004</v>
      </c>
      <c r="BA380" s="964">
        <v>-6.0699999999999994</v>
      </c>
      <c r="BB380" s="964">
        <v>6.9999999999999993E-2</v>
      </c>
      <c r="BC380" s="964">
        <v>9.5699999999999985</v>
      </c>
      <c r="BE380" s="701">
        <v>2011</v>
      </c>
      <c r="BF380" s="986" t="e">
        <f>#VALUE!</f>
        <v>#VALUE!</v>
      </c>
      <c r="BG380" s="972">
        <v>14.2</v>
      </c>
    </row>
    <row r="381" spans="1:59" ht="11.25" customHeight="1" x14ac:dyDescent="0.2">
      <c r="A381" s="645" t="s">
        <v>1568</v>
      </c>
      <c r="B381" s="651" t="s">
        <v>1569</v>
      </c>
      <c r="C381" s="1080" t="s">
        <v>180</v>
      </c>
      <c r="D381" s="1080" t="s">
        <v>4425</v>
      </c>
      <c r="E381" s="835">
        <v>7</v>
      </c>
      <c r="F381" s="554">
        <v>604</v>
      </c>
      <c r="G381" s="554" t="s">
        <v>38</v>
      </c>
      <c r="H381" s="554" t="s">
        <v>38</v>
      </c>
      <c r="I381" s="966">
        <v>86.15</v>
      </c>
      <c r="J381" s="745">
        <f t="shared" si="86"/>
        <v>3.7144515380150898</v>
      </c>
      <c r="K381" s="968">
        <v>0.8</v>
      </c>
      <c r="L381" s="679">
        <v>4</v>
      </c>
      <c r="M381" s="736">
        <f t="shared" si="87"/>
        <v>3.2</v>
      </c>
      <c r="N381" s="644" t="s">
        <v>120</v>
      </c>
      <c r="O381" s="838">
        <v>0.7</v>
      </c>
      <c r="P381" s="958">
        <v>43238</v>
      </c>
      <c r="Q381" s="958">
        <v>43252</v>
      </c>
      <c r="R381" s="736">
        <f t="shared" si="88"/>
        <v>14.285714285714299</v>
      </c>
      <c r="S381" s="802">
        <f>IF(INDEX(Historical!$D$7:$D$1452,MATCH(B381,Historical!$B$7:$B$1452,0))=0,"n/a",(INDEX(Historical!$C$7:$C$1452,MATCH(B381,Historical!$B$7:$B$1452,0))/INDEX(Historical!$D$7:$D$1452,MATCH(B381,Historical!$B$7:$B$1452,0))-1)*100)</f>
        <v>11.428571428571409</v>
      </c>
      <c r="T381" s="802">
        <f>IF(INDEX(Historical!$F$7:$F$1452,MATCH(B381,Historical!$B$7:$B$1452,0))=0,"n/a",((INDEX(Historical!$C$7:$C$1452,MATCH(B381,Historical!$B$7:$B$1452,0))/INDEX(Historical!$F$7:$F$1452,MATCH(B381,Historical!$B$7:$B$1452,0)))^(1/3)-1)*100)</f>
        <v>13.040381433805548</v>
      </c>
      <c r="U381" s="802">
        <f>IF(INDEX(Historical!$I$7:$I$1452,MATCH(B381,Historical!$B$7:$B$1452,0))=0,"n/a",((INDEX(Historical!$C$7:$C$1452,MATCH(B381,Historical!$B$7:$B$1452,0))/INDEX(Historical!$I$7:$I$1452,MATCH(B381,Historical!$B$7:$B$1452,0)))^(1/5)-1)*100)</f>
        <v>43.413497286213556</v>
      </c>
      <c r="V381" s="802" t="str">
        <f>IF(INDEX(Historical!$O$7:$O$1452,MATCH(B381,Historical!$B$7:$B$1452,0))=0,"n/a",((INDEX(Historical!$C$7:$C$1452,MATCH(B381,Historical!$B$7:$B$1452,0))/INDEX(Historical!$O$7:$O$1452,MATCH(B381,Historical!$B$7:$B$1452,0)))^(1/10)-1)*100)</f>
        <v>n/a</v>
      </c>
      <c r="W381" s="803" t="str">
        <f t="shared" si="89"/>
        <v>n/a</v>
      </c>
      <c r="X381" s="804" t="str">
        <f t="shared" si="90"/>
        <v>n/a</v>
      </c>
      <c r="Y381" s="967"/>
      <c r="Z381" s="745">
        <f t="shared" si="91"/>
        <v>40.404040404040408</v>
      </c>
      <c r="AA381" s="678">
        <f t="shared" si="92"/>
        <v>10.877525252525253</v>
      </c>
      <c r="AB381" s="679">
        <v>12</v>
      </c>
      <c r="AC381" s="959">
        <v>7.92</v>
      </c>
      <c r="AD381" s="959">
        <v>0.26</v>
      </c>
      <c r="AE381" s="959">
        <v>0.37</v>
      </c>
      <c r="AF381" s="959">
        <v>1.72</v>
      </c>
      <c r="AG381" s="959">
        <v>28.199999999999996</v>
      </c>
      <c r="AH381" s="959">
        <v>56.999999999999993</v>
      </c>
      <c r="AI381" s="959">
        <v>7.33</v>
      </c>
      <c r="AJ381" s="959">
        <v>-6.4</v>
      </c>
      <c r="AK381" s="959">
        <v>42.059999999999995</v>
      </c>
      <c r="AL381" s="969">
        <v>41690</v>
      </c>
      <c r="AM381" s="964">
        <v>0.1</v>
      </c>
      <c r="AN381" s="959">
        <v>0.49</v>
      </c>
      <c r="AO381" s="845">
        <f t="shared" si="93"/>
        <v>36.250423571703394</v>
      </c>
      <c r="AP381" s="846">
        <f t="shared" si="94"/>
        <v>47.127948824228646</v>
      </c>
      <c r="AQ381" s="680">
        <f t="shared" si="95"/>
        <v>-8.8119319834163647</v>
      </c>
      <c r="AR381" s="745">
        <f>INDEX(Historical!$C$7:$C$1452,MATCH(B381,Historical!$B$7:$B$1452,0))*IF(AH381="n/a",1.03,IF(AH381&lt;0,1.01,IF(AH381&gt;10,1.1,(1+AH381/100))))</f>
        <v>3.0029999999999997</v>
      </c>
      <c r="AS381" s="678">
        <f t="shared" si="96"/>
        <v>3.2231198999999995</v>
      </c>
      <c r="AT381" s="678">
        <f t="shared" si="102"/>
        <v>3.5454318899999997</v>
      </c>
      <c r="AU381" s="678">
        <f t="shared" si="102"/>
        <v>3.8999750789999998</v>
      </c>
      <c r="AV381" s="678">
        <f t="shared" si="102"/>
        <v>4.2899725869000003</v>
      </c>
      <c r="AW381" s="745">
        <f t="shared" si="98"/>
        <v>17.961499455899997</v>
      </c>
      <c r="AX381" s="854">
        <f t="shared" si="99"/>
        <v>20.849099774695294</v>
      </c>
      <c r="AY381" s="1090">
        <v>0.92</v>
      </c>
      <c r="AZ381" s="964">
        <v>9.83</v>
      </c>
      <c r="BA381" s="964">
        <v>-30.509999999999998</v>
      </c>
      <c r="BB381" s="964">
        <v>-8.3699999999999992</v>
      </c>
      <c r="BC381" s="964">
        <v>-20.21</v>
      </c>
      <c r="BE381" s="701">
        <v>2012</v>
      </c>
      <c r="BF381" s="986" t="e">
        <f>#VALUE!</f>
        <v>#VALUE!</v>
      </c>
      <c r="BG381" s="972">
        <v>12.1</v>
      </c>
    </row>
    <row r="382" spans="1:59" ht="11.25" customHeight="1" x14ac:dyDescent="0.2">
      <c r="A382" s="645" t="s">
        <v>1570</v>
      </c>
      <c r="B382" s="651" t="s">
        <v>1571</v>
      </c>
      <c r="C382" s="1080" t="s">
        <v>180</v>
      </c>
      <c r="D382" s="1080" t="s">
        <v>4425</v>
      </c>
      <c r="E382" s="835">
        <v>6</v>
      </c>
      <c r="F382" s="554">
        <v>743</v>
      </c>
      <c r="G382" s="554" t="s">
        <v>107</v>
      </c>
      <c r="H382" s="554" t="s">
        <v>107</v>
      </c>
      <c r="I382" s="966">
        <v>42.11</v>
      </c>
      <c r="J382" s="745">
        <f t="shared" si="86"/>
        <v>7.5231536452149141</v>
      </c>
      <c r="K382" s="968">
        <v>0.79200000000000004</v>
      </c>
      <c r="L382" s="679">
        <v>4</v>
      </c>
      <c r="M382" s="736">
        <f t="shared" si="87"/>
        <v>3.1680000000000001</v>
      </c>
      <c r="N382" s="644" t="s">
        <v>563</v>
      </c>
      <c r="O382" s="838">
        <v>0.752</v>
      </c>
      <c r="P382" s="958">
        <v>43403</v>
      </c>
      <c r="Q382" s="958">
        <v>43417</v>
      </c>
      <c r="R382" s="736">
        <f t="shared" si="88"/>
        <v>5.319148936170218</v>
      </c>
      <c r="S382" s="802">
        <f>IF(INDEX(Historical!$D$7:$D$1452,MATCH(B382,Historical!$B$7:$B$1452,0))=0,"n/a",(INDEX(Historical!$C$7:$C$1452,MATCH(B382,Historical!$B$7:$B$1452,0))/INDEX(Historical!$D$7:$D$1452,MATCH(B382,Historical!$B$7:$B$1452,0))-1)*100)</f>
        <v>21.772151898734183</v>
      </c>
      <c r="T382" s="802">
        <f>IF(INDEX(Historical!$F$7:$F$1452,MATCH(B382,Historical!$B$7:$B$1452,0))=0,"n/a",((INDEX(Historical!$C$7:$C$1452,MATCH(B382,Historical!$B$7:$B$1452,0))/INDEX(Historical!$F$7:$F$1452,MATCH(B382,Historical!$B$7:$B$1452,0)))^(1/3)-1)*100)</f>
        <v>29.08955163821485</v>
      </c>
      <c r="U382" s="802" t="str">
        <f>IF(INDEX(Historical!$I$7:$I$1452,MATCH(B382,Historical!$B$7:$B$1452,0))=0,"n/a",((INDEX(Historical!$C$7:$C$1452,MATCH(B382,Historical!$B$7:$B$1452,0))/INDEX(Historical!$I$7:$I$1452,MATCH(B382,Historical!$B$7:$B$1452,0)))^(1/5)-1)*100)</f>
        <v>n/a</v>
      </c>
      <c r="V382" s="802" t="str">
        <f>IF(INDEX(Historical!$O$7:$O$1452,MATCH(B382,Historical!$B$7:$B$1452,0))=0,"n/a",((INDEX(Historical!$C$7:$C$1452,MATCH(B382,Historical!$B$7:$B$1452,0))/INDEX(Historical!$O$7:$O$1452,MATCH(B382,Historical!$B$7:$B$1452,0)))^(1/10)-1)*100)</f>
        <v>n/a</v>
      </c>
      <c r="W382" s="803" t="str">
        <f t="shared" si="89"/>
        <v>n/a</v>
      </c>
      <c r="X382" s="804" t="str">
        <f t="shared" si="90"/>
        <v>n/a</v>
      </c>
      <c r="Y382" s="967" t="s">
        <v>4072</v>
      </c>
      <c r="Z382" s="745">
        <f t="shared" si="91"/>
        <v>85.853658536585371</v>
      </c>
      <c r="AA382" s="678">
        <f t="shared" si="92"/>
        <v>11.411924119241192</v>
      </c>
      <c r="AB382" s="679">
        <v>12</v>
      </c>
      <c r="AC382" s="959">
        <v>3.69</v>
      </c>
      <c r="AD382" s="959">
        <v>0.68</v>
      </c>
      <c r="AE382" s="959">
        <v>4.84</v>
      </c>
      <c r="AF382" s="959">
        <v>1.72</v>
      </c>
      <c r="AG382" s="959">
        <v>16.7</v>
      </c>
      <c r="AH382" s="959">
        <v>18.099999999999998</v>
      </c>
      <c r="AI382" s="959">
        <v>-2.0299999999999998</v>
      </c>
      <c r="AJ382" s="959">
        <v>32.190000000000005</v>
      </c>
      <c r="AK382" s="959">
        <v>16.869999999999997</v>
      </c>
      <c r="AL382" s="969">
        <v>5420</v>
      </c>
      <c r="AM382" s="964">
        <v>55.71</v>
      </c>
      <c r="AN382" s="959">
        <v>0.97</v>
      </c>
      <c r="AO382" s="845" t="str">
        <f t="shared" si="93"/>
        <v>n/a</v>
      </c>
      <c r="AP382" s="846" t="str">
        <f t="shared" si="94"/>
        <v>n/a</v>
      </c>
      <c r="AQ382" s="680">
        <f t="shared" si="95"/>
        <v>-6.5988116061926672</v>
      </c>
      <c r="AR382" s="745">
        <f>INDEX(Historical!$C$7:$C$1452,MATCH(B382,Historical!$B$7:$B$1452,0))*IF(AH382="n/a",1.03,IF(AH382&lt;0,1.01,IF(AH382&gt;10,1.1,(1+AH382/100))))</f>
        <v>2.6455000000000006</v>
      </c>
      <c r="AS382" s="678">
        <f t="shared" si="96"/>
        <v>2.6719550000000005</v>
      </c>
      <c r="AT382" s="678">
        <f t="shared" si="102"/>
        <v>2.9391505000000007</v>
      </c>
      <c r="AU382" s="678">
        <f t="shared" si="102"/>
        <v>3.233065550000001</v>
      </c>
      <c r="AV382" s="678">
        <f t="shared" si="102"/>
        <v>3.5563721050000012</v>
      </c>
      <c r="AW382" s="745">
        <f t="shared" si="98"/>
        <v>15.046043155000003</v>
      </c>
      <c r="AX382" s="854">
        <f t="shared" si="99"/>
        <v>35.730332830681554</v>
      </c>
      <c r="AY382" s="1090">
        <v>1.04</v>
      </c>
      <c r="AZ382" s="964">
        <v>3.3099999999999996</v>
      </c>
      <c r="BA382" s="964">
        <v>-25.44</v>
      </c>
      <c r="BB382" s="964">
        <v>-11.62</v>
      </c>
      <c r="BC382" s="964">
        <v>-16.36</v>
      </c>
      <c r="BE382" s="701">
        <v>2013</v>
      </c>
      <c r="BF382" s="986" t="e">
        <f>#VALUE!</f>
        <v>#VALUE!</v>
      </c>
      <c r="BG382" s="972">
        <v>8.7999999999999989</v>
      </c>
    </row>
    <row r="383" spans="1:59" ht="11.25" customHeight="1" x14ac:dyDescent="0.2">
      <c r="A383" s="566" t="s">
        <v>1572</v>
      </c>
      <c r="B383" s="651" t="s">
        <v>1573</v>
      </c>
      <c r="C383" s="1080" t="s">
        <v>109</v>
      </c>
      <c r="D383" s="1080" t="s">
        <v>4427</v>
      </c>
      <c r="E383" s="835">
        <v>7</v>
      </c>
      <c r="F383" s="554">
        <v>644</v>
      </c>
      <c r="G383" s="554" t="s">
        <v>107</v>
      </c>
      <c r="H383" s="554" t="s">
        <v>107</v>
      </c>
      <c r="I383" s="966">
        <v>27.45</v>
      </c>
      <c r="J383" s="745">
        <f t="shared" si="86"/>
        <v>1.8214936247723135</v>
      </c>
      <c r="K383" s="968">
        <v>0.125</v>
      </c>
      <c r="L383" s="679">
        <v>4</v>
      </c>
      <c r="M383" s="736">
        <f t="shared" si="87"/>
        <v>0.5</v>
      </c>
      <c r="N383" s="644" t="s">
        <v>1007</v>
      </c>
      <c r="O383" s="838">
        <v>0.11</v>
      </c>
      <c r="P383" s="958">
        <v>43455</v>
      </c>
      <c r="Q383" s="958">
        <v>43441</v>
      </c>
      <c r="R383" s="736">
        <f t="shared" si="88"/>
        <v>13.636363636363635</v>
      </c>
      <c r="S383" s="802">
        <f>IF(INDEX(Historical!$D$7:$D$1452,MATCH(B383,Historical!$B$7:$B$1452,0))=0,"n/a",(INDEX(Historical!$C$7:$C$1452,MATCH(B383,Historical!$B$7:$B$1452,0))/INDEX(Historical!$D$7:$D$1452,MATCH(B383,Historical!$B$7:$B$1452,0))-1)*100)</f>
        <v>5.2631578947368363</v>
      </c>
      <c r="T383" s="802">
        <f>IF(INDEX(Historical!$F$7:$F$1452,MATCH(B383,Historical!$B$7:$B$1452,0))=0,"n/a",((INDEX(Historical!$C$7:$C$1452,MATCH(B383,Historical!$B$7:$B$1452,0))/INDEX(Historical!$F$7:$F$1452,MATCH(B383,Historical!$B$7:$B$1452,0)))^(1/3)-1)*100)</f>
        <v>7.7217345015941907</v>
      </c>
      <c r="U383" s="802">
        <f>IF(INDEX(Historical!$I$7:$I$1452,MATCH(B383,Historical!$B$7:$B$1452,0))=0,"n/a",((INDEX(Historical!$C$7:$C$1452,MATCH(B383,Historical!$B$7:$B$1452,0))/INDEX(Historical!$I$7:$I$1452,MATCH(B383,Historical!$B$7:$B$1452,0)))^(1/5)-1)*100)</f>
        <v>51.571656651039802</v>
      </c>
      <c r="V383" s="802">
        <f>IF(INDEX(Historical!$O$7:$O$1452,MATCH(B383,Historical!$B$7:$B$1452,0))=0,"n/a",((INDEX(Historical!$C$7:$C$1452,MATCH(B383,Historical!$B$7:$B$1452,0))/INDEX(Historical!$O$7:$O$1452,MATCH(B383,Historical!$B$7:$B$1452,0)))^(1/10)-1)*100)</f>
        <v>-3.9735499207781966</v>
      </c>
      <c r="W383" s="803" t="str">
        <f t="shared" si="89"/>
        <v>n/a</v>
      </c>
      <c r="X383" s="804" t="str">
        <f t="shared" si="90"/>
        <v>n/a</v>
      </c>
      <c r="Y383" s="759" t="s">
        <v>4072</v>
      </c>
      <c r="Z383" s="745" t="str">
        <f t="shared" si="91"/>
        <v>n/a</v>
      </c>
      <c r="AA383" s="678" t="str">
        <f t="shared" si="92"/>
        <v>n/a</v>
      </c>
      <c r="AB383" s="679">
        <v>12</v>
      </c>
      <c r="AC383" s="959" t="s">
        <v>138</v>
      </c>
      <c r="AD383" s="959" t="s">
        <v>138</v>
      </c>
      <c r="AE383" s="959" t="s">
        <v>138</v>
      </c>
      <c r="AF383" s="959" t="s">
        <v>138</v>
      </c>
      <c r="AG383" s="959" t="s">
        <v>138</v>
      </c>
      <c r="AH383" s="959" t="s">
        <v>138</v>
      </c>
      <c r="AI383" s="959" t="s">
        <v>138</v>
      </c>
      <c r="AJ383" s="959" t="s">
        <v>138</v>
      </c>
      <c r="AK383" s="959" t="s">
        <v>138</v>
      </c>
      <c r="AL383" s="969" t="s">
        <v>138</v>
      </c>
      <c r="AM383" s="964" t="s">
        <v>138</v>
      </c>
      <c r="AN383" s="959" t="s">
        <v>138</v>
      </c>
      <c r="AO383" s="845" t="str">
        <f t="shared" si="93"/>
        <v>n/a</v>
      </c>
      <c r="AP383" s="846">
        <f t="shared" si="94"/>
        <v>53.393150275812118</v>
      </c>
      <c r="AQ383" s="680" t="str">
        <f t="shared" si="95"/>
        <v>n/a</v>
      </c>
      <c r="AR383" s="745">
        <f>INDEX(Historical!$C$7:$C$1452,MATCH(B383,Historical!$B$7:$B$1452,0))*IF(AH383="n/a",1.03,IF(AH383&lt;0,1.01,IF(AH383&gt;10,1.1,(1+AH383/100))))</f>
        <v>0.41200000000000003</v>
      </c>
      <c r="AS383" s="678">
        <f t="shared" si="96"/>
        <v>0.42436000000000007</v>
      </c>
      <c r="AT383" s="678">
        <f t="shared" si="102"/>
        <v>0.43709080000000006</v>
      </c>
      <c r="AU383" s="678">
        <f t="shared" si="102"/>
        <v>0.45020352400000008</v>
      </c>
      <c r="AV383" s="678">
        <f t="shared" si="102"/>
        <v>0.46370962972000007</v>
      </c>
      <c r="AW383" s="745">
        <f t="shared" si="98"/>
        <v>2.1873639537200003</v>
      </c>
      <c r="AX383" s="854">
        <f t="shared" si="99"/>
        <v>7.9685389935154838</v>
      </c>
      <c r="AY383" s="1090" t="s">
        <v>138</v>
      </c>
      <c r="AZ383" s="964" t="s">
        <v>138</v>
      </c>
      <c r="BA383" s="964" t="s">
        <v>138</v>
      </c>
      <c r="BB383" s="964" t="s">
        <v>138</v>
      </c>
      <c r="BC383" s="964" t="s">
        <v>138</v>
      </c>
      <c r="BD383" s="1006" t="s">
        <v>4351</v>
      </c>
      <c r="BE383" s="701">
        <v>2012</v>
      </c>
      <c r="BF383" s="986" t="e">
        <f>#VALUE!</f>
        <v>#VALUE!</v>
      </c>
      <c r="BG383" s="972" t="s">
        <v>138</v>
      </c>
    </row>
    <row r="384" spans="1:59" ht="11.25" customHeight="1" x14ac:dyDescent="0.2">
      <c r="A384" s="645" t="s">
        <v>1576</v>
      </c>
      <c r="B384" s="651" t="s">
        <v>1577</v>
      </c>
      <c r="C384" s="1080" t="s">
        <v>132</v>
      </c>
      <c r="D384" s="1080" t="s">
        <v>4417</v>
      </c>
      <c r="E384" s="835">
        <v>7</v>
      </c>
      <c r="F384" s="554">
        <v>642</v>
      </c>
      <c r="G384" s="554" t="s">
        <v>38</v>
      </c>
      <c r="H384" s="554" t="s">
        <v>38</v>
      </c>
      <c r="I384" s="966">
        <v>85.2</v>
      </c>
      <c r="J384" s="745">
        <f t="shared" si="86"/>
        <v>3.464788732394366</v>
      </c>
      <c r="K384" s="968">
        <v>0.73799999999999999</v>
      </c>
      <c r="L384" s="679">
        <v>4</v>
      </c>
      <c r="M384" s="736">
        <f t="shared" si="87"/>
        <v>2.952</v>
      </c>
      <c r="N384" s="644" t="s">
        <v>120</v>
      </c>
      <c r="O384" s="838">
        <v>0.69499999999999995</v>
      </c>
      <c r="P384" s="958">
        <v>43404</v>
      </c>
      <c r="Q384" s="958">
        <v>43437</v>
      </c>
      <c r="R384" s="736">
        <f t="shared" si="88"/>
        <v>6.1870503597122362</v>
      </c>
      <c r="S384" s="802">
        <f>IF(INDEX(Historical!$D$7:$D$1452,MATCH(B384,Historical!$B$7:$B$1452,0))=0,"n/a",(INDEX(Historical!$C$7:$C$1452,MATCH(B384,Historical!$B$7:$B$1452,0))/INDEX(Historical!$D$7:$D$1452,MATCH(B384,Historical!$B$7:$B$1452,0))-1)*100)</f>
        <v>5.1383399209486313</v>
      </c>
      <c r="T384" s="802">
        <f>IF(INDEX(Historical!$F$7:$F$1452,MATCH(B384,Historical!$B$7:$B$1452,0))=0,"n/a",((INDEX(Historical!$C$7:$C$1452,MATCH(B384,Historical!$B$7:$B$1452,0))/INDEX(Historical!$F$7:$F$1452,MATCH(B384,Historical!$B$7:$B$1452,0)))^(1/3)-1)*100)</f>
        <v>5.0046920311471954</v>
      </c>
      <c r="U384" s="802">
        <f>IF(INDEX(Historical!$I$7:$I$1452,MATCH(B384,Historical!$B$7:$B$1452,0))=0,"n/a",((INDEX(Historical!$C$7:$C$1452,MATCH(B384,Historical!$B$7:$B$1452,0))/INDEX(Historical!$I$7:$I$1452,MATCH(B384,Historical!$B$7:$B$1452,0)))^(1/5)-1)*100)</f>
        <v>4.642752601986877</v>
      </c>
      <c r="V384" s="802">
        <f>IF(INDEX(Historical!$O$7:$O$1452,MATCH(B384,Historical!$B$7:$B$1452,0))=0,"n/a",((INDEX(Historical!$C$7:$C$1452,MATCH(B384,Historical!$B$7:$B$1452,0))/INDEX(Historical!$O$7:$O$1452,MATCH(B384,Historical!$B$7:$B$1452,0)))^(1/10)-1)*100)</f>
        <v>2.3920490704586683</v>
      </c>
      <c r="W384" s="803">
        <f t="shared" si="89"/>
        <v>1.9409102678218231</v>
      </c>
      <c r="X384" s="804">
        <f t="shared" si="90"/>
        <v>0.96724012541393278</v>
      </c>
      <c r="Y384" s="748"/>
      <c r="Z384" s="745">
        <f t="shared" si="91"/>
        <v>64.313725490196077</v>
      </c>
      <c r="AA384" s="678">
        <f t="shared" si="92"/>
        <v>18.562091503267975</v>
      </c>
      <c r="AB384" s="679">
        <v>12</v>
      </c>
      <c r="AC384" s="959">
        <v>4.59</v>
      </c>
      <c r="AD384" s="959">
        <v>4.5199999999999996</v>
      </c>
      <c r="AE384" s="959">
        <v>2.73</v>
      </c>
      <c r="AF384" s="959">
        <v>1.78</v>
      </c>
      <c r="AG384" s="959">
        <v>9.9</v>
      </c>
      <c r="AH384" s="959">
        <v>12.3</v>
      </c>
      <c r="AI384" s="959">
        <v>7.7200000000000006</v>
      </c>
      <c r="AJ384" s="959">
        <v>4.8</v>
      </c>
      <c r="AK384" s="959">
        <v>4.1099999999999994</v>
      </c>
      <c r="AL384" s="969">
        <v>10090</v>
      </c>
      <c r="AM384" s="964">
        <v>0.1</v>
      </c>
      <c r="AN384" s="959">
        <v>0.97</v>
      </c>
      <c r="AO384" s="845">
        <f t="shared" si="93"/>
        <v>-10.454550168886733</v>
      </c>
      <c r="AP384" s="846">
        <f t="shared" si="94"/>
        <v>8.1075413343812421</v>
      </c>
      <c r="AQ384" s="680">
        <f t="shared" si="95"/>
        <v>21.180348380818103</v>
      </c>
      <c r="AR384" s="745">
        <f>INDEX(Historical!$C$7:$C$1452,MATCH(B384,Historical!$B$7:$B$1452,0))*IF(AH384="n/a",1.03,IF(AH384&lt;0,1.01,IF(AH384&gt;10,1.1,(1+AH384/100))))</f>
        <v>2.9260000000000006</v>
      </c>
      <c r="AS384" s="678">
        <f t="shared" si="96"/>
        <v>3.1518872000000004</v>
      </c>
      <c r="AT384" s="678">
        <f t="shared" si="102"/>
        <v>3.2814297639200003</v>
      </c>
      <c r="AU384" s="678">
        <f t="shared" si="102"/>
        <v>3.4162965272171122</v>
      </c>
      <c r="AV384" s="678">
        <f t="shared" si="102"/>
        <v>3.5567063144857354</v>
      </c>
      <c r="AW384" s="745">
        <f t="shared" si="98"/>
        <v>16.332319805622848</v>
      </c>
      <c r="AX384" s="854">
        <f t="shared" si="99"/>
        <v>19.169389443219305</v>
      </c>
      <c r="AY384" s="1090">
        <v>0.09</v>
      </c>
      <c r="AZ384" s="964">
        <v>16.05</v>
      </c>
      <c r="BA384" s="964">
        <v>-8.0299999999999994</v>
      </c>
      <c r="BB384" s="964">
        <v>-2.42</v>
      </c>
      <c r="BC384" s="964">
        <v>4.75</v>
      </c>
      <c r="BE384" s="701">
        <v>2013</v>
      </c>
      <c r="BF384" s="986" t="e">
        <f>#VALUE!</f>
        <v>#VALUE!</v>
      </c>
      <c r="BG384" s="972">
        <v>2.9000000000000004</v>
      </c>
    </row>
    <row r="385" spans="1:59" ht="11.25" customHeight="1" x14ac:dyDescent="0.2">
      <c r="A385" s="645" t="s">
        <v>1578</v>
      </c>
      <c r="B385" s="651" t="s">
        <v>1579</v>
      </c>
      <c r="C385" s="1080" t="s">
        <v>109</v>
      </c>
      <c r="D385" s="1080" t="s">
        <v>4427</v>
      </c>
      <c r="E385" s="835">
        <v>9</v>
      </c>
      <c r="F385" s="554">
        <v>363</v>
      </c>
      <c r="G385" s="554" t="s">
        <v>107</v>
      </c>
      <c r="H385" s="554" t="s">
        <v>107</v>
      </c>
      <c r="I385" s="966">
        <v>29.15</v>
      </c>
      <c r="J385" s="745">
        <f t="shared" si="86"/>
        <v>2.8816466552315609</v>
      </c>
      <c r="K385" s="968">
        <v>0.21</v>
      </c>
      <c r="L385" s="679">
        <v>4</v>
      </c>
      <c r="M385" s="736">
        <f t="shared" si="87"/>
        <v>0.84</v>
      </c>
      <c r="N385" s="644" t="s">
        <v>322</v>
      </c>
      <c r="O385" s="838">
        <v>0.2</v>
      </c>
      <c r="P385" s="958">
        <v>43178</v>
      </c>
      <c r="Q385" s="958">
        <v>43189</v>
      </c>
      <c r="R385" s="736">
        <f t="shared" si="88"/>
        <v>4.9999999999999902</v>
      </c>
      <c r="S385" s="802">
        <f>IF(INDEX(Historical!$D$7:$D$1452,MATCH(B385,Historical!$B$7:$B$1452,0))=0,"n/a",(INDEX(Historical!$C$7:$C$1452,MATCH(B385,Historical!$B$7:$B$1452,0))/INDEX(Historical!$D$7:$D$1452,MATCH(B385,Historical!$B$7:$B$1452,0))-1)*100)</f>
        <v>5.2631578947368363</v>
      </c>
      <c r="T385" s="802">
        <f>IF(INDEX(Historical!$F$7:$F$1452,MATCH(B385,Historical!$B$7:$B$1452,0))=0,"n/a",((INDEX(Historical!$C$7:$C$1452,MATCH(B385,Historical!$B$7:$B$1452,0))/INDEX(Historical!$F$7:$F$1452,MATCH(B385,Historical!$B$7:$B$1452,0)))^(1/3)-1)*100)</f>
        <v>5.5667191978000741</v>
      </c>
      <c r="U385" s="802">
        <f>IF(INDEX(Historical!$I$7:$I$1452,MATCH(B385,Historical!$B$7:$B$1452,0))=0,"n/a",((INDEX(Historical!$C$7:$C$1452,MATCH(B385,Historical!$B$7:$B$1452,0))/INDEX(Historical!$I$7:$I$1452,MATCH(B385,Historical!$B$7:$B$1452,0)))^(1/5)-1)*100)</f>
        <v>5.5727976512114141</v>
      </c>
      <c r="V385" s="802">
        <f>IF(INDEX(Historical!$O$7:$O$1452,MATCH(B385,Historical!$B$7:$B$1452,0))=0,"n/a",((INDEX(Historical!$C$7:$C$1452,MATCH(B385,Historical!$B$7:$B$1452,0))/INDEX(Historical!$O$7:$O$1452,MATCH(B385,Historical!$B$7:$B$1452,0)))^(1/10)-1)*100)</f>
        <v>6.6556998173038506</v>
      </c>
      <c r="W385" s="803">
        <f t="shared" si="89"/>
        <v>0.83729702423221541</v>
      </c>
      <c r="X385" s="804" t="str">
        <f t="shared" si="90"/>
        <v>n/a</v>
      </c>
      <c r="Y385" s="766"/>
      <c r="Z385" s="745" t="str">
        <f t="shared" si="91"/>
        <v>n/a</v>
      </c>
      <c r="AA385" s="678" t="str">
        <f t="shared" si="92"/>
        <v>n/a</v>
      </c>
      <c r="AB385" s="679">
        <v>12</v>
      </c>
      <c r="AC385" s="959" t="s">
        <v>138</v>
      </c>
      <c r="AD385" s="959" t="s">
        <v>138</v>
      </c>
      <c r="AE385" s="959" t="s">
        <v>138</v>
      </c>
      <c r="AF385" s="959" t="s">
        <v>138</v>
      </c>
      <c r="AG385" s="959" t="s">
        <v>138</v>
      </c>
      <c r="AH385" s="959" t="s">
        <v>138</v>
      </c>
      <c r="AI385" s="959" t="s">
        <v>138</v>
      </c>
      <c r="AJ385" s="959" t="s">
        <v>138</v>
      </c>
      <c r="AK385" s="959" t="s">
        <v>138</v>
      </c>
      <c r="AL385" s="969" t="s">
        <v>138</v>
      </c>
      <c r="AM385" s="964" t="s">
        <v>138</v>
      </c>
      <c r="AN385" s="959" t="s">
        <v>138</v>
      </c>
      <c r="AO385" s="845" t="str">
        <f t="shared" si="93"/>
        <v>n/a</v>
      </c>
      <c r="AP385" s="846">
        <f t="shared" si="94"/>
        <v>8.4544443064429746</v>
      </c>
      <c r="AQ385" s="680" t="str">
        <f t="shared" si="95"/>
        <v>n/a</v>
      </c>
      <c r="AR385" s="745">
        <f>INDEX(Historical!$C$7:$C$1452,MATCH(B385,Historical!$B$7:$B$1452,0))*IF(AH385="n/a",1.03,IF(AH385&lt;0,1.01,IF(AH385&gt;10,1.1,(1+AH385/100))))</f>
        <v>0.82400000000000007</v>
      </c>
      <c r="AS385" s="678">
        <f t="shared" si="96"/>
        <v>0.84872000000000014</v>
      </c>
      <c r="AT385" s="678">
        <f t="shared" si="102"/>
        <v>0.87418160000000011</v>
      </c>
      <c r="AU385" s="678">
        <f t="shared" si="102"/>
        <v>0.90040704800000015</v>
      </c>
      <c r="AV385" s="678">
        <f t="shared" si="102"/>
        <v>0.92741925944000014</v>
      </c>
      <c r="AW385" s="745">
        <f t="shared" si="98"/>
        <v>4.3747279074400005</v>
      </c>
      <c r="AX385" s="854">
        <f t="shared" si="99"/>
        <v>15.007642907169814</v>
      </c>
      <c r="AY385" s="1090" t="s">
        <v>138</v>
      </c>
      <c r="AZ385" s="964" t="s">
        <v>138</v>
      </c>
      <c r="BA385" s="964" t="s">
        <v>138</v>
      </c>
      <c r="BB385" s="964" t="s">
        <v>138</v>
      </c>
      <c r="BC385" s="964" t="s">
        <v>138</v>
      </c>
      <c r="BD385" s="1006" t="s">
        <v>4351</v>
      </c>
      <c r="BE385" s="701">
        <v>2010</v>
      </c>
      <c r="BF385" s="986" t="e">
        <f>#VALUE!</f>
        <v>#VALUE!</v>
      </c>
      <c r="BG385" s="972" t="s">
        <v>138</v>
      </c>
    </row>
    <row r="386" spans="1:59" ht="11.25" customHeight="1" x14ac:dyDescent="0.2">
      <c r="A386" s="566" t="s">
        <v>1580</v>
      </c>
      <c r="B386" s="651" t="s">
        <v>1581</v>
      </c>
      <c r="C386" s="1080" t="s">
        <v>109</v>
      </c>
      <c r="D386" s="1080" t="s">
        <v>4427</v>
      </c>
      <c r="E386" s="835">
        <v>8</v>
      </c>
      <c r="F386" s="554">
        <v>513</v>
      </c>
      <c r="G386" s="554" t="s">
        <v>38</v>
      </c>
      <c r="H386" s="554" t="s">
        <v>116</v>
      </c>
      <c r="I386" s="966">
        <v>116.91</v>
      </c>
      <c r="J386" s="745">
        <f t="shared" si="86"/>
        <v>3.2503635274997862</v>
      </c>
      <c r="K386" s="968">
        <v>0.95</v>
      </c>
      <c r="L386" s="679">
        <v>4</v>
      </c>
      <c r="M386" s="736">
        <f t="shared" si="87"/>
        <v>3.8</v>
      </c>
      <c r="N386" s="644" t="s">
        <v>245</v>
      </c>
      <c r="O386" s="838">
        <v>0.75</v>
      </c>
      <c r="P386" s="958">
        <v>43297</v>
      </c>
      <c r="Q386" s="958">
        <v>43317</v>
      </c>
      <c r="R386" s="736">
        <f t="shared" si="88"/>
        <v>26.666666666666661</v>
      </c>
      <c r="S386" s="802">
        <f>IF(INDEX(Historical!$D$7:$D$1452,MATCH(B386,Historical!$B$7:$B$1452,0))=0,"n/a",(INDEX(Historical!$C$7:$C$1452,MATCH(B386,Historical!$B$7:$B$1452,0))/INDEX(Historical!$D$7:$D$1452,MATCH(B386,Historical!$B$7:$B$1452,0))-1)*100)</f>
        <v>22.641509433962259</v>
      </c>
      <c r="T386" s="802">
        <f>IF(INDEX(Historical!$F$7:$F$1452,MATCH(B386,Historical!$B$7:$B$1452,0))=0,"n/a",((INDEX(Historical!$C$7:$C$1452,MATCH(B386,Historical!$B$7:$B$1452,0))/INDEX(Historical!$F$7:$F$1452,MATCH(B386,Historical!$B$7:$B$1452,0)))^(1/3)-1)*100)</f>
        <v>11.413674954225916</v>
      </c>
      <c r="U386" s="802">
        <f>IF(INDEX(Historical!$I$7:$I$1452,MATCH(B386,Historical!$B$7:$B$1452,0))=0,"n/a",((INDEX(Historical!$C$7:$C$1452,MATCH(B386,Historical!$B$7:$B$1452,0))/INDEX(Historical!$I$7:$I$1452,MATCH(B386,Historical!$B$7:$B$1452,0)))^(1/5)-1)*100)</f>
        <v>10.899178727659798</v>
      </c>
      <c r="V386" s="802">
        <f>IF(INDEX(Historical!$O$7:$O$1452,MATCH(B386,Historical!$B$7:$B$1452,0))=0,"n/a",((INDEX(Historical!$C$7:$C$1452,MATCH(B386,Historical!$B$7:$B$1452,0))/INDEX(Historical!$O$7:$O$1452,MATCH(B386,Historical!$B$7:$B$1452,0)))^(1/10)-1)*100)</f>
        <v>0.63715531053334384</v>
      </c>
      <c r="W386" s="803">
        <f t="shared" si="89"/>
        <v>17.105999977519481</v>
      </c>
      <c r="X386" s="804">
        <f t="shared" si="90"/>
        <v>1.297521277102357</v>
      </c>
      <c r="Y386" s="759"/>
      <c r="Z386" s="745">
        <f t="shared" si="91"/>
        <v>39.256198347107436</v>
      </c>
      <c r="AA386" s="678">
        <f t="shared" si="92"/>
        <v>12.077479338842975</v>
      </c>
      <c r="AB386" s="679">
        <v>12</v>
      </c>
      <c r="AC386" s="959">
        <v>9.68</v>
      </c>
      <c r="AD386" s="959">
        <v>1.08</v>
      </c>
      <c r="AE386" s="959">
        <v>4.55</v>
      </c>
      <c r="AF386" s="959">
        <v>1.1599999999999999</v>
      </c>
      <c r="AG386" s="959">
        <v>12.3</v>
      </c>
      <c r="AH386" s="959">
        <v>8.2000000000000011</v>
      </c>
      <c r="AI386" s="959">
        <v>6.97</v>
      </c>
      <c r="AJ386" s="959">
        <v>8.4</v>
      </c>
      <c r="AK386" s="959">
        <v>11.129999999999999</v>
      </c>
      <c r="AL386" s="969">
        <v>54820</v>
      </c>
      <c r="AM386" s="964">
        <v>0.1</v>
      </c>
      <c r="AN386" s="959">
        <v>0.81</v>
      </c>
      <c r="AO386" s="845">
        <f t="shared" si="93"/>
        <v>2.0720629163166091</v>
      </c>
      <c r="AP386" s="846">
        <f t="shared" si="94"/>
        <v>14.149542255159584</v>
      </c>
      <c r="AQ386" s="680">
        <f t="shared" si="95"/>
        <v>-21.091118559138522</v>
      </c>
      <c r="AR386" s="745">
        <f>INDEX(Historical!$C$7:$C$1452,MATCH(B386,Historical!$B$7:$B$1452,0))*IF(AH386="n/a",1.03,IF(AH386&lt;0,1.01,IF(AH386&gt;10,1.1,(1+AH386/100))))</f>
        <v>2.8132000000000001</v>
      </c>
      <c r="AS386" s="678">
        <f t="shared" si="96"/>
        <v>3.0092800400000006</v>
      </c>
      <c r="AT386" s="678">
        <f t="shared" si="102"/>
        <v>3.3102080440000008</v>
      </c>
      <c r="AU386" s="678">
        <f t="shared" si="102"/>
        <v>3.6412288484000013</v>
      </c>
      <c r="AV386" s="678">
        <f t="shared" si="102"/>
        <v>4.0053517332400022</v>
      </c>
      <c r="AW386" s="745">
        <f t="shared" si="98"/>
        <v>16.779268665640004</v>
      </c>
      <c r="AX386" s="854">
        <f t="shared" si="99"/>
        <v>14.352295497083231</v>
      </c>
      <c r="AY386" s="1090">
        <v>1.06</v>
      </c>
      <c r="AZ386" s="964">
        <v>7.8</v>
      </c>
      <c r="BA386" s="964">
        <v>-28.53</v>
      </c>
      <c r="BB386" s="964">
        <v>-7.4300000000000006</v>
      </c>
      <c r="BC386" s="964">
        <v>-16.239999999999998</v>
      </c>
      <c r="BE386" s="701">
        <v>2011</v>
      </c>
      <c r="BF386" s="986" t="e">
        <f>#VALUE!</f>
        <v>#VALUE!</v>
      </c>
      <c r="BG386" s="972">
        <v>1.5</v>
      </c>
    </row>
    <row r="387" spans="1:59" ht="11.25" customHeight="1" x14ac:dyDescent="0.2">
      <c r="A387" s="566" t="s">
        <v>1582</v>
      </c>
      <c r="B387" s="651" t="s">
        <v>1583</v>
      </c>
      <c r="C387" s="1080" t="s">
        <v>132</v>
      </c>
      <c r="D387" s="1080" t="s">
        <v>4417</v>
      </c>
      <c r="E387" s="835">
        <v>8</v>
      </c>
      <c r="F387" s="554">
        <v>568</v>
      </c>
      <c r="G387" s="554" t="s">
        <v>38</v>
      </c>
      <c r="H387" s="554" t="s">
        <v>38</v>
      </c>
      <c r="I387" s="966">
        <v>41.09</v>
      </c>
      <c r="J387" s="745">
        <f t="shared" si="86"/>
        <v>2.8230713068873201</v>
      </c>
      <c r="K387" s="968">
        <v>0.28999999999999998</v>
      </c>
      <c r="L387" s="679">
        <v>4</v>
      </c>
      <c r="M387" s="736">
        <f t="shared" si="87"/>
        <v>1.1599999999999999</v>
      </c>
      <c r="N387" s="644" t="s">
        <v>141</v>
      </c>
      <c r="O387" s="838">
        <v>0.26500000000000001</v>
      </c>
      <c r="P387" s="958">
        <v>43496</v>
      </c>
      <c r="Q387" s="958">
        <v>43511</v>
      </c>
      <c r="R387" s="736">
        <f t="shared" si="88"/>
        <v>9.4339622641509298</v>
      </c>
      <c r="S387" s="802">
        <f>IF(INDEX(Historical!$D$7:$D$1452,MATCH(B387,Historical!$B$7:$B$1452,0))=0,"n/a",(INDEX(Historical!$C$7:$C$1452,MATCH(B387,Historical!$B$7:$B$1452,0))/INDEX(Historical!$D$7:$D$1452,MATCH(B387,Historical!$B$7:$B$1452,0))-1)*100)</f>
        <v>10.22727272727273</v>
      </c>
      <c r="T387" s="802">
        <f>IF(INDEX(Historical!$F$7:$F$1452,MATCH(B387,Historical!$B$7:$B$1452,0))=0,"n/a",((INDEX(Historical!$C$7:$C$1452,MATCH(B387,Historical!$B$7:$B$1452,0))/INDEX(Historical!$F$7:$F$1452,MATCH(B387,Historical!$B$7:$B$1452,0)))^(1/3)-1)*100)</f>
        <v>9.4409879427143295</v>
      </c>
      <c r="U387" s="802">
        <f>IF(INDEX(Historical!$I$7:$I$1452,MATCH(B387,Historical!$B$7:$B$1452,0))=0,"n/a",((INDEX(Historical!$C$7:$C$1452,MATCH(B387,Historical!$B$7:$B$1452,0))/INDEX(Historical!$I$7:$I$1452,MATCH(B387,Historical!$B$7:$B$1452,0)))^(1/5)-1)*100)</f>
        <v>11.613503702063532</v>
      </c>
      <c r="V387" s="802">
        <f>IF(INDEX(Historical!$O$7:$O$1452,MATCH(B387,Historical!$B$7:$B$1452,0))=0,"n/a",((INDEX(Historical!$C$7:$C$1452,MATCH(B387,Historical!$B$7:$B$1452,0))/INDEX(Historical!$O$7:$O$1452,MATCH(B387,Historical!$B$7:$B$1452,0)))^(1/10)-1)*100)</f>
        <v>0.6405575707561173</v>
      </c>
      <c r="W387" s="803">
        <f t="shared" si="89"/>
        <v>18.130304335260444</v>
      </c>
      <c r="X387" s="804">
        <f t="shared" si="90"/>
        <v>14.516879627579415</v>
      </c>
      <c r="Y387" s="756"/>
      <c r="Z387" s="745">
        <f t="shared" si="91"/>
        <v>80.555555555555557</v>
      </c>
      <c r="AA387" s="678">
        <f t="shared" si="92"/>
        <v>28.534722222222225</v>
      </c>
      <c r="AB387" s="679">
        <v>12</v>
      </c>
      <c r="AC387" s="959">
        <v>1.44</v>
      </c>
      <c r="AD387" s="959">
        <v>6.98</v>
      </c>
      <c r="AE387" s="959">
        <v>2.44</v>
      </c>
      <c r="AF387" s="959">
        <v>1.85</v>
      </c>
      <c r="AG387" s="959">
        <v>5</v>
      </c>
      <c r="AH387" s="959">
        <v>-6.3</v>
      </c>
      <c r="AI387" s="959">
        <v>8.19</v>
      </c>
      <c r="AJ387" s="959">
        <v>0.8</v>
      </c>
      <c r="AK387" s="959">
        <v>4.1000000000000005</v>
      </c>
      <c r="AL387" s="969">
        <v>3480</v>
      </c>
      <c r="AM387" s="964">
        <v>1</v>
      </c>
      <c r="AN387" s="959">
        <v>1.62</v>
      </c>
      <c r="AO387" s="845">
        <f t="shared" si="93"/>
        <v>-14.098147213271373</v>
      </c>
      <c r="AP387" s="846">
        <f t="shared" si="94"/>
        <v>14.436575008950852</v>
      </c>
      <c r="AQ387" s="680">
        <f t="shared" si="95"/>
        <v>53.172721840572464</v>
      </c>
      <c r="AR387" s="745">
        <f>INDEX(Historical!$C$7:$C$1452,MATCH(B387,Historical!$B$7:$B$1452,0))*IF(AH387="n/a",1.03,IF(AH387&lt;0,1.01,IF(AH387&gt;10,1.1,(1+AH387/100))))</f>
        <v>0.97970000000000013</v>
      </c>
      <c r="AS387" s="678">
        <f t="shared" si="96"/>
        <v>1.0599374300000002</v>
      </c>
      <c r="AT387" s="678">
        <f t="shared" ref="AT387:AV406" si="103">IF($AK387="n/a",1.03*AS387,IF($AK387&lt;0,1.01*AS387,IF($AK387&gt;10,1.1*AS387,(1+$AK387/100)*AS387)))</f>
        <v>1.10339486463</v>
      </c>
      <c r="AU387" s="678">
        <f t="shared" si="103"/>
        <v>1.1486340540798299</v>
      </c>
      <c r="AV387" s="678">
        <f t="shared" si="103"/>
        <v>1.1957280502971028</v>
      </c>
      <c r="AW387" s="745">
        <f t="shared" si="98"/>
        <v>5.4873943990069325</v>
      </c>
      <c r="AX387" s="854">
        <f t="shared" si="99"/>
        <v>13.354573859836776</v>
      </c>
      <c r="AY387" s="1090">
        <v>0.2</v>
      </c>
      <c r="AZ387" s="964">
        <v>21.75</v>
      </c>
      <c r="BA387" s="964">
        <v>-9.39</v>
      </c>
      <c r="BB387" s="964">
        <v>-0.8</v>
      </c>
      <c r="BC387" s="964">
        <v>4.41</v>
      </c>
      <c r="BE387" s="701">
        <v>2012</v>
      </c>
      <c r="BF387" s="986" t="e">
        <f>#VALUE!</f>
        <v>#VALUE!</v>
      </c>
      <c r="BG387" s="972">
        <v>1.3</v>
      </c>
    </row>
    <row r="388" spans="1:59" s="882" customFormat="1" ht="11.25" customHeight="1" x14ac:dyDescent="0.2">
      <c r="A388" s="740" t="s">
        <v>1584</v>
      </c>
      <c r="B388" s="890" t="s">
        <v>1585</v>
      </c>
      <c r="C388" s="1080" t="s">
        <v>124</v>
      </c>
      <c r="D388" s="1080" t="s">
        <v>4256</v>
      </c>
      <c r="E388" s="862">
        <v>9</v>
      </c>
      <c r="F388" s="554">
        <v>413</v>
      </c>
      <c r="G388" s="1179" t="s">
        <v>107</v>
      </c>
      <c r="H388" s="1179" t="s">
        <v>107</v>
      </c>
      <c r="I388" s="863">
        <v>28.6</v>
      </c>
      <c r="J388" s="864">
        <f t="shared" si="86"/>
        <v>2.7272727272727271</v>
      </c>
      <c r="K388" s="865">
        <v>0.19500000000000001</v>
      </c>
      <c r="L388" s="866">
        <v>4</v>
      </c>
      <c r="M388" s="867">
        <f t="shared" si="87"/>
        <v>0.78</v>
      </c>
      <c r="N388" s="868" t="s">
        <v>128</v>
      </c>
      <c r="O388" s="869">
        <v>0.17499999999999999</v>
      </c>
      <c r="P388" s="870">
        <v>43447</v>
      </c>
      <c r="Q388" s="870">
        <v>43474</v>
      </c>
      <c r="R388" s="867">
        <f t="shared" si="88"/>
        <v>11.428571428571439</v>
      </c>
      <c r="S388" s="802">
        <f>IF(INDEX(Historical!$D$7:$D$1452,MATCH(B388,Historical!$B$7:$B$1452,0))=0,"n/a",(INDEX(Historical!$C$7:$C$1452,MATCH(B388,Historical!$B$7:$B$1452,0))/INDEX(Historical!$D$7:$D$1452,MATCH(B388,Historical!$B$7:$B$1452,0))-1)*100)</f>
        <v>12.500000000000021</v>
      </c>
      <c r="T388" s="802">
        <f>IF(INDEX(Historical!$F$7:$F$1452,MATCH(B388,Historical!$B$7:$B$1452,0))=0,"n/a",((INDEX(Historical!$C$7:$C$1452,MATCH(B388,Historical!$B$7:$B$1452,0))/INDEX(Historical!$F$7:$F$1452,MATCH(B388,Historical!$B$7:$B$1452,0)))^(1/3)-1)*100)</f>
        <v>19.055078897614951</v>
      </c>
      <c r="U388" s="802">
        <f>IF(INDEX(Historical!$I$7:$I$1452,MATCH(B388,Historical!$B$7:$B$1452,0))=0,"n/a",((INDEX(Historical!$C$7:$C$1452,MATCH(B388,Historical!$B$7:$B$1452,0))/INDEX(Historical!$I$7:$I$1452,MATCH(B388,Historical!$B$7:$B$1452,0)))^(1/5)-1)*100)</f>
        <v>23.233286774948535</v>
      </c>
      <c r="V388" s="802" t="str">
        <f>IF(INDEX(Historical!$O$7:$O$1452,MATCH(B388,Historical!$B$7:$B$1452,0))=0,"n/a",((INDEX(Historical!$C$7:$C$1452,MATCH(B388,Historical!$B$7:$B$1452,0))/INDEX(Historical!$O$7:$O$1452,MATCH(B388,Historical!$B$7:$B$1452,0)))^(1/10)-1)*100)</f>
        <v>n/a</v>
      </c>
      <c r="W388" s="871" t="str">
        <f t="shared" si="89"/>
        <v>n/a</v>
      </c>
      <c r="X388" s="872">
        <f t="shared" si="90"/>
        <v>0.78226554797806513</v>
      </c>
      <c r="Y388" s="873"/>
      <c r="Z388" s="864">
        <f t="shared" si="91"/>
        <v>33.476394849785407</v>
      </c>
      <c r="AA388" s="874">
        <f t="shared" si="92"/>
        <v>12.274678111587983</v>
      </c>
      <c r="AB388" s="866">
        <v>12</v>
      </c>
      <c r="AC388" s="875">
        <v>2.33</v>
      </c>
      <c r="AD388" s="875">
        <v>1.62</v>
      </c>
      <c r="AE388" s="875">
        <v>0.66</v>
      </c>
      <c r="AF388" s="875">
        <v>3.72</v>
      </c>
      <c r="AG388" s="875">
        <v>31.2</v>
      </c>
      <c r="AH388" s="875">
        <v>10.7</v>
      </c>
      <c r="AI388" s="875">
        <v>9.43</v>
      </c>
      <c r="AJ388" s="875">
        <v>29.7</v>
      </c>
      <c r="AK388" s="875">
        <v>7.57</v>
      </c>
      <c r="AL388" s="876">
        <v>2310</v>
      </c>
      <c r="AM388" s="877">
        <v>0.6</v>
      </c>
      <c r="AN388" s="875">
        <v>2.1800000000000002</v>
      </c>
      <c r="AO388" s="878">
        <f t="shared" si="93"/>
        <v>13.685881390633279</v>
      </c>
      <c r="AP388" s="879">
        <f t="shared" si="94"/>
        <v>25.960559502221262</v>
      </c>
      <c r="AQ388" s="880">
        <f t="shared" si="95"/>
        <v>42.45748305310417</v>
      </c>
      <c r="AR388" s="745">
        <f>INDEX(Historical!$C$7:$C$1452,MATCH(B388,Historical!$B$7:$B$1452,0))*IF(AH388="n/a",1.03,IF(AH388&lt;0,1.01,IF(AH388&gt;10,1.1,(1+AH388/100))))</f>
        <v>0.59400000000000008</v>
      </c>
      <c r="AS388" s="874">
        <f t="shared" si="96"/>
        <v>0.6500142000000001</v>
      </c>
      <c r="AT388" s="874">
        <f t="shared" si="103"/>
        <v>0.69922027494000016</v>
      </c>
      <c r="AU388" s="874">
        <f t="shared" si="103"/>
        <v>0.75215124975295822</v>
      </c>
      <c r="AV388" s="874">
        <f t="shared" si="103"/>
        <v>0.80908909935925721</v>
      </c>
      <c r="AW388" s="864">
        <f t="shared" si="98"/>
        <v>3.5044748240522159</v>
      </c>
      <c r="AX388" s="881">
        <f t="shared" si="99"/>
        <v>12.253408475707047</v>
      </c>
      <c r="AY388" s="1091">
        <v>1.67</v>
      </c>
      <c r="AZ388" s="877">
        <v>9.33</v>
      </c>
      <c r="BA388" s="877">
        <v>-39.76</v>
      </c>
      <c r="BB388" s="877">
        <v>-10.6</v>
      </c>
      <c r="BC388" s="877">
        <v>-28.99</v>
      </c>
      <c r="BD388" s="1007"/>
      <c r="BE388" s="701">
        <v>2011</v>
      </c>
      <c r="BF388" s="986" t="e">
        <f>#VALUE!</f>
        <v>#VALUE!</v>
      </c>
      <c r="BG388" s="938">
        <v>6.8000000000000007</v>
      </c>
    </row>
    <row r="389" spans="1:59" ht="11.25" customHeight="1" x14ac:dyDescent="0.2">
      <c r="A389" s="566" t="s">
        <v>1586</v>
      </c>
      <c r="B389" s="651" t="s">
        <v>1587</v>
      </c>
      <c r="C389" s="1080" t="s">
        <v>248</v>
      </c>
      <c r="D389" s="1080" t="s">
        <v>4447</v>
      </c>
      <c r="E389" s="835">
        <v>8</v>
      </c>
      <c r="F389" s="554">
        <v>498</v>
      </c>
      <c r="G389" s="554" t="s">
        <v>107</v>
      </c>
      <c r="H389" s="554" t="s">
        <v>107</v>
      </c>
      <c r="I389" s="966">
        <v>148.65</v>
      </c>
      <c r="J389" s="745">
        <f t="shared" si="86"/>
        <v>1.2108980827447022</v>
      </c>
      <c r="K389" s="968">
        <v>0.45</v>
      </c>
      <c r="L389" s="679">
        <v>4</v>
      </c>
      <c r="M389" s="736">
        <f t="shared" si="87"/>
        <v>1.8</v>
      </c>
      <c r="N389" s="644" t="s">
        <v>211</v>
      </c>
      <c r="O389" s="838">
        <v>0.37</v>
      </c>
      <c r="P389" s="958">
        <v>43237</v>
      </c>
      <c r="Q389" s="958">
        <v>43252</v>
      </c>
      <c r="R389" s="736">
        <f t="shared" si="88"/>
        <v>21.621621621621625</v>
      </c>
      <c r="S389" s="802">
        <f>IF(INDEX(Historical!$D$7:$D$1452,MATCH(B389,Historical!$B$7:$B$1452,0))=0,"n/a",(INDEX(Historical!$C$7:$C$1452,MATCH(B389,Historical!$B$7:$B$1452,0))/INDEX(Historical!$D$7:$D$1452,MATCH(B389,Historical!$B$7:$B$1452,0))-1)*100)</f>
        <v>19.327731092436974</v>
      </c>
      <c r="T389" s="802">
        <f>IF(INDEX(Historical!$F$7:$F$1452,MATCH(B389,Historical!$B$7:$B$1452,0))=0,"n/a",((INDEX(Historical!$C$7:$C$1452,MATCH(B389,Historical!$B$7:$B$1452,0))/INDEX(Historical!$F$7:$F$1452,MATCH(B389,Historical!$B$7:$B$1452,0)))^(1/3)-1)*100)</f>
        <v>18.656027985622579</v>
      </c>
      <c r="U389" s="802">
        <f>IF(INDEX(Historical!$I$7:$I$1452,MATCH(B389,Historical!$B$7:$B$1452,0))=0,"n/a",((INDEX(Historical!$C$7:$C$1452,MATCH(B389,Historical!$B$7:$B$1452,0))/INDEX(Historical!$I$7:$I$1452,MATCH(B389,Historical!$B$7:$B$1452,0)))^(1/5)-1)*100)</f>
        <v>18.026446295116184</v>
      </c>
      <c r="V389" s="802">
        <f>IF(INDEX(Historical!$O$7:$O$1452,MATCH(B389,Historical!$B$7:$B$1452,0))=0,"n/a",((INDEX(Historical!$C$7:$C$1452,MATCH(B389,Historical!$B$7:$B$1452,0))/INDEX(Historical!$O$7:$O$1452,MATCH(B389,Historical!$B$7:$B$1452,0)))^(1/10)-1)*100)</f>
        <v>11.810744470312118</v>
      </c>
      <c r="W389" s="803">
        <f t="shared" si="89"/>
        <v>1.5262751929336937</v>
      </c>
      <c r="X389" s="804">
        <f t="shared" si="90"/>
        <v>0.90585157261890359</v>
      </c>
      <c r="Y389" s="748"/>
      <c r="Z389" s="745">
        <f t="shared" si="91"/>
        <v>32.5497287522604</v>
      </c>
      <c r="AA389" s="678">
        <f t="shared" si="92"/>
        <v>26.880650994575046</v>
      </c>
      <c r="AB389" s="679">
        <v>12</v>
      </c>
      <c r="AC389" s="959">
        <v>5.53</v>
      </c>
      <c r="AD389" s="959">
        <v>1.58</v>
      </c>
      <c r="AE389" s="959">
        <v>2.0299999999999998</v>
      </c>
      <c r="AF389" s="959">
        <v>16.12</v>
      </c>
      <c r="AG389" s="959">
        <v>83.899999999999991</v>
      </c>
      <c r="AH389" s="959">
        <v>22.1</v>
      </c>
      <c r="AI389" s="959">
        <v>10.190000000000001</v>
      </c>
      <c r="AJ389" s="959">
        <v>19.900000000000002</v>
      </c>
      <c r="AK389" s="959">
        <v>17</v>
      </c>
      <c r="AL389" s="969">
        <v>6030</v>
      </c>
      <c r="AM389" s="964">
        <v>0.70000000000000007</v>
      </c>
      <c r="AN389" s="959">
        <v>1.56</v>
      </c>
      <c r="AO389" s="845">
        <f t="shared" si="93"/>
        <v>-7.6433066167141597</v>
      </c>
      <c r="AP389" s="846">
        <f t="shared" si="94"/>
        <v>19.237344377860886</v>
      </c>
      <c r="AQ389" s="680">
        <f t="shared" si="95"/>
        <v>338.84499619015054</v>
      </c>
      <c r="AR389" s="745">
        <f>INDEX(Historical!$C$7:$C$1452,MATCH(B389,Historical!$B$7:$B$1452,0))*IF(AH389="n/a",1.03,IF(AH389&lt;0,1.01,IF(AH389&gt;10,1.1,(1+AH389/100))))</f>
        <v>1.5620000000000001</v>
      </c>
      <c r="AS389" s="678">
        <f t="shared" si="96"/>
        <v>1.7182000000000002</v>
      </c>
      <c r="AT389" s="678">
        <f t="shared" si="103"/>
        <v>1.8900200000000003</v>
      </c>
      <c r="AU389" s="678">
        <f t="shared" si="103"/>
        <v>2.0790220000000006</v>
      </c>
      <c r="AV389" s="678">
        <f t="shared" si="103"/>
        <v>2.286924200000001</v>
      </c>
      <c r="AW389" s="745">
        <f t="shared" si="98"/>
        <v>9.536166200000002</v>
      </c>
      <c r="AX389" s="854">
        <f t="shared" si="99"/>
        <v>6.4151807601749082</v>
      </c>
      <c r="AY389" s="1090">
        <v>1.0900000000000001</v>
      </c>
      <c r="AZ389" s="964">
        <v>20</v>
      </c>
      <c r="BA389" s="964">
        <v>-15.479999999999999</v>
      </c>
      <c r="BB389" s="964">
        <v>0.03</v>
      </c>
      <c r="BC389" s="964">
        <v>-2.39</v>
      </c>
      <c r="BE389" s="701">
        <v>2011</v>
      </c>
      <c r="BF389" s="986" t="e">
        <f>#VALUE!</f>
        <v>#VALUE!</v>
      </c>
      <c r="BG389" s="972">
        <v>18.8</v>
      </c>
    </row>
    <row r="390" spans="1:59" ht="11.25" customHeight="1" x14ac:dyDescent="0.2">
      <c r="A390" s="667" t="s">
        <v>4200</v>
      </c>
      <c r="B390" s="651" t="s">
        <v>4201</v>
      </c>
      <c r="C390" s="1080" t="s">
        <v>109</v>
      </c>
      <c r="D390" s="1080" t="s">
        <v>4427</v>
      </c>
      <c r="E390" s="836">
        <v>6</v>
      </c>
      <c r="F390" s="554">
        <v>665</v>
      </c>
      <c r="G390" s="554" t="s">
        <v>107</v>
      </c>
      <c r="H390" s="554" t="s">
        <v>107</v>
      </c>
      <c r="I390" s="966">
        <v>14.1</v>
      </c>
      <c r="J390" s="745">
        <f t="shared" si="86"/>
        <v>1.9858156028368796</v>
      </c>
      <c r="K390" s="968">
        <v>7.0000000000000007E-2</v>
      </c>
      <c r="L390" s="679">
        <v>4</v>
      </c>
      <c r="M390" s="736">
        <f t="shared" si="87"/>
        <v>0.28000000000000003</v>
      </c>
      <c r="N390" s="644" t="s">
        <v>141</v>
      </c>
      <c r="O390" s="838">
        <v>6.5000000000000002E-2</v>
      </c>
      <c r="P390" s="960">
        <v>42936</v>
      </c>
      <c r="Q390" s="960">
        <v>42948</v>
      </c>
      <c r="R390" s="736">
        <f t="shared" si="88"/>
        <v>7.6923076923076987</v>
      </c>
      <c r="S390" s="802">
        <f>IF(INDEX(Historical!$D$7:$D$1452,MATCH(B390,Historical!$B$7:$B$1452,0))=0,"n/a",(INDEX(Historical!$C$7:$C$1452,MATCH(B390,Historical!$B$7:$B$1452,0))/INDEX(Historical!$D$7:$D$1452,MATCH(B390,Historical!$B$7:$B$1452,0))-1)*100)</f>
        <v>8.0000000000000071</v>
      </c>
      <c r="T390" s="802">
        <f>IF(INDEX(Historical!$F$7:$F$1452,MATCH(B390,Historical!$B$7:$B$1452,0))=0,"n/a",((INDEX(Historical!$C$7:$C$1452,MATCH(B390,Historical!$B$7:$B$1452,0))/INDEX(Historical!$F$7:$F$1452,MATCH(B390,Historical!$B$7:$B$1452,0)))^(1/3)-1)*100)</f>
        <v>16.673335619846096</v>
      </c>
      <c r="U390" s="802" t="str">
        <f>IF(INDEX(Historical!$I$7:$I$1452,MATCH(B390,Historical!$B$7:$B$1452,0))=0,"n/a",((INDEX(Historical!$C$7:$C$1452,MATCH(B390,Historical!$B$7:$B$1452,0))/INDEX(Historical!$I$7:$I$1452,MATCH(B390,Historical!$B$7:$B$1452,0)))^(1/5)-1)*100)</f>
        <v>n/a</v>
      </c>
      <c r="V390" s="802">
        <f>IF(INDEX(Historical!$O$7:$O$1452,MATCH(B390,Historical!$B$7:$B$1452,0))=0,"n/a",((INDEX(Historical!$C$7:$C$1452,MATCH(B390,Historical!$B$7:$B$1452,0))/INDEX(Historical!$O$7:$O$1452,MATCH(B390,Historical!$B$7:$B$1452,0)))^(1/10)-1)*100)</f>
        <v>-4.4353038236902727</v>
      </c>
      <c r="W390" s="803" t="str">
        <f t="shared" si="89"/>
        <v>n/a</v>
      </c>
      <c r="X390" s="804" t="str">
        <f t="shared" si="90"/>
        <v>n/a</v>
      </c>
      <c r="Y390" s="770" t="s">
        <v>4484</v>
      </c>
      <c r="Z390" s="745" t="str">
        <f t="shared" si="91"/>
        <v>n/a</v>
      </c>
      <c r="AA390" s="678" t="str">
        <f t="shared" si="92"/>
        <v>n/a</v>
      </c>
      <c r="AB390" s="679">
        <v>12</v>
      </c>
      <c r="AC390" s="959" t="s">
        <v>138</v>
      </c>
      <c r="AD390" s="959" t="s">
        <v>138</v>
      </c>
      <c r="AE390" s="959" t="s">
        <v>138</v>
      </c>
      <c r="AF390" s="959" t="s">
        <v>138</v>
      </c>
      <c r="AG390" s="959" t="s">
        <v>138</v>
      </c>
      <c r="AH390" s="959" t="s">
        <v>138</v>
      </c>
      <c r="AI390" s="959" t="s">
        <v>138</v>
      </c>
      <c r="AJ390" s="959" t="s">
        <v>138</v>
      </c>
      <c r="AK390" s="959" t="s">
        <v>138</v>
      </c>
      <c r="AL390" s="969" t="s">
        <v>138</v>
      </c>
      <c r="AM390" s="964" t="s">
        <v>138</v>
      </c>
      <c r="AN390" s="959" t="s">
        <v>138</v>
      </c>
      <c r="AO390" s="845" t="str">
        <f t="shared" si="93"/>
        <v>n/a</v>
      </c>
      <c r="AP390" s="846" t="str">
        <f t="shared" si="94"/>
        <v>n/a</v>
      </c>
      <c r="AQ390" s="680" t="str">
        <f t="shared" si="95"/>
        <v>n/a</v>
      </c>
      <c r="AR390" s="745">
        <f>INDEX(Historical!$C$7:$C$1452,MATCH(B390,Historical!$B$7:$B$1452,0))*IF(AH390="n/a",1.03,IF(AH390&lt;0,1.01,IF(AH390&gt;10,1.1,(1+AH390/100))))</f>
        <v>0.27810000000000001</v>
      </c>
      <c r="AS390" s="678">
        <f t="shared" si="96"/>
        <v>0.286443</v>
      </c>
      <c r="AT390" s="678">
        <f t="shared" si="103"/>
        <v>0.29503629000000003</v>
      </c>
      <c r="AU390" s="678">
        <f t="shared" si="103"/>
        <v>0.30388737870000004</v>
      </c>
      <c r="AV390" s="678">
        <f t="shared" si="103"/>
        <v>0.31300400006100004</v>
      </c>
      <c r="AW390" s="745">
        <f t="shared" si="98"/>
        <v>1.4764706687610003</v>
      </c>
      <c r="AX390" s="854">
        <f t="shared" si="99"/>
        <v>10.47142318270213</v>
      </c>
      <c r="AY390" s="1090" t="s">
        <v>138</v>
      </c>
      <c r="AZ390" s="964" t="s">
        <v>138</v>
      </c>
      <c r="BA390" s="964" t="s">
        <v>138</v>
      </c>
      <c r="BB390" s="964" t="s">
        <v>138</v>
      </c>
      <c r="BC390" s="964" t="s">
        <v>138</v>
      </c>
      <c r="BD390" s="1006" t="s">
        <v>4351</v>
      </c>
      <c r="BE390" s="701">
        <v>2014</v>
      </c>
      <c r="BF390" s="986" t="e">
        <f>#VALUE!</f>
        <v>#VALUE!</v>
      </c>
      <c r="BG390" s="972" t="s">
        <v>138</v>
      </c>
    </row>
    <row r="391" spans="1:59" ht="11.25" customHeight="1" x14ac:dyDescent="0.2">
      <c r="A391" s="566" t="s">
        <v>1588</v>
      </c>
      <c r="B391" s="651" t="s">
        <v>1589</v>
      </c>
      <c r="C391" s="1080" t="s">
        <v>4277</v>
      </c>
      <c r="D391" s="1080" t="s">
        <v>4414</v>
      </c>
      <c r="E391" s="835">
        <v>6</v>
      </c>
      <c r="F391" s="554">
        <v>702</v>
      </c>
      <c r="G391" s="554" t="s">
        <v>107</v>
      </c>
      <c r="H391" s="554" t="s">
        <v>107</v>
      </c>
      <c r="I391" s="966">
        <v>60.98</v>
      </c>
      <c r="J391" s="745">
        <f t="shared" ref="J391:J454" si="104">(M391/I391)*100</f>
        <v>1.0495244342407348</v>
      </c>
      <c r="K391" s="968">
        <v>0.16</v>
      </c>
      <c r="L391" s="679">
        <v>4</v>
      </c>
      <c r="M391" s="736">
        <f t="shared" ref="M391:M454" si="105">K391*L391</f>
        <v>0.64</v>
      </c>
      <c r="N391" s="644" t="s">
        <v>322</v>
      </c>
      <c r="O391" s="838">
        <v>0.14000000000000001</v>
      </c>
      <c r="P391" s="695">
        <v>43158</v>
      </c>
      <c r="Q391" s="695">
        <v>43189</v>
      </c>
      <c r="R391" s="736">
        <f t="shared" ref="R391:R454" si="106">(K391-O391)/O391*100</f>
        <v>14.285714285714276</v>
      </c>
      <c r="S391" s="802">
        <f>IF(INDEX(Historical!$D$7:$D$1452,MATCH(B391,Historical!$B$7:$B$1452,0))=0,"n/a",(INDEX(Historical!$C$7:$C$1452,MATCH(B391,Historical!$B$7:$B$1452,0))/INDEX(Historical!$D$7:$D$1452,MATCH(B391,Historical!$B$7:$B$1452,0))-1)*100)</f>
        <v>7.6923076923077094</v>
      </c>
      <c r="T391" s="802">
        <f>IF(INDEX(Historical!$F$7:$F$1452,MATCH(B391,Historical!$B$7:$B$1452,0))=0,"n/a",((INDEX(Historical!$C$7:$C$1452,MATCH(B391,Historical!$B$7:$B$1452,0))/INDEX(Historical!$F$7:$F$1452,MATCH(B391,Historical!$B$7:$B$1452,0)))^(1/3)-1)*100)</f>
        <v>8.3706762661827092</v>
      </c>
      <c r="U391" s="802">
        <f>IF(INDEX(Historical!$I$7:$I$1452,MATCH(B391,Historical!$B$7:$B$1452,0))=0,"n/a",((INDEX(Historical!$C$7:$C$1452,MATCH(B391,Historical!$B$7:$B$1452,0))/INDEX(Historical!$I$7:$I$1452,MATCH(B391,Historical!$B$7:$B$1452,0)))^(1/5)-1)*100)</f>
        <v>22.865967908314722</v>
      </c>
      <c r="V391" s="802" t="str">
        <f>IF(INDEX(Historical!$O$7:$O$1452,MATCH(B391,Historical!$B$7:$B$1452,0))=0,"n/a",((INDEX(Historical!$C$7:$C$1452,MATCH(B391,Historical!$B$7:$B$1452,0))/INDEX(Historical!$O$7:$O$1452,MATCH(B391,Historical!$B$7:$B$1452,0)))^(1/10)-1)*100)</f>
        <v>n/a</v>
      </c>
      <c r="W391" s="803" t="str">
        <f t="shared" ref="W391:W454" si="107">IF(OR(U391&lt;=0,U391="n/a",V391&lt;=0,V391="n/a"),"n/a",U391/V391)</f>
        <v>n/a</v>
      </c>
      <c r="X391" s="804">
        <f t="shared" ref="X391:X454" si="108">IF(OR(AJ391&lt;=0,AJ391="n/a",U391&lt;=0,U391="n/a"),"n/a",U391/AJ391)</f>
        <v>0.75216999698403697</v>
      </c>
      <c r="Y391" s="749"/>
      <c r="Z391" s="745">
        <f t="shared" ref="Z391:Z454" si="109">IF(OR(AC391&lt;0.01,AC391="n/a"),"n/a",M391/AC391*100)</f>
        <v>28.318584070796465</v>
      </c>
      <c r="AA391" s="678">
        <f t="shared" ref="AA391:AA454" si="110">IF(OR(AC391&lt;0.01,AC391="n/a"),"n/a",I391/AC391)</f>
        <v>26.982300884955752</v>
      </c>
      <c r="AB391" s="679">
        <v>12</v>
      </c>
      <c r="AC391" s="959">
        <v>2.2599999999999998</v>
      </c>
      <c r="AD391" s="959">
        <v>3.76</v>
      </c>
      <c r="AE391" s="959">
        <v>4.2</v>
      </c>
      <c r="AF391" s="959">
        <v>3.37</v>
      </c>
      <c r="AG391" s="959">
        <v>5.7</v>
      </c>
      <c r="AH391" s="959">
        <v>29.099999999999998</v>
      </c>
      <c r="AI391" s="959">
        <v>-0.3</v>
      </c>
      <c r="AJ391" s="959">
        <v>30.4</v>
      </c>
      <c r="AK391" s="959">
        <v>7.1800000000000006</v>
      </c>
      <c r="AL391" s="969">
        <v>1810</v>
      </c>
      <c r="AM391" s="964">
        <v>2.5</v>
      </c>
      <c r="AN391" s="959">
        <v>0</v>
      </c>
      <c r="AO391" s="845">
        <f t="shared" ref="AO391:AO454" si="111">IF(U391="n/a","n/a",IF(AA391&lt;0,"n/a",IF(AA391="n/a","n/a",J391+U391-AA391)))</f>
        <v>-3.0668085424002953</v>
      </c>
      <c r="AP391" s="846">
        <f t="shared" ref="AP391:AP454" si="112">IF(U391="n/a","n/a",J391+U391)</f>
        <v>23.915492342555456</v>
      </c>
      <c r="AQ391" s="680">
        <f t="shared" ref="AQ391:AQ454" si="113">IF(OR(AC391&lt;0.01,AF391="n/a"),"n/a",(I391/SQRT(22.5*AC391*(I391/AF391))-1)*100)</f>
        <v>101.03106888936443</v>
      </c>
      <c r="AR391" s="745">
        <f>INDEX(Historical!$C$7:$C$1452,MATCH(B391,Historical!$B$7:$B$1452,0))*IF(AH391="n/a",1.03,IF(AH391&lt;0,1.01,IF(AH391&gt;10,1.1,(1+AH391/100))))</f>
        <v>0.6160000000000001</v>
      </c>
      <c r="AS391" s="678">
        <f t="shared" ref="AS391:AS454" si="114">IF($AI391="n/a",1.03*AR391,IF($AI391&lt;0,1.01*AR391,IF($AI391&gt;10,1.1*AR391,(1+$AI391/100)*AR391)))</f>
        <v>0.62216000000000016</v>
      </c>
      <c r="AT391" s="678">
        <f t="shared" si="103"/>
        <v>0.66683108800000024</v>
      </c>
      <c r="AU391" s="678">
        <f t="shared" si="103"/>
        <v>0.71470956011840037</v>
      </c>
      <c r="AV391" s="678">
        <f t="shared" si="103"/>
        <v>0.76602570653490154</v>
      </c>
      <c r="AW391" s="745">
        <f t="shared" ref="AW391:AW454" si="115">SUM(AR391:AV391)</f>
        <v>3.3857263546533023</v>
      </c>
      <c r="AX391" s="854">
        <f t="shared" ref="AX391:AX454" si="116">AW391/I391*100</f>
        <v>5.552191463846019</v>
      </c>
      <c r="AY391" s="1090">
        <v>0.95</v>
      </c>
      <c r="AZ391" s="964">
        <v>28.79</v>
      </c>
      <c r="BA391" s="964">
        <v>-24.25</v>
      </c>
      <c r="BB391" s="964">
        <v>3.32</v>
      </c>
      <c r="BC391" s="964">
        <v>-10.31</v>
      </c>
      <c r="BE391" s="701">
        <v>2013</v>
      </c>
      <c r="BF391" s="986" t="e">
        <f t="shared" ref="BF391" si="117">#VALUE!</f>
        <v>#VALUE!</v>
      </c>
      <c r="BG391" s="972">
        <v>5</v>
      </c>
    </row>
    <row r="392" spans="1:59" ht="11.25" customHeight="1" x14ac:dyDescent="0.2">
      <c r="A392" s="645" t="s">
        <v>1590</v>
      </c>
      <c r="B392" s="651" t="s">
        <v>1591</v>
      </c>
      <c r="C392" s="1080" t="s">
        <v>4407</v>
      </c>
      <c r="D392" s="1080" t="s">
        <v>4408</v>
      </c>
      <c r="E392" s="835">
        <v>9</v>
      </c>
      <c r="F392" s="554">
        <v>418</v>
      </c>
      <c r="G392" s="554" t="s">
        <v>107</v>
      </c>
      <c r="H392" s="554" t="s">
        <v>107</v>
      </c>
      <c r="I392" s="966">
        <v>14.06</v>
      </c>
      <c r="J392" s="745">
        <f t="shared" si="104"/>
        <v>7.3968705547652922</v>
      </c>
      <c r="K392" s="968">
        <v>0.26</v>
      </c>
      <c r="L392" s="679">
        <v>4</v>
      </c>
      <c r="M392" s="736">
        <f t="shared" si="105"/>
        <v>1.04</v>
      </c>
      <c r="N392" s="644" t="s">
        <v>221</v>
      </c>
      <c r="O392" s="838">
        <v>0.255</v>
      </c>
      <c r="P392" s="958">
        <v>43447</v>
      </c>
      <c r="Q392" s="958">
        <v>43480</v>
      </c>
      <c r="R392" s="736">
        <f t="shared" si="106"/>
        <v>1.9607843137254919</v>
      </c>
      <c r="S392" s="802">
        <f>IF(INDEX(Historical!$D$7:$D$1452,MATCH(B392,Historical!$B$7:$B$1452,0))=0,"n/a",(INDEX(Historical!$C$7:$C$1452,MATCH(B392,Historical!$B$7:$B$1452,0))/INDEX(Historical!$D$7:$D$1452,MATCH(B392,Historical!$B$7:$B$1452,0))-1)*100)</f>
        <v>16.049382716049365</v>
      </c>
      <c r="T392" s="802">
        <f>IF(INDEX(Historical!$F$7:$F$1452,MATCH(B392,Historical!$B$7:$B$1452,0))=0,"n/a",((INDEX(Historical!$C$7:$C$1452,MATCH(B392,Historical!$B$7:$B$1452,0))/INDEX(Historical!$F$7:$F$1452,MATCH(B392,Historical!$B$7:$B$1452,0)))^(1/3)-1)*100)</f>
        <v>13.670898594408598</v>
      </c>
      <c r="U392" s="802">
        <f>IF(INDEX(Historical!$I$7:$I$1452,MATCH(B392,Historical!$B$7:$B$1452,0))=0,"n/a",((INDEX(Historical!$C$7:$C$1452,MATCH(B392,Historical!$B$7:$B$1452,0))/INDEX(Historical!$I$7:$I$1452,MATCH(B392,Historical!$B$7:$B$1452,0)))^(1/5)-1)*100)</f>
        <v>12.355337863080273</v>
      </c>
      <c r="V392" s="802" t="str">
        <f>IF(INDEX(Historical!$O$7:$O$1452,MATCH(B392,Historical!$B$7:$B$1452,0))=0,"n/a",((INDEX(Historical!$C$7:$C$1452,MATCH(B392,Historical!$B$7:$B$1452,0))/INDEX(Historical!$O$7:$O$1452,MATCH(B392,Historical!$B$7:$B$1452,0)))^(1/10)-1)*100)</f>
        <v>n/a</v>
      </c>
      <c r="W392" s="803" t="str">
        <f t="shared" si="107"/>
        <v>n/a</v>
      </c>
      <c r="X392" s="804" t="str">
        <f t="shared" si="108"/>
        <v>n/a</v>
      </c>
      <c r="Y392" s="967" t="s">
        <v>4072</v>
      </c>
      <c r="Z392" s="745" t="str">
        <f t="shared" si="109"/>
        <v>n/a</v>
      </c>
      <c r="AA392" s="678" t="str">
        <f t="shared" si="110"/>
        <v>n/a</v>
      </c>
      <c r="AB392" s="679">
        <v>12</v>
      </c>
      <c r="AC392" s="959">
        <v>-1.76</v>
      </c>
      <c r="AD392" s="959" t="s">
        <v>138</v>
      </c>
      <c r="AE392" s="959">
        <v>1.64</v>
      </c>
      <c r="AF392" s="959">
        <v>0.38</v>
      </c>
      <c r="AG392" s="959">
        <v>-4.9000000000000004</v>
      </c>
      <c r="AH392" s="961">
        <v>46.6</v>
      </c>
      <c r="AI392" s="961">
        <v>-93.8</v>
      </c>
      <c r="AJ392" s="959">
        <v>-56.8</v>
      </c>
      <c r="AK392" s="959">
        <v>7.0000000000000009</v>
      </c>
      <c r="AL392" s="969">
        <v>611.19000000000005</v>
      </c>
      <c r="AM392" s="964">
        <v>0.2</v>
      </c>
      <c r="AN392" s="959">
        <v>1.46</v>
      </c>
      <c r="AO392" s="845" t="str">
        <f t="shared" si="111"/>
        <v>n/a</v>
      </c>
      <c r="AP392" s="846">
        <f t="shared" si="112"/>
        <v>19.752208417845566</v>
      </c>
      <c r="AQ392" s="680" t="str">
        <f t="shared" si="113"/>
        <v>n/a</v>
      </c>
      <c r="AR392" s="745">
        <f>INDEX(Historical!$C$7:$C$1452,MATCH(B392,Historical!$B$7:$B$1452,0))*IF(AH392="n/a",1.03,IF(AH392&lt;0,1.01,IF(AH392&gt;10,1.1,(1+AH392/100))))</f>
        <v>1.034</v>
      </c>
      <c r="AS392" s="678">
        <f t="shared" si="114"/>
        <v>1.04434</v>
      </c>
      <c r="AT392" s="678">
        <f t="shared" si="103"/>
        <v>1.1174438000000002</v>
      </c>
      <c r="AU392" s="678">
        <f t="shared" si="103"/>
        <v>1.1956648660000002</v>
      </c>
      <c r="AV392" s="678">
        <f t="shared" si="103"/>
        <v>1.2793614066200003</v>
      </c>
      <c r="AW392" s="745">
        <f t="shared" si="115"/>
        <v>5.670810072620001</v>
      </c>
      <c r="AX392" s="854">
        <f t="shared" si="116"/>
        <v>40.332930815220493</v>
      </c>
      <c r="AY392" s="1090">
        <v>0.48</v>
      </c>
      <c r="AZ392" s="964">
        <v>7.0000000000000009</v>
      </c>
      <c r="BA392" s="964">
        <v>-31.65</v>
      </c>
      <c r="BB392" s="964">
        <v>-8.18</v>
      </c>
      <c r="BC392" s="964">
        <v>-11.29</v>
      </c>
      <c r="BE392" s="701">
        <v>2011</v>
      </c>
      <c r="BF392" s="986" t="e">
        <f>#VALUE!</f>
        <v>#VALUE!</v>
      </c>
      <c r="BG392" s="972">
        <v>-1.9</v>
      </c>
    </row>
    <row r="393" spans="1:59" ht="11.25" customHeight="1" x14ac:dyDescent="0.2">
      <c r="A393" s="566" t="s">
        <v>3937</v>
      </c>
      <c r="B393" s="651" t="s">
        <v>3938</v>
      </c>
      <c r="C393" s="1080" t="s">
        <v>109</v>
      </c>
      <c r="D393" s="1080" t="s">
        <v>4427</v>
      </c>
      <c r="E393" s="835">
        <v>6</v>
      </c>
      <c r="F393" s="554">
        <v>769</v>
      </c>
      <c r="G393" s="554" t="s">
        <v>107</v>
      </c>
      <c r="H393" s="554" t="s">
        <v>107</v>
      </c>
      <c r="I393" s="966">
        <v>43.35</v>
      </c>
      <c r="J393" s="745">
        <f t="shared" si="104"/>
        <v>2.7681660899653977</v>
      </c>
      <c r="K393" s="968">
        <v>0.3</v>
      </c>
      <c r="L393" s="679">
        <v>4</v>
      </c>
      <c r="M393" s="736">
        <f t="shared" si="105"/>
        <v>1.2</v>
      </c>
      <c r="N393" s="644" t="s">
        <v>4024</v>
      </c>
      <c r="O393" s="838">
        <v>0.25</v>
      </c>
      <c r="P393" s="958">
        <v>43472</v>
      </c>
      <c r="Q393" s="958">
        <v>43487</v>
      </c>
      <c r="R393" s="736">
        <f t="shared" si="106"/>
        <v>19.999999999999996</v>
      </c>
      <c r="S393" s="802">
        <f>IF(INDEX(Historical!$D$7:$D$1452,MATCH(B393,Historical!$B$7:$B$1452,0))=0,"n/a",(INDEX(Historical!$C$7:$C$1452,MATCH(B393,Historical!$B$7:$B$1452,0))/INDEX(Historical!$D$7:$D$1452,MATCH(B393,Historical!$B$7:$B$1452,0))-1)*100)</f>
        <v>33.33333333333335</v>
      </c>
      <c r="T393" s="802">
        <f>IF(INDEX(Historical!$F$7:$F$1452,MATCH(B393,Historical!$B$7:$B$1452,0))=0,"n/a",((INDEX(Historical!$C$7:$C$1452,MATCH(B393,Historical!$B$7:$B$1452,0))/INDEX(Historical!$F$7:$F$1452,MATCH(B393,Historical!$B$7:$B$1452,0)))^(1/3)-1)*100)</f>
        <v>99.999999999999972</v>
      </c>
      <c r="U393" s="802" t="str">
        <f>IF(INDEX(Historical!$I$7:$I$1452,MATCH(B393,Historical!$B$7:$B$1452,0))=0,"n/a",((INDEX(Historical!$C$7:$C$1452,MATCH(B393,Historical!$B$7:$B$1452,0))/INDEX(Historical!$I$7:$I$1452,MATCH(B393,Historical!$B$7:$B$1452,0)))^(1/5)-1)*100)</f>
        <v>n/a</v>
      </c>
      <c r="V393" s="802">
        <f>IF(INDEX(Historical!$O$7:$O$1452,MATCH(B393,Historical!$B$7:$B$1452,0))=0,"n/a",((INDEX(Historical!$C$7:$C$1452,MATCH(B393,Historical!$B$7:$B$1452,0))/INDEX(Historical!$O$7:$O$1452,MATCH(B393,Historical!$B$7:$B$1452,0)))^(1/10)-1)*100)</f>
        <v>2.5266853615191431</v>
      </c>
      <c r="W393" s="803" t="str">
        <f t="shared" si="107"/>
        <v>n/a</v>
      </c>
      <c r="X393" s="804" t="str">
        <f t="shared" si="108"/>
        <v>n/a</v>
      </c>
      <c r="Y393" s="756"/>
      <c r="Z393" s="745">
        <f t="shared" si="109"/>
        <v>27.586206896551722</v>
      </c>
      <c r="AA393" s="678">
        <f t="shared" si="110"/>
        <v>9.9655172413793114</v>
      </c>
      <c r="AB393" s="679">
        <v>12</v>
      </c>
      <c r="AC393" s="959">
        <v>4.3499999999999996</v>
      </c>
      <c r="AD393" s="959">
        <v>1</v>
      </c>
      <c r="AE393" s="959">
        <v>3.68</v>
      </c>
      <c r="AF393" s="959">
        <v>1.63</v>
      </c>
      <c r="AG393" s="959">
        <v>15.6</v>
      </c>
      <c r="AH393" s="959">
        <v>31.8</v>
      </c>
      <c r="AI393" s="959">
        <v>9.9599999999999991</v>
      </c>
      <c r="AJ393" s="959">
        <v>13.700000000000001</v>
      </c>
      <c r="AK393" s="959">
        <v>10</v>
      </c>
      <c r="AL393" s="969">
        <v>672.79</v>
      </c>
      <c r="AM393" s="964">
        <v>5.8999999999999995</v>
      </c>
      <c r="AN393" s="959">
        <v>0.25</v>
      </c>
      <c r="AO393" s="845" t="str">
        <f t="shared" si="111"/>
        <v>n/a</v>
      </c>
      <c r="AP393" s="846" t="str">
        <f t="shared" si="112"/>
        <v>n/a</v>
      </c>
      <c r="AQ393" s="680">
        <f t="shared" si="113"/>
        <v>-15.032573291098394</v>
      </c>
      <c r="AR393" s="745">
        <f>INDEX(Historical!$C$7:$C$1452,MATCH(B393,Historical!$B$7:$B$1452,0))*IF(AH393="n/a",1.03,IF(AH393&lt;0,1.01,IF(AH393&gt;10,1.1,(1+AH393/100))))</f>
        <v>0.88000000000000012</v>
      </c>
      <c r="AS393" s="678">
        <f t="shared" si="114"/>
        <v>0.96764800000000006</v>
      </c>
      <c r="AT393" s="678">
        <f t="shared" si="103"/>
        <v>1.0644128000000002</v>
      </c>
      <c r="AU393" s="678">
        <f t="shared" si="103"/>
        <v>1.1708540800000002</v>
      </c>
      <c r="AV393" s="678">
        <f t="shared" si="103"/>
        <v>1.2879394880000004</v>
      </c>
      <c r="AW393" s="745">
        <f t="shared" si="115"/>
        <v>5.3708543680000007</v>
      </c>
      <c r="AX393" s="854">
        <f t="shared" si="116"/>
        <v>12.389514113033449</v>
      </c>
      <c r="AY393" s="1090">
        <v>1.18</v>
      </c>
      <c r="AZ393" s="964">
        <v>8.74</v>
      </c>
      <c r="BA393" s="964">
        <v>-37.61</v>
      </c>
      <c r="BB393" s="964">
        <v>-12.02</v>
      </c>
      <c r="BC393" s="964">
        <v>-27.57</v>
      </c>
      <c r="BE393" s="701">
        <v>2014</v>
      </c>
      <c r="BF393" s="986" t="e">
        <f>#VALUE!</f>
        <v>#VALUE!</v>
      </c>
      <c r="BG393" s="972">
        <v>1.5</v>
      </c>
    </row>
    <row r="394" spans="1:59" ht="11.25" customHeight="1" x14ac:dyDescent="0.2">
      <c r="A394" s="566" t="s">
        <v>1592</v>
      </c>
      <c r="B394" s="651" t="s">
        <v>1593</v>
      </c>
      <c r="C394" s="1080" t="s">
        <v>109</v>
      </c>
      <c r="D394" s="1080" t="s">
        <v>119</v>
      </c>
      <c r="E394" s="835">
        <v>9</v>
      </c>
      <c r="F394" s="554">
        <v>351</v>
      </c>
      <c r="G394" s="554" t="s">
        <v>107</v>
      </c>
      <c r="H394" s="554" t="s">
        <v>107</v>
      </c>
      <c r="I394" s="966">
        <v>97.71</v>
      </c>
      <c r="J394" s="745">
        <f t="shared" si="104"/>
        <v>1.0234367004400777</v>
      </c>
      <c r="K394" s="968">
        <v>0.25</v>
      </c>
      <c r="L394" s="679">
        <v>4</v>
      </c>
      <c r="M394" s="736">
        <f t="shared" si="105"/>
        <v>1</v>
      </c>
      <c r="N394" s="644" t="s">
        <v>598</v>
      </c>
      <c r="O394" s="838">
        <v>0.2</v>
      </c>
      <c r="P394" s="695">
        <v>43145</v>
      </c>
      <c r="Q394" s="695">
        <v>43175</v>
      </c>
      <c r="R394" s="736">
        <f t="shared" si="106"/>
        <v>24.999999999999993</v>
      </c>
      <c r="S394" s="802">
        <f>IF(INDEX(Historical!$D$7:$D$1452,MATCH(B394,Historical!$B$7:$B$1452,0))=0,"n/a",(INDEX(Historical!$C$7:$C$1452,MATCH(B394,Historical!$B$7:$B$1452,0))/INDEX(Historical!$D$7:$D$1452,MATCH(B394,Historical!$B$7:$B$1452,0))-1)*100)</f>
        <v>11.428571428571432</v>
      </c>
      <c r="T394" s="802">
        <f>IF(INDEX(Historical!$F$7:$F$1452,MATCH(B394,Historical!$B$7:$B$1452,0))=0,"n/a",((INDEX(Historical!$C$7:$C$1452,MATCH(B394,Historical!$B$7:$B$1452,0))/INDEX(Historical!$F$7:$F$1452,MATCH(B394,Historical!$B$7:$B$1452,0)))^(1/3)-1)*100)</f>
        <v>17.566734386037886</v>
      </c>
      <c r="U394" s="802">
        <f>IF(INDEX(Historical!$I$7:$I$1452,MATCH(B394,Historical!$B$7:$B$1452,0))=0,"n/a",((INDEX(Historical!$C$7:$C$1452,MATCH(B394,Historical!$B$7:$B$1452,0))/INDEX(Historical!$I$7:$I$1452,MATCH(B394,Historical!$B$7:$B$1452,0)))^(1/5)-1)*100)</f>
        <v>26.583375415798361</v>
      </c>
      <c r="V394" s="802" t="str">
        <f>IF(INDEX(Historical!$O$7:$O$1452,MATCH(B394,Historical!$B$7:$B$1452,0))=0,"n/a",((INDEX(Historical!$C$7:$C$1452,MATCH(B394,Historical!$B$7:$B$1452,0))/INDEX(Historical!$O$7:$O$1452,MATCH(B394,Historical!$B$7:$B$1452,0)))^(1/10)-1)*100)</f>
        <v>n/a</v>
      </c>
      <c r="W394" s="803" t="str">
        <f t="shared" si="107"/>
        <v>n/a</v>
      </c>
      <c r="X394" s="804">
        <f t="shared" si="108"/>
        <v>1.7261932088180754</v>
      </c>
      <c r="Y394" s="967"/>
      <c r="Z394" s="745">
        <f t="shared" si="109"/>
        <v>14.164305949008499</v>
      </c>
      <c r="AA394" s="678">
        <f t="shared" si="110"/>
        <v>13.839943342776204</v>
      </c>
      <c r="AB394" s="679">
        <v>12</v>
      </c>
      <c r="AC394" s="959">
        <v>7.06</v>
      </c>
      <c r="AD394" s="959">
        <v>1.38</v>
      </c>
      <c r="AE394" s="959">
        <v>2.37</v>
      </c>
      <c r="AF394" s="959">
        <v>2.94</v>
      </c>
      <c r="AG394" s="959">
        <v>22.3</v>
      </c>
      <c r="AH394" s="959">
        <v>20.7</v>
      </c>
      <c r="AI394" s="959">
        <v>11.48</v>
      </c>
      <c r="AJ394" s="959">
        <v>15.4</v>
      </c>
      <c r="AK394" s="959">
        <v>10</v>
      </c>
      <c r="AL394" s="969">
        <v>4390</v>
      </c>
      <c r="AM394" s="964">
        <v>0.6</v>
      </c>
      <c r="AN394" s="959">
        <v>0.88</v>
      </c>
      <c r="AO394" s="845">
        <f t="shared" si="111"/>
        <v>13.766868773462233</v>
      </c>
      <c r="AP394" s="846">
        <f t="shared" si="112"/>
        <v>27.606812116238437</v>
      </c>
      <c r="AQ394" s="680">
        <f t="shared" si="113"/>
        <v>34.477480027552978</v>
      </c>
      <c r="AR394" s="745">
        <f>INDEX(Historical!$C$7:$C$1452,MATCH(B394,Historical!$B$7:$B$1452,0))*IF(AH394="n/a",1.03,IF(AH394&lt;0,1.01,IF(AH394&gt;10,1.1,(1+AH394/100))))</f>
        <v>0.8580000000000001</v>
      </c>
      <c r="AS394" s="678">
        <f t="shared" si="114"/>
        <v>0.94380000000000019</v>
      </c>
      <c r="AT394" s="678">
        <f t="shared" si="103"/>
        <v>1.0381800000000003</v>
      </c>
      <c r="AU394" s="678">
        <f t="shared" si="103"/>
        <v>1.1419980000000005</v>
      </c>
      <c r="AV394" s="678">
        <f t="shared" si="103"/>
        <v>1.2561978000000007</v>
      </c>
      <c r="AW394" s="745">
        <f t="shared" si="115"/>
        <v>5.2381758000000023</v>
      </c>
      <c r="AX394" s="854">
        <f t="shared" si="116"/>
        <v>5.3609413570770679</v>
      </c>
      <c r="AY394" s="1090">
        <v>1.31</v>
      </c>
      <c r="AZ394" s="964">
        <v>8.51</v>
      </c>
      <c r="BA394" s="964">
        <v>-23.87</v>
      </c>
      <c r="BB394" s="964">
        <v>-11.1</v>
      </c>
      <c r="BC394" s="964">
        <v>-9.39</v>
      </c>
      <c r="BE394" s="701">
        <v>2010</v>
      </c>
      <c r="BF394" s="986" t="e">
        <f>#VALUE!</f>
        <v>#VALUE!</v>
      </c>
      <c r="BG394" s="972">
        <v>2.5</v>
      </c>
    </row>
    <row r="395" spans="1:59" ht="11.25" customHeight="1" x14ac:dyDescent="0.2">
      <c r="A395" s="805" t="s">
        <v>4250</v>
      </c>
      <c r="B395" s="899" t="s">
        <v>2703</v>
      </c>
      <c r="C395" s="1080" t="s">
        <v>113</v>
      </c>
      <c r="D395" s="1080" t="s">
        <v>4453</v>
      </c>
      <c r="E395" s="835">
        <v>7</v>
      </c>
      <c r="F395" s="554">
        <v>576</v>
      </c>
      <c r="G395" s="554" t="s">
        <v>107</v>
      </c>
      <c r="H395" s="554" t="s">
        <v>107</v>
      </c>
      <c r="I395" s="973">
        <v>19.13</v>
      </c>
      <c r="J395" s="745">
        <f t="shared" si="104"/>
        <v>1.2545739675901726</v>
      </c>
      <c r="K395" s="566">
        <v>0.06</v>
      </c>
      <c r="L395" s="554">
        <v>4</v>
      </c>
      <c r="M395" s="736">
        <f t="shared" si="105"/>
        <v>0.24</v>
      </c>
      <c r="N395" s="554" t="s">
        <v>496</v>
      </c>
      <c r="O395" s="685">
        <v>5.5E-2</v>
      </c>
      <c r="P395" s="1117">
        <v>43097</v>
      </c>
      <c r="Q395" s="1117">
        <v>43115</v>
      </c>
      <c r="R395" s="736">
        <f t="shared" si="106"/>
        <v>9.0909090909090864</v>
      </c>
      <c r="S395" s="802">
        <f>IF(INDEX(Historical!$D$7:$D$1452,MATCH(B395,Historical!$B$7:$B$1452,0))=0,"n/a",(INDEX(Historical!$C$7:$C$1452,MATCH(B395,Historical!$B$7:$B$1452,0))/INDEX(Historical!$D$7:$D$1452,MATCH(B395,Historical!$B$7:$B$1452,0))-1)*100)</f>
        <v>2.2727272727272707</v>
      </c>
      <c r="T395" s="802">
        <f>IF(INDEX(Historical!$F$7:$F$1452,MATCH(B395,Historical!$B$7:$B$1452,0))=0,"n/a",((INDEX(Historical!$C$7:$C$1452,MATCH(B395,Historical!$B$7:$B$1452,0))/INDEX(Historical!$F$7:$F$1452,MATCH(B395,Historical!$B$7:$B$1452,0)))^(1/3)-1)*100)</f>
        <v>14.471424255333186</v>
      </c>
      <c r="U395" s="802">
        <f>IF(INDEX(Historical!$I$7:$I$1452,MATCH(B395,Historical!$B$7:$B$1452,0))=0,"n/a",((INDEX(Historical!$C$7:$C$1452,MATCH(B395,Historical!$B$7:$B$1452,0))/INDEX(Historical!$I$7:$I$1452,MATCH(B395,Historical!$B$7:$B$1452,0)))^(1/5)-1)*100)</f>
        <v>13.396657763302722</v>
      </c>
      <c r="V395" s="802" t="str">
        <f>IF(INDEX(Historical!$O$7:$O$1452,MATCH(B395,Historical!$B$7:$B$1452,0))=0,"n/a",((INDEX(Historical!$C$7:$C$1452,MATCH(B395,Historical!$B$7:$B$1452,0))/INDEX(Historical!$O$7:$O$1452,MATCH(B395,Historical!$B$7:$B$1452,0)))^(1/10)-1)*100)</f>
        <v>n/a</v>
      </c>
      <c r="W395" s="803" t="str">
        <f t="shared" si="107"/>
        <v>n/a</v>
      </c>
      <c r="X395" s="804">
        <f t="shared" si="108"/>
        <v>6.6983288816513609</v>
      </c>
      <c r="Y395" s="746"/>
      <c r="Z395" s="745">
        <f t="shared" si="109"/>
        <v>21.238938053097346</v>
      </c>
      <c r="AA395" s="678">
        <f t="shared" si="110"/>
        <v>16.929203539823011</v>
      </c>
      <c r="AB395" s="679">
        <v>12</v>
      </c>
      <c r="AC395" s="972">
        <v>1.1299999999999999</v>
      </c>
      <c r="AD395" s="972">
        <v>1.7</v>
      </c>
      <c r="AE395" s="959">
        <v>0.37</v>
      </c>
      <c r="AF395" s="959">
        <v>1.67</v>
      </c>
      <c r="AG395" s="959">
        <v>11.899999999999999</v>
      </c>
      <c r="AH395" s="959">
        <v>136.69999999999999</v>
      </c>
      <c r="AI395" s="959">
        <v>37.57</v>
      </c>
      <c r="AJ395" s="782">
        <v>2</v>
      </c>
      <c r="AK395" s="782">
        <v>10</v>
      </c>
      <c r="AL395" s="972">
        <v>970.46</v>
      </c>
      <c r="AM395" s="972">
        <v>4.3999999999999995</v>
      </c>
      <c r="AN395" s="972">
        <v>0.63</v>
      </c>
      <c r="AO395" s="845">
        <f t="shared" si="111"/>
        <v>-2.2779718089301166</v>
      </c>
      <c r="AP395" s="846">
        <f t="shared" si="112"/>
        <v>14.651231730892894</v>
      </c>
      <c r="AQ395" s="680">
        <f t="shared" si="113"/>
        <v>12.094741499232441</v>
      </c>
      <c r="AR395" s="745">
        <f>INDEX(Historical!$C$7:$C$1452,MATCH(B395,Historical!$B$7:$B$1452,0))*IF(AH395="n/a",1.03,IF(AH395&lt;0,1.01,IF(AH395&gt;10,1.1,(1+AH395/100))))</f>
        <v>0.24750000000000003</v>
      </c>
      <c r="AS395" s="678">
        <f t="shared" si="114"/>
        <v>0.27225000000000005</v>
      </c>
      <c r="AT395" s="678">
        <f t="shared" si="103"/>
        <v>0.2994750000000001</v>
      </c>
      <c r="AU395" s="678">
        <f t="shared" si="103"/>
        <v>0.32942250000000012</v>
      </c>
      <c r="AV395" s="678">
        <f t="shared" si="103"/>
        <v>0.36236475000000018</v>
      </c>
      <c r="AW395" s="745">
        <f t="shared" si="115"/>
        <v>1.5110122500000005</v>
      </c>
      <c r="AX395" s="854">
        <f t="shared" si="116"/>
        <v>7.8986526398327257</v>
      </c>
      <c r="AY395" s="831">
        <v>1.39</v>
      </c>
      <c r="AZ395" s="959">
        <v>6.34</v>
      </c>
      <c r="BA395" s="959">
        <v>-33.79</v>
      </c>
      <c r="BB395" s="959">
        <v>-14.05</v>
      </c>
      <c r="BC395" s="959">
        <v>-23.87</v>
      </c>
      <c r="BE395" s="701">
        <v>2012</v>
      </c>
      <c r="BF395" s="986" t="e">
        <f>#VALUE!</f>
        <v>#VALUE!</v>
      </c>
      <c r="BG395" s="972">
        <v>4.8</v>
      </c>
    </row>
    <row r="396" spans="1:59" ht="11.25" customHeight="1" x14ac:dyDescent="0.2">
      <c r="A396" s="566" t="s">
        <v>3939</v>
      </c>
      <c r="B396" s="651" t="s">
        <v>3940</v>
      </c>
      <c r="C396" s="1080" t="s">
        <v>4407</v>
      </c>
      <c r="D396" s="1080" t="s">
        <v>4408</v>
      </c>
      <c r="E396" s="835">
        <v>5</v>
      </c>
      <c r="F396" s="554">
        <v>795</v>
      </c>
      <c r="G396" s="554" t="s">
        <v>107</v>
      </c>
      <c r="H396" s="554" t="s">
        <v>107</v>
      </c>
      <c r="I396" s="966">
        <v>58.72</v>
      </c>
      <c r="J396" s="745">
        <f t="shared" si="104"/>
        <v>3.2697547683923704</v>
      </c>
      <c r="K396" s="968">
        <v>0.48</v>
      </c>
      <c r="L396" s="679">
        <v>4</v>
      </c>
      <c r="M396" s="736">
        <f t="shared" si="105"/>
        <v>1.92</v>
      </c>
      <c r="N396" s="644" t="s">
        <v>153</v>
      </c>
      <c r="O396" s="838">
        <v>0.44</v>
      </c>
      <c r="P396" s="958">
        <v>43173</v>
      </c>
      <c r="Q396" s="958">
        <v>43188</v>
      </c>
      <c r="R396" s="736">
        <f t="shared" si="106"/>
        <v>9.0909090909090864</v>
      </c>
      <c r="S396" s="802">
        <f>IF(INDEX(Historical!$D$7:$D$1452,MATCH(B396,Historical!$B$7:$B$1452,0))=0,"n/a",(INDEX(Historical!$C$7:$C$1452,MATCH(B396,Historical!$B$7:$B$1452,0))/INDEX(Historical!$D$7:$D$1452,MATCH(B396,Historical!$B$7:$B$1452,0))-1)*100)</f>
        <v>4.7619047619047672</v>
      </c>
      <c r="T396" s="802">
        <f>IF(INDEX(Historical!$F$7:$F$1452,MATCH(B396,Historical!$B$7:$B$1452,0))=0,"n/a",((INDEX(Historical!$C$7:$C$1452,MATCH(B396,Historical!$B$7:$B$1452,0))/INDEX(Historical!$F$7:$F$1452,MATCH(B396,Historical!$B$7:$B$1452,0)))^(1/3)-1)*100)</f>
        <v>10.064241629820891</v>
      </c>
      <c r="U396" s="802">
        <f>IF(INDEX(Historical!$I$7:$I$1452,MATCH(B396,Historical!$B$7:$B$1452,0))=0,"n/a",((INDEX(Historical!$C$7:$C$1452,MATCH(B396,Historical!$B$7:$B$1452,0))/INDEX(Historical!$I$7:$I$1452,MATCH(B396,Historical!$B$7:$B$1452,0)))^(1/5)-1)*100)</f>
        <v>9.4608784223157549</v>
      </c>
      <c r="V396" s="802">
        <f>IF(INDEX(Historical!$O$7:$O$1452,MATCH(B396,Historical!$B$7:$B$1452,0))=0,"n/a",((INDEX(Historical!$C$7:$C$1452,MATCH(B396,Historical!$B$7:$B$1452,0))/INDEX(Historical!$O$7:$O$1452,MATCH(B396,Historical!$B$7:$B$1452,0)))^(1/10)-1)*100)</f>
        <v>-1.2701977348889781</v>
      </c>
      <c r="W396" s="803" t="str">
        <f t="shared" si="107"/>
        <v>n/a</v>
      </c>
      <c r="X396" s="804">
        <f t="shared" si="108"/>
        <v>0.15408596779015887</v>
      </c>
      <c r="Y396" s="770"/>
      <c r="Z396" s="745">
        <f t="shared" si="109"/>
        <v>78.367346938775512</v>
      </c>
      <c r="AA396" s="678">
        <f t="shared" si="110"/>
        <v>23.967346938775506</v>
      </c>
      <c r="AB396" s="679">
        <v>12</v>
      </c>
      <c r="AC396" s="959">
        <v>2.4500000000000002</v>
      </c>
      <c r="AD396" s="959" t="s">
        <v>138</v>
      </c>
      <c r="AE396" s="959">
        <v>14.86</v>
      </c>
      <c r="AF396" s="959">
        <v>1.54</v>
      </c>
      <c r="AG396" s="959">
        <v>7.8</v>
      </c>
      <c r="AH396" s="959">
        <v>34.699999999999996</v>
      </c>
      <c r="AI396" s="959">
        <v>-16.350000000000001</v>
      </c>
      <c r="AJ396" s="959">
        <v>61.4</v>
      </c>
      <c r="AK396" s="959">
        <v>-6.05</v>
      </c>
      <c r="AL396" s="969">
        <v>38900</v>
      </c>
      <c r="AM396" s="964">
        <v>0.67999999999999994</v>
      </c>
      <c r="AN396" s="959">
        <v>0.51</v>
      </c>
      <c r="AO396" s="845">
        <f t="shared" si="111"/>
        <v>-11.23671374806738</v>
      </c>
      <c r="AP396" s="846">
        <f t="shared" si="112"/>
        <v>12.730633190708126</v>
      </c>
      <c r="AQ396" s="680">
        <f t="shared" si="113"/>
        <v>28.079340489859874</v>
      </c>
      <c r="AR396" s="745">
        <f>INDEX(Historical!$C$7:$C$1452,MATCH(B396,Historical!$B$7:$B$1452,0))*IF(AH396="n/a",1.03,IF(AH396&lt;0,1.01,IF(AH396&gt;10,1.1,(1+AH396/100))))</f>
        <v>1.9360000000000002</v>
      </c>
      <c r="AS396" s="678">
        <f t="shared" si="114"/>
        <v>1.9553600000000002</v>
      </c>
      <c r="AT396" s="678">
        <f t="shared" si="103"/>
        <v>1.9749136000000003</v>
      </c>
      <c r="AU396" s="678">
        <f t="shared" si="103"/>
        <v>1.9946627360000002</v>
      </c>
      <c r="AV396" s="678">
        <f t="shared" si="103"/>
        <v>2.0146093633600004</v>
      </c>
      <c r="AW396" s="745">
        <f t="shared" si="115"/>
        <v>9.8755456993600017</v>
      </c>
      <c r="AX396" s="854">
        <f t="shared" si="116"/>
        <v>16.818027417166213</v>
      </c>
      <c r="AY396" s="1090">
        <v>0.86</v>
      </c>
      <c r="AZ396" s="964">
        <v>6.36</v>
      </c>
      <c r="BA396" s="964">
        <v>-14.84</v>
      </c>
      <c r="BB396" s="964">
        <v>-9.4499999999999993</v>
      </c>
      <c r="BC396" s="964">
        <v>-9.4499999999999993</v>
      </c>
      <c r="BE396" s="701">
        <v>2014</v>
      </c>
      <c r="BF396" s="986" t="e">
        <f>#VALUE!</f>
        <v>#VALUE!</v>
      </c>
      <c r="BG396" s="972">
        <v>4.2</v>
      </c>
    </row>
    <row r="397" spans="1:59" s="882" customFormat="1" ht="11.25" customHeight="1" x14ac:dyDescent="0.2">
      <c r="A397" s="861" t="s">
        <v>1596</v>
      </c>
      <c r="B397" s="890" t="s">
        <v>1597</v>
      </c>
      <c r="C397" s="1080" t="s">
        <v>109</v>
      </c>
      <c r="D397" s="1080" t="s">
        <v>4419</v>
      </c>
      <c r="E397" s="1118">
        <v>8</v>
      </c>
      <c r="F397" s="554">
        <v>432</v>
      </c>
      <c r="G397" s="1179" t="s">
        <v>107</v>
      </c>
      <c r="H397" s="1179" t="s">
        <v>107</v>
      </c>
      <c r="I397" s="863">
        <v>15.5</v>
      </c>
      <c r="J397" s="864">
        <f t="shared" si="104"/>
        <v>3.612903225806452</v>
      </c>
      <c r="K397" s="865">
        <v>0.14000000000000001</v>
      </c>
      <c r="L397" s="866">
        <v>4</v>
      </c>
      <c r="M397" s="867">
        <f t="shared" si="105"/>
        <v>0.56000000000000005</v>
      </c>
      <c r="N397" s="868" t="s">
        <v>144</v>
      </c>
      <c r="O397" s="869">
        <v>0.13</v>
      </c>
      <c r="P397" s="891">
        <v>42964</v>
      </c>
      <c r="Q397" s="891">
        <v>42989</v>
      </c>
      <c r="R397" s="867">
        <f t="shared" si="106"/>
        <v>7.6923076923076987</v>
      </c>
      <c r="S397" s="802">
        <f>IF(INDEX(Historical!$D$7:$D$1452,MATCH(B397,Historical!$B$7:$B$1452,0))=0,"n/a",(INDEX(Historical!$C$7:$C$1452,MATCH(B397,Historical!$B$7:$B$1452,0))/INDEX(Historical!$D$7:$D$1452,MATCH(B397,Historical!$B$7:$B$1452,0))-1)*100)</f>
        <v>8.0000000000000071</v>
      </c>
      <c r="T397" s="802">
        <f>IF(INDEX(Historical!$F$7:$F$1452,MATCH(B397,Historical!$B$7:$B$1452,0))=0,"n/a",((INDEX(Historical!$C$7:$C$1452,MATCH(B397,Historical!$B$7:$B$1452,0))/INDEX(Historical!$F$7:$F$1452,MATCH(B397,Historical!$B$7:$B$1452,0)))^(1/3)-1)*100)</f>
        <v>8.7380373002892142</v>
      </c>
      <c r="U397" s="802">
        <f>IF(INDEX(Historical!$I$7:$I$1452,MATCH(B397,Historical!$B$7:$B$1452,0))=0,"n/a",((INDEX(Historical!$C$7:$C$1452,MATCH(B397,Historical!$B$7:$B$1452,0))/INDEX(Historical!$I$7:$I$1452,MATCH(B397,Historical!$B$7:$B$1452,0)))^(1/5)-1)*100)</f>
        <v>24.573093961551741</v>
      </c>
      <c r="V397" s="802">
        <f>IF(INDEX(Historical!$O$7:$O$1452,MATCH(B397,Historical!$B$7:$B$1452,0))=0,"n/a",((INDEX(Historical!$C$7:$C$1452,MATCH(B397,Historical!$B$7:$B$1452,0))/INDEX(Historical!$O$7:$O$1452,MATCH(B397,Historical!$B$7:$B$1452,0)))^(1/10)-1)*100)</f>
        <v>-2.8358342136926451</v>
      </c>
      <c r="W397" s="871" t="str">
        <f t="shared" si="107"/>
        <v>n/a</v>
      </c>
      <c r="X397" s="872" t="str">
        <f t="shared" si="108"/>
        <v>n/a</v>
      </c>
      <c r="Y397" s="1089" t="s">
        <v>4490</v>
      </c>
      <c r="Z397" s="864">
        <f t="shared" si="109"/>
        <v>70.886075949367083</v>
      </c>
      <c r="AA397" s="874">
        <f t="shared" si="110"/>
        <v>19.62025316455696</v>
      </c>
      <c r="AB397" s="866">
        <v>6</v>
      </c>
      <c r="AC397" s="875">
        <v>0.79</v>
      </c>
      <c r="AD397" s="875" t="s">
        <v>138</v>
      </c>
      <c r="AE397" s="875">
        <v>2.71</v>
      </c>
      <c r="AF397" s="875">
        <v>0.95</v>
      </c>
      <c r="AG397" s="875">
        <v>3.5000000000000004</v>
      </c>
      <c r="AH397" s="875">
        <v>-20.599999999999998</v>
      </c>
      <c r="AI397" s="875">
        <v>24.44</v>
      </c>
      <c r="AJ397" s="875">
        <v>-26.5</v>
      </c>
      <c r="AK397" s="875">
        <v>-13</v>
      </c>
      <c r="AL397" s="876">
        <v>116.72</v>
      </c>
      <c r="AM397" s="877">
        <v>0.2</v>
      </c>
      <c r="AN397" s="875">
        <v>0</v>
      </c>
      <c r="AO397" s="878">
        <f t="shared" si="111"/>
        <v>8.5657440228012334</v>
      </c>
      <c r="AP397" s="879">
        <f t="shared" si="112"/>
        <v>28.185997187358193</v>
      </c>
      <c r="AQ397" s="880">
        <f t="shared" si="113"/>
        <v>-8.9829307673454863</v>
      </c>
      <c r="AR397" s="745">
        <f>INDEX(Historical!$C$7:$C$1452,MATCH(B397,Historical!$B$7:$B$1452,0))*IF(AH397="n/a",1.03,IF(AH397&lt;0,1.01,IF(AH397&gt;10,1.1,(1+AH397/100))))</f>
        <v>0.5454</v>
      </c>
      <c r="AS397" s="874">
        <f t="shared" si="114"/>
        <v>0.59994000000000003</v>
      </c>
      <c r="AT397" s="874">
        <f t="shared" si="103"/>
        <v>0.60593940000000002</v>
      </c>
      <c r="AU397" s="874">
        <f t="shared" si="103"/>
        <v>0.61199879400000001</v>
      </c>
      <c r="AV397" s="874">
        <f t="shared" si="103"/>
        <v>0.61811878194000003</v>
      </c>
      <c r="AW397" s="864">
        <f t="shared" si="115"/>
        <v>2.9813969759400001</v>
      </c>
      <c r="AX397" s="881">
        <f t="shared" si="116"/>
        <v>19.234819199612904</v>
      </c>
      <c r="AY397" s="1091">
        <v>0.39</v>
      </c>
      <c r="AZ397" s="877">
        <v>5.66</v>
      </c>
      <c r="BA397" s="877">
        <v>-21.64</v>
      </c>
      <c r="BB397" s="877">
        <v>-9.32</v>
      </c>
      <c r="BC397" s="877">
        <v>-14.000000000000002</v>
      </c>
      <c r="BD397" s="1007"/>
      <c r="BE397" s="701">
        <v>2012</v>
      </c>
      <c r="BF397" s="986" t="e">
        <f>#VALUE!</f>
        <v>#VALUE!</v>
      </c>
      <c r="BG397" s="938">
        <v>0.4</v>
      </c>
    </row>
    <row r="398" spans="1:59" ht="11.25" customHeight="1" x14ac:dyDescent="0.2">
      <c r="A398" s="566" t="s">
        <v>1598</v>
      </c>
      <c r="B398" s="651" t="s">
        <v>1599</v>
      </c>
      <c r="C398" s="1080" t="s">
        <v>109</v>
      </c>
      <c r="D398" s="1080" t="s">
        <v>4419</v>
      </c>
      <c r="E398" s="835">
        <v>8</v>
      </c>
      <c r="F398" s="554">
        <v>521</v>
      </c>
      <c r="G398" s="554" t="s">
        <v>107</v>
      </c>
      <c r="H398" s="554" t="s">
        <v>107</v>
      </c>
      <c r="I398" s="966">
        <v>24.13</v>
      </c>
      <c r="J398" s="745">
        <f t="shared" si="104"/>
        <v>3.4811438043928722</v>
      </c>
      <c r="K398" s="968">
        <v>0.21</v>
      </c>
      <c r="L398" s="679">
        <v>4</v>
      </c>
      <c r="M398" s="736">
        <f t="shared" si="105"/>
        <v>0.84</v>
      </c>
      <c r="N398" s="644" t="s">
        <v>211</v>
      </c>
      <c r="O398" s="838">
        <v>0.2</v>
      </c>
      <c r="P398" s="958">
        <v>43326</v>
      </c>
      <c r="Q398" s="958">
        <v>43343</v>
      </c>
      <c r="R398" s="736">
        <f t="shared" si="106"/>
        <v>4.9999999999999902</v>
      </c>
      <c r="S398" s="802">
        <f>IF(INDEX(Historical!$D$7:$D$1452,MATCH(B398,Historical!$B$7:$B$1452,0))=0,"n/a",(INDEX(Historical!$C$7:$C$1452,MATCH(B398,Historical!$B$7:$B$1452,0))/INDEX(Historical!$D$7:$D$1452,MATCH(B398,Historical!$B$7:$B$1452,0))-1)*100)</f>
        <v>9.8591549295774747</v>
      </c>
      <c r="T398" s="802">
        <f>IF(INDEX(Historical!$F$7:$F$1452,MATCH(B398,Historical!$B$7:$B$1452,0))=0,"n/a",((INDEX(Historical!$C$7:$C$1452,MATCH(B398,Historical!$B$7:$B$1452,0))/INDEX(Historical!$F$7:$F$1452,MATCH(B398,Historical!$B$7:$B$1452,0)))^(1/3)-1)*100)</f>
        <v>9.1392883061105934</v>
      </c>
      <c r="U398" s="802">
        <f>IF(INDEX(Historical!$I$7:$I$1452,MATCH(B398,Historical!$B$7:$B$1452,0))=0,"n/a",((INDEX(Historical!$C$7:$C$1452,MATCH(B398,Historical!$B$7:$B$1452,0))/INDEX(Historical!$I$7:$I$1452,MATCH(B398,Historical!$B$7:$B$1452,0)))^(1/5)-1)*100)</f>
        <v>8.8691633250776327</v>
      </c>
      <c r="V398" s="802">
        <f>IF(INDEX(Historical!$O$7:$O$1452,MATCH(B398,Historical!$B$7:$B$1452,0))=0,"n/a",((INDEX(Historical!$C$7:$C$1452,MATCH(B398,Historical!$B$7:$B$1452,0))/INDEX(Historical!$O$7:$O$1452,MATCH(B398,Historical!$B$7:$B$1452,0)))^(1/10)-1)*100)</f>
        <v>6.3860125031012682</v>
      </c>
      <c r="W398" s="803">
        <f t="shared" si="107"/>
        <v>1.3888421484878806</v>
      </c>
      <c r="X398" s="804">
        <f t="shared" si="108"/>
        <v>1.7056083317456985</v>
      </c>
      <c r="Y398" s="967"/>
      <c r="Z398" s="745">
        <f t="shared" si="109"/>
        <v>51.533742331288344</v>
      </c>
      <c r="AA398" s="678">
        <f t="shared" si="110"/>
        <v>14.803680981595093</v>
      </c>
      <c r="AB398" s="679">
        <v>12</v>
      </c>
      <c r="AC398" s="959">
        <v>1.63</v>
      </c>
      <c r="AD398" s="959">
        <v>1.85</v>
      </c>
      <c r="AE398" s="959">
        <v>4.7300000000000004</v>
      </c>
      <c r="AF398" s="959">
        <v>1.18</v>
      </c>
      <c r="AG398" s="959">
        <v>7.8</v>
      </c>
      <c r="AH398" s="959">
        <v>10.199999999999999</v>
      </c>
      <c r="AI398" s="959">
        <v>3.8600000000000003</v>
      </c>
      <c r="AJ398" s="959">
        <v>5.2</v>
      </c>
      <c r="AK398" s="959">
        <v>8</v>
      </c>
      <c r="AL398" s="969">
        <v>1650</v>
      </c>
      <c r="AM398" s="964">
        <v>1.0999999999999999</v>
      </c>
      <c r="AN398" s="959">
        <v>1.1499999999999999</v>
      </c>
      <c r="AO398" s="845">
        <f t="shared" si="111"/>
        <v>-2.4533738521245887</v>
      </c>
      <c r="AP398" s="846">
        <f t="shared" si="112"/>
        <v>12.350307129470504</v>
      </c>
      <c r="AQ398" s="680">
        <f t="shared" si="113"/>
        <v>-11.888092472552692</v>
      </c>
      <c r="AR398" s="745">
        <f>INDEX(Historical!$C$7:$C$1452,MATCH(B398,Historical!$B$7:$B$1452,0))*IF(AH398="n/a",1.03,IF(AH398&lt;0,1.01,IF(AH398&gt;10,1.1,(1+AH398/100))))</f>
        <v>0.8580000000000001</v>
      </c>
      <c r="AS398" s="678">
        <f t="shared" si="114"/>
        <v>0.8911188000000001</v>
      </c>
      <c r="AT398" s="678">
        <f t="shared" si="103"/>
        <v>0.96240830400000021</v>
      </c>
      <c r="AU398" s="678">
        <f t="shared" si="103"/>
        <v>1.0394009683200003</v>
      </c>
      <c r="AV398" s="678">
        <f t="shared" si="103"/>
        <v>1.1225530457856003</v>
      </c>
      <c r="AW398" s="745">
        <f t="shared" si="115"/>
        <v>4.8734811181056008</v>
      </c>
      <c r="AX398" s="854">
        <f t="shared" si="116"/>
        <v>20.196772142998761</v>
      </c>
      <c r="AY398" s="1090">
        <v>0.65</v>
      </c>
      <c r="AZ398" s="964">
        <v>8.6</v>
      </c>
      <c r="BA398" s="964">
        <v>-17.14</v>
      </c>
      <c r="BB398" s="964">
        <v>-0.45999999999999996</v>
      </c>
      <c r="BC398" s="964">
        <v>-6.47</v>
      </c>
      <c r="BE398" s="701">
        <v>2011</v>
      </c>
      <c r="BF398" s="986" t="e">
        <f>#VALUE!</f>
        <v>#VALUE!</v>
      </c>
      <c r="BG398" s="972">
        <v>1</v>
      </c>
    </row>
    <row r="399" spans="1:59" ht="11.25" customHeight="1" x14ac:dyDescent="0.2">
      <c r="A399" s="667" t="s">
        <v>4345</v>
      </c>
      <c r="B399" s="651" t="s">
        <v>3941</v>
      </c>
      <c r="C399" s="1080" t="s">
        <v>4407</v>
      </c>
      <c r="D399" s="1080" t="s">
        <v>4408</v>
      </c>
      <c r="E399" s="835">
        <v>5</v>
      </c>
      <c r="F399" s="554">
        <v>839</v>
      </c>
      <c r="G399" s="554" t="s">
        <v>107</v>
      </c>
      <c r="H399" s="554" t="s">
        <v>107</v>
      </c>
      <c r="I399" s="966">
        <v>131</v>
      </c>
      <c r="J399" s="745">
        <f t="shared" si="104"/>
        <v>3.2061068702290076</v>
      </c>
      <c r="K399" s="968">
        <v>1.05</v>
      </c>
      <c r="L399" s="679">
        <v>4</v>
      </c>
      <c r="M399" s="736">
        <f t="shared" si="105"/>
        <v>4.2</v>
      </c>
      <c r="N399" s="726" t="s">
        <v>112</v>
      </c>
      <c r="O399" s="838">
        <v>0.85</v>
      </c>
      <c r="P399" s="958">
        <v>43354</v>
      </c>
      <c r="Q399" s="958">
        <v>43370</v>
      </c>
      <c r="R399" s="736">
        <f t="shared" si="106"/>
        <v>23.529411764705891</v>
      </c>
      <c r="S399" s="802">
        <f>IF(INDEX(Historical!$D$7:$D$1452,MATCH(B399,Historical!$B$7:$B$1452,0))=0,"n/a",(INDEX(Historical!$C$7:$C$1452,MATCH(B399,Historical!$B$7:$B$1452,0))/INDEX(Historical!$D$7:$D$1452,MATCH(B399,Historical!$B$7:$B$1452,0))-1)*100)</f>
        <v>13.33333333333333</v>
      </c>
      <c r="T399" s="802">
        <f>IF(INDEX(Historical!$F$7:$F$1452,MATCH(B399,Historical!$B$7:$B$1452,0))=0,"n/a",((INDEX(Historical!$C$7:$C$1452,MATCH(B399,Historical!$B$7:$B$1452,0))/INDEX(Historical!$F$7:$F$1452,MATCH(B399,Historical!$B$7:$B$1452,0)))^(1/3)-1)*100)</f>
        <v>19.348319192733697</v>
      </c>
      <c r="U399" s="802">
        <f>IF(INDEX(Historical!$I$7:$I$1452,MATCH(B399,Historical!$B$7:$B$1452,0))=0,"n/a",((INDEX(Historical!$C$7:$C$1452,MATCH(B399,Historical!$B$7:$B$1452,0))/INDEX(Historical!$I$7:$I$1452,MATCH(B399,Historical!$B$7:$B$1452,0)))^(1/5)-1)*100)</f>
        <v>14.075728221651174</v>
      </c>
      <c r="V399" s="802">
        <f>IF(INDEX(Historical!$O$7:$O$1452,MATCH(B399,Historical!$B$7:$B$1452,0))=0,"n/a",((INDEX(Historical!$C$7:$C$1452,MATCH(B399,Historical!$B$7:$B$1452,0))/INDEX(Historical!$O$7:$O$1452,MATCH(B399,Historical!$B$7:$B$1452,0)))^(1/10)-1)*100)</f>
        <v>7.7619158980799963</v>
      </c>
      <c r="W399" s="803">
        <f t="shared" si="107"/>
        <v>1.813434776474836</v>
      </c>
      <c r="X399" s="804">
        <f t="shared" si="108"/>
        <v>0.41892048278723731</v>
      </c>
      <c r="Y399" s="756"/>
      <c r="Z399" s="745">
        <f t="shared" si="109"/>
        <v>70.826306913996632</v>
      </c>
      <c r="AA399" s="678">
        <f t="shared" si="110"/>
        <v>22.091062394603711</v>
      </c>
      <c r="AB399" s="679">
        <v>12</v>
      </c>
      <c r="AC399" s="959">
        <v>5.93</v>
      </c>
      <c r="AD399" s="959" t="s">
        <v>138</v>
      </c>
      <c r="AE399" s="959">
        <v>9.1</v>
      </c>
      <c r="AF399" s="959">
        <v>4.47</v>
      </c>
      <c r="AG399" s="959">
        <v>21</v>
      </c>
      <c r="AH399" s="959">
        <v>42.6</v>
      </c>
      <c r="AI399" s="959">
        <v>3.05</v>
      </c>
      <c r="AJ399" s="959">
        <v>33.6</v>
      </c>
      <c r="AK399" s="959" t="s">
        <v>138</v>
      </c>
      <c r="AL399" s="969">
        <v>3740</v>
      </c>
      <c r="AM399" s="964">
        <v>0.8</v>
      </c>
      <c r="AN399" s="959">
        <v>0</v>
      </c>
      <c r="AO399" s="845">
        <f t="shared" si="111"/>
        <v>-4.8092273027235279</v>
      </c>
      <c r="AP399" s="846">
        <f t="shared" si="112"/>
        <v>17.281835091880183</v>
      </c>
      <c r="AQ399" s="680">
        <f t="shared" si="113"/>
        <v>109.49362112153369</v>
      </c>
      <c r="AR399" s="745">
        <f>INDEX(Historical!$C$7:$C$1452,MATCH(B399,Historical!$B$7:$B$1452,0))*IF(AH399="n/a",1.03,IF(AH399&lt;0,1.01,IF(AH399&gt;10,1.1,(1+AH399/100))))</f>
        <v>3.74</v>
      </c>
      <c r="AS399" s="678">
        <f t="shared" si="114"/>
        <v>3.8540700000000001</v>
      </c>
      <c r="AT399" s="678">
        <f t="shared" si="103"/>
        <v>3.9696921000000001</v>
      </c>
      <c r="AU399" s="678">
        <f t="shared" si="103"/>
        <v>4.0887828630000005</v>
      </c>
      <c r="AV399" s="678">
        <f t="shared" si="103"/>
        <v>4.2114463488900009</v>
      </c>
      <c r="AW399" s="745">
        <f t="shared" si="115"/>
        <v>19.86399131189</v>
      </c>
      <c r="AX399" s="854">
        <f t="shared" si="116"/>
        <v>15.163352146480916</v>
      </c>
      <c r="AY399" s="1090">
        <v>0.44</v>
      </c>
      <c r="AZ399" s="964">
        <v>21.4</v>
      </c>
      <c r="BA399" s="964">
        <v>-8.74</v>
      </c>
      <c r="BB399" s="964">
        <v>-2.63</v>
      </c>
      <c r="BC399" s="964">
        <v>3.9</v>
      </c>
      <c r="BE399" s="701">
        <v>2014</v>
      </c>
      <c r="BF399" s="986" t="e">
        <f>#VALUE!</f>
        <v>#VALUE!</v>
      </c>
      <c r="BG399" s="972">
        <v>7.9</v>
      </c>
    </row>
    <row r="400" spans="1:59" ht="11.25" customHeight="1" x14ac:dyDescent="0.2">
      <c r="A400" s="645" t="s">
        <v>1602</v>
      </c>
      <c r="B400" s="651" t="s">
        <v>35</v>
      </c>
      <c r="C400" s="1080" t="s">
        <v>132</v>
      </c>
      <c r="D400" s="1080" t="s">
        <v>4416</v>
      </c>
      <c r="E400" s="835">
        <v>7</v>
      </c>
      <c r="F400" s="554">
        <v>586</v>
      </c>
      <c r="G400" s="554" t="s">
        <v>38</v>
      </c>
      <c r="H400" s="554" t="s">
        <v>38</v>
      </c>
      <c r="I400" s="966">
        <v>52.05</v>
      </c>
      <c r="J400" s="745">
        <f t="shared" si="104"/>
        <v>3.4582132564841501</v>
      </c>
      <c r="K400" s="968">
        <v>0.45</v>
      </c>
      <c r="L400" s="679">
        <v>4</v>
      </c>
      <c r="M400" s="736">
        <f t="shared" si="105"/>
        <v>1.8</v>
      </c>
      <c r="N400" s="644" t="s">
        <v>322</v>
      </c>
      <c r="O400" s="838">
        <v>0.43</v>
      </c>
      <c r="P400" s="958">
        <v>43166</v>
      </c>
      <c r="Q400" s="958">
        <v>43189</v>
      </c>
      <c r="R400" s="736">
        <f t="shared" si="106"/>
        <v>4.6511627906976782</v>
      </c>
      <c r="S400" s="802">
        <f>IF(INDEX(Historical!$D$7:$D$1452,MATCH(B400,Historical!$B$7:$B$1452,0))=0,"n/a",(INDEX(Historical!$C$7:$C$1452,MATCH(B400,Historical!$B$7:$B$1452,0))/INDEX(Historical!$D$7:$D$1452,MATCH(B400,Historical!$B$7:$B$1452,0))-1)*100)</f>
        <v>4.8780487804878092</v>
      </c>
      <c r="T400" s="802">
        <f>IF(INDEX(Historical!$F$7:$F$1452,MATCH(B400,Historical!$B$7:$B$1452,0))=0,"n/a",((INDEX(Historical!$C$7:$C$1452,MATCH(B400,Historical!$B$7:$B$1452,0))/INDEX(Historical!$F$7:$F$1452,MATCH(B400,Historical!$B$7:$B$1452,0)))^(1/3)-1)*100)</f>
        <v>5.1369991663735792</v>
      </c>
      <c r="U400" s="802">
        <f>IF(INDEX(Historical!$I$7:$I$1452,MATCH(B400,Historical!$B$7:$B$1452,0))=0,"n/a",((INDEX(Historical!$C$7:$C$1452,MATCH(B400,Historical!$B$7:$B$1452,0))/INDEX(Historical!$I$7:$I$1452,MATCH(B400,Historical!$B$7:$B$1452,0)))^(1/5)-1)*100)</f>
        <v>3.9077690727135295</v>
      </c>
      <c r="V400" s="802">
        <f>IF(INDEX(Historical!$O$7:$O$1452,MATCH(B400,Historical!$B$7:$B$1452,0))=0,"n/a",((INDEX(Historical!$C$7:$C$1452,MATCH(B400,Historical!$B$7:$B$1452,0))/INDEX(Historical!$O$7:$O$1452,MATCH(B400,Historical!$B$7:$B$1452,0)))^(1/10)-1)*100)</f>
        <v>3.928404124421836</v>
      </c>
      <c r="W400" s="803">
        <f t="shared" si="107"/>
        <v>0.99474721768566943</v>
      </c>
      <c r="X400" s="804" t="str">
        <f t="shared" si="108"/>
        <v>n/a</v>
      </c>
      <c r="Y400" s="748"/>
      <c r="Z400" s="745">
        <f t="shared" si="109"/>
        <v>62.93706293706294</v>
      </c>
      <c r="AA400" s="678">
        <f t="shared" si="110"/>
        <v>18.1993006993007</v>
      </c>
      <c r="AB400" s="679">
        <v>12</v>
      </c>
      <c r="AC400" s="959">
        <v>2.86</v>
      </c>
      <c r="AD400" s="959">
        <v>2.5099999999999998</v>
      </c>
      <c r="AE400" s="959">
        <v>2.97</v>
      </c>
      <c r="AF400" s="959">
        <v>1.83</v>
      </c>
      <c r="AG400" s="959">
        <v>15.5</v>
      </c>
      <c r="AH400" s="959">
        <v>-6.4</v>
      </c>
      <c r="AI400" s="959">
        <v>5.46</v>
      </c>
      <c r="AJ400" s="959">
        <v>-8.2000000000000011</v>
      </c>
      <c r="AK400" s="959">
        <v>7.26</v>
      </c>
      <c r="AL400" s="969">
        <v>27650</v>
      </c>
      <c r="AM400" s="964">
        <v>0.1</v>
      </c>
      <c r="AN400" s="959">
        <v>1.03</v>
      </c>
      <c r="AO400" s="845">
        <f t="shared" si="111"/>
        <v>-10.83331837010302</v>
      </c>
      <c r="AP400" s="846">
        <f t="shared" si="112"/>
        <v>7.3659823291976796</v>
      </c>
      <c r="AQ400" s="680">
        <f t="shared" si="113"/>
        <v>21.66387262494116</v>
      </c>
      <c r="AR400" s="745">
        <f>INDEX(Historical!$C$7:$C$1452,MATCH(B400,Historical!$B$7:$B$1452,0))*IF(AH400="n/a",1.03,IF(AH400&lt;0,1.01,IF(AH400&gt;10,1.1,(1+AH400/100))))</f>
        <v>1.7372000000000001</v>
      </c>
      <c r="AS400" s="678">
        <f t="shared" si="114"/>
        <v>1.83205112</v>
      </c>
      <c r="AT400" s="678">
        <f t="shared" si="103"/>
        <v>1.9650580313120001</v>
      </c>
      <c r="AU400" s="678">
        <f t="shared" si="103"/>
        <v>2.1077212443852513</v>
      </c>
      <c r="AV400" s="678">
        <f t="shared" si="103"/>
        <v>2.2607418067276206</v>
      </c>
      <c r="AW400" s="745">
        <f t="shared" si="115"/>
        <v>9.9027722024248721</v>
      </c>
      <c r="AX400" s="854">
        <f t="shared" si="116"/>
        <v>19.025498947982463</v>
      </c>
      <c r="AY400" s="1090">
        <v>0.4</v>
      </c>
      <c r="AZ400" s="964">
        <v>12.690000000000001</v>
      </c>
      <c r="BA400" s="964">
        <v>-8.17</v>
      </c>
      <c r="BB400" s="964">
        <v>-3.5999999999999996</v>
      </c>
      <c r="BC400" s="964">
        <v>-0.44999999999999996</v>
      </c>
      <c r="BE400" s="701">
        <v>2012</v>
      </c>
      <c r="BF400" s="986" t="e">
        <f>#VALUE!</f>
        <v>#VALUE!</v>
      </c>
      <c r="BG400" s="972">
        <v>5</v>
      </c>
    </row>
    <row r="401" spans="1:59" ht="11.25" customHeight="1" x14ac:dyDescent="0.2">
      <c r="A401" s="566" t="s">
        <v>1605</v>
      </c>
      <c r="B401" s="651" t="s">
        <v>1606</v>
      </c>
      <c r="C401" s="1080" t="s">
        <v>109</v>
      </c>
      <c r="D401" s="1080" t="s">
        <v>4427</v>
      </c>
      <c r="E401" s="835">
        <v>8</v>
      </c>
      <c r="F401" s="554">
        <v>467</v>
      </c>
      <c r="G401" s="554" t="s">
        <v>107</v>
      </c>
      <c r="H401" s="554" t="s">
        <v>107</v>
      </c>
      <c r="I401" s="966">
        <v>38.5</v>
      </c>
      <c r="J401" s="745">
        <f t="shared" si="104"/>
        <v>3.3246753246753249</v>
      </c>
      <c r="K401" s="968">
        <v>0.32</v>
      </c>
      <c r="L401" s="679">
        <v>4</v>
      </c>
      <c r="M401" s="736">
        <f t="shared" si="105"/>
        <v>1.28</v>
      </c>
      <c r="N401" s="644" t="s">
        <v>322</v>
      </c>
      <c r="O401" s="838">
        <v>0.31</v>
      </c>
      <c r="P401" s="958">
        <v>43174</v>
      </c>
      <c r="Q401" s="958">
        <v>43189</v>
      </c>
      <c r="R401" s="736">
        <f t="shared" si="106"/>
        <v>3.2258064516129057</v>
      </c>
      <c r="S401" s="802">
        <f>IF(INDEX(Historical!$D$7:$D$1452,MATCH(B401,Historical!$B$7:$B$1452,0))=0,"n/a",(INDEX(Historical!$C$7:$C$1452,MATCH(B401,Historical!$B$7:$B$1452,0))/INDEX(Historical!$D$7:$D$1452,MATCH(B401,Historical!$B$7:$B$1452,0))-1)*100)</f>
        <v>3.3333333333333437</v>
      </c>
      <c r="T401" s="802">
        <f>IF(INDEX(Historical!$F$7:$F$1452,MATCH(B401,Historical!$B$7:$B$1452,0))=0,"n/a",((INDEX(Historical!$C$7:$C$1452,MATCH(B401,Historical!$B$7:$B$1452,0))/INDEX(Historical!$F$7:$F$1452,MATCH(B401,Historical!$B$7:$B$1452,0)))^(1/3)-1)*100)</f>
        <v>3.4509669068251148</v>
      </c>
      <c r="U401" s="802">
        <f>IF(INDEX(Historical!$I$7:$I$1452,MATCH(B401,Historical!$B$7:$B$1452,0))=0,"n/a",((INDEX(Historical!$C$7:$C$1452,MATCH(B401,Historical!$B$7:$B$1452,0))/INDEX(Historical!$I$7:$I$1452,MATCH(B401,Historical!$B$7:$B$1452,0)))^(1/5)-1)*100)</f>
        <v>3.5804203580214189</v>
      </c>
      <c r="V401" s="802">
        <f>IF(INDEX(Historical!$O$7:$O$1452,MATCH(B401,Historical!$B$7:$B$1452,0))=0,"n/a",((INDEX(Historical!$C$7:$C$1452,MATCH(B401,Historical!$B$7:$B$1452,0))/INDEX(Historical!$O$7:$O$1452,MATCH(B401,Historical!$B$7:$B$1452,0)))^(1/10)-1)*100)</f>
        <v>3.4889311008476032</v>
      </c>
      <c r="W401" s="803">
        <f t="shared" si="107"/>
        <v>1.0262227182278232</v>
      </c>
      <c r="X401" s="804" t="str">
        <f t="shared" si="108"/>
        <v>n/a</v>
      </c>
      <c r="Y401" s="760"/>
      <c r="Z401" s="745" t="str">
        <f t="shared" si="109"/>
        <v>n/a</v>
      </c>
      <c r="AA401" s="678" t="str">
        <f t="shared" si="110"/>
        <v>n/a</v>
      </c>
      <c r="AB401" s="679">
        <v>12</v>
      </c>
      <c r="AC401" s="959" t="s">
        <v>138</v>
      </c>
      <c r="AD401" s="959" t="s">
        <v>138</v>
      </c>
      <c r="AE401" s="959" t="s">
        <v>138</v>
      </c>
      <c r="AF401" s="959" t="s">
        <v>138</v>
      </c>
      <c r="AG401" s="959" t="s">
        <v>138</v>
      </c>
      <c r="AH401" s="959" t="s">
        <v>138</v>
      </c>
      <c r="AI401" s="959" t="s">
        <v>138</v>
      </c>
      <c r="AJ401" s="959" t="s">
        <v>138</v>
      </c>
      <c r="AK401" s="959" t="s">
        <v>138</v>
      </c>
      <c r="AL401" s="969" t="s">
        <v>138</v>
      </c>
      <c r="AM401" s="964" t="s">
        <v>138</v>
      </c>
      <c r="AN401" s="959" t="s">
        <v>138</v>
      </c>
      <c r="AO401" s="845" t="str">
        <f t="shared" si="111"/>
        <v>n/a</v>
      </c>
      <c r="AP401" s="846">
        <f t="shared" si="112"/>
        <v>6.9050956826967438</v>
      </c>
      <c r="AQ401" s="680" t="str">
        <f t="shared" si="113"/>
        <v>n/a</v>
      </c>
      <c r="AR401" s="745">
        <f>INDEX(Historical!$C$7:$C$1452,MATCH(B401,Historical!$B$7:$B$1452,0))*IF(AH401="n/a",1.03,IF(AH401&lt;0,1.01,IF(AH401&gt;10,1.1,(1+AH401/100))))</f>
        <v>1.2772000000000001</v>
      </c>
      <c r="AS401" s="678">
        <f t="shared" si="114"/>
        <v>1.3155160000000001</v>
      </c>
      <c r="AT401" s="678">
        <f t="shared" si="103"/>
        <v>1.3549814800000002</v>
      </c>
      <c r="AU401" s="678">
        <f t="shared" si="103"/>
        <v>1.3956309244000003</v>
      </c>
      <c r="AV401" s="678">
        <f t="shared" si="103"/>
        <v>1.4374998521320004</v>
      </c>
      <c r="AW401" s="745">
        <f t="shared" si="115"/>
        <v>6.7808282565320015</v>
      </c>
      <c r="AX401" s="854">
        <f t="shared" si="116"/>
        <v>17.612540926057147</v>
      </c>
      <c r="AY401" s="1090" t="s">
        <v>138</v>
      </c>
      <c r="AZ401" s="964" t="s">
        <v>138</v>
      </c>
      <c r="BA401" s="964" t="s">
        <v>138</v>
      </c>
      <c r="BB401" s="964" t="s">
        <v>138</v>
      </c>
      <c r="BC401" s="964" t="s">
        <v>138</v>
      </c>
      <c r="BD401" s="1006" t="s">
        <v>4351</v>
      </c>
      <c r="BE401" s="701">
        <v>2011</v>
      </c>
      <c r="BF401" s="986" t="e">
        <f>#VALUE!</f>
        <v>#VALUE!</v>
      </c>
      <c r="BG401" s="972" t="s">
        <v>138</v>
      </c>
    </row>
    <row r="402" spans="1:59" ht="11.25" customHeight="1" x14ac:dyDescent="0.2">
      <c r="A402" s="566" t="s">
        <v>3942</v>
      </c>
      <c r="B402" s="651" t="s">
        <v>3943</v>
      </c>
      <c r="C402" s="1080" t="s">
        <v>4407</v>
      </c>
      <c r="D402" s="1080" t="s">
        <v>4408</v>
      </c>
      <c r="E402" s="835">
        <v>5</v>
      </c>
      <c r="F402" s="554">
        <v>800</v>
      </c>
      <c r="G402" s="554" t="s">
        <v>107</v>
      </c>
      <c r="H402" s="554" t="s">
        <v>107</v>
      </c>
      <c r="I402" s="966">
        <v>37.049999999999997</v>
      </c>
      <c r="J402" s="745">
        <f t="shared" si="104"/>
        <v>4.426450742240216</v>
      </c>
      <c r="K402" s="968">
        <v>0.41</v>
      </c>
      <c r="L402" s="679">
        <v>4</v>
      </c>
      <c r="M402" s="736">
        <f t="shared" si="105"/>
        <v>1.64</v>
      </c>
      <c r="N402" s="644" t="s">
        <v>509</v>
      </c>
      <c r="O402" s="838">
        <v>0.39</v>
      </c>
      <c r="P402" s="958">
        <v>43180</v>
      </c>
      <c r="Q402" s="958">
        <v>43195</v>
      </c>
      <c r="R402" s="736">
        <f t="shared" si="106"/>
        <v>5.128205128205118</v>
      </c>
      <c r="S402" s="802">
        <f>IF(INDEX(Historical!$D$7:$D$1452,MATCH(B402,Historical!$B$7:$B$1452,0))=0,"n/a",(INDEX(Historical!$C$7:$C$1452,MATCH(B402,Historical!$B$7:$B$1452,0))/INDEX(Historical!$D$7:$D$1452,MATCH(B402,Historical!$B$7:$B$1452,0))-1)*100)</f>
        <v>9.2857142857142971</v>
      </c>
      <c r="T402" s="802">
        <f>IF(INDEX(Historical!$F$7:$F$1452,MATCH(B402,Historical!$B$7:$B$1452,0))=0,"n/a",((INDEX(Historical!$C$7:$C$1452,MATCH(B402,Historical!$B$7:$B$1452,0))/INDEX(Historical!$F$7:$F$1452,MATCH(B402,Historical!$B$7:$B$1452,0)))^(1/3)-1)*100)</f>
        <v>11.290002117788411</v>
      </c>
      <c r="U402" s="802" t="str">
        <f>IF(INDEX(Historical!$I$7:$I$1452,MATCH(B402,Historical!$B$7:$B$1452,0))=0,"n/a",((INDEX(Historical!$C$7:$C$1452,MATCH(B402,Historical!$B$7:$B$1452,0))/INDEX(Historical!$I$7:$I$1452,MATCH(B402,Historical!$B$7:$B$1452,0)))^(1/5)-1)*100)</f>
        <v>n/a</v>
      </c>
      <c r="V402" s="802" t="str">
        <f>IF(INDEX(Historical!$O$7:$O$1452,MATCH(B402,Historical!$B$7:$B$1452,0))=0,"n/a",((INDEX(Historical!$C$7:$C$1452,MATCH(B402,Historical!$B$7:$B$1452,0))/INDEX(Historical!$O$7:$O$1452,MATCH(B402,Historical!$B$7:$B$1452,0)))^(1/10)-1)*100)</f>
        <v>n/a</v>
      </c>
      <c r="W402" s="803" t="str">
        <f t="shared" si="107"/>
        <v>n/a</v>
      </c>
      <c r="X402" s="804" t="str">
        <f t="shared" si="108"/>
        <v>n/a</v>
      </c>
      <c r="Y402" s="967"/>
      <c r="Z402" s="745" t="str">
        <f t="shared" si="109"/>
        <v>n/a</v>
      </c>
      <c r="AA402" s="678" t="str">
        <f t="shared" si="110"/>
        <v>n/a</v>
      </c>
      <c r="AB402" s="679">
        <v>12</v>
      </c>
      <c r="AC402" s="959">
        <v>-0.77</v>
      </c>
      <c r="AD402" s="959" t="s">
        <v>138</v>
      </c>
      <c r="AE402" s="959">
        <v>4.28</v>
      </c>
      <c r="AF402" s="959">
        <v>2.2999999999999998</v>
      </c>
      <c r="AG402" s="959">
        <v>-2.6</v>
      </c>
      <c r="AH402" s="961">
        <v>-106.69999999999999</v>
      </c>
      <c r="AI402" s="961">
        <v>185.7</v>
      </c>
      <c r="AJ402" s="959">
        <v>41.3</v>
      </c>
      <c r="AK402" s="959" t="s">
        <v>138</v>
      </c>
      <c r="AL402" s="969">
        <v>1960</v>
      </c>
      <c r="AM402" s="964">
        <v>1.0999999999999999</v>
      </c>
      <c r="AN402" s="959">
        <v>1.45</v>
      </c>
      <c r="AO402" s="845" t="str">
        <f t="shared" si="111"/>
        <v>n/a</v>
      </c>
      <c r="AP402" s="846" t="str">
        <f t="shared" si="112"/>
        <v>n/a</v>
      </c>
      <c r="AQ402" s="680" t="str">
        <f t="shared" si="113"/>
        <v>n/a</v>
      </c>
      <c r="AR402" s="745">
        <f>INDEX(Historical!$C$7:$C$1452,MATCH(B402,Historical!$B$7:$B$1452,0))*IF(AH402="n/a",1.03,IF(AH402&lt;0,1.01,IF(AH402&gt;10,1.1,(1+AH402/100))))</f>
        <v>1.5453000000000001</v>
      </c>
      <c r="AS402" s="678">
        <f t="shared" si="114"/>
        <v>1.6998300000000002</v>
      </c>
      <c r="AT402" s="678">
        <f t="shared" si="103"/>
        <v>1.7508249000000002</v>
      </c>
      <c r="AU402" s="678">
        <f t="shared" si="103"/>
        <v>1.8033496470000003</v>
      </c>
      <c r="AV402" s="678">
        <f t="shared" si="103"/>
        <v>1.8574501364100005</v>
      </c>
      <c r="AW402" s="745">
        <f t="shared" si="115"/>
        <v>8.6567546834100018</v>
      </c>
      <c r="AX402" s="854">
        <f t="shared" si="116"/>
        <v>23.365059874251017</v>
      </c>
      <c r="AY402" s="1090">
        <v>0.81</v>
      </c>
      <c r="AZ402" s="964">
        <v>17.32</v>
      </c>
      <c r="BA402" s="964">
        <v>-32.43</v>
      </c>
      <c r="BB402" s="964">
        <v>-5.75</v>
      </c>
      <c r="BC402" s="964">
        <v>-7.0499999999999989</v>
      </c>
      <c r="BE402" s="701">
        <v>2014</v>
      </c>
      <c r="BF402" s="986" t="e">
        <f>#VALUE!</f>
        <v>#VALUE!</v>
      </c>
      <c r="BG402" s="972">
        <v>-0.89999999999999991</v>
      </c>
    </row>
    <row r="403" spans="1:59" ht="11.25" customHeight="1" x14ac:dyDescent="0.2">
      <c r="A403" s="645" t="s">
        <v>1607</v>
      </c>
      <c r="B403" s="651" t="s">
        <v>1608</v>
      </c>
      <c r="C403" s="1080" t="s">
        <v>155</v>
      </c>
      <c r="D403" s="1080" t="s">
        <v>4409</v>
      </c>
      <c r="E403" s="835">
        <v>8</v>
      </c>
      <c r="F403" s="554">
        <v>565</v>
      </c>
      <c r="G403" s="554" t="s">
        <v>107</v>
      </c>
      <c r="H403" s="554" t="s">
        <v>107</v>
      </c>
      <c r="I403" s="966">
        <v>83.27</v>
      </c>
      <c r="J403" s="745">
        <f t="shared" si="104"/>
        <v>2.5459349105320048</v>
      </c>
      <c r="K403" s="968">
        <v>0.53</v>
      </c>
      <c r="L403" s="679">
        <v>4</v>
      </c>
      <c r="M403" s="736">
        <f t="shared" si="105"/>
        <v>2.12</v>
      </c>
      <c r="N403" s="644" t="s">
        <v>628</v>
      </c>
      <c r="O403" s="838">
        <v>0.5</v>
      </c>
      <c r="P403" s="958">
        <v>43479</v>
      </c>
      <c r="Q403" s="958">
        <v>43495</v>
      </c>
      <c r="R403" s="736">
        <f t="shared" si="106"/>
        <v>6.0000000000000053</v>
      </c>
      <c r="S403" s="802">
        <f>IF(INDEX(Historical!$D$7:$D$1452,MATCH(B403,Historical!$B$7:$B$1452,0))=0,"n/a",(INDEX(Historical!$C$7:$C$1452,MATCH(B403,Historical!$B$7:$B$1452,0))/INDEX(Historical!$D$7:$D$1452,MATCH(B403,Historical!$B$7:$B$1452,0))-1)*100)</f>
        <v>12.5</v>
      </c>
      <c r="T403" s="802">
        <f>IF(INDEX(Historical!$F$7:$F$1452,MATCH(B403,Historical!$B$7:$B$1452,0))=0,"n/a",((INDEX(Historical!$C$7:$C$1452,MATCH(B403,Historical!$B$7:$B$1452,0))/INDEX(Historical!$F$7:$F$1452,MATCH(B403,Historical!$B$7:$B$1452,0)))^(1/3)-1)*100)</f>
        <v>11.744870942148067</v>
      </c>
      <c r="U403" s="802">
        <f>IF(INDEX(Historical!$I$7:$I$1452,MATCH(B403,Historical!$B$7:$B$1452,0))=0,"n/a",((INDEX(Historical!$C$7:$C$1452,MATCH(B403,Historical!$B$7:$B$1452,0))/INDEX(Historical!$I$7:$I$1452,MATCH(B403,Historical!$B$7:$B$1452,0)))^(1/5)-1)*100)</f>
        <v>21.493409089334857</v>
      </c>
      <c r="V403" s="802">
        <f>IF(INDEX(Historical!$O$7:$O$1452,MATCH(B403,Historical!$B$7:$B$1452,0))=0,"n/a",((INDEX(Historical!$C$7:$C$1452,MATCH(B403,Historical!$B$7:$B$1452,0))/INDEX(Historical!$O$7:$O$1452,MATCH(B403,Historical!$B$7:$B$1452,0)))^(1/10)-1)*100)</f>
        <v>16.23080652394242</v>
      </c>
      <c r="W403" s="803">
        <f t="shared" si="107"/>
        <v>1.3242354320242471</v>
      </c>
      <c r="X403" s="804">
        <f t="shared" si="108"/>
        <v>5.6561602866670677</v>
      </c>
      <c r="Y403" s="756"/>
      <c r="Z403" s="745">
        <f t="shared" si="109"/>
        <v>39.924670433145018</v>
      </c>
      <c r="AA403" s="678">
        <f t="shared" si="110"/>
        <v>15.681732580037664</v>
      </c>
      <c r="AB403" s="679">
        <v>12</v>
      </c>
      <c r="AC403" s="959">
        <v>5.31</v>
      </c>
      <c r="AD403" s="959">
        <v>2.21</v>
      </c>
      <c r="AE403" s="959">
        <v>1.52</v>
      </c>
      <c r="AF403" s="959">
        <v>2.13</v>
      </c>
      <c r="AG403" s="959">
        <v>16.8</v>
      </c>
      <c r="AH403" s="959">
        <v>4.7</v>
      </c>
      <c r="AI403" s="959">
        <v>3.7800000000000002</v>
      </c>
      <c r="AJ403" s="959">
        <v>3.8</v>
      </c>
      <c r="AK403" s="959">
        <v>7.1</v>
      </c>
      <c r="AL403" s="969">
        <v>11610</v>
      </c>
      <c r="AM403" s="964">
        <v>0.1</v>
      </c>
      <c r="AN403" s="959">
        <v>0.7</v>
      </c>
      <c r="AO403" s="845">
        <f t="shared" si="111"/>
        <v>8.3576114198291975</v>
      </c>
      <c r="AP403" s="846">
        <f t="shared" si="112"/>
        <v>24.039343999866862</v>
      </c>
      <c r="AQ403" s="680">
        <f t="shared" si="113"/>
        <v>21.841591868714218</v>
      </c>
      <c r="AR403" s="745">
        <f>INDEX(Historical!$C$7:$C$1452,MATCH(B403,Historical!$B$7:$B$1452,0))*IF(AH403="n/a",1.03,IF(AH403&lt;0,1.01,IF(AH403&gt;10,1.1,(1+AH403/100))))</f>
        <v>1.8845999999999998</v>
      </c>
      <c r="AS403" s="678">
        <f t="shared" si="114"/>
        <v>1.95583788</v>
      </c>
      <c r="AT403" s="678">
        <f t="shared" si="103"/>
        <v>2.0947023694799998</v>
      </c>
      <c r="AU403" s="678">
        <f t="shared" si="103"/>
        <v>2.2434262377130798</v>
      </c>
      <c r="AV403" s="678">
        <f t="shared" si="103"/>
        <v>2.4027095005907082</v>
      </c>
      <c r="AW403" s="745">
        <f t="shared" si="115"/>
        <v>10.581275987783789</v>
      </c>
      <c r="AX403" s="854">
        <f t="shared" si="116"/>
        <v>12.707188648713569</v>
      </c>
      <c r="AY403" s="1090">
        <v>0.87</v>
      </c>
      <c r="AZ403" s="964">
        <v>5.47</v>
      </c>
      <c r="BA403" s="964">
        <v>-28.52</v>
      </c>
      <c r="BB403" s="964">
        <v>-9.120000000000001</v>
      </c>
      <c r="BC403" s="964">
        <v>-18.850000000000001</v>
      </c>
      <c r="BE403" s="701">
        <v>2012</v>
      </c>
      <c r="BF403" s="986" t="e">
        <f>#VALUE!</f>
        <v>#VALUE!</v>
      </c>
      <c r="BG403" s="972">
        <v>8</v>
      </c>
    </row>
    <row r="404" spans="1:59" ht="11.25" customHeight="1" x14ac:dyDescent="0.2">
      <c r="A404" s="645" t="s">
        <v>1611</v>
      </c>
      <c r="B404" s="651" t="s">
        <v>1612</v>
      </c>
      <c r="C404" s="1080" t="s">
        <v>109</v>
      </c>
      <c r="D404" s="1080" t="s">
        <v>4423</v>
      </c>
      <c r="E404" s="835">
        <v>7</v>
      </c>
      <c r="F404" s="554">
        <v>657</v>
      </c>
      <c r="G404" s="554" t="s">
        <v>107</v>
      </c>
      <c r="H404" s="554" t="s">
        <v>107</v>
      </c>
      <c r="I404" s="966">
        <v>74.41</v>
      </c>
      <c r="J404" s="745">
        <f t="shared" si="104"/>
        <v>1.8277113291224298</v>
      </c>
      <c r="K404" s="968">
        <v>0.34</v>
      </c>
      <c r="L404" s="679">
        <v>4</v>
      </c>
      <c r="M404" s="736">
        <f t="shared" si="105"/>
        <v>1.36</v>
      </c>
      <c r="N404" s="644" t="s">
        <v>575</v>
      </c>
      <c r="O404" s="838">
        <v>0.3</v>
      </c>
      <c r="P404" s="958">
        <v>43467</v>
      </c>
      <c r="Q404" s="958">
        <v>43482</v>
      </c>
      <c r="R404" s="736">
        <f t="shared" si="106"/>
        <v>13.333333333333346</v>
      </c>
      <c r="S404" s="802">
        <f>IF(INDEX(Historical!$D$7:$D$1452,MATCH(B404,Historical!$B$7:$B$1452,0))=0,"n/a",(INDEX(Historical!$C$7:$C$1452,MATCH(B404,Historical!$B$7:$B$1452,0))/INDEX(Historical!$D$7:$D$1452,MATCH(B404,Historical!$B$7:$B$1452,0))-1)*100)</f>
        <v>9.9999999999999858</v>
      </c>
      <c r="T404" s="802">
        <f>IF(INDEX(Historical!$F$7:$F$1452,MATCH(B404,Historical!$B$7:$B$1452,0))=0,"n/a",((INDEX(Historical!$C$7:$C$1452,MATCH(B404,Historical!$B$7:$B$1452,0))/INDEX(Historical!$F$7:$F$1452,MATCH(B404,Historical!$B$7:$B$1452,0)))^(1/3)-1)*100)</f>
        <v>11.199004528465784</v>
      </c>
      <c r="U404" s="802">
        <f>IF(INDEX(Historical!$I$7:$I$1452,MATCH(B404,Historical!$B$7:$B$1452,0))=0,"n/a",((INDEX(Historical!$C$7:$C$1452,MATCH(B404,Historical!$B$7:$B$1452,0))/INDEX(Historical!$I$7:$I$1452,MATCH(B404,Historical!$B$7:$B$1452,0)))^(1/5)-1)*100)</f>
        <v>11.09534595426207</v>
      </c>
      <c r="V404" s="802">
        <f>IF(INDEX(Historical!$O$7:$O$1452,MATCH(B404,Historical!$B$7:$B$1452,0))=0,"n/a",((INDEX(Historical!$C$7:$C$1452,MATCH(B404,Historical!$B$7:$B$1452,0))/INDEX(Historical!$O$7:$O$1452,MATCH(B404,Historical!$B$7:$B$1452,0)))^(1/10)-1)*100)</f>
        <v>8.2037389818342845</v>
      </c>
      <c r="W404" s="803">
        <f t="shared" si="107"/>
        <v>1.3524742777446641</v>
      </c>
      <c r="X404" s="804">
        <f t="shared" si="108"/>
        <v>0.55200726140607315</v>
      </c>
      <c r="Y404" s="756"/>
      <c r="Z404" s="745">
        <f t="shared" si="109"/>
        <v>21.118012422360248</v>
      </c>
      <c r="AA404" s="678">
        <f t="shared" si="110"/>
        <v>11.554347826086955</v>
      </c>
      <c r="AB404" s="679">
        <v>9</v>
      </c>
      <c r="AC404" s="959">
        <v>6.44</v>
      </c>
      <c r="AD404" s="959">
        <v>0.99</v>
      </c>
      <c r="AE404" s="959">
        <v>1.44</v>
      </c>
      <c r="AF404" s="959">
        <v>1.7</v>
      </c>
      <c r="AG404" s="959">
        <v>14.2</v>
      </c>
      <c r="AH404" s="959">
        <v>49.1</v>
      </c>
      <c r="AI404" s="959">
        <v>9.5399999999999991</v>
      </c>
      <c r="AJ404" s="959">
        <v>20.100000000000001</v>
      </c>
      <c r="AK404" s="959">
        <v>11.62</v>
      </c>
      <c r="AL404" s="969">
        <v>10770</v>
      </c>
      <c r="AM404" s="964">
        <v>0.6</v>
      </c>
      <c r="AN404" s="959">
        <v>3.55</v>
      </c>
      <c r="AO404" s="845">
        <f t="shared" si="111"/>
        <v>1.3687094572975447</v>
      </c>
      <c r="AP404" s="846">
        <f t="shared" si="112"/>
        <v>12.9230572833845</v>
      </c>
      <c r="AQ404" s="680">
        <f t="shared" si="113"/>
        <v>-6.5657895050145187</v>
      </c>
      <c r="AR404" s="745">
        <f>INDEX(Historical!$C$7:$C$1452,MATCH(B404,Historical!$B$7:$B$1452,0))*IF(AH404="n/a",1.03,IF(AH404&lt;0,1.01,IF(AH404&gt;10,1.1,(1+AH404/100))))</f>
        <v>0.96800000000000008</v>
      </c>
      <c r="AS404" s="678">
        <f t="shared" si="114"/>
        <v>1.0603472</v>
      </c>
      <c r="AT404" s="678">
        <f t="shared" si="103"/>
        <v>1.1663819200000001</v>
      </c>
      <c r="AU404" s="678">
        <f t="shared" si="103"/>
        <v>1.2830201120000002</v>
      </c>
      <c r="AV404" s="678">
        <f t="shared" si="103"/>
        <v>1.4113221232000004</v>
      </c>
      <c r="AW404" s="745">
        <f t="shared" si="115"/>
        <v>5.8890713552000014</v>
      </c>
      <c r="AX404" s="854">
        <f t="shared" si="116"/>
        <v>7.9143547308157522</v>
      </c>
      <c r="AY404" s="1090">
        <v>1.53</v>
      </c>
      <c r="AZ404" s="964">
        <v>7.66</v>
      </c>
      <c r="BA404" s="964">
        <v>-27.169999999999998</v>
      </c>
      <c r="BB404" s="964">
        <v>-3.6900000000000004</v>
      </c>
      <c r="BC404" s="964">
        <v>-16.189999999999998</v>
      </c>
      <c r="BE404" s="701">
        <v>2013</v>
      </c>
      <c r="BF404" s="986" t="e">
        <f>#VALUE!</f>
        <v>#VALUE!</v>
      </c>
      <c r="BG404" s="972">
        <v>2.2999999999999998</v>
      </c>
    </row>
    <row r="405" spans="1:59" ht="11.25" customHeight="1" x14ac:dyDescent="0.2">
      <c r="A405" s="645" t="s">
        <v>3944</v>
      </c>
      <c r="B405" s="651" t="s">
        <v>3945</v>
      </c>
      <c r="C405" s="1080" t="s">
        <v>4407</v>
      </c>
      <c r="D405" s="1080" t="s">
        <v>4438</v>
      </c>
      <c r="E405" s="835">
        <v>5</v>
      </c>
      <c r="F405" s="554">
        <v>793</v>
      </c>
      <c r="G405" s="554" t="s">
        <v>107</v>
      </c>
      <c r="H405" s="554" t="s">
        <v>107</v>
      </c>
      <c r="I405" s="966">
        <v>30.75</v>
      </c>
      <c r="J405" s="745">
        <f t="shared" si="104"/>
        <v>2.6016260162601625</v>
      </c>
      <c r="K405" s="968">
        <v>0.2</v>
      </c>
      <c r="L405" s="679">
        <v>4</v>
      </c>
      <c r="M405" s="736">
        <f t="shared" si="105"/>
        <v>0.8</v>
      </c>
      <c r="N405" s="644" t="s">
        <v>717</v>
      </c>
      <c r="O405" s="838">
        <v>0.18</v>
      </c>
      <c r="P405" s="958">
        <v>43165</v>
      </c>
      <c r="Q405" s="958">
        <v>43180</v>
      </c>
      <c r="R405" s="736">
        <f t="shared" si="106"/>
        <v>11.111111111111121</v>
      </c>
      <c r="S405" s="802">
        <f>IF(INDEX(Historical!$D$7:$D$1452,MATCH(B405,Historical!$B$7:$B$1452,0))=0,"n/a",(INDEX(Historical!$C$7:$C$1452,MATCH(B405,Historical!$B$7:$B$1452,0))/INDEX(Historical!$D$7:$D$1452,MATCH(B405,Historical!$B$7:$B$1452,0))-1)*100)</f>
        <v>19.999999999999996</v>
      </c>
      <c r="T405" s="802">
        <f>IF(INDEX(Historical!$F$7:$F$1452,MATCH(B405,Historical!$B$7:$B$1452,0))=0,"n/a",((INDEX(Historical!$C$7:$C$1452,MATCH(B405,Historical!$B$7:$B$1452,0))/INDEX(Historical!$F$7:$F$1452,MATCH(B405,Historical!$B$7:$B$1452,0)))^(1/3)-1)*100)</f>
        <v>42.2757321796025</v>
      </c>
      <c r="U405" s="802" t="str">
        <f>IF(INDEX(Historical!$I$7:$I$1452,MATCH(B405,Historical!$B$7:$B$1452,0))=0,"n/a",((INDEX(Historical!$C$7:$C$1452,MATCH(B405,Historical!$B$7:$B$1452,0))/INDEX(Historical!$I$7:$I$1452,MATCH(B405,Historical!$B$7:$B$1452,0)))^(1/5)-1)*100)</f>
        <v>n/a</v>
      </c>
      <c r="V405" s="802" t="str">
        <f>IF(INDEX(Historical!$O$7:$O$1452,MATCH(B405,Historical!$B$7:$B$1452,0))=0,"n/a",((INDEX(Historical!$C$7:$C$1452,MATCH(B405,Historical!$B$7:$B$1452,0))/INDEX(Historical!$O$7:$O$1452,MATCH(B405,Historical!$B$7:$B$1452,0)))^(1/10)-1)*100)</f>
        <v>n/a</v>
      </c>
      <c r="W405" s="803" t="str">
        <f t="shared" si="107"/>
        <v>n/a</v>
      </c>
      <c r="X405" s="804" t="str">
        <f t="shared" si="108"/>
        <v>n/a</v>
      </c>
      <c r="Y405" s="759"/>
      <c r="Z405" s="745">
        <f t="shared" si="109"/>
        <v>24.390243902439028</v>
      </c>
      <c r="AA405" s="678">
        <f t="shared" si="110"/>
        <v>9.375</v>
      </c>
      <c r="AB405" s="679">
        <v>12</v>
      </c>
      <c r="AC405" s="959">
        <v>3.28</v>
      </c>
      <c r="AD405" s="959" t="s">
        <v>138</v>
      </c>
      <c r="AE405" s="959">
        <v>2.6</v>
      </c>
      <c r="AF405" s="959">
        <v>1.1499999999999999</v>
      </c>
      <c r="AG405" s="959">
        <v>3.6999999999999997</v>
      </c>
      <c r="AH405" s="959">
        <v>139.1</v>
      </c>
      <c r="AI405" s="959">
        <v>2.36</v>
      </c>
      <c r="AJ405" s="959">
        <v>11.799999999999999</v>
      </c>
      <c r="AK405" s="959" t="s">
        <v>138</v>
      </c>
      <c r="AL405" s="969">
        <v>550.12</v>
      </c>
      <c r="AM405" s="964">
        <v>0.3</v>
      </c>
      <c r="AN405" s="959">
        <v>0.48</v>
      </c>
      <c r="AO405" s="845" t="str">
        <f t="shared" si="111"/>
        <v>n/a</v>
      </c>
      <c r="AP405" s="846" t="str">
        <f t="shared" si="112"/>
        <v>n/a</v>
      </c>
      <c r="AQ405" s="680">
        <f t="shared" si="113"/>
        <v>-30.778134475682705</v>
      </c>
      <c r="AR405" s="745">
        <f>INDEX(Historical!$C$7:$C$1452,MATCH(B405,Historical!$B$7:$B$1452,0))*IF(AH405="n/a",1.03,IF(AH405&lt;0,1.01,IF(AH405&gt;10,1.1,(1+AH405/100))))</f>
        <v>0.79200000000000004</v>
      </c>
      <c r="AS405" s="678">
        <f t="shared" si="114"/>
        <v>0.81069120000000006</v>
      </c>
      <c r="AT405" s="678">
        <f t="shared" si="103"/>
        <v>0.83501193600000012</v>
      </c>
      <c r="AU405" s="678">
        <f t="shared" si="103"/>
        <v>0.86006229408000012</v>
      </c>
      <c r="AV405" s="678">
        <f t="shared" si="103"/>
        <v>0.88586416290240011</v>
      </c>
      <c r="AW405" s="745">
        <f t="shared" si="115"/>
        <v>4.1836295929824008</v>
      </c>
      <c r="AX405" s="854">
        <f t="shared" si="116"/>
        <v>13.605299489373662</v>
      </c>
      <c r="AY405" s="1090">
        <v>0.68</v>
      </c>
      <c r="AZ405" s="964">
        <v>10.45</v>
      </c>
      <c r="BA405" s="964">
        <v>-49.81</v>
      </c>
      <c r="BB405" s="964">
        <v>-7.8100000000000005</v>
      </c>
      <c r="BC405" s="964">
        <v>-35.130000000000003</v>
      </c>
      <c r="BE405" s="701">
        <v>2014</v>
      </c>
      <c r="BF405" s="986" t="e">
        <f>#VALUE!</f>
        <v>#VALUE!</v>
      </c>
      <c r="BG405" s="972">
        <v>4.1000000000000005</v>
      </c>
    </row>
    <row r="406" spans="1:59" ht="11.25" customHeight="1" x14ac:dyDescent="0.2">
      <c r="A406" s="645" t="s">
        <v>3946</v>
      </c>
      <c r="B406" s="651" t="s">
        <v>3947</v>
      </c>
      <c r="C406" s="1080" t="s">
        <v>4407</v>
      </c>
      <c r="D406" s="1080" t="s">
        <v>4408</v>
      </c>
      <c r="E406" s="835">
        <v>5</v>
      </c>
      <c r="F406" s="554">
        <v>783</v>
      </c>
      <c r="G406" s="554" t="s">
        <v>107</v>
      </c>
      <c r="H406" s="554" t="s">
        <v>107</v>
      </c>
      <c r="I406" s="966">
        <v>58.68</v>
      </c>
      <c r="J406" s="745">
        <f t="shared" si="104"/>
        <v>3.7832310838445813</v>
      </c>
      <c r="K406" s="968">
        <v>0.55500000000000005</v>
      </c>
      <c r="L406" s="679">
        <v>4</v>
      </c>
      <c r="M406" s="736">
        <f t="shared" si="105"/>
        <v>2.2200000000000002</v>
      </c>
      <c r="N406" s="644" t="s">
        <v>1007</v>
      </c>
      <c r="O406" s="838">
        <v>0.53</v>
      </c>
      <c r="P406" s="695">
        <v>43147</v>
      </c>
      <c r="Q406" s="695">
        <v>43161</v>
      </c>
      <c r="R406" s="736">
        <f t="shared" si="106"/>
        <v>4.7169811320754755</v>
      </c>
      <c r="S406" s="802">
        <f>IF(INDEX(Historical!$D$7:$D$1452,MATCH(B406,Historical!$B$7:$B$1452,0))=0,"n/a",(INDEX(Historical!$C$7:$C$1452,MATCH(B406,Historical!$B$7:$B$1452,0))/INDEX(Historical!$D$7:$D$1452,MATCH(B406,Historical!$B$7:$B$1452,0))-1)*100)</f>
        <v>5.0000000000000044</v>
      </c>
      <c r="T406" s="802">
        <f>IF(INDEX(Historical!$F$7:$F$1452,MATCH(B406,Historical!$B$7:$B$1452,0))=0,"n/a",((INDEX(Historical!$C$7:$C$1452,MATCH(B406,Historical!$B$7:$B$1452,0))/INDEX(Historical!$F$7:$F$1452,MATCH(B406,Historical!$B$7:$B$1452,0)))^(1/3)-1)*100)</f>
        <v>3.7577347996040622</v>
      </c>
      <c r="U406" s="802">
        <f>IF(INDEX(Historical!$I$7:$I$1452,MATCH(B406,Historical!$B$7:$B$1452,0))=0,"n/a",((INDEX(Historical!$C$7:$C$1452,MATCH(B406,Historical!$B$7:$B$1452,0))/INDEX(Historical!$I$7:$I$1452,MATCH(B406,Historical!$B$7:$B$1452,0)))^(1/5)-1)*100)</f>
        <v>2.5674393510510152</v>
      </c>
      <c r="V406" s="802">
        <f>IF(INDEX(Historical!$O$7:$O$1452,MATCH(B406,Historical!$B$7:$B$1452,0))=0,"n/a",((INDEX(Historical!$C$7:$C$1452,MATCH(B406,Historical!$B$7:$B$1452,0))/INDEX(Historical!$O$7:$O$1452,MATCH(B406,Historical!$B$7:$B$1452,0)))^(1/10)-1)*100)</f>
        <v>-2.2624300888715476</v>
      </c>
      <c r="W406" s="803" t="str">
        <f t="shared" si="107"/>
        <v>n/a</v>
      </c>
      <c r="X406" s="804">
        <f t="shared" si="108"/>
        <v>5.998690072549101E-2</v>
      </c>
      <c r="Y406" s="777"/>
      <c r="Z406" s="745">
        <f t="shared" si="109"/>
        <v>154.16666666666669</v>
      </c>
      <c r="AA406" s="678">
        <f t="shared" si="110"/>
        <v>40.75</v>
      </c>
      <c r="AB406" s="679">
        <v>12</v>
      </c>
      <c r="AC406" s="959">
        <v>1.44</v>
      </c>
      <c r="AD406" s="959">
        <v>4.47</v>
      </c>
      <c r="AE406" s="959">
        <v>9.3000000000000007</v>
      </c>
      <c r="AF406" s="959">
        <v>1.53</v>
      </c>
      <c r="AG406" s="959">
        <v>3.9</v>
      </c>
      <c r="AH406" s="959">
        <v>-33.900000000000006</v>
      </c>
      <c r="AI406" s="959">
        <v>12.01</v>
      </c>
      <c r="AJ406" s="959">
        <v>42.8</v>
      </c>
      <c r="AK406" s="959">
        <v>9.1</v>
      </c>
      <c r="AL406" s="969">
        <v>10250</v>
      </c>
      <c r="AM406" s="964">
        <v>0.5</v>
      </c>
      <c r="AN406" s="959">
        <v>0.56999999999999995</v>
      </c>
      <c r="AO406" s="845">
        <f t="shared" si="111"/>
        <v>-34.399329565104402</v>
      </c>
      <c r="AP406" s="846">
        <f t="shared" si="112"/>
        <v>6.350670434895596</v>
      </c>
      <c r="AQ406" s="680">
        <f t="shared" si="113"/>
        <v>66.463209148448172</v>
      </c>
      <c r="AR406" s="745">
        <f>INDEX(Historical!$C$7:$C$1452,MATCH(B406,Historical!$B$7:$B$1452,0))*IF(AH406="n/a",1.03,IF(AH406&lt;0,1.01,IF(AH406&gt;10,1.1,(1+AH406/100))))</f>
        <v>2.121</v>
      </c>
      <c r="AS406" s="678">
        <f t="shared" si="114"/>
        <v>2.3331000000000004</v>
      </c>
      <c r="AT406" s="678">
        <f t="shared" si="103"/>
        <v>2.5454121000000005</v>
      </c>
      <c r="AU406" s="678">
        <f t="shared" si="103"/>
        <v>2.7770446011000005</v>
      </c>
      <c r="AV406" s="678">
        <f t="shared" si="103"/>
        <v>3.0297556598001005</v>
      </c>
      <c r="AW406" s="745">
        <f t="shared" si="115"/>
        <v>12.806312360900101</v>
      </c>
      <c r="AX406" s="854">
        <f t="shared" si="116"/>
        <v>21.823981528459612</v>
      </c>
      <c r="AY406" s="1090">
        <v>0.5</v>
      </c>
      <c r="AZ406" s="964">
        <v>6.94</v>
      </c>
      <c r="BA406" s="964">
        <v>-15.9</v>
      </c>
      <c r="BB406" s="964">
        <v>-6.17</v>
      </c>
      <c r="BC406" s="964">
        <v>-4.49</v>
      </c>
      <c r="BE406" s="701">
        <v>2014</v>
      </c>
      <c r="BF406" s="986" t="e">
        <f>#VALUE!</f>
        <v>#VALUE!</v>
      </c>
      <c r="BG406" s="972">
        <v>2.2999999999999998</v>
      </c>
    </row>
    <row r="407" spans="1:59" s="882" customFormat="1" ht="11.25" customHeight="1" x14ac:dyDescent="0.2">
      <c r="A407" s="861" t="s">
        <v>1613</v>
      </c>
      <c r="B407" s="890" t="s">
        <v>1614</v>
      </c>
      <c r="C407" s="1080" t="s">
        <v>109</v>
      </c>
      <c r="D407" s="1080" t="s">
        <v>4427</v>
      </c>
      <c r="E407" s="862">
        <v>6</v>
      </c>
      <c r="F407" s="554">
        <v>736</v>
      </c>
      <c r="G407" s="1179" t="s">
        <v>116</v>
      </c>
      <c r="H407" s="1179" t="s">
        <v>116</v>
      </c>
      <c r="I407" s="863">
        <v>13.38</v>
      </c>
      <c r="J407" s="864">
        <f t="shared" si="104"/>
        <v>4.1853512705530642</v>
      </c>
      <c r="K407" s="865">
        <v>0.14000000000000001</v>
      </c>
      <c r="L407" s="866">
        <v>4</v>
      </c>
      <c r="M407" s="867">
        <f t="shared" si="105"/>
        <v>0.56000000000000005</v>
      </c>
      <c r="N407" s="868" t="s">
        <v>153</v>
      </c>
      <c r="O407" s="869">
        <v>0.09</v>
      </c>
      <c r="P407" s="870">
        <v>43349</v>
      </c>
      <c r="Q407" s="870">
        <v>43374</v>
      </c>
      <c r="R407" s="867">
        <f t="shared" si="106"/>
        <v>55.555555555555578</v>
      </c>
      <c r="S407" s="802">
        <f>IF(INDEX(Historical!$D$7:$D$1452,MATCH(B407,Historical!$B$7:$B$1452,0))=0,"n/a",(INDEX(Historical!$C$7:$C$1452,MATCH(B407,Historical!$B$7:$B$1452,0))/INDEX(Historical!$D$7:$D$1452,MATCH(B407,Historical!$B$7:$B$1452,0))-1)*100)</f>
        <v>26</v>
      </c>
      <c r="T407" s="802">
        <f>IF(INDEX(Historical!$F$7:$F$1452,MATCH(B407,Historical!$B$7:$B$1452,0))=0,"n/a",((INDEX(Historical!$C$7:$C$1452,MATCH(B407,Historical!$B$7:$B$1452,0))/INDEX(Historical!$F$7:$F$1452,MATCH(B407,Historical!$B$7:$B$1452,0)))^(1/3)-1)*100)</f>
        <v>25.332448374114612</v>
      </c>
      <c r="U407" s="802">
        <f>IF(INDEX(Historical!$I$7:$I$1452,MATCH(B407,Historical!$B$7:$B$1452,0))=0,"n/a",((INDEX(Historical!$C$7:$C$1452,MATCH(B407,Historical!$B$7:$B$1452,0))/INDEX(Historical!$I$7:$I$1452,MATCH(B407,Historical!$B$7:$B$1452,0)))^(1/5)-1)*100)</f>
        <v>51.095006779281739</v>
      </c>
      <c r="V407" s="802">
        <f>IF(INDEX(Historical!$O$7:$O$1452,MATCH(B407,Historical!$B$7:$B$1452,0))=0,"n/a",((INDEX(Historical!$C$7:$C$1452,MATCH(B407,Historical!$B$7:$B$1452,0))/INDEX(Historical!$O$7:$O$1452,MATCH(B407,Historical!$B$7:$B$1452,0)))^(1/10)-1)*100)</f>
        <v>-14.099675157932257</v>
      </c>
      <c r="W407" s="871" t="str">
        <f t="shared" si="107"/>
        <v>n/a</v>
      </c>
      <c r="X407" s="872">
        <f t="shared" si="108"/>
        <v>7.9835948092627715</v>
      </c>
      <c r="Y407" s="883"/>
      <c r="Z407" s="864">
        <f t="shared" si="109"/>
        <v>43.07692307692308</v>
      </c>
      <c r="AA407" s="874">
        <f t="shared" si="110"/>
        <v>10.292307692307693</v>
      </c>
      <c r="AB407" s="866">
        <v>12</v>
      </c>
      <c r="AC407" s="875">
        <v>1.3</v>
      </c>
      <c r="AD407" s="875">
        <v>1.1399999999999999</v>
      </c>
      <c r="AE407" s="875">
        <v>3.33</v>
      </c>
      <c r="AF407" s="875">
        <v>1.04</v>
      </c>
      <c r="AG407" s="875">
        <v>10.9</v>
      </c>
      <c r="AH407" s="875">
        <v>19</v>
      </c>
      <c r="AI407" s="875">
        <v>3.6700000000000004</v>
      </c>
      <c r="AJ407" s="875">
        <v>6.4</v>
      </c>
      <c r="AK407" s="875">
        <v>9</v>
      </c>
      <c r="AL407" s="876">
        <v>14150</v>
      </c>
      <c r="AM407" s="877">
        <v>0.1</v>
      </c>
      <c r="AN407" s="875">
        <v>0.39</v>
      </c>
      <c r="AO407" s="878">
        <f t="shared" si="111"/>
        <v>44.988050357527108</v>
      </c>
      <c r="AP407" s="879">
        <f t="shared" si="112"/>
        <v>55.280358049834803</v>
      </c>
      <c r="AQ407" s="880">
        <f t="shared" si="113"/>
        <v>-31.026575165986326</v>
      </c>
      <c r="AR407" s="745">
        <f>INDEX(Historical!$C$7:$C$1452,MATCH(B407,Historical!$B$7:$B$1452,0))*IF(AH407="n/a",1.03,IF(AH407&lt;0,1.01,IF(AH407&gt;10,1.1,(1+AH407/100))))</f>
        <v>0.34650000000000003</v>
      </c>
      <c r="AS407" s="874">
        <f t="shared" si="114"/>
        <v>0.35921655000000002</v>
      </c>
      <c r="AT407" s="874">
        <f t="shared" ref="AT407:AV426" si="118">IF($AK407="n/a",1.03*AS407,IF($AK407&lt;0,1.01*AS407,IF($AK407&gt;10,1.1*AS407,(1+$AK407/100)*AS407)))</f>
        <v>0.39154603950000005</v>
      </c>
      <c r="AU407" s="874">
        <f t="shared" si="118"/>
        <v>0.42678518305500007</v>
      </c>
      <c r="AV407" s="874">
        <f t="shared" si="118"/>
        <v>0.46519584952995013</v>
      </c>
      <c r="AW407" s="864">
        <f t="shared" si="115"/>
        <v>1.9892436220849503</v>
      </c>
      <c r="AX407" s="881">
        <f t="shared" si="116"/>
        <v>14.867291644880046</v>
      </c>
      <c r="AY407" s="1091">
        <v>1.42</v>
      </c>
      <c r="AZ407" s="877">
        <v>7.99</v>
      </c>
      <c r="BA407" s="877">
        <v>-33.800000000000004</v>
      </c>
      <c r="BB407" s="877">
        <v>-14.44</v>
      </c>
      <c r="BC407" s="877">
        <v>-25.480000000000004</v>
      </c>
      <c r="BD407" s="1007"/>
      <c r="BE407" s="701">
        <v>2013</v>
      </c>
      <c r="BF407" s="986" t="e">
        <f>#VALUE!</f>
        <v>#VALUE!</v>
      </c>
      <c r="BG407" s="938">
        <v>1.3</v>
      </c>
    </row>
    <row r="408" spans="1:59" ht="11.25" customHeight="1" x14ac:dyDescent="0.2">
      <c r="A408" s="566" t="s">
        <v>1617</v>
      </c>
      <c r="B408" s="651" t="s">
        <v>1618</v>
      </c>
      <c r="C408" s="1080" t="s">
        <v>124</v>
      </c>
      <c r="D408" s="1080" t="s">
        <v>4444</v>
      </c>
      <c r="E408" s="835">
        <v>8</v>
      </c>
      <c r="F408" s="554">
        <v>468</v>
      </c>
      <c r="G408" s="554" t="s">
        <v>107</v>
      </c>
      <c r="H408" s="554" t="s">
        <v>107</v>
      </c>
      <c r="I408" s="966">
        <v>71.17</v>
      </c>
      <c r="J408" s="745">
        <f t="shared" si="104"/>
        <v>2.8101728256287761</v>
      </c>
      <c r="K408" s="968">
        <v>0.5</v>
      </c>
      <c r="L408" s="679">
        <v>4</v>
      </c>
      <c r="M408" s="736">
        <f t="shared" si="105"/>
        <v>2</v>
      </c>
      <c r="N408" s="644" t="s">
        <v>322</v>
      </c>
      <c r="O408" s="838">
        <v>0.45</v>
      </c>
      <c r="P408" s="958">
        <v>43174</v>
      </c>
      <c r="Q408" s="958">
        <v>43189</v>
      </c>
      <c r="R408" s="736">
        <f t="shared" si="106"/>
        <v>11.111111111111107</v>
      </c>
      <c r="S408" s="802">
        <f>IF(INDEX(Historical!$D$7:$D$1452,MATCH(B408,Historical!$B$7:$B$1452,0))=0,"n/a",(INDEX(Historical!$C$7:$C$1452,MATCH(B408,Historical!$B$7:$B$1452,0))/INDEX(Historical!$D$7:$D$1452,MATCH(B408,Historical!$B$7:$B$1452,0))-1)*100)</f>
        <v>9.0909090909091042</v>
      </c>
      <c r="T408" s="802">
        <f>IF(INDEX(Historical!$F$7:$F$1452,MATCH(B408,Historical!$B$7:$B$1452,0))=0,"n/a",((INDEX(Historical!$C$7:$C$1452,MATCH(B408,Historical!$B$7:$B$1452,0))/INDEX(Historical!$F$7:$F$1452,MATCH(B408,Historical!$B$7:$B$1452,0)))^(1/3)-1)*100)</f>
        <v>8.7380373002892142</v>
      </c>
      <c r="U408" s="802">
        <f>IF(INDEX(Historical!$I$7:$I$1452,MATCH(B408,Historical!$B$7:$B$1452,0))=0,"n/a",((INDEX(Historical!$C$7:$C$1452,MATCH(B408,Historical!$B$7:$B$1452,0))/INDEX(Historical!$I$7:$I$1452,MATCH(B408,Historical!$B$7:$B$1452,0)))^(1/5)-1)*100)</f>
        <v>17.607902252467355</v>
      </c>
      <c r="V408" s="802">
        <f>IF(INDEX(Historical!$O$7:$O$1452,MATCH(B408,Historical!$B$7:$B$1452,0))=0,"n/a",((INDEX(Historical!$C$7:$C$1452,MATCH(B408,Historical!$B$7:$B$1452,0))/INDEX(Historical!$O$7:$O$1452,MATCH(B408,Historical!$B$7:$B$1452,0)))^(1/10)-1)*100)</f>
        <v>18.853575892666498</v>
      </c>
      <c r="W408" s="803">
        <f t="shared" si="107"/>
        <v>0.93392905158730788</v>
      </c>
      <c r="X408" s="804">
        <f t="shared" si="108"/>
        <v>25.15414607495336</v>
      </c>
      <c r="Y408" s="766"/>
      <c r="Z408" s="745">
        <f t="shared" si="109"/>
        <v>22.805017103762829</v>
      </c>
      <c r="AA408" s="678">
        <f t="shared" si="110"/>
        <v>8.1151653363740035</v>
      </c>
      <c r="AB408" s="679">
        <v>12</v>
      </c>
      <c r="AC408" s="959">
        <v>8.77</v>
      </c>
      <c r="AD408" s="959">
        <v>0.77</v>
      </c>
      <c r="AE408" s="959">
        <v>0.46</v>
      </c>
      <c r="AF408" s="959">
        <v>1.02</v>
      </c>
      <c r="AG408" s="959">
        <v>17.599999999999998</v>
      </c>
      <c r="AH408" s="959">
        <v>32.700000000000003</v>
      </c>
      <c r="AI408" s="959">
        <v>-15.76</v>
      </c>
      <c r="AJ408" s="959">
        <v>0.70000000000000007</v>
      </c>
      <c r="AK408" s="959">
        <v>10.54</v>
      </c>
      <c r="AL408" s="969">
        <v>5110</v>
      </c>
      <c r="AM408" s="964">
        <v>3.2800000000000002</v>
      </c>
      <c r="AN408" s="959">
        <v>0.41</v>
      </c>
      <c r="AO408" s="845">
        <f t="shared" si="111"/>
        <v>12.302909741722127</v>
      </c>
      <c r="AP408" s="846">
        <f t="shared" si="112"/>
        <v>20.41807507809613</v>
      </c>
      <c r="AQ408" s="680">
        <f t="shared" si="113"/>
        <v>-39.34627008592507</v>
      </c>
      <c r="AR408" s="745">
        <f>INDEX(Historical!$C$7:$C$1452,MATCH(B408,Historical!$B$7:$B$1452,0))*IF(AH408="n/a",1.03,IF(AH408&lt;0,1.01,IF(AH408&gt;10,1.1,(1+AH408/100))))</f>
        <v>1.9800000000000002</v>
      </c>
      <c r="AS408" s="678">
        <f t="shared" si="114"/>
        <v>1.9998000000000002</v>
      </c>
      <c r="AT408" s="678">
        <f t="shared" si="118"/>
        <v>2.1997800000000005</v>
      </c>
      <c r="AU408" s="678">
        <f t="shared" si="118"/>
        <v>2.4197580000000007</v>
      </c>
      <c r="AV408" s="678">
        <f t="shared" si="118"/>
        <v>2.6617338000000008</v>
      </c>
      <c r="AW408" s="745">
        <f t="shared" si="115"/>
        <v>11.261071800000003</v>
      </c>
      <c r="AX408" s="854">
        <f t="shared" si="116"/>
        <v>15.822778979907268</v>
      </c>
      <c r="AY408" s="1090">
        <v>1.1000000000000001</v>
      </c>
      <c r="AZ408" s="964">
        <v>3.7199999999999998</v>
      </c>
      <c r="BA408" s="964">
        <v>-26.939999999999998</v>
      </c>
      <c r="BB408" s="964">
        <v>-8.6900000000000013</v>
      </c>
      <c r="BC408" s="964">
        <v>-17.48</v>
      </c>
      <c r="BE408" s="701">
        <v>2011</v>
      </c>
      <c r="BF408" s="986" t="e">
        <f>#VALUE!</f>
        <v>#VALUE!</v>
      </c>
      <c r="BG408" s="972">
        <v>10.4</v>
      </c>
    </row>
    <row r="409" spans="1:59" ht="11.25" customHeight="1" x14ac:dyDescent="0.2">
      <c r="A409" s="645" t="s">
        <v>1619</v>
      </c>
      <c r="B409" s="651" t="s">
        <v>1620</v>
      </c>
      <c r="C409" s="1080" t="s">
        <v>155</v>
      </c>
      <c r="D409" s="1080" t="s">
        <v>4412</v>
      </c>
      <c r="E409" s="835">
        <v>7</v>
      </c>
      <c r="F409" s="554">
        <v>624</v>
      </c>
      <c r="G409" s="554" t="s">
        <v>107</v>
      </c>
      <c r="H409" s="554" t="s">
        <v>107</v>
      </c>
      <c r="I409" s="966">
        <v>113.87</v>
      </c>
      <c r="J409" s="745">
        <f t="shared" si="104"/>
        <v>1.2997277597260033</v>
      </c>
      <c r="K409" s="968">
        <v>0.37</v>
      </c>
      <c r="L409" s="679">
        <v>4</v>
      </c>
      <c r="M409" s="736">
        <f t="shared" si="105"/>
        <v>1.48</v>
      </c>
      <c r="N409" s="644" t="s">
        <v>717</v>
      </c>
      <c r="O409" s="838">
        <v>0.35</v>
      </c>
      <c r="P409" s="958">
        <v>43327</v>
      </c>
      <c r="Q409" s="958">
        <v>43363</v>
      </c>
      <c r="R409" s="736">
        <f t="shared" si="106"/>
        <v>5.7142857142857197</v>
      </c>
      <c r="S409" s="802">
        <f>IF(INDEX(Historical!$D$7:$D$1452,MATCH(B409,Historical!$B$7:$B$1452,0))=0,"n/a",(INDEX(Historical!$C$7:$C$1452,MATCH(B409,Historical!$B$7:$B$1452,0))/INDEX(Historical!$D$7:$D$1452,MATCH(B409,Historical!$B$7:$B$1452,0))-1)*100)</f>
        <v>7.9365079365079305</v>
      </c>
      <c r="T409" s="802">
        <f>IF(INDEX(Historical!$F$7:$F$1452,MATCH(B409,Historical!$B$7:$B$1452,0))=0,"n/a",((INDEX(Historical!$C$7:$C$1452,MATCH(B409,Historical!$B$7:$B$1452,0))/INDEX(Historical!$F$7:$F$1452,MATCH(B409,Historical!$B$7:$B$1452,0)))^(1/3)-1)*100)</f>
        <v>8.6619966899655232</v>
      </c>
      <c r="U409" s="802">
        <f>IF(INDEX(Historical!$I$7:$I$1452,MATCH(B409,Historical!$B$7:$B$1452,0))=0,"n/a",((INDEX(Historical!$C$7:$C$1452,MATCH(B409,Historical!$B$7:$B$1452,0))/INDEX(Historical!$I$7:$I$1452,MATCH(B409,Historical!$B$7:$B$1452,0)))^(1/5)-1)*100)</f>
        <v>31.95079107728942</v>
      </c>
      <c r="V409" s="802" t="str">
        <f>IF(INDEX(Historical!$O$7:$O$1452,MATCH(B409,Historical!$B$7:$B$1452,0))=0,"n/a",((INDEX(Historical!$C$7:$C$1452,MATCH(B409,Historical!$B$7:$B$1452,0))/INDEX(Historical!$O$7:$O$1452,MATCH(B409,Historical!$B$7:$B$1452,0)))^(1/10)-1)*100)</f>
        <v>n/a</v>
      </c>
      <c r="W409" s="803" t="str">
        <f t="shared" si="107"/>
        <v>n/a</v>
      </c>
      <c r="X409" s="804">
        <f t="shared" si="108"/>
        <v>3.7589165973281671</v>
      </c>
      <c r="Y409" s="759"/>
      <c r="Z409" s="745">
        <f t="shared" si="109"/>
        <v>44.984802431610944</v>
      </c>
      <c r="AA409" s="678">
        <f t="shared" si="110"/>
        <v>34.610942249240125</v>
      </c>
      <c r="AB409" s="679">
        <v>6</v>
      </c>
      <c r="AC409" s="959">
        <v>3.29</v>
      </c>
      <c r="AD409" s="959">
        <v>4.54</v>
      </c>
      <c r="AE409" s="959">
        <v>6.94</v>
      </c>
      <c r="AF409" s="959">
        <v>8.5500000000000007</v>
      </c>
      <c r="AG409" s="959">
        <v>16.7</v>
      </c>
      <c r="AH409" s="959">
        <v>31.1</v>
      </c>
      <c r="AI409" s="959">
        <v>12.18</v>
      </c>
      <c r="AJ409" s="959">
        <v>8.5</v>
      </c>
      <c r="AK409" s="959">
        <v>7.62</v>
      </c>
      <c r="AL409" s="969">
        <v>16690</v>
      </c>
      <c r="AM409" s="964">
        <v>0.70000000000000007</v>
      </c>
      <c r="AN409" s="959">
        <v>0.28000000000000003</v>
      </c>
      <c r="AO409" s="845">
        <f t="shared" si="111"/>
        <v>-1.360423412224705</v>
      </c>
      <c r="AP409" s="846">
        <f t="shared" si="112"/>
        <v>33.25051883701542</v>
      </c>
      <c r="AQ409" s="680">
        <f t="shared" si="113"/>
        <v>262.65904172805688</v>
      </c>
      <c r="AR409" s="745">
        <f>INDEX(Historical!$C$7:$C$1452,MATCH(B409,Historical!$B$7:$B$1452,0))*IF(AH409="n/a",1.03,IF(AH409&lt;0,1.01,IF(AH409&gt;10,1.1,(1+AH409/100))))</f>
        <v>1.496</v>
      </c>
      <c r="AS409" s="678">
        <f t="shared" si="114"/>
        <v>1.6456000000000002</v>
      </c>
      <c r="AT409" s="678">
        <f t="shared" si="118"/>
        <v>1.7709947200000002</v>
      </c>
      <c r="AU409" s="678">
        <f t="shared" si="118"/>
        <v>1.9059445176640004</v>
      </c>
      <c r="AV409" s="678">
        <f t="shared" si="118"/>
        <v>2.0511774899099975</v>
      </c>
      <c r="AW409" s="745">
        <f t="shared" si="115"/>
        <v>8.8697167275739979</v>
      </c>
      <c r="AX409" s="854">
        <f t="shared" si="116"/>
        <v>7.7893358457662227</v>
      </c>
      <c r="AY409" s="1090">
        <v>0.89</v>
      </c>
      <c r="AZ409" s="964">
        <v>34.489999999999995</v>
      </c>
      <c r="BA409" s="964">
        <v>-2.37</v>
      </c>
      <c r="BB409" s="964">
        <v>6.5299999999999994</v>
      </c>
      <c r="BC409" s="964">
        <v>8.01</v>
      </c>
      <c r="BE409" s="701">
        <v>2012</v>
      </c>
      <c r="BF409" s="986" t="e">
        <f>#VALUE!</f>
        <v>#VALUE!</v>
      </c>
      <c r="BG409" s="972">
        <v>10.100000000000001</v>
      </c>
    </row>
    <row r="410" spans="1:59" ht="11.25" customHeight="1" x14ac:dyDescent="0.2">
      <c r="A410" s="566" t="s">
        <v>1621</v>
      </c>
      <c r="B410" s="651" t="s">
        <v>1622</v>
      </c>
      <c r="C410" s="1080" t="s">
        <v>113</v>
      </c>
      <c r="D410" s="1080" t="s">
        <v>4450</v>
      </c>
      <c r="E410" s="835">
        <v>9</v>
      </c>
      <c r="F410" s="554">
        <v>392</v>
      </c>
      <c r="G410" s="554" t="s">
        <v>107</v>
      </c>
      <c r="H410" s="554" t="s">
        <v>107</v>
      </c>
      <c r="I410" s="966">
        <v>14.2</v>
      </c>
      <c r="J410" s="745">
        <f t="shared" si="104"/>
        <v>3.6619718309859155</v>
      </c>
      <c r="K410" s="968">
        <v>0.13</v>
      </c>
      <c r="L410" s="679">
        <v>4</v>
      </c>
      <c r="M410" s="736">
        <f t="shared" si="105"/>
        <v>0.52</v>
      </c>
      <c r="N410" s="644" t="s">
        <v>717</v>
      </c>
      <c r="O410" s="838">
        <v>0.12</v>
      </c>
      <c r="P410" s="958">
        <v>43334</v>
      </c>
      <c r="Q410" s="958">
        <v>43363</v>
      </c>
      <c r="R410" s="736">
        <f t="shared" si="106"/>
        <v>8.333333333333341</v>
      </c>
      <c r="S410" s="802">
        <f>IF(INDEX(Historical!$D$7:$D$1452,MATCH(B410,Historical!$B$7:$B$1452,0))=0,"n/a",(INDEX(Historical!$C$7:$C$1452,MATCH(B410,Historical!$B$7:$B$1452,0))/INDEX(Historical!$D$7:$D$1452,MATCH(B410,Historical!$B$7:$B$1452,0))-1)*100)</f>
        <v>9.5238095238095113</v>
      </c>
      <c r="T410" s="802">
        <f>IF(INDEX(Historical!$F$7:$F$1452,MATCH(B410,Historical!$B$7:$B$1452,0))=0,"n/a",((INDEX(Historical!$C$7:$C$1452,MATCH(B410,Historical!$B$7:$B$1452,0))/INDEX(Historical!$F$7:$F$1452,MATCH(B410,Historical!$B$7:$B$1452,0)))^(1/3)-1)*100)</f>
        <v>15.313156133323268</v>
      </c>
      <c r="U410" s="802">
        <f>IF(INDEX(Historical!$I$7:$I$1452,MATCH(B410,Historical!$B$7:$B$1452,0))=0,"n/a",((INDEX(Historical!$C$7:$C$1452,MATCH(B410,Historical!$B$7:$B$1452,0))/INDEX(Historical!$I$7:$I$1452,MATCH(B410,Historical!$B$7:$B$1452,0)))^(1/5)-1)*100)</f>
        <v>15.895621875417865</v>
      </c>
      <c r="V410" s="802" t="str">
        <f>IF(INDEX(Historical!$O$7:$O$1452,MATCH(B410,Historical!$B$7:$B$1452,0))=0,"n/a",((INDEX(Historical!$C$7:$C$1452,MATCH(B410,Historical!$B$7:$B$1452,0))/INDEX(Historical!$O$7:$O$1452,MATCH(B410,Historical!$B$7:$B$1452,0)))^(1/10)-1)*100)</f>
        <v>n/a</v>
      </c>
      <c r="W410" s="803" t="str">
        <f t="shared" si="107"/>
        <v>n/a</v>
      </c>
      <c r="X410" s="804">
        <f t="shared" si="108"/>
        <v>5.2985406251392879</v>
      </c>
      <c r="Y410" s="759"/>
      <c r="Z410" s="745">
        <f t="shared" si="109"/>
        <v>75.362318840579718</v>
      </c>
      <c r="AA410" s="678">
        <f t="shared" si="110"/>
        <v>20.579710144927535</v>
      </c>
      <c r="AB410" s="679">
        <v>5</v>
      </c>
      <c r="AC410" s="959">
        <v>0.69</v>
      </c>
      <c r="AD410" s="959">
        <v>2.59</v>
      </c>
      <c r="AE410" s="959">
        <v>0.66</v>
      </c>
      <c r="AF410" s="959">
        <v>1.68</v>
      </c>
      <c r="AG410" s="959">
        <v>8.5</v>
      </c>
      <c r="AH410" s="959">
        <v>3.6999999999999997</v>
      </c>
      <c r="AI410" s="959">
        <v>14.45</v>
      </c>
      <c r="AJ410" s="959">
        <v>3</v>
      </c>
      <c r="AK410" s="959">
        <v>8</v>
      </c>
      <c r="AL410" s="969">
        <v>456.81</v>
      </c>
      <c r="AM410" s="964">
        <v>0.1</v>
      </c>
      <c r="AN410" s="959">
        <v>0.22</v>
      </c>
      <c r="AO410" s="845">
        <f t="shared" si="111"/>
        <v>-1.0221164385237564</v>
      </c>
      <c r="AP410" s="846">
        <f t="shared" si="112"/>
        <v>19.557593706403779</v>
      </c>
      <c r="AQ410" s="680">
        <f t="shared" si="113"/>
        <v>23.960411321031149</v>
      </c>
      <c r="AR410" s="745">
        <f>INDEX(Historical!$C$7:$C$1452,MATCH(B410,Historical!$B$7:$B$1452,0))*IF(AH410="n/a",1.03,IF(AH410&lt;0,1.01,IF(AH410&gt;10,1.1,(1+AH410/100))))</f>
        <v>0.47701999999999994</v>
      </c>
      <c r="AS410" s="678">
        <f t="shared" si="114"/>
        <v>0.52472200000000002</v>
      </c>
      <c r="AT410" s="678">
        <f t="shared" si="118"/>
        <v>0.56669976000000011</v>
      </c>
      <c r="AU410" s="678">
        <f t="shared" si="118"/>
        <v>0.61203574080000012</v>
      </c>
      <c r="AV410" s="678">
        <f t="shared" si="118"/>
        <v>0.66099860006400013</v>
      </c>
      <c r="AW410" s="745">
        <f t="shared" si="115"/>
        <v>2.8414761008640004</v>
      </c>
      <c r="AX410" s="854">
        <f t="shared" si="116"/>
        <v>20.010395076507045</v>
      </c>
      <c r="AY410" s="1090">
        <v>1.0900000000000001</v>
      </c>
      <c r="AZ410" s="964">
        <v>11.64</v>
      </c>
      <c r="BA410" s="964">
        <v>-27.18</v>
      </c>
      <c r="BB410" s="964">
        <v>-10.67</v>
      </c>
      <c r="BC410" s="964">
        <v>-12.889999999999999</v>
      </c>
      <c r="BE410" s="701">
        <v>2010</v>
      </c>
      <c r="BF410" s="986" t="e">
        <f>#VALUE!</f>
        <v>#VALUE!</v>
      </c>
      <c r="BG410" s="972">
        <v>5.5</v>
      </c>
    </row>
    <row r="411" spans="1:59" ht="11.25" customHeight="1" x14ac:dyDescent="0.2">
      <c r="A411" s="566" t="s">
        <v>1623</v>
      </c>
      <c r="B411" s="651" t="s">
        <v>1624</v>
      </c>
      <c r="C411" s="1080" t="s">
        <v>4407</v>
      </c>
      <c r="D411" s="1080" t="s">
        <v>4408</v>
      </c>
      <c r="E411" s="835">
        <v>9</v>
      </c>
      <c r="F411" s="554">
        <v>359</v>
      </c>
      <c r="G411" s="554" t="s">
        <v>107</v>
      </c>
      <c r="H411" s="554" t="s">
        <v>107</v>
      </c>
      <c r="I411" s="966">
        <v>15.88</v>
      </c>
      <c r="J411" s="745">
        <f t="shared" si="104"/>
        <v>4.9118387909319896</v>
      </c>
      <c r="K411" s="968">
        <v>0.19500000000000001</v>
      </c>
      <c r="L411" s="679">
        <v>4</v>
      </c>
      <c r="M411" s="736">
        <f t="shared" si="105"/>
        <v>0.78</v>
      </c>
      <c r="N411" s="644" t="s">
        <v>153</v>
      </c>
      <c r="O411" s="838">
        <v>0.1875</v>
      </c>
      <c r="P411" s="958">
        <v>43173</v>
      </c>
      <c r="Q411" s="958">
        <v>43188</v>
      </c>
      <c r="R411" s="736">
        <f t="shared" si="106"/>
        <v>4.0000000000000036</v>
      </c>
      <c r="S411" s="802">
        <f>IF(INDEX(Historical!$D$7:$D$1452,MATCH(B411,Historical!$B$7:$B$1452,0))=0,"n/a",(INDEX(Historical!$C$7:$C$1452,MATCH(B411,Historical!$B$7:$B$1452,0))/INDEX(Historical!$D$7:$D$1452,MATCH(B411,Historical!$B$7:$B$1452,0))-1)*100)</f>
        <v>4.1666666666666741</v>
      </c>
      <c r="T411" s="802">
        <f>IF(INDEX(Historical!$F$7:$F$1452,MATCH(B411,Historical!$B$7:$B$1452,0))=0,"n/a",((INDEX(Historical!$C$7:$C$1452,MATCH(B411,Historical!$B$7:$B$1452,0))/INDEX(Historical!$F$7:$F$1452,MATCH(B411,Historical!$B$7:$B$1452,0)))^(1/3)-1)*100)</f>
        <v>5.429083162718662</v>
      </c>
      <c r="U411" s="802">
        <f>IF(INDEX(Historical!$I$7:$I$1452,MATCH(B411,Historical!$B$7:$B$1452,0))=0,"n/a",((INDEX(Historical!$C$7:$C$1452,MATCH(B411,Historical!$B$7:$B$1452,0))/INDEX(Historical!$I$7:$I$1452,MATCH(B411,Historical!$B$7:$B$1452,0)))^(1/5)-1)*100)</f>
        <v>7.19069301576436</v>
      </c>
      <c r="V411" s="802" t="str">
        <f>IF(INDEX(Historical!$O$7:$O$1452,MATCH(B411,Historical!$B$7:$B$1452,0))=0,"n/a",((INDEX(Historical!$C$7:$C$1452,MATCH(B411,Historical!$B$7:$B$1452,0))/INDEX(Historical!$O$7:$O$1452,MATCH(B411,Historical!$B$7:$B$1452,0)))^(1/10)-1)*100)</f>
        <v>n/a</v>
      </c>
      <c r="W411" s="803" t="str">
        <f t="shared" si="107"/>
        <v>n/a</v>
      </c>
      <c r="X411" s="804">
        <f t="shared" si="108"/>
        <v>0.43845689120514386</v>
      </c>
      <c r="Y411" s="756"/>
      <c r="Z411" s="745">
        <f t="shared" si="109"/>
        <v>229.41176470588235</v>
      </c>
      <c r="AA411" s="678">
        <f t="shared" si="110"/>
        <v>46.705882352941174</v>
      </c>
      <c r="AB411" s="679">
        <v>12</v>
      </c>
      <c r="AC411" s="959">
        <v>0.34</v>
      </c>
      <c r="AD411" s="959">
        <v>5.77</v>
      </c>
      <c r="AE411" s="959">
        <v>6.38</v>
      </c>
      <c r="AF411" s="959">
        <v>1.49</v>
      </c>
      <c r="AG411" s="959">
        <v>3.5999999999999996</v>
      </c>
      <c r="AH411" s="959">
        <v>12</v>
      </c>
      <c r="AI411" s="959">
        <v>1.8499999999999999</v>
      </c>
      <c r="AJ411" s="959">
        <v>16.400000000000002</v>
      </c>
      <c r="AK411" s="959">
        <v>8</v>
      </c>
      <c r="AL411" s="969">
        <v>1870</v>
      </c>
      <c r="AM411" s="964">
        <v>0.4</v>
      </c>
      <c r="AN411" s="959">
        <v>1.22</v>
      </c>
      <c r="AO411" s="845">
        <f t="shared" si="111"/>
        <v>-34.603350546244826</v>
      </c>
      <c r="AP411" s="846">
        <f t="shared" si="112"/>
        <v>12.10253180669635</v>
      </c>
      <c r="AQ411" s="680">
        <f t="shared" si="113"/>
        <v>75.868340535226466</v>
      </c>
      <c r="AR411" s="745">
        <f>INDEX(Historical!$C$7:$C$1452,MATCH(B411,Historical!$B$7:$B$1452,0))*IF(AH411="n/a",1.03,IF(AH411&lt;0,1.01,IF(AH411&gt;10,1.1,(1+AH411/100))))</f>
        <v>0.82500000000000007</v>
      </c>
      <c r="AS411" s="678">
        <f t="shared" si="114"/>
        <v>0.84026250000000002</v>
      </c>
      <c r="AT411" s="678">
        <f t="shared" si="118"/>
        <v>0.90748350000000011</v>
      </c>
      <c r="AU411" s="678">
        <f t="shared" si="118"/>
        <v>0.98008218000000014</v>
      </c>
      <c r="AV411" s="678">
        <f t="shared" si="118"/>
        <v>1.0584887544000001</v>
      </c>
      <c r="AW411" s="745">
        <f t="shared" si="115"/>
        <v>4.6113169344000005</v>
      </c>
      <c r="AX411" s="854">
        <f t="shared" si="116"/>
        <v>29.038519738035269</v>
      </c>
      <c r="AY411" s="1090">
        <v>0.68</v>
      </c>
      <c r="AZ411" s="964">
        <v>2.85</v>
      </c>
      <c r="BA411" s="964">
        <v>-21.15</v>
      </c>
      <c r="BB411" s="964">
        <v>-9.1300000000000008</v>
      </c>
      <c r="BC411" s="964">
        <v>-12.35</v>
      </c>
      <c r="BE411" s="701">
        <v>2010</v>
      </c>
      <c r="BF411" s="986" t="e">
        <f>#VALUE!</f>
        <v>#VALUE!</v>
      </c>
      <c r="BG411" s="972">
        <v>1.4000000000000001</v>
      </c>
    </row>
    <row r="412" spans="1:59" ht="11.25" customHeight="1" x14ac:dyDescent="0.2">
      <c r="A412" s="805" t="s">
        <v>4186</v>
      </c>
      <c r="B412" s="899" t="s">
        <v>4187</v>
      </c>
      <c r="C412" s="1080" t="s">
        <v>4407</v>
      </c>
      <c r="D412" s="1080" t="s">
        <v>4408</v>
      </c>
      <c r="E412" s="835">
        <v>6</v>
      </c>
      <c r="F412" s="554">
        <v>710</v>
      </c>
      <c r="G412" s="554" t="s">
        <v>107</v>
      </c>
      <c r="H412" s="554" t="s">
        <v>107</v>
      </c>
      <c r="I412" s="973">
        <v>29.47</v>
      </c>
      <c r="J412" s="745">
        <f t="shared" si="104"/>
        <v>2.171700033932813</v>
      </c>
      <c r="K412" s="566">
        <v>0.16</v>
      </c>
      <c r="L412" s="554">
        <v>4</v>
      </c>
      <c r="M412" s="736">
        <f t="shared" si="105"/>
        <v>0.64</v>
      </c>
      <c r="N412" s="554" t="s">
        <v>496</v>
      </c>
      <c r="O412" s="685">
        <v>0.14499999999999999</v>
      </c>
      <c r="P412" s="725">
        <v>43187</v>
      </c>
      <c r="Q412" s="725">
        <v>43206</v>
      </c>
      <c r="R412" s="736">
        <f t="shared" si="106"/>
        <v>10.344827586206906</v>
      </c>
      <c r="S412" s="802">
        <f>IF(INDEX(Historical!$D$7:$D$1452,MATCH(B412,Historical!$B$7:$B$1452,0))=0,"n/a",(INDEX(Historical!$C$7:$C$1452,MATCH(B412,Historical!$B$7:$B$1452,0))/INDEX(Historical!$D$7:$D$1452,MATCH(B412,Historical!$B$7:$B$1452,0))-1)*100)</f>
        <v>7.4074074074073959</v>
      </c>
      <c r="T412" s="802">
        <f>IF(INDEX(Historical!$F$7:$F$1452,MATCH(B412,Historical!$B$7:$B$1452,0))=0,"n/a",((INDEX(Historical!$C$7:$C$1452,MATCH(B412,Historical!$B$7:$B$1452,0))/INDEX(Historical!$F$7:$F$1452,MATCH(B412,Historical!$B$7:$B$1452,0)))^(1/3)-1)*100)</f>
        <v>6.5112754733217981</v>
      </c>
      <c r="U412" s="802" t="str">
        <f>IF(INDEX(Historical!$I$7:$I$1452,MATCH(B412,Historical!$B$7:$B$1452,0))=0,"n/a",((INDEX(Historical!$C$7:$C$1452,MATCH(B412,Historical!$B$7:$B$1452,0))/INDEX(Historical!$I$7:$I$1452,MATCH(B412,Historical!$B$7:$B$1452,0)))^(1/5)-1)*100)</f>
        <v>n/a</v>
      </c>
      <c r="V412" s="802" t="str">
        <f>IF(INDEX(Historical!$O$7:$O$1452,MATCH(B412,Historical!$B$7:$B$1452,0))=0,"n/a",((INDEX(Historical!$C$7:$C$1452,MATCH(B412,Historical!$B$7:$B$1452,0))/INDEX(Historical!$O$7:$O$1452,MATCH(B412,Historical!$B$7:$B$1452,0)))^(1/10)-1)*100)</f>
        <v>n/a</v>
      </c>
      <c r="W412" s="803" t="str">
        <f t="shared" si="107"/>
        <v>n/a</v>
      </c>
      <c r="X412" s="804" t="str">
        <f t="shared" si="108"/>
        <v>n/a</v>
      </c>
      <c r="Y412" s="746"/>
      <c r="Z412" s="745">
        <f t="shared" si="109"/>
        <v>145.45454545454547</v>
      </c>
      <c r="AA412" s="678">
        <f t="shared" si="110"/>
        <v>66.97727272727272</v>
      </c>
      <c r="AB412" s="679">
        <v>12</v>
      </c>
      <c r="AC412" s="972">
        <v>0.44</v>
      </c>
      <c r="AD412" s="972">
        <v>6.76</v>
      </c>
      <c r="AE412" s="959">
        <v>14.22</v>
      </c>
      <c r="AF412" s="959">
        <v>1.69</v>
      </c>
      <c r="AG412" s="959">
        <v>2.6</v>
      </c>
      <c r="AH412" s="959">
        <v>32.6</v>
      </c>
      <c r="AI412" s="959">
        <v>-39.06</v>
      </c>
      <c r="AJ412" s="782">
        <v>36.700000000000003</v>
      </c>
      <c r="AK412" s="782">
        <v>10</v>
      </c>
      <c r="AL412" s="972">
        <v>2860</v>
      </c>
      <c r="AM412" s="972">
        <v>0.1</v>
      </c>
      <c r="AN412" s="972">
        <v>0.47</v>
      </c>
      <c r="AO412" s="845" t="str">
        <f t="shared" si="111"/>
        <v>n/a</v>
      </c>
      <c r="AP412" s="846" t="str">
        <f t="shared" si="112"/>
        <v>n/a</v>
      </c>
      <c r="AQ412" s="680">
        <f t="shared" si="113"/>
        <v>124.29305325260015</v>
      </c>
      <c r="AR412" s="745">
        <f>INDEX(Historical!$C$7:$C$1452,MATCH(B412,Historical!$B$7:$B$1452,0))*IF(AH412="n/a",1.03,IF(AH412&lt;0,1.01,IF(AH412&gt;10,1.1,(1+AH412/100))))</f>
        <v>0.63800000000000001</v>
      </c>
      <c r="AS412" s="678">
        <f t="shared" si="114"/>
        <v>0.64438000000000006</v>
      </c>
      <c r="AT412" s="678">
        <f t="shared" si="118"/>
        <v>0.70881800000000017</v>
      </c>
      <c r="AU412" s="678">
        <f t="shared" si="118"/>
        <v>0.77969980000000028</v>
      </c>
      <c r="AV412" s="678">
        <f t="shared" si="118"/>
        <v>0.85766978000000038</v>
      </c>
      <c r="AW412" s="745">
        <f t="shared" si="115"/>
        <v>3.6285675800000012</v>
      </c>
      <c r="AX412" s="854">
        <f t="shared" si="116"/>
        <v>12.312750525958608</v>
      </c>
      <c r="AY412" s="831">
        <v>0.72</v>
      </c>
      <c r="AZ412" s="959">
        <v>11.97</v>
      </c>
      <c r="BA412" s="959">
        <v>-12.13</v>
      </c>
      <c r="BB412" s="959">
        <v>-7.26</v>
      </c>
      <c r="BC412" s="959">
        <v>-5.1499999999999995</v>
      </c>
      <c r="BE412" s="701">
        <v>2013</v>
      </c>
      <c r="BF412" s="986" t="e">
        <f>#VALUE!</f>
        <v>#VALUE!</v>
      </c>
      <c r="BG412" s="972">
        <v>1.5</v>
      </c>
    </row>
    <row r="413" spans="1:59" ht="11.25" customHeight="1" x14ac:dyDescent="0.2">
      <c r="A413" s="566" t="s">
        <v>1625</v>
      </c>
      <c r="B413" s="651" t="s">
        <v>1626</v>
      </c>
      <c r="C413" s="1080" t="s">
        <v>113</v>
      </c>
      <c r="D413" s="1080" t="s">
        <v>4451</v>
      </c>
      <c r="E413" s="835">
        <v>9</v>
      </c>
      <c r="F413" s="554">
        <v>403</v>
      </c>
      <c r="G413" s="554" t="s">
        <v>38</v>
      </c>
      <c r="H413" s="554" t="s">
        <v>116</v>
      </c>
      <c r="I413" s="966">
        <v>150.47999999999999</v>
      </c>
      <c r="J413" s="745">
        <f t="shared" si="104"/>
        <v>2.5784157363104732</v>
      </c>
      <c r="K413" s="968">
        <v>0.97</v>
      </c>
      <c r="L413" s="679">
        <v>4</v>
      </c>
      <c r="M413" s="736">
        <f t="shared" si="105"/>
        <v>3.88</v>
      </c>
      <c r="N413" s="644" t="s">
        <v>144</v>
      </c>
      <c r="O413" s="838">
        <v>0.92</v>
      </c>
      <c r="P413" s="958">
        <v>43412</v>
      </c>
      <c r="Q413" s="958">
        <v>43444</v>
      </c>
      <c r="R413" s="736">
        <f t="shared" si="106"/>
        <v>5.4347826086956443</v>
      </c>
      <c r="S413" s="802">
        <f>IF(INDEX(Historical!$D$7:$D$1452,MATCH(B413,Historical!$B$7:$B$1452,0))=0,"n/a",(INDEX(Historical!$C$7:$C$1452,MATCH(B413,Historical!$B$7:$B$1452,0))/INDEX(Historical!$D$7:$D$1452,MATCH(B413,Historical!$B$7:$B$1452,0))-1)*100)</f>
        <v>6.1328790459965976</v>
      </c>
      <c r="T413" s="802">
        <f>IF(INDEX(Historical!$F$7:$F$1452,MATCH(B413,Historical!$B$7:$B$1452,0))=0,"n/a",((INDEX(Historical!$C$7:$C$1452,MATCH(B413,Historical!$B$7:$B$1452,0))/INDEX(Historical!$F$7:$F$1452,MATCH(B413,Historical!$B$7:$B$1452,0)))^(1/3)-1)*100)</f>
        <v>9.2328797665362607</v>
      </c>
      <c r="U413" s="802">
        <f>IF(INDEX(Historical!$I$7:$I$1452,MATCH(B413,Historical!$B$7:$B$1452,0))=0,"n/a",((INDEX(Historical!$C$7:$C$1452,MATCH(B413,Historical!$B$7:$B$1452,0))/INDEX(Historical!$I$7:$I$1452,MATCH(B413,Historical!$B$7:$B$1452,0)))^(1/5)-1)*100)</f>
        <v>11.717447382281421</v>
      </c>
      <c r="V413" s="802">
        <f>IF(INDEX(Historical!$O$7:$O$1452,MATCH(B413,Historical!$B$7:$B$1452,0))=0,"n/a",((INDEX(Historical!$C$7:$C$1452,MATCH(B413,Historical!$B$7:$B$1452,0))/INDEX(Historical!$O$7:$O$1452,MATCH(B413,Historical!$B$7:$B$1452,0)))^(1/10)-1)*100)</f>
        <v>10.382444137055092</v>
      </c>
      <c r="W413" s="803">
        <f t="shared" si="107"/>
        <v>1.1285827525391332</v>
      </c>
      <c r="X413" s="804">
        <f t="shared" si="108"/>
        <v>1.2205674356543148</v>
      </c>
      <c r="Y413" s="766" t="s">
        <v>4072</v>
      </c>
      <c r="Z413" s="745">
        <f t="shared" si="109"/>
        <v>45.327102803738313</v>
      </c>
      <c r="AA413" s="678">
        <f t="shared" si="110"/>
        <v>17.579439252336446</v>
      </c>
      <c r="AB413" s="679">
        <v>9</v>
      </c>
      <c r="AC413" s="959">
        <v>8.56</v>
      </c>
      <c r="AD413" s="959">
        <v>1.41</v>
      </c>
      <c r="AE413" s="959">
        <v>2.78</v>
      </c>
      <c r="AF413" s="959">
        <v>11.36</v>
      </c>
      <c r="AG413" s="959">
        <v>29.9</v>
      </c>
      <c r="AH413" s="959">
        <v>33.300000000000004</v>
      </c>
      <c r="AI413" s="959">
        <v>8.129999999999999</v>
      </c>
      <c r="AJ413" s="959">
        <v>9.6</v>
      </c>
      <c r="AK413" s="959">
        <v>12.5</v>
      </c>
      <c r="AL413" s="969">
        <v>18550</v>
      </c>
      <c r="AM413" s="965">
        <v>0.70000000000000007</v>
      </c>
      <c r="AN413" s="959">
        <v>1.1000000000000001</v>
      </c>
      <c r="AO413" s="845">
        <f t="shared" si="111"/>
        <v>-3.2835761337445515</v>
      </c>
      <c r="AP413" s="846">
        <f t="shared" si="112"/>
        <v>14.295863118591894</v>
      </c>
      <c r="AQ413" s="680">
        <f t="shared" si="113"/>
        <v>197.9205187865023</v>
      </c>
      <c r="AR413" s="745">
        <f>INDEX(Historical!$C$7:$C$1452,MATCH(B413,Historical!$B$7:$B$1452,0))*IF(AH413="n/a",1.03,IF(AH413&lt;0,1.01,IF(AH413&gt;10,1.1,(1+AH413/100))))</f>
        <v>3.4265000000000003</v>
      </c>
      <c r="AS413" s="678">
        <f t="shared" si="114"/>
        <v>3.7050744500000001</v>
      </c>
      <c r="AT413" s="678">
        <f t="shared" si="118"/>
        <v>4.0755818950000009</v>
      </c>
      <c r="AU413" s="678">
        <f t="shared" si="118"/>
        <v>4.4831400845000013</v>
      </c>
      <c r="AV413" s="678">
        <f t="shared" si="118"/>
        <v>4.9314540929500019</v>
      </c>
      <c r="AW413" s="745">
        <f t="shared" si="115"/>
        <v>20.621750522450004</v>
      </c>
      <c r="AX413" s="854">
        <f t="shared" si="116"/>
        <v>13.703980942616962</v>
      </c>
      <c r="AY413" s="1090">
        <v>1.29</v>
      </c>
      <c r="AZ413" s="964">
        <v>6.38</v>
      </c>
      <c r="BA413" s="964">
        <v>-28.13</v>
      </c>
      <c r="BB413" s="964">
        <v>-8.09</v>
      </c>
      <c r="BC413" s="964">
        <v>-13.3</v>
      </c>
      <c r="BE413" s="701">
        <v>2010</v>
      </c>
      <c r="BF413" s="986" t="e">
        <f>#VALUE!</f>
        <v>#VALUE!</v>
      </c>
      <c r="BG413" s="972">
        <v>8.3000000000000007</v>
      </c>
    </row>
    <row r="414" spans="1:59" ht="11.25" customHeight="1" x14ac:dyDescent="0.2">
      <c r="A414" s="645" t="s">
        <v>1627</v>
      </c>
      <c r="B414" s="651" t="s">
        <v>1628</v>
      </c>
      <c r="C414" s="1080" t="s">
        <v>248</v>
      </c>
      <c r="D414" s="1080" t="s">
        <v>4441</v>
      </c>
      <c r="E414" s="835">
        <v>8</v>
      </c>
      <c r="F414" s="554">
        <v>536</v>
      </c>
      <c r="G414" s="554" t="s">
        <v>107</v>
      </c>
      <c r="H414" s="554" t="s">
        <v>107</v>
      </c>
      <c r="I414" s="966">
        <v>97.79</v>
      </c>
      <c r="J414" s="745">
        <f t="shared" si="104"/>
        <v>2.8632784538296345</v>
      </c>
      <c r="K414" s="968">
        <v>0.7</v>
      </c>
      <c r="L414" s="679">
        <v>4</v>
      </c>
      <c r="M414" s="736">
        <f t="shared" si="105"/>
        <v>2.8</v>
      </c>
      <c r="N414" s="644" t="s">
        <v>930</v>
      </c>
      <c r="O414" s="838">
        <v>0.6</v>
      </c>
      <c r="P414" s="958">
        <v>43363</v>
      </c>
      <c r="Q414" s="958">
        <v>43384</v>
      </c>
      <c r="R414" s="736">
        <f t="shared" si="106"/>
        <v>16.666666666666664</v>
      </c>
      <c r="S414" s="802">
        <f>IF(INDEX(Historical!$D$7:$D$1452,MATCH(B414,Historical!$B$7:$B$1452,0))=0,"n/a",(INDEX(Historical!$C$7:$C$1452,MATCH(B414,Historical!$B$7:$B$1452,0))/INDEX(Historical!$D$7:$D$1452,MATCH(B414,Historical!$B$7:$B$1452,0))-1)*100)</f>
        <v>27.102803738317771</v>
      </c>
      <c r="T414" s="802">
        <f>IF(INDEX(Historical!$F$7:$F$1452,MATCH(B414,Historical!$B$7:$B$1452,0))=0,"n/a",((INDEX(Historical!$C$7:$C$1452,MATCH(B414,Historical!$B$7:$B$1452,0))/INDEX(Historical!$F$7:$F$1452,MATCH(B414,Historical!$B$7:$B$1452,0)))^(1/3)-1)*100)</f>
        <v>24.780567401032737</v>
      </c>
      <c r="U414" s="802">
        <f>IF(INDEX(Historical!$I$7:$I$1452,MATCH(B414,Historical!$B$7:$B$1452,0))=0,"n/a",((INDEX(Historical!$C$7:$C$1452,MATCH(B414,Historical!$B$7:$B$1452,0))/INDEX(Historical!$I$7:$I$1452,MATCH(B414,Historical!$B$7:$B$1452,0)))^(1/5)-1)*100)</f>
        <v>37.175381093971936</v>
      </c>
      <c r="V414" s="802">
        <f>IF(INDEX(Historical!$O$7:$O$1452,MATCH(B414,Historical!$B$7:$B$1452,0))=0,"n/a",((INDEX(Historical!$C$7:$C$1452,MATCH(B414,Historical!$B$7:$B$1452,0))/INDEX(Historical!$O$7:$O$1452,MATCH(B414,Historical!$B$7:$B$1452,0)))^(1/10)-1)*100)</f>
        <v>13.018071324347936</v>
      </c>
      <c r="W414" s="803">
        <f t="shared" si="107"/>
        <v>2.8556750203420798</v>
      </c>
      <c r="X414" s="804">
        <f t="shared" si="108"/>
        <v>0.25427757246218835</v>
      </c>
      <c r="Y414" s="759"/>
      <c r="Z414" s="745">
        <f t="shared" si="109"/>
        <v>33.2541567695962</v>
      </c>
      <c r="AA414" s="678">
        <f t="shared" si="110"/>
        <v>11.614014251781473</v>
      </c>
      <c r="AB414" s="679">
        <v>12</v>
      </c>
      <c r="AC414" s="959">
        <v>8.42</v>
      </c>
      <c r="AD414" s="959">
        <v>0.97</v>
      </c>
      <c r="AE414" s="959">
        <v>2.31</v>
      </c>
      <c r="AF414" s="959">
        <v>1.8</v>
      </c>
      <c r="AG414" s="959">
        <v>16.400000000000002</v>
      </c>
      <c r="AH414" s="959">
        <v>27</v>
      </c>
      <c r="AI414" s="959">
        <v>11.95</v>
      </c>
      <c r="AJ414" s="959">
        <v>146.19999999999999</v>
      </c>
      <c r="AK414" s="959">
        <v>12</v>
      </c>
      <c r="AL414" s="969">
        <v>21130</v>
      </c>
      <c r="AM414" s="964">
        <v>0.5</v>
      </c>
      <c r="AN414" s="959">
        <v>0.87</v>
      </c>
      <c r="AO414" s="845">
        <f t="shared" si="111"/>
        <v>28.424645296020099</v>
      </c>
      <c r="AP414" s="846">
        <f t="shared" si="112"/>
        <v>40.038659547801572</v>
      </c>
      <c r="AQ414" s="680">
        <f t="shared" si="113"/>
        <v>-3.6090699213604527</v>
      </c>
      <c r="AR414" s="745">
        <f>INDEX(Historical!$C$7:$C$1452,MATCH(B414,Historical!$B$7:$B$1452,0))*IF(AH414="n/a",1.03,IF(AH414&lt;0,1.01,IF(AH414&gt;10,1.1,(1+AH414/100))))</f>
        <v>2.2440000000000002</v>
      </c>
      <c r="AS414" s="678">
        <f t="shared" si="114"/>
        <v>2.4684000000000004</v>
      </c>
      <c r="AT414" s="678">
        <f t="shared" si="118"/>
        <v>2.7152400000000005</v>
      </c>
      <c r="AU414" s="678">
        <f t="shared" si="118"/>
        <v>2.9867640000000009</v>
      </c>
      <c r="AV414" s="678">
        <f t="shared" si="118"/>
        <v>3.285440400000001</v>
      </c>
      <c r="AW414" s="745">
        <f t="shared" si="115"/>
        <v>13.699844400000002</v>
      </c>
      <c r="AX414" s="854">
        <f t="shared" si="116"/>
        <v>14.009453318335208</v>
      </c>
      <c r="AY414" s="1090">
        <v>1.39</v>
      </c>
      <c r="AZ414" s="964">
        <v>9.2899999999999991</v>
      </c>
      <c r="BA414" s="964">
        <v>-27.91</v>
      </c>
      <c r="BB414" s="964">
        <v>-8.23</v>
      </c>
      <c r="BC414" s="964">
        <v>-13.29</v>
      </c>
      <c r="BE414" s="701">
        <v>2011</v>
      </c>
      <c r="BF414" s="986" t="e">
        <f>#VALUE!</f>
        <v>#VALUE!</v>
      </c>
      <c r="BG414" s="972">
        <v>7.3</v>
      </c>
    </row>
    <row r="415" spans="1:59" ht="11.25" customHeight="1" x14ac:dyDescent="0.2">
      <c r="A415" s="645" t="s">
        <v>1629</v>
      </c>
      <c r="B415" s="651" t="s">
        <v>1630</v>
      </c>
      <c r="C415" s="1080" t="s">
        <v>248</v>
      </c>
      <c r="D415" s="1080" t="s">
        <v>4441</v>
      </c>
      <c r="E415" s="835">
        <v>6</v>
      </c>
      <c r="F415" s="554">
        <v>694</v>
      </c>
      <c r="G415" s="554" t="s">
        <v>107</v>
      </c>
      <c r="H415" s="554" t="s">
        <v>107</v>
      </c>
      <c r="I415" s="966">
        <v>22.73</v>
      </c>
      <c r="J415" s="745">
        <f t="shared" si="104"/>
        <v>1.9357677078750548</v>
      </c>
      <c r="K415" s="968">
        <v>0.11</v>
      </c>
      <c r="L415" s="679">
        <v>4</v>
      </c>
      <c r="M415" s="736">
        <f t="shared" si="105"/>
        <v>0.44</v>
      </c>
      <c r="N415" s="644" t="s">
        <v>613</v>
      </c>
      <c r="O415" s="838">
        <v>0.09</v>
      </c>
      <c r="P415" s="958">
        <v>43166</v>
      </c>
      <c r="Q415" s="958">
        <v>43181</v>
      </c>
      <c r="R415" s="736">
        <f t="shared" si="106"/>
        <v>22.222222222222225</v>
      </c>
      <c r="S415" s="802">
        <f>IF(INDEX(Historical!$D$7:$D$1452,MATCH(B415,Historical!$B$7:$B$1452,0))=0,"n/a",(INDEX(Historical!$C$7:$C$1452,MATCH(B415,Historical!$B$7:$B$1452,0))/INDEX(Historical!$D$7:$D$1452,MATCH(B415,Historical!$B$7:$B$1452,0))-1)*100)</f>
        <v>28.571428571428559</v>
      </c>
      <c r="T415" s="802">
        <f>IF(INDEX(Historical!$F$7:$F$1452,MATCH(B415,Historical!$B$7:$B$1452,0))=0,"n/a",((INDEX(Historical!$C$7:$C$1452,MATCH(B415,Historical!$B$7:$B$1452,0))/INDEX(Historical!$F$7:$F$1452,MATCH(B415,Historical!$B$7:$B$1452,0)))^(1/3)-1)*100)</f>
        <v>21.644039911467992</v>
      </c>
      <c r="U415" s="802" t="str">
        <f>IF(INDEX(Historical!$I$7:$I$1452,MATCH(B415,Historical!$B$7:$B$1452,0))=0,"n/a",((INDEX(Historical!$C$7:$C$1452,MATCH(B415,Historical!$B$7:$B$1452,0))/INDEX(Historical!$I$7:$I$1452,MATCH(B415,Historical!$B$7:$B$1452,0)))^(1/5)-1)*100)</f>
        <v>n/a</v>
      </c>
      <c r="V415" s="802" t="str">
        <f>IF(INDEX(Historical!$O$7:$O$1452,MATCH(B415,Historical!$B$7:$B$1452,0))=0,"n/a",((INDEX(Historical!$C$7:$C$1452,MATCH(B415,Historical!$B$7:$B$1452,0))/INDEX(Historical!$O$7:$O$1452,MATCH(B415,Historical!$B$7:$B$1452,0)))^(1/10)-1)*100)</f>
        <v>n/a</v>
      </c>
      <c r="W415" s="803" t="str">
        <f t="shared" si="107"/>
        <v>n/a</v>
      </c>
      <c r="X415" s="804" t="str">
        <f t="shared" si="108"/>
        <v>n/a</v>
      </c>
      <c r="Y415" s="756"/>
      <c r="Z415" s="745">
        <f t="shared" si="109"/>
        <v>35.772357723577237</v>
      </c>
      <c r="AA415" s="678">
        <f t="shared" si="110"/>
        <v>18.479674796747968</v>
      </c>
      <c r="AB415" s="679">
        <v>12</v>
      </c>
      <c r="AC415" s="959">
        <v>1.23</v>
      </c>
      <c r="AD415" s="959">
        <v>1.3</v>
      </c>
      <c r="AE415" s="959">
        <v>1.58</v>
      </c>
      <c r="AF415" s="959">
        <v>7.58</v>
      </c>
      <c r="AG415" s="959">
        <v>42.3</v>
      </c>
      <c r="AH415" s="959">
        <v>5.8000000000000007</v>
      </c>
      <c r="AI415" s="959">
        <v>6.9</v>
      </c>
      <c r="AJ415" s="959">
        <v>30.099999999999998</v>
      </c>
      <c r="AK415" s="959">
        <v>14.180000000000001</v>
      </c>
      <c r="AL415" s="969">
        <v>708.72</v>
      </c>
      <c r="AM415" s="964">
        <v>5</v>
      </c>
      <c r="AN415" s="959">
        <v>0.6</v>
      </c>
      <c r="AO415" s="845" t="str">
        <f t="shared" si="111"/>
        <v>n/a</v>
      </c>
      <c r="AP415" s="846" t="str">
        <f t="shared" si="112"/>
        <v>n/a</v>
      </c>
      <c r="AQ415" s="680">
        <f t="shared" si="113"/>
        <v>149.51146485290866</v>
      </c>
      <c r="AR415" s="745">
        <f>INDEX(Historical!$C$7:$C$1452,MATCH(B415,Historical!$B$7:$B$1452,0))*IF(AH415="n/a",1.03,IF(AH415&lt;0,1.01,IF(AH415&gt;10,1.1,(1+AH415/100))))</f>
        <v>0.38088</v>
      </c>
      <c r="AS415" s="678">
        <f t="shared" si="114"/>
        <v>0.40716071999999998</v>
      </c>
      <c r="AT415" s="678">
        <f t="shared" si="118"/>
        <v>0.44787679200000002</v>
      </c>
      <c r="AU415" s="678">
        <f t="shared" si="118"/>
        <v>0.49266447120000006</v>
      </c>
      <c r="AV415" s="678">
        <f t="shared" si="118"/>
        <v>0.54193091832000007</v>
      </c>
      <c r="AW415" s="745">
        <f t="shared" si="115"/>
        <v>2.2705129015200001</v>
      </c>
      <c r="AX415" s="854">
        <f t="shared" si="116"/>
        <v>9.9890580797184345</v>
      </c>
      <c r="AY415" s="1090">
        <v>0.57999999999999996</v>
      </c>
      <c r="AZ415" s="964">
        <v>9.2799999999999994</v>
      </c>
      <c r="BA415" s="964">
        <v>-33.050000000000004</v>
      </c>
      <c r="BB415" s="964">
        <v>-11.37</v>
      </c>
      <c r="BC415" s="964">
        <v>-17.66</v>
      </c>
      <c r="BE415" s="701">
        <v>2013</v>
      </c>
      <c r="BF415" s="986" t="e">
        <f>#VALUE!</f>
        <v>#VALUE!</v>
      </c>
      <c r="BG415" s="972">
        <v>15.4</v>
      </c>
    </row>
    <row r="416" spans="1:59" ht="11.25" customHeight="1" x14ac:dyDescent="0.2">
      <c r="A416" s="645" t="s">
        <v>1631</v>
      </c>
      <c r="B416" s="651" t="s">
        <v>1632</v>
      </c>
      <c r="C416" s="1080" t="s">
        <v>4407</v>
      </c>
      <c r="D416" s="1080" t="s">
        <v>4408</v>
      </c>
      <c r="E416" s="835">
        <v>6</v>
      </c>
      <c r="F416" s="554">
        <v>711</v>
      </c>
      <c r="G416" s="554" t="s">
        <v>107</v>
      </c>
      <c r="H416" s="554" t="s">
        <v>107</v>
      </c>
      <c r="I416" s="966">
        <v>66.69</v>
      </c>
      <c r="J416" s="745">
        <f t="shared" si="104"/>
        <v>5.0982156245314139</v>
      </c>
      <c r="K416" s="968">
        <v>0.85</v>
      </c>
      <c r="L416" s="679">
        <v>4</v>
      </c>
      <c r="M416" s="736">
        <f t="shared" si="105"/>
        <v>3.4</v>
      </c>
      <c r="N416" s="644" t="s">
        <v>221</v>
      </c>
      <c r="O416" s="838">
        <v>0.8</v>
      </c>
      <c r="P416" s="958">
        <v>43188</v>
      </c>
      <c r="Q416" s="958">
        <v>43206</v>
      </c>
      <c r="R416" s="736">
        <f t="shared" si="106"/>
        <v>6.249999999999992</v>
      </c>
      <c r="S416" s="802">
        <f>IF(INDEX(Historical!$D$7:$D$1452,MATCH(B416,Historical!$B$7:$B$1452,0))=0,"n/a",(INDEX(Historical!$C$7:$C$1452,MATCH(B416,Historical!$B$7:$B$1452,0))/INDEX(Historical!$D$7:$D$1452,MATCH(B416,Historical!$B$7:$B$1452,0))-1)*100)</f>
        <v>6.7796610169491567</v>
      </c>
      <c r="T416" s="802">
        <f>IF(INDEX(Historical!$F$7:$F$1452,MATCH(B416,Historical!$B$7:$B$1452,0))=0,"n/a",((INDEX(Historical!$C$7:$C$1452,MATCH(B416,Historical!$B$7:$B$1452,0))/INDEX(Historical!$F$7:$F$1452,MATCH(B416,Historical!$B$7:$B$1452,0)))^(1/3)-1)*100)</f>
        <v>13.577079718345274</v>
      </c>
      <c r="U416" s="802" t="str">
        <f>IF(INDEX(Historical!$I$7:$I$1452,MATCH(B416,Historical!$B$7:$B$1452,0))=0,"n/a",((INDEX(Historical!$C$7:$C$1452,MATCH(B416,Historical!$B$7:$B$1452,0))/INDEX(Historical!$I$7:$I$1452,MATCH(B416,Historical!$B$7:$B$1452,0)))^(1/5)-1)*100)</f>
        <v>n/a</v>
      </c>
      <c r="V416" s="802" t="str">
        <f>IF(INDEX(Historical!$O$7:$O$1452,MATCH(B416,Historical!$B$7:$B$1452,0))=0,"n/a",((INDEX(Historical!$C$7:$C$1452,MATCH(B416,Historical!$B$7:$B$1452,0))/INDEX(Historical!$O$7:$O$1452,MATCH(B416,Historical!$B$7:$B$1452,0)))^(1/10)-1)*100)</f>
        <v>n/a</v>
      </c>
      <c r="W416" s="803" t="str">
        <f t="shared" si="107"/>
        <v>n/a</v>
      </c>
      <c r="X416" s="804" t="str">
        <f t="shared" si="108"/>
        <v>n/a</v>
      </c>
      <c r="Y416" s="759"/>
      <c r="Z416" s="745">
        <f t="shared" si="109"/>
        <v>99.706744868035173</v>
      </c>
      <c r="AA416" s="678">
        <f t="shared" si="110"/>
        <v>19.557184750733136</v>
      </c>
      <c r="AB416" s="679">
        <v>12</v>
      </c>
      <c r="AC416" s="959">
        <v>3.41</v>
      </c>
      <c r="AD416" s="959">
        <v>1.26</v>
      </c>
      <c r="AE416" s="959">
        <v>2.75</v>
      </c>
      <c r="AF416" s="959">
        <v>9.57</v>
      </c>
      <c r="AG416" s="959">
        <v>48.4</v>
      </c>
      <c r="AH416" s="959">
        <v>9.1</v>
      </c>
      <c r="AI416" s="959">
        <v>21.310000000000002</v>
      </c>
      <c r="AJ416" s="959">
        <v>51.800000000000004</v>
      </c>
      <c r="AK416" s="959">
        <v>15.509999999999998</v>
      </c>
      <c r="AL416" s="969">
        <v>3470</v>
      </c>
      <c r="AM416" s="964">
        <v>1.4000000000000001</v>
      </c>
      <c r="AN416" s="959">
        <v>0</v>
      </c>
      <c r="AO416" s="845" t="str">
        <f t="shared" si="111"/>
        <v>n/a</v>
      </c>
      <c r="AP416" s="846" t="str">
        <f t="shared" si="112"/>
        <v>n/a</v>
      </c>
      <c r="AQ416" s="680">
        <f t="shared" si="113"/>
        <v>188.41502354498041</v>
      </c>
      <c r="AR416" s="745">
        <f>INDEX(Historical!$C$7:$C$1452,MATCH(B416,Historical!$B$7:$B$1452,0))*IF(AH416="n/a",1.03,IF(AH416&lt;0,1.01,IF(AH416&gt;10,1.1,(1+AH416/100))))</f>
        <v>3.4366500000000002</v>
      </c>
      <c r="AS416" s="678">
        <f t="shared" si="114"/>
        <v>3.7803150000000003</v>
      </c>
      <c r="AT416" s="678">
        <f t="shared" si="118"/>
        <v>4.1583465000000004</v>
      </c>
      <c r="AU416" s="678">
        <f t="shared" si="118"/>
        <v>4.5741811500000011</v>
      </c>
      <c r="AV416" s="678">
        <f t="shared" si="118"/>
        <v>5.0315992650000014</v>
      </c>
      <c r="AW416" s="745">
        <f t="shared" si="115"/>
        <v>20.981091915000004</v>
      </c>
      <c r="AX416" s="854">
        <f t="shared" si="116"/>
        <v>31.460626653171396</v>
      </c>
      <c r="AY416" s="1090">
        <v>1.17</v>
      </c>
      <c r="AZ416" s="964">
        <v>3.62</v>
      </c>
      <c r="BA416" s="964">
        <v>-25.919999999999998</v>
      </c>
      <c r="BB416" s="964">
        <v>-9.4</v>
      </c>
      <c r="BC416" s="964">
        <v>-16.900000000000002</v>
      </c>
      <c r="BE416" s="701">
        <v>2013</v>
      </c>
      <c r="BF416" s="986" t="e">
        <f>#VALUE!</f>
        <v>#VALUE!</v>
      </c>
      <c r="BG416" s="972">
        <v>6.9</v>
      </c>
    </row>
    <row r="417" spans="1:59" s="882" customFormat="1" ht="11.25" customHeight="1" x14ac:dyDescent="0.2">
      <c r="A417" s="861" t="s">
        <v>1633</v>
      </c>
      <c r="B417" s="890" t="s">
        <v>1634</v>
      </c>
      <c r="C417" s="1080" t="s">
        <v>109</v>
      </c>
      <c r="D417" s="1080" t="s">
        <v>4427</v>
      </c>
      <c r="E417" s="862">
        <v>6</v>
      </c>
      <c r="F417" s="554">
        <v>745</v>
      </c>
      <c r="G417" s="1179" t="s">
        <v>116</v>
      </c>
      <c r="H417" s="1179" t="s">
        <v>116</v>
      </c>
      <c r="I417" s="863">
        <v>37.840000000000003</v>
      </c>
      <c r="J417" s="864">
        <f t="shared" si="104"/>
        <v>2.8541226215644819</v>
      </c>
      <c r="K417" s="865">
        <v>0.27</v>
      </c>
      <c r="L417" s="866">
        <v>4</v>
      </c>
      <c r="M417" s="867">
        <f t="shared" si="105"/>
        <v>1.08</v>
      </c>
      <c r="N417" s="868" t="s">
        <v>170</v>
      </c>
      <c r="O417" s="869">
        <v>0.25</v>
      </c>
      <c r="P417" s="870">
        <v>43404</v>
      </c>
      <c r="Q417" s="870">
        <v>43419</v>
      </c>
      <c r="R417" s="867">
        <f t="shared" si="106"/>
        <v>8.0000000000000071</v>
      </c>
      <c r="S417" s="802">
        <f>IF(INDEX(Historical!$D$7:$D$1452,MATCH(B417,Historical!$B$7:$B$1452,0))=0,"n/a",(INDEX(Historical!$C$7:$C$1452,MATCH(B417,Historical!$B$7:$B$1452,0))/INDEX(Historical!$D$7:$D$1452,MATCH(B417,Historical!$B$7:$B$1452,0))-1)*100)</f>
        <v>6.4935064935065068</v>
      </c>
      <c r="T417" s="802">
        <f>IF(INDEX(Historical!$F$7:$F$1452,MATCH(B417,Historical!$B$7:$B$1452,0))=0,"n/a",((INDEX(Historical!$C$7:$C$1452,MATCH(B417,Historical!$B$7:$B$1452,0))/INDEX(Historical!$F$7:$F$1452,MATCH(B417,Historical!$B$7:$B$1452,0)))^(1/3)-1)*100)</f>
        <v>6.4392109888903093</v>
      </c>
      <c r="U417" s="802">
        <f>IF(INDEX(Historical!$I$7:$I$1452,MATCH(B417,Historical!$B$7:$B$1452,0))=0,"n/a",((INDEX(Historical!$C$7:$C$1452,MATCH(B417,Historical!$B$7:$B$1452,0))/INDEX(Historical!$I$7:$I$1452,MATCH(B417,Historical!$B$7:$B$1452,0)))^(1/5)-1)*100)</f>
        <v>6.4467779836540062</v>
      </c>
      <c r="V417" s="802">
        <f>IF(INDEX(Historical!$O$7:$O$1452,MATCH(B417,Historical!$B$7:$B$1452,0))=0,"n/a",((INDEX(Historical!$C$7:$C$1452,MATCH(B417,Historical!$B$7:$B$1452,0))/INDEX(Historical!$O$7:$O$1452,MATCH(B417,Historical!$B$7:$B$1452,0)))^(1/10)-1)*100)</f>
        <v>-3.7361425379558888</v>
      </c>
      <c r="W417" s="871" t="str">
        <f t="shared" si="107"/>
        <v>n/a</v>
      </c>
      <c r="X417" s="872">
        <f t="shared" si="108"/>
        <v>0.40292362397837539</v>
      </c>
      <c r="Y417" s="887" t="s">
        <v>4072</v>
      </c>
      <c r="Z417" s="864">
        <f t="shared" si="109"/>
        <v>37.370242214532873</v>
      </c>
      <c r="AA417" s="874">
        <f t="shared" si="110"/>
        <v>13.093425605536332</v>
      </c>
      <c r="AB417" s="866">
        <v>12</v>
      </c>
      <c r="AC417" s="875">
        <v>2.89</v>
      </c>
      <c r="AD417" s="875">
        <v>1.31</v>
      </c>
      <c r="AE417" s="875">
        <v>4.8099999999999996</v>
      </c>
      <c r="AF417" s="875">
        <v>1.43</v>
      </c>
      <c r="AG417" s="875">
        <v>9.7000000000000011</v>
      </c>
      <c r="AH417" s="875">
        <v>20.8</v>
      </c>
      <c r="AI417" s="875">
        <v>7.95</v>
      </c>
      <c r="AJ417" s="875">
        <v>16</v>
      </c>
      <c r="AK417" s="875">
        <v>10</v>
      </c>
      <c r="AL417" s="876">
        <v>1350</v>
      </c>
      <c r="AM417" s="877">
        <v>0.2</v>
      </c>
      <c r="AN417" s="875">
        <v>0.1</v>
      </c>
      <c r="AO417" s="878">
        <f t="shared" si="111"/>
        <v>-3.7925250003178448</v>
      </c>
      <c r="AP417" s="879">
        <f t="shared" si="112"/>
        <v>9.3009006052184873</v>
      </c>
      <c r="AQ417" s="880">
        <f t="shared" si="113"/>
        <v>-8.7771992051768883</v>
      </c>
      <c r="AR417" s="745">
        <f>INDEX(Historical!$C$7:$C$1452,MATCH(B417,Historical!$B$7:$B$1452,0))*IF(AH417="n/a",1.03,IF(AH417&lt;0,1.01,IF(AH417&gt;10,1.1,(1+AH417/100))))</f>
        <v>0.90200000000000014</v>
      </c>
      <c r="AS417" s="874">
        <f t="shared" si="114"/>
        <v>0.97370900000000005</v>
      </c>
      <c r="AT417" s="874">
        <f t="shared" si="118"/>
        <v>1.0710799000000002</v>
      </c>
      <c r="AU417" s="874">
        <f t="shared" si="118"/>
        <v>1.1781878900000002</v>
      </c>
      <c r="AV417" s="874">
        <f t="shared" si="118"/>
        <v>1.2960066790000004</v>
      </c>
      <c r="AW417" s="864">
        <f t="shared" si="115"/>
        <v>5.4209834690000012</v>
      </c>
      <c r="AX417" s="881">
        <f t="shared" si="116"/>
        <v>14.326066250000002</v>
      </c>
      <c r="AY417" s="1091">
        <v>0.79</v>
      </c>
      <c r="AZ417" s="877">
        <v>6.29</v>
      </c>
      <c r="BA417" s="877">
        <v>-20.79</v>
      </c>
      <c r="BB417" s="877">
        <v>-5.42</v>
      </c>
      <c r="BC417" s="877">
        <v>-11.93</v>
      </c>
      <c r="BD417" s="1007"/>
      <c r="BE417" s="701">
        <v>2013</v>
      </c>
      <c r="BF417" s="986" t="e">
        <f>#VALUE!</f>
        <v>#VALUE!</v>
      </c>
      <c r="BG417" s="938">
        <v>1.2</v>
      </c>
    </row>
    <row r="418" spans="1:59" ht="11.25" customHeight="1" x14ac:dyDescent="0.2">
      <c r="A418" s="645" t="s">
        <v>1635</v>
      </c>
      <c r="B418" s="651" t="s">
        <v>1636</v>
      </c>
      <c r="C418" s="1080" t="s">
        <v>4407</v>
      </c>
      <c r="D418" s="1080" t="s">
        <v>4408</v>
      </c>
      <c r="E418" s="836">
        <v>8</v>
      </c>
      <c r="F418" s="554">
        <v>435</v>
      </c>
      <c r="G418" s="554" t="s">
        <v>107</v>
      </c>
      <c r="H418" s="554" t="s">
        <v>107</v>
      </c>
      <c r="I418" s="966">
        <v>16.48</v>
      </c>
      <c r="J418" s="745">
        <f t="shared" si="104"/>
        <v>10.922330097087379</v>
      </c>
      <c r="K418" s="968">
        <v>0.45</v>
      </c>
      <c r="L418" s="679">
        <v>4</v>
      </c>
      <c r="M418" s="736">
        <f t="shared" si="105"/>
        <v>1.8</v>
      </c>
      <c r="N418" s="644" t="s">
        <v>523</v>
      </c>
      <c r="O418" s="838">
        <v>0.43</v>
      </c>
      <c r="P418" s="960">
        <v>43053</v>
      </c>
      <c r="Q418" s="960">
        <v>43069</v>
      </c>
      <c r="R418" s="736">
        <f t="shared" si="106"/>
        <v>4.6511627906976782</v>
      </c>
      <c r="S418" s="802">
        <f>IF(INDEX(Historical!$D$7:$D$1452,MATCH(B418,Historical!$B$7:$B$1452,0))=0,"n/a",(INDEX(Historical!$C$7:$C$1452,MATCH(B418,Historical!$B$7:$B$1452,0))/INDEX(Historical!$D$7:$D$1452,MATCH(B418,Historical!$B$7:$B$1452,0))-1)*100)</f>
        <v>3.5928143712574911</v>
      </c>
      <c r="T418" s="802">
        <f>IF(INDEX(Historical!$F$7:$F$1452,MATCH(B418,Historical!$B$7:$B$1452,0))=0,"n/a",((INDEX(Historical!$C$7:$C$1452,MATCH(B418,Historical!$B$7:$B$1452,0))/INDEX(Historical!$F$7:$F$1452,MATCH(B418,Historical!$B$7:$B$1452,0)))^(1/3)-1)*100)</f>
        <v>4.638069497721875</v>
      </c>
      <c r="U418" s="802">
        <f>IF(INDEX(Historical!$I$7:$I$1452,MATCH(B418,Historical!$B$7:$B$1452,0))=0,"n/a",((INDEX(Historical!$C$7:$C$1452,MATCH(B418,Historical!$B$7:$B$1452,0))/INDEX(Historical!$I$7:$I$1452,MATCH(B418,Historical!$B$7:$B$1452,0)))^(1/5)-1)*100)</f>
        <v>5.5587975449417071</v>
      </c>
      <c r="V418" s="802" t="str">
        <f>IF(INDEX(Historical!$O$7:$O$1452,MATCH(B418,Historical!$B$7:$B$1452,0))=0,"n/a",((INDEX(Historical!$C$7:$C$1452,MATCH(B418,Historical!$B$7:$B$1452,0))/INDEX(Historical!$O$7:$O$1452,MATCH(B418,Historical!$B$7:$B$1452,0)))^(1/10)-1)*100)</f>
        <v>n/a</v>
      </c>
      <c r="W418" s="803" t="str">
        <f t="shared" si="107"/>
        <v>n/a</v>
      </c>
      <c r="X418" s="804">
        <f t="shared" si="108"/>
        <v>0.25499071307072052</v>
      </c>
      <c r="Y418" s="770" t="s">
        <v>4490</v>
      </c>
      <c r="Z418" s="745">
        <f t="shared" si="109"/>
        <v>82.568807339449535</v>
      </c>
      <c r="AA418" s="678">
        <f t="shared" si="110"/>
        <v>7.5596330275229358</v>
      </c>
      <c r="AB418" s="679">
        <v>12</v>
      </c>
      <c r="AC418" s="959">
        <v>2.1800000000000002</v>
      </c>
      <c r="AD418" s="959">
        <v>1.26</v>
      </c>
      <c r="AE418" s="959">
        <v>4.7699999999999996</v>
      </c>
      <c r="AF418" s="959">
        <v>0.87</v>
      </c>
      <c r="AG418" s="959">
        <v>11.5</v>
      </c>
      <c r="AH418" s="959">
        <v>52.800000000000004</v>
      </c>
      <c r="AI418" s="959">
        <v>-19.62</v>
      </c>
      <c r="AJ418" s="959">
        <v>21.8</v>
      </c>
      <c r="AK418" s="959">
        <v>6</v>
      </c>
      <c r="AL418" s="969">
        <v>3110</v>
      </c>
      <c r="AM418" s="964">
        <v>0.6</v>
      </c>
      <c r="AN418" s="959">
        <v>1</v>
      </c>
      <c r="AO418" s="845">
        <f t="shared" si="111"/>
        <v>8.9214946145061518</v>
      </c>
      <c r="AP418" s="846">
        <f t="shared" si="112"/>
        <v>16.481127642029087</v>
      </c>
      <c r="AQ418" s="680">
        <f t="shared" si="113"/>
        <v>-45.934686683830861</v>
      </c>
      <c r="AR418" s="745">
        <f>INDEX(Historical!$C$7:$C$1452,MATCH(B418,Historical!$B$7:$B$1452,0))*IF(AH418="n/a",1.03,IF(AH418&lt;0,1.01,IF(AH418&gt;10,1.1,(1+AH418/100))))</f>
        <v>1.903</v>
      </c>
      <c r="AS418" s="678">
        <f t="shared" si="114"/>
        <v>1.9220300000000001</v>
      </c>
      <c r="AT418" s="678">
        <f t="shared" si="118"/>
        <v>2.0373518000000002</v>
      </c>
      <c r="AU418" s="678">
        <f t="shared" si="118"/>
        <v>2.1595929080000005</v>
      </c>
      <c r="AV418" s="678">
        <f t="shared" si="118"/>
        <v>2.2891684824800005</v>
      </c>
      <c r="AW418" s="745">
        <f t="shared" si="115"/>
        <v>10.311143190480001</v>
      </c>
      <c r="AX418" s="854">
        <f t="shared" si="116"/>
        <v>62.567616447087381</v>
      </c>
      <c r="AY418" s="1090">
        <v>0.62</v>
      </c>
      <c r="AZ418" s="964">
        <v>4.97</v>
      </c>
      <c r="BA418" s="964">
        <v>-30.84</v>
      </c>
      <c r="BB418" s="964">
        <v>-16.46</v>
      </c>
      <c r="BC418" s="964">
        <v>-20.010000000000002</v>
      </c>
      <c r="BE418" s="701">
        <v>2012</v>
      </c>
      <c r="BF418" s="986" t="e">
        <f>#VALUE!</f>
        <v>#VALUE!</v>
      </c>
      <c r="BG418" s="972">
        <v>5.6000000000000005</v>
      </c>
    </row>
    <row r="419" spans="1:59" ht="11.25" customHeight="1" x14ac:dyDescent="0.2">
      <c r="A419" s="645" t="s">
        <v>1637</v>
      </c>
      <c r="B419" s="651" t="s">
        <v>1638</v>
      </c>
      <c r="C419" s="1080" t="s">
        <v>129</v>
      </c>
      <c r="D419" s="1080" t="s">
        <v>4415</v>
      </c>
      <c r="E419" s="836">
        <v>6</v>
      </c>
      <c r="F419" s="554">
        <v>669</v>
      </c>
      <c r="G419" s="554" t="s">
        <v>116</v>
      </c>
      <c r="H419" s="554" t="s">
        <v>116</v>
      </c>
      <c r="I419" s="966">
        <v>99.29</v>
      </c>
      <c r="J419" s="745">
        <f t="shared" si="104"/>
        <v>1.2891529862020346</v>
      </c>
      <c r="K419" s="968">
        <v>0.32</v>
      </c>
      <c r="L419" s="679">
        <v>4</v>
      </c>
      <c r="M419" s="736">
        <f t="shared" si="105"/>
        <v>1.28</v>
      </c>
      <c r="N419" s="644" t="s">
        <v>575</v>
      </c>
      <c r="O419" s="838">
        <v>0.24</v>
      </c>
      <c r="P419" s="960">
        <v>43010</v>
      </c>
      <c r="Q419" s="960">
        <v>43025</v>
      </c>
      <c r="R419" s="736">
        <f t="shared" si="106"/>
        <v>33.333333333333343</v>
      </c>
      <c r="S419" s="802">
        <f>IF(INDEX(Historical!$D$7:$D$1452,MATCH(B419,Historical!$B$7:$B$1452,0))=0,"n/a",(INDEX(Historical!$C$7:$C$1452,MATCH(B419,Historical!$B$7:$B$1452,0))/INDEX(Historical!$D$7:$D$1452,MATCH(B419,Historical!$B$7:$B$1452,0))-1)*100)</f>
        <v>15.555555555555568</v>
      </c>
      <c r="T419" s="802">
        <f>IF(INDEX(Historical!$F$7:$F$1452,MATCH(B419,Historical!$B$7:$B$1452,0))=0,"n/a",((INDEX(Historical!$C$7:$C$1452,MATCH(B419,Historical!$B$7:$B$1452,0))/INDEX(Historical!$F$7:$F$1452,MATCH(B419,Historical!$B$7:$B$1452,0)))^(1/3)-1)*100)</f>
        <v>8.2446637382673327</v>
      </c>
      <c r="U419" s="802">
        <f>IF(INDEX(Historical!$I$7:$I$1452,MATCH(B419,Historical!$B$7:$B$1452,0))=0,"n/a",((INDEX(Historical!$C$7:$C$1452,MATCH(B419,Historical!$B$7:$B$1452,0))/INDEX(Historical!$I$7:$I$1452,MATCH(B419,Historical!$B$7:$B$1452,0)))^(1/5)-1)*100)</f>
        <v>8.8691633250776114</v>
      </c>
      <c r="V419" s="802">
        <f>IF(INDEX(Historical!$O$7:$O$1452,MATCH(B419,Historical!$B$7:$B$1452,0))=0,"n/a",((INDEX(Historical!$C$7:$C$1452,MATCH(B419,Historical!$B$7:$B$1452,0))/INDEX(Historical!$O$7:$O$1452,MATCH(B419,Historical!$B$7:$B$1452,0)))^(1/10)-1)*100)</f>
        <v>7.5985288632311354</v>
      </c>
      <c r="W419" s="803">
        <f t="shared" si="107"/>
        <v>1.1672211140757793</v>
      </c>
      <c r="X419" s="804" t="str">
        <f t="shared" si="108"/>
        <v>n/a</v>
      </c>
      <c r="Y419" s="967" t="s">
        <v>4493</v>
      </c>
      <c r="Z419" s="745">
        <f t="shared" si="109"/>
        <v>128</v>
      </c>
      <c r="AA419" s="678">
        <f t="shared" si="110"/>
        <v>99.29</v>
      </c>
      <c r="AB419" s="679">
        <v>10</v>
      </c>
      <c r="AC419" s="959">
        <v>1</v>
      </c>
      <c r="AD419" s="959" t="s">
        <v>138</v>
      </c>
      <c r="AE419" s="959">
        <v>0.71</v>
      </c>
      <c r="AF419" s="959">
        <v>1.59</v>
      </c>
      <c r="AG419" s="959">
        <v>4.1000000000000005</v>
      </c>
      <c r="AH419" s="959">
        <v>-91.600000000000009</v>
      </c>
      <c r="AI419" s="959">
        <v>170.12</v>
      </c>
      <c r="AJ419" s="959">
        <v>-28.9</v>
      </c>
      <c r="AK419" s="959" t="s">
        <v>138</v>
      </c>
      <c r="AL419" s="969">
        <v>2290</v>
      </c>
      <c r="AM419" s="964">
        <v>5.0999999999999996</v>
      </c>
      <c r="AN419" s="959">
        <v>0</v>
      </c>
      <c r="AO419" s="845">
        <f t="shared" si="111"/>
        <v>-89.131683688720358</v>
      </c>
      <c r="AP419" s="846">
        <f t="shared" si="112"/>
        <v>10.158316311279647</v>
      </c>
      <c r="AQ419" s="680">
        <f t="shared" si="113"/>
        <v>164.88664242149574</v>
      </c>
      <c r="AR419" s="745">
        <f>INDEX(Historical!$C$7:$C$1452,MATCH(B419,Historical!$B$7:$B$1452,0))*IF(AH419="n/a",1.03,IF(AH419&lt;0,1.01,IF(AH419&gt;10,1.1,(1+AH419/100))))</f>
        <v>1.0504</v>
      </c>
      <c r="AS419" s="678">
        <f t="shared" si="114"/>
        <v>1.15544</v>
      </c>
      <c r="AT419" s="678">
        <f t="shared" si="118"/>
        <v>1.1901032</v>
      </c>
      <c r="AU419" s="678">
        <f t="shared" si="118"/>
        <v>1.225806296</v>
      </c>
      <c r="AV419" s="678">
        <f t="shared" si="118"/>
        <v>1.26258048488</v>
      </c>
      <c r="AW419" s="745">
        <f t="shared" si="115"/>
        <v>5.8843299808800005</v>
      </c>
      <c r="AX419" s="854">
        <f t="shared" si="116"/>
        <v>5.9264074739450097</v>
      </c>
      <c r="AY419" s="1090">
        <v>0.57999999999999996</v>
      </c>
      <c r="AZ419" s="964">
        <v>5.65</v>
      </c>
      <c r="BA419" s="964">
        <v>-30.209999999999997</v>
      </c>
      <c r="BB419" s="964">
        <v>-3.44</v>
      </c>
      <c r="BC419" s="964">
        <v>-6.0600000000000005</v>
      </c>
      <c r="BE419" s="701">
        <v>2014</v>
      </c>
      <c r="BF419" s="986" t="e">
        <f>#VALUE!</f>
        <v>#VALUE!</v>
      </c>
      <c r="BG419" s="972">
        <v>3.5000000000000004</v>
      </c>
    </row>
    <row r="420" spans="1:59" ht="11.25" customHeight="1" x14ac:dyDescent="0.2">
      <c r="A420" s="645" t="s">
        <v>1639</v>
      </c>
      <c r="B420" s="651" t="s">
        <v>1640</v>
      </c>
      <c r="C420" s="1080" t="s">
        <v>109</v>
      </c>
      <c r="D420" s="1080" t="s">
        <v>4427</v>
      </c>
      <c r="E420" s="835">
        <v>8</v>
      </c>
      <c r="F420" s="554">
        <v>491</v>
      </c>
      <c r="G420" s="554" t="s">
        <v>107</v>
      </c>
      <c r="H420" s="554" t="s">
        <v>107</v>
      </c>
      <c r="I420" s="966">
        <v>31.34</v>
      </c>
      <c r="J420" s="745">
        <f t="shared" si="104"/>
        <v>3.5737077217613282</v>
      </c>
      <c r="K420" s="968">
        <v>0.28000000000000003</v>
      </c>
      <c r="L420" s="679">
        <v>4</v>
      </c>
      <c r="M420" s="736">
        <f t="shared" si="105"/>
        <v>1.1200000000000001</v>
      </c>
      <c r="N420" s="644" t="s">
        <v>978</v>
      </c>
      <c r="O420" s="838">
        <v>0.26</v>
      </c>
      <c r="P420" s="958">
        <v>43228</v>
      </c>
      <c r="Q420" s="958">
        <v>43236</v>
      </c>
      <c r="R420" s="736">
        <f t="shared" si="106"/>
        <v>7.6923076923076987</v>
      </c>
      <c r="S420" s="802">
        <f>IF(INDEX(Historical!$D$7:$D$1452,MATCH(B420,Historical!$B$7:$B$1452,0))=0,"n/a",(INDEX(Historical!$C$7:$C$1452,MATCH(B420,Historical!$B$7:$B$1452,0))/INDEX(Historical!$D$7:$D$1452,MATCH(B420,Historical!$B$7:$B$1452,0))-1)*100)</f>
        <v>6.1224489795918435</v>
      </c>
      <c r="T420" s="802">
        <f>IF(INDEX(Historical!$F$7:$F$1452,MATCH(B420,Historical!$B$7:$B$1452,0))=0,"n/a",((INDEX(Historical!$C$7:$C$1452,MATCH(B420,Historical!$B$7:$B$1452,0))/INDEX(Historical!$F$7:$F$1452,MATCH(B420,Historical!$B$7:$B$1452,0)))^(1/3)-1)*100)</f>
        <v>11.021370033491195</v>
      </c>
      <c r="U420" s="802">
        <f>IF(INDEX(Historical!$I$7:$I$1452,MATCH(B420,Historical!$B$7:$B$1452,0))=0,"n/a",((INDEX(Historical!$C$7:$C$1452,MATCH(B420,Historical!$B$7:$B$1452,0))/INDEX(Historical!$I$7:$I$1452,MATCH(B420,Historical!$B$7:$B$1452,0)))^(1/5)-1)*100)</f>
        <v>16.723531932969316</v>
      </c>
      <c r="V420" s="802">
        <f>IF(INDEX(Historical!$O$7:$O$1452,MATCH(B420,Historical!$B$7:$B$1452,0))=0,"n/a",((INDEX(Historical!$C$7:$C$1452,MATCH(B420,Historical!$B$7:$B$1452,0))/INDEX(Historical!$O$7:$O$1452,MATCH(B420,Historical!$B$7:$B$1452,0)))^(1/10)-1)*100)</f>
        <v>1.2335696945859898</v>
      </c>
      <c r="W420" s="803">
        <f t="shared" si="107"/>
        <v>13.557022360687988</v>
      </c>
      <c r="X420" s="804">
        <f t="shared" si="108"/>
        <v>1.608031916631665</v>
      </c>
      <c r="Y420" s="759"/>
      <c r="Z420" s="745">
        <f t="shared" si="109"/>
        <v>41.791044776119406</v>
      </c>
      <c r="AA420" s="678">
        <f t="shared" si="110"/>
        <v>11.694029850746269</v>
      </c>
      <c r="AB420" s="679">
        <v>12</v>
      </c>
      <c r="AC420" s="959">
        <v>2.68</v>
      </c>
      <c r="AD420" s="959">
        <v>1.03</v>
      </c>
      <c r="AE420" s="959">
        <v>3.94</v>
      </c>
      <c r="AF420" s="959">
        <v>1.07</v>
      </c>
      <c r="AG420" s="959">
        <v>9.1999999999999993</v>
      </c>
      <c r="AH420" s="959">
        <v>21.5</v>
      </c>
      <c r="AI420" s="959">
        <v>12.32</v>
      </c>
      <c r="AJ420" s="959">
        <v>10.4</v>
      </c>
      <c r="AK420" s="959">
        <v>11.4</v>
      </c>
      <c r="AL420" s="969">
        <v>1140</v>
      </c>
      <c r="AM420" s="964">
        <v>0.1</v>
      </c>
      <c r="AN420" s="959">
        <v>0.04</v>
      </c>
      <c r="AO420" s="845">
        <f t="shared" si="111"/>
        <v>8.6032098039843738</v>
      </c>
      <c r="AP420" s="846">
        <f t="shared" si="112"/>
        <v>20.297239654730642</v>
      </c>
      <c r="AQ420" s="680">
        <f t="shared" si="113"/>
        <v>-25.426808688678925</v>
      </c>
      <c r="AR420" s="745">
        <f>INDEX(Historical!$C$7:$C$1452,MATCH(B420,Historical!$B$7:$B$1452,0))*IF(AH420="n/a",1.03,IF(AH420&lt;0,1.01,IF(AH420&gt;10,1.1,(1+AH420/100))))</f>
        <v>1.1440000000000001</v>
      </c>
      <c r="AS420" s="678">
        <f t="shared" si="114"/>
        <v>1.2584000000000002</v>
      </c>
      <c r="AT420" s="678">
        <f t="shared" si="118"/>
        <v>1.3842400000000004</v>
      </c>
      <c r="AU420" s="678">
        <f t="shared" si="118"/>
        <v>1.5226640000000005</v>
      </c>
      <c r="AV420" s="678">
        <f t="shared" si="118"/>
        <v>1.6749304000000007</v>
      </c>
      <c r="AW420" s="745">
        <f t="shared" si="115"/>
        <v>6.9842344000000018</v>
      </c>
      <c r="AX420" s="854">
        <f t="shared" si="116"/>
        <v>22.285368219527765</v>
      </c>
      <c r="AY420" s="1090">
        <v>0.78</v>
      </c>
      <c r="AZ420" s="964">
        <v>4.91</v>
      </c>
      <c r="BA420" s="964">
        <v>-28.560000000000002</v>
      </c>
      <c r="BB420" s="964">
        <v>-9.51</v>
      </c>
      <c r="BC420" s="964">
        <v>-19.16</v>
      </c>
      <c r="BE420" s="701">
        <v>2011</v>
      </c>
      <c r="BF420" s="986" t="e">
        <f>#VALUE!</f>
        <v>#VALUE!</v>
      </c>
      <c r="BG420" s="972">
        <v>1.0999999999999999</v>
      </c>
    </row>
    <row r="421" spans="1:59" ht="11.25" customHeight="1" x14ac:dyDescent="0.2">
      <c r="A421" s="645" t="s">
        <v>1845</v>
      </c>
      <c r="B421" s="651" t="s">
        <v>1846</v>
      </c>
      <c r="C421" s="1080" t="s">
        <v>4407</v>
      </c>
      <c r="D421" s="1080" t="s">
        <v>4408</v>
      </c>
      <c r="E421" s="835">
        <v>6</v>
      </c>
      <c r="F421" s="554">
        <v>771</v>
      </c>
      <c r="G421" s="554" t="s">
        <v>107</v>
      </c>
      <c r="H421" s="554" t="s">
        <v>107</v>
      </c>
      <c r="I421" s="966">
        <v>47.22</v>
      </c>
      <c r="J421" s="745">
        <f t="shared" si="104"/>
        <v>4.489623041084287</v>
      </c>
      <c r="K421" s="968">
        <v>0.53</v>
      </c>
      <c r="L421" s="679">
        <v>4</v>
      </c>
      <c r="M421" s="736">
        <f t="shared" si="105"/>
        <v>2.12</v>
      </c>
      <c r="N421" s="644" t="s">
        <v>162</v>
      </c>
      <c r="O421" s="838">
        <v>0.52</v>
      </c>
      <c r="P421" s="958">
        <v>43481</v>
      </c>
      <c r="Q421" s="958">
        <v>43496</v>
      </c>
      <c r="R421" s="736">
        <f t="shared" si="106"/>
        <v>1.9230769230769247</v>
      </c>
      <c r="S421" s="802">
        <f>IF(INDEX(Historical!$D$7:$D$1452,MATCH(B421,Historical!$B$7:$B$1452,0))=0,"n/a",(INDEX(Historical!$C$7:$C$1452,MATCH(B421,Historical!$B$7:$B$1452,0))/INDEX(Historical!$D$7:$D$1452,MATCH(B421,Historical!$B$7:$B$1452,0))-1)*100)</f>
        <v>10.869565217391308</v>
      </c>
      <c r="T421" s="802">
        <f>IF(INDEX(Historical!$F$7:$F$1452,MATCH(B421,Historical!$B$7:$B$1452,0))=0,"n/a",((INDEX(Historical!$C$7:$C$1452,MATCH(B421,Historical!$B$7:$B$1452,0))/INDEX(Historical!$F$7:$F$1452,MATCH(B421,Historical!$B$7:$B$1452,0)))^(1/3)-1)*100)</f>
        <v>9.3541299792876842</v>
      </c>
      <c r="U421" s="802">
        <f>IF(INDEX(Historical!$I$7:$I$1452,MATCH(B421,Historical!$B$7:$B$1452,0))=0,"n/a",((INDEX(Historical!$C$7:$C$1452,MATCH(B421,Historical!$B$7:$B$1452,0))/INDEX(Historical!$I$7:$I$1452,MATCH(B421,Historical!$B$7:$B$1452,0)))^(1/5)-1)*100)</f>
        <v>7.2145025900850923</v>
      </c>
      <c r="V421" s="802">
        <f>IF(INDEX(Historical!$O$7:$O$1452,MATCH(B421,Historical!$B$7:$B$1452,0))=0,"n/a",((INDEX(Historical!$C$7:$C$1452,MATCH(B421,Historical!$B$7:$B$1452,0))/INDEX(Historical!$O$7:$O$1452,MATCH(B421,Historical!$B$7:$B$1452,0)))^(1/10)-1)*100)</f>
        <v>1.429828251487919</v>
      </c>
      <c r="W421" s="803">
        <f t="shared" si="107"/>
        <v>5.0457127158996053</v>
      </c>
      <c r="X421" s="804">
        <f t="shared" si="108"/>
        <v>0.39209253206984201</v>
      </c>
      <c r="Y421" s="756"/>
      <c r="Z421" s="745">
        <f t="shared" si="109"/>
        <v>135.03184713375796</v>
      </c>
      <c r="AA421" s="678">
        <f t="shared" si="110"/>
        <v>30.076433121019107</v>
      </c>
      <c r="AB421" s="679">
        <v>12</v>
      </c>
      <c r="AC421" s="959">
        <v>1.57</v>
      </c>
      <c r="AD421" s="959">
        <v>3.95</v>
      </c>
      <c r="AE421" s="959">
        <v>4.92</v>
      </c>
      <c r="AF421" s="959">
        <v>6.33</v>
      </c>
      <c r="AG421" s="959">
        <v>22.2</v>
      </c>
      <c r="AH421" s="959">
        <v>7.1</v>
      </c>
      <c r="AI421" s="959" t="s">
        <v>138</v>
      </c>
      <c r="AJ421" s="959">
        <v>18.399999999999999</v>
      </c>
      <c r="AK421" s="959">
        <v>7.6</v>
      </c>
      <c r="AL421" s="969">
        <v>1110</v>
      </c>
      <c r="AM421" s="964">
        <v>0.2</v>
      </c>
      <c r="AN421" s="959">
        <v>6.06</v>
      </c>
      <c r="AO421" s="845">
        <f t="shared" si="111"/>
        <v>-18.372307489849728</v>
      </c>
      <c r="AP421" s="846">
        <f t="shared" si="112"/>
        <v>11.704125631169379</v>
      </c>
      <c r="AQ421" s="680">
        <f t="shared" si="113"/>
        <v>190.88663057475461</v>
      </c>
      <c r="AR421" s="745">
        <f>INDEX(Historical!$C$7:$C$1452,MATCH(B421,Historical!$B$7:$B$1452,0))*IF(AH421="n/a",1.03,IF(AH421&lt;0,1.01,IF(AH421&gt;10,1.1,(1+AH421/100))))</f>
        <v>2.1848399999999999</v>
      </c>
      <c r="AS421" s="678">
        <f t="shared" si="114"/>
        <v>2.2503851999999998</v>
      </c>
      <c r="AT421" s="678">
        <f t="shared" si="118"/>
        <v>2.4214144751999997</v>
      </c>
      <c r="AU421" s="678">
        <f t="shared" si="118"/>
        <v>2.6054419753152001</v>
      </c>
      <c r="AV421" s="678">
        <f t="shared" si="118"/>
        <v>2.8034555654391555</v>
      </c>
      <c r="AW421" s="745">
        <f t="shared" si="115"/>
        <v>12.265537215954353</v>
      </c>
      <c r="AX421" s="854">
        <f t="shared" si="116"/>
        <v>25.975301177370508</v>
      </c>
      <c r="AY421" s="1090">
        <v>0.82</v>
      </c>
      <c r="AZ421" s="964">
        <v>3.8</v>
      </c>
      <c r="BA421" s="964">
        <v>-25.580000000000002</v>
      </c>
      <c r="BB421" s="964">
        <v>-7.46</v>
      </c>
      <c r="BC421" s="964">
        <v>-9.6</v>
      </c>
      <c r="BE421" s="701">
        <v>2014</v>
      </c>
      <c r="BF421" s="986" t="e">
        <f>#VALUE!</f>
        <v>#VALUE!</v>
      </c>
      <c r="BG421" s="972">
        <v>2.4</v>
      </c>
    </row>
    <row r="422" spans="1:59" ht="11.25" customHeight="1" x14ac:dyDescent="0.2">
      <c r="A422" s="645" t="s">
        <v>1641</v>
      </c>
      <c r="B422" s="651" t="s">
        <v>1642</v>
      </c>
      <c r="C422" s="1080" t="s">
        <v>109</v>
      </c>
      <c r="D422" s="1080" t="s">
        <v>4427</v>
      </c>
      <c r="E422" s="835">
        <v>6</v>
      </c>
      <c r="F422" s="554">
        <v>748</v>
      </c>
      <c r="G422" s="554" t="s">
        <v>107</v>
      </c>
      <c r="H422" s="554" t="s">
        <v>107</v>
      </c>
      <c r="I422" s="966">
        <v>16.45</v>
      </c>
      <c r="J422" s="745">
        <f t="shared" si="104"/>
        <v>2.0668693009118546</v>
      </c>
      <c r="K422" s="968">
        <v>8.5000000000000006E-2</v>
      </c>
      <c r="L422" s="679">
        <v>4</v>
      </c>
      <c r="M422" s="736">
        <f t="shared" si="105"/>
        <v>0.34</v>
      </c>
      <c r="N422" s="644" t="s">
        <v>1000</v>
      </c>
      <c r="O422" s="838">
        <v>0.08</v>
      </c>
      <c r="P422" s="958">
        <v>43412</v>
      </c>
      <c r="Q422" s="958">
        <v>43427</v>
      </c>
      <c r="R422" s="736">
        <f t="shared" si="106"/>
        <v>6.2500000000000053</v>
      </c>
      <c r="S422" s="802">
        <f>IF(INDEX(Historical!$D$7:$D$1452,MATCH(B422,Historical!$B$7:$B$1452,0))=0,"n/a",(INDEX(Historical!$C$7:$C$1452,MATCH(B422,Historical!$B$7:$B$1452,0))/INDEX(Historical!$D$7:$D$1452,MATCH(B422,Historical!$B$7:$B$1452,0))-1)*100)</f>
        <v>16.666666666666675</v>
      </c>
      <c r="T422" s="802">
        <f>IF(INDEX(Historical!$F$7:$F$1452,MATCH(B422,Historical!$B$7:$B$1452,0))=0,"n/a",((INDEX(Historical!$C$7:$C$1452,MATCH(B422,Historical!$B$7:$B$1452,0))/INDEX(Historical!$F$7:$F$1452,MATCH(B422,Historical!$B$7:$B$1452,0)))^(1/3)-1)*100)</f>
        <v>20.507113208761506</v>
      </c>
      <c r="U422" s="802" t="str">
        <f>IF(INDEX(Historical!$I$7:$I$1452,MATCH(B422,Historical!$B$7:$B$1452,0))=0,"n/a",((INDEX(Historical!$C$7:$C$1452,MATCH(B422,Historical!$B$7:$B$1452,0))/INDEX(Historical!$I$7:$I$1452,MATCH(B422,Historical!$B$7:$B$1452,0)))^(1/5)-1)*100)</f>
        <v>n/a</v>
      </c>
      <c r="V422" s="802">
        <f>IF(INDEX(Historical!$O$7:$O$1452,MATCH(B422,Historical!$B$7:$B$1452,0))=0,"n/a",((INDEX(Historical!$C$7:$C$1452,MATCH(B422,Historical!$B$7:$B$1452,0))/INDEX(Historical!$O$7:$O$1452,MATCH(B422,Historical!$B$7:$B$1452,0)))^(1/10)-1)*100)</f>
        <v>0.74383251323100197</v>
      </c>
      <c r="W422" s="803" t="str">
        <f t="shared" si="107"/>
        <v>n/a</v>
      </c>
      <c r="X422" s="804" t="str">
        <f t="shared" si="108"/>
        <v>n/a</v>
      </c>
      <c r="Y422" s="967" t="s">
        <v>4072</v>
      </c>
      <c r="Z422" s="745">
        <f t="shared" si="109"/>
        <v>25.185185185185183</v>
      </c>
      <c r="AA422" s="678">
        <f t="shared" si="110"/>
        <v>12.185185185185183</v>
      </c>
      <c r="AB422" s="679">
        <v>12</v>
      </c>
      <c r="AC422" s="959">
        <v>1.35</v>
      </c>
      <c r="AD422" s="959" t="s">
        <v>138</v>
      </c>
      <c r="AE422" s="959">
        <v>2.84</v>
      </c>
      <c r="AF422" s="959">
        <v>0.95</v>
      </c>
      <c r="AG422" s="959">
        <v>11.4</v>
      </c>
      <c r="AH422" s="959">
        <v>7.5</v>
      </c>
      <c r="AI422" s="959">
        <v>11.26</v>
      </c>
      <c r="AJ422" s="959">
        <v>5.8999999999999995</v>
      </c>
      <c r="AK422" s="959" t="s">
        <v>138</v>
      </c>
      <c r="AL422" s="969">
        <v>106.6</v>
      </c>
      <c r="AM422" s="964">
        <v>0.2</v>
      </c>
      <c r="AN422" s="959">
        <v>0.09</v>
      </c>
      <c r="AO422" s="845" t="str">
        <f t="shared" si="111"/>
        <v>n/a</v>
      </c>
      <c r="AP422" s="846" t="str">
        <f t="shared" si="112"/>
        <v>n/a</v>
      </c>
      <c r="AQ422" s="680">
        <f t="shared" si="113"/>
        <v>-28.272348657730419</v>
      </c>
      <c r="AR422" s="745">
        <f>INDEX(Historical!$C$7:$C$1452,MATCH(B422,Historical!$B$7:$B$1452,0))*IF(AH422="n/a",1.03,IF(AH422&lt;0,1.01,IF(AH422&gt;10,1.1,(1+AH422/100))))</f>
        <v>0.30099999999999999</v>
      </c>
      <c r="AS422" s="678">
        <f t="shared" si="114"/>
        <v>0.33110000000000001</v>
      </c>
      <c r="AT422" s="678">
        <f t="shared" si="118"/>
        <v>0.34103300000000003</v>
      </c>
      <c r="AU422" s="678">
        <f t="shared" si="118"/>
        <v>0.35126399000000003</v>
      </c>
      <c r="AV422" s="678">
        <f t="shared" si="118"/>
        <v>0.36180190970000004</v>
      </c>
      <c r="AW422" s="745">
        <f t="shared" si="115"/>
        <v>1.6861988997000001</v>
      </c>
      <c r="AX422" s="854">
        <f t="shared" si="116"/>
        <v>10.250449238297874</v>
      </c>
      <c r="AY422" s="1090">
        <v>0.77</v>
      </c>
      <c r="AZ422" s="964">
        <v>2.4899999999999998</v>
      </c>
      <c r="BA422" s="964">
        <v>-19.869999999999997</v>
      </c>
      <c r="BB422" s="964">
        <v>-8.2100000000000009</v>
      </c>
      <c r="BC422" s="964">
        <v>-13.950000000000001</v>
      </c>
      <c r="BE422" s="701">
        <v>2013</v>
      </c>
      <c r="BF422" s="986" t="e">
        <f>#VALUE!</f>
        <v>#VALUE!</v>
      </c>
      <c r="BG422" s="972">
        <v>1.3</v>
      </c>
    </row>
    <row r="423" spans="1:59" ht="11.25" customHeight="1" x14ac:dyDescent="0.2">
      <c r="A423" s="667" t="s">
        <v>1643</v>
      </c>
      <c r="B423" s="651" t="s">
        <v>1644</v>
      </c>
      <c r="C423" s="1080" t="s">
        <v>124</v>
      </c>
      <c r="D423" s="1080" t="s">
        <v>4454</v>
      </c>
      <c r="E423" s="835">
        <v>7</v>
      </c>
      <c r="F423" s="554">
        <v>652</v>
      </c>
      <c r="G423" s="554" t="s">
        <v>107</v>
      </c>
      <c r="H423" s="554" t="s">
        <v>107</v>
      </c>
      <c r="I423" s="966">
        <v>25.05</v>
      </c>
      <c r="J423" s="745">
        <f t="shared" si="104"/>
        <v>7.0259481037924152</v>
      </c>
      <c r="K423" s="968">
        <v>0.44</v>
      </c>
      <c r="L423" s="679">
        <v>4</v>
      </c>
      <c r="M423" s="736">
        <f t="shared" si="105"/>
        <v>1.76</v>
      </c>
      <c r="N423" s="644" t="s">
        <v>613</v>
      </c>
      <c r="O423" s="838">
        <v>0.43</v>
      </c>
      <c r="P423" s="958">
        <v>43433</v>
      </c>
      <c r="Q423" s="958">
        <v>43455</v>
      </c>
      <c r="R423" s="736">
        <f t="shared" si="106"/>
        <v>2.3255813953488391</v>
      </c>
      <c r="S423" s="802">
        <f>IF(INDEX(Historical!$D$7:$D$1452,MATCH(B423,Historical!$B$7:$B$1452,0))=0,"n/a",(INDEX(Historical!$C$7:$C$1452,MATCH(B423,Historical!$B$7:$B$1452,0))/INDEX(Historical!$D$7:$D$1452,MATCH(B423,Historical!$B$7:$B$1452,0))-1)*100)</f>
        <v>4.3209876543209846</v>
      </c>
      <c r="T423" s="802">
        <f>IF(INDEX(Historical!$F$7:$F$1452,MATCH(B423,Historical!$B$7:$B$1452,0))=0,"n/a",((INDEX(Historical!$C$7:$C$1452,MATCH(B423,Historical!$B$7:$B$1452,0))/INDEX(Historical!$F$7:$F$1452,MATCH(B423,Historical!$B$7:$B$1452,0)))^(1/3)-1)*100)</f>
        <v>4.9972560605794136</v>
      </c>
      <c r="U423" s="802">
        <f>IF(INDEX(Historical!$I$7:$I$1452,MATCH(B423,Historical!$B$7:$B$1452,0))=0,"n/a",((INDEX(Historical!$C$7:$C$1452,MATCH(B423,Historical!$B$7:$B$1452,0))/INDEX(Historical!$I$7:$I$1452,MATCH(B423,Historical!$B$7:$B$1452,0)))^(1/5)-1)*100)</f>
        <v>30.297126511170713</v>
      </c>
      <c r="V423" s="802">
        <f>IF(INDEX(Historical!$O$7:$O$1452,MATCH(B423,Historical!$B$7:$B$1452,0))=0,"n/a",((INDEX(Historical!$C$7:$C$1452,MATCH(B423,Historical!$B$7:$B$1452,0))/INDEX(Historical!$O$7:$O$1452,MATCH(B423,Historical!$B$7:$B$1452,0)))^(1/10)-1)*100)</f>
        <v>18.871172102213208</v>
      </c>
      <c r="W423" s="803">
        <f t="shared" si="107"/>
        <v>1.6054713690845663</v>
      </c>
      <c r="X423" s="804" t="str">
        <f t="shared" si="108"/>
        <v>n/a</v>
      </c>
      <c r="Y423" s="756"/>
      <c r="Z423" s="745">
        <f t="shared" si="109"/>
        <v>48.484848484848484</v>
      </c>
      <c r="AA423" s="678">
        <f t="shared" si="110"/>
        <v>6.9008264462809921</v>
      </c>
      <c r="AB423" s="679">
        <v>12</v>
      </c>
      <c r="AC423" s="959">
        <v>3.63</v>
      </c>
      <c r="AD423" s="959">
        <v>1.38</v>
      </c>
      <c r="AE423" s="959">
        <v>0.77</v>
      </c>
      <c r="AF423" s="959">
        <v>1.35</v>
      </c>
      <c r="AG423" s="959">
        <v>10.7</v>
      </c>
      <c r="AH423" s="959">
        <v>3.5000000000000004</v>
      </c>
      <c r="AI423" s="959">
        <v>6.08</v>
      </c>
      <c r="AJ423" s="959">
        <v>-3.2</v>
      </c>
      <c r="AK423" s="959">
        <v>5</v>
      </c>
      <c r="AL423" s="969">
        <v>787.32</v>
      </c>
      <c r="AM423" s="964">
        <v>0.2</v>
      </c>
      <c r="AN423" s="959">
        <v>1.1299999999999999</v>
      </c>
      <c r="AO423" s="845">
        <f t="shared" si="111"/>
        <v>30.422248168682135</v>
      </c>
      <c r="AP423" s="846">
        <f t="shared" si="112"/>
        <v>37.323074614963126</v>
      </c>
      <c r="AQ423" s="680">
        <f t="shared" si="113"/>
        <v>-35.653315021140408</v>
      </c>
      <c r="AR423" s="745">
        <f>INDEX(Historical!$C$7:$C$1452,MATCH(B423,Historical!$B$7:$B$1452,0))*IF(AH423="n/a",1.03,IF(AH423&lt;0,1.01,IF(AH423&gt;10,1.1,(1+AH423/100))))</f>
        <v>1.7491499999999998</v>
      </c>
      <c r="AS423" s="678">
        <f t="shared" si="114"/>
        <v>1.8554983199999997</v>
      </c>
      <c r="AT423" s="678">
        <f t="shared" si="118"/>
        <v>1.9482732359999997</v>
      </c>
      <c r="AU423" s="678">
        <f t="shared" si="118"/>
        <v>2.0456868977999996</v>
      </c>
      <c r="AV423" s="678">
        <f t="shared" si="118"/>
        <v>2.1479712426899997</v>
      </c>
      <c r="AW423" s="745">
        <f t="shared" si="115"/>
        <v>9.7465796964899987</v>
      </c>
      <c r="AX423" s="854">
        <f t="shared" si="116"/>
        <v>38.908501782395206</v>
      </c>
      <c r="AY423" s="1090">
        <v>1.29</v>
      </c>
      <c r="AZ423" s="964">
        <v>1.54</v>
      </c>
      <c r="BA423" s="964">
        <v>-47.88</v>
      </c>
      <c r="BB423" s="964">
        <v>-15.98</v>
      </c>
      <c r="BC423" s="964">
        <v>-34.72</v>
      </c>
      <c r="BE423" s="701">
        <v>2013</v>
      </c>
      <c r="BF423" s="986" t="e">
        <f>#VALUE!</f>
        <v>#VALUE!</v>
      </c>
      <c r="BG423" s="972">
        <v>3.9</v>
      </c>
    </row>
    <row r="424" spans="1:59" ht="11.25" customHeight="1" x14ac:dyDescent="0.2">
      <c r="A424" s="645" t="s">
        <v>1645</v>
      </c>
      <c r="B424" s="651" t="s">
        <v>1646</v>
      </c>
      <c r="C424" s="1080" t="s">
        <v>124</v>
      </c>
      <c r="D424" s="1080" t="s">
        <v>4256</v>
      </c>
      <c r="E424" s="835">
        <v>9</v>
      </c>
      <c r="F424" s="554">
        <v>387</v>
      </c>
      <c r="G424" s="554" t="s">
        <v>107</v>
      </c>
      <c r="H424" s="554" t="s">
        <v>107</v>
      </c>
      <c r="I424" s="966">
        <v>61.46</v>
      </c>
      <c r="J424" s="745">
        <f t="shared" si="104"/>
        <v>3.5795639440286369</v>
      </c>
      <c r="K424" s="968">
        <v>0.55000000000000004</v>
      </c>
      <c r="L424" s="679">
        <v>4</v>
      </c>
      <c r="M424" s="736">
        <f t="shared" si="105"/>
        <v>2.2000000000000002</v>
      </c>
      <c r="N424" s="644" t="s">
        <v>251</v>
      </c>
      <c r="O424" s="838">
        <v>0.53</v>
      </c>
      <c r="P424" s="958">
        <v>43336</v>
      </c>
      <c r="Q424" s="958">
        <v>43353</v>
      </c>
      <c r="R424" s="736">
        <f t="shared" si="106"/>
        <v>3.7735849056603805</v>
      </c>
      <c r="S424" s="802">
        <f>IF(INDEX(Historical!$D$7:$D$1452,MATCH(B424,Historical!$B$7:$B$1452,0))=0,"n/a",(INDEX(Historical!$C$7:$C$1452,MATCH(B424,Historical!$B$7:$B$1452,0))/INDEX(Historical!$D$7:$D$1452,MATCH(B424,Historical!$B$7:$B$1452,0))-1)*100)</f>
        <v>6.1855670103092786</v>
      </c>
      <c r="T424" s="802">
        <f>IF(INDEX(Historical!$F$7:$F$1452,MATCH(B424,Historical!$B$7:$B$1452,0))=0,"n/a",((INDEX(Historical!$C$7:$C$1452,MATCH(B424,Historical!$B$7:$B$1452,0))/INDEX(Historical!$F$7:$F$1452,MATCH(B424,Historical!$B$7:$B$1452,0)))^(1/3)-1)*100)</f>
        <v>5.0887648566700916</v>
      </c>
      <c r="U424" s="802">
        <f>IF(INDEX(Historical!$I$7:$I$1452,MATCH(B424,Historical!$B$7:$B$1452,0))=0,"n/a",((INDEX(Historical!$C$7:$C$1452,MATCH(B424,Historical!$B$7:$B$1452,0))/INDEX(Historical!$I$7:$I$1452,MATCH(B424,Historical!$B$7:$B$1452,0)))^(1/5)-1)*100)</f>
        <v>10.507420470859707</v>
      </c>
      <c r="V424" s="802">
        <f>IF(INDEX(Historical!$O$7:$O$1452,MATCH(B424,Historical!$B$7:$B$1452,0))=0,"n/a",((INDEX(Historical!$C$7:$C$1452,MATCH(B424,Historical!$B$7:$B$1452,0))/INDEX(Historical!$O$7:$O$1452,MATCH(B424,Historical!$B$7:$B$1452,0)))^(1/10)-1)*100)</f>
        <v>15.209879291582196</v>
      </c>
      <c r="W424" s="803">
        <f t="shared" si="107"/>
        <v>0.69082865612713751</v>
      </c>
      <c r="X424" s="804" t="str">
        <f t="shared" si="108"/>
        <v>n/a</v>
      </c>
      <c r="Y424" s="759"/>
      <c r="Z424" s="745">
        <f t="shared" si="109"/>
        <v>150.68493150684935</v>
      </c>
      <c r="AA424" s="678">
        <f t="shared" si="110"/>
        <v>42.095890410958908</v>
      </c>
      <c r="AB424" s="679">
        <v>9</v>
      </c>
      <c r="AC424" s="959">
        <v>1.46</v>
      </c>
      <c r="AD424" s="959">
        <v>4.63</v>
      </c>
      <c r="AE424" s="959">
        <v>1.29</v>
      </c>
      <c r="AF424" s="959">
        <v>9.59</v>
      </c>
      <c r="AG424" s="959">
        <v>13.600000000000001</v>
      </c>
      <c r="AH424" s="959">
        <v>-54.2</v>
      </c>
      <c r="AI424" s="959">
        <v>12.24</v>
      </c>
      <c r="AJ424" s="959">
        <v>-10</v>
      </c>
      <c r="AK424" s="959">
        <v>9.1</v>
      </c>
      <c r="AL424" s="969">
        <v>3440</v>
      </c>
      <c r="AM424" s="965">
        <v>28.799999999999997</v>
      </c>
      <c r="AN424" s="959">
        <v>5.69</v>
      </c>
      <c r="AO424" s="845">
        <f t="shared" si="111"/>
        <v>-28.008905996070567</v>
      </c>
      <c r="AP424" s="846">
        <f t="shared" si="112"/>
        <v>14.086984414888343</v>
      </c>
      <c r="AQ424" s="680">
        <f t="shared" si="113"/>
        <v>323.58238817710588</v>
      </c>
      <c r="AR424" s="745">
        <f>INDEX(Historical!$C$7:$C$1452,MATCH(B424,Historical!$B$7:$B$1452,0))*IF(AH424="n/a",1.03,IF(AH424&lt;0,1.01,IF(AH424&gt;10,1.1,(1+AH424/100))))</f>
        <v>2.0806</v>
      </c>
      <c r="AS424" s="678">
        <f t="shared" si="114"/>
        <v>2.2886600000000001</v>
      </c>
      <c r="AT424" s="678">
        <f t="shared" si="118"/>
        <v>2.4969280600000001</v>
      </c>
      <c r="AU424" s="678">
        <f t="shared" si="118"/>
        <v>2.7241485134599999</v>
      </c>
      <c r="AV424" s="678">
        <f t="shared" si="118"/>
        <v>2.97204602818486</v>
      </c>
      <c r="AW424" s="745">
        <f t="shared" si="115"/>
        <v>12.56238260164486</v>
      </c>
      <c r="AX424" s="854">
        <f t="shared" si="116"/>
        <v>20.439932641791181</v>
      </c>
      <c r="AY424" s="1090">
        <v>0.74</v>
      </c>
      <c r="AZ424" s="964">
        <v>6.04</v>
      </c>
      <c r="BA424" s="964">
        <v>-44.190000000000005</v>
      </c>
      <c r="BB424" s="964">
        <v>-12.21</v>
      </c>
      <c r="BC424" s="964">
        <v>-21.62</v>
      </c>
      <c r="BE424" s="701">
        <v>2010</v>
      </c>
      <c r="BF424" s="986" t="e">
        <f>#VALUE!</f>
        <v>#VALUE!</v>
      </c>
      <c r="BG424" s="972">
        <v>1.9</v>
      </c>
    </row>
    <row r="425" spans="1:59" ht="11.25" customHeight="1" x14ac:dyDescent="0.2">
      <c r="A425" s="667" t="s">
        <v>3950</v>
      </c>
      <c r="B425" s="670" t="s">
        <v>3951</v>
      </c>
      <c r="C425" s="1080" t="s">
        <v>109</v>
      </c>
      <c r="D425" s="1080" t="s">
        <v>119</v>
      </c>
      <c r="E425" s="835">
        <v>5</v>
      </c>
      <c r="F425" s="554">
        <v>853</v>
      </c>
      <c r="G425" s="554" t="s">
        <v>107</v>
      </c>
      <c r="H425" s="554" t="s">
        <v>107</v>
      </c>
      <c r="I425" s="966">
        <v>60.94</v>
      </c>
      <c r="J425" s="745">
        <f t="shared" si="104"/>
        <v>1.3127666557269446</v>
      </c>
      <c r="K425" s="968">
        <v>0.2</v>
      </c>
      <c r="L425" s="679">
        <v>4</v>
      </c>
      <c r="M425" s="736">
        <f t="shared" si="105"/>
        <v>0.8</v>
      </c>
      <c r="N425" s="644" t="s">
        <v>4391</v>
      </c>
      <c r="O425" s="838">
        <v>0.18</v>
      </c>
      <c r="P425" s="958">
        <v>43418</v>
      </c>
      <c r="Q425" s="958">
        <v>43437</v>
      </c>
      <c r="R425" s="736">
        <f t="shared" si="106"/>
        <v>11.111111111111121</v>
      </c>
      <c r="S425" s="802">
        <f>IF(INDEX(Historical!$D$7:$D$1452,MATCH(B425,Historical!$B$7:$B$1452,0))=0,"n/a",(INDEX(Historical!$C$7:$C$1452,MATCH(B425,Historical!$B$7:$B$1452,0))/INDEX(Historical!$D$7:$D$1452,MATCH(B425,Historical!$B$7:$B$1452,0))-1)*100)</f>
        <v>8.196721311475418</v>
      </c>
      <c r="T425" s="802">
        <f>IF(INDEX(Historical!$F$7:$F$1452,MATCH(B425,Historical!$B$7:$B$1452,0))=0,"n/a",((INDEX(Historical!$C$7:$C$1452,MATCH(B425,Historical!$B$7:$B$1452,0))/INDEX(Historical!$F$7:$F$1452,MATCH(B425,Historical!$B$7:$B$1452,0)))^(1/3)-1)*100)</f>
        <v>7.5860646672289311</v>
      </c>
      <c r="U425" s="802">
        <f>IF(INDEX(Historical!$I$7:$I$1452,MATCH(B425,Historical!$B$7:$B$1452,0))=0,"n/a",((INDEX(Historical!$C$7:$C$1452,MATCH(B425,Historical!$B$7:$B$1452,0))/INDEX(Historical!$I$7:$I$1452,MATCH(B425,Historical!$B$7:$B$1452,0)))^(1/5)-1)*100)</f>
        <v>4.8837286784054301</v>
      </c>
      <c r="V425" s="802">
        <f>IF(INDEX(Historical!$O$7:$O$1452,MATCH(B425,Historical!$B$7:$B$1452,0))=0,"n/a",((INDEX(Historical!$C$7:$C$1452,MATCH(B425,Historical!$B$7:$B$1452,0))/INDEX(Historical!$O$7:$O$1452,MATCH(B425,Historical!$B$7:$B$1452,0)))^(1/10)-1)*100)</f>
        <v>4.1379743992410623</v>
      </c>
      <c r="W425" s="803">
        <f t="shared" si="107"/>
        <v>1.1802220621038992</v>
      </c>
      <c r="X425" s="804">
        <f t="shared" si="108"/>
        <v>0.13490963200015002</v>
      </c>
      <c r="Y425" s="756"/>
      <c r="Z425" s="745">
        <f t="shared" si="109"/>
        <v>25.974025974025977</v>
      </c>
      <c r="AA425" s="678">
        <f t="shared" si="110"/>
        <v>19.785714285714285</v>
      </c>
      <c r="AB425" s="679">
        <v>12</v>
      </c>
      <c r="AC425" s="959">
        <v>3.08</v>
      </c>
      <c r="AD425" s="959">
        <v>1.62</v>
      </c>
      <c r="AE425" s="959">
        <v>1.44</v>
      </c>
      <c r="AF425" s="959">
        <v>2.0699999999999998</v>
      </c>
      <c r="AG425" s="959">
        <v>9.6</v>
      </c>
      <c r="AH425" s="959">
        <v>18</v>
      </c>
      <c r="AI425" s="959">
        <v>18.420000000000002</v>
      </c>
      <c r="AJ425" s="959">
        <v>36.199999999999996</v>
      </c>
      <c r="AK425" s="959">
        <v>12.26</v>
      </c>
      <c r="AL425" s="969">
        <v>3730</v>
      </c>
      <c r="AM425" s="964">
        <v>1.4000000000000001</v>
      </c>
      <c r="AN425" s="959">
        <v>0</v>
      </c>
      <c r="AO425" s="845">
        <f t="shared" si="111"/>
        <v>-13.589218951581909</v>
      </c>
      <c r="AP425" s="846">
        <f t="shared" si="112"/>
        <v>6.1964953341323747</v>
      </c>
      <c r="AQ425" s="680">
        <f t="shared" si="113"/>
        <v>34.917964492713651</v>
      </c>
      <c r="AR425" s="745">
        <f>INDEX(Historical!$C$7:$C$1452,MATCH(B425,Historical!$B$7:$B$1452,0))*IF(AH425="n/a",1.03,IF(AH425&lt;0,1.01,IF(AH425&gt;10,1.1,(1+AH425/100))))</f>
        <v>0.72600000000000009</v>
      </c>
      <c r="AS425" s="678">
        <f t="shared" si="114"/>
        <v>0.7986000000000002</v>
      </c>
      <c r="AT425" s="678">
        <f t="shared" si="118"/>
        <v>0.87846000000000024</v>
      </c>
      <c r="AU425" s="678">
        <f t="shared" si="118"/>
        <v>0.96630600000000033</v>
      </c>
      <c r="AV425" s="678">
        <f t="shared" si="118"/>
        <v>1.0629366000000005</v>
      </c>
      <c r="AW425" s="745">
        <f t="shared" si="115"/>
        <v>4.4323026000000016</v>
      </c>
      <c r="AX425" s="854">
        <f t="shared" si="116"/>
        <v>7.2732238267148048</v>
      </c>
      <c r="AY425" s="1090">
        <v>1.07</v>
      </c>
      <c r="AZ425" s="964">
        <v>13.8</v>
      </c>
      <c r="BA425" s="964">
        <v>-9.27</v>
      </c>
      <c r="BB425" s="964">
        <v>-2.92</v>
      </c>
      <c r="BC425" s="964">
        <v>0.66</v>
      </c>
      <c r="BE425" s="701">
        <v>2014</v>
      </c>
      <c r="BF425" s="986" t="e">
        <f>#VALUE!</f>
        <v>#VALUE!</v>
      </c>
      <c r="BG425" s="972">
        <v>2.1</v>
      </c>
    </row>
    <row r="426" spans="1:59" ht="11.25" customHeight="1" x14ac:dyDescent="0.2">
      <c r="A426" s="645" t="s">
        <v>1651</v>
      </c>
      <c r="B426" s="651" t="s">
        <v>1652</v>
      </c>
      <c r="C426" s="1080" t="s">
        <v>248</v>
      </c>
      <c r="D426" s="1080" t="s">
        <v>4459</v>
      </c>
      <c r="E426" s="835">
        <v>8</v>
      </c>
      <c r="F426" s="554">
        <v>466</v>
      </c>
      <c r="G426" s="554" t="s">
        <v>107</v>
      </c>
      <c r="H426" s="554" t="s">
        <v>107</v>
      </c>
      <c r="I426" s="966">
        <v>40.26</v>
      </c>
      <c r="J426" s="745">
        <f t="shared" si="104"/>
        <v>1.6890213611525089</v>
      </c>
      <c r="K426" s="968">
        <v>0.17</v>
      </c>
      <c r="L426" s="679">
        <v>4</v>
      </c>
      <c r="M426" s="736">
        <f t="shared" si="105"/>
        <v>0.68</v>
      </c>
      <c r="N426" s="644" t="s">
        <v>322</v>
      </c>
      <c r="O426" s="838">
        <v>0.15</v>
      </c>
      <c r="P426" s="958">
        <v>43173</v>
      </c>
      <c r="Q426" s="958">
        <v>43189</v>
      </c>
      <c r="R426" s="736">
        <f t="shared" si="106"/>
        <v>13.333333333333346</v>
      </c>
      <c r="S426" s="802">
        <f>IF(INDEX(Historical!$D$7:$D$1452,MATCH(B426,Historical!$B$7:$B$1452,0))=0,"n/a",(INDEX(Historical!$C$7:$C$1452,MATCH(B426,Historical!$B$7:$B$1452,0))/INDEX(Historical!$D$7:$D$1452,MATCH(B426,Historical!$B$7:$B$1452,0))-1)*100)</f>
        <v>13.725490196078427</v>
      </c>
      <c r="T426" s="802">
        <f>IF(INDEX(Historical!$F$7:$F$1452,MATCH(B426,Historical!$B$7:$B$1452,0))=0,"n/a",((INDEX(Historical!$C$7:$C$1452,MATCH(B426,Historical!$B$7:$B$1452,0))/INDEX(Historical!$F$7:$F$1452,MATCH(B426,Historical!$B$7:$B$1452,0)))^(1/3)-1)*100)</f>
        <v>19.485817377914994</v>
      </c>
      <c r="U426" s="802">
        <f>IF(INDEX(Historical!$I$7:$I$1452,MATCH(B426,Historical!$B$7:$B$1452,0))=0,"n/a",((INDEX(Historical!$C$7:$C$1452,MATCH(B426,Historical!$B$7:$B$1452,0))/INDEX(Historical!$I$7:$I$1452,MATCH(B426,Historical!$B$7:$B$1452,0)))^(1/5)-1)*100)</f>
        <v>21.395073542319597</v>
      </c>
      <c r="V426" s="802">
        <f>IF(INDEX(Historical!$O$7:$O$1452,MATCH(B426,Historical!$B$7:$B$1452,0))=0,"n/a",((INDEX(Historical!$C$7:$C$1452,MATCH(B426,Historical!$B$7:$B$1452,0))/INDEX(Historical!$O$7:$O$1452,MATCH(B426,Historical!$B$7:$B$1452,0)))^(1/10)-1)*100)</f>
        <v>17.064354502381818</v>
      </c>
      <c r="W426" s="803">
        <f t="shared" si="107"/>
        <v>1.2537874514581435</v>
      </c>
      <c r="X426" s="804">
        <f t="shared" si="108"/>
        <v>0.65030618669664431</v>
      </c>
      <c r="Y426" s="967"/>
      <c r="Z426" s="745">
        <f t="shared" si="109"/>
        <v>24.548736462093864</v>
      </c>
      <c r="AA426" s="678">
        <f t="shared" si="110"/>
        <v>14.534296028880865</v>
      </c>
      <c r="AB426" s="679">
        <v>12</v>
      </c>
      <c r="AC426" s="959">
        <v>2.77</v>
      </c>
      <c r="AD426" s="959">
        <v>1.2</v>
      </c>
      <c r="AE426" s="959">
        <v>2.35</v>
      </c>
      <c r="AF426" s="959">
        <v>4.8899999999999997</v>
      </c>
      <c r="AG426" s="959">
        <v>34.1</v>
      </c>
      <c r="AH426" s="959">
        <v>219.4</v>
      </c>
      <c r="AI426" s="959">
        <v>9.629999999999999</v>
      </c>
      <c r="AJ426" s="959">
        <v>32.9</v>
      </c>
      <c r="AK426" s="959">
        <v>12.1</v>
      </c>
      <c r="AL426" s="969">
        <v>7490</v>
      </c>
      <c r="AM426" s="964">
        <v>2.1</v>
      </c>
      <c r="AN426" s="959">
        <v>2.4300000000000002</v>
      </c>
      <c r="AO426" s="845">
        <f t="shared" si="111"/>
        <v>8.5497988745912412</v>
      </c>
      <c r="AP426" s="846">
        <f t="shared" si="112"/>
        <v>23.084094903472106</v>
      </c>
      <c r="AQ426" s="680">
        <f t="shared" si="113"/>
        <v>77.729766882481101</v>
      </c>
      <c r="AR426" s="745">
        <f>INDEX(Historical!$C$7:$C$1452,MATCH(B426,Historical!$B$7:$B$1452,0))*IF(AH426="n/a",1.03,IF(AH426&lt;0,1.01,IF(AH426&gt;10,1.1,(1+AH426/100))))</f>
        <v>0.63800000000000001</v>
      </c>
      <c r="AS426" s="678">
        <f t="shared" si="114"/>
        <v>0.69943940000000004</v>
      </c>
      <c r="AT426" s="678">
        <f t="shared" si="118"/>
        <v>0.76938334000000008</v>
      </c>
      <c r="AU426" s="678">
        <f t="shared" si="118"/>
        <v>0.84632167400000013</v>
      </c>
      <c r="AV426" s="678">
        <f t="shared" si="118"/>
        <v>0.93095384140000026</v>
      </c>
      <c r="AW426" s="745">
        <f t="shared" si="115"/>
        <v>3.8840982554000005</v>
      </c>
      <c r="AX426" s="854">
        <f t="shared" si="116"/>
        <v>9.6475366502732243</v>
      </c>
      <c r="AY426" s="1090">
        <v>1.1499999999999999</v>
      </c>
      <c r="AZ426" s="964">
        <v>14.41</v>
      </c>
      <c r="BA426" s="964">
        <v>-14.499999999999998</v>
      </c>
      <c r="BB426" s="964">
        <v>-7.22</v>
      </c>
      <c r="BC426" s="964">
        <v>0.27999999999999997</v>
      </c>
      <c r="BE426" s="701">
        <v>2011</v>
      </c>
      <c r="BF426" s="986" t="e">
        <f>#VALUE!</f>
        <v>#VALUE!</v>
      </c>
      <c r="BG426" s="972">
        <v>3.9</v>
      </c>
    </row>
    <row r="427" spans="1:59" s="882" customFormat="1" ht="11.25" customHeight="1" x14ac:dyDescent="0.2">
      <c r="A427" s="885" t="s">
        <v>4140</v>
      </c>
      <c r="B427" s="890" t="s">
        <v>4141</v>
      </c>
      <c r="C427" s="1080" t="s">
        <v>109</v>
      </c>
      <c r="D427" s="1080" t="s">
        <v>4427</v>
      </c>
      <c r="E427" s="862">
        <v>6</v>
      </c>
      <c r="F427" s="554">
        <v>764</v>
      </c>
      <c r="G427" s="1179" t="s">
        <v>107</v>
      </c>
      <c r="H427" s="1179" t="s">
        <v>107</v>
      </c>
      <c r="I427" s="863">
        <v>31.87</v>
      </c>
      <c r="J427" s="864">
        <f t="shared" si="104"/>
        <v>1.8826482585503606</v>
      </c>
      <c r="K427" s="865">
        <v>0.15</v>
      </c>
      <c r="L427" s="866">
        <v>4</v>
      </c>
      <c r="M427" s="867">
        <f t="shared" si="105"/>
        <v>0.6</v>
      </c>
      <c r="N427" s="868" t="s">
        <v>242</v>
      </c>
      <c r="O427" s="869">
        <v>0.11</v>
      </c>
      <c r="P427" s="870">
        <v>43465</v>
      </c>
      <c r="Q427" s="870">
        <v>43476</v>
      </c>
      <c r="R427" s="867">
        <f t="shared" si="106"/>
        <v>36.36363636363636</v>
      </c>
      <c r="S427" s="802">
        <f>IF(INDEX(Historical!$D$7:$D$1452,MATCH(B427,Historical!$B$7:$B$1452,0))=0,"n/a",(INDEX(Historical!$C$7:$C$1452,MATCH(B427,Historical!$B$7:$B$1452,0))/INDEX(Historical!$D$7:$D$1452,MATCH(B427,Historical!$B$7:$B$1452,0))-1)*100)</f>
        <v>26.666666666666682</v>
      </c>
      <c r="T427" s="802">
        <f>IF(INDEX(Historical!$F$7:$F$1452,MATCH(B427,Historical!$B$7:$B$1452,0))=0,"n/a",((INDEX(Historical!$C$7:$C$1452,MATCH(B427,Historical!$B$7:$B$1452,0))/INDEX(Historical!$F$7:$F$1452,MATCH(B427,Historical!$B$7:$B$1452,0)))^(1/3)-1)*100)</f>
        <v>56.049075070788469</v>
      </c>
      <c r="U427" s="802" t="str">
        <f>IF(INDEX(Historical!$I$7:$I$1452,MATCH(B427,Historical!$B$7:$B$1452,0))=0,"n/a",((INDEX(Historical!$C$7:$C$1452,MATCH(B427,Historical!$B$7:$B$1452,0))/INDEX(Historical!$I$7:$I$1452,MATCH(B427,Historical!$B$7:$B$1452,0)))^(1/5)-1)*100)</f>
        <v>n/a</v>
      </c>
      <c r="V427" s="802" t="str">
        <f>IF(INDEX(Historical!$O$7:$O$1452,MATCH(B427,Historical!$B$7:$B$1452,0))=0,"n/a",((INDEX(Historical!$C$7:$C$1452,MATCH(B427,Historical!$B$7:$B$1452,0))/INDEX(Historical!$O$7:$O$1452,MATCH(B427,Historical!$B$7:$B$1452,0)))^(1/10)-1)*100)</f>
        <v>n/a</v>
      </c>
      <c r="W427" s="871" t="str">
        <f t="shared" si="107"/>
        <v>n/a</v>
      </c>
      <c r="X427" s="872" t="str">
        <f t="shared" si="108"/>
        <v>n/a</v>
      </c>
      <c r="Y427" s="887"/>
      <c r="Z427" s="864">
        <f t="shared" si="109"/>
        <v>25.97402597402597</v>
      </c>
      <c r="AA427" s="874">
        <f t="shared" si="110"/>
        <v>13.796536796536797</v>
      </c>
      <c r="AB427" s="866">
        <v>12</v>
      </c>
      <c r="AC427" s="875">
        <v>2.31</v>
      </c>
      <c r="AD427" s="875" t="s">
        <v>138</v>
      </c>
      <c r="AE427" s="875">
        <v>5.59</v>
      </c>
      <c r="AF427" s="875">
        <v>2.4900000000000002</v>
      </c>
      <c r="AG427" s="875">
        <v>18.899999999999999</v>
      </c>
      <c r="AH427" s="875">
        <v>16.900000000000002</v>
      </c>
      <c r="AI427" s="875">
        <v>10.09</v>
      </c>
      <c r="AJ427" s="875">
        <v>16.400000000000002</v>
      </c>
      <c r="AK427" s="875" t="s">
        <v>138</v>
      </c>
      <c r="AL427" s="876">
        <v>1720</v>
      </c>
      <c r="AM427" s="877">
        <v>8.9</v>
      </c>
      <c r="AN427" s="875">
        <v>0.1</v>
      </c>
      <c r="AO427" s="878" t="str">
        <f t="shared" si="111"/>
        <v>n/a</v>
      </c>
      <c r="AP427" s="879" t="str">
        <f t="shared" si="112"/>
        <v>n/a</v>
      </c>
      <c r="AQ427" s="880">
        <f t="shared" si="113"/>
        <v>23.564426062550005</v>
      </c>
      <c r="AR427" s="745">
        <f>INDEX(Historical!$C$7:$C$1452,MATCH(B427,Historical!$B$7:$B$1452,0))*IF(AH427="n/a",1.03,IF(AH427&lt;0,1.01,IF(AH427&gt;10,1.1,(1+AH427/100))))</f>
        <v>0.20900000000000002</v>
      </c>
      <c r="AS427" s="874">
        <f t="shared" si="114"/>
        <v>0.22990000000000005</v>
      </c>
      <c r="AT427" s="874">
        <f t="shared" ref="AT427:AV446" si="119">IF($AK427="n/a",1.03*AS427,IF($AK427&lt;0,1.01*AS427,IF($AK427&gt;10,1.1*AS427,(1+$AK427/100)*AS427)))</f>
        <v>0.23679700000000006</v>
      </c>
      <c r="AU427" s="874">
        <f t="shared" si="119"/>
        <v>0.24390091000000008</v>
      </c>
      <c r="AV427" s="874">
        <f t="shared" si="119"/>
        <v>0.25121793730000008</v>
      </c>
      <c r="AW427" s="864">
        <f t="shared" si="115"/>
        <v>1.1708158473000003</v>
      </c>
      <c r="AX427" s="881">
        <f t="shared" si="116"/>
        <v>3.6737240266708513</v>
      </c>
      <c r="AY427" s="1091">
        <v>1.43</v>
      </c>
      <c r="AZ427" s="877">
        <v>6.59</v>
      </c>
      <c r="BA427" s="877">
        <v>-29.099999999999998</v>
      </c>
      <c r="BB427" s="877">
        <v>-10.77</v>
      </c>
      <c r="BC427" s="877">
        <v>-21.349999999999998</v>
      </c>
      <c r="BD427" s="1007"/>
      <c r="BE427" s="701">
        <v>2014</v>
      </c>
      <c r="BF427" s="986" t="e">
        <f>#VALUE!</f>
        <v>#VALUE!</v>
      </c>
      <c r="BG427" s="938">
        <v>1.7000000000000002</v>
      </c>
    </row>
    <row r="428" spans="1:59" ht="11.25" customHeight="1" x14ac:dyDescent="0.2">
      <c r="A428" s="566" t="s">
        <v>1653</v>
      </c>
      <c r="B428" s="651" t="s">
        <v>1654</v>
      </c>
      <c r="C428" s="1080" t="s">
        <v>4431</v>
      </c>
      <c r="D428" s="1080" t="s">
        <v>4460</v>
      </c>
      <c r="E428" s="835">
        <v>6</v>
      </c>
      <c r="F428" s="554">
        <v>750</v>
      </c>
      <c r="G428" s="554" t="s">
        <v>107</v>
      </c>
      <c r="H428" s="554" t="s">
        <v>107</v>
      </c>
      <c r="I428" s="966">
        <v>44.25</v>
      </c>
      <c r="J428" s="745">
        <f t="shared" si="104"/>
        <v>0.61016949152542377</v>
      </c>
      <c r="K428" s="968">
        <v>0.27</v>
      </c>
      <c r="L428" s="679">
        <v>1</v>
      </c>
      <c r="M428" s="736">
        <f t="shared" si="105"/>
        <v>0.27</v>
      </c>
      <c r="N428" s="644" t="s">
        <v>173</v>
      </c>
      <c r="O428" s="838">
        <v>0.26</v>
      </c>
      <c r="P428" s="958">
        <v>43412</v>
      </c>
      <c r="Q428" s="958">
        <v>43434</v>
      </c>
      <c r="R428" s="736">
        <f t="shared" si="106"/>
        <v>3.8461538461538494</v>
      </c>
      <c r="S428" s="802">
        <f>IF(INDEX(Historical!$D$7:$D$1452,MATCH(B428,Historical!$B$7:$B$1452,0))=0,"n/a",(INDEX(Historical!$C$7:$C$1452,MATCH(B428,Historical!$B$7:$B$1452,0))/INDEX(Historical!$D$7:$D$1452,MATCH(B428,Historical!$B$7:$B$1452,0))-1)*100)</f>
        <v>4.0000000000000036</v>
      </c>
      <c r="T428" s="802">
        <f>IF(INDEX(Historical!$F$7:$F$1452,MATCH(B428,Historical!$B$7:$B$1452,0))=0,"n/a",((INDEX(Historical!$C$7:$C$1452,MATCH(B428,Historical!$B$7:$B$1452,0))/INDEX(Historical!$F$7:$F$1452,MATCH(B428,Historical!$B$7:$B$1452,0)))^(1/3)-1)*100)</f>
        <v>3.4272939158597637</v>
      </c>
      <c r="U428" s="802">
        <f>IF(INDEX(Historical!$I$7:$I$1452,MATCH(B428,Historical!$B$7:$B$1452,0))=0,"n/a",((INDEX(Historical!$C$7:$C$1452,MATCH(B428,Historical!$B$7:$B$1452,0))/INDEX(Historical!$I$7:$I$1452,MATCH(B428,Historical!$B$7:$B$1452,0)))^(1/5)-1)*100)</f>
        <v>9.5211210996487985</v>
      </c>
      <c r="V428" s="802">
        <f>IF(INDEX(Historical!$O$7:$O$1452,MATCH(B428,Historical!$B$7:$B$1452,0))=0,"n/a",((INDEX(Historical!$C$7:$C$1452,MATCH(B428,Historical!$B$7:$B$1452,0))/INDEX(Historical!$O$7:$O$1452,MATCH(B428,Historical!$B$7:$B$1452,0)))^(1/10)-1)*100)</f>
        <v>6.7736177551353194</v>
      </c>
      <c r="W428" s="803">
        <f t="shared" si="107"/>
        <v>1.4056183038126855</v>
      </c>
      <c r="X428" s="804" t="str">
        <f t="shared" si="108"/>
        <v>n/a</v>
      </c>
      <c r="Y428" s="967"/>
      <c r="Z428" s="745">
        <f t="shared" si="109"/>
        <v>34.615384615384613</v>
      </c>
      <c r="AA428" s="678">
        <f t="shared" si="110"/>
        <v>56.730769230769226</v>
      </c>
      <c r="AB428" s="679">
        <v>12</v>
      </c>
      <c r="AC428" s="959">
        <v>0.78</v>
      </c>
      <c r="AD428" s="959">
        <v>2.34</v>
      </c>
      <c r="AE428" s="959">
        <v>3.6</v>
      </c>
      <c r="AF428" s="959">
        <v>4.93</v>
      </c>
      <c r="AG428" s="959">
        <v>9</v>
      </c>
      <c r="AH428" s="961">
        <v>-30.8</v>
      </c>
      <c r="AI428" s="961">
        <v>43.84</v>
      </c>
      <c r="AJ428" s="959">
        <v>-5.6000000000000005</v>
      </c>
      <c r="AK428" s="959">
        <v>24.4</v>
      </c>
      <c r="AL428" s="969">
        <v>2240</v>
      </c>
      <c r="AM428" s="964">
        <v>0.8</v>
      </c>
      <c r="AN428" s="959">
        <v>1.75</v>
      </c>
      <c r="AO428" s="845">
        <f t="shared" si="111"/>
        <v>-46.599478639595006</v>
      </c>
      <c r="AP428" s="846">
        <f t="shared" si="112"/>
        <v>10.131290591174222</v>
      </c>
      <c r="AQ428" s="680">
        <f t="shared" si="113"/>
        <v>252.56689975580349</v>
      </c>
      <c r="AR428" s="745">
        <f>INDEX(Historical!$C$7:$C$1452,MATCH(B428,Historical!$B$7:$B$1452,0))*IF(AH428="n/a",1.03,IF(AH428&lt;0,1.01,IF(AH428&gt;10,1.1,(1+AH428/100))))</f>
        <v>0.2626</v>
      </c>
      <c r="AS428" s="678">
        <f t="shared" si="114"/>
        <v>0.28886000000000001</v>
      </c>
      <c r="AT428" s="678">
        <f t="shared" si="119"/>
        <v>0.31774600000000003</v>
      </c>
      <c r="AU428" s="678">
        <f t="shared" si="119"/>
        <v>0.34952060000000007</v>
      </c>
      <c r="AV428" s="678">
        <f t="shared" si="119"/>
        <v>0.38447266000000013</v>
      </c>
      <c r="AW428" s="745">
        <f t="shared" si="115"/>
        <v>1.6031992600000002</v>
      </c>
      <c r="AX428" s="854">
        <f t="shared" si="116"/>
        <v>3.6230491751412437</v>
      </c>
      <c r="AY428" s="1090">
        <v>0.63</v>
      </c>
      <c r="AZ428" s="964">
        <v>47.870000000000005</v>
      </c>
      <c r="BA428" s="964">
        <v>-13.930000000000001</v>
      </c>
      <c r="BB428" s="964">
        <v>1.24</v>
      </c>
      <c r="BC428" s="964">
        <v>18.399999999999999</v>
      </c>
      <c r="BE428" s="701">
        <v>2014</v>
      </c>
      <c r="BF428" s="986" t="e">
        <f>#VALUE!</f>
        <v>#VALUE!</v>
      </c>
      <c r="BG428" s="972">
        <v>2.5</v>
      </c>
    </row>
    <row r="429" spans="1:59" ht="11.25" customHeight="1" x14ac:dyDescent="0.2">
      <c r="A429" s="645" t="s">
        <v>1655</v>
      </c>
      <c r="B429" s="651" t="s">
        <v>1656</v>
      </c>
      <c r="C429" s="1080" t="s">
        <v>248</v>
      </c>
      <c r="D429" s="1080" t="s">
        <v>4405</v>
      </c>
      <c r="E429" s="835">
        <v>7</v>
      </c>
      <c r="F429" s="554">
        <v>617</v>
      </c>
      <c r="G429" s="554" t="s">
        <v>107</v>
      </c>
      <c r="H429" s="554" t="s">
        <v>107</v>
      </c>
      <c r="I429" s="966">
        <v>33.51</v>
      </c>
      <c r="J429" s="745">
        <f t="shared" si="104"/>
        <v>0.95493882423157272</v>
      </c>
      <c r="K429" s="968">
        <v>0.08</v>
      </c>
      <c r="L429" s="679">
        <v>4</v>
      </c>
      <c r="M429" s="736">
        <f t="shared" si="105"/>
        <v>0.32</v>
      </c>
      <c r="N429" s="644" t="s">
        <v>575</v>
      </c>
      <c r="O429" s="838">
        <v>7.4999999999999997E-2</v>
      </c>
      <c r="P429" s="958">
        <v>43287</v>
      </c>
      <c r="Q429" s="958">
        <v>43304</v>
      </c>
      <c r="R429" s="736">
        <f t="shared" si="106"/>
        <v>6.6666666666666732</v>
      </c>
      <c r="S429" s="802">
        <f>IF(INDEX(Historical!$D$7:$D$1452,MATCH(B429,Historical!$B$7:$B$1452,0))=0,"n/a",(INDEX(Historical!$C$7:$C$1452,MATCH(B429,Historical!$B$7:$B$1452,0))/INDEX(Historical!$D$7:$D$1452,MATCH(B429,Historical!$B$7:$B$1452,0))-1)*100)</f>
        <v>7.4074074074074181</v>
      </c>
      <c r="T429" s="802">
        <f>IF(INDEX(Historical!$F$7:$F$1452,MATCH(B429,Historical!$B$7:$B$1452,0))=0,"n/a",((INDEX(Historical!$C$7:$C$1452,MATCH(B429,Historical!$B$7:$B$1452,0))/INDEX(Historical!$F$7:$F$1452,MATCH(B429,Historical!$B$7:$B$1452,0)))^(1/3)-1)*100)</f>
        <v>6.5112754733217981</v>
      </c>
      <c r="U429" s="802">
        <f>IF(INDEX(Historical!$I$7:$I$1452,MATCH(B429,Historical!$B$7:$B$1452,0))=0,"n/a",((INDEX(Historical!$C$7:$C$1452,MATCH(B429,Historical!$B$7:$B$1452,0))/INDEX(Historical!$I$7:$I$1452,MATCH(B429,Historical!$B$7:$B$1452,0)))^(1/5)-1)*100)</f>
        <v>19.300798468495195</v>
      </c>
      <c r="V429" s="802" t="str">
        <f>IF(INDEX(Historical!$O$7:$O$1452,MATCH(B429,Historical!$B$7:$B$1452,0))=0,"n/a",((INDEX(Historical!$C$7:$C$1452,MATCH(B429,Historical!$B$7:$B$1452,0))/INDEX(Historical!$O$7:$O$1452,MATCH(B429,Historical!$B$7:$B$1452,0)))^(1/10)-1)*100)</f>
        <v>n/a</v>
      </c>
      <c r="W429" s="803" t="str">
        <f t="shared" si="107"/>
        <v>n/a</v>
      </c>
      <c r="X429" s="804" t="str">
        <f t="shared" si="108"/>
        <v>n/a</v>
      </c>
      <c r="Y429" s="651"/>
      <c r="Z429" s="745">
        <f t="shared" si="109"/>
        <v>13.389121338912133</v>
      </c>
      <c r="AA429" s="678">
        <f t="shared" si="110"/>
        <v>14.020920502092048</v>
      </c>
      <c r="AB429" s="679">
        <v>1</v>
      </c>
      <c r="AC429" s="959">
        <v>2.39</v>
      </c>
      <c r="AD429" s="959">
        <v>1.4</v>
      </c>
      <c r="AE429" s="959">
        <v>0.5</v>
      </c>
      <c r="AF429" s="959">
        <v>1.64</v>
      </c>
      <c r="AG429" s="959">
        <v>10.7</v>
      </c>
      <c r="AH429" s="959">
        <v>11.3</v>
      </c>
      <c r="AI429" s="959">
        <v>7.5399999999999991</v>
      </c>
      <c r="AJ429" s="959">
        <v>-0.2</v>
      </c>
      <c r="AK429" s="959">
        <v>10</v>
      </c>
      <c r="AL429" s="969">
        <v>520.08000000000004</v>
      </c>
      <c r="AM429" s="964">
        <v>0.2</v>
      </c>
      <c r="AN429" s="959">
        <v>0</v>
      </c>
      <c r="AO429" s="845">
        <f t="shared" si="111"/>
        <v>6.2348167906347189</v>
      </c>
      <c r="AP429" s="846">
        <f t="shared" si="112"/>
        <v>20.255737292726767</v>
      </c>
      <c r="AQ429" s="680">
        <f t="shared" si="113"/>
        <v>1.0924980696852327</v>
      </c>
      <c r="AR429" s="745">
        <f>INDEX(Historical!$C$7:$C$1452,MATCH(B429,Historical!$B$7:$B$1452,0))*IF(AH429="n/a",1.03,IF(AH429&lt;0,1.01,IF(AH429&gt;10,1.1,(1+AH429/100))))</f>
        <v>0.31900000000000006</v>
      </c>
      <c r="AS429" s="678">
        <f t="shared" si="114"/>
        <v>0.34305260000000004</v>
      </c>
      <c r="AT429" s="678">
        <f t="shared" si="119"/>
        <v>0.3773578600000001</v>
      </c>
      <c r="AU429" s="678">
        <f t="shared" si="119"/>
        <v>0.41509364600000015</v>
      </c>
      <c r="AV429" s="678">
        <f t="shared" si="119"/>
        <v>0.45660301060000019</v>
      </c>
      <c r="AW429" s="745">
        <f t="shared" si="115"/>
        <v>1.9111071166000007</v>
      </c>
      <c r="AX429" s="854">
        <f t="shared" si="116"/>
        <v>5.7030949465831124</v>
      </c>
      <c r="AY429" s="1090">
        <v>0.85</v>
      </c>
      <c r="AZ429" s="964">
        <v>59.5</v>
      </c>
      <c r="BA429" s="964">
        <v>-25.53</v>
      </c>
      <c r="BB429" s="964">
        <v>-9.5399999999999991</v>
      </c>
      <c r="BC429" s="964">
        <v>1.59</v>
      </c>
      <c r="BE429" s="701">
        <v>2012</v>
      </c>
      <c r="BF429" s="986" t="e">
        <f>#VALUE!</f>
        <v>#VALUE!</v>
      </c>
      <c r="BG429" s="972">
        <v>7.3999999999999995</v>
      </c>
    </row>
    <row r="430" spans="1:59" ht="11.25" customHeight="1" x14ac:dyDescent="0.2">
      <c r="A430" s="645" t="s">
        <v>1657</v>
      </c>
      <c r="B430" s="651" t="s">
        <v>1658</v>
      </c>
      <c r="C430" s="1080" t="s">
        <v>109</v>
      </c>
      <c r="D430" s="1080" t="s">
        <v>4427</v>
      </c>
      <c r="E430" s="835">
        <v>6</v>
      </c>
      <c r="F430" s="554">
        <v>675</v>
      </c>
      <c r="G430" s="554" t="s">
        <v>107</v>
      </c>
      <c r="H430" s="554" t="s">
        <v>107</v>
      </c>
      <c r="I430" s="966">
        <v>24.03</v>
      </c>
      <c r="J430" s="745">
        <f t="shared" si="104"/>
        <v>2.6633374947981689</v>
      </c>
      <c r="K430" s="968">
        <v>0.16</v>
      </c>
      <c r="L430" s="679">
        <v>4</v>
      </c>
      <c r="M430" s="736">
        <f t="shared" si="105"/>
        <v>0.64</v>
      </c>
      <c r="N430" s="644" t="s">
        <v>108</v>
      </c>
      <c r="O430" s="838">
        <v>0.14000000000000001</v>
      </c>
      <c r="P430" s="695">
        <v>43131</v>
      </c>
      <c r="Q430" s="695">
        <v>43146</v>
      </c>
      <c r="R430" s="736">
        <f t="shared" si="106"/>
        <v>14.285714285714276</v>
      </c>
      <c r="S430" s="802">
        <f>IF(INDEX(Historical!$D$7:$D$1452,MATCH(B430,Historical!$B$7:$B$1452,0))=0,"n/a",(INDEX(Historical!$C$7:$C$1452,MATCH(B430,Historical!$B$7:$B$1452,0))/INDEX(Historical!$D$7:$D$1452,MATCH(B430,Historical!$B$7:$B$1452,0))-1)*100)</f>
        <v>16.666666666666675</v>
      </c>
      <c r="T430" s="802">
        <f>IF(INDEX(Historical!$F$7:$F$1452,MATCH(B430,Historical!$B$7:$B$1452,0))=0,"n/a",((INDEX(Historical!$C$7:$C$1452,MATCH(B430,Historical!$B$7:$B$1452,0))/INDEX(Historical!$F$7:$F$1452,MATCH(B430,Historical!$B$7:$B$1452,0)))^(1/3)-1)*100)</f>
        <v>18.096321418390858</v>
      </c>
      <c r="U430" s="802">
        <f>IF(INDEX(Historical!$I$7:$I$1452,MATCH(B430,Historical!$B$7:$B$1452,0))=0,"n/a",((INDEX(Historical!$C$7:$C$1452,MATCH(B430,Historical!$B$7:$B$1452,0))/INDEX(Historical!$I$7:$I$1452,MATCH(B430,Historical!$B$7:$B$1452,0)))^(1/5)-1)*100)</f>
        <v>18.466445254224407</v>
      </c>
      <c r="V430" s="802">
        <f>IF(INDEX(Historical!$O$7:$O$1452,MATCH(B430,Historical!$B$7:$B$1452,0))=0,"n/a",((INDEX(Historical!$C$7:$C$1452,MATCH(B430,Historical!$B$7:$B$1452,0))/INDEX(Historical!$O$7:$O$1452,MATCH(B430,Historical!$B$7:$B$1452,0)))^(1/10)-1)*100)</f>
        <v>-1.0126646140398265</v>
      </c>
      <c r="W430" s="803" t="str">
        <f t="shared" si="107"/>
        <v>n/a</v>
      </c>
      <c r="X430" s="804">
        <f t="shared" si="108"/>
        <v>0.85098826056333676</v>
      </c>
      <c r="Y430" s="759"/>
      <c r="Z430" s="745">
        <f t="shared" si="109"/>
        <v>34.594594594594589</v>
      </c>
      <c r="AA430" s="678">
        <f t="shared" si="110"/>
        <v>12.989189189189188</v>
      </c>
      <c r="AB430" s="679">
        <v>12</v>
      </c>
      <c r="AC430" s="959">
        <v>1.85</v>
      </c>
      <c r="AD430" s="959">
        <v>1.62</v>
      </c>
      <c r="AE430" s="959">
        <v>3.83</v>
      </c>
      <c r="AF430" s="959">
        <v>1.39</v>
      </c>
      <c r="AG430" s="959">
        <v>10</v>
      </c>
      <c r="AH430" s="959">
        <v>20.399999999999999</v>
      </c>
      <c r="AI430" s="959">
        <v>11.83</v>
      </c>
      <c r="AJ430" s="959">
        <v>21.7</v>
      </c>
      <c r="AK430" s="959">
        <v>8</v>
      </c>
      <c r="AL430" s="969">
        <v>377.75</v>
      </c>
      <c r="AM430" s="964">
        <v>7.3</v>
      </c>
      <c r="AN430" s="959">
        <v>0.13</v>
      </c>
      <c r="AO430" s="845">
        <f t="shared" si="111"/>
        <v>8.1405935598333858</v>
      </c>
      <c r="AP430" s="846">
        <f t="shared" si="112"/>
        <v>21.129782749022574</v>
      </c>
      <c r="AQ430" s="680">
        <f t="shared" si="113"/>
        <v>-10.420803573416482</v>
      </c>
      <c r="AR430" s="745">
        <f>INDEX(Historical!$C$7:$C$1452,MATCH(B430,Historical!$B$7:$B$1452,0))*IF(AH430="n/a",1.03,IF(AH430&lt;0,1.01,IF(AH430&gt;10,1.1,(1+AH430/100))))</f>
        <v>0.6160000000000001</v>
      </c>
      <c r="AS430" s="678">
        <f t="shared" si="114"/>
        <v>0.6776000000000002</v>
      </c>
      <c r="AT430" s="678">
        <f t="shared" si="119"/>
        <v>0.73180800000000024</v>
      </c>
      <c r="AU430" s="678">
        <f t="shared" si="119"/>
        <v>0.79035264000000027</v>
      </c>
      <c r="AV430" s="678">
        <f t="shared" si="119"/>
        <v>0.85358085120000038</v>
      </c>
      <c r="AW430" s="745">
        <f t="shared" si="115"/>
        <v>3.6693414912000009</v>
      </c>
      <c r="AX430" s="854">
        <f t="shared" si="116"/>
        <v>15.269835585518104</v>
      </c>
      <c r="AY430" s="1090">
        <v>0.82</v>
      </c>
      <c r="AZ430" s="964">
        <v>4.7699999999999996</v>
      </c>
      <c r="BA430" s="964">
        <v>-22.939999999999998</v>
      </c>
      <c r="BB430" s="964">
        <v>-9.9500000000000011</v>
      </c>
      <c r="BC430" s="964">
        <v>-14.680000000000001</v>
      </c>
      <c r="BE430" s="701">
        <v>2013</v>
      </c>
      <c r="BF430" s="986" t="e">
        <f>#VALUE!</f>
        <v>#VALUE!</v>
      </c>
      <c r="BG430" s="972">
        <v>1.0999999999999999</v>
      </c>
    </row>
    <row r="431" spans="1:59" ht="11.25" customHeight="1" x14ac:dyDescent="0.2">
      <c r="A431" s="645" t="s">
        <v>1659</v>
      </c>
      <c r="B431" s="651" t="s">
        <v>1660</v>
      </c>
      <c r="C431" s="1080" t="s">
        <v>248</v>
      </c>
      <c r="D431" s="1080" t="s">
        <v>4405</v>
      </c>
      <c r="E431" s="835">
        <v>8</v>
      </c>
      <c r="F431" s="554">
        <v>496</v>
      </c>
      <c r="G431" s="554" t="s">
        <v>107</v>
      </c>
      <c r="H431" s="554" t="s">
        <v>107</v>
      </c>
      <c r="I431" s="966">
        <v>31.77</v>
      </c>
      <c r="J431" s="745">
        <f t="shared" si="104"/>
        <v>4.658482845451684</v>
      </c>
      <c r="K431" s="968">
        <v>0.37</v>
      </c>
      <c r="L431" s="679">
        <v>4</v>
      </c>
      <c r="M431" s="736">
        <f t="shared" si="105"/>
        <v>1.48</v>
      </c>
      <c r="N431" s="644" t="s">
        <v>120</v>
      </c>
      <c r="O431" s="838">
        <v>0.31</v>
      </c>
      <c r="P431" s="958">
        <v>43223</v>
      </c>
      <c r="Q431" s="958">
        <v>43252</v>
      </c>
      <c r="R431" s="736">
        <f t="shared" si="106"/>
        <v>19.35483870967742</v>
      </c>
      <c r="S431" s="802">
        <f>IF(INDEX(Historical!$D$7:$D$1452,MATCH(B431,Historical!$B$7:$B$1452,0))=0,"n/a",(INDEX(Historical!$C$7:$C$1452,MATCH(B431,Historical!$B$7:$B$1452,0))/INDEX(Historical!$D$7:$D$1452,MATCH(B431,Historical!$B$7:$B$1452,0))-1)*100)</f>
        <v>18.999999999999993</v>
      </c>
      <c r="T431" s="802">
        <f>IF(INDEX(Historical!$F$7:$F$1452,MATCH(B431,Historical!$B$7:$B$1452,0))=0,"n/a",((INDEX(Historical!$C$7:$C$1452,MATCH(B431,Historical!$B$7:$B$1452,0))/INDEX(Historical!$F$7:$F$1452,MATCH(B431,Historical!$B$7:$B$1452,0)))^(1/3)-1)*100)</f>
        <v>19.922118009588587</v>
      </c>
      <c r="U431" s="802">
        <f>IF(INDEX(Historical!$I$7:$I$1452,MATCH(B431,Historical!$B$7:$B$1452,0))=0,"n/a",((INDEX(Historical!$C$7:$C$1452,MATCH(B431,Historical!$B$7:$B$1452,0))/INDEX(Historical!$I$7:$I$1452,MATCH(B431,Historical!$B$7:$B$1452,0)))^(1/5)-1)*100)</f>
        <v>20.936619830778124</v>
      </c>
      <c r="V431" s="802">
        <f>IF(INDEX(Historical!$O$7:$O$1452,MATCH(B431,Historical!$B$7:$B$1452,0))=0,"n/a",((INDEX(Historical!$C$7:$C$1452,MATCH(B431,Historical!$B$7:$B$1452,0))/INDEX(Historical!$O$7:$O$1452,MATCH(B431,Historical!$B$7:$B$1452,0)))^(1/10)-1)*100)</f>
        <v>-1.9971831403810647</v>
      </c>
      <c r="W431" s="803" t="str">
        <f t="shared" si="107"/>
        <v>n/a</v>
      </c>
      <c r="X431" s="804">
        <f t="shared" si="108"/>
        <v>3.6730911983821271</v>
      </c>
      <c r="Y431" s="967" t="s">
        <v>480</v>
      </c>
      <c r="Z431" s="745" t="str">
        <f t="shared" si="109"/>
        <v>n/a</v>
      </c>
      <c r="AA431" s="678" t="str">
        <f t="shared" si="110"/>
        <v>n/a</v>
      </c>
      <c r="AB431" s="679">
        <v>1</v>
      </c>
      <c r="AC431" s="959">
        <v>-6.84</v>
      </c>
      <c r="AD431" s="959" t="s">
        <v>138</v>
      </c>
      <c r="AE431" s="959">
        <v>0.26</v>
      </c>
      <c r="AF431" s="959">
        <v>1.21</v>
      </c>
      <c r="AG431" s="959">
        <v>-12.9</v>
      </c>
      <c r="AH431" s="959">
        <v>-17.2</v>
      </c>
      <c r="AI431" s="959">
        <v>-2.48</v>
      </c>
      <c r="AJ431" s="959">
        <v>5.7</v>
      </c>
      <c r="AK431" s="959">
        <v>7.0000000000000009</v>
      </c>
      <c r="AL431" s="969">
        <v>1690</v>
      </c>
      <c r="AM431" s="964">
        <v>0.3</v>
      </c>
      <c r="AN431" s="959">
        <v>0.73</v>
      </c>
      <c r="AO431" s="845" t="str">
        <f t="shared" si="111"/>
        <v>n/a</v>
      </c>
      <c r="AP431" s="846">
        <f t="shared" si="112"/>
        <v>25.595102676229807</v>
      </c>
      <c r="AQ431" s="680" t="str">
        <f t="shared" si="113"/>
        <v>n/a</v>
      </c>
      <c r="AR431" s="745">
        <f>INDEX(Historical!$C$7:$C$1452,MATCH(B431,Historical!$B$7:$B$1452,0))*IF(AH431="n/a",1.03,IF(AH431&lt;0,1.01,IF(AH431&gt;10,1.1,(1+AH431/100))))</f>
        <v>1.2019</v>
      </c>
      <c r="AS431" s="678">
        <f t="shared" si="114"/>
        <v>1.213919</v>
      </c>
      <c r="AT431" s="678">
        <f t="shared" si="119"/>
        <v>1.2988933300000001</v>
      </c>
      <c r="AU431" s="678">
        <f t="shared" si="119"/>
        <v>1.3898158631000002</v>
      </c>
      <c r="AV431" s="678">
        <f t="shared" si="119"/>
        <v>1.4871029735170003</v>
      </c>
      <c r="AW431" s="745">
        <f t="shared" si="115"/>
        <v>6.5916311666170007</v>
      </c>
      <c r="AX431" s="854">
        <f t="shared" si="116"/>
        <v>20.747973454885113</v>
      </c>
      <c r="AY431" s="1090">
        <v>1.5</v>
      </c>
      <c r="AZ431" s="964">
        <v>12.26</v>
      </c>
      <c r="BA431" s="964">
        <v>-55.300000000000004</v>
      </c>
      <c r="BB431" s="964">
        <v>-33.660000000000004</v>
      </c>
      <c r="BC431" s="964">
        <v>-38.080000000000005</v>
      </c>
      <c r="BE431" s="701">
        <v>2011</v>
      </c>
      <c r="BF431" s="986" t="e">
        <f>#VALUE!</f>
        <v>#VALUE!</v>
      </c>
      <c r="BG431" s="972">
        <v>-4.5</v>
      </c>
    </row>
    <row r="432" spans="1:59" ht="11.25" customHeight="1" x14ac:dyDescent="0.2">
      <c r="A432" s="645" t="s">
        <v>1661</v>
      </c>
      <c r="B432" s="651" t="s">
        <v>1662</v>
      </c>
      <c r="C432" s="1080" t="s">
        <v>109</v>
      </c>
      <c r="D432" s="1080" t="s">
        <v>4427</v>
      </c>
      <c r="E432" s="835">
        <v>7</v>
      </c>
      <c r="F432" s="554">
        <v>593</v>
      </c>
      <c r="G432" s="554" t="s">
        <v>107</v>
      </c>
      <c r="H432" s="554" t="s">
        <v>107</v>
      </c>
      <c r="I432" s="966">
        <v>24.13</v>
      </c>
      <c r="J432" s="745">
        <f t="shared" si="104"/>
        <v>2.4865312888520514</v>
      </c>
      <c r="K432" s="968">
        <v>0.15</v>
      </c>
      <c r="L432" s="679">
        <v>4</v>
      </c>
      <c r="M432" s="736">
        <f t="shared" si="105"/>
        <v>0.6</v>
      </c>
      <c r="N432" s="644" t="s">
        <v>509</v>
      </c>
      <c r="O432" s="838">
        <v>0.125</v>
      </c>
      <c r="P432" s="958">
        <v>43173</v>
      </c>
      <c r="Q432" s="958">
        <v>43195</v>
      </c>
      <c r="R432" s="736">
        <f t="shared" si="106"/>
        <v>19.999999999999996</v>
      </c>
      <c r="S432" s="802">
        <f>IF(INDEX(Historical!$D$7:$D$1452,MATCH(B432,Historical!$B$7:$B$1452,0))=0,"n/a",(INDEX(Historical!$C$7:$C$1452,MATCH(B432,Historical!$B$7:$B$1452,0))/INDEX(Historical!$D$7:$D$1452,MATCH(B432,Historical!$B$7:$B$1452,0))-1)*100)</f>
        <v>4.2105263157894868</v>
      </c>
      <c r="T432" s="802">
        <f>IF(INDEX(Historical!$F$7:$F$1452,MATCH(B432,Historical!$B$7:$B$1452,0))=0,"n/a",((INDEX(Historical!$C$7:$C$1452,MATCH(B432,Historical!$B$7:$B$1452,0))/INDEX(Historical!$F$7:$F$1452,MATCH(B432,Historical!$B$7:$B$1452,0)))^(1/3)-1)*100)</f>
        <v>4.4011575622509014</v>
      </c>
      <c r="U432" s="802">
        <f>IF(INDEX(Historical!$I$7:$I$1452,MATCH(B432,Historical!$B$7:$B$1452,0))=0,"n/a",((INDEX(Historical!$C$7:$C$1452,MATCH(B432,Historical!$B$7:$B$1452,0))/INDEX(Historical!$I$7:$I$1452,MATCH(B432,Historical!$B$7:$B$1452,0)))^(1/5)-1)*100)</f>
        <v>4.6168455012877585</v>
      </c>
      <c r="V432" s="802">
        <f>IF(INDEX(Historical!$O$7:$O$1452,MATCH(B432,Historical!$B$7:$B$1452,0))=0,"n/a",((INDEX(Historical!$C$7:$C$1452,MATCH(B432,Historical!$B$7:$B$1452,0))/INDEX(Historical!$O$7:$O$1452,MATCH(B432,Historical!$B$7:$B$1452,0)))^(1/10)-1)*100)</f>
        <v>3.2357862679155636</v>
      </c>
      <c r="W432" s="803">
        <f t="shared" si="107"/>
        <v>1.4268079282819408</v>
      </c>
      <c r="X432" s="804">
        <f t="shared" si="108"/>
        <v>0.63244458921750113</v>
      </c>
      <c r="Y432" s="763"/>
      <c r="Z432" s="745">
        <f t="shared" si="109"/>
        <v>33.149171270718227</v>
      </c>
      <c r="AA432" s="678">
        <f t="shared" si="110"/>
        <v>13.331491712707182</v>
      </c>
      <c r="AB432" s="679">
        <v>12</v>
      </c>
      <c r="AC432" s="959">
        <v>1.81</v>
      </c>
      <c r="AD432" s="959">
        <v>2.66</v>
      </c>
      <c r="AE432" s="959">
        <v>3.58</v>
      </c>
      <c r="AF432" s="959">
        <v>1.02</v>
      </c>
      <c r="AG432" s="959">
        <v>8.4</v>
      </c>
      <c r="AH432" s="959">
        <v>-25.4</v>
      </c>
      <c r="AI432" s="959">
        <v>6.5</v>
      </c>
      <c r="AJ432" s="959">
        <v>7.3</v>
      </c>
      <c r="AK432" s="959">
        <v>5</v>
      </c>
      <c r="AL432" s="969">
        <v>2320</v>
      </c>
      <c r="AM432" s="964">
        <v>0.6</v>
      </c>
      <c r="AN432" s="959">
        <v>0.17</v>
      </c>
      <c r="AO432" s="845">
        <f t="shared" si="111"/>
        <v>-6.2281149225673715</v>
      </c>
      <c r="AP432" s="846">
        <f t="shared" si="112"/>
        <v>7.1033767901398104</v>
      </c>
      <c r="AQ432" s="680">
        <f t="shared" si="113"/>
        <v>-22.2593441214492</v>
      </c>
      <c r="AR432" s="745">
        <f>INDEX(Historical!$C$7:$C$1452,MATCH(B432,Historical!$B$7:$B$1452,0))*IF(AH432="n/a",1.03,IF(AH432&lt;0,1.01,IF(AH432&gt;10,1.1,(1+AH432/100))))</f>
        <v>0.49995000000000001</v>
      </c>
      <c r="AS432" s="678">
        <f t="shared" si="114"/>
        <v>0.53244674999999997</v>
      </c>
      <c r="AT432" s="678">
        <f t="shared" si="119"/>
        <v>0.55906908749999995</v>
      </c>
      <c r="AU432" s="678">
        <f t="shared" si="119"/>
        <v>0.58702254187500003</v>
      </c>
      <c r="AV432" s="678">
        <f t="shared" si="119"/>
        <v>0.61637366896875001</v>
      </c>
      <c r="AW432" s="745">
        <f t="shared" si="115"/>
        <v>2.7948620483437501</v>
      </c>
      <c r="AX432" s="854">
        <f t="shared" si="116"/>
        <v>11.58251988538645</v>
      </c>
      <c r="AY432" s="1090">
        <v>1.1599999999999999</v>
      </c>
      <c r="AZ432" s="964">
        <v>6.58</v>
      </c>
      <c r="BA432" s="964">
        <v>-27.860000000000003</v>
      </c>
      <c r="BB432" s="964">
        <v>-9.08</v>
      </c>
      <c r="BC432" s="964">
        <v>-18</v>
      </c>
      <c r="BE432" s="701">
        <v>2012</v>
      </c>
      <c r="BF432" s="986" t="e">
        <f>#VALUE!</f>
        <v>#VALUE!</v>
      </c>
      <c r="BG432" s="972">
        <v>1.0999999999999999</v>
      </c>
    </row>
    <row r="433" spans="1:59" ht="11.25" customHeight="1" x14ac:dyDescent="0.2">
      <c r="A433" s="566" t="s">
        <v>1663</v>
      </c>
      <c r="B433" s="651" t="s">
        <v>1664</v>
      </c>
      <c r="C433" s="1080" t="s">
        <v>4407</v>
      </c>
      <c r="D433" s="1080" t="s">
        <v>4408</v>
      </c>
      <c r="E433" s="835">
        <v>9</v>
      </c>
      <c r="F433" s="554">
        <v>385</v>
      </c>
      <c r="G433" s="554" t="s">
        <v>38</v>
      </c>
      <c r="H433" s="554" t="s">
        <v>116</v>
      </c>
      <c r="I433" s="966">
        <v>167.99</v>
      </c>
      <c r="J433" s="745">
        <f t="shared" si="104"/>
        <v>4.762188225489612</v>
      </c>
      <c r="K433" s="968">
        <v>2</v>
      </c>
      <c r="L433" s="679">
        <v>4</v>
      </c>
      <c r="M433" s="736">
        <f t="shared" si="105"/>
        <v>8</v>
      </c>
      <c r="N433" s="644" t="s">
        <v>520</v>
      </c>
      <c r="O433" s="838">
        <v>1.95</v>
      </c>
      <c r="P433" s="958">
        <v>43328</v>
      </c>
      <c r="Q433" s="958">
        <v>43343</v>
      </c>
      <c r="R433" s="736">
        <f t="shared" si="106"/>
        <v>2.5641025641025665</v>
      </c>
      <c r="S433" s="802">
        <f>IF(INDEX(Historical!$D$7:$D$1452,MATCH(B433,Historical!$B$7:$B$1452,0))=0,"n/a",(INDEX(Historical!$C$7:$C$1452,MATCH(B433,Historical!$B$7:$B$1452,0))/INDEX(Historical!$D$7:$D$1452,MATCH(B433,Historical!$B$7:$B$1452,0))-1)*100)</f>
        <v>10.000000000000009</v>
      </c>
      <c r="T433" s="802">
        <f>IF(INDEX(Historical!$F$7:$F$1452,MATCH(B433,Historical!$B$7:$B$1452,0))=0,"n/a",((INDEX(Historical!$C$7:$C$1452,MATCH(B433,Historical!$B$7:$B$1452,0))/INDEX(Historical!$F$7:$F$1452,MATCH(B433,Historical!$B$7:$B$1452,0)))^(1/3)-1)*100)</f>
        <v>12.670805640315441</v>
      </c>
      <c r="U433" s="802">
        <f>IF(INDEX(Historical!$I$7:$I$1452,MATCH(B433,Historical!$B$7:$B$1452,0))=0,"n/a",((INDEX(Historical!$C$7:$C$1452,MATCH(B433,Historical!$B$7:$B$1452,0))/INDEX(Historical!$I$7:$I$1452,MATCH(B433,Historical!$B$7:$B$1452,0)))^(1/5)-1)*100)</f>
        <v>13.152481587188047</v>
      </c>
      <c r="V433" s="802">
        <f>IF(INDEX(Historical!$O$7:$O$1452,MATCH(B433,Historical!$B$7:$B$1452,0))=0,"n/a",((INDEX(Historical!$C$7:$C$1452,MATCH(B433,Historical!$B$7:$B$1452,0))/INDEX(Historical!$O$7:$O$1452,MATCH(B433,Historical!$B$7:$B$1452,0)))^(1/10)-1)*100)</f>
        <v>8.5116830218941573</v>
      </c>
      <c r="W433" s="803">
        <f t="shared" si="107"/>
        <v>1.545226902054107</v>
      </c>
      <c r="X433" s="804">
        <f t="shared" si="108"/>
        <v>1.6039611691692739</v>
      </c>
      <c r="Y433" s="967" t="s">
        <v>4072</v>
      </c>
      <c r="Z433" s="745">
        <f t="shared" si="109"/>
        <v>108.1081081081081</v>
      </c>
      <c r="AA433" s="678">
        <f t="shared" si="110"/>
        <v>22.701351351351352</v>
      </c>
      <c r="AB433" s="679">
        <v>12</v>
      </c>
      <c r="AC433" s="959">
        <v>7.4</v>
      </c>
      <c r="AD433" s="959">
        <v>2.64</v>
      </c>
      <c r="AE433" s="959">
        <v>9.82</v>
      </c>
      <c r="AF433" s="959">
        <v>15.55</v>
      </c>
      <c r="AG433" s="959">
        <v>66.600000000000009</v>
      </c>
      <c r="AH433" s="959">
        <v>6.3</v>
      </c>
      <c r="AI433" s="959">
        <v>-0.76</v>
      </c>
      <c r="AJ433" s="959">
        <v>8.2000000000000011</v>
      </c>
      <c r="AK433" s="959">
        <v>8.6</v>
      </c>
      <c r="AL433" s="969">
        <v>55240</v>
      </c>
      <c r="AM433" s="964">
        <v>0.49</v>
      </c>
      <c r="AN433" s="959">
        <v>7.09</v>
      </c>
      <c r="AO433" s="845">
        <f t="shared" si="111"/>
        <v>-4.7866815386736938</v>
      </c>
      <c r="AP433" s="846">
        <f t="shared" si="112"/>
        <v>17.914669812677658</v>
      </c>
      <c r="AQ433" s="680">
        <f t="shared" si="113"/>
        <v>296.09539452202876</v>
      </c>
      <c r="AR433" s="745">
        <f>INDEX(Historical!$C$7:$C$1452,MATCH(B433,Historical!$B$7:$B$1452,0))*IF(AH433="n/a",1.03,IF(AH433&lt;0,1.01,IF(AH433&gt;10,1.1,(1+AH433/100))))</f>
        <v>7.6004500000000004</v>
      </c>
      <c r="AS433" s="678">
        <f t="shared" si="114"/>
        <v>7.6764545000000002</v>
      </c>
      <c r="AT433" s="678">
        <f t="shared" si="119"/>
        <v>8.3366295870000009</v>
      </c>
      <c r="AU433" s="678">
        <f t="shared" si="119"/>
        <v>9.0535797314820012</v>
      </c>
      <c r="AV433" s="678">
        <f t="shared" si="119"/>
        <v>9.8321875883894538</v>
      </c>
      <c r="AW433" s="745">
        <f t="shared" si="115"/>
        <v>42.499301406871453</v>
      </c>
      <c r="AX433" s="854">
        <f t="shared" si="116"/>
        <v>25.298709093917164</v>
      </c>
      <c r="AY433" s="1090">
        <v>0.52</v>
      </c>
      <c r="AZ433" s="964">
        <v>15.24</v>
      </c>
      <c r="BA433" s="964">
        <v>-12.27</v>
      </c>
      <c r="BB433" s="964">
        <v>-6.87</v>
      </c>
      <c r="BC433" s="964">
        <v>-1.53</v>
      </c>
      <c r="BE433" s="701">
        <v>2010</v>
      </c>
      <c r="BF433" s="986" t="e">
        <f>#VALUE!</f>
        <v>#VALUE!</v>
      </c>
      <c r="BG433" s="972">
        <v>7.3</v>
      </c>
    </row>
    <row r="434" spans="1:59" ht="11.25" customHeight="1" x14ac:dyDescent="0.2">
      <c r="A434" s="566" t="s">
        <v>4276</v>
      </c>
      <c r="B434" s="651" t="s">
        <v>3952</v>
      </c>
      <c r="C434" s="1080" t="s">
        <v>113</v>
      </c>
      <c r="D434" s="1080" t="s">
        <v>1235</v>
      </c>
      <c r="E434" s="835">
        <v>5</v>
      </c>
      <c r="F434" s="554">
        <v>822</v>
      </c>
      <c r="G434" s="554" t="s">
        <v>107</v>
      </c>
      <c r="H434" s="554" t="s">
        <v>107</v>
      </c>
      <c r="I434" s="970">
        <v>54.13</v>
      </c>
      <c r="J434" s="745">
        <f t="shared" si="104"/>
        <v>1.6257158692037685</v>
      </c>
      <c r="K434" s="974">
        <v>0.22</v>
      </c>
      <c r="L434" s="701">
        <v>4</v>
      </c>
      <c r="M434" s="736">
        <f t="shared" si="105"/>
        <v>0.88</v>
      </c>
      <c r="N434" s="701" t="s">
        <v>416</v>
      </c>
      <c r="O434" s="839">
        <v>0.21</v>
      </c>
      <c r="P434" s="725">
        <v>43283</v>
      </c>
      <c r="Q434" s="725">
        <v>43306</v>
      </c>
      <c r="R434" s="736">
        <f t="shared" si="106"/>
        <v>4.7619047619047663</v>
      </c>
      <c r="S434" s="802">
        <f>IF(INDEX(Historical!$D$7:$D$1452,MATCH(B434,Historical!$B$7:$B$1452,0))=0,"n/a",(INDEX(Historical!$C$7:$C$1452,MATCH(B434,Historical!$B$7:$B$1452,0))/INDEX(Historical!$D$7:$D$1452,MATCH(B434,Historical!$B$7:$B$1452,0))-1)*100)</f>
        <v>14.705882352941169</v>
      </c>
      <c r="T434" s="802">
        <f>IF(INDEX(Historical!$F$7:$F$1452,MATCH(B434,Historical!$B$7:$B$1452,0))=0,"n/a",((INDEX(Historical!$C$7:$C$1452,MATCH(B434,Historical!$B$7:$B$1452,0))/INDEX(Historical!$F$7:$F$1452,MATCH(B434,Historical!$B$7:$B$1452,0)))^(1/3)-1)*100)</f>
        <v>13.746902159841756</v>
      </c>
      <c r="U434" s="802">
        <f>IF(INDEX(Historical!$I$7:$I$1452,MATCH(B434,Historical!$B$7:$B$1452,0))=0,"n/a",((INDEX(Historical!$C$7:$C$1452,MATCH(B434,Historical!$B$7:$B$1452,0))/INDEX(Historical!$I$7:$I$1452,MATCH(B434,Historical!$B$7:$B$1452,0)))^(1/5)-1)*100)</f>
        <v>9.3011973943858628</v>
      </c>
      <c r="V434" s="802">
        <f>IF(INDEX(Historical!$O$7:$O$1452,MATCH(B434,Historical!$B$7:$B$1452,0))=0,"n/a",((INDEX(Historical!$C$7:$C$1452,MATCH(B434,Historical!$B$7:$B$1452,0))/INDEX(Historical!$O$7:$O$1452,MATCH(B434,Historical!$B$7:$B$1452,0)))^(1/10)-1)*100)</f>
        <v>7.4561065135923643</v>
      </c>
      <c r="W434" s="803">
        <f t="shared" si="107"/>
        <v>1.2474603705606844</v>
      </c>
      <c r="X434" s="804">
        <f t="shared" si="108"/>
        <v>0.52549137821389058</v>
      </c>
      <c r="Y434" s="651"/>
      <c r="Z434" s="745">
        <f t="shared" si="109"/>
        <v>32.352941176470587</v>
      </c>
      <c r="AA434" s="678">
        <f t="shared" si="110"/>
        <v>19.900735294117645</v>
      </c>
      <c r="AB434" s="554">
        <v>12</v>
      </c>
      <c r="AC434" s="970">
        <v>2.72</v>
      </c>
      <c r="AD434" s="970">
        <v>3.98</v>
      </c>
      <c r="AE434" s="970">
        <v>2.36</v>
      </c>
      <c r="AF434" s="970">
        <v>2.74</v>
      </c>
      <c r="AG434" s="970">
        <v>14.2</v>
      </c>
      <c r="AH434" s="970">
        <v>5.5</v>
      </c>
      <c r="AI434" s="970">
        <v>19.919999999999998</v>
      </c>
      <c r="AJ434" s="970">
        <v>17.7</v>
      </c>
      <c r="AK434" s="970">
        <v>5</v>
      </c>
      <c r="AL434" s="970">
        <v>2520</v>
      </c>
      <c r="AM434" s="970">
        <v>9.81</v>
      </c>
      <c r="AN434" s="970">
        <v>0</v>
      </c>
      <c r="AO434" s="845">
        <f t="shared" si="111"/>
        <v>-8.9738220305280141</v>
      </c>
      <c r="AP434" s="846">
        <f t="shared" si="112"/>
        <v>10.926913263589631</v>
      </c>
      <c r="AQ434" s="680">
        <f t="shared" si="113"/>
        <v>55.674895865114934</v>
      </c>
      <c r="AR434" s="745">
        <f>INDEX(Historical!$C$7:$C$1452,MATCH(B434,Historical!$B$7:$B$1452,0))*IF(AH434="n/a",1.03,IF(AH434&lt;0,1.01,IF(AH434&gt;10,1.1,(1+AH434/100))))</f>
        <v>0.82289999999999996</v>
      </c>
      <c r="AS434" s="678">
        <f t="shared" si="114"/>
        <v>0.90519000000000005</v>
      </c>
      <c r="AT434" s="678">
        <f t="shared" si="119"/>
        <v>0.95044950000000006</v>
      </c>
      <c r="AU434" s="678">
        <f t="shared" si="119"/>
        <v>0.99797197500000012</v>
      </c>
      <c r="AV434" s="678">
        <f t="shared" si="119"/>
        <v>1.0478705737500003</v>
      </c>
      <c r="AW434" s="745">
        <f t="shared" si="115"/>
        <v>4.7243820487499999</v>
      </c>
      <c r="AX434" s="854">
        <f t="shared" si="116"/>
        <v>8.727844169129872</v>
      </c>
      <c r="AY434" s="831">
        <v>1.6</v>
      </c>
      <c r="AZ434" s="972">
        <v>9.27</v>
      </c>
      <c r="BA434" s="972">
        <v>-30.919999999999998</v>
      </c>
      <c r="BB434" s="972">
        <v>-3.9899999999999998</v>
      </c>
      <c r="BC434" s="972">
        <v>-14.299999999999999</v>
      </c>
      <c r="BE434" s="701">
        <v>2014</v>
      </c>
      <c r="BF434" s="986" t="e">
        <f>#VALUE!</f>
        <v>#VALUE!</v>
      </c>
      <c r="BG434" s="972">
        <v>11.899999999999999</v>
      </c>
    </row>
    <row r="435" spans="1:59" ht="11.25" customHeight="1" x14ac:dyDescent="0.2">
      <c r="A435" s="645" t="s">
        <v>1665</v>
      </c>
      <c r="B435" s="651" t="s">
        <v>1666</v>
      </c>
      <c r="C435" s="1080" t="s">
        <v>4431</v>
      </c>
      <c r="D435" s="1080" t="s">
        <v>526</v>
      </c>
      <c r="E435" s="836">
        <v>8</v>
      </c>
      <c r="F435" s="554">
        <v>554</v>
      </c>
      <c r="G435" s="554" t="s">
        <v>107</v>
      </c>
      <c r="H435" s="554" t="s">
        <v>107</v>
      </c>
      <c r="I435" s="966">
        <v>26.34</v>
      </c>
      <c r="J435" s="745">
        <f t="shared" si="104"/>
        <v>3.0372057706909645</v>
      </c>
      <c r="K435" s="968">
        <v>0.2</v>
      </c>
      <c r="L435" s="679">
        <v>4</v>
      </c>
      <c r="M435" s="736">
        <f t="shared" si="105"/>
        <v>0.8</v>
      </c>
      <c r="N435" s="644" t="s">
        <v>150</v>
      </c>
      <c r="O435" s="838">
        <v>0.18</v>
      </c>
      <c r="P435" s="958">
        <v>43433</v>
      </c>
      <c r="Q435" s="958">
        <v>43451</v>
      </c>
      <c r="R435" s="736">
        <f t="shared" si="106"/>
        <v>11.111111111111121</v>
      </c>
      <c r="S435" s="802">
        <f>IF(INDEX(Historical!$D$7:$D$1452,MATCH(B435,Historical!$B$7:$B$1452,0))=0,"n/a",(INDEX(Historical!$C$7:$C$1452,MATCH(B435,Historical!$B$7:$B$1452,0))/INDEX(Historical!$D$7:$D$1452,MATCH(B435,Historical!$B$7:$B$1452,0))-1)*100)</f>
        <v>2.1276595744680771</v>
      </c>
      <c r="T435" s="802">
        <f>IF(INDEX(Historical!$F$7:$F$1452,MATCH(B435,Historical!$B$7:$B$1452,0))=0,"n/a",((INDEX(Historical!$C$7:$C$1452,MATCH(B435,Historical!$B$7:$B$1452,0))/INDEX(Historical!$F$7:$F$1452,MATCH(B435,Historical!$B$7:$B$1452,0)))^(1/3)-1)*100)</f>
        <v>4.5515917149420382</v>
      </c>
      <c r="U435" s="802">
        <f>IF(INDEX(Historical!$I$7:$I$1452,MATCH(B435,Historical!$B$7:$B$1452,0))=0,"n/a",((INDEX(Historical!$C$7:$C$1452,MATCH(B435,Historical!$B$7:$B$1452,0))/INDEX(Historical!$I$7:$I$1452,MATCH(B435,Historical!$B$7:$B$1452,0)))^(1/5)-1)*100)</f>
        <v>5.9223841048812176</v>
      </c>
      <c r="V435" s="802">
        <f>IF(INDEX(Historical!$O$7:$O$1452,MATCH(B435,Historical!$B$7:$B$1452,0))=0,"n/a",((INDEX(Historical!$C$7:$C$1452,MATCH(B435,Historical!$B$7:$B$1452,0))/INDEX(Historical!$O$7:$O$1452,MATCH(B435,Historical!$B$7:$B$1452,0)))^(1/10)-1)*100)</f>
        <v>4.8122389468957749</v>
      </c>
      <c r="W435" s="803">
        <f t="shared" si="107"/>
        <v>1.2306920271907036</v>
      </c>
      <c r="X435" s="804">
        <f t="shared" si="108"/>
        <v>0.52878429507868008</v>
      </c>
      <c r="Y435" s="759" t="s">
        <v>1042</v>
      </c>
      <c r="Z435" s="745">
        <f t="shared" si="109"/>
        <v>26.845637583892618</v>
      </c>
      <c r="AA435" s="678">
        <f t="shared" si="110"/>
        <v>8.8389261744966436</v>
      </c>
      <c r="AB435" s="679">
        <v>12</v>
      </c>
      <c r="AC435" s="959">
        <v>2.98</v>
      </c>
      <c r="AD435" s="959" t="s">
        <v>138</v>
      </c>
      <c r="AE435" s="959">
        <v>0.91</v>
      </c>
      <c r="AF435" s="959">
        <v>1.66</v>
      </c>
      <c r="AG435" s="959">
        <v>36</v>
      </c>
      <c r="AH435" s="959">
        <v>16.100000000000001</v>
      </c>
      <c r="AI435" s="959">
        <v>-38.18</v>
      </c>
      <c r="AJ435" s="959">
        <v>11.200000000000001</v>
      </c>
      <c r="AK435" s="959" t="s">
        <v>138</v>
      </c>
      <c r="AL435" s="969">
        <v>2640</v>
      </c>
      <c r="AM435" s="965">
        <v>3.18</v>
      </c>
      <c r="AN435" s="959">
        <v>2.4700000000000002</v>
      </c>
      <c r="AO435" s="845">
        <f t="shared" si="111"/>
        <v>0.12066370107553759</v>
      </c>
      <c r="AP435" s="846">
        <f t="shared" si="112"/>
        <v>8.9595898755721812</v>
      </c>
      <c r="AQ435" s="680">
        <f t="shared" si="113"/>
        <v>-19.246279893976592</v>
      </c>
      <c r="AR435" s="745">
        <f>INDEX(Historical!$C$7:$C$1452,MATCH(B435,Historical!$B$7:$B$1452,0))*IF(AH435="n/a",1.03,IF(AH435&lt;0,1.01,IF(AH435&gt;10,1.1,(1+AH435/100))))</f>
        <v>0.79200000000000004</v>
      </c>
      <c r="AS435" s="678">
        <f t="shared" si="114"/>
        <v>0.79992000000000008</v>
      </c>
      <c r="AT435" s="678">
        <f t="shared" si="119"/>
        <v>0.82391760000000014</v>
      </c>
      <c r="AU435" s="678">
        <f t="shared" si="119"/>
        <v>0.84863512800000018</v>
      </c>
      <c r="AV435" s="678">
        <f t="shared" si="119"/>
        <v>0.87409418184000021</v>
      </c>
      <c r="AW435" s="745">
        <f t="shared" si="115"/>
        <v>4.1385669098400006</v>
      </c>
      <c r="AX435" s="854">
        <f t="shared" si="116"/>
        <v>15.712099126195902</v>
      </c>
      <c r="AY435" s="1090">
        <v>1.28</v>
      </c>
      <c r="AZ435" s="964">
        <v>4.84</v>
      </c>
      <c r="BA435" s="964">
        <v>-34.4</v>
      </c>
      <c r="BB435" s="964">
        <v>-10.190000000000001</v>
      </c>
      <c r="BC435" s="964">
        <v>-10.190000000000001</v>
      </c>
      <c r="BE435" s="701">
        <v>2012</v>
      </c>
      <c r="BF435" s="986" t="e">
        <f>#VALUE!</f>
        <v>#VALUE!</v>
      </c>
      <c r="BG435" s="972">
        <v>8.6999999999999993</v>
      </c>
    </row>
    <row r="436" spans="1:59" ht="11.25" customHeight="1" x14ac:dyDescent="0.2">
      <c r="A436" s="566" t="s">
        <v>1667</v>
      </c>
      <c r="B436" s="651" t="s">
        <v>1668</v>
      </c>
      <c r="C436" s="1080" t="s">
        <v>248</v>
      </c>
      <c r="D436" s="1080" t="s">
        <v>4441</v>
      </c>
      <c r="E436" s="835">
        <v>9</v>
      </c>
      <c r="F436" s="554">
        <v>405</v>
      </c>
      <c r="G436" s="554" t="s">
        <v>107</v>
      </c>
      <c r="H436" s="554" t="s">
        <v>107</v>
      </c>
      <c r="I436" s="966">
        <v>55.63</v>
      </c>
      <c r="J436" s="745">
        <f t="shared" si="104"/>
        <v>5.8960992270357711</v>
      </c>
      <c r="K436" s="968">
        <v>0.82</v>
      </c>
      <c r="L436" s="679">
        <v>4</v>
      </c>
      <c r="M436" s="736">
        <f t="shared" si="105"/>
        <v>3.28</v>
      </c>
      <c r="N436" s="644" t="s">
        <v>307</v>
      </c>
      <c r="O436" s="838">
        <v>0.78</v>
      </c>
      <c r="P436" s="958">
        <v>43432</v>
      </c>
      <c r="Q436" s="958">
        <v>43444</v>
      </c>
      <c r="R436" s="736">
        <f t="shared" si="106"/>
        <v>5.128205128205118</v>
      </c>
      <c r="S436" s="802">
        <f>IF(INDEX(Historical!$D$7:$D$1452,MATCH(B436,Historical!$B$7:$B$1452,0))=0,"n/a",(INDEX(Historical!$C$7:$C$1452,MATCH(B436,Historical!$B$7:$B$1452,0))/INDEX(Historical!$D$7:$D$1452,MATCH(B436,Historical!$B$7:$B$1452,0))-1)*100)</f>
        <v>17.647058823529417</v>
      </c>
      <c r="T436" s="802">
        <f>IF(INDEX(Historical!$F$7:$F$1452,MATCH(B436,Historical!$B$7:$B$1452,0))=0,"n/a",((INDEX(Historical!$C$7:$C$1452,MATCH(B436,Historical!$B$7:$B$1452,0))/INDEX(Historical!$F$7:$F$1452,MATCH(B436,Historical!$B$7:$B$1452,0)))^(1/3)-1)*100)</f>
        <v>13.205338446242187</v>
      </c>
      <c r="U436" s="802">
        <f>IF(INDEX(Historical!$I$7:$I$1452,MATCH(B436,Historical!$B$7:$B$1452,0))=0,"n/a",((INDEX(Historical!$C$7:$C$1452,MATCH(B436,Historical!$B$7:$B$1452,0))/INDEX(Historical!$I$7:$I$1452,MATCH(B436,Historical!$B$7:$B$1452,0)))^(1/5)-1)*100)</f>
        <v>15.708390490417855</v>
      </c>
      <c r="V436" s="802" t="str">
        <f>IF(INDEX(Historical!$O$7:$O$1452,MATCH(B436,Historical!$B$7:$B$1452,0))=0,"n/a",((INDEX(Historical!$C$7:$C$1452,MATCH(B436,Historical!$B$7:$B$1452,0))/INDEX(Historical!$O$7:$O$1452,MATCH(B436,Historical!$B$7:$B$1452,0)))^(1/10)-1)*100)</f>
        <v>n/a</v>
      </c>
      <c r="W436" s="803" t="str">
        <f t="shared" si="107"/>
        <v>n/a</v>
      </c>
      <c r="X436" s="804" t="str">
        <f t="shared" si="108"/>
        <v>n/a</v>
      </c>
      <c r="Y436" s="770"/>
      <c r="Z436" s="745">
        <f t="shared" si="109"/>
        <v>133.87755102040813</v>
      </c>
      <c r="AA436" s="678">
        <f t="shared" si="110"/>
        <v>22.706122448979592</v>
      </c>
      <c r="AB436" s="679">
        <v>12</v>
      </c>
      <c r="AC436" s="959">
        <v>2.4500000000000002</v>
      </c>
      <c r="AD436" s="959">
        <v>3.6</v>
      </c>
      <c r="AE436" s="959">
        <v>3.34</v>
      </c>
      <c r="AF436" s="961" t="s">
        <v>138</v>
      </c>
      <c r="AG436" s="962">
        <v>-49.4</v>
      </c>
      <c r="AH436" s="959">
        <v>70.599999999999994</v>
      </c>
      <c r="AI436" s="959">
        <v>11.27</v>
      </c>
      <c r="AJ436" s="959">
        <v>-7.3</v>
      </c>
      <c r="AK436" s="959">
        <v>6.3</v>
      </c>
      <c r="AL436" s="969">
        <v>4850</v>
      </c>
      <c r="AM436" s="964">
        <v>4.5</v>
      </c>
      <c r="AN436" s="961" t="s">
        <v>138</v>
      </c>
      <c r="AO436" s="845">
        <f t="shared" si="111"/>
        <v>-1.1016327315259673</v>
      </c>
      <c r="AP436" s="846">
        <f t="shared" si="112"/>
        <v>21.604489717453625</v>
      </c>
      <c r="AQ436" s="680" t="str">
        <f t="shared" si="113"/>
        <v>n/a</v>
      </c>
      <c r="AR436" s="745">
        <f>INDEX(Historical!$C$7:$C$1452,MATCH(B436,Historical!$B$7:$B$1452,0))*IF(AH436="n/a",1.03,IF(AH436&lt;0,1.01,IF(AH436&gt;10,1.1,(1+AH436/100))))</f>
        <v>3.08</v>
      </c>
      <c r="AS436" s="678">
        <f t="shared" si="114"/>
        <v>3.3880000000000003</v>
      </c>
      <c r="AT436" s="678">
        <f t="shared" si="119"/>
        <v>3.6014440000000003</v>
      </c>
      <c r="AU436" s="678">
        <f t="shared" si="119"/>
        <v>3.8283349719999999</v>
      </c>
      <c r="AV436" s="678">
        <f t="shared" si="119"/>
        <v>4.0695200752359995</v>
      </c>
      <c r="AW436" s="745">
        <f t="shared" si="115"/>
        <v>17.967299047236001</v>
      </c>
      <c r="AX436" s="854">
        <f t="shared" si="116"/>
        <v>32.297859153758765</v>
      </c>
      <c r="AY436" s="1090">
        <v>1.22</v>
      </c>
      <c r="AZ436" s="964">
        <v>11.73</v>
      </c>
      <c r="BA436" s="964">
        <v>-24.19</v>
      </c>
      <c r="BB436" s="964">
        <v>-4.2799999999999994</v>
      </c>
      <c r="BC436" s="964">
        <v>-13.33</v>
      </c>
      <c r="BE436" s="701">
        <v>2010</v>
      </c>
      <c r="BF436" s="986" t="e">
        <f>#VALUE!</f>
        <v>#VALUE!</v>
      </c>
      <c r="BG436" s="972">
        <v>11.600000000000001</v>
      </c>
    </row>
    <row r="437" spans="1:59" s="882" customFormat="1" ht="11.25" customHeight="1" x14ac:dyDescent="0.2">
      <c r="A437" s="740" t="s">
        <v>3953</v>
      </c>
      <c r="B437" s="890" t="s">
        <v>4272</v>
      </c>
      <c r="C437" s="1080" t="s">
        <v>4277</v>
      </c>
      <c r="D437" s="1080" t="s">
        <v>4414</v>
      </c>
      <c r="E437" s="862">
        <v>5</v>
      </c>
      <c r="F437" s="554">
        <v>833</v>
      </c>
      <c r="G437" s="1179" t="s">
        <v>107</v>
      </c>
      <c r="H437" s="1179" t="s">
        <v>107</v>
      </c>
      <c r="I437" s="998">
        <v>67.02</v>
      </c>
      <c r="J437" s="864">
        <f t="shared" si="104"/>
        <v>2.2679797075499852</v>
      </c>
      <c r="K437" s="888">
        <v>0.38</v>
      </c>
      <c r="L437" s="1174">
        <v>4</v>
      </c>
      <c r="M437" s="867">
        <f t="shared" si="105"/>
        <v>1.52</v>
      </c>
      <c r="N437" s="1174" t="s">
        <v>150</v>
      </c>
      <c r="O437" s="889">
        <v>0.32</v>
      </c>
      <c r="P437" s="896">
        <v>43318</v>
      </c>
      <c r="Q437" s="896">
        <v>43339</v>
      </c>
      <c r="R437" s="867">
        <f t="shared" si="106"/>
        <v>18.75</v>
      </c>
      <c r="S437" s="802">
        <f>IF(INDEX(Historical!$D$7:$D$1452,MATCH(B437,Historical!$B$7:$B$1452,0))=0,"n/a",(INDEX(Historical!$C$7:$C$1452,MATCH(B437,Historical!$B$7:$B$1452,0))/INDEX(Historical!$D$7:$D$1452,MATCH(B437,Historical!$B$7:$B$1452,0))-1)*100)</f>
        <v>11.111111111111093</v>
      </c>
      <c r="T437" s="802">
        <f>IF(INDEX(Historical!$F$7:$F$1452,MATCH(B437,Historical!$B$7:$B$1452,0))=0,"n/a",((INDEX(Historical!$C$7:$C$1452,MATCH(B437,Historical!$B$7:$B$1452,0))/INDEX(Historical!$F$7:$F$1452,MATCH(B437,Historical!$B$7:$B$1452,0)))^(1/3)-1)*100)</f>
        <v>50.789488225830759</v>
      </c>
      <c r="U437" s="802" t="str">
        <f>IF(INDEX(Historical!$I$7:$I$1452,MATCH(B437,Historical!$B$7:$B$1452,0))=0,"n/a",((INDEX(Historical!$C$7:$C$1452,MATCH(B437,Historical!$B$7:$B$1452,0))/INDEX(Historical!$I$7:$I$1452,MATCH(B437,Historical!$B$7:$B$1452,0)))^(1/5)-1)*100)</f>
        <v>n/a</v>
      </c>
      <c r="V437" s="802" t="str">
        <f>IF(INDEX(Historical!$O$7:$O$1452,MATCH(B437,Historical!$B$7:$B$1452,0))=0,"n/a",((INDEX(Historical!$C$7:$C$1452,MATCH(B437,Historical!$B$7:$B$1452,0))/INDEX(Historical!$O$7:$O$1452,MATCH(B437,Historical!$B$7:$B$1452,0)))^(1/10)-1)*100)</f>
        <v>n/a</v>
      </c>
      <c r="W437" s="871" t="str">
        <f t="shared" si="107"/>
        <v>n/a</v>
      </c>
      <c r="X437" s="872" t="str">
        <f t="shared" si="108"/>
        <v>n/a</v>
      </c>
      <c r="Y437" s="890"/>
      <c r="Z437" s="864">
        <f t="shared" si="109"/>
        <v>23.974763406940063</v>
      </c>
      <c r="AA437" s="874">
        <f t="shared" si="110"/>
        <v>10.570977917981072</v>
      </c>
      <c r="AB437" s="1179">
        <v>12</v>
      </c>
      <c r="AC437" s="998">
        <v>6.34</v>
      </c>
      <c r="AD437" s="998">
        <v>0.97</v>
      </c>
      <c r="AE437" s="998">
        <v>3.16</v>
      </c>
      <c r="AF437" s="998">
        <v>2.92</v>
      </c>
      <c r="AG437" s="998">
        <v>22.7</v>
      </c>
      <c r="AH437" s="998">
        <v>17.2</v>
      </c>
      <c r="AI437" s="998">
        <v>11.21</v>
      </c>
      <c r="AJ437" s="998">
        <v>34.4</v>
      </c>
      <c r="AK437" s="998">
        <v>10.9</v>
      </c>
      <c r="AL437" s="998">
        <v>12220</v>
      </c>
      <c r="AM437" s="998">
        <v>0.2</v>
      </c>
      <c r="AN437" s="998">
        <v>0</v>
      </c>
      <c r="AO437" s="878" t="str">
        <f t="shared" si="111"/>
        <v>n/a</v>
      </c>
      <c r="AP437" s="879" t="str">
        <f t="shared" si="112"/>
        <v>n/a</v>
      </c>
      <c r="AQ437" s="880">
        <f t="shared" si="113"/>
        <v>17.127196804736311</v>
      </c>
      <c r="AR437" s="745">
        <f>INDEX(Historical!$C$7:$C$1452,MATCH(B437,Historical!$B$7:$B$1452,0))*IF(AH437="n/a",1.03,IF(AH437&lt;0,1.01,IF(AH437&gt;10,1.1,(1+AH437/100))))</f>
        <v>1.32</v>
      </c>
      <c r="AS437" s="874">
        <f t="shared" si="114"/>
        <v>1.4520000000000002</v>
      </c>
      <c r="AT437" s="874">
        <f t="shared" si="119"/>
        <v>1.5972000000000004</v>
      </c>
      <c r="AU437" s="874">
        <f t="shared" si="119"/>
        <v>1.7569200000000005</v>
      </c>
      <c r="AV437" s="874">
        <f t="shared" si="119"/>
        <v>1.9326120000000007</v>
      </c>
      <c r="AW437" s="864">
        <f t="shared" si="115"/>
        <v>8.0587320000000027</v>
      </c>
      <c r="AX437" s="881">
        <f t="shared" si="116"/>
        <v>12.024368845120865</v>
      </c>
      <c r="AY437" s="939">
        <v>0.69</v>
      </c>
      <c r="AZ437" s="938">
        <v>6.87</v>
      </c>
      <c r="BA437" s="938">
        <v>-42.21</v>
      </c>
      <c r="BB437" s="938">
        <v>-10.24</v>
      </c>
      <c r="BC437" s="938">
        <v>-25.840000000000003</v>
      </c>
      <c r="BD437" s="1007"/>
      <c r="BE437" s="701">
        <v>2014</v>
      </c>
      <c r="BF437" s="986" t="e">
        <f>#VALUE!</f>
        <v>#VALUE!</v>
      </c>
      <c r="BG437" s="938">
        <v>19.400000000000002</v>
      </c>
    </row>
    <row r="438" spans="1:59" ht="11.25" customHeight="1" x14ac:dyDescent="0.2">
      <c r="A438" s="645" t="s">
        <v>1669</v>
      </c>
      <c r="B438" s="651" t="s">
        <v>1670</v>
      </c>
      <c r="C438" s="1080" t="s">
        <v>4407</v>
      </c>
      <c r="D438" s="1080" t="s">
        <v>4408</v>
      </c>
      <c r="E438" s="835">
        <v>8</v>
      </c>
      <c r="F438" s="554">
        <v>562</v>
      </c>
      <c r="G438" s="554" t="s">
        <v>38</v>
      </c>
      <c r="H438" s="554" t="s">
        <v>38</v>
      </c>
      <c r="I438" s="966">
        <v>79.08</v>
      </c>
      <c r="J438" s="745">
        <f t="shared" si="104"/>
        <v>4.2994436014162876</v>
      </c>
      <c r="K438" s="968">
        <v>0.85</v>
      </c>
      <c r="L438" s="679">
        <v>4</v>
      </c>
      <c r="M438" s="736">
        <f t="shared" si="105"/>
        <v>3.4</v>
      </c>
      <c r="N438" s="644" t="s">
        <v>221</v>
      </c>
      <c r="O438" s="838">
        <v>0.8125</v>
      </c>
      <c r="P438" s="958">
        <v>43465</v>
      </c>
      <c r="Q438" s="958">
        <v>43480</v>
      </c>
      <c r="R438" s="736">
        <f t="shared" si="106"/>
        <v>4.6153846153846132</v>
      </c>
      <c r="S438" s="802">
        <f>IF(INDEX(Historical!$D$7:$D$1452,MATCH(B438,Historical!$B$7:$B$1452,0))=0,"n/a",(INDEX(Historical!$C$7:$C$1452,MATCH(B438,Historical!$B$7:$B$1452,0))/INDEX(Historical!$D$7:$D$1452,MATCH(B438,Historical!$B$7:$B$1452,0))-1)*100)</f>
        <v>7.6388888888889062</v>
      </c>
      <c r="T438" s="802">
        <f>IF(INDEX(Historical!$F$7:$F$1452,MATCH(B438,Historical!$B$7:$B$1452,0))=0,"n/a",((INDEX(Historical!$C$7:$C$1452,MATCH(B438,Historical!$B$7:$B$1452,0))/INDEX(Historical!$F$7:$F$1452,MATCH(B438,Historical!$B$7:$B$1452,0)))^(1/3)-1)*100)</f>
        <v>15.729452726293779</v>
      </c>
      <c r="U438" s="802">
        <f>IF(INDEX(Historical!$I$7:$I$1452,MATCH(B438,Historical!$B$7:$B$1452,0))=0,"n/a",((INDEX(Historical!$C$7:$C$1452,MATCH(B438,Historical!$B$7:$B$1452,0))/INDEX(Historical!$I$7:$I$1452,MATCH(B438,Historical!$B$7:$B$1452,0)))^(1/5)-1)*100)</f>
        <v>25.39272451403496</v>
      </c>
      <c r="V438" s="802">
        <f>IF(INDEX(Historical!$O$7:$O$1452,MATCH(B438,Historical!$B$7:$B$1452,0))=0,"n/a",((INDEX(Historical!$C$7:$C$1452,MATCH(B438,Historical!$B$7:$B$1452,0))/INDEX(Historical!$O$7:$O$1452,MATCH(B438,Historical!$B$7:$B$1452,0)))^(1/10)-1)*100)</f>
        <v>1.0230244203375705</v>
      </c>
      <c r="W438" s="803">
        <f t="shared" si="107"/>
        <v>24.821230079391501</v>
      </c>
      <c r="X438" s="804" t="str">
        <f t="shared" si="108"/>
        <v>n/a</v>
      </c>
      <c r="Y438" s="756"/>
      <c r="Z438" s="745">
        <f t="shared" si="109"/>
        <v>93.663911845730027</v>
      </c>
      <c r="AA438" s="678">
        <f t="shared" si="110"/>
        <v>21.785123966942148</v>
      </c>
      <c r="AB438" s="679">
        <v>12</v>
      </c>
      <c r="AC438" s="959">
        <v>3.63</v>
      </c>
      <c r="AD438" s="959" t="s">
        <v>138</v>
      </c>
      <c r="AE438" s="959">
        <v>5.5</v>
      </c>
      <c r="AF438" s="959">
        <v>1.1299999999999999</v>
      </c>
      <c r="AG438" s="959">
        <v>5.3</v>
      </c>
      <c r="AH438" s="959">
        <v>-62.6</v>
      </c>
      <c r="AI438" s="959">
        <v>-51.180000000000007</v>
      </c>
      <c r="AJ438" s="959">
        <v>-7.9</v>
      </c>
      <c r="AK438" s="959">
        <v>-10.84</v>
      </c>
      <c r="AL438" s="969">
        <v>6990</v>
      </c>
      <c r="AM438" s="964">
        <v>0.3</v>
      </c>
      <c r="AN438" s="959">
        <v>0.93</v>
      </c>
      <c r="AO438" s="845">
        <f t="shared" si="111"/>
        <v>7.9070441485090974</v>
      </c>
      <c r="AP438" s="846">
        <f t="shared" si="112"/>
        <v>29.692168115451246</v>
      </c>
      <c r="AQ438" s="680">
        <f t="shared" si="113"/>
        <v>4.5991078836921773</v>
      </c>
      <c r="AR438" s="745">
        <f>INDEX(Historical!$C$7:$C$1452,MATCH(B438,Historical!$B$7:$B$1452,0))*IF(AH438="n/a",1.03,IF(AH438&lt;0,1.01,IF(AH438&gt;10,1.1,(1+AH438/100))))</f>
        <v>3.1310000000000002</v>
      </c>
      <c r="AS438" s="678">
        <f t="shared" si="114"/>
        <v>3.1623100000000002</v>
      </c>
      <c r="AT438" s="678">
        <f t="shared" si="119"/>
        <v>3.1939331000000002</v>
      </c>
      <c r="AU438" s="678">
        <f t="shared" si="119"/>
        <v>3.2258724310000004</v>
      </c>
      <c r="AV438" s="678">
        <f t="shared" si="119"/>
        <v>3.2581311553100005</v>
      </c>
      <c r="AW438" s="745">
        <f t="shared" si="115"/>
        <v>15.971246686310002</v>
      </c>
      <c r="AX438" s="854">
        <f t="shared" si="116"/>
        <v>20.196315991793124</v>
      </c>
      <c r="AY438" s="1090">
        <v>1.1499999999999999</v>
      </c>
      <c r="AZ438" s="964">
        <v>3.01</v>
      </c>
      <c r="BA438" s="964">
        <v>-25.77</v>
      </c>
      <c r="BB438" s="964">
        <v>-13.15</v>
      </c>
      <c r="BC438" s="964">
        <v>-18.529999999999998</v>
      </c>
      <c r="BE438" s="701">
        <v>2012</v>
      </c>
      <c r="BF438" s="986" t="e">
        <f>#VALUE!</f>
        <v>#VALUE!</v>
      </c>
      <c r="BG438" s="972">
        <v>2.4</v>
      </c>
    </row>
    <row r="439" spans="1:59" ht="11.25" customHeight="1" x14ac:dyDescent="0.2">
      <c r="A439" s="566" t="s">
        <v>1671</v>
      </c>
      <c r="B439" s="651" t="s">
        <v>1672</v>
      </c>
      <c r="C439" s="1080" t="s">
        <v>113</v>
      </c>
      <c r="D439" s="1080" t="s">
        <v>214</v>
      </c>
      <c r="E439" s="835">
        <v>9</v>
      </c>
      <c r="F439" s="554">
        <v>404</v>
      </c>
      <c r="G439" s="554" t="s">
        <v>38</v>
      </c>
      <c r="H439" s="554" t="s">
        <v>38</v>
      </c>
      <c r="I439" s="966">
        <v>145.29</v>
      </c>
      <c r="J439" s="745">
        <f t="shared" si="104"/>
        <v>2.6154587376970198</v>
      </c>
      <c r="K439" s="968">
        <v>0.95</v>
      </c>
      <c r="L439" s="679">
        <v>4</v>
      </c>
      <c r="M439" s="736">
        <f t="shared" si="105"/>
        <v>3.8</v>
      </c>
      <c r="N439" s="644" t="s">
        <v>251</v>
      </c>
      <c r="O439" s="838">
        <v>0.82</v>
      </c>
      <c r="P439" s="958">
        <v>43423</v>
      </c>
      <c r="Q439" s="958">
        <v>43444</v>
      </c>
      <c r="R439" s="736">
        <f t="shared" si="106"/>
        <v>15.853658536585366</v>
      </c>
      <c r="S439" s="802">
        <f>IF(INDEX(Historical!$D$7:$D$1452,MATCH(B439,Historical!$B$7:$B$1452,0))=0,"n/a",(INDEX(Historical!$C$7:$C$1452,MATCH(B439,Historical!$B$7:$B$1452,0))/INDEX(Historical!$D$7:$D$1452,MATCH(B439,Historical!$B$7:$B$1452,0))-1)*100)</f>
        <v>16.14173228346456</v>
      </c>
      <c r="T439" s="802">
        <f>IF(INDEX(Historical!$F$7:$F$1452,MATCH(B439,Historical!$B$7:$B$1452,0))=0,"n/a",((INDEX(Historical!$C$7:$C$1452,MATCH(B439,Historical!$B$7:$B$1452,0))/INDEX(Historical!$F$7:$F$1452,MATCH(B439,Historical!$B$7:$B$1452,0)))^(1/3)-1)*100)</f>
        <v>16.828848413868712</v>
      </c>
      <c r="U439" s="802">
        <f>IF(INDEX(Historical!$I$7:$I$1452,MATCH(B439,Historical!$B$7:$B$1452,0))=0,"n/a",((INDEX(Historical!$C$7:$C$1452,MATCH(B439,Historical!$B$7:$B$1452,0))/INDEX(Historical!$I$7:$I$1452,MATCH(B439,Historical!$B$7:$B$1452,0)))^(1/5)-1)*100)</f>
        <v>16.075027721987677</v>
      </c>
      <c r="V439" s="802">
        <f>IF(INDEX(Historical!$O$7:$O$1452,MATCH(B439,Historical!$B$7:$B$1452,0))=0,"n/a",((INDEX(Historical!$C$7:$C$1452,MATCH(B439,Historical!$B$7:$B$1452,0))/INDEX(Historical!$O$7:$O$1452,MATCH(B439,Historical!$B$7:$B$1452,0)))^(1/10)-1)*100)</f>
        <v>10.268103120927652</v>
      </c>
      <c r="W439" s="803">
        <f t="shared" si="107"/>
        <v>1.5655304132293726</v>
      </c>
      <c r="X439" s="804">
        <f t="shared" si="108"/>
        <v>1.2271013528234866</v>
      </c>
      <c r="Y439" s="651"/>
      <c r="Z439" s="745">
        <f t="shared" si="109"/>
        <v>33.868092691622095</v>
      </c>
      <c r="AA439" s="678">
        <f t="shared" si="110"/>
        <v>12.949197860962565</v>
      </c>
      <c r="AB439" s="679">
        <v>12</v>
      </c>
      <c r="AC439" s="959">
        <v>11.22</v>
      </c>
      <c r="AD439" s="959">
        <v>1.34</v>
      </c>
      <c r="AE439" s="959">
        <v>2.0099999999999998</v>
      </c>
      <c r="AF439" s="959">
        <v>2.58</v>
      </c>
      <c r="AG439" s="959">
        <v>20.599999999999998</v>
      </c>
      <c r="AH439" s="959">
        <v>4.8</v>
      </c>
      <c r="AI439" s="959">
        <v>6.9500000000000011</v>
      </c>
      <c r="AJ439" s="959">
        <v>13.100000000000001</v>
      </c>
      <c r="AK439" s="959">
        <v>9.7000000000000011</v>
      </c>
      <c r="AL439" s="969">
        <v>8240</v>
      </c>
      <c r="AM439" s="964">
        <v>1</v>
      </c>
      <c r="AN439" s="959">
        <v>0.35</v>
      </c>
      <c r="AO439" s="845">
        <f t="shared" si="111"/>
        <v>5.7412885987221305</v>
      </c>
      <c r="AP439" s="846">
        <f t="shared" si="112"/>
        <v>18.690486459684696</v>
      </c>
      <c r="AQ439" s="680">
        <f t="shared" si="113"/>
        <v>21.854066601148258</v>
      </c>
      <c r="AR439" s="745">
        <f>INDEX(Historical!$C$7:$C$1452,MATCH(B439,Historical!$B$7:$B$1452,0))*IF(AH439="n/a",1.03,IF(AH439&lt;0,1.01,IF(AH439&gt;10,1.1,(1+AH439/100))))</f>
        <v>3.0915999999999997</v>
      </c>
      <c r="AS439" s="678">
        <f t="shared" si="114"/>
        <v>3.3064662</v>
      </c>
      <c r="AT439" s="678">
        <f t="shared" si="119"/>
        <v>3.6271934213999999</v>
      </c>
      <c r="AU439" s="678">
        <f t="shared" si="119"/>
        <v>3.9790311832757999</v>
      </c>
      <c r="AV439" s="678">
        <f t="shared" si="119"/>
        <v>4.364997208053552</v>
      </c>
      <c r="AW439" s="745">
        <f t="shared" si="115"/>
        <v>18.369288012729353</v>
      </c>
      <c r="AX439" s="854">
        <f t="shared" si="116"/>
        <v>12.643188115306872</v>
      </c>
      <c r="AY439" s="1090">
        <v>1.3</v>
      </c>
      <c r="AZ439" s="964">
        <v>7.39</v>
      </c>
      <c r="BA439" s="964">
        <v>-23.31</v>
      </c>
      <c r="BB439" s="964">
        <v>-5.65</v>
      </c>
      <c r="BC439" s="964">
        <v>-9.5500000000000007</v>
      </c>
      <c r="BE439" s="701">
        <v>2011</v>
      </c>
      <c r="BF439" s="986" t="e">
        <f>#VALUE!</f>
        <v>#VALUE!</v>
      </c>
      <c r="BG439" s="972">
        <v>12</v>
      </c>
    </row>
    <row r="440" spans="1:59" ht="11.25" customHeight="1" x14ac:dyDescent="0.2">
      <c r="A440" s="645" t="s">
        <v>1673</v>
      </c>
      <c r="B440" s="651" t="s">
        <v>1674</v>
      </c>
      <c r="C440" s="1080" t="s">
        <v>4407</v>
      </c>
      <c r="D440" s="1080" t="s">
        <v>4408</v>
      </c>
      <c r="E440" s="835">
        <v>8</v>
      </c>
      <c r="F440" s="554">
        <v>535</v>
      </c>
      <c r="G440" s="554" t="s">
        <v>107</v>
      </c>
      <c r="H440" s="554" t="s">
        <v>107</v>
      </c>
      <c r="I440" s="966">
        <v>5.61</v>
      </c>
      <c r="J440" s="745">
        <f t="shared" si="104"/>
        <v>8.9126559714795004</v>
      </c>
      <c r="K440" s="968">
        <v>0.125</v>
      </c>
      <c r="L440" s="679">
        <v>4</v>
      </c>
      <c r="M440" s="736">
        <f t="shared" si="105"/>
        <v>0.5</v>
      </c>
      <c r="N440" s="644" t="s">
        <v>930</v>
      </c>
      <c r="O440" s="838">
        <v>0.12</v>
      </c>
      <c r="P440" s="958">
        <v>43356</v>
      </c>
      <c r="Q440" s="958">
        <v>43384</v>
      </c>
      <c r="R440" s="736">
        <f t="shared" si="106"/>
        <v>4.1666666666666705</v>
      </c>
      <c r="S440" s="802">
        <f>IF(INDEX(Historical!$D$7:$D$1452,MATCH(B440,Historical!$B$7:$B$1452,0))=0,"n/a",(INDEX(Historical!$C$7:$C$1452,MATCH(B440,Historical!$B$7:$B$1452,0))/INDEX(Historical!$D$7:$D$1452,MATCH(B440,Historical!$B$7:$B$1452,0))-1)*100)</f>
        <v>12.328767123287676</v>
      </c>
      <c r="T440" s="802">
        <f>IF(INDEX(Historical!$F$7:$F$1452,MATCH(B440,Historical!$B$7:$B$1452,0))=0,"n/a",((INDEX(Historical!$C$7:$C$1452,MATCH(B440,Historical!$B$7:$B$1452,0))/INDEX(Historical!$F$7:$F$1452,MATCH(B440,Historical!$B$7:$B$1452,0)))^(1/3)-1)*100)</f>
        <v>25.99210498948732</v>
      </c>
      <c r="U440" s="802">
        <f>IF(INDEX(Historical!$I$7:$I$1452,MATCH(B440,Historical!$B$7:$B$1452,0))=0,"n/a",((INDEX(Historical!$C$7:$C$1452,MATCH(B440,Historical!$B$7:$B$1452,0))/INDEX(Historical!$I$7:$I$1452,MATCH(B440,Historical!$B$7:$B$1452,0)))^(1/5)-1)*100)</f>
        <v>35.427939068272998</v>
      </c>
      <c r="V440" s="802">
        <f>IF(INDEX(Historical!$O$7:$O$1452,MATCH(B440,Historical!$B$7:$B$1452,0))=0,"n/a",((INDEX(Historical!$C$7:$C$1452,MATCH(B440,Historical!$B$7:$B$1452,0))/INDEX(Historical!$O$7:$O$1452,MATCH(B440,Historical!$B$7:$B$1452,0)))^(1/10)-1)*100)</f>
        <v>-4.9335023361548931</v>
      </c>
      <c r="W440" s="803" t="str">
        <f t="shared" si="107"/>
        <v>n/a</v>
      </c>
      <c r="X440" s="804">
        <f t="shared" si="108"/>
        <v>1.0064755417123012</v>
      </c>
      <c r="Y440" s="967" t="s">
        <v>4072</v>
      </c>
      <c r="Z440" s="745" t="str">
        <f t="shared" si="109"/>
        <v>n/a</v>
      </c>
      <c r="AA440" s="678" t="str">
        <f t="shared" si="110"/>
        <v>n/a</v>
      </c>
      <c r="AB440" s="679">
        <v>12</v>
      </c>
      <c r="AC440" s="959">
        <v>-0.24</v>
      </c>
      <c r="AD440" s="959" t="s">
        <v>138</v>
      </c>
      <c r="AE440" s="959">
        <v>0.48</v>
      </c>
      <c r="AF440" s="959">
        <v>0.86</v>
      </c>
      <c r="AG440" s="959">
        <v>-2.4</v>
      </c>
      <c r="AH440" s="961">
        <v>-224.40000000000003</v>
      </c>
      <c r="AI440" s="961">
        <v>32.1</v>
      </c>
      <c r="AJ440" s="959">
        <v>35.199999999999996</v>
      </c>
      <c r="AK440" s="959">
        <v>0</v>
      </c>
      <c r="AL440" s="969">
        <v>82.35</v>
      </c>
      <c r="AM440" s="964">
        <v>13.63</v>
      </c>
      <c r="AN440" s="961">
        <v>4.43</v>
      </c>
      <c r="AO440" s="845" t="str">
        <f t="shared" si="111"/>
        <v>n/a</v>
      </c>
      <c r="AP440" s="846">
        <f t="shared" si="112"/>
        <v>44.3405950397525</v>
      </c>
      <c r="AQ440" s="680" t="str">
        <f t="shared" si="113"/>
        <v>n/a</v>
      </c>
      <c r="AR440" s="745">
        <f>INDEX(Historical!$C$7:$C$1452,MATCH(B440,Historical!$B$7:$B$1452,0))*IF(AH440="n/a",1.03,IF(AH440&lt;0,1.01,IF(AH440&gt;10,1.1,(1+AH440/100))))</f>
        <v>0.41409999999999997</v>
      </c>
      <c r="AS440" s="678">
        <f t="shared" si="114"/>
        <v>0.45551000000000003</v>
      </c>
      <c r="AT440" s="678">
        <f t="shared" si="119"/>
        <v>0.45551000000000003</v>
      </c>
      <c r="AU440" s="678">
        <f t="shared" si="119"/>
        <v>0.45551000000000003</v>
      </c>
      <c r="AV440" s="678">
        <f t="shared" si="119"/>
        <v>0.45551000000000003</v>
      </c>
      <c r="AW440" s="745">
        <f t="shared" si="115"/>
        <v>2.2361400000000002</v>
      </c>
      <c r="AX440" s="854">
        <f t="shared" si="116"/>
        <v>39.859893048128342</v>
      </c>
      <c r="AY440" s="1090">
        <v>0.67</v>
      </c>
      <c r="AZ440" s="964">
        <v>-0.18</v>
      </c>
      <c r="BA440" s="964">
        <v>-26.38</v>
      </c>
      <c r="BB440" s="964">
        <v>-15.440000000000001</v>
      </c>
      <c r="BC440" s="964">
        <v>-18.27</v>
      </c>
      <c r="BE440" s="701">
        <v>2011</v>
      </c>
      <c r="BF440" s="986" t="e">
        <f>#VALUE!</f>
        <v>#VALUE!</v>
      </c>
      <c r="BG440" s="972">
        <v>-0.5</v>
      </c>
    </row>
    <row r="441" spans="1:59" ht="11.25" customHeight="1" x14ac:dyDescent="0.2">
      <c r="A441" s="645" t="s">
        <v>1675</v>
      </c>
      <c r="B441" s="651" t="s">
        <v>1676</v>
      </c>
      <c r="C441" s="1080" t="s">
        <v>109</v>
      </c>
      <c r="D441" s="1080" t="s">
        <v>4427</v>
      </c>
      <c r="E441" s="835">
        <v>6</v>
      </c>
      <c r="F441" s="554">
        <v>717</v>
      </c>
      <c r="G441" s="554" t="s">
        <v>107</v>
      </c>
      <c r="H441" s="554" t="s">
        <v>107</v>
      </c>
      <c r="I441" s="966">
        <v>32.549999999999997</v>
      </c>
      <c r="J441" s="745">
        <f t="shared" si="104"/>
        <v>1.720430107526882</v>
      </c>
      <c r="K441" s="968">
        <v>0.14000000000000001</v>
      </c>
      <c r="L441" s="679">
        <v>4</v>
      </c>
      <c r="M441" s="736">
        <f t="shared" si="105"/>
        <v>0.56000000000000005</v>
      </c>
      <c r="N441" s="644" t="s">
        <v>1000</v>
      </c>
      <c r="O441" s="838">
        <v>0.12</v>
      </c>
      <c r="P441" s="958">
        <v>43229</v>
      </c>
      <c r="Q441" s="958">
        <v>43245</v>
      </c>
      <c r="R441" s="736">
        <f t="shared" si="106"/>
        <v>16.666666666666682</v>
      </c>
      <c r="S441" s="802">
        <f>IF(INDEX(Historical!$D$7:$D$1452,MATCH(B441,Historical!$B$7:$B$1452,0))=0,"n/a",(INDEX(Historical!$C$7:$C$1452,MATCH(B441,Historical!$B$7:$B$1452,0))/INDEX(Historical!$D$7:$D$1452,MATCH(B441,Historical!$B$7:$B$1452,0))-1)*100)</f>
        <v>33.33333333333335</v>
      </c>
      <c r="T441" s="802">
        <f>IF(INDEX(Historical!$F$7:$F$1452,MATCH(B441,Historical!$B$7:$B$1452,0))=0,"n/a",((INDEX(Historical!$C$7:$C$1452,MATCH(B441,Historical!$B$7:$B$1452,0))/INDEX(Historical!$F$7:$F$1452,MATCH(B441,Historical!$B$7:$B$1452,0)))^(1/3)-1)*100)</f>
        <v>25.99210498948732</v>
      </c>
      <c r="U441" s="802" t="str">
        <f>IF(INDEX(Historical!$I$7:$I$1452,MATCH(B441,Historical!$B$7:$B$1452,0))=0,"n/a",((INDEX(Historical!$C$7:$C$1452,MATCH(B441,Historical!$B$7:$B$1452,0))/INDEX(Historical!$I$7:$I$1452,MATCH(B441,Historical!$B$7:$B$1452,0)))^(1/5)-1)*100)</f>
        <v>n/a</v>
      </c>
      <c r="V441" s="802" t="str">
        <f>IF(INDEX(Historical!$O$7:$O$1452,MATCH(B441,Historical!$B$7:$B$1452,0))=0,"n/a",((INDEX(Historical!$C$7:$C$1452,MATCH(B441,Historical!$B$7:$B$1452,0))/INDEX(Historical!$O$7:$O$1452,MATCH(B441,Historical!$B$7:$B$1452,0)))^(1/10)-1)*100)</f>
        <v>n/a</v>
      </c>
      <c r="W441" s="803" t="str">
        <f t="shared" si="107"/>
        <v>n/a</v>
      </c>
      <c r="X441" s="804" t="str">
        <f t="shared" si="108"/>
        <v>n/a</v>
      </c>
      <c r="Y441" s="967" t="s">
        <v>4072</v>
      </c>
      <c r="Z441" s="745">
        <f t="shared" si="109"/>
        <v>20.895522388059703</v>
      </c>
      <c r="AA441" s="678">
        <f t="shared" si="110"/>
        <v>12.1455223880597</v>
      </c>
      <c r="AB441" s="679">
        <v>12</v>
      </c>
      <c r="AC441" s="959">
        <v>2.68</v>
      </c>
      <c r="AD441" s="959" t="s">
        <v>138</v>
      </c>
      <c r="AE441" s="959">
        <v>2.57</v>
      </c>
      <c r="AF441" s="959">
        <v>1.1599999999999999</v>
      </c>
      <c r="AG441" s="959">
        <v>9.7000000000000011</v>
      </c>
      <c r="AH441" s="959">
        <v>1</v>
      </c>
      <c r="AI441" s="959" t="s">
        <v>138</v>
      </c>
      <c r="AJ441" s="959">
        <v>16.2</v>
      </c>
      <c r="AK441" s="959" t="s">
        <v>138</v>
      </c>
      <c r="AL441" s="969">
        <v>80.069999999999993</v>
      </c>
      <c r="AM441" s="964">
        <v>0.6</v>
      </c>
      <c r="AN441" s="959">
        <v>0</v>
      </c>
      <c r="AO441" s="845" t="str">
        <f t="shared" si="111"/>
        <v>n/a</v>
      </c>
      <c r="AP441" s="846" t="str">
        <f t="shared" si="112"/>
        <v>n/a</v>
      </c>
      <c r="AQ441" s="680">
        <f t="shared" si="113"/>
        <v>-20.869149238185525</v>
      </c>
      <c r="AR441" s="745">
        <f>INDEX(Historical!$C$7:$C$1452,MATCH(B441,Historical!$B$7:$B$1452,0))*IF(AH441="n/a",1.03,IF(AH441&lt;0,1.01,IF(AH441&gt;10,1.1,(1+AH441/100))))</f>
        <v>0.40400000000000003</v>
      </c>
      <c r="AS441" s="678">
        <f t="shared" si="114"/>
        <v>0.41612000000000005</v>
      </c>
      <c r="AT441" s="678">
        <f t="shared" si="119"/>
        <v>0.42860360000000008</v>
      </c>
      <c r="AU441" s="678">
        <f t="shared" si="119"/>
        <v>0.44146170800000012</v>
      </c>
      <c r="AV441" s="678">
        <f t="shared" si="119"/>
        <v>0.45470555924000011</v>
      </c>
      <c r="AW441" s="745">
        <f t="shared" si="115"/>
        <v>2.1448908672400004</v>
      </c>
      <c r="AX441" s="854">
        <f t="shared" si="116"/>
        <v>6.5895264738556083</v>
      </c>
      <c r="AY441" s="1090">
        <v>0.47</v>
      </c>
      <c r="AZ441" s="964">
        <v>1.7000000000000002</v>
      </c>
      <c r="BA441" s="964">
        <v>-20.36</v>
      </c>
      <c r="BB441" s="964">
        <v>-9.0300000000000011</v>
      </c>
      <c r="BC441" s="964">
        <v>-12.4</v>
      </c>
      <c r="BE441" s="701">
        <v>2013</v>
      </c>
      <c r="BF441" s="986" t="e">
        <f>#VALUE!</f>
        <v>#VALUE!</v>
      </c>
      <c r="BG441" s="972">
        <v>1</v>
      </c>
    </row>
    <row r="442" spans="1:59" ht="11.25" customHeight="1" x14ac:dyDescent="0.2">
      <c r="A442" s="566" t="s">
        <v>1677</v>
      </c>
      <c r="B442" s="651" t="s">
        <v>1678</v>
      </c>
      <c r="C442" s="1080" t="s">
        <v>109</v>
      </c>
      <c r="D442" s="1080" t="s">
        <v>4427</v>
      </c>
      <c r="E442" s="835">
        <v>7</v>
      </c>
      <c r="F442" s="554">
        <v>637</v>
      </c>
      <c r="G442" s="554" t="s">
        <v>107</v>
      </c>
      <c r="H442" s="554" t="s">
        <v>107</v>
      </c>
      <c r="I442" s="966">
        <v>59.95</v>
      </c>
      <c r="J442" s="745">
        <f t="shared" si="104"/>
        <v>2.4020016680567133</v>
      </c>
      <c r="K442" s="968">
        <v>0.36</v>
      </c>
      <c r="L442" s="679">
        <v>4</v>
      </c>
      <c r="M442" s="736">
        <f t="shared" si="105"/>
        <v>1.44</v>
      </c>
      <c r="N442" s="644" t="s">
        <v>239</v>
      </c>
      <c r="O442" s="838">
        <v>0.35</v>
      </c>
      <c r="P442" s="958">
        <v>43412</v>
      </c>
      <c r="Q442" s="958">
        <v>43420</v>
      </c>
      <c r="R442" s="736">
        <f t="shared" si="106"/>
        <v>2.8571428571428599</v>
      </c>
      <c r="S442" s="802">
        <f>IF(INDEX(Historical!$D$7:$D$1452,MATCH(B442,Historical!$B$7:$B$1452,0))=0,"n/a",(INDEX(Historical!$C$7:$C$1452,MATCH(B442,Historical!$B$7:$B$1452,0))/INDEX(Historical!$D$7:$D$1452,MATCH(B442,Historical!$B$7:$B$1452,0))-1)*100)</f>
        <v>9.0909090909091042</v>
      </c>
      <c r="T442" s="802">
        <f>IF(INDEX(Historical!$F$7:$F$1452,MATCH(B442,Historical!$B$7:$B$1452,0))=0,"n/a",((INDEX(Historical!$C$7:$C$1452,MATCH(B442,Historical!$B$7:$B$1452,0))/INDEX(Historical!$F$7:$F$1452,MATCH(B442,Historical!$B$7:$B$1452,0)))^(1/3)-1)*100)</f>
        <v>17.197952997115639</v>
      </c>
      <c r="U442" s="802">
        <f>IF(INDEX(Historical!$I$7:$I$1452,MATCH(B442,Historical!$B$7:$B$1452,0))=0,"n/a",((INDEX(Historical!$C$7:$C$1452,MATCH(B442,Historical!$B$7:$B$1452,0))/INDEX(Historical!$I$7:$I$1452,MATCH(B442,Historical!$B$7:$B$1452,0)))^(1/5)-1)*100)</f>
        <v>13.853128308099571</v>
      </c>
      <c r="V442" s="802">
        <f>IF(INDEX(Historical!$O$7:$O$1452,MATCH(B442,Historical!$B$7:$B$1452,0))=0,"n/a",((INDEX(Historical!$C$7:$C$1452,MATCH(B442,Historical!$B$7:$B$1452,0))/INDEX(Historical!$O$7:$O$1452,MATCH(B442,Historical!$B$7:$B$1452,0)))^(1/10)-1)*100)</f>
        <v>6.9859947334599992</v>
      </c>
      <c r="W442" s="803">
        <f t="shared" si="107"/>
        <v>1.9829857932398471</v>
      </c>
      <c r="X442" s="804">
        <f t="shared" si="108"/>
        <v>1.0261576524518201</v>
      </c>
      <c r="Y442" s="967" t="s">
        <v>4072</v>
      </c>
      <c r="Z442" s="745">
        <f t="shared" si="109"/>
        <v>32.505643340857787</v>
      </c>
      <c r="AA442" s="678">
        <f t="shared" si="110"/>
        <v>13.532731376975171</v>
      </c>
      <c r="AB442" s="679">
        <v>12</v>
      </c>
      <c r="AC442" s="959">
        <v>4.43</v>
      </c>
      <c r="AD442" s="959">
        <v>1.1299999999999999</v>
      </c>
      <c r="AE442" s="959">
        <v>4.12</v>
      </c>
      <c r="AF442" s="959">
        <v>0.93</v>
      </c>
      <c r="AG442" s="959">
        <v>5.7</v>
      </c>
      <c r="AH442" s="959">
        <v>-8.7999999999999989</v>
      </c>
      <c r="AI442" s="959">
        <v>-1.1900000000000002</v>
      </c>
      <c r="AJ442" s="959">
        <v>13.5</v>
      </c>
      <c r="AK442" s="959">
        <v>12</v>
      </c>
      <c r="AL442" s="969">
        <v>2230</v>
      </c>
      <c r="AM442" s="964">
        <v>0.4</v>
      </c>
      <c r="AN442" s="959">
        <v>0.05</v>
      </c>
      <c r="AO442" s="845">
        <f t="shared" si="111"/>
        <v>2.7223985991811119</v>
      </c>
      <c r="AP442" s="846">
        <f t="shared" si="112"/>
        <v>16.255129976156283</v>
      </c>
      <c r="AQ442" s="680">
        <f t="shared" si="113"/>
        <v>-25.210101155639098</v>
      </c>
      <c r="AR442" s="745">
        <f>INDEX(Historical!$C$7:$C$1452,MATCH(B442,Historical!$B$7:$B$1452,0))*IF(AH442="n/a",1.03,IF(AH442&lt;0,1.01,IF(AH442&gt;10,1.1,(1+AH442/100))))</f>
        <v>1.3332000000000002</v>
      </c>
      <c r="AS442" s="678">
        <f t="shared" si="114"/>
        <v>1.3465320000000003</v>
      </c>
      <c r="AT442" s="678">
        <f t="shared" si="119"/>
        <v>1.4811852000000005</v>
      </c>
      <c r="AU442" s="678">
        <f t="shared" si="119"/>
        <v>1.6293037200000007</v>
      </c>
      <c r="AV442" s="678">
        <f t="shared" si="119"/>
        <v>1.7922340920000008</v>
      </c>
      <c r="AW442" s="745">
        <f t="shared" si="115"/>
        <v>7.5824550120000023</v>
      </c>
      <c r="AX442" s="854">
        <f t="shared" si="116"/>
        <v>12.647964990825692</v>
      </c>
      <c r="AY442" s="1090">
        <v>1.17</v>
      </c>
      <c r="AZ442" s="964">
        <v>6.01</v>
      </c>
      <c r="BA442" s="964">
        <v>-35.709999999999994</v>
      </c>
      <c r="BB442" s="964">
        <v>-10.639999999999999</v>
      </c>
      <c r="BC442" s="964">
        <v>-26.21</v>
      </c>
      <c r="BE442" s="701">
        <v>2012</v>
      </c>
      <c r="BF442" s="986" t="e">
        <f>#VALUE!</f>
        <v>#VALUE!</v>
      </c>
      <c r="BG442" s="972">
        <v>0.89999999999999991</v>
      </c>
    </row>
    <row r="443" spans="1:59" ht="11.25" customHeight="1" x14ac:dyDescent="0.2">
      <c r="A443" s="645" t="s">
        <v>1679</v>
      </c>
      <c r="B443" s="651" t="s">
        <v>1680</v>
      </c>
      <c r="C443" s="1080" t="s">
        <v>109</v>
      </c>
      <c r="D443" s="1080" t="s">
        <v>4427</v>
      </c>
      <c r="E443" s="835">
        <v>7</v>
      </c>
      <c r="F443" s="554">
        <v>616</v>
      </c>
      <c r="G443" s="554" t="s">
        <v>107</v>
      </c>
      <c r="H443" s="554" t="s">
        <v>107</v>
      </c>
      <c r="I443" s="966">
        <v>38.1</v>
      </c>
      <c r="J443" s="745">
        <f t="shared" si="104"/>
        <v>2.3097112860892386</v>
      </c>
      <c r="K443" s="968">
        <v>0.22</v>
      </c>
      <c r="L443" s="679">
        <v>4</v>
      </c>
      <c r="M443" s="736">
        <f t="shared" si="105"/>
        <v>0.88</v>
      </c>
      <c r="N443" s="644" t="s">
        <v>512</v>
      </c>
      <c r="O443" s="838">
        <v>0.21</v>
      </c>
      <c r="P443" s="958">
        <v>43290</v>
      </c>
      <c r="Q443" s="958">
        <v>43301</v>
      </c>
      <c r="R443" s="736">
        <f t="shared" si="106"/>
        <v>4.7619047619047663</v>
      </c>
      <c r="S443" s="802">
        <f>IF(INDEX(Historical!$D$7:$D$1452,MATCH(B443,Historical!$B$7:$B$1452,0))=0,"n/a",(INDEX(Historical!$C$7:$C$1452,MATCH(B443,Historical!$B$7:$B$1452,0))/INDEX(Historical!$D$7:$D$1452,MATCH(B443,Historical!$B$7:$B$1452,0))-1)*100)</f>
        <v>17.142857142857149</v>
      </c>
      <c r="T443" s="802">
        <f>IF(INDEX(Historical!$F$7:$F$1452,MATCH(B443,Historical!$B$7:$B$1452,0))=0,"n/a",((INDEX(Historical!$C$7:$C$1452,MATCH(B443,Historical!$B$7:$B$1452,0))/INDEX(Historical!$F$7:$F$1452,MATCH(B443,Historical!$B$7:$B$1452,0)))^(1/3)-1)*100)</f>
        <v>13.555613628301177</v>
      </c>
      <c r="U443" s="802">
        <f>IF(INDEX(Historical!$I$7:$I$1452,MATCH(B443,Historical!$B$7:$B$1452,0))=0,"n/a",((INDEX(Historical!$C$7:$C$1452,MATCH(B443,Historical!$B$7:$B$1452,0))/INDEX(Historical!$I$7:$I$1452,MATCH(B443,Historical!$B$7:$B$1452,0)))^(1/5)-1)*100)</f>
        <v>20.707088530186791</v>
      </c>
      <c r="V443" s="802">
        <f>IF(INDEX(Historical!$O$7:$O$1452,MATCH(B443,Historical!$B$7:$B$1452,0))=0,"n/a",((INDEX(Historical!$C$7:$C$1452,MATCH(B443,Historical!$B$7:$B$1452,0))/INDEX(Historical!$O$7:$O$1452,MATCH(B443,Historical!$B$7:$B$1452,0)))^(1/10)-1)*100)</f>
        <v>0.24723123954539794</v>
      </c>
      <c r="W443" s="803">
        <f t="shared" si="107"/>
        <v>83.755954822952063</v>
      </c>
      <c r="X443" s="804" t="str">
        <f t="shared" si="108"/>
        <v>n/a</v>
      </c>
      <c r="Y443" s="967"/>
      <c r="Z443" s="745" t="str">
        <f t="shared" si="109"/>
        <v>n/a</v>
      </c>
      <c r="AA443" s="678" t="str">
        <f t="shared" si="110"/>
        <v>n/a</v>
      </c>
      <c r="AB443" s="679">
        <v>12</v>
      </c>
      <c r="AC443" s="959" t="s">
        <v>138</v>
      </c>
      <c r="AD443" s="959" t="s">
        <v>138</v>
      </c>
      <c r="AE443" s="959" t="s">
        <v>138</v>
      </c>
      <c r="AF443" s="959" t="s">
        <v>138</v>
      </c>
      <c r="AG443" s="959" t="s">
        <v>138</v>
      </c>
      <c r="AH443" s="959" t="s">
        <v>138</v>
      </c>
      <c r="AI443" s="959" t="s">
        <v>138</v>
      </c>
      <c r="AJ443" s="959" t="s">
        <v>138</v>
      </c>
      <c r="AK443" s="959" t="s">
        <v>138</v>
      </c>
      <c r="AL443" s="969" t="s">
        <v>138</v>
      </c>
      <c r="AM443" s="964" t="s">
        <v>138</v>
      </c>
      <c r="AN443" s="959" t="s">
        <v>138</v>
      </c>
      <c r="AO443" s="845" t="str">
        <f t="shared" si="111"/>
        <v>n/a</v>
      </c>
      <c r="AP443" s="846">
        <f t="shared" si="112"/>
        <v>23.016799816276031</v>
      </c>
      <c r="AQ443" s="680" t="str">
        <f t="shared" si="113"/>
        <v>n/a</v>
      </c>
      <c r="AR443" s="745">
        <f>INDEX(Historical!$C$7:$C$1452,MATCH(B443,Historical!$B$7:$B$1452,0))*IF(AH443="n/a",1.03,IF(AH443&lt;0,1.01,IF(AH443&gt;10,1.1,(1+AH443/100))))</f>
        <v>0.84460000000000002</v>
      </c>
      <c r="AS443" s="678">
        <f t="shared" si="114"/>
        <v>0.86993799999999999</v>
      </c>
      <c r="AT443" s="678">
        <f t="shared" si="119"/>
        <v>0.89603613999999998</v>
      </c>
      <c r="AU443" s="678">
        <f t="shared" si="119"/>
        <v>0.9229172242</v>
      </c>
      <c r="AV443" s="678">
        <f t="shared" si="119"/>
        <v>0.950604740926</v>
      </c>
      <c r="AW443" s="745">
        <f t="shared" si="115"/>
        <v>4.4840961051260004</v>
      </c>
      <c r="AX443" s="854">
        <f t="shared" si="116"/>
        <v>11.769281115816273</v>
      </c>
      <c r="AY443" s="1090" t="s">
        <v>138</v>
      </c>
      <c r="AZ443" s="964" t="s">
        <v>138</v>
      </c>
      <c r="BA443" s="964" t="s">
        <v>138</v>
      </c>
      <c r="BB443" s="964" t="s">
        <v>138</v>
      </c>
      <c r="BC443" s="964" t="s">
        <v>138</v>
      </c>
      <c r="BD443" s="1006" t="s">
        <v>4351</v>
      </c>
      <c r="BE443" s="701">
        <v>2012</v>
      </c>
      <c r="BF443" s="986" t="e">
        <f>#VALUE!</f>
        <v>#VALUE!</v>
      </c>
      <c r="BG443" s="972" t="s">
        <v>138</v>
      </c>
    </row>
    <row r="444" spans="1:59" ht="11.25" customHeight="1" x14ac:dyDescent="0.2">
      <c r="A444" s="645" t="s">
        <v>1681</v>
      </c>
      <c r="B444" s="651" t="s">
        <v>1682</v>
      </c>
      <c r="C444" s="1080" t="s">
        <v>109</v>
      </c>
      <c r="D444" s="1080" t="s">
        <v>4419</v>
      </c>
      <c r="E444" s="835">
        <v>7</v>
      </c>
      <c r="F444" s="554">
        <v>621</v>
      </c>
      <c r="G444" s="554" t="s">
        <v>107</v>
      </c>
      <c r="H444" s="554" t="s">
        <v>107</v>
      </c>
      <c r="I444" s="966">
        <v>33.9</v>
      </c>
      <c r="J444" s="745">
        <f t="shared" si="104"/>
        <v>1.5339233038348083</v>
      </c>
      <c r="K444" s="968">
        <v>0.13</v>
      </c>
      <c r="L444" s="679">
        <v>4</v>
      </c>
      <c r="M444" s="736">
        <f t="shared" si="105"/>
        <v>0.52</v>
      </c>
      <c r="N444" s="644" t="s">
        <v>211</v>
      </c>
      <c r="O444" s="838">
        <v>0.11</v>
      </c>
      <c r="P444" s="958">
        <v>43326</v>
      </c>
      <c r="Q444" s="958">
        <v>43343</v>
      </c>
      <c r="R444" s="736">
        <f t="shared" si="106"/>
        <v>18.181818181818183</v>
      </c>
      <c r="S444" s="802">
        <f>IF(INDEX(Historical!$D$7:$D$1452,MATCH(B444,Historical!$B$7:$B$1452,0))=0,"n/a",(INDEX(Historical!$C$7:$C$1452,MATCH(B444,Historical!$B$7:$B$1452,0))/INDEX(Historical!$D$7:$D$1452,MATCH(B444,Historical!$B$7:$B$1452,0))-1)*100)</f>
        <v>10.526315789473696</v>
      </c>
      <c r="T444" s="802">
        <f>IF(INDEX(Historical!$F$7:$F$1452,MATCH(B444,Historical!$B$7:$B$1452,0))=0,"n/a",((INDEX(Historical!$C$7:$C$1452,MATCH(B444,Historical!$B$7:$B$1452,0))/INDEX(Historical!$F$7:$F$1452,MATCH(B444,Historical!$B$7:$B$1452,0)))^(1/3)-1)*100)</f>
        <v>8.3706762661827092</v>
      </c>
      <c r="U444" s="802">
        <f>IF(INDEX(Historical!$I$7:$I$1452,MATCH(B444,Historical!$B$7:$B$1452,0))=0,"n/a",((INDEX(Historical!$C$7:$C$1452,MATCH(B444,Historical!$B$7:$B$1452,0))/INDEX(Historical!$I$7:$I$1452,MATCH(B444,Historical!$B$7:$B$1452,0)))^(1/5)-1)*100)</f>
        <v>9.2388464140372939</v>
      </c>
      <c r="V444" s="802">
        <f>IF(INDEX(Historical!$O$7:$O$1452,MATCH(B444,Historical!$B$7:$B$1452,0))=0,"n/a",((INDEX(Historical!$C$7:$C$1452,MATCH(B444,Historical!$B$7:$B$1452,0))/INDEX(Historical!$O$7:$O$1452,MATCH(B444,Historical!$B$7:$B$1452,0)))^(1/10)-1)*100)</f>
        <v>8.2553999712925865</v>
      </c>
      <c r="W444" s="803">
        <f t="shared" si="107"/>
        <v>1.1191276553727929</v>
      </c>
      <c r="X444" s="804">
        <f t="shared" si="108"/>
        <v>0.77637364823842814</v>
      </c>
      <c r="Y444" s="759"/>
      <c r="Z444" s="745">
        <f t="shared" si="109"/>
        <v>19.188191881918819</v>
      </c>
      <c r="AA444" s="678">
        <f t="shared" si="110"/>
        <v>12.509225092250922</v>
      </c>
      <c r="AB444" s="679">
        <v>12</v>
      </c>
      <c r="AC444" s="959">
        <v>2.71</v>
      </c>
      <c r="AD444" s="959" t="s">
        <v>138</v>
      </c>
      <c r="AE444" s="959">
        <v>3.83</v>
      </c>
      <c r="AF444" s="959">
        <v>1.48</v>
      </c>
      <c r="AG444" s="959">
        <v>11.700000000000001</v>
      </c>
      <c r="AH444" s="959">
        <v>21.8</v>
      </c>
      <c r="AI444" s="959">
        <v>0.85000000000000009</v>
      </c>
      <c r="AJ444" s="959">
        <v>11.899999999999999</v>
      </c>
      <c r="AK444" s="959" t="s">
        <v>138</v>
      </c>
      <c r="AL444" s="969">
        <v>309.85000000000002</v>
      </c>
      <c r="AM444" s="964">
        <v>19.36</v>
      </c>
      <c r="AN444" s="959">
        <v>7.0000000000000007E-2</v>
      </c>
      <c r="AO444" s="845">
        <f t="shared" si="111"/>
        <v>-1.7364553743788207</v>
      </c>
      <c r="AP444" s="846">
        <f t="shared" si="112"/>
        <v>10.772769717872102</v>
      </c>
      <c r="AQ444" s="680">
        <f t="shared" si="113"/>
        <v>-9.290076160858618</v>
      </c>
      <c r="AR444" s="745">
        <f>INDEX(Historical!$C$7:$C$1452,MATCH(B444,Historical!$B$7:$B$1452,0))*IF(AH444="n/a",1.03,IF(AH444&lt;0,1.01,IF(AH444&gt;10,1.1,(1+AH444/100))))</f>
        <v>0.46200000000000008</v>
      </c>
      <c r="AS444" s="678">
        <f t="shared" si="114"/>
        <v>0.46592700000000004</v>
      </c>
      <c r="AT444" s="678">
        <f t="shared" si="119"/>
        <v>0.47990481000000007</v>
      </c>
      <c r="AU444" s="678">
        <f t="shared" si="119"/>
        <v>0.49430195430000007</v>
      </c>
      <c r="AV444" s="678">
        <f t="shared" si="119"/>
        <v>0.50913101292900009</v>
      </c>
      <c r="AW444" s="745">
        <f t="shared" si="115"/>
        <v>2.4112647772290003</v>
      </c>
      <c r="AX444" s="854">
        <f t="shared" si="116"/>
        <v>7.1128754490530994</v>
      </c>
      <c r="AY444" s="1090">
        <v>0.76</v>
      </c>
      <c r="AZ444" s="964">
        <v>11.91</v>
      </c>
      <c r="BA444" s="964">
        <v>-18.29</v>
      </c>
      <c r="BB444" s="964">
        <v>-1.1400000000000001</v>
      </c>
      <c r="BC444" s="964">
        <v>-8.1100000000000012</v>
      </c>
      <c r="BE444" s="701">
        <v>2012</v>
      </c>
      <c r="BF444" s="986" t="e">
        <f>#VALUE!</f>
        <v>#VALUE!</v>
      </c>
      <c r="BG444" s="972">
        <v>1.2</v>
      </c>
    </row>
    <row r="445" spans="1:59" ht="11.25" customHeight="1" x14ac:dyDescent="0.2">
      <c r="A445" s="645" t="s">
        <v>1683</v>
      </c>
      <c r="B445" s="651" t="s">
        <v>1684</v>
      </c>
      <c r="C445" s="1080" t="s">
        <v>113</v>
      </c>
      <c r="D445" s="1080" t="s">
        <v>4421</v>
      </c>
      <c r="E445" s="835">
        <v>7</v>
      </c>
      <c r="F445" s="554">
        <v>610</v>
      </c>
      <c r="G445" s="554" t="s">
        <v>116</v>
      </c>
      <c r="H445" s="554" t="s">
        <v>116</v>
      </c>
      <c r="I445" s="966">
        <v>46.48</v>
      </c>
      <c r="J445" s="745">
        <f t="shared" si="104"/>
        <v>1.376936316695353</v>
      </c>
      <c r="K445" s="968">
        <v>0.16</v>
      </c>
      <c r="L445" s="679">
        <v>4</v>
      </c>
      <c r="M445" s="736">
        <f t="shared" si="105"/>
        <v>0.64</v>
      </c>
      <c r="N445" s="644" t="s">
        <v>291</v>
      </c>
      <c r="O445" s="838">
        <v>0.125</v>
      </c>
      <c r="P445" s="958">
        <v>43256</v>
      </c>
      <c r="Q445" s="958">
        <v>43278</v>
      </c>
      <c r="R445" s="736">
        <f t="shared" si="106"/>
        <v>28.000000000000004</v>
      </c>
      <c r="S445" s="802">
        <f>IF(INDEX(Historical!$D$7:$D$1452,MATCH(B445,Historical!$B$7:$B$1452,0))=0,"n/a",(INDEX(Historical!$C$7:$C$1452,MATCH(B445,Historical!$B$7:$B$1452,0))/INDEX(Historical!$D$7:$D$1452,MATCH(B445,Historical!$B$7:$B$1452,0))-1)*100)</f>
        <v>26.666666666666661</v>
      </c>
      <c r="T445" s="802">
        <f>IF(INDEX(Historical!$F$7:$F$1452,MATCH(B445,Historical!$B$7:$B$1452,0))=0,"n/a",((INDEX(Historical!$C$7:$C$1452,MATCH(B445,Historical!$B$7:$B$1452,0))/INDEX(Historical!$F$7:$F$1452,MATCH(B445,Historical!$B$7:$B$1452,0)))^(1/3)-1)*100)</f>
        <v>29.247943884991656</v>
      </c>
      <c r="U445" s="802">
        <f>IF(INDEX(Historical!$I$7:$I$1452,MATCH(B445,Historical!$B$7:$B$1452,0))=0,"n/a",((INDEX(Historical!$C$7:$C$1452,MATCH(B445,Historical!$B$7:$B$1452,0))/INDEX(Historical!$I$7:$I$1452,MATCH(B445,Historical!$B$7:$B$1452,0)))^(1/5)-1)*100)</f>
        <v>68.470984221297556</v>
      </c>
      <c r="V445" s="802">
        <f>IF(INDEX(Historical!$O$7:$O$1452,MATCH(B445,Historical!$B$7:$B$1452,0))=0,"n/a",((INDEX(Historical!$C$7:$C$1452,MATCH(B445,Historical!$B$7:$B$1452,0))/INDEX(Historical!$O$7:$O$1452,MATCH(B445,Historical!$B$7:$B$1452,0)))^(1/10)-1)*100)</f>
        <v>37.267069285569001</v>
      </c>
      <c r="W445" s="803">
        <f t="shared" si="107"/>
        <v>1.8373053082500295</v>
      </c>
      <c r="X445" s="804">
        <f t="shared" si="108"/>
        <v>1.5632644799383004</v>
      </c>
      <c r="Y445" s="748"/>
      <c r="Z445" s="745">
        <f t="shared" si="109"/>
        <v>16.243654822335028</v>
      </c>
      <c r="AA445" s="678">
        <f t="shared" si="110"/>
        <v>11.796954314720811</v>
      </c>
      <c r="AB445" s="679">
        <v>12</v>
      </c>
      <c r="AC445" s="959">
        <v>3.94</v>
      </c>
      <c r="AD445" s="959">
        <v>0.74</v>
      </c>
      <c r="AE445" s="959">
        <v>1.26</v>
      </c>
      <c r="AF445" s="959">
        <v>2.61</v>
      </c>
      <c r="AG445" s="959">
        <v>37.5</v>
      </c>
      <c r="AH445" s="959">
        <v>-2.9000000000000004</v>
      </c>
      <c r="AI445" s="959">
        <v>15.45</v>
      </c>
      <c r="AJ445" s="959">
        <v>43.8</v>
      </c>
      <c r="AK445" s="959">
        <v>15.9</v>
      </c>
      <c r="AL445" s="969">
        <v>27050</v>
      </c>
      <c r="AM445" s="964">
        <v>0.25</v>
      </c>
      <c r="AN445" s="959">
        <v>0.34</v>
      </c>
      <c r="AO445" s="845">
        <f t="shared" si="111"/>
        <v>58.050966223272098</v>
      </c>
      <c r="AP445" s="846">
        <f t="shared" si="112"/>
        <v>69.847920537992906</v>
      </c>
      <c r="AQ445" s="680">
        <f t="shared" si="113"/>
        <v>16.980626622856398</v>
      </c>
      <c r="AR445" s="745">
        <f>INDEX(Historical!$C$7:$C$1452,MATCH(B445,Historical!$B$7:$B$1452,0))*IF(AH445="n/a",1.03,IF(AH445&lt;0,1.01,IF(AH445&gt;10,1.1,(1+AH445/100))))</f>
        <v>0.47974999999999995</v>
      </c>
      <c r="AS445" s="678">
        <f t="shared" si="114"/>
        <v>0.527725</v>
      </c>
      <c r="AT445" s="678">
        <f t="shared" si="119"/>
        <v>0.5804975</v>
      </c>
      <c r="AU445" s="678">
        <f t="shared" si="119"/>
        <v>0.63854725000000001</v>
      </c>
      <c r="AV445" s="678">
        <f t="shared" si="119"/>
        <v>0.70240197500000012</v>
      </c>
      <c r="AW445" s="745">
        <f t="shared" si="115"/>
        <v>2.9289217249999995</v>
      </c>
      <c r="AX445" s="854">
        <f t="shared" si="116"/>
        <v>6.3014667061101539</v>
      </c>
      <c r="AY445" s="1090">
        <v>1.27</v>
      </c>
      <c r="AZ445" s="964">
        <v>4.97</v>
      </c>
      <c r="BA445" s="964">
        <v>-30.130000000000003</v>
      </c>
      <c r="BB445" s="964">
        <v>-10.08</v>
      </c>
      <c r="BC445" s="964">
        <v>-15.459999999999999</v>
      </c>
      <c r="BE445" s="701">
        <v>2012</v>
      </c>
      <c r="BF445" s="986" t="e">
        <f>#VALUE!</f>
        <v>#VALUE!</v>
      </c>
      <c r="BG445" s="972">
        <v>14.2</v>
      </c>
    </row>
    <row r="446" spans="1:59" ht="11.25" customHeight="1" x14ac:dyDescent="0.2">
      <c r="A446" s="645" t="s">
        <v>1685</v>
      </c>
      <c r="B446" s="651" t="s">
        <v>1686</v>
      </c>
      <c r="C446" s="1080" t="s">
        <v>109</v>
      </c>
      <c r="D446" s="1080" t="s">
        <v>4427</v>
      </c>
      <c r="E446" s="835">
        <v>7</v>
      </c>
      <c r="F446" s="554">
        <v>608</v>
      </c>
      <c r="G446" s="554" t="s">
        <v>38</v>
      </c>
      <c r="H446" s="554" t="s">
        <v>38</v>
      </c>
      <c r="I446" s="966">
        <v>20.28</v>
      </c>
      <c r="J446" s="745">
        <f t="shared" si="104"/>
        <v>2.3668639053254439</v>
      </c>
      <c r="K446" s="968">
        <v>0.12</v>
      </c>
      <c r="L446" s="679">
        <v>4</v>
      </c>
      <c r="M446" s="736">
        <f t="shared" si="105"/>
        <v>0.48</v>
      </c>
      <c r="N446" s="644" t="s">
        <v>598</v>
      </c>
      <c r="O446" s="838">
        <v>0.11</v>
      </c>
      <c r="P446" s="958">
        <v>43255</v>
      </c>
      <c r="Q446" s="958">
        <v>43266</v>
      </c>
      <c r="R446" s="736">
        <f t="shared" si="106"/>
        <v>9.0909090909090864</v>
      </c>
      <c r="S446" s="802">
        <f>IF(INDEX(Historical!$D$7:$D$1452,MATCH(B446,Historical!$B$7:$B$1452,0))=0,"n/a",(INDEX(Historical!$C$7:$C$1452,MATCH(B446,Historical!$B$7:$B$1452,0))/INDEX(Historical!$D$7:$D$1452,MATCH(B446,Historical!$B$7:$B$1452,0))-1)*100)</f>
        <v>4.7619047619047672</v>
      </c>
      <c r="T446" s="802">
        <f>IF(INDEX(Historical!$F$7:$F$1452,MATCH(B446,Historical!$B$7:$B$1452,0))=0,"n/a",((INDEX(Historical!$C$7:$C$1452,MATCH(B446,Historical!$B$7:$B$1452,0))/INDEX(Historical!$F$7:$F$1452,MATCH(B446,Historical!$B$7:$B$1452,0)))^(1/3)-1)*100)</f>
        <v>11.199004528465784</v>
      </c>
      <c r="U446" s="802">
        <f>IF(INDEX(Historical!$I$7:$I$1452,MATCH(B446,Historical!$B$7:$B$1452,0))=0,"n/a",((INDEX(Historical!$C$7:$C$1452,MATCH(B446,Historical!$B$7:$B$1452,0))/INDEX(Historical!$I$7:$I$1452,MATCH(B446,Historical!$B$7:$B$1452,0)))^(1/5)-1)*100)</f>
        <v>22.423992536427463</v>
      </c>
      <c r="V446" s="802">
        <f>IF(INDEX(Historical!$O$7:$O$1452,MATCH(B446,Historical!$B$7:$B$1452,0))=0,"n/a",((INDEX(Historical!$C$7:$C$1452,MATCH(B446,Historical!$B$7:$B$1452,0))/INDEX(Historical!$O$7:$O$1452,MATCH(B446,Historical!$B$7:$B$1452,0)))^(1/10)-1)*100)</f>
        <v>-2.2067231457071457</v>
      </c>
      <c r="W446" s="803" t="str">
        <f t="shared" si="107"/>
        <v>n/a</v>
      </c>
      <c r="X446" s="804">
        <f t="shared" si="108"/>
        <v>1.3268634636939325</v>
      </c>
      <c r="Y446" s="764"/>
      <c r="Z446" s="745">
        <f t="shared" si="109"/>
        <v>26.229508196721309</v>
      </c>
      <c r="AA446" s="678">
        <f t="shared" si="110"/>
        <v>11.081967213114755</v>
      </c>
      <c r="AB446" s="679">
        <v>12</v>
      </c>
      <c r="AC446" s="959">
        <v>1.83</v>
      </c>
      <c r="AD446" s="959" t="s">
        <v>138</v>
      </c>
      <c r="AE446" s="959">
        <v>2.52</v>
      </c>
      <c r="AF446" s="959">
        <v>1.22</v>
      </c>
      <c r="AG446" s="959">
        <v>10.199999999999999</v>
      </c>
      <c r="AH446" s="959">
        <v>4.8</v>
      </c>
      <c r="AI446" s="959" t="s">
        <v>138</v>
      </c>
      <c r="AJ446" s="959">
        <v>16.900000000000002</v>
      </c>
      <c r="AK446" s="959" t="s">
        <v>138</v>
      </c>
      <c r="AL446" s="969">
        <v>52.93</v>
      </c>
      <c r="AM446" s="964">
        <v>10.299999999999999</v>
      </c>
      <c r="AN446" s="959">
        <v>0</v>
      </c>
      <c r="AO446" s="845">
        <f t="shared" si="111"/>
        <v>13.708889228638153</v>
      </c>
      <c r="AP446" s="846">
        <f t="shared" si="112"/>
        <v>24.790856441752908</v>
      </c>
      <c r="AQ446" s="680">
        <f t="shared" si="113"/>
        <v>-22.482976780007291</v>
      </c>
      <c r="AR446" s="745">
        <f>INDEX(Historical!$C$7:$C$1452,MATCH(B446,Historical!$B$7:$B$1452,0))*IF(AH446="n/a",1.03,IF(AH446&lt;0,1.01,IF(AH446&gt;10,1.1,(1+AH446/100))))</f>
        <v>0.46112000000000003</v>
      </c>
      <c r="AS446" s="678">
        <f t="shared" si="114"/>
        <v>0.47495360000000003</v>
      </c>
      <c r="AT446" s="678">
        <f t="shared" si="119"/>
        <v>0.48920220800000003</v>
      </c>
      <c r="AU446" s="678">
        <f t="shared" si="119"/>
        <v>0.50387827424000009</v>
      </c>
      <c r="AV446" s="678">
        <f t="shared" si="119"/>
        <v>0.51899462246720007</v>
      </c>
      <c r="AW446" s="745">
        <f t="shared" si="115"/>
        <v>2.4481487047072004</v>
      </c>
      <c r="AX446" s="854">
        <f t="shared" si="116"/>
        <v>12.071739175084813</v>
      </c>
      <c r="AY446" s="1090">
        <v>0.09</v>
      </c>
      <c r="AZ446" s="964">
        <v>4.5900000000000007</v>
      </c>
      <c r="BA446" s="964">
        <v>-22.12</v>
      </c>
      <c r="BB446" s="964">
        <v>-11.14</v>
      </c>
      <c r="BC446" s="964">
        <v>-8.49</v>
      </c>
      <c r="BE446" s="701">
        <v>2012</v>
      </c>
      <c r="BF446" s="986" t="e">
        <f>#VALUE!</f>
        <v>#VALUE!</v>
      </c>
      <c r="BG446" s="972">
        <v>0.8</v>
      </c>
    </row>
    <row r="447" spans="1:59" s="882" customFormat="1" ht="11.25" customHeight="1" x14ac:dyDescent="0.2">
      <c r="A447" s="861" t="s">
        <v>1687</v>
      </c>
      <c r="B447" s="890" t="s">
        <v>1688</v>
      </c>
      <c r="C447" s="1080" t="s">
        <v>129</v>
      </c>
      <c r="D447" s="1080" t="s">
        <v>4424</v>
      </c>
      <c r="E447" s="862">
        <v>8</v>
      </c>
      <c r="F447" s="554">
        <v>465</v>
      </c>
      <c r="G447" s="1179" t="s">
        <v>107</v>
      </c>
      <c r="H447" s="1179" t="s">
        <v>107</v>
      </c>
      <c r="I447" s="863">
        <v>17.18</v>
      </c>
      <c r="J447" s="864">
        <f t="shared" si="104"/>
        <v>4.1909196740395807</v>
      </c>
      <c r="K447" s="865">
        <v>0.18</v>
      </c>
      <c r="L447" s="866">
        <v>4</v>
      </c>
      <c r="M447" s="867">
        <f t="shared" si="105"/>
        <v>0.72</v>
      </c>
      <c r="N447" s="868" t="s">
        <v>153</v>
      </c>
      <c r="O447" s="869">
        <v>0.16500000000000001</v>
      </c>
      <c r="P447" s="870">
        <v>43174</v>
      </c>
      <c r="Q447" s="870">
        <v>43188</v>
      </c>
      <c r="R447" s="867">
        <f t="shared" si="106"/>
        <v>9.0909090909090811</v>
      </c>
      <c r="S447" s="802">
        <f>IF(INDEX(Historical!$D$7:$D$1452,MATCH(B447,Historical!$B$7:$B$1452,0))=0,"n/a",(INDEX(Historical!$C$7:$C$1452,MATCH(B447,Historical!$B$7:$B$1452,0))/INDEX(Historical!$D$7:$D$1452,MATCH(B447,Historical!$B$7:$B$1452,0))-1)*100)</f>
        <v>10.000000000000009</v>
      </c>
      <c r="T447" s="802">
        <f>IF(INDEX(Historical!$F$7:$F$1452,MATCH(B447,Historical!$B$7:$B$1452,0))=0,"n/a",((INDEX(Historical!$C$7:$C$1452,MATCH(B447,Historical!$B$7:$B$1452,0))/INDEX(Historical!$F$7:$F$1452,MATCH(B447,Historical!$B$7:$B$1452,0)))^(1/3)-1)*100)</f>
        <v>11.199004528465784</v>
      </c>
      <c r="U447" s="802">
        <f>IF(INDEX(Historical!$I$7:$I$1452,MATCH(B447,Historical!$B$7:$B$1452,0))=0,"n/a",((INDEX(Historical!$C$7:$C$1452,MATCH(B447,Historical!$B$7:$B$1452,0))/INDEX(Historical!$I$7:$I$1452,MATCH(B447,Historical!$B$7:$B$1452,0)))^(1/5)-1)*100)</f>
        <v>16.694078602967032</v>
      </c>
      <c r="V447" s="802">
        <f>IF(INDEX(Historical!$O$7:$O$1452,MATCH(B447,Historical!$B$7:$B$1452,0))=0,"n/a",((INDEX(Historical!$C$7:$C$1452,MATCH(B447,Historical!$B$7:$B$1452,0))/INDEX(Historical!$O$7:$O$1452,MATCH(B447,Historical!$B$7:$B$1452,0)))^(1/10)-1)*100)</f>
        <v>12.681181999924206</v>
      </c>
      <c r="W447" s="871">
        <f t="shared" si="107"/>
        <v>1.3164449972460619</v>
      </c>
      <c r="X447" s="872" t="str">
        <f t="shared" si="108"/>
        <v>n/a</v>
      </c>
      <c r="Y447" s="890"/>
      <c r="Z447" s="864">
        <f t="shared" si="109"/>
        <v>46.451612903225801</v>
      </c>
      <c r="AA447" s="874">
        <f t="shared" si="110"/>
        <v>11.083870967741936</v>
      </c>
      <c r="AB447" s="866">
        <v>12</v>
      </c>
      <c r="AC447" s="875">
        <v>1.55</v>
      </c>
      <c r="AD447" s="875">
        <v>5.39</v>
      </c>
      <c r="AE447" s="875">
        <v>0.08</v>
      </c>
      <c r="AF447" s="875">
        <v>0.82</v>
      </c>
      <c r="AG447" s="875" t="s">
        <v>138</v>
      </c>
      <c r="AH447" s="884">
        <v>-239.1</v>
      </c>
      <c r="AI447" s="884">
        <v>3.16</v>
      </c>
      <c r="AJ447" s="875">
        <v>-29.599999999999998</v>
      </c>
      <c r="AK447" s="875">
        <v>2.0500000000000003</v>
      </c>
      <c r="AL447" s="876">
        <v>628.79</v>
      </c>
      <c r="AM447" s="877">
        <v>0.6</v>
      </c>
      <c r="AN447" s="875">
        <v>0.95</v>
      </c>
      <c r="AO447" s="878">
        <f t="shared" si="111"/>
        <v>9.8011273092646771</v>
      </c>
      <c r="AP447" s="879">
        <f t="shared" si="112"/>
        <v>20.884998277006613</v>
      </c>
      <c r="AQ447" s="880">
        <f t="shared" si="113"/>
        <v>-36.443291486007432</v>
      </c>
      <c r="AR447" s="745">
        <f>INDEX(Historical!$C$7:$C$1452,MATCH(B447,Historical!$B$7:$B$1452,0))*IF(AH447="n/a",1.03,IF(AH447&lt;0,1.01,IF(AH447&gt;10,1.1,(1+AH447/100))))</f>
        <v>0.66660000000000008</v>
      </c>
      <c r="AS447" s="874">
        <f t="shared" si="114"/>
        <v>0.68766456000000009</v>
      </c>
      <c r="AT447" s="874">
        <f t="shared" ref="AT447:AV466" si="120">IF($AK447="n/a",1.03*AS447,IF($AK447&lt;0,1.01*AS447,IF($AK447&gt;10,1.1*AS447,(1+$AK447/100)*AS447)))</f>
        <v>0.70176168348000012</v>
      </c>
      <c r="AU447" s="874">
        <f t="shared" si="120"/>
        <v>0.7161477979913401</v>
      </c>
      <c r="AV447" s="874">
        <f t="shared" si="120"/>
        <v>0.73082882785016257</v>
      </c>
      <c r="AW447" s="864">
        <f t="shared" si="115"/>
        <v>3.5030028693215027</v>
      </c>
      <c r="AX447" s="881">
        <f t="shared" si="116"/>
        <v>20.390005060078593</v>
      </c>
      <c r="AY447" s="1091">
        <v>1.1200000000000001</v>
      </c>
      <c r="AZ447" s="877">
        <v>6.84</v>
      </c>
      <c r="BA447" s="877">
        <v>-38.019999999999996</v>
      </c>
      <c r="BB447" s="877">
        <v>-5</v>
      </c>
      <c r="BC447" s="877">
        <v>-15.73</v>
      </c>
      <c r="BD447" s="1007"/>
      <c r="BE447" s="701">
        <v>2011</v>
      </c>
      <c r="BF447" s="986" t="e">
        <f>#VALUE!</f>
        <v>#VALUE!</v>
      </c>
      <c r="BG447" s="938" t="s">
        <v>138</v>
      </c>
    </row>
    <row r="448" spans="1:59" ht="11.25" customHeight="1" x14ac:dyDescent="0.2">
      <c r="A448" s="645" t="s">
        <v>3957</v>
      </c>
      <c r="B448" s="651" t="s">
        <v>3958</v>
      </c>
      <c r="C448" s="1080" t="s">
        <v>180</v>
      </c>
      <c r="D448" s="1080" t="s">
        <v>4425</v>
      </c>
      <c r="E448" s="835">
        <v>5</v>
      </c>
      <c r="F448" s="554">
        <v>827</v>
      </c>
      <c r="G448" s="554" t="s">
        <v>107</v>
      </c>
      <c r="H448" s="554" t="s">
        <v>107</v>
      </c>
      <c r="I448" s="966">
        <v>14.49</v>
      </c>
      <c r="J448" s="745">
        <f t="shared" si="104"/>
        <v>18.426501035196686</v>
      </c>
      <c r="K448" s="968">
        <v>0.66749999999999998</v>
      </c>
      <c r="L448" s="679">
        <v>4</v>
      </c>
      <c r="M448" s="736">
        <f t="shared" si="105"/>
        <v>2.67</v>
      </c>
      <c r="N448" s="644" t="s">
        <v>462</v>
      </c>
      <c r="O448" s="838">
        <v>0.65249999999999997</v>
      </c>
      <c r="P448" s="958">
        <v>43315</v>
      </c>
      <c r="Q448" s="958">
        <v>43322</v>
      </c>
      <c r="R448" s="736">
        <f t="shared" si="106"/>
        <v>2.2988505747126458</v>
      </c>
      <c r="S448" s="802">
        <f>IF(INDEX(Historical!$D$7:$D$1452,MATCH(B448,Historical!$B$7:$B$1452,0))=0,"n/a",(INDEX(Historical!$C$7:$C$1452,MATCH(B448,Historical!$B$7:$B$1452,0))/INDEX(Historical!$D$7:$D$1452,MATCH(B448,Historical!$B$7:$B$1452,0))-1)*100)</f>
        <v>11.111111111111116</v>
      </c>
      <c r="T448" s="802">
        <f>IF(INDEX(Historical!$F$7:$F$1452,MATCH(B448,Historical!$B$7:$B$1452,0))=0,"n/a",((INDEX(Historical!$C$7:$C$1452,MATCH(B448,Historical!$B$7:$B$1452,0))/INDEX(Historical!$F$7:$F$1452,MATCH(B448,Historical!$B$7:$B$1452,0)))^(1/3)-1)*100)</f>
        <v>15.318495199732096</v>
      </c>
      <c r="U448" s="802" t="str">
        <f>IF(INDEX(Historical!$I$7:$I$1452,MATCH(B448,Historical!$B$7:$B$1452,0))=0,"n/a",((INDEX(Historical!$C$7:$C$1452,MATCH(B448,Historical!$B$7:$B$1452,0))/INDEX(Historical!$I$7:$I$1452,MATCH(B448,Historical!$B$7:$B$1452,0)))^(1/5)-1)*100)</f>
        <v>n/a</v>
      </c>
      <c r="V448" s="802" t="str">
        <f>IF(INDEX(Historical!$O$7:$O$1452,MATCH(B448,Historical!$B$7:$B$1452,0))=0,"n/a",((INDEX(Historical!$C$7:$C$1452,MATCH(B448,Historical!$B$7:$B$1452,0))/INDEX(Historical!$O$7:$O$1452,MATCH(B448,Historical!$B$7:$B$1452,0)))^(1/10)-1)*100)</f>
        <v>n/a</v>
      </c>
      <c r="W448" s="803" t="str">
        <f t="shared" si="107"/>
        <v>n/a</v>
      </c>
      <c r="X448" s="804" t="str">
        <f t="shared" si="108"/>
        <v>n/a</v>
      </c>
      <c r="Y448" s="967" t="s">
        <v>4072</v>
      </c>
      <c r="Z448" s="745">
        <f t="shared" si="109"/>
        <v>264.3564356435644</v>
      </c>
      <c r="AA448" s="678">
        <f t="shared" si="110"/>
        <v>14.346534653465346</v>
      </c>
      <c r="AB448" s="679">
        <v>12</v>
      </c>
      <c r="AC448" s="959">
        <v>1.01</v>
      </c>
      <c r="AD448" s="959" t="s">
        <v>138</v>
      </c>
      <c r="AE448" s="959">
        <v>0.09</v>
      </c>
      <c r="AF448" s="959">
        <v>2.65</v>
      </c>
      <c r="AG448" s="959">
        <v>15.299999999999999</v>
      </c>
      <c r="AH448" s="959">
        <v>191.4</v>
      </c>
      <c r="AI448" s="959">
        <v>-24.21</v>
      </c>
      <c r="AJ448" s="959">
        <v>30.5</v>
      </c>
      <c r="AK448" s="959" t="s">
        <v>138</v>
      </c>
      <c r="AL448" s="969">
        <v>337.76</v>
      </c>
      <c r="AM448" s="964">
        <v>0.2</v>
      </c>
      <c r="AN448" s="959">
        <v>5.39</v>
      </c>
      <c r="AO448" s="845" t="str">
        <f t="shared" si="111"/>
        <v>n/a</v>
      </c>
      <c r="AP448" s="846" t="str">
        <f t="shared" si="112"/>
        <v>n/a</v>
      </c>
      <c r="AQ448" s="680">
        <f t="shared" si="113"/>
        <v>29.988575278638606</v>
      </c>
      <c r="AR448" s="745">
        <f>INDEX(Historical!$C$7:$C$1452,MATCH(B448,Historical!$B$7:$B$1452,0))*IF(AH448="n/a",1.03,IF(AH448&lt;0,1.01,IF(AH448&gt;10,1.1,(1+AH448/100))))</f>
        <v>2.64</v>
      </c>
      <c r="AS448" s="678">
        <f t="shared" si="114"/>
        <v>2.6664000000000003</v>
      </c>
      <c r="AT448" s="678">
        <f t="shared" si="120"/>
        <v>2.7463920000000006</v>
      </c>
      <c r="AU448" s="678">
        <f t="shared" si="120"/>
        <v>2.8287837600000008</v>
      </c>
      <c r="AV448" s="678">
        <f t="shared" si="120"/>
        <v>2.9136472728000009</v>
      </c>
      <c r="AW448" s="745">
        <f t="shared" si="115"/>
        <v>13.795223032800001</v>
      </c>
      <c r="AX448" s="854">
        <f t="shared" si="116"/>
        <v>95.205127900621122</v>
      </c>
      <c r="AY448" s="1090">
        <v>1.28</v>
      </c>
      <c r="AZ448" s="964">
        <v>5.3100000000000005</v>
      </c>
      <c r="BA448" s="964">
        <v>-50.029999999999994</v>
      </c>
      <c r="BB448" s="964">
        <v>-26.41</v>
      </c>
      <c r="BC448" s="964">
        <v>-38.159999999999997</v>
      </c>
      <c r="BE448" s="701">
        <v>2014</v>
      </c>
      <c r="BF448" s="986" t="e">
        <f>#VALUE!</f>
        <v>#VALUE!</v>
      </c>
      <c r="BG448" s="972">
        <v>2</v>
      </c>
    </row>
    <row r="449" spans="1:59" ht="11.25" customHeight="1" x14ac:dyDescent="0.2">
      <c r="A449" s="566" t="s">
        <v>1692</v>
      </c>
      <c r="B449" s="651" t="s">
        <v>1693</v>
      </c>
      <c r="C449" s="1080" t="s">
        <v>4407</v>
      </c>
      <c r="D449" s="1080" t="s">
        <v>4408</v>
      </c>
      <c r="E449" s="835">
        <v>8</v>
      </c>
      <c r="F449" s="554">
        <v>441</v>
      </c>
      <c r="G449" s="554" t="s">
        <v>107</v>
      </c>
      <c r="H449" s="554" t="s">
        <v>107</v>
      </c>
      <c r="I449" s="966">
        <v>24.88</v>
      </c>
      <c r="J449" s="745">
        <f t="shared" si="104"/>
        <v>5.707379421221864</v>
      </c>
      <c r="K449" s="968">
        <v>0.11833299999999999</v>
      </c>
      <c r="L449" s="679">
        <v>12</v>
      </c>
      <c r="M449" s="736">
        <f t="shared" si="105"/>
        <v>1.4199959999999998</v>
      </c>
      <c r="N449" s="644" t="s">
        <v>1065</v>
      </c>
      <c r="O449" s="838">
        <v>0.11749999999999999</v>
      </c>
      <c r="P449" s="695">
        <v>43130</v>
      </c>
      <c r="Q449" s="695">
        <v>43146</v>
      </c>
      <c r="R449" s="736">
        <f t="shared" si="106"/>
        <v>0.70893617021276634</v>
      </c>
      <c r="S449" s="802">
        <f>IF(INDEX(Historical!$D$7:$D$1452,MATCH(B449,Historical!$B$7:$B$1452,0))=0,"n/a",(INDEX(Historical!$C$7:$C$1452,MATCH(B449,Historical!$B$7:$B$1452,0))/INDEX(Historical!$D$7:$D$1452,MATCH(B449,Historical!$B$7:$B$1452,0))-1)*100)</f>
        <v>0.90127983894161545</v>
      </c>
      <c r="T449" s="802">
        <f>IF(INDEX(Historical!$F$7:$F$1452,MATCH(B449,Historical!$B$7:$B$1452,0))=0,"n/a",((INDEX(Historical!$C$7:$C$1452,MATCH(B449,Historical!$B$7:$B$1452,0))/INDEX(Historical!$F$7:$F$1452,MATCH(B449,Historical!$B$7:$B$1452,0)))^(1/3)-1)*100)</f>
        <v>3.113880037586747</v>
      </c>
      <c r="U449" s="802">
        <f>IF(INDEX(Historical!$I$7:$I$1452,MATCH(B449,Historical!$B$7:$B$1452,0))=0,"n/a",((INDEX(Historical!$C$7:$C$1452,MATCH(B449,Historical!$B$7:$B$1452,0))/INDEX(Historical!$I$7:$I$1452,MATCH(B449,Historical!$B$7:$B$1452,0)))^(1/5)-1)*100)</f>
        <v>5.7720930353472477</v>
      </c>
      <c r="V449" s="802" t="str">
        <f>IF(INDEX(Historical!$O$7:$O$1452,MATCH(B449,Historical!$B$7:$B$1452,0))=0,"n/a",((INDEX(Historical!$C$7:$C$1452,MATCH(B449,Historical!$B$7:$B$1452,0))/INDEX(Historical!$O$7:$O$1452,MATCH(B449,Historical!$B$7:$B$1452,0)))^(1/10)-1)*100)</f>
        <v>n/a</v>
      </c>
      <c r="W449" s="803" t="str">
        <f t="shared" si="107"/>
        <v>n/a</v>
      </c>
      <c r="X449" s="804">
        <f t="shared" si="108"/>
        <v>0.27884507417136462</v>
      </c>
      <c r="Y449" s="967"/>
      <c r="Z449" s="745">
        <f t="shared" si="109"/>
        <v>330.23162790697671</v>
      </c>
      <c r="AA449" s="678">
        <f t="shared" si="110"/>
        <v>57.860465116279066</v>
      </c>
      <c r="AB449" s="679">
        <v>12</v>
      </c>
      <c r="AC449" s="959">
        <v>0.43</v>
      </c>
      <c r="AD449" s="959">
        <v>8.27</v>
      </c>
      <c r="AE449" s="959">
        <v>8.36</v>
      </c>
      <c r="AF449" s="959">
        <v>1.84</v>
      </c>
      <c r="AG449" s="959">
        <v>4.5999999999999996</v>
      </c>
      <c r="AH449" s="961">
        <v>-17.8</v>
      </c>
      <c r="AI449" s="961">
        <v>-70.5</v>
      </c>
      <c r="AJ449" s="959">
        <v>20.7</v>
      </c>
      <c r="AK449" s="959">
        <v>7.0000000000000009</v>
      </c>
      <c r="AL449" s="969">
        <v>2830</v>
      </c>
      <c r="AM449" s="964">
        <v>0.1</v>
      </c>
      <c r="AN449" s="959">
        <v>0.92</v>
      </c>
      <c r="AO449" s="845">
        <f t="shared" si="111"/>
        <v>-46.380992659709953</v>
      </c>
      <c r="AP449" s="846">
        <f t="shared" si="112"/>
        <v>11.479472456569113</v>
      </c>
      <c r="AQ449" s="680">
        <f t="shared" si="113"/>
        <v>117.52471717940311</v>
      </c>
      <c r="AR449" s="745">
        <f>INDEX(Historical!$C$7:$C$1452,MATCH(B449,Historical!$B$7:$B$1452,0))*IF(AH449="n/a",1.03,IF(AH449&lt;0,1.01,IF(AH449&gt;10,1.1,(1+AH449/100))))</f>
        <v>1.4173683500000001</v>
      </c>
      <c r="AS449" s="678">
        <f t="shared" si="114"/>
        <v>1.4315420335</v>
      </c>
      <c r="AT449" s="678">
        <f t="shared" si="120"/>
        <v>1.5317499758450002</v>
      </c>
      <c r="AU449" s="678">
        <f t="shared" si="120"/>
        <v>1.6389724741541503</v>
      </c>
      <c r="AV449" s="678">
        <f t="shared" si="120"/>
        <v>1.753700547344941</v>
      </c>
      <c r="AW449" s="745">
        <f t="shared" si="115"/>
        <v>7.7733333808440914</v>
      </c>
      <c r="AX449" s="854">
        <f t="shared" si="116"/>
        <v>31.243301369952135</v>
      </c>
      <c r="AY449" s="1090">
        <v>0.97</v>
      </c>
      <c r="AZ449" s="964">
        <v>10.97</v>
      </c>
      <c r="BA449" s="964">
        <v>-14.41</v>
      </c>
      <c r="BB449" s="964">
        <v>-4.7699999999999996</v>
      </c>
      <c r="BC449" s="964">
        <v>-5.65</v>
      </c>
      <c r="BE449" s="701">
        <v>2011</v>
      </c>
      <c r="BF449" s="986" t="e">
        <f>#VALUE!</f>
        <v>#VALUE!</v>
      </c>
      <c r="BG449" s="972">
        <v>2.1</v>
      </c>
    </row>
    <row r="450" spans="1:59" ht="11.25" customHeight="1" x14ac:dyDescent="0.2">
      <c r="A450" s="566" t="s">
        <v>1694</v>
      </c>
      <c r="B450" s="651" t="s">
        <v>1695</v>
      </c>
      <c r="C450" s="1080" t="s">
        <v>248</v>
      </c>
      <c r="D450" s="1080" t="s">
        <v>4422</v>
      </c>
      <c r="E450" s="835">
        <v>9</v>
      </c>
      <c r="F450" s="554">
        <v>346</v>
      </c>
      <c r="G450" s="554" t="s">
        <v>107</v>
      </c>
      <c r="H450" s="554" t="s">
        <v>107</v>
      </c>
      <c r="I450" s="966">
        <v>48.43</v>
      </c>
      <c r="J450" s="745">
        <f t="shared" si="104"/>
        <v>1.7344621102622342</v>
      </c>
      <c r="K450" s="968">
        <v>0.21</v>
      </c>
      <c r="L450" s="679">
        <v>4</v>
      </c>
      <c r="M450" s="736">
        <f t="shared" si="105"/>
        <v>0.84</v>
      </c>
      <c r="N450" s="644" t="s">
        <v>120</v>
      </c>
      <c r="O450" s="838">
        <v>0.19</v>
      </c>
      <c r="P450" s="695">
        <v>43145</v>
      </c>
      <c r="Q450" s="695">
        <v>43160</v>
      </c>
      <c r="R450" s="736">
        <f t="shared" si="106"/>
        <v>10.52631578947368</v>
      </c>
      <c r="S450" s="802">
        <f>IF(INDEX(Historical!$D$7:$D$1452,MATCH(B450,Historical!$B$7:$B$1452,0))=0,"n/a",(INDEX(Historical!$C$7:$C$1452,MATCH(B450,Historical!$B$7:$B$1452,0))/INDEX(Historical!$D$7:$D$1452,MATCH(B450,Historical!$B$7:$B$1452,0))-1)*100)</f>
        <v>11.764705882352944</v>
      </c>
      <c r="T450" s="802">
        <f>IF(INDEX(Historical!$F$7:$F$1452,MATCH(B450,Historical!$B$7:$B$1452,0))=0,"n/a",((INDEX(Historical!$C$7:$C$1452,MATCH(B450,Historical!$B$7:$B$1452,0))/INDEX(Historical!$F$7:$F$1452,MATCH(B450,Historical!$B$7:$B$1452,0)))^(1/3)-1)*100)</f>
        <v>13.484552524869731</v>
      </c>
      <c r="U450" s="802">
        <f>IF(INDEX(Historical!$I$7:$I$1452,MATCH(B450,Historical!$B$7:$B$1452,0))=0,"n/a",((INDEX(Historical!$C$7:$C$1452,MATCH(B450,Historical!$B$7:$B$1452,0))/INDEX(Historical!$I$7:$I$1452,MATCH(B450,Historical!$B$7:$B$1452,0)))^(1/5)-1)*100)</f>
        <v>16.118714233316211</v>
      </c>
      <c r="V450" s="802">
        <f>IF(INDEX(Historical!$O$7:$O$1452,MATCH(B450,Historical!$B$7:$B$1452,0))=0,"n/a",((INDEX(Historical!$C$7:$C$1452,MATCH(B450,Historical!$B$7:$B$1452,0))/INDEX(Historical!$O$7:$O$1452,MATCH(B450,Historical!$B$7:$B$1452,0)))^(1/10)-1)*100)</f>
        <v>7.7583937488473254</v>
      </c>
      <c r="W450" s="803">
        <f t="shared" si="107"/>
        <v>2.0775839374884768</v>
      </c>
      <c r="X450" s="804">
        <f t="shared" si="108"/>
        <v>2.2387103101828072</v>
      </c>
      <c r="Y450" s="756"/>
      <c r="Z450" s="745">
        <f t="shared" si="109"/>
        <v>35.593220338983052</v>
      </c>
      <c r="AA450" s="678">
        <f t="shared" si="110"/>
        <v>20.521186440677965</v>
      </c>
      <c r="AB450" s="679">
        <v>12</v>
      </c>
      <c r="AC450" s="959">
        <v>2.36</v>
      </c>
      <c r="AD450" s="959">
        <v>2.93</v>
      </c>
      <c r="AE450" s="959">
        <v>1.02</v>
      </c>
      <c r="AF450" s="959">
        <v>2.29</v>
      </c>
      <c r="AG450" s="959">
        <v>6.7</v>
      </c>
      <c r="AH450" s="959">
        <v>-2.5</v>
      </c>
      <c r="AI450" s="959">
        <v>27.36</v>
      </c>
      <c r="AJ450" s="959">
        <v>7.1999999999999993</v>
      </c>
      <c r="AK450" s="959">
        <v>7.0000000000000009</v>
      </c>
      <c r="AL450" s="969">
        <v>1110</v>
      </c>
      <c r="AM450" s="964">
        <v>5</v>
      </c>
      <c r="AN450" s="959">
        <v>0.11</v>
      </c>
      <c r="AO450" s="845">
        <f t="shared" si="111"/>
        <v>-2.6680100970995184</v>
      </c>
      <c r="AP450" s="846">
        <f t="shared" si="112"/>
        <v>17.853176343578447</v>
      </c>
      <c r="AQ450" s="680">
        <f t="shared" si="113"/>
        <v>44.519920886210997</v>
      </c>
      <c r="AR450" s="745">
        <f>INDEX(Historical!$C$7:$C$1452,MATCH(B450,Historical!$B$7:$B$1452,0))*IF(AH450="n/a",1.03,IF(AH450&lt;0,1.01,IF(AH450&gt;10,1.1,(1+AH450/100))))</f>
        <v>0.76760000000000006</v>
      </c>
      <c r="AS450" s="678">
        <f t="shared" si="114"/>
        <v>0.84436000000000011</v>
      </c>
      <c r="AT450" s="678">
        <f t="shared" si="120"/>
        <v>0.90346520000000019</v>
      </c>
      <c r="AU450" s="678">
        <f t="shared" si="120"/>
        <v>0.96670776400000025</v>
      </c>
      <c r="AV450" s="678">
        <f t="shared" si="120"/>
        <v>1.0343773074800002</v>
      </c>
      <c r="AW450" s="745">
        <f t="shared" si="115"/>
        <v>4.5165102714800014</v>
      </c>
      <c r="AX450" s="854">
        <f t="shared" si="116"/>
        <v>9.3258523053479276</v>
      </c>
      <c r="AY450" s="1090">
        <v>1.19</v>
      </c>
      <c r="AZ450" s="964">
        <v>13.950000000000001</v>
      </c>
      <c r="BA450" s="964">
        <v>-14.34</v>
      </c>
      <c r="BB450" s="964">
        <v>-4.3</v>
      </c>
      <c r="BC450" s="964">
        <v>-0.4</v>
      </c>
      <c r="BE450" s="701">
        <v>2010</v>
      </c>
      <c r="BF450" s="986" t="e">
        <f>#VALUE!</f>
        <v>#VALUE!</v>
      </c>
      <c r="BG450" s="972">
        <v>3.6999999999999997</v>
      </c>
    </row>
    <row r="451" spans="1:59" ht="11.25" customHeight="1" x14ac:dyDescent="0.2">
      <c r="A451" s="645" t="s">
        <v>1696</v>
      </c>
      <c r="B451" s="651" t="s">
        <v>1697</v>
      </c>
      <c r="C451" s="1080" t="s">
        <v>113</v>
      </c>
      <c r="D451" s="1080" t="s">
        <v>214</v>
      </c>
      <c r="E451" s="835">
        <v>8</v>
      </c>
      <c r="F451" s="554">
        <v>548</v>
      </c>
      <c r="G451" s="554" t="s">
        <v>107</v>
      </c>
      <c r="H451" s="554" t="s">
        <v>107</v>
      </c>
      <c r="I451" s="966">
        <v>67.180000000000007</v>
      </c>
      <c r="J451" s="745">
        <f t="shared" si="104"/>
        <v>1.1908306043465318</v>
      </c>
      <c r="K451" s="968">
        <v>0.2</v>
      </c>
      <c r="L451" s="679">
        <v>4</v>
      </c>
      <c r="M451" s="736">
        <f t="shared" si="105"/>
        <v>0.8</v>
      </c>
      <c r="N451" s="644" t="s">
        <v>520</v>
      </c>
      <c r="O451" s="838">
        <v>0.18</v>
      </c>
      <c r="P451" s="958">
        <v>43411</v>
      </c>
      <c r="Q451" s="958">
        <v>43431</v>
      </c>
      <c r="R451" s="736">
        <f t="shared" si="106"/>
        <v>11.111111111111121</v>
      </c>
      <c r="S451" s="802">
        <f>IF(INDEX(Historical!$D$7:$D$1452,MATCH(B451,Historical!$B$7:$B$1452,0))=0,"n/a",(INDEX(Historical!$C$7:$C$1452,MATCH(B451,Historical!$B$7:$B$1452,0))/INDEX(Historical!$D$7:$D$1452,MATCH(B451,Historical!$B$7:$B$1452,0))-1)*100)</f>
        <v>13.793103448275845</v>
      </c>
      <c r="T451" s="802">
        <f>IF(INDEX(Historical!$F$7:$F$1452,MATCH(B451,Historical!$B$7:$B$1452,0))=0,"n/a",((INDEX(Historical!$C$7:$C$1452,MATCH(B451,Historical!$B$7:$B$1452,0))/INDEX(Historical!$F$7:$F$1452,MATCH(B451,Historical!$B$7:$B$1452,0)))^(1/3)-1)*100)</f>
        <v>16.260329205681458</v>
      </c>
      <c r="U451" s="802">
        <f>IF(INDEX(Historical!$I$7:$I$1452,MATCH(B451,Historical!$B$7:$B$1452,0))=0,"n/a",((INDEX(Historical!$C$7:$C$1452,MATCH(B451,Historical!$B$7:$B$1452,0))/INDEX(Historical!$I$7:$I$1452,MATCH(B451,Historical!$B$7:$B$1452,0)))^(1/5)-1)*100)</f>
        <v>17.877030702271846</v>
      </c>
      <c r="V451" s="802">
        <f>IF(INDEX(Historical!$O$7:$O$1452,MATCH(B451,Historical!$B$7:$B$1452,0))=0,"n/a",((INDEX(Historical!$C$7:$C$1452,MATCH(B451,Historical!$B$7:$B$1452,0))/INDEX(Historical!$O$7:$O$1452,MATCH(B451,Historical!$B$7:$B$1452,0)))^(1/10)-1)*100)</f>
        <v>-2.3827733597007295</v>
      </c>
      <c r="W451" s="803" t="str">
        <f t="shared" si="107"/>
        <v>n/a</v>
      </c>
      <c r="X451" s="804">
        <f t="shared" si="108"/>
        <v>3.3105612411614525</v>
      </c>
      <c r="Y451" s="967"/>
      <c r="Z451" s="745">
        <f t="shared" si="109"/>
        <v>17.69911504424779</v>
      </c>
      <c r="AA451" s="678">
        <f t="shared" si="110"/>
        <v>14.862831858407082</v>
      </c>
      <c r="AB451" s="679">
        <v>6</v>
      </c>
      <c r="AC451" s="959">
        <v>4.5199999999999996</v>
      </c>
      <c r="AD451" s="959">
        <v>1.49</v>
      </c>
      <c r="AE451" s="959">
        <v>1.05</v>
      </c>
      <c r="AF451" s="959">
        <v>1.86</v>
      </c>
      <c r="AG451" s="959">
        <v>8.6999999999999993</v>
      </c>
      <c r="AH451" s="959">
        <v>22.2</v>
      </c>
      <c r="AI451" s="959">
        <v>14.760000000000002</v>
      </c>
      <c r="AJ451" s="959">
        <v>5.4</v>
      </c>
      <c r="AK451" s="959">
        <v>10</v>
      </c>
      <c r="AL451" s="969">
        <v>886.78</v>
      </c>
      <c r="AM451" s="964">
        <v>1.7000000000000002</v>
      </c>
      <c r="AN451" s="959">
        <v>0.65</v>
      </c>
      <c r="AO451" s="845">
        <f t="shared" si="111"/>
        <v>4.2050294482112935</v>
      </c>
      <c r="AP451" s="846">
        <f t="shared" si="112"/>
        <v>19.067861306618376</v>
      </c>
      <c r="AQ451" s="680">
        <f t="shared" si="113"/>
        <v>10.844971332111065</v>
      </c>
      <c r="AR451" s="745">
        <f>INDEX(Historical!$C$7:$C$1452,MATCH(B451,Historical!$B$7:$B$1452,0))*IF(AH451="n/a",1.03,IF(AH451&lt;0,1.01,IF(AH451&gt;10,1.1,(1+AH451/100))))</f>
        <v>0.72599999999999998</v>
      </c>
      <c r="AS451" s="678">
        <f t="shared" si="114"/>
        <v>0.79860000000000009</v>
      </c>
      <c r="AT451" s="678">
        <f t="shared" si="120"/>
        <v>0.87846000000000013</v>
      </c>
      <c r="AU451" s="678">
        <f t="shared" si="120"/>
        <v>0.96630600000000022</v>
      </c>
      <c r="AV451" s="678">
        <f t="shared" si="120"/>
        <v>1.0629366000000002</v>
      </c>
      <c r="AW451" s="745">
        <f t="shared" si="115"/>
        <v>4.4323026000000008</v>
      </c>
      <c r="AX451" s="854">
        <f t="shared" si="116"/>
        <v>6.5976519797558808</v>
      </c>
      <c r="AY451" s="1090">
        <v>1.64</v>
      </c>
      <c r="AZ451" s="964">
        <v>8.32</v>
      </c>
      <c r="BA451" s="964">
        <v>-41.17</v>
      </c>
      <c r="BB451" s="964">
        <v>-15.160000000000002</v>
      </c>
      <c r="BC451" s="964">
        <v>-30.7</v>
      </c>
      <c r="BE451" s="701">
        <v>2012</v>
      </c>
      <c r="BF451" s="986" t="e">
        <f>#VALUE!</f>
        <v>#VALUE!</v>
      </c>
      <c r="BG451" s="972">
        <v>4.1000000000000005</v>
      </c>
    </row>
    <row r="452" spans="1:59" ht="11.25" customHeight="1" x14ac:dyDescent="0.2">
      <c r="A452" s="645" t="s">
        <v>1698</v>
      </c>
      <c r="B452" s="651" t="s">
        <v>1699</v>
      </c>
      <c r="C452" s="1080" t="s">
        <v>132</v>
      </c>
      <c r="D452" s="1080" t="s">
        <v>4428</v>
      </c>
      <c r="E452" s="835">
        <v>6</v>
      </c>
      <c r="F452" s="554">
        <v>714</v>
      </c>
      <c r="G452" s="554" t="s">
        <v>107</v>
      </c>
      <c r="H452" s="554" t="s">
        <v>107</v>
      </c>
      <c r="I452" s="966">
        <v>9.34</v>
      </c>
      <c r="J452" s="745">
        <f t="shared" si="104"/>
        <v>5.0321199143468949</v>
      </c>
      <c r="K452" s="968">
        <v>0.11749999999999999</v>
      </c>
      <c r="L452" s="679">
        <v>4</v>
      </c>
      <c r="M452" s="736">
        <f t="shared" si="105"/>
        <v>0.47</v>
      </c>
      <c r="N452" s="644" t="s">
        <v>570</v>
      </c>
      <c r="O452" s="838">
        <v>0.11</v>
      </c>
      <c r="P452" s="958">
        <v>43216</v>
      </c>
      <c r="Q452" s="958">
        <v>43227</v>
      </c>
      <c r="R452" s="736">
        <f t="shared" si="106"/>
        <v>6.8181818181818121</v>
      </c>
      <c r="S452" s="802">
        <f>IF(INDEX(Historical!$D$7:$D$1452,MATCH(B452,Historical!$B$7:$B$1452,0))=0,"n/a",(INDEX(Historical!$C$7:$C$1452,MATCH(B452,Historical!$B$7:$B$1452,0))/INDEX(Historical!$D$7:$D$1452,MATCH(B452,Historical!$B$7:$B$1452,0))-1)*100)</f>
        <v>7.4534161490683148</v>
      </c>
      <c r="T452" s="802">
        <f>IF(INDEX(Historical!$F$7:$F$1452,MATCH(B452,Historical!$B$7:$B$1452,0))=0,"n/a",((INDEX(Historical!$C$7:$C$1452,MATCH(B452,Historical!$B$7:$B$1452,0))/INDEX(Historical!$F$7:$F$1452,MATCH(B452,Historical!$B$7:$B$1452,0)))^(1/3)-1)*100)</f>
        <v>7.8257130743544456</v>
      </c>
      <c r="U452" s="802">
        <f>IF(INDEX(Historical!$I$7:$I$1452,MATCH(B452,Historical!$B$7:$B$1452,0))=0,"n/a",((INDEX(Historical!$C$7:$C$1452,MATCH(B452,Historical!$B$7:$B$1452,0))/INDEX(Historical!$I$7:$I$1452,MATCH(B452,Historical!$B$7:$B$1452,0)))^(1/5)-1)*100)</f>
        <v>6.8869989429909628</v>
      </c>
      <c r="V452" s="802" t="str">
        <f>IF(INDEX(Historical!$O$7:$O$1452,MATCH(B452,Historical!$B$7:$B$1452,0))=0,"n/a",((INDEX(Historical!$C$7:$C$1452,MATCH(B452,Historical!$B$7:$B$1452,0))/INDEX(Historical!$O$7:$O$1452,MATCH(B452,Historical!$B$7:$B$1452,0)))^(1/10)-1)*100)</f>
        <v>n/a</v>
      </c>
      <c r="W452" s="803" t="str">
        <f t="shared" si="107"/>
        <v>n/a</v>
      </c>
      <c r="X452" s="804">
        <f t="shared" si="108"/>
        <v>1.0434846883319639</v>
      </c>
      <c r="Y452" s="967"/>
      <c r="Z452" s="745">
        <f t="shared" si="109"/>
        <v>68.115942028985515</v>
      </c>
      <c r="AA452" s="678">
        <f t="shared" si="110"/>
        <v>13.536231884057973</v>
      </c>
      <c r="AB452" s="679">
        <v>9</v>
      </c>
      <c r="AC452" s="959">
        <v>0.69</v>
      </c>
      <c r="AD452" s="959" t="s">
        <v>138</v>
      </c>
      <c r="AE452" s="959">
        <v>0.28999999999999998</v>
      </c>
      <c r="AF452" s="959">
        <v>1.61</v>
      </c>
      <c r="AG452" s="959">
        <v>14.499999999999998</v>
      </c>
      <c r="AH452" s="959">
        <v>44</v>
      </c>
      <c r="AI452" s="959" t="s">
        <v>138</v>
      </c>
      <c r="AJ452" s="959">
        <v>6.6000000000000005</v>
      </c>
      <c r="AK452" s="959" t="s">
        <v>138</v>
      </c>
      <c r="AL452" s="969">
        <v>493.81</v>
      </c>
      <c r="AM452" s="964">
        <v>0.1</v>
      </c>
      <c r="AN452" s="959">
        <v>0.32</v>
      </c>
      <c r="AO452" s="845">
        <f t="shared" si="111"/>
        <v>-1.6171130267201157</v>
      </c>
      <c r="AP452" s="846">
        <f t="shared" si="112"/>
        <v>11.919118857337857</v>
      </c>
      <c r="AQ452" s="680">
        <f t="shared" si="113"/>
        <v>-1.5828982039913675</v>
      </c>
      <c r="AR452" s="745">
        <f>INDEX(Historical!$C$7:$C$1452,MATCH(B452,Historical!$B$7:$B$1452,0))*IF(AH452="n/a",1.03,IF(AH452&lt;0,1.01,IF(AH452&gt;10,1.1,(1+AH452/100))))</f>
        <v>0.47575000000000001</v>
      </c>
      <c r="AS452" s="678">
        <f t="shared" si="114"/>
        <v>0.49002250000000003</v>
      </c>
      <c r="AT452" s="678">
        <f t="shared" si="120"/>
        <v>0.50472317500000008</v>
      </c>
      <c r="AU452" s="678">
        <f t="shared" si="120"/>
        <v>0.51986487025000006</v>
      </c>
      <c r="AV452" s="678">
        <f t="shared" si="120"/>
        <v>0.53546081635750009</v>
      </c>
      <c r="AW452" s="745">
        <f t="shared" si="115"/>
        <v>2.5258213616075</v>
      </c>
      <c r="AX452" s="854">
        <f t="shared" si="116"/>
        <v>27.0430552634636</v>
      </c>
      <c r="AY452" s="1090">
        <v>0.22</v>
      </c>
      <c r="AZ452" s="964">
        <v>6.8599999999999994</v>
      </c>
      <c r="BA452" s="964">
        <v>-15.86</v>
      </c>
      <c r="BB452" s="964">
        <v>-2.4699999999999998</v>
      </c>
      <c r="BC452" s="964">
        <v>-2.75</v>
      </c>
      <c r="BE452" s="701">
        <v>2013</v>
      </c>
      <c r="BF452" s="986" t="e">
        <f>#VALUE!</f>
        <v>#VALUE!</v>
      </c>
      <c r="BG452" s="972">
        <v>6.2</v>
      </c>
    </row>
    <row r="453" spans="1:59" ht="11.25" customHeight="1" x14ac:dyDescent="0.2">
      <c r="A453" s="566" t="s">
        <v>1700</v>
      </c>
      <c r="B453" s="651" t="s">
        <v>1701</v>
      </c>
      <c r="C453" s="1080" t="s">
        <v>248</v>
      </c>
      <c r="D453" s="1080" t="s">
        <v>4441</v>
      </c>
      <c r="E453" s="835">
        <v>9</v>
      </c>
      <c r="F453" s="554">
        <v>384</v>
      </c>
      <c r="G453" s="554" t="s">
        <v>116</v>
      </c>
      <c r="H453" s="554" t="s">
        <v>116</v>
      </c>
      <c r="I453" s="966">
        <v>64.400000000000006</v>
      </c>
      <c r="J453" s="745">
        <f t="shared" si="104"/>
        <v>2.2360248447204967</v>
      </c>
      <c r="K453" s="968">
        <v>0.36</v>
      </c>
      <c r="L453" s="679">
        <v>4</v>
      </c>
      <c r="M453" s="736">
        <f t="shared" si="105"/>
        <v>1.44</v>
      </c>
      <c r="N453" s="644" t="s">
        <v>120</v>
      </c>
      <c r="O453" s="838">
        <v>0.3</v>
      </c>
      <c r="P453" s="958">
        <v>43320</v>
      </c>
      <c r="Q453" s="958">
        <v>43336</v>
      </c>
      <c r="R453" s="736">
        <f t="shared" si="106"/>
        <v>20</v>
      </c>
      <c r="S453" s="802">
        <f>IF(INDEX(Historical!$D$7:$D$1452,MATCH(B453,Historical!$B$7:$B$1452,0))=0,"n/a",(INDEX(Historical!$C$7:$C$1452,MATCH(B453,Historical!$B$7:$B$1452,0))/INDEX(Historical!$D$7:$D$1452,MATCH(B453,Historical!$B$7:$B$1452,0))-1)*100)</f>
        <v>23.529411764705888</v>
      </c>
      <c r="T453" s="802">
        <f>IF(INDEX(Historical!$F$7:$F$1452,MATCH(B453,Historical!$B$7:$B$1452,0))=0,"n/a",((INDEX(Historical!$C$7:$C$1452,MATCH(B453,Historical!$B$7:$B$1452,0))/INDEX(Historical!$F$7:$F$1452,MATCH(B453,Historical!$B$7:$B$1452,0)))^(1/3)-1)*100)</f>
        <v>24.053456597035684</v>
      </c>
      <c r="U453" s="802">
        <f>IF(INDEX(Historical!$I$7:$I$1452,MATCH(B453,Historical!$B$7:$B$1452,0))=0,"n/a",((INDEX(Historical!$C$7:$C$1452,MATCH(B453,Historical!$B$7:$B$1452,0))/INDEX(Historical!$I$7:$I$1452,MATCH(B453,Historical!$B$7:$B$1452,0)))^(1/5)-1)*100)</f>
        <v>23.873200812705765</v>
      </c>
      <c r="V453" s="802" t="str">
        <f>IF(INDEX(Historical!$O$7:$O$1452,MATCH(B453,Historical!$B$7:$B$1452,0))=0,"n/a",((INDEX(Historical!$C$7:$C$1452,MATCH(B453,Historical!$B$7:$B$1452,0))/INDEX(Historical!$O$7:$O$1452,MATCH(B453,Historical!$B$7:$B$1452,0)))^(1/10)-1)*100)</f>
        <v>n/a</v>
      </c>
      <c r="W453" s="803" t="str">
        <f t="shared" si="107"/>
        <v>n/a</v>
      </c>
      <c r="X453" s="804">
        <f t="shared" si="108"/>
        <v>9.1328235702776456E-2</v>
      </c>
      <c r="Y453" s="759"/>
      <c r="Z453" s="745">
        <f t="shared" si="109"/>
        <v>43.373493975903614</v>
      </c>
      <c r="AA453" s="678">
        <f t="shared" si="110"/>
        <v>19.397590361445786</v>
      </c>
      <c r="AB453" s="679">
        <v>9</v>
      </c>
      <c r="AC453" s="959">
        <v>3.32</v>
      </c>
      <c r="AD453" s="959">
        <v>1.62</v>
      </c>
      <c r="AE453" s="959">
        <v>3.28</v>
      </c>
      <c r="AF453" s="959">
        <v>74.02</v>
      </c>
      <c r="AG453" s="959">
        <v>115.7</v>
      </c>
      <c r="AH453" s="959">
        <v>70</v>
      </c>
      <c r="AI453" s="959">
        <v>13.65</v>
      </c>
      <c r="AJ453" s="959">
        <v>261.39999999999998</v>
      </c>
      <c r="AK453" s="959">
        <v>11.95</v>
      </c>
      <c r="AL453" s="969">
        <v>80990</v>
      </c>
      <c r="AM453" s="964">
        <v>2.8000000000000003</v>
      </c>
      <c r="AN453" s="959">
        <v>8.07</v>
      </c>
      <c r="AO453" s="845">
        <f t="shared" si="111"/>
        <v>6.711635295980475</v>
      </c>
      <c r="AP453" s="846">
        <f t="shared" si="112"/>
        <v>26.109225657426261</v>
      </c>
      <c r="AQ453" s="680">
        <f t="shared" si="113"/>
        <v>698.8351626807671</v>
      </c>
      <c r="AR453" s="745">
        <f>INDEX(Historical!$C$7:$C$1452,MATCH(B453,Historical!$B$7:$B$1452,0))*IF(AH453="n/a",1.03,IF(AH453&lt;0,1.01,IF(AH453&gt;10,1.1,(1+AH453/100))))</f>
        <v>1.1550000000000002</v>
      </c>
      <c r="AS453" s="678">
        <f t="shared" si="114"/>
        <v>1.2705000000000004</v>
      </c>
      <c r="AT453" s="678">
        <f t="shared" si="120"/>
        <v>1.3975500000000005</v>
      </c>
      <c r="AU453" s="678">
        <f t="shared" si="120"/>
        <v>1.5373050000000006</v>
      </c>
      <c r="AV453" s="678">
        <f t="shared" si="120"/>
        <v>1.6910355000000008</v>
      </c>
      <c r="AW453" s="745">
        <f t="shared" si="115"/>
        <v>7.0513905000000028</v>
      </c>
      <c r="AX453" s="854">
        <f t="shared" si="116"/>
        <v>10.949364130434786</v>
      </c>
      <c r="AY453" s="1090">
        <v>0.56000000000000005</v>
      </c>
      <c r="AZ453" s="964">
        <v>35.949999999999996</v>
      </c>
      <c r="BA453" s="964">
        <v>-6.64</v>
      </c>
      <c r="BB453" s="964">
        <v>0.49</v>
      </c>
      <c r="BC453" s="964">
        <v>12.18</v>
      </c>
      <c r="BD453" s="739"/>
      <c r="BE453" s="701">
        <v>2010</v>
      </c>
      <c r="BF453" s="986" t="e">
        <f>#VALUE!</f>
        <v>#VALUE!</v>
      </c>
      <c r="BG453" s="972">
        <v>23.3</v>
      </c>
    </row>
    <row r="454" spans="1:59" ht="11.25" customHeight="1" x14ac:dyDescent="0.2">
      <c r="A454" s="566" t="s">
        <v>1702</v>
      </c>
      <c r="B454" s="651" t="s">
        <v>1703</v>
      </c>
      <c r="C454" s="1080" t="s">
        <v>109</v>
      </c>
      <c r="D454" s="1080" t="s">
        <v>4423</v>
      </c>
      <c r="E454" s="835">
        <v>8</v>
      </c>
      <c r="F454" s="554">
        <v>540</v>
      </c>
      <c r="G454" s="554" t="s">
        <v>116</v>
      </c>
      <c r="H454" s="554" t="s">
        <v>116</v>
      </c>
      <c r="I454" s="966">
        <v>63.07</v>
      </c>
      <c r="J454" s="745">
        <f t="shared" si="104"/>
        <v>2.9808149674964324</v>
      </c>
      <c r="K454" s="968">
        <v>0.47</v>
      </c>
      <c r="L454" s="679">
        <v>4</v>
      </c>
      <c r="M454" s="736">
        <f t="shared" si="105"/>
        <v>1.88</v>
      </c>
      <c r="N454" s="644" t="s">
        <v>221</v>
      </c>
      <c r="O454" s="838">
        <v>0.42</v>
      </c>
      <c r="P454" s="958">
        <v>43371</v>
      </c>
      <c r="Q454" s="958">
        <v>43388</v>
      </c>
      <c r="R454" s="736">
        <f t="shared" si="106"/>
        <v>11.904761904761903</v>
      </c>
      <c r="S454" s="802">
        <f>IF(INDEX(Historical!$D$7:$D$1452,MATCH(B454,Historical!$B$7:$B$1452,0))=0,"n/a",(INDEX(Historical!$C$7:$C$1452,MATCH(B454,Historical!$B$7:$B$1452,0))/INDEX(Historical!$D$7:$D$1452,MATCH(B454,Historical!$B$7:$B$1452,0))-1)*100)</f>
        <v>11.428571428571432</v>
      </c>
      <c r="T454" s="802">
        <f>IF(INDEX(Historical!$F$7:$F$1452,MATCH(B454,Historical!$B$7:$B$1452,0))=0,"n/a",((INDEX(Historical!$C$7:$C$1452,MATCH(B454,Historical!$B$7:$B$1452,0))/INDEX(Historical!$F$7:$F$1452,MATCH(B454,Historical!$B$7:$B$1452,0)))^(1/3)-1)*100)</f>
        <v>11.678316506545784</v>
      </c>
      <c r="U454" s="802">
        <f>IF(INDEX(Historical!$I$7:$I$1452,MATCH(B454,Historical!$B$7:$B$1452,0))=0,"n/a",((INDEX(Historical!$C$7:$C$1452,MATCH(B454,Historical!$B$7:$B$1452,0))/INDEX(Historical!$I$7:$I$1452,MATCH(B454,Historical!$B$7:$B$1452,0)))^(1/5)-1)*100)</f>
        <v>11.628841548417412</v>
      </c>
      <c r="V454" s="802">
        <f>IF(INDEX(Historical!$O$7:$O$1452,MATCH(B454,Historical!$B$7:$B$1452,0))=0,"n/a",((INDEX(Historical!$C$7:$C$1452,MATCH(B454,Historical!$B$7:$B$1452,0))/INDEX(Historical!$O$7:$O$1452,MATCH(B454,Historical!$B$7:$B$1452,0)))^(1/10)-1)*100)</f>
        <v>6.1359752143895774</v>
      </c>
      <c r="W454" s="803">
        <f t="shared" si="107"/>
        <v>1.8951904370712618</v>
      </c>
      <c r="X454" s="804">
        <f t="shared" si="108"/>
        <v>1.6378650068193539</v>
      </c>
      <c r="Y454" s="759"/>
      <c r="Z454" s="745">
        <f t="shared" si="109"/>
        <v>27.050359712230215</v>
      </c>
      <c r="AA454" s="678">
        <f t="shared" si="110"/>
        <v>9.0748201438848923</v>
      </c>
      <c r="AB454" s="679">
        <v>12</v>
      </c>
      <c r="AC454" s="959">
        <v>6.95</v>
      </c>
      <c r="AD454" s="959">
        <v>0.96</v>
      </c>
      <c r="AE454" s="959">
        <v>6.91</v>
      </c>
      <c r="AF454" s="959">
        <v>1.1299999999999999</v>
      </c>
      <c r="AG454" s="959">
        <v>11.899999999999999</v>
      </c>
      <c r="AH454" s="959">
        <v>19.100000000000001</v>
      </c>
      <c r="AI454" s="959">
        <v>1.0999999999999999</v>
      </c>
      <c r="AJ454" s="959">
        <v>7.1</v>
      </c>
      <c r="AK454" s="959">
        <v>9.44</v>
      </c>
      <c r="AL454" s="969">
        <v>24090</v>
      </c>
      <c r="AM454" s="964">
        <v>0.3</v>
      </c>
      <c r="AN454" s="959">
        <v>0.62</v>
      </c>
      <c r="AO454" s="845">
        <f t="shared" si="111"/>
        <v>5.534836372028952</v>
      </c>
      <c r="AP454" s="846">
        <f t="shared" si="112"/>
        <v>14.609656515913844</v>
      </c>
      <c r="AQ454" s="680">
        <f t="shared" si="113"/>
        <v>-32.490175982092374</v>
      </c>
      <c r="AR454" s="745">
        <f>INDEX(Historical!$C$7:$C$1452,MATCH(B454,Historical!$B$7:$B$1452,0))*IF(AH454="n/a",1.03,IF(AH454&lt;0,1.01,IF(AH454&gt;10,1.1,(1+AH454/100))))</f>
        <v>1.7160000000000002</v>
      </c>
      <c r="AS454" s="678">
        <f t="shared" si="114"/>
        <v>1.7348760000000001</v>
      </c>
      <c r="AT454" s="678">
        <f t="shared" si="120"/>
        <v>1.8986482944000003</v>
      </c>
      <c r="AU454" s="678">
        <f t="shared" si="120"/>
        <v>2.0778806933913603</v>
      </c>
      <c r="AV454" s="678">
        <f t="shared" si="120"/>
        <v>2.274032630847505</v>
      </c>
      <c r="AW454" s="745">
        <f t="shared" si="115"/>
        <v>9.7014376186388667</v>
      </c>
      <c r="AX454" s="854">
        <f t="shared" si="116"/>
        <v>15.382016202059404</v>
      </c>
      <c r="AY454" s="1090">
        <v>1.36</v>
      </c>
      <c r="AZ454" s="964">
        <v>8.99</v>
      </c>
      <c r="BA454" s="964">
        <v>-44.81</v>
      </c>
      <c r="BB454" s="964">
        <v>-8.25</v>
      </c>
      <c r="BC454" s="964">
        <v>-27.76</v>
      </c>
      <c r="BE454" s="701">
        <v>2011</v>
      </c>
      <c r="BF454" s="986" t="e">
        <f>#VALUE!</f>
        <v>#VALUE!</v>
      </c>
      <c r="BG454" s="972">
        <v>1</v>
      </c>
    </row>
    <row r="455" spans="1:59" ht="11.25" customHeight="1" x14ac:dyDescent="0.2">
      <c r="A455" s="971" t="s">
        <v>1704</v>
      </c>
      <c r="B455" s="651" t="s">
        <v>1705</v>
      </c>
      <c r="C455" s="1080" t="s">
        <v>124</v>
      </c>
      <c r="D455" s="1080" t="s">
        <v>4444</v>
      </c>
      <c r="E455" s="835">
        <v>8</v>
      </c>
      <c r="F455" s="554">
        <v>481</v>
      </c>
      <c r="G455" s="554" t="s">
        <v>38</v>
      </c>
      <c r="H455" s="554" t="s">
        <v>116</v>
      </c>
      <c r="I455" s="966">
        <v>30.04</v>
      </c>
      <c r="J455" s="745">
        <f t="shared" ref="J455:J518" si="121">(M455/I455)*100</f>
        <v>2.4966711051930761</v>
      </c>
      <c r="K455" s="968">
        <v>0.1875</v>
      </c>
      <c r="L455" s="679">
        <v>4</v>
      </c>
      <c r="M455" s="736">
        <f t="shared" ref="M455:M518" si="122">K455*L455</f>
        <v>0.75</v>
      </c>
      <c r="N455" s="644" t="s">
        <v>242</v>
      </c>
      <c r="O455" s="838">
        <v>0.155</v>
      </c>
      <c r="P455" s="958">
        <v>43189</v>
      </c>
      <c r="Q455" s="958">
        <v>43203</v>
      </c>
      <c r="R455" s="736">
        <f t="shared" ref="R455:R518" si="123">(K455-O455)/O455*100</f>
        <v>20.967741935483872</v>
      </c>
      <c r="S455" s="802">
        <f>IF(INDEX(Historical!$D$7:$D$1452,MATCH(B455,Historical!$B$7:$B$1452,0))=0,"n/a",(INDEX(Historical!$C$7:$C$1452,MATCH(B455,Historical!$B$7:$B$1452,0))/INDEX(Historical!$D$7:$D$1452,MATCH(B455,Historical!$B$7:$B$1452,0))-1)*100)</f>
        <v>8.5201793721973118</v>
      </c>
      <c r="T455" s="802">
        <f>IF(INDEX(Historical!$F$7:$F$1452,MATCH(B455,Historical!$B$7:$B$1452,0))=0,"n/a",((INDEX(Historical!$C$7:$C$1452,MATCH(B455,Historical!$B$7:$B$1452,0))/INDEX(Historical!$F$7:$F$1452,MATCH(B455,Historical!$B$7:$B$1452,0)))^(1/3)-1)*100)</f>
        <v>9.963357758781255</v>
      </c>
      <c r="U455" s="802">
        <f>IF(INDEX(Historical!$I$7:$I$1452,MATCH(B455,Historical!$B$7:$B$1452,0))=0,"n/a",((INDEX(Historical!$C$7:$C$1452,MATCH(B455,Historical!$B$7:$B$1452,0))/INDEX(Historical!$I$7:$I$1452,MATCH(B455,Historical!$B$7:$B$1452,0)))^(1/5)-1)*100)</f>
        <v>8.6273229256118356</v>
      </c>
      <c r="V455" s="802">
        <f>IF(INDEX(Historical!$O$7:$O$1452,MATCH(B455,Historical!$B$7:$B$1452,0))=0,"n/a",((INDEX(Historical!$C$7:$C$1452,MATCH(B455,Historical!$B$7:$B$1452,0))/INDEX(Historical!$O$7:$O$1452,MATCH(B455,Historical!$B$7:$B$1452,0)))^(1/10)-1)*100)</f>
        <v>7.2663275367047531</v>
      </c>
      <c r="W455" s="803">
        <f t="shared" ref="W455:W518" si="124">IF(OR(U455&lt;=0,U455="n/a",V455&lt;=0,V455="n/a"),"n/a",U455/V455)</f>
        <v>1.1873016846587523</v>
      </c>
      <c r="X455" s="804">
        <f t="shared" ref="X455:X518" si="125">IF(OR(AJ455&lt;=0,AJ455="n/a",U455&lt;=0,U455="n/a"),"n/a",U455/AJ455)</f>
        <v>0.29647157819971948</v>
      </c>
      <c r="Y455" s="759"/>
      <c r="Z455" s="745">
        <f t="shared" ref="Z455:Z518" si="126">IF(OR(AC455&lt;0.01,AC455="n/a"),"n/a",M455/AC455*100)</f>
        <v>15.923566878980891</v>
      </c>
      <c r="AA455" s="678">
        <f t="shared" ref="AA455:AA518" si="127">IF(OR(AC455&lt;0.01,AC455="n/a"),"n/a",I455/AC455)</f>
        <v>6.3779193205944793</v>
      </c>
      <c r="AB455" s="679">
        <v>12</v>
      </c>
      <c r="AC455" s="959">
        <v>4.71</v>
      </c>
      <c r="AD455" s="959">
        <v>0.57999999999999996</v>
      </c>
      <c r="AE455" s="959">
        <v>0.64</v>
      </c>
      <c r="AF455" s="959">
        <v>1.74</v>
      </c>
      <c r="AG455" s="959">
        <v>35.4</v>
      </c>
      <c r="AH455" s="961">
        <v>68.300000000000011</v>
      </c>
      <c r="AI455" s="961">
        <v>-13.96</v>
      </c>
      <c r="AJ455" s="959">
        <v>29.099999999999998</v>
      </c>
      <c r="AK455" s="959">
        <v>10.96</v>
      </c>
      <c r="AL455" s="969">
        <v>7150</v>
      </c>
      <c r="AM455" s="964">
        <v>4.3999999999999995</v>
      </c>
      <c r="AN455" s="959">
        <v>0.59</v>
      </c>
      <c r="AO455" s="845">
        <f t="shared" ref="AO455:AO518" si="128">IF(U455="n/a","n/a",IF(AA455&lt;0,"n/a",IF(AA455="n/a","n/a",J455+U455-AA455)))</f>
        <v>4.7460747102104328</v>
      </c>
      <c r="AP455" s="846">
        <f t="shared" ref="AP455:AP518" si="129">IF(U455="n/a","n/a",J455+U455)</f>
        <v>11.123994030804912</v>
      </c>
      <c r="AQ455" s="680">
        <f t="shared" ref="AQ455:AQ518" si="130">IF(OR(AC455&lt;0.01,AF455="n/a"),"n/a",(I455/SQRT(22.5*AC455*(I455/AF455))-1)*100)</f>
        <v>-29.769966482092602</v>
      </c>
      <c r="AR455" s="745">
        <f>INDEX(Historical!$C$7:$C$1452,MATCH(B455,Historical!$B$7:$B$1452,0))*IF(AH455="n/a",1.03,IF(AH455&lt;0,1.01,IF(AH455&gt;10,1.1,(1+AH455/100))))</f>
        <v>0.66549999999999998</v>
      </c>
      <c r="AS455" s="678">
        <f t="shared" ref="AS455:AS518" si="131">IF($AI455="n/a",1.03*AR455,IF($AI455&lt;0,1.01*AR455,IF($AI455&gt;10,1.1*AR455,(1+$AI455/100)*AR455)))</f>
        <v>0.67215499999999995</v>
      </c>
      <c r="AT455" s="678">
        <f t="shared" si="120"/>
        <v>0.73937050000000004</v>
      </c>
      <c r="AU455" s="678">
        <f t="shared" si="120"/>
        <v>0.8133075500000001</v>
      </c>
      <c r="AV455" s="678">
        <f t="shared" si="120"/>
        <v>0.89463830500000019</v>
      </c>
      <c r="AW455" s="745">
        <f t="shared" ref="AW455:AW518" si="132">SUM(AR455:AV455)</f>
        <v>3.7849713550000006</v>
      </c>
      <c r="AX455" s="854">
        <f t="shared" ref="AX455:AX518" si="133">AW455/I455*100</f>
        <v>12.599771488015982</v>
      </c>
      <c r="AY455" s="1090">
        <v>1.3</v>
      </c>
      <c r="AZ455" s="964">
        <v>3.91</v>
      </c>
      <c r="BA455" s="964">
        <v>-42.34</v>
      </c>
      <c r="BB455" s="964">
        <v>-17.599999999999998</v>
      </c>
      <c r="BC455" s="964">
        <v>-31.490000000000002</v>
      </c>
      <c r="BE455" s="701">
        <v>2011</v>
      </c>
      <c r="BF455" s="986" t="e">
        <f t="shared" ref="BF455" si="134">#VALUE!</f>
        <v>#VALUE!</v>
      </c>
      <c r="BG455" s="972">
        <v>17.8</v>
      </c>
    </row>
    <row r="456" spans="1:59" ht="11.25" customHeight="1" x14ac:dyDescent="0.2">
      <c r="A456" s="566" t="s">
        <v>1706</v>
      </c>
      <c r="B456" s="651" t="s">
        <v>1707</v>
      </c>
      <c r="C456" s="1080" t="s">
        <v>113</v>
      </c>
      <c r="D456" s="1080" t="s">
        <v>4410</v>
      </c>
      <c r="E456" s="835">
        <v>8</v>
      </c>
      <c r="F456" s="554">
        <v>480</v>
      </c>
      <c r="G456" s="554" t="s">
        <v>107</v>
      </c>
      <c r="H456" s="554" t="s">
        <v>107</v>
      </c>
      <c r="I456" s="959">
        <v>14.83</v>
      </c>
      <c r="J456" s="745">
        <f t="shared" si="121"/>
        <v>3.6412677006068783</v>
      </c>
      <c r="K456" s="968">
        <v>0.13500000000000001</v>
      </c>
      <c r="L456" s="679">
        <v>4</v>
      </c>
      <c r="M456" s="736">
        <f t="shared" si="122"/>
        <v>0.54</v>
      </c>
      <c r="N456" s="644" t="s">
        <v>242</v>
      </c>
      <c r="O456" s="838">
        <v>0.1275</v>
      </c>
      <c r="P456" s="958">
        <v>43188</v>
      </c>
      <c r="Q456" s="958">
        <v>43203</v>
      </c>
      <c r="R456" s="736">
        <f t="shared" si="123"/>
        <v>5.8823529411764754</v>
      </c>
      <c r="S456" s="802">
        <f>IF(INDEX(Historical!$D$7:$D$1452,MATCH(B456,Historical!$B$7:$B$1452,0))=0,"n/a",(INDEX(Historical!$C$7:$C$1452,MATCH(B456,Historical!$B$7:$B$1452,0))/INDEX(Historical!$D$7:$D$1452,MATCH(B456,Historical!$B$7:$B$1452,0))-1)*100)</f>
        <v>6.3492063492063489</v>
      </c>
      <c r="T456" s="802">
        <f>IF(INDEX(Historical!$F$7:$F$1452,MATCH(B456,Historical!$B$7:$B$1452,0))=0,"n/a",((INDEX(Historical!$C$7:$C$1452,MATCH(B456,Historical!$B$7:$B$1452,0))/INDEX(Historical!$F$7:$F$1452,MATCH(B456,Historical!$B$7:$B$1452,0)))^(1/3)-1)*100)</f>
        <v>6.5849755213837957</v>
      </c>
      <c r="U456" s="802">
        <f>IF(INDEX(Historical!$I$7:$I$1452,MATCH(B456,Historical!$B$7:$B$1452,0))=0,"n/a",((INDEX(Historical!$C$7:$C$1452,MATCH(B456,Historical!$B$7:$B$1452,0))/INDEX(Historical!$I$7:$I$1452,MATCH(B456,Historical!$B$7:$B$1452,0)))^(1/5)-1)*100)</f>
        <v>8.7738311618946732</v>
      </c>
      <c r="V456" s="802">
        <f>IF(INDEX(Historical!$O$7:$O$1452,MATCH(B456,Historical!$B$7:$B$1452,0))=0,"n/a",((INDEX(Historical!$C$7:$C$1452,MATCH(B456,Historical!$B$7:$B$1452,0))/INDEX(Historical!$O$7:$O$1452,MATCH(B456,Historical!$B$7:$B$1452,0)))^(1/10)-1)*100)</f>
        <v>-1.4240872047118547</v>
      </c>
      <c r="W456" s="803" t="str">
        <f t="shared" si="124"/>
        <v>n/a</v>
      </c>
      <c r="X456" s="804">
        <f t="shared" si="125"/>
        <v>0.3467917455294337</v>
      </c>
      <c r="Y456" s="651"/>
      <c r="Z456" s="745">
        <f t="shared" si="126"/>
        <v>48.648648648648646</v>
      </c>
      <c r="AA456" s="678">
        <f t="shared" si="127"/>
        <v>13.360360360360358</v>
      </c>
      <c r="AB456" s="679">
        <v>2</v>
      </c>
      <c r="AC456" s="959">
        <v>1.1100000000000001</v>
      </c>
      <c r="AD456" s="959">
        <v>1.34</v>
      </c>
      <c r="AE456" s="959">
        <v>0.54</v>
      </c>
      <c r="AF456" s="959">
        <v>2.0299999999999998</v>
      </c>
      <c r="AG456" s="959">
        <v>12.2</v>
      </c>
      <c r="AH456" s="959">
        <v>-11</v>
      </c>
      <c r="AI456" s="959">
        <v>16.5</v>
      </c>
      <c r="AJ456" s="959">
        <v>25.3</v>
      </c>
      <c r="AK456" s="959">
        <v>10</v>
      </c>
      <c r="AL456" s="969">
        <v>1780</v>
      </c>
      <c r="AM456" s="964">
        <v>1.3</v>
      </c>
      <c r="AN456" s="959">
        <v>0.38</v>
      </c>
      <c r="AO456" s="845">
        <f t="shared" si="128"/>
        <v>-0.94526149785880698</v>
      </c>
      <c r="AP456" s="846">
        <f t="shared" si="129"/>
        <v>12.415098862501551</v>
      </c>
      <c r="AQ456" s="680">
        <f t="shared" si="130"/>
        <v>9.7907738109810794</v>
      </c>
      <c r="AR456" s="745">
        <f>INDEX(Historical!$C$7:$C$1452,MATCH(B456,Historical!$B$7:$B$1452,0))*IF(AH456="n/a",1.03,IF(AH456&lt;0,1.01,IF(AH456&gt;10,1.1,(1+AH456/100))))</f>
        <v>0.507525</v>
      </c>
      <c r="AS456" s="678">
        <f t="shared" si="131"/>
        <v>0.55827750000000009</v>
      </c>
      <c r="AT456" s="678">
        <f t="shared" si="120"/>
        <v>0.61410525000000016</v>
      </c>
      <c r="AU456" s="678">
        <f t="shared" si="120"/>
        <v>0.67551577500000026</v>
      </c>
      <c r="AV456" s="678">
        <f t="shared" si="120"/>
        <v>0.74306735250000033</v>
      </c>
      <c r="AW456" s="745">
        <f t="shared" si="132"/>
        <v>3.0984908775000011</v>
      </c>
      <c r="AX456" s="854">
        <f t="shared" si="133"/>
        <v>20.89339769049225</v>
      </c>
      <c r="AY456" s="1090">
        <v>1.19</v>
      </c>
      <c r="AZ456" s="964">
        <v>13.209999999999999</v>
      </c>
      <c r="BA456" s="964">
        <v>-23.36</v>
      </c>
      <c r="BB456" s="964">
        <v>-7.31</v>
      </c>
      <c r="BC456" s="964">
        <v>-0.95</v>
      </c>
      <c r="BE456" s="701">
        <v>2011</v>
      </c>
      <c r="BF456" s="986" t="e">
        <f>#VALUE!</f>
        <v>#VALUE!</v>
      </c>
      <c r="BG456" s="972">
        <v>5.4</v>
      </c>
    </row>
    <row r="457" spans="1:59" s="882" customFormat="1" ht="11.25" customHeight="1" x14ac:dyDescent="0.2">
      <c r="A457" s="740" t="s">
        <v>1708</v>
      </c>
      <c r="B457" s="890" t="s">
        <v>1709</v>
      </c>
      <c r="C457" s="1080" t="s">
        <v>109</v>
      </c>
      <c r="D457" s="1080" t="s">
        <v>4427</v>
      </c>
      <c r="E457" s="862">
        <v>9</v>
      </c>
      <c r="F457" s="554">
        <v>395</v>
      </c>
      <c r="G457" s="1179" t="s">
        <v>38</v>
      </c>
      <c r="H457" s="1179" t="s">
        <v>38</v>
      </c>
      <c r="I457" s="863">
        <v>32.799999999999997</v>
      </c>
      <c r="J457" s="864">
        <f t="shared" si="121"/>
        <v>3.0487804878048785</v>
      </c>
      <c r="K457" s="865">
        <v>0.25</v>
      </c>
      <c r="L457" s="866">
        <v>4</v>
      </c>
      <c r="M457" s="867">
        <f t="shared" si="122"/>
        <v>1</v>
      </c>
      <c r="N457" s="868" t="s">
        <v>165</v>
      </c>
      <c r="O457" s="869">
        <v>0.23</v>
      </c>
      <c r="P457" s="870">
        <v>43357</v>
      </c>
      <c r="Q457" s="870">
        <v>43374</v>
      </c>
      <c r="R457" s="867">
        <f t="shared" si="123"/>
        <v>8.6956521739130395</v>
      </c>
      <c r="S457" s="802">
        <f>IF(INDEX(Historical!$D$7:$D$1452,MATCH(B457,Historical!$B$7:$B$1452,0))=0,"n/a",(INDEX(Historical!$C$7:$C$1452,MATCH(B457,Historical!$B$7:$B$1452,0))/INDEX(Historical!$D$7:$D$1452,MATCH(B457,Historical!$B$7:$B$1452,0))-1)*100)</f>
        <v>11.627855056811608</v>
      </c>
      <c r="T457" s="802">
        <f>IF(INDEX(Historical!$F$7:$F$1452,MATCH(B457,Historical!$B$7:$B$1452,0))=0,"n/a",((INDEX(Historical!$C$7:$C$1452,MATCH(B457,Historical!$B$7:$B$1452,0))/INDEX(Historical!$F$7:$F$1452,MATCH(B457,Historical!$B$7:$B$1452,0)))^(1/3)-1)*100)</f>
        <v>10.891823393038823</v>
      </c>
      <c r="U457" s="802">
        <f>IF(INDEX(Historical!$I$7:$I$1452,MATCH(B457,Historical!$B$7:$B$1452,0))=0,"n/a",((INDEX(Historical!$C$7:$C$1452,MATCH(B457,Historical!$B$7:$B$1452,0))/INDEX(Historical!$I$7:$I$1452,MATCH(B457,Historical!$B$7:$B$1452,0)))^(1/5)-1)*100)</f>
        <v>9.2793502614398662</v>
      </c>
      <c r="V457" s="802">
        <f>IF(INDEX(Historical!$O$7:$O$1452,MATCH(B457,Historical!$B$7:$B$1452,0))=0,"n/a",((INDEX(Historical!$C$7:$C$1452,MATCH(B457,Historical!$B$7:$B$1452,0))/INDEX(Historical!$O$7:$O$1452,MATCH(B457,Historical!$B$7:$B$1452,0)))^(1/10)-1)*100)</f>
        <v>6.6556998173038506</v>
      </c>
      <c r="W457" s="871">
        <f t="shared" si="124"/>
        <v>1.3941960298922897</v>
      </c>
      <c r="X457" s="872">
        <f t="shared" si="125"/>
        <v>1.019708819938447</v>
      </c>
      <c r="Y457" s="883" t="s">
        <v>4072</v>
      </c>
      <c r="Z457" s="864">
        <f t="shared" si="126"/>
        <v>44.444444444444443</v>
      </c>
      <c r="AA457" s="874">
        <f t="shared" si="127"/>
        <v>14.577777777777776</v>
      </c>
      <c r="AB457" s="866">
        <v>12</v>
      </c>
      <c r="AC457" s="875">
        <v>2.25</v>
      </c>
      <c r="AD457" s="875">
        <v>1.46</v>
      </c>
      <c r="AE457" s="875">
        <v>6.06</v>
      </c>
      <c r="AF457" s="875">
        <v>2.1</v>
      </c>
      <c r="AG457" s="875">
        <v>13.4</v>
      </c>
      <c r="AH457" s="875">
        <v>6.2</v>
      </c>
      <c r="AI457" s="875">
        <v>3.0300000000000002</v>
      </c>
      <c r="AJ457" s="875">
        <v>9.1</v>
      </c>
      <c r="AK457" s="875">
        <v>10</v>
      </c>
      <c r="AL457" s="876">
        <v>751.12</v>
      </c>
      <c r="AM457" s="877">
        <v>4</v>
      </c>
      <c r="AN457" s="875">
        <v>0</v>
      </c>
      <c r="AO457" s="878">
        <f t="shared" si="128"/>
        <v>-2.2496470285330314</v>
      </c>
      <c r="AP457" s="879">
        <f t="shared" si="129"/>
        <v>12.328130749244744</v>
      </c>
      <c r="AQ457" s="880">
        <f t="shared" si="130"/>
        <v>16.644442327639108</v>
      </c>
      <c r="AR457" s="745">
        <f>INDEX(Historical!$C$7:$C$1452,MATCH(B457,Historical!$B$7:$B$1452,0))*IF(AH457="n/a",1.03,IF(AH457&lt;0,1.01,IF(AH457&gt;10,1.1,(1+AH457/100))))</f>
        <v>0.84960000000000013</v>
      </c>
      <c r="AS457" s="874">
        <f t="shared" si="131"/>
        <v>0.87534288000000016</v>
      </c>
      <c r="AT457" s="874">
        <f t="shared" si="120"/>
        <v>0.96287716800000023</v>
      </c>
      <c r="AU457" s="874">
        <f t="shared" si="120"/>
        <v>1.0591648848000004</v>
      </c>
      <c r="AV457" s="874">
        <f t="shared" si="120"/>
        <v>1.1650813732800005</v>
      </c>
      <c r="AW457" s="864">
        <f t="shared" si="132"/>
        <v>4.9120663060800016</v>
      </c>
      <c r="AX457" s="881">
        <f t="shared" si="133"/>
        <v>14.975811908780495</v>
      </c>
      <c r="AY457" s="1091">
        <v>0.54</v>
      </c>
      <c r="AZ457" s="877">
        <v>17.059999999999999</v>
      </c>
      <c r="BA457" s="877">
        <v>-20</v>
      </c>
      <c r="BB457" s="877">
        <v>5.57</v>
      </c>
      <c r="BC457" s="877">
        <v>-9.17</v>
      </c>
      <c r="BD457" s="1007"/>
      <c r="BE457" s="701">
        <v>2010</v>
      </c>
      <c r="BF457" s="986" t="e">
        <f>#VALUE!</f>
        <v>#VALUE!</v>
      </c>
      <c r="BG457" s="938">
        <v>1.4000000000000001</v>
      </c>
    </row>
    <row r="458" spans="1:59" ht="11.25" customHeight="1" x14ac:dyDescent="0.2">
      <c r="A458" s="667" t="s">
        <v>4086</v>
      </c>
      <c r="B458" s="651" t="s">
        <v>4087</v>
      </c>
      <c r="C458" s="1080" t="s">
        <v>109</v>
      </c>
      <c r="D458" s="1080" t="s">
        <v>4419</v>
      </c>
      <c r="E458" s="835">
        <v>5</v>
      </c>
      <c r="F458" s="554">
        <v>858</v>
      </c>
      <c r="G458" s="554" t="s">
        <v>107</v>
      </c>
      <c r="H458" s="554" t="s">
        <v>107</v>
      </c>
      <c r="I458" s="966">
        <v>19.8</v>
      </c>
      <c r="J458" s="745">
        <f t="shared" si="121"/>
        <v>3.0303030303030298</v>
      </c>
      <c r="K458" s="968">
        <v>0.15</v>
      </c>
      <c r="L458" s="679">
        <v>4</v>
      </c>
      <c r="M458" s="736">
        <f t="shared" si="122"/>
        <v>0.6</v>
      </c>
      <c r="N458" s="644" t="s">
        <v>150</v>
      </c>
      <c r="O458" s="838">
        <v>0.14000000000000001</v>
      </c>
      <c r="P458" s="958">
        <v>43418</v>
      </c>
      <c r="Q458" s="958">
        <v>43448</v>
      </c>
      <c r="R458" s="736">
        <f t="shared" si="123"/>
        <v>7.1428571428571281</v>
      </c>
      <c r="S458" s="802">
        <f>IF(INDEX(Historical!$D$7:$D$1452,MATCH(B458,Historical!$B$7:$B$1452,0))=0,"n/a",(INDEX(Historical!$C$7:$C$1452,MATCH(B458,Historical!$B$7:$B$1452,0))/INDEX(Historical!$D$7:$D$1452,MATCH(B458,Historical!$B$7:$B$1452,0))-1)*100)</f>
        <v>14.285714285714279</v>
      </c>
      <c r="T458" s="802">
        <f>IF(INDEX(Historical!$F$7:$F$1452,MATCH(B458,Historical!$B$7:$B$1452,0))=0,"n/a",((INDEX(Historical!$C$7:$C$1452,MATCH(B458,Historical!$B$7:$B$1452,0))/INDEX(Historical!$F$7:$F$1452,MATCH(B458,Historical!$B$7:$B$1452,0)))^(1/3)-1)*100)</f>
        <v>74.716092947259767</v>
      </c>
      <c r="U458" s="802" t="str">
        <f>IF(INDEX(Historical!$I$7:$I$1452,MATCH(B458,Historical!$B$7:$B$1452,0))=0,"n/a",((INDEX(Historical!$C$7:$C$1452,MATCH(B458,Historical!$B$7:$B$1452,0))/INDEX(Historical!$I$7:$I$1452,MATCH(B458,Historical!$B$7:$B$1452,0)))^(1/5)-1)*100)</f>
        <v>n/a</v>
      </c>
      <c r="V458" s="802">
        <f>IF(INDEX(Historical!$O$7:$O$1452,MATCH(B458,Historical!$B$7:$B$1452,0))=0,"n/a",((INDEX(Historical!$C$7:$C$1452,MATCH(B458,Historical!$B$7:$B$1452,0))/INDEX(Historical!$O$7:$O$1452,MATCH(B458,Historical!$B$7:$B$1452,0)))^(1/10)-1)*100)</f>
        <v>0</v>
      </c>
      <c r="W458" s="803" t="str">
        <f t="shared" si="124"/>
        <v>n/a</v>
      </c>
      <c r="X458" s="804" t="str">
        <f t="shared" si="125"/>
        <v>n/a</v>
      </c>
      <c r="Y458" s="967" t="s">
        <v>4072</v>
      </c>
      <c r="Z458" s="745" t="str">
        <f t="shared" si="126"/>
        <v>n/a</v>
      </c>
      <c r="AA458" s="678" t="str">
        <f t="shared" si="127"/>
        <v>n/a</v>
      </c>
      <c r="AB458" s="679">
        <v>12</v>
      </c>
      <c r="AC458" s="959" t="s">
        <v>138</v>
      </c>
      <c r="AD458" s="959" t="s">
        <v>138</v>
      </c>
      <c r="AE458" s="959" t="s">
        <v>138</v>
      </c>
      <c r="AF458" s="959" t="s">
        <v>138</v>
      </c>
      <c r="AG458" s="959" t="s">
        <v>138</v>
      </c>
      <c r="AH458" s="959" t="s">
        <v>138</v>
      </c>
      <c r="AI458" s="959" t="s">
        <v>138</v>
      </c>
      <c r="AJ458" s="959" t="s">
        <v>138</v>
      </c>
      <c r="AK458" s="959" t="s">
        <v>138</v>
      </c>
      <c r="AL458" s="969" t="s">
        <v>138</v>
      </c>
      <c r="AM458" s="964" t="s">
        <v>138</v>
      </c>
      <c r="AN458" s="959" t="s">
        <v>138</v>
      </c>
      <c r="AO458" s="845" t="str">
        <f t="shared" si="128"/>
        <v>n/a</v>
      </c>
      <c r="AP458" s="846" t="str">
        <f t="shared" si="129"/>
        <v>n/a</v>
      </c>
      <c r="AQ458" s="680" t="str">
        <f t="shared" si="130"/>
        <v>n/a</v>
      </c>
      <c r="AR458" s="745">
        <f>INDEX(Historical!$C$7:$C$1452,MATCH(B458,Historical!$B$7:$B$1452,0))*IF(AH458="n/a",1.03,IF(AH458&lt;0,1.01,IF(AH458&gt;10,1.1,(1+AH458/100))))</f>
        <v>0.49440000000000001</v>
      </c>
      <c r="AS458" s="678">
        <f t="shared" si="131"/>
        <v>0.50923200000000002</v>
      </c>
      <c r="AT458" s="678">
        <f t="shared" si="120"/>
        <v>0.52450896000000002</v>
      </c>
      <c r="AU458" s="678">
        <f t="shared" si="120"/>
        <v>0.5402442288</v>
      </c>
      <c r="AV458" s="678">
        <f t="shared" si="120"/>
        <v>0.55645155566400006</v>
      </c>
      <c r="AW458" s="745">
        <f t="shared" si="132"/>
        <v>2.6248367444639999</v>
      </c>
      <c r="AX458" s="854">
        <f t="shared" si="133"/>
        <v>13.256751234666666</v>
      </c>
      <c r="AY458" s="1090" t="s">
        <v>138</v>
      </c>
      <c r="AZ458" s="964" t="s">
        <v>138</v>
      </c>
      <c r="BA458" s="964" t="s">
        <v>138</v>
      </c>
      <c r="BB458" s="964" t="s">
        <v>138</v>
      </c>
      <c r="BC458" s="964" t="s">
        <v>138</v>
      </c>
      <c r="BD458" s="1006" t="s">
        <v>4351</v>
      </c>
      <c r="BE458" s="701">
        <v>2014</v>
      </c>
      <c r="BF458" s="986" t="e">
        <f>#VALUE!</f>
        <v>#VALUE!</v>
      </c>
      <c r="BG458" s="972" t="s">
        <v>138</v>
      </c>
    </row>
    <row r="459" spans="1:59" ht="11.25" customHeight="1" x14ac:dyDescent="0.2">
      <c r="A459" s="645" t="s">
        <v>3959</v>
      </c>
      <c r="B459" s="651" t="s">
        <v>3960</v>
      </c>
      <c r="C459" s="1080" t="s">
        <v>4407</v>
      </c>
      <c r="D459" s="1080" t="s">
        <v>4408</v>
      </c>
      <c r="E459" s="835">
        <v>5</v>
      </c>
      <c r="F459" s="554">
        <v>782</v>
      </c>
      <c r="G459" s="554" t="s">
        <v>107</v>
      </c>
      <c r="H459" s="554" t="s">
        <v>107</v>
      </c>
      <c r="I459" s="966">
        <v>9.73</v>
      </c>
      <c r="J459" s="745">
        <f t="shared" si="121"/>
        <v>7.3997944501541628</v>
      </c>
      <c r="K459" s="968">
        <v>0.18</v>
      </c>
      <c r="L459" s="679">
        <v>4</v>
      </c>
      <c r="M459" s="736">
        <f t="shared" si="122"/>
        <v>0.72</v>
      </c>
      <c r="N459" s="644" t="s">
        <v>520</v>
      </c>
      <c r="O459" s="838">
        <v>0.17</v>
      </c>
      <c r="P459" s="695">
        <v>43146</v>
      </c>
      <c r="Q459" s="695">
        <v>43159</v>
      </c>
      <c r="R459" s="736">
        <f t="shared" si="123"/>
        <v>5.8823529411764595</v>
      </c>
      <c r="S459" s="802">
        <f>IF(INDEX(Historical!$D$7:$D$1452,MATCH(B459,Historical!$B$7:$B$1452,0))=0,"n/a",(INDEX(Historical!$C$7:$C$1452,MATCH(B459,Historical!$B$7:$B$1452,0))/INDEX(Historical!$D$7:$D$1452,MATCH(B459,Historical!$B$7:$B$1452,0))-1)*100)</f>
        <v>23.394495412844019</v>
      </c>
      <c r="T459" s="802">
        <f>IF(INDEX(Historical!$F$7:$F$1452,MATCH(B459,Historical!$B$7:$B$1452,0))=0,"n/a",((INDEX(Historical!$C$7:$C$1452,MATCH(B459,Historical!$B$7:$B$1452,0))/INDEX(Historical!$F$7:$F$1452,MATCH(B459,Historical!$B$7:$B$1452,0)))^(1/3)-1)*100)</f>
        <v>13.495371912152843</v>
      </c>
      <c r="U459" s="802">
        <f>IF(INDEX(Historical!$I$7:$I$1452,MATCH(B459,Historical!$B$7:$B$1452,0))=0,"n/a",((INDEX(Historical!$C$7:$C$1452,MATCH(B459,Historical!$B$7:$B$1452,0))/INDEX(Historical!$I$7:$I$1452,MATCH(B459,Historical!$B$7:$B$1452,0)))^(1/5)-1)*100)</f>
        <v>8.366726603058483</v>
      </c>
      <c r="V459" s="802" t="str">
        <f>IF(INDEX(Historical!$O$7:$O$1452,MATCH(B459,Historical!$B$7:$B$1452,0))=0,"n/a",((INDEX(Historical!$C$7:$C$1452,MATCH(B459,Historical!$B$7:$B$1452,0))/INDEX(Historical!$O$7:$O$1452,MATCH(B459,Historical!$B$7:$B$1452,0)))^(1/10)-1)*100)</f>
        <v>n/a</v>
      </c>
      <c r="W459" s="803" t="str">
        <f t="shared" si="124"/>
        <v>n/a</v>
      </c>
      <c r="X459" s="804">
        <f t="shared" si="125"/>
        <v>0.22735670117006748</v>
      </c>
      <c r="Y459" s="967"/>
      <c r="Z459" s="745">
        <f t="shared" si="126"/>
        <v>104.34782608695652</v>
      </c>
      <c r="AA459" s="678">
        <f t="shared" si="127"/>
        <v>14.10144927536232</v>
      </c>
      <c r="AB459" s="679">
        <v>12</v>
      </c>
      <c r="AC459" s="959">
        <v>0.69</v>
      </c>
      <c r="AD459" s="959" t="s">
        <v>138</v>
      </c>
      <c r="AE459" s="959">
        <v>1.84</v>
      </c>
      <c r="AF459" s="959">
        <v>0.83</v>
      </c>
      <c r="AG459" s="959">
        <v>5.7</v>
      </c>
      <c r="AH459" s="961">
        <v>-20.100000000000001</v>
      </c>
      <c r="AI459" s="961">
        <v>-60</v>
      </c>
      <c r="AJ459" s="959">
        <v>36.799999999999997</v>
      </c>
      <c r="AK459" s="959" t="s">
        <v>138</v>
      </c>
      <c r="AL459" s="969">
        <v>1040</v>
      </c>
      <c r="AM459" s="964">
        <v>1.0999999999999999</v>
      </c>
      <c r="AN459" s="961">
        <v>0.8</v>
      </c>
      <c r="AO459" s="845">
        <f t="shared" si="128"/>
        <v>1.6650717778503257</v>
      </c>
      <c r="AP459" s="846">
        <f t="shared" si="129"/>
        <v>15.766521053212646</v>
      </c>
      <c r="AQ459" s="680">
        <f t="shared" si="130"/>
        <v>-27.876023716717945</v>
      </c>
      <c r="AR459" s="745">
        <f>INDEX(Historical!$C$7:$C$1452,MATCH(B459,Historical!$B$7:$B$1452,0))*IF(AH459="n/a",1.03,IF(AH459&lt;0,1.01,IF(AH459&gt;10,1.1,(1+AH459/100))))</f>
        <v>0.67922499999999997</v>
      </c>
      <c r="AS459" s="678">
        <f t="shared" si="131"/>
        <v>0.68601725000000002</v>
      </c>
      <c r="AT459" s="678">
        <f t="shared" si="120"/>
        <v>0.70659776750000003</v>
      </c>
      <c r="AU459" s="678">
        <f t="shared" si="120"/>
        <v>0.72779570052500009</v>
      </c>
      <c r="AV459" s="678">
        <f t="shared" si="120"/>
        <v>0.74962957154075016</v>
      </c>
      <c r="AW459" s="745">
        <f t="shared" si="132"/>
        <v>3.5492652895657502</v>
      </c>
      <c r="AX459" s="854">
        <f t="shared" si="133"/>
        <v>36.477546655352008</v>
      </c>
      <c r="AY459" s="1090">
        <v>1.25</v>
      </c>
      <c r="AZ459" s="964">
        <v>4.74</v>
      </c>
      <c r="BA459" s="964">
        <v>-39.75</v>
      </c>
      <c r="BB459" s="964">
        <v>-11.379999999999999</v>
      </c>
      <c r="BC459" s="964">
        <v>-26.479999999999997</v>
      </c>
      <c r="BE459" s="701">
        <v>2014</v>
      </c>
      <c r="BF459" s="986" t="e">
        <f>#VALUE!</f>
        <v>#VALUE!</v>
      </c>
      <c r="BG459" s="972">
        <v>3.1</v>
      </c>
    </row>
    <row r="460" spans="1:59" ht="11.25" customHeight="1" x14ac:dyDescent="0.2">
      <c r="A460" s="566" t="s">
        <v>1714</v>
      </c>
      <c r="B460" s="651" t="s">
        <v>1715</v>
      </c>
      <c r="C460" s="1080" t="s">
        <v>109</v>
      </c>
      <c r="D460" s="1080" t="s">
        <v>4427</v>
      </c>
      <c r="E460" s="835">
        <v>8</v>
      </c>
      <c r="F460" s="554">
        <v>529</v>
      </c>
      <c r="G460" s="554" t="s">
        <v>38</v>
      </c>
      <c r="H460" s="554" t="s">
        <v>38</v>
      </c>
      <c r="I460" s="966">
        <v>50.44</v>
      </c>
      <c r="J460" s="745">
        <f t="shared" si="121"/>
        <v>3.9651070578905636</v>
      </c>
      <c r="K460" s="968">
        <v>0.5</v>
      </c>
      <c r="L460" s="679">
        <v>4</v>
      </c>
      <c r="M460" s="736">
        <f t="shared" si="122"/>
        <v>2</v>
      </c>
      <c r="N460" s="644" t="s">
        <v>150</v>
      </c>
      <c r="O460" s="838">
        <v>0.4</v>
      </c>
      <c r="P460" s="958">
        <v>43342</v>
      </c>
      <c r="Q460" s="958">
        <v>43360</v>
      </c>
      <c r="R460" s="736">
        <f t="shared" si="123"/>
        <v>24.999999999999993</v>
      </c>
      <c r="S460" s="802">
        <f>IF(INDEX(Historical!$D$7:$D$1452,MATCH(B460,Historical!$B$7:$B$1452,0))=0,"n/a",(INDEX(Historical!$C$7:$C$1452,MATCH(B460,Historical!$B$7:$B$1452,0))/INDEX(Historical!$D$7:$D$1452,MATCH(B460,Historical!$B$7:$B$1452,0))-1)*100)</f>
        <v>29.411764705882359</v>
      </c>
      <c r="T460" s="802">
        <f>IF(INDEX(Historical!$F$7:$F$1452,MATCH(B460,Historical!$B$7:$B$1452,0))=0,"n/a",((INDEX(Historical!$C$7:$C$1452,MATCH(B460,Historical!$B$7:$B$1452,0))/INDEX(Historical!$F$7:$F$1452,MATCH(B460,Historical!$B$7:$B$1452,0)))^(1/3)-1)*100)</f>
        <v>23.545035086408795</v>
      </c>
      <c r="U460" s="802">
        <f>IF(INDEX(Historical!$I$7:$I$1452,MATCH(B460,Historical!$B$7:$B$1452,0))=0,"n/a",((INDEX(Historical!$C$7:$C$1452,MATCH(B460,Historical!$B$7:$B$1452,0))/INDEX(Historical!$I$7:$I$1452,MATCH(B460,Historical!$B$7:$B$1452,0)))^(1/5)-1)*100)</f>
        <v>45.850790433421928</v>
      </c>
      <c r="V460" s="802">
        <f>IF(INDEX(Historical!$O$7:$O$1452,MATCH(B460,Historical!$B$7:$B$1452,0))=0,"n/a",((INDEX(Historical!$C$7:$C$1452,MATCH(B460,Historical!$B$7:$B$1452,0))/INDEX(Historical!$O$7:$O$1452,MATCH(B460,Historical!$B$7:$B$1452,0)))^(1/10)-1)*100)</f>
        <v>-7.6325172869397555</v>
      </c>
      <c r="W460" s="803" t="str">
        <f t="shared" si="124"/>
        <v>n/a</v>
      </c>
      <c r="X460" s="804">
        <f t="shared" si="125"/>
        <v>32.750564595301377</v>
      </c>
      <c r="Y460" s="759"/>
      <c r="Z460" s="745">
        <f t="shared" si="126"/>
        <v>39.447731755424059</v>
      </c>
      <c r="AA460" s="678">
        <f t="shared" si="127"/>
        <v>9.9487179487179471</v>
      </c>
      <c r="AB460" s="679">
        <v>12</v>
      </c>
      <c r="AC460" s="959">
        <v>5.07</v>
      </c>
      <c r="AD460" s="959">
        <v>0.72</v>
      </c>
      <c r="AE460" s="959">
        <v>3.4</v>
      </c>
      <c r="AF460" s="959">
        <v>1.05</v>
      </c>
      <c r="AG460" s="959">
        <v>12.3</v>
      </c>
      <c r="AH460" s="959">
        <v>7.1</v>
      </c>
      <c r="AI460" s="959">
        <v>2.5499999999999998</v>
      </c>
      <c r="AJ460" s="959">
        <v>1.4000000000000001</v>
      </c>
      <c r="AK460" s="959">
        <v>13.889999999999999</v>
      </c>
      <c r="AL460" s="969">
        <v>23430</v>
      </c>
      <c r="AM460" s="964">
        <v>0.35000000000000003</v>
      </c>
      <c r="AN460" s="959">
        <v>0.65</v>
      </c>
      <c r="AO460" s="845">
        <f t="shared" si="128"/>
        <v>39.867179542594542</v>
      </c>
      <c r="AP460" s="846">
        <f t="shared" si="129"/>
        <v>49.815897491312491</v>
      </c>
      <c r="AQ460" s="680">
        <f t="shared" si="130"/>
        <v>-31.862381588911958</v>
      </c>
      <c r="AR460" s="745">
        <f>INDEX(Historical!$C$7:$C$1452,MATCH(B460,Historical!$B$7:$B$1452,0))*IF(AH460="n/a",1.03,IF(AH460&lt;0,1.01,IF(AH460&gt;10,1.1,(1+AH460/100))))</f>
        <v>1.4137200000000001</v>
      </c>
      <c r="AS460" s="678">
        <f t="shared" si="131"/>
        <v>1.4497698600000002</v>
      </c>
      <c r="AT460" s="678">
        <f t="shared" si="120"/>
        <v>1.5947468460000003</v>
      </c>
      <c r="AU460" s="678">
        <f t="shared" si="120"/>
        <v>1.7542215306000004</v>
      </c>
      <c r="AV460" s="678">
        <f t="shared" si="120"/>
        <v>1.9296436836600006</v>
      </c>
      <c r="AW460" s="745">
        <f t="shared" si="132"/>
        <v>8.1421019202600018</v>
      </c>
      <c r="AX460" s="854">
        <f t="shared" si="133"/>
        <v>16.142152895043623</v>
      </c>
      <c r="AY460" s="1090">
        <v>1.39</v>
      </c>
      <c r="AZ460" s="964">
        <v>9.5299999999999994</v>
      </c>
      <c r="BA460" s="964">
        <v>-32.82</v>
      </c>
      <c r="BB460" s="964">
        <v>-14.219999999999999</v>
      </c>
      <c r="BC460" s="964">
        <v>-24.29</v>
      </c>
      <c r="BE460" s="701">
        <v>2011</v>
      </c>
      <c r="BF460" s="986" t="e">
        <f>#VALUE!</f>
        <v>#VALUE!</v>
      </c>
      <c r="BG460" s="972">
        <v>1.3</v>
      </c>
    </row>
    <row r="461" spans="1:59" ht="11.25" customHeight="1" x14ac:dyDescent="0.2">
      <c r="A461" s="667" t="s">
        <v>4337</v>
      </c>
      <c r="B461" s="651" t="s">
        <v>4294</v>
      </c>
      <c r="C461" s="1080" t="s">
        <v>248</v>
      </c>
      <c r="D461" s="1080" t="s">
        <v>4446</v>
      </c>
      <c r="E461" s="835">
        <v>5</v>
      </c>
      <c r="F461" s="554">
        <v>834</v>
      </c>
      <c r="G461" s="554" t="s">
        <v>107</v>
      </c>
      <c r="H461" s="554" t="s">
        <v>107</v>
      </c>
      <c r="I461" s="966">
        <v>17.649999999999999</v>
      </c>
      <c r="J461" s="745">
        <f t="shared" si="121"/>
        <v>2.2662889518413603</v>
      </c>
      <c r="K461" s="968">
        <v>0.1</v>
      </c>
      <c r="L461" s="679">
        <v>4</v>
      </c>
      <c r="M461" s="736">
        <f t="shared" si="122"/>
        <v>0.4</v>
      </c>
      <c r="N461" s="644" t="s">
        <v>520</v>
      </c>
      <c r="O461" s="838">
        <v>9.5000000000000001E-2</v>
      </c>
      <c r="P461" s="958">
        <v>43326</v>
      </c>
      <c r="Q461" s="958">
        <v>43341</v>
      </c>
      <c r="R461" s="736">
        <f t="shared" si="123"/>
        <v>5.2631578947368469</v>
      </c>
      <c r="S461" s="802">
        <f>IF(INDEX(Historical!$D$7:$D$1452,MATCH(B461,Historical!$B$7:$B$1452,0))=0,"n/a",(INDEX(Historical!$C$7:$C$1452,MATCH(B461,Historical!$B$7:$B$1452,0))/INDEX(Historical!$D$7:$D$1452,MATCH(B461,Historical!$B$7:$B$1452,0))-1)*100)</f>
        <v>7.3529411764705843</v>
      </c>
      <c r="T461" s="802">
        <f>IF(INDEX(Historical!$F$7:$F$1452,MATCH(B461,Historical!$B$7:$B$1452,0))=0,"n/a",((INDEX(Historical!$C$7:$C$1452,MATCH(B461,Historical!$B$7:$B$1452,0))/INDEX(Historical!$F$7:$F$1452,MATCH(B461,Historical!$B$7:$B$1452,0)))^(1/3)-1)*100)</f>
        <v>8.5965432728004831</v>
      </c>
      <c r="U461" s="802">
        <f>IF(INDEX(Historical!$I$7:$I$1452,MATCH(B461,Historical!$B$7:$B$1452,0))=0,"n/a",((INDEX(Historical!$C$7:$C$1452,MATCH(B461,Historical!$B$7:$B$1452,0))/INDEX(Historical!$I$7:$I$1452,MATCH(B461,Historical!$B$7:$B$1452,0)))^(1/5)-1)*100)</f>
        <v>6.2149918355790978</v>
      </c>
      <c r="V461" s="802">
        <f>IF(INDEX(Historical!$O$7:$O$1452,MATCH(B461,Historical!$B$7:$B$1452,0))=0,"n/a",((INDEX(Historical!$C$7:$C$1452,MATCH(B461,Historical!$B$7:$B$1452,0))/INDEX(Historical!$O$7:$O$1452,MATCH(B461,Historical!$B$7:$B$1452,0)))^(1/10)-1)*100)</f>
        <v>3.0606577873337093</v>
      </c>
      <c r="W461" s="803">
        <f t="shared" si="124"/>
        <v>2.0306065778733418</v>
      </c>
      <c r="X461" s="804">
        <f t="shared" si="125"/>
        <v>0.16101015118080564</v>
      </c>
      <c r="Y461" s="756"/>
      <c r="Z461" s="745">
        <f t="shared" si="126"/>
        <v>33.613445378151262</v>
      </c>
      <c r="AA461" s="678">
        <f t="shared" si="127"/>
        <v>14.831932773109243</v>
      </c>
      <c r="AB461" s="679">
        <v>12</v>
      </c>
      <c r="AC461" s="959">
        <v>1.19</v>
      </c>
      <c r="AD461" s="959" t="s">
        <v>138</v>
      </c>
      <c r="AE461" s="959">
        <v>0.84</v>
      </c>
      <c r="AF461" s="959">
        <v>1.76</v>
      </c>
      <c r="AG461" s="959">
        <v>10.199999999999999</v>
      </c>
      <c r="AH461" s="959">
        <v>28.299999999999997</v>
      </c>
      <c r="AI461" s="959">
        <v>30.7</v>
      </c>
      <c r="AJ461" s="959">
        <v>38.6</v>
      </c>
      <c r="AK461" s="959" t="s">
        <v>138</v>
      </c>
      <c r="AL461" s="969">
        <v>271.10000000000002</v>
      </c>
      <c r="AM461" s="964">
        <v>1.0999999999999999</v>
      </c>
      <c r="AN461" s="959">
        <v>0.78</v>
      </c>
      <c r="AO461" s="845">
        <f t="shared" si="128"/>
        <v>-6.3506519856887849</v>
      </c>
      <c r="AP461" s="846">
        <f t="shared" si="129"/>
        <v>8.4812807874204577</v>
      </c>
      <c r="AQ461" s="680">
        <f t="shared" si="130"/>
        <v>7.7119650439639864</v>
      </c>
      <c r="AR461" s="745">
        <f>INDEX(Historical!$C$7:$C$1452,MATCH(B461,Historical!$B$7:$B$1452,0))*IF(AH461="n/a",1.03,IF(AH461&lt;0,1.01,IF(AH461&gt;10,1.1,(1+AH461/100))))</f>
        <v>0.40150000000000002</v>
      </c>
      <c r="AS461" s="678">
        <f t="shared" si="131"/>
        <v>0.44165000000000004</v>
      </c>
      <c r="AT461" s="678">
        <f t="shared" si="120"/>
        <v>0.45489950000000007</v>
      </c>
      <c r="AU461" s="678">
        <f t="shared" si="120"/>
        <v>0.46854648500000007</v>
      </c>
      <c r="AV461" s="678">
        <f t="shared" si="120"/>
        <v>0.48260287955000009</v>
      </c>
      <c r="AW461" s="745">
        <f t="shared" si="132"/>
        <v>2.2491988645500003</v>
      </c>
      <c r="AX461" s="854">
        <f t="shared" si="133"/>
        <v>12.743336343059491</v>
      </c>
      <c r="AY461" s="1090">
        <v>0.08</v>
      </c>
      <c r="AZ461" s="964">
        <v>15.36</v>
      </c>
      <c r="BA461" s="964">
        <v>-38.049999999999997</v>
      </c>
      <c r="BB461" s="964">
        <v>-1.9300000000000002</v>
      </c>
      <c r="BC461" s="964">
        <v>-16.059999999999999</v>
      </c>
      <c r="BE461" s="701">
        <v>2014</v>
      </c>
      <c r="BF461" s="986" t="e">
        <f>#VALUE!</f>
        <v>#VALUE!</v>
      </c>
      <c r="BG461" s="972">
        <v>5.0999999999999996</v>
      </c>
    </row>
    <row r="462" spans="1:59" ht="11.25" customHeight="1" x14ac:dyDescent="0.2">
      <c r="A462" s="645" t="s">
        <v>4046</v>
      </c>
      <c r="B462" s="651" t="s">
        <v>3962</v>
      </c>
      <c r="C462" s="1080" t="s">
        <v>4277</v>
      </c>
      <c r="D462" s="1080" t="s">
        <v>4426</v>
      </c>
      <c r="E462" s="835">
        <v>5</v>
      </c>
      <c r="F462" s="554">
        <v>776</v>
      </c>
      <c r="G462" s="554" t="s">
        <v>107</v>
      </c>
      <c r="H462" s="554" t="s">
        <v>107</v>
      </c>
      <c r="I462" s="966">
        <v>80.84</v>
      </c>
      <c r="J462" s="745">
        <f t="shared" si="121"/>
        <v>1.7318159327065807</v>
      </c>
      <c r="K462" s="968">
        <v>0.35</v>
      </c>
      <c r="L462" s="679">
        <v>4</v>
      </c>
      <c r="M462" s="736">
        <f t="shared" si="122"/>
        <v>1.4</v>
      </c>
      <c r="N462" s="644" t="s">
        <v>162</v>
      </c>
      <c r="O462" s="838">
        <v>0.3</v>
      </c>
      <c r="P462" s="695">
        <v>43118</v>
      </c>
      <c r="Q462" s="695">
        <v>43131</v>
      </c>
      <c r="R462" s="736">
        <f t="shared" si="123"/>
        <v>16.666666666666664</v>
      </c>
      <c r="S462" s="802">
        <f>IF(INDEX(Historical!$D$7:$D$1452,MATCH(B462,Historical!$B$7:$B$1452,0))=0,"n/a",(INDEX(Historical!$C$7:$C$1452,MATCH(B462,Historical!$B$7:$B$1452,0))/INDEX(Historical!$D$7:$D$1452,MATCH(B462,Historical!$B$7:$B$1452,0))-1)*100)</f>
        <v>23.529411764705888</v>
      </c>
      <c r="T462" s="802">
        <f>IF(INDEX(Historical!$F$7:$F$1452,MATCH(B462,Historical!$B$7:$B$1452,0))=0,"n/a",((INDEX(Historical!$C$7:$C$1452,MATCH(B462,Historical!$B$7:$B$1452,0))/INDEX(Historical!$F$7:$F$1452,MATCH(B462,Historical!$B$7:$B$1452,0)))^(1/3)-1)*100)</f>
        <v>103.27927136297066</v>
      </c>
      <c r="U462" s="802" t="str">
        <f>IF(INDEX(Historical!$I$7:$I$1452,MATCH(B462,Historical!$B$7:$B$1452,0))=0,"n/a",((INDEX(Historical!$C$7:$C$1452,MATCH(B462,Historical!$B$7:$B$1452,0))/INDEX(Historical!$I$7:$I$1452,MATCH(B462,Historical!$B$7:$B$1452,0)))^(1/5)-1)*100)</f>
        <v>n/a</v>
      </c>
      <c r="V462" s="802" t="str">
        <f>IF(INDEX(Historical!$O$7:$O$1452,MATCH(B462,Historical!$B$7:$B$1452,0))=0,"n/a",((INDEX(Historical!$C$7:$C$1452,MATCH(B462,Historical!$B$7:$B$1452,0))/INDEX(Historical!$O$7:$O$1452,MATCH(B462,Historical!$B$7:$B$1452,0)))^(1/10)-1)*100)</f>
        <v>n/a</v>
      </c>
      <c r="W462" s="803" t="str">
        <f t="shared" si="124"/>
        <v>n/a</v>
      </c>
      <c r="X462" s="804" t="str">
        <f t="shared" si="125"/>
        <v>n/a</v>
      </c>
      <c r="Y462" s="756"/>
      <c r="Z462" s="745">
        <f t="shared" si="126"/>
        <v>18.469656992084431</v>
      </c>
      <c r="AA462" s="678">
        <f t="shared" si="127"/>
        <v>10.664907651715041</v>
      </c>
      <c r="AB462" s="679">
        <v>11</v>
      </c>
      <c r="AC462" s="959">
        <v>7.58</v>
      </c>
      <c r="AD462" s="959">
        <v>0.95</v>
      </c>
      <c r="AE462" s="959">
        <v>0.22</v>
      </c>
      <c r="AF462" s="959">
        <v>1.36</v>
      </c>
      <c r="AG462" s="959">
        <v>9.1</v>
      </c>
      <c r="AH462" s="959">
        <v>27.6</v>
      </c>
      <c r="AI462" s="959">
        <v>13.459999999999999</v>
      </c>
      <c r="AJ462" s="959">
        <v>13.5</v>
      </c>
      <c r="AK462" s="959">
        <v>11.25</v>
      </c>
      <c r="AL462" s="969">
        <v>4250</v>
      </c>
      <c r="AM462" s="964">
        <v>11.3</v>
      </c>
      <c r="AN462" s="959">
        <v>0.78</v>
      </c>
      <c r="AO462" s="845" t="str">
        <f t="shared" si="128"/>
        <v>n/a</v>
      </c>
      <c r="AP462" s="846" t="str">
        <f t="shared" si="129"/>
        <v>n/a</v>
      </c>
      <c r="AQ462" s="680">
        <f t="shared" si="130"/>
        <v>-19.710871342427684</v>
      </c>
      <c r="AR462" s="745">
        <f>INDEX(Historical!$C$7:$C$1452,MATCH(B462,Historical!$B$7:$B$1452,0))*IF(AH462="n/a",1.03,IF(AH462&lt;0,1.01,IF(AH462&gt;10,1.1,(1+AH462/100))))</f>
        <v>1.1550000000000002</v>
      </c>
      <c r="AS462" s="678">
        <f t="shared" si="131"/>
        <v>1.2705000000000004</v>
      </c>
      <c r="AT462" s="678">
        <f t="shared" si="120"/>
        <v>1.3975500000000005</v>
      </c>
      <c r="AU462" s="678">
        <f t="shared" si="120"/>
        <v>1.5373050000000006</v>
      </c>
      <c r="AV462" s="678">
        <f t="shared" si="120"/>
        <v>1.6910355000000008</v>
      </c>
      <c r="AW462" s="745">
        <f t="shared" si="132"/>
        <v>7.0513905000000028</v>
      </c>
      <c r="AX462" s="854">
        <f t="shared" si="133"/>
        <v>8.7226502968827351</v>
      </c>
      <c r="AY462" s="1090">
        <v>0.72</v>
      </c>
      <c r="AZ462" s="964">
        <v>12.55</v>
      </c>
      <c r="BA462" s="964">
        <v>-43.05</v>
      </c>
      <c r="BB462" s="964">
        <v>3.04</v>
      </c>
      <c r="BC462" s="964">
        <v>-15.42</v>
      </c>
      <c r="BE462" s="701">
        <v>2014</v>
      </c>
      <c r="BF462" s="986" t="e">
        <f>#VALUE!</f>
        <v>#VALUE!</v>
      </c>
      <c r="BG462" s="972">
        <v>2.8000000000000003</v>
      </c>
    </row>
    <row r="463" spans="1:59" ht="11.25" customHeight="1" x14ac:dyDescent="0.2">
      <c r="A463" s="645" t="s">
        <v>2858</v>
      </c>
      <c r="B463" s="651" t="s">
        <v>2859</v>
      </c>
      <c r="C463" s="1080" t="s">
        <v>109</v>
      </c>
      <c r="D463" s="1080" t="s">
        <v>4427</v>
      </c>
      <c r="E463" s="835">
        <v>5</v>
      </c>
      <c r="F463" s="554">
        <v>799</v>
      </c>
      <c r="G463" s="554" t="s">
        <v>116</v>
      </c>
      <c r="H463" s="554" t="s">
        <v>116</v>
      </c>
      <c r="I463" s="966">
        <v>31.99</v>
      </c>
      <c r="J463" s="745">
        <f t="shared" si="121"/>
        <v>3.125976867771179</v>
      </c>
      <c r="K463" s="968">
        <v>0.25</v>
      </c>
      <c r="L463" s="679">
        <v>4</v>
      </c>
      <c r="M463" s="736">
        <f t="shared" si="122"/>
        <v>1</v>
      </c>
      <c r="N463" s="644" t="s">
        <v>165</v>
      </c>
      <c r="O463" s="838">
        <v>0.15</v>
      </c>
      <c r="P463" s="958">
        <v>43173</v>
      </c>
      <c r="Q463" s="958">
        <v>43192</v>
      </c>
      <c r="R463" s="736">
        <f t="shared" si="123"/>
        <v>66.666666666666671</v>
      </c>
      <c r="S463" s="802">
        <f>IF(INDEX(Historical!$D$7:$D$1452,MATCH(B463,Historical!$B$7:$B$1452,0))=0,"n/a",(INDEX(Historical!$C$7:$C$1452,MATCH(B463,Historical!$B$7:$B$1452,0))/INDEX(Historical!$D$7:$D$1452,MATCH(B463,Historical!$B$7:$B$1452,0))-1)*100)</f>
        <v>18.75</v>
      </c>
      <c r="T463" s="802">
        <f>IF(INDEX(Historical!$F$7:$F$1452,MATCH(B463,Historical!$B$7:$B$1452,0))=0,"n/a",((INDEX(Historical!$C$7:$C$1452,MATCH(B463,Historical!$B$7:$B$1452,0))/INDEX(Historical!$F$7:$F$1452,MATCH(B463,Historical!$B$7:$B$1452,0)))^(1/3)-1)*100)</f>
        <v>52.727868607240147</v>
      </c>
      <c r="U463" s="802">
        <f>IF(INDEX(Historical!$I$7:$I$1452,MATCH(B463,Historical!$B$7:$B$1452,0))=0,"n/a",((INDEX(Historical!$C$7:$C$1452,MATCH(B463,Historical!$B$7:$B$1452,0))/INDEX(Historical!$I$7:$I$1452,MATCH(B463,Historical!$B$7:$B$1452,0)))^(1/5)-1)*100)</f>
        <v>70.122976606424544</v>
      </c>
      <c r="V463" s="802">
        <f>IF(INDEX(Historical!$O$7:$O$1452,MATCH(B463,Historical!$B$7:$B$1452,0))=0,"n/a",((INDEX(Historical!$C$7:$C$1452,MATCH(B463,Historical!$B$7:$B$1452,0))/INDEX(Historical!$O$7:$O$1452,MATCH(B463,Historical!$B$7:$B$1452,0)))^(1/10)-1)*100)</f>
        <v>-13.725209766908931</v>
      </c>
      <c r="W463" s="803" t="str">
        <f t="shared" si="124"/>
        <v>n/a</v>
      </c>
      <c r="X463" s="804" t="str">
        <f t="shared" si="125"/>
        <v>n/a</v>
      </c>
      <c r="Y463" s="759"/>
      <c r="Z463" s="745">
        <f t="shared" si="126"/>
        <v>31.15264797507788</v>
      </c>
      <c r="AA463" s="678">
        <f t="shared" si="127"/>
        <v>9.9657320872274138</v>
      </c>
      <c r="AB463" s="679">
        <v>12</v>
      </c>
      <c r="AC463" s="959">
        <v>3.21</v>
      </c>
      <c r="AD463" s="959">
        <v>1.25</v>
      </c>
      <c r="AE463" s="959">
        <v>2.94</v>
      </c>
      <c r="AF463" s="959">
        <v>1.32</v>
      </c>
      <c r="AG463" s="959">
        <v>11.799999999999999</v>
      </c>
      <c r="AH463" s="959">
        <v>35.099999999999994</v>
      </c>
      <c r="AI463" s="959">
        <v>13.62</v>
      </c>
      <c r="AJ463" s="959">
        <v>-15.5</v>
      </c>
      <c r="AK463" s="959">
        <v>8</v>
      </c>
      <c r="AL463" s="969">
        <v>3800</v>
      </c>
      <c r="AM463" s="964">
        <v>0.8</v>
      </c>
      <c r="AN463" s="959">
        <v>0.57999999999999996</v>
      </c>
      <c r="AO463" s="845">
        <f t="shared" si="128"/>
        <v>63.283221386968314</v>
      </c>
      <c r="AP463" s="846">
        <f t="shared" si="129"/>
        <v>73.24895347419573</v>
      </c>
      <c r="AQ463" s="680">
        <f t="shared" si="130"/>
        <v>-23.537180116694945</v>
      </c>
      <c r="AR463" s="745">
        <f>INDEX(Historical!$C$7:$C$1452,MATCH(B463,Historical!$B$7:$B$1452,0))*IF(AH463="n/a",1.03,IF(AH463&lt;0,1.01,IF(AH463&gt;10,1.1,(1+AH463/100))))</f>
        <v>0.627</v>
      </c>
      <c r="AS463" s="678">
        <f t="shared" si="131"/>
        <v>0.68970000000000009</v>
      </c>
      <c r="AT463" s="678">
        <f t="shared" si="120"/>
        <v>0.74487600000000009</v>
      </c>
      <c r="AU463" s="678">
        <f t="shared" si="120"/>
        <v>0.80446608000000019</v>
      </c>
      <c r="AV463" s="678">
        <f t="shared" si="120"/>
        <v>0.86882336640000024</v>
      </c>
      <c r="AW463" s="745">
        <f t="shared" si="132"/>
        <v>3.7348654464000006</v>
      </c>
      <c r="AX463" s="854">
        <f t="shared" si="133"/>
        <v>11.675102989684278</v>
      </c>
      <c r="AY463" s="1090">
        <v>1.24</v>
      </c>
      <c r="AZ463" s="964">
        <v>6.88</v>
      </c>
      <c r="BA463" s="964">
        <v>-44.269999999999996</v>
      </c>
      <c r="BB463" s="964">
        <v>-11.48</v>
      </c>
      <c r="BC463" s="964">
        <v>-32.46</v>
      </c>
      <c r="BE463" s="701">
        <v>2014</v>
      </c>
      <c r="BF463" s="986" t="e">
        <f>#VALUE!</f>
        <v>#VALUE!</v>
      </c>
      <c r="BG463" s="972">
        <v>1.0999999999999999</v>
      </c>
    </row>
    <row r="464" spans="1:59" ht="11.25" customHeight="1" x14ac:dyDescent="0.2">
      <c r="A464" s="645" t="s">
        <v>1716</v>
      </c>
      <c r="B464" s="651" t="s">
        <v>1717</v>
      </c>
      <c r="C464" s="1080" t="s">
        <v>4407</v>
      </c>
      <c r="D464" s="1080" t="s">
        <v>4408</v>
      </c>
      <c r="E464" s="835">
        <v>9</v>
      </c>
      <c r="F464" s="554">
        <v>360</v>
      </c>
      <c r="G464" s="554" t="s">
        <v>38</v>
      </c>
      <c r="H464" s="554" t="s">
        <v>116</v>
      </c>
      <c r="I464" s="966">
        <v>45.49</v>
      </c>
      <c r="J464" s="745">
        <f t="shared" si="121"/>
        <v>5.7595075840844139</v>
      </c>
      <c r="K464" s="968">
        <v>0.65500000000000003</v>
      </c>
      <c r="L464" s="679">
        <v>4</v>
      </c>
      <c r="M464" s="736">
        <f t="shared" si="122"/>
        <v>2.62</v>
      </c>
      <c r="N464" s="644" t="s">
        <v>322</v>
      </c>
      <c r="O464" s="838">
        <v>0.625</v>
      </c>
      <c r="P464" s="958">
        <v>43173</v>
      </c>
      <c r="Q464" s="958">
        <v>43189</v>
      </c>
      <c r="R464" s="736">
        <f t="shared" si="123"/>
        <v>4.8000000000000043</v>
      </c>
      <c r="S464" s="802">
        <f>IF(INDEX(Historical!$D$7:$D$1452,MATCH(B464,Historical!$B$7:$B$1452,0))=0,"n/a",(INDEX(Historical!$C$7:$C$1452,MATCH(B464,Historical!$B$7:$B$1452,0))/INDEX(Historical!$D$7:$D$1452,MATCH(B464,Historical!$B$7:$B$1452,0))-1)*100)</f>
        <v>5.0420168067226934</v>
      </c>
      <c r="T464" s="802">
        <f>IF(INDEX(Historical!$F$7:$F$1452,MATCH(B464,Historical!$B$7:$B$1452,0))=0,"n/a",((INDEX(Historical!$C$7:$C$1452,MATCH(B464,Historical!$B$7:$B$1452,0))/INDEX(Historical!$F$7:$F$1452,MATCH(B464,Historical!$B$7:$B$1452,0)))^(1/3)-1)*100)</f>
        <v>4.9934208245727696</v>
      </c>
      <c r="U464" s="802">
        <f>IF(INDEX(Historical!$I$7:$I$1452,MATCH(B464,Historical!$B$7:$B$1452,0))=0,"n/a",((INDEX(Historical!$C$7:$C$1452,MATCH(B464,Historical!$B$7:$B$1452,0))/INDEX(Historical!$I$7:$I$1452,MATCH(B464,Historical!$B$7:$B$1452,0)))^(1/5)-1)*100)</f>
        <v>6.2071258063262968</v>
      </c>
      <c r="V464" s="802">
        <f>IF(INDEX(Historical!$O$7:$O$1452,MATCH(B464,Historical!$B$7:$B$1452,0))=0,"n/a",((INDEX(Historical!$C$7:$C$1452,MATCH(B464,Historical!$B$7:$B$1452,0))/INDEX(Historical!$O$7:$O$1452,MATCH(B464,Historical!$B$7:$B$1452,0)))^(1/10)-1)*100)</f>
        <v>4.9643761189344771</v>
      </c>
      <c r="W464" s="803">
        <f t="shared" si="124"/>
        <v>1.2503335076993634</v>
      </c>
      <c r="X464" s="804" t="str">
        <f t="shared" si="125"/>
        <v>n/a</v>
      </c>
      <c r="Y464" s="754"/>
      <c r="Z464" s="745">
        <f t="shared" si="126"/>
        <v>211.29032258064515</v>
      </c>
      <c r="AA464" s="678">
        <f t="shared" si="127"/>
        <v>36.685483870967744</v>
      </c>
      <c r="AB464" s="679">
        <v>12</v>
      </c>
      <c r="AC464" s="959">
        <v>1.24</v>
      </c>
      <c r="AD464" s="959">
        <v>6.29</v>
      </c>
      <c r="AE464" s="959">
        <v>4.43</v>
      </c>
      <c r="AF464" s="961" t="s">
        <v>138</v>
      </c>
      <c r="AG464" s="961">
        <v>-746.1</v>
      </c>
      <c r="AH464" s="959">
        <v>-48.1</v>
      </c>
      <c r="AI464" s="959">
        <v>-34.31</v>
      </c>
      <c r="AJ464" s="959">
        <v>-7.7</v>
      </c>
      <c r="AK464" s="959">
        <v>5.84</v>
      </c>
      <c r="AL464" s="969">
        <v>2860</v>
      </c>
      <c r="AM464" s="964">
        <v>0.4</v>
      </c>
      <c r="AN464" s="962" t="s">
        <v>138</v>
      </c>
      <c r="AO464" s="845">
        <f t="shared" si="128"/>
        <v>-24.718850480557034</v>
      </c>
      <c r="AP464" s="846">
        <f t="shared" si="129"/>
        <v>11.96663339041071</v>
      </c>
      <c r="AQ464" s="680" t="str">
        <f t="shared" si="130"/>
        <v>n/a</v>
      </c>
      <c r="AR464" s="745">
        <f>INDEX(Historical!$C$7:$C$1452,MATCH(B464,Historical!$B$7:$B$1452,0))*IF(AH464="n/a",1.03,IF(AH464&lt;0,1.01,IF(AH464&gt;10,1.1,(1+AH464/100))))</f>
        <v>2.5249999999999999</v>
      </c>
      <c r="AS464" s="678">
        <f t="shared" si="131"/>
        <v>2.5502500000000001</v>
      </c>
      <c r="AT464" s="678">
        <f t="shared" si="120"/>
        <v>2.6991846000000002</v>
      </c>
      <c r="AU464" s="678">
        <f t="shared" si="120"/>
        <v>2.8568169806400001</v>
      </c>
      <c r="AV464" s="678">
        <f t="shared" si="120"/>
        <v>3.0236550923093763</v>
      </c>
      <c r="AW464" s="745">
        <f t="shared" si="132"/>
        <v>13.654906672949377</v>
      </c>
      <c r="AX464" s="854">
        <f t="shared" si="133"/>
        <v>30.017381123212523</v>
      </c>
      <c r="AY464" s="1090">
        <v>0.79</v>
      </c>
      <c r="AZ464" s="964">
        <v>4.72</v>
      </c>
      <c r="BA464" s="964">
        <v>-31.71</v>
      </c>
      <c r="BB464" s="964">
        <v>-12.32</v>
      </c>
      <c r="BC464" s="964">
        <v>-19.939999999999998</v>
      </c>
      <c r="BE464" s="701">
        <v>2010</v>
      </c>
      <c r="BF464" s="986" t="e">
        <f>#VALUE!</f>
        <v>#VALUE!</v>
      </c>
      <c r="BG464" s="972">
        <v>1.7999999999999998</v>
      </c>
    </row>
    <row r="465" spans="1:59" ht="11.25" customHeight="1" x14ac:dyDescent="0.2">
      <c r="A465" s="566" t="s">
        <v>1718</v>
      </c>
      <c r="B465" s="651" t="s">
        <v>1719</v>
      </c>
      <c r="C465" s="1080" t="s">
        <v>109</v>
      </c>
      <c r="D465" s="1080" t="s">
        <v>4423</v>
      </c>
      <c r="E465" s="835">
        <v>9</v>
      </c>
      <c r="F465" s="554">
        <v>398</v>
      </c>
      <c r="G465" s="554" t="s">
        <v>107</v>
      </c>
      <c r="H465" s="554" t="s">
        <v>107</v>
      </c>
      <c r="I465" s="966">
        <v>48.96</v>
      </c>
      <c r="J465" s="745">
        <f t="shared" si="121"/>
        <v>2.4509803921568629</v>
      </c>
      <c r="K465" s="968">
        <v>0.3</v>
      </c>
      <c r="L465" s="679">
        <v>4</v>
      </c>
      <c r="M465" s="736">
        <f t="shared" si="122"/>
        <v>1.2</v>
      </c>
      <c r="N465" s="644" t="s">
        <v>714</v>
      </c>
      <c r="O465" s="838">
        <v>0.21</v>
      </c>
      <c r="P465" s="958">
        <v>43409</v>
      </c>
      <c r="Q465" s="958">
        <v>43424</v>
      </c>
      <c r="R465" s="736">
        <f t="shared" si="123"/>
        <v>42.857142857142854</v>
      </c>
      <c r="S465" s="802">
        <f>IF(INDEX(Historical!$D$7:$D$1452,MATCH(B465,Historical!$B$7:$B$1452,0))=0,"n/a",(INDEX(Historical!$C$7:$C$1452,MATCH(B465,Historical!$B$7:$B$1452,0))/INDEX(Historical!$D$7:$D$1452,MATCH(B465,Historical!$B$7:$B$1452,0))-1)*100)</f>
        <v>8.6956521739130608</v>
      </c>
      <c r="T465" s="802">
        <f>IF(INDEX(Historical!$F$7:$F$1452,MATCH(B465,Historical!$B$7:$B$1452,0))=0,"n/a",((INDEX(Historical!$C$7:$C$1452,MATCH(B465,Historical!$B$7:$B$1452,0))/INDEX(Historical!$F$7:$F$1452,MATCH(B465,Historical!$B$7:$B$1452,0)))^(1/3)-1)*100)</f>
        <v>13.718300976297648</v>
      </c>
      <c r="U465" s="802">
        <f>IF(INDEX(Historical!$I$7:$I$1452,MATCH(B465,Historical!$B$7:$B$1452,0))=0,"n/a",((INDEX(Historical!$C$7:$C$1452,MATCH(B465,Historical!$B$7:$B$1452,0))/INDEX(Historical!$I$7:$I$1452,MATCH(B465,Historical!$B$7:$B$1452,0)))^(1/5)-1)*100)</f>
        <v>22.670320469638881</v>
      </c>
      <c r="V465" s="802" t="str">
        <f>IF(INDEX(Historical!$O$7:$O$1452,MATCH(B465,Historical!$B$7:$B$1452,0))=0,"n/a",((INDEX(Historical!$C$7:$C$1452,MATCH(B465,Historical!$B$7:$B$1452,0))/INDEX(Historical!$O$7:$O$1452,MATCH(B465,Historical!$B$7:$B$1452,0)))^(1/10)-1)*100)</f>
        <v>n/a</v>
      </c>
      <c r="W465" s="803" t="str">
        <f t="shared" si="124"/>
        <v>n/a</v>
      </c>
      <c r="X465" s="804">
        <f t="shared" si="125"/>
        <v>1.5013457264661512</v>
      </c>
      <c r="Y465" s="759"/>
      <c r="Z465" s="745">
        <f t="shared" si="126"/>
        <v>48.582995951416997</v>
      </c>
      <c r="AA465" s="678">
        <f t="shared" si="127"/>
        <v>19.821862348178136</v>
      </c>
      <c r="AB465" s="679">
        <v>9</v>
      </c>
      <c r="AC465" s="959">
        <v>2.4700000000000002</v>
      </c>
      <c r="AD465" s="959">
        <v>1.04</v>
      </c>
      <c r="AE465" s="959">
        <v>5.12</v>
      </c>
      <c r="AF465" s="959">
        <v>3.47</v>
      </c>
      <c r="AG465" s="959">
        <v>19</v>
      </c>
      <c r="AH465" s="959">
        <v>50</v>
      </c>
      <c r="AI465" s="959">
        <v>10.14</v>
      </c>
      <c r="AJ465" s="959">
        <v>15.1</v>
      </c>
      <c r="AK465" s="959">
        <v>19.139999999999997</v>
      </c>
      <c r="AL465" s="969">
        <v>27940</v>
      </c>
      <c r="AM465" s="964">
        <v>0.3</v>
      </c>
      <c r="AN465" s="959">
        <v>0.32</v>
      </c>
      <c r="AO465" s="845">
        <f t="shared" si="128"/>
        <v>5.2994385136176092</v>
      </c>
      <c r="AP465" s="846">
        <f t="shared" si="129"/>
        <v>25.121300861795746</v>
      </c>
      <c r="AQ465" s="680">
        <f t="shared" si="130"/>
        <v>74.841976078944739</v>
      </c>
      <c r="AR465" s="745">
        <f>INDEX(Historical!$C$7:$C$1452,MATCH(B465,Historical!$B$7:$B$1452,0))*IF(AH465="n/a",1.03,IF(AH465&lt;0,1.01,IF(AH465&gt;10,1.1,(1+AH465/100))))</f>
        <v>0.82500000000000007</v>
      </c>
      <c r="AS465" s="678">
        <f t="shared" si="131"/>
        <v>0.9075000000000002</v>
      </c>
      <c r="AT465" s="678">
        <f t="shared" si="120"/>
        <v>0.9982500000000003</v>
      </c>
      <c r="AU465" s="678">
        <f t="shared" si="120"/>
        <v>1.0980750000000004</v>
      </c>
      <c r="AV465" s="678">
        <f t="shared" si="120"/>
        <v>1.2078825000000004</v>
      </c>
      <c r="AW465" s="745">
        <f t="shared" si="132"/>
        <v>5.0367075000000012</v>
      </c>
      <c r="AX465" s="854">
        <f t="shared" si="133"/>
        <v>10.287392769607845</v>
      </c>
      <c r="AY465" s="1090">
        <v>1.18</v>
      </c>
      <c r="AZ465" s="964">
        <v>7.13</v>
      </c>
      <c r="BA465" s="964">
        <v>-22.3</v>
      </c>
      <c r="BB465" s="964">
        <v>-3.55</v>
      </c>
      <c r="BC465" s="964">
        <v>-12.64</v>
      </c>
      <c r="BE465" s="701">
        <v>2011</v>
      </c>
      <c r="BF465" s="986" t="e">
        <f>#VALUE!</f>
        <v>#VALUE!</v>
      </c>
      <c r="BG465" s="972">
        <v>3.9</v>
      </c>
    </row>
    <row r="466" spans="1:59" ht="11.25" customHeight="1" x14ac:dyDescent="0.2">
      <c r="A466" s="566" t="s">
        <v>1720</v>
      </c>
      <c r="B466" s="651" t="s">
        <v>1721</v>
      </c>
      <c r="C466" s="1080" t="s">
        <v>4277</v>
      </c>
      <c r="D466" s="1080" t="s">
        <v>4426</v>
      </c>
      <c r="E466" s="835">
        <v>6</v>
      </c>
      <c r="F466" s="554">
        <v>720</v>
      </c>
      <c r="G466" s="554" t="s">
        <v>107</v>
      </c>
      <c r="H466" s="554" t="s">
        <v>107</v>
      </c>
      <c r="I466" s="966">
        <v>75.63</v>
      </c>
      <c r="J466" s="745">
        <f t="shared" si="121"/>
        <v>2.3271188681740052</v>
      </c>
      <c r="K466" s="968">
        <v>0.44</v>
      </c>
      <c r="L466" s="679">
        <v>4</v>
      </c>
      <c r="M466" s="736">
        <f t="shared" si="122"/>
        <v>1.76</v>
      </c>
      <c r="N466" s="644" t="s">
        <v>229</v>
      </c>
      <c r="O466" s="838">
        <v>0.4</v>
      </c>
      <c r="P466" s="958">
        <v>43244</v>
      </c>
      <c r="Q466" s="958">
        <v>43259</v>
      </c>
      <c r="R466" s="736">
        <f t="shared" si="123"/>
        <v>9.9999999999999947</v>
      </c>
      <c r="S466" s="802">
        <f>IF(INDEX(Historical!$D$7:$D$1452,MATCH(B466,Historical!$B$7:$B$1452,0))=0,"n/a",(INDEX(Historical!$C$7:$C$1452,MATCH(B466,Historical!$B$7:$B$1452,0))/INDEX(Historical!$D$7:$D$1452,MATCH(B466,Historical!$B$7:$B$1452,0))-1)*100)</f>
        <v>9.0277777777778123</v>
      </c>
      <c r="T466" s="802">
        <f>IF(INDEX(Historical!$F$7:$F$1452,MATCH(B466,Historical!$B$7:$B$1452,0))=0,"n/a",((INDEX(Historical!$C$7:$C$1452,MATCH(B466,Historical!$B$7:$B$1452,0))/INDEX(Historical!$F$7:$F$1452,MATCH(B466,Historical!$B$7:$B$1452,0)))^(1/3)-1)*100)</f>
        <v>11.916437305324322</v>
      </c>
      <c r="U466" s="802">
        <f>IF(INDEX(Historical!$I$7:$I$1452,MATCH(B466,Historical!$B$7:$B$1452,0))=0,"n/a",((INDEX(Historical!$C$7:$C$1452,MATCH(B466,Historical!$B$7:$B$1452,0))/INDEX(Historical!$I$7:$I$1452,MATCH(B466,Historical!$B$7:$B$1452,0)))^(1/5)-1)*100)</f>
        <v>14.15184275515653</v>
      </c>
      <c r="V466" s="802" t="str">
        <f>IF(INDEX(Historical!$O$7:$O$1452,MATCH(B466,Historical!$B$7:$B$1452,0))=0,"n/a",((INDEX(Historical!$C$7:$C$1452,MATCH(B466,Historical!$B$7:$B$1452,0))/INDEX(Historical!$O$7:$O$1452,MATCH(B466,Historical!$B$7:$B$1452,0)))^(1/10)-1)*100)</f>
        <v>n/a</v>
      </c>
      <c r="W466" s="803" t="str">
        <f t="shared" si="124"/>
        <v>n/a</v>
      </c>
      <c r="X466" s="804">
        <f t="shared" si="125"/>
        <v>0.52805383414763174</v>
      </c>
      <c r="Y466" s="967" t="s">
        <v>1722</v>
      </c>
      <c r="Z466" s="745">
        <f t="shared" si="126"/>
        <v>19.620958751393534</v>
      </c>
      <c r="AA466" s="678">
        <f t="shared" si="127"/>
        <v>8.4314381270902992</v>
      </c>
      <c r="AB466" s="679">
        <v>9</v>
      </c>
      <c r="AC466" s="959">
        <v>8.9700000000000006</v>
      </c>
      <c r="AD466" s="959">
        <v>0.81</v>
      </c>
      <c r="AE466" s="959">
        <v>1.89</v>
      </c>
      <c r="AF466" s="959">
        <v>2.42</v>
      </c>
      <c r="AG466" s="959">
        <v>26</v>
      </c>
      <c r="AH466" s="959">
        <v>107.5</v>
      </c>
      <c r="AI466" s="959">
        <v>10.9</v>
      </c>
      <c r="AJ466" s="959">
        <v>26.8</v>
      </c>
      <c r="AK466" s="959">
        <v>10.4</v>
      </c>
      <c r="AL466" s="969">
        <v>26410</v>
      </c>
      <c r="AM466" s="964">
        <v>0.2</v>
      </c>
      <c r="AN466" s="959">
        <v>0.37</v>
      </c>
      <c r="AO466" s="845">
        <f t="shared" si="128"/>
        <v>8.0475234962402347</v>
      </c>
      <c r="AP466" s="846">
        <f t="shared" si="129"/>
        <v>16.478961623330534</v>
      </c>
      <c r="AQ466" s="680">
        <f t="shared" si="130"/>
        <v>-4.7714322332058856</v>
      </c>
      <c r="AR466" s="745">
        <f>INDEX(Historical!$C$7:$C$1452,MATCH(B466,Historical!$B$7:$B$1452,0))*IF(AH466="n/a",1.03,IF(AH466&lt;0,1.01,IF(AH466&gt;10,1.1,(1+AH466/100))))</f>
        <v>1.7270000000000005</v>
      </c>
      <c r="AS466" s="678">
        <f t="shared" si="131"/>
        <v>1.8997000000000008</v>
      </c>
      <c r="AT466" s="678">
        <f t="shared" si="120"/>
        <v>2.0896700000000012</v>
      </c>
      <c r="AU466" s="678">
        <f t="shared" si="120"/>
        <v>2.2986370000000016</v>
      </c>
      <c r="AV466" s="678">
        <f t="shared" si="120"/>
        <v>2.5285007000000022</v>
      </c>
      <c r="AW466" s="745">
        <f t="shared" si="132"/>
        <v>10.543507700000006</v>
      </c>
      <c r="AX466" s="854">
        <f t="shared" si="133"/>
        <v>13.940906650799956</v>
      </c>
      <c r="AY466" s="1090">
        <v>0.99</v>
      </c>
      <c r="AZ466" s="964">
        <v>8.2900000000000009</v>
      </c>
      <c r="BA466" s="964">
        <v>-30.12</v>
      </c>
      <c r="BB466" s="964">
        <v>-0.01</v>
      </c>
      <c r="BC466" s="964">
        <v>-15.079999999999998</v>
      </c>
      <c r="BE466" s="701">
        <v>2013</v>
      </c>
      <c r="BF466" s="986" t="e">
        <f>#VALUE!</f>
        <v>#VALUE!</v>
      </c>
      <c r="BG466" s="972">
        <v>13.200000000000001</v>
      </c>
    </row>
    <row r="467" spans="1:59" s="882" customFormat="1" ht="11.25" customHeight="1" x14ac:dyDescent="0.2">
      <c r="A467" s="885" t="s">
        <v>1723</v>
      </c>
      <c r="B467" s="890" t="s">
        <v>1724</v>
      </c>
      <c r="C467" s="1080" t="s">
        <v>113</v>
      </c>
      <c r="D467" s="1080" t="s">
        <v>214</v>
      </c>
      <c r="E467" s="862">
        <v>6</v>
      </c>
      <c r="F467" s="554">
        <v>692</v>
      </c>
      <c r="G467" s="1179" t="s">
        <v>107</v>
      </c>
      <c r="H467" s="1179" t="s">
        <v>107</v>
      </c>
      <c r="I467" s="863">
        <v>27.57</v>
      </c>
      <c r="J467" s="864">
        <f t="shared" si="121"/>
        <v>1.4508523757707654</v>
      </c>
      <c r="K467" s="865">
        <v>0.1</v>
      </c>
      <c r="L467" s="866">
        <v>4</v>
      </c>
      <c r="M467" s="867">
        <f t="shared" si="122"/>
        <v>0.4</v>
      </c>
      <c r="N467" s="868" t="s">
        <v>346</v>
      </c>
      <c r="O467" s="869">
        <v>0.08</v>
      </c>
      <c r="P467" s="870">
        <v>43167</v>
      </c>
      <c r="Q467" s="870">
        <v>43178</v>
      </c>
      <c r="R467" s="867">
        <f t="shared" si="123"/>
        <v>25.000000000000007</v>
      </c>
      <c r="S467" s="802">
        <f>IF(INDEX(Historical!$D$7:$D$1452,MATCH(B467,Historical!$B$7:$B$1452,0))=0,"n/a",(INDEX(Historical!$C$7:$C$1452,MATCH(B467,Historical!$B$7:$B$1452,0))/INDEX(Historical!$D$7:$D$1452,MATCH(B467,Historical!$B$7:$B$1452,0))-1)*100)</f>
        <v>14.285714285714279</v>
      </c>
      <c r="T467" s="802">
        <f>IF(INDEX(Historical!$F$7:$F$1452,MATCH(B467,Historical!$B$7:$B$1452,0))=0,"n/a",((INDEX(Historical!$C$7:$C$1452,MATCH(B467,Historical!$B$7:$B$1452,0))/INDEX(Historical!$F$7:$F$1452,MATCH(B467,Historical!$B$7:$B$1452,0)))^(1/3)-1)*100)</f>
        <v>16.960709528514649</v>
      </c>
      <c r="U467" s="802" t="str">
        <f>IF(INDEX(Historical!$I$7:$I$1452,MATCH(B467,Historical!$B$7:$B$1452,0))=0,"n/a",((INDEX(Historical!$C$7:$C$1452,MATCH(B467,Historical!$B$7:$B$1452,0))/INDEX(Historical!$I$7:$I$1452,MATCH(B467,Historical!$B$7:$B$1452,0)))^(1/5)-1)*100)</f>
        <v>n/a</v>
      </c>
      <c r="V467" s="802" t="str">
        <f>IF(INDEX(Historical!$O$7:$O$1452,MATCH(B467,Historical!$B$7:$B$1452,0))=0,"n/a",((INDEX(Historical!$C$7:$C$1452,MATCH(B467,Historical!$B$7:$B$1452,0))/INDEX(Historical!$O$7:$O$1452,MATCH(B467,Historical!$B$7:$B$1452,0)))^(1/10)-1)*100)</f>
        <v>n/a</v>
      </c>
      <c r="W467" s="871" t="str">
        <f t="shared" si="124"/>
        <v>n/a</v>
      </c>
      <c r="X467" s="872" t="str">
        <f t="shared" si="125"/>
        <v>n/a</v>
      </c>
      <c r="Y467" s="1175"/>
      <c r="Z467" s="864">
        <f t="shared" si="126"/>
        <v>19.417475728155338</v>
      </c>
      <c r="AA467" s="874">
        <f t="shared" si="127"/>
        <v>13.383495145631068</v>
      </c>
      <c r="AB467" s="866">
        <v>12</v>
      </c>
      <c r="AC467" s="875">
        <v>2.06</v>
      </c>
      <c r="AD467" s="875">
        <v>0.33</v>
      </c>
      <c r="AE467" s="875">
        <v>0.43</v>
      </c>
      <c r="AF467" s="875">
        <v>2.09</v>
      </c>
      <c r="AG467" s="875">
        <v>11.4</v>
      </c>
      <c r="AH467" s="884">
        <v>165</v>
      </c>
      <c r="AI467" s="884">
        <v>30.459999999999997</v>
      </c>
      <c r="AJ467" s="875">
        <v>11.5</v>
      </c>
      <c r="AK467" s="875">
        <v>40.089999999999996</v>
      </c>
      <c r="AL467" s="876">
        <v>2110</v>
      </c>
      <c r="AM467" s="877">
        <v>2.4</v>
      </c>
      <c r="AN467" s="875">
        <v>1.1599999999999999</v>
      </c>
      <c r="AO467" s="878" t="str">
        <f t="shared" si="128"/>
        <v>n/a</v>
      </c>
      <c r="AP467" s="879" t="str">
        <f t="shared" si="129"/>
        <v>n/a</v>
      </c>
      <c r="AQ467" s="880">
        <f t="shared" si="130"/>
        <v>11.497892066509841</v>
      </c>
      <c r="AR467" s="745">
        <f>INDEX(Historical!$C$7:$C$1452,MATCH(B467,Historical!$B$7:$B$1452,0))*IF(AH467="n/a",1.03,IF(AH467&lt;0,1.01,IF(AH467&gt;10,1.1,(1+AH467/100))))</f>
        <v>0.35200000000000004</v>
      </c>
      <c r="AS467" s="874">
        <f t="shared" si="131"/>
        <v>0.38720000000000004</v>
      </c>
      <c r="AT467" s="874">
        <f t="shared" ref="AT467:AV486" si="135">IF($AK467="n/a",1.03*AS467,IF($AK467&lt;0,1.01*AS467,IF($AK467&gt;10,1.1*AS467,(1+$AK467/100)*AS467)))</f>
        <v>0.42592000000000008</v>
      </c>
      <c r="AU467" s="874">
        <f t="shared" si="135"/>
        <v>0.4685120000000001</v>
      </c>
      <c r="AV467" s="874">
        <f t="shared" si="135"/>
        <v>0.51536320000000013</v>
      </c>
      <c r="AW467" s="864">
        <f t="shared" si="132"/>
        <v>2.1489952000000003</v>
      </c>
      <c r="AX467" s="881">
        <f t="shared" si="133"/>
        <v>7.7946869785999278</v>
      </c>
      <c r="AY467" s="1091">
        <v>1.55</v>
      </c>
      <c r="AZ467" s="877">
        <v>8.24</v>
      </c>
      <c r="BA467" s="877">
        <v>-45.050000000000004</v>
      </c>
      <c r="BB467" s="877">
        <v>-9.5699999999999985</v>
      </c>
      <c r="BC467" s="877">
        <v>-26.52</v>
      </c>
      <c r="BD467" s="1007"/>
      <c r="BE467" s="701">
        <v>2013</v>
      </c>
      <c r="BF467" s="986" t="e">
        <f>#VALUE!</f>
        <v>#VALUE!</v>
      </c>
      <c r="BG467" s="938">
        <v>3.5000000000000004</v>
      </c>
    </row>
    <row r="468" spans="1:59" ht="11.25" customHeight="1" x14ac:dyDescent="0.2">
      <c r="A468" s="645" t="s">
        <v>1725</v>
      </c>
      <c r="B468" s="651" t="s">
        <v>1726</v>
      </c>
      <c r="C468" s="1080" t="s">
        <v>4407</v>
      </c>
      <c r="D468" s="1080" t="s">
        <v>4408</v>
      </c>
      <c r="E468" s="835">
        <v>8</v>
      </c>
      <c r="F468" s="554">
        <v>542</v>
      </c>
      <c r="G468" s="554" t="s">
        <v>107</v>
      </c>
      <c r="H468" s="554" t="s">
        <v>107</v>
      </c>
      <c r="I468" s="966">
        <v>35.17</v>
      </c>
      <c r="J468" s="745">
        <f t="shared" si="121"/>
        <v>2.7295990901336364</v>
      </c>
      <c r="K468" s="968">
        <v>0.24</v>
      </c>
      <c r="L468" s="679">
        <v>4</v>
      </c>
      <c r="M468" s="736">
        <f t="shared" si="122"/>
        <v>0.96</v>
      </c>
      <c r="N468" s="644" t="s">
        <v>463</v>
      </c>
      <c r="O468" s="838">
        <v>0.22</v>
      </c>
      <c r="P468" s="958">
        <v>43377</v>
      </c>
      <c r="Q468" s="958">
        <v>43392</v>
      </c>
      <c r="R468" s="736">
        <f t="shared" si="123"/>
        <v>9.0909090909090864</v>
      </c>
      <c r="S468" s="802">
        <f>IF(INDEX(Historical!$D$7:$D$1452,MATCH(B468,Historical!$B$7:$B$1452,0))=0,"n/a",(INDEX(Historical!$C$7:$C$1452,MATCH(B468,Historical!$B$7:$B$1452,0))/INDEX(Historical!$D$7:$D$1452,MATCH(B468,Historical!$B$7:$B$1452,0))-1)*100)</f>
        <v>7.8947368421052655</v>
      </c>
      <c r="T468" s="802">
        <f>IF(INDEX(Historical!$F$7:$F$1452,MATCH(B468,Historical!$B$7:$B$1452,0))=0,"n/a",((INDEX(Historical!$C$7:$C$1452,MATCH(B468,Historical!$B$7:$B$1452,0))/INDEX(Historical!$F$7:$F$1452,MATCH(B468,Historical!$B$7:$B$1452,0)))^(1/3)-1)*100)</f>
        <v>14.940574679424357</v>
      </c>
      <c r="U468" s="802">
        <f>IF(INDEX(Historical!$I$7:$I$1452,MATCH(B468,Historical!$B$7:$B$1452,0))=0,"n/a",((INDEX(Historical!$C$7:$C$1452,MATCH(B468,Historical!$B$7:$B$1452,0))/INDEX(Historical!$I$7:$I$1452,MATCH(B468,Historical!$B$7:$B$1452,0)))^(1/5)-1)*100)</f>
        <v>13.258872838875678</v>
      </c>
      <c r="V468" s="802" t="str">
        <f>IF(INDEX(Historical!$O$7:$O$1452,MATCH(B468,Historical!$B$7:$B$1452,0))=0,"n/a",((INDEX(Historical!$C$7:$C$1452,MATCH(B468,Historical!$B$7:$B$1452,0))/INDEX(Historical!$O$7:$O$1452,MATCH(B468,Historical!$B$7:$B$1452,0)))^(1/10)-1)*100)</f>
        <v>n/a</v>
      </c>
      <c r="W468" s="803" t="str">
        <f t="shared" si="124"/>
        <v>n/a</v>
      </c>
      <c r="X468" s="804">
        <f t="shared" si="125"/>
        <v>0.32982270743471837</v>
      </c>
      <c r="Y468" s="967"/>
      <c r="Z468" s="745">
        <f t="shared" si="126"/>
        <v>106.66666666666667</v>
      </c>
      <c r="AA468" s="678">
        <f t="shared" si="127"/>
        <v>39.077777777777776</v>
      </c>
      <c r="AB468" s="679">
        <v>12</v>
      </c>
      <c r="AC468" s="959">
        <v>0.9</v>
      </c>
      <c r="AD468" s="959">
        <v>3.89</v>
      </c>
      <c r="AE468" s="959">
        <v>14.86</v>
      </c>
      <c r="AF468" s="959">
        <v>1.76</v>
      </c>
      <c r="AG468" s="959">
        <v>4.7</v>
      </c>
      <c r="AH468" s="959">
        <v>272.5</v>
      </c>
      <c r="AI468" s="959">
        <v>-19.7</v>
      </c>
      <c r="AJ468" s="959">
        <v>40.200000000000003</v>
      </c>
      <c r="AK468" s="959">
        <v>10</v>
      </c>
      <c r="AL468" s="969">
        <v>2180</v>
      </c>
      <c r="AM468" s="964">
        <v>1.7999999999999998</v>
      </c>
      <c r="AN468" s="959">
        <v>0.41</v>
      </c>
      <c r="AO468" s="845">
        <f t="shared" si="128"/>
        <v>-23.089305848768461</v>
      </c>
      <c r="AP468" s="846">
        <f t="shared" si="129"/>
        <v>15.988471929009314</v>
      </c>
      <c r="AQ468" s="680">
        <f t="shared" si="130"/>
        <v>74.83565475279778</v>
      </c>
      <c r="AR468" s="745">
        <f>INDEX(Historical!$C$7:$C$1452,MATCH(B468,Historical!$B$7:$B$1452,0))*IF(AH468="n/a",1.03,IF(AH468&lt;0,1.01,IF(AH468&gt;10,1.1,(1+AH468/100))))</f>
        <v>0.90200000000000014</v>
      </c>
      <c r="AS468" s="678">
        <f t="shared" si="131"/>
        <v>0.91102000000000016</v>
      </c>
      <c r="AT468" s="678">
        <f t="shared" si="135"/>
        <v>1.0021220000000002</v>
      </c>
      <c r="AU468" s="678">
        <f t="shared" si="135"/>
        <v>1.1023342000000003</v>
      </c>
      <c r="AV468" s="678">
        <f t="shared" si="135"/>
        <v>1.2125676200000004</v>
      </c>
      <c r="AW468" s="745">
        <f t="shared" si="132"/>
        <v>5.1300438200000018</v>
      </c>
      <c r="AX468" s="854">
        <f t="shared" si="133"/>
        <v>14.58641973272676</v>
      </c>
      <c r="AY468" s="1090">
        <v>0.73</v>
      </c>
      <c r="AZ468" s="964">
        <v>11.44</v>
      </c>
      <c r="BA468" s="964">
        <v>-11.23</v>
      </c>
      <c r="BB468" s="964">
        <v>-6.47</v>
      </c>
      <c r="BC468" s="964">
        <v>-5.12</v>
      </c>
      <c r="BE468" s="701">
        <v>2011</v>
      </c>
      <c r="BF468" s="986" t="e">
        <f>#VALUE!</f>
        <v>#VALUE!</v>
      </c>
      <c r="BG468" s="972">
        <v>3.1</v>
      </c>
    </row>
    <row r="469" spans="1:59" ht="11.25" customHeight="1" x14ac:dyDescent="0.2">
      <c r="A469" s="645" t="s">
        <v>1727</v>
      </c>
      <c r="B469" s="651" t="s">
        <v>1728</v>
      </c>
      <c r="C469" s="1080" t="s">
        <v>109</v>
      </c>
      <c r="D469" s="1080" t="s">
        <v>4419</v>
      </c>
      <c r="E469" s="835">
        <v>9</v>
      </c>
      <c r="F469" s="554">
        <v>383</v>
      </c>
      <c r="G469" s="554" t="s">
        <v>107</v>
      </c>
      <c r="H469" s="554" t="s">
        <v>107</v>
      </c>
      <c r="I469" s="966">
        <v>25.98</v>
      </c>
      <c r="J469" s="745">
        <f t="shared" si="121"/>
        <v>3.3872209391839871</v>
      </c>
      <c r="K469" s="968">
        <v>0.22</v>
      </c>
      <c r="L469" s="679">
        <v>4</v>
      </c>
      <c r="M469" s="736">
        <f t="shared" si="122"/>
        <v>0.88</v>
      </c>
      <c r="N469" s="644" t="s">
        <v>438</v>
      </c>
      <c r="O469" s="838">
        <v>0.2</v>
      </c>
      <c r="P469" s="958">
        <v>43320</v>
      </c>
      <c r="Q469" s="958">
        <v>43335</v>
      </c>
      <c r="R469" s="736">
        <f t="shared" si="123"/>
        <v>9.9999999999999947</v>
      </c>
      <c r="S469" s="802">
        <f>IF(INDEX(Historical!$D$7:$D$1452,MATCH(B469,Historical!$B$7:$B$1452,0))=0,"n/a",(INDEX(Historical!$C$7:$C$1452,MATCH(B469,Historical!$B$7:$B$1452,0))/INDEX(Historical!$D$7:$D$1452,MATCH(B469,Historical!$B$7:$B$1452,0))-1)*100)</f>
        <v>11.111111111111116</v>
      </c>
      <c r="T469" s="802">
        <f>IF(INDEX(Historical!$F$7:$F$1452,MATCH(B469,Historical!$B$7:$B$1452,0))=0,"n/a",((INDEX(Historical!$C$7:$C$1452,MATCH(B469,Historical!$B$7:$B$1452,0))/INDEX(Historical!$F$7:$F$1452,MATCH(B469,Historical!$B$7:$B$1452,0)))^(1/3)-1)*100)</f>
        <v>10.064241629820891</v>
      </c>
      <c r="U469" s="802">
        <f>IF(INDEX(Historical!$I$7:$I$1452,MATCH(B469,Historical!$B$7:$B$1452,0))=0,"n/a",((INDEX(Historical!$C$7:$C$1452,MATCH(B469,Historical!$B$7:$B$1452,0))/INDEX(Historical!$I$7:$I$1452,MATCH(B469,Historical!$B$7:$B$1452,0)))^(1/5)-1)*100)</f>
        <v>12.700920209792542</v>
      </c>
      <c r="V469" s="802" t="str">
        <f>IF(INDEX(Historical!$O$7:$O$1452,MATCH(B469,Historical!$B$7:$B$1452,0))=0,"n/a",((INDEX(Historical!$C$7:$C$1452,MATCH(B469,Historical!$B$7:$B$1452,0))/INDEX(Historical!$O$7:$O$1452,MATCH(B469,Historical!$B$7:$B$1452,0)))^(1/10)-1)*100)</f>
        <v>n/a</v>
      </c>
      <c r="W469" s="803" t="str">
        <f t="shared" si="124"/>
        <v>n/a</v>
      </c>
      <c r="X469" s="804">
        <f t="shared" si="125"/>
        <v>3.0240286213791765</v>
      </c>
      <c r="Y469" s="760"/>
      <c r="Z469" s="745">
        <f t="shared" si="126"/>
        <v>44.44444444444445</v>
      </c>
      <c r="AA469" s="678">
        <f t="shared" si="127"/>
        <v>13.121212121212121</v>
      </c>
      <c r="AB469" s="679">
        <v>12</v>
      </c>
      <c r="AC469" s="959">
        <v>1.98</v>
      </c>
      <c r="AD469" s="959">
        <v>3.28</v>
      </c>
      <c r="AE469" s="959">
        <v>3.52</v>
      </c>
      <c r="AF469" s="959">
        <v>1.01</v>
      </c>
      <c r="AG469" s="959">
        <v>7.1</v>
      </c>
      <c r="AH469" s="959">
        <v>1.7000000000000002</v>
      </c>
      <c r="AI469" s="959">
        <v>-3.26</v>
      </c>
      <c r="AJ469" s="959">
        <v>4.2</v>
      </c>
      <c r="AK469" s="959">
        <v>4</v>
      </c>
      <c r="AL469" s="969">
        <v>254.34</v>
      </c>
      <c r="AM469" s="964">
        <v>4.1000000000000005</v>
      </c>
      <c r="AN469" s="959">
        <v>0</v>
      </c>
      <c r="AO469" s="845">
        <f t="shared" si="128"/>
        <v>2.966929027764408</v>
      </c>
      <c r="AP469" s="846">
        <f t="shared" si="129"/>
        <v>16.088141148976529</v>
      </c>
      <c r="AQ469" s="680">
        <f t="shared" si="130"/>
        <v>-23.253883942141218</v>
      </c>
      <c r="AR469" s="745">
        <f>INDEX(Historical!$C$7:$C$1452,MATCH(B469,Historical!$B$7:$B$1452,0))*IF(AH469="n/a",1.03,IF(AH469&lt;0,1.01,IF(AH469&gt;10,1.1,(1+AH469/100))))</f>
        <v>0.81359999999999999</v>
      </c>
      <c r="AS469" s="678">
        <f t="shared" si="131"/>
        <v>0.82173600000000002</v>
      </c>
      <c r="AT469" s="678">
        <f t="shared" si="135"/>
        <v>0.85460544000000005</v>
      </c>
      <c r="AU469" s="678">
        <f t="shared" si="135"/>
        <v>0.88878965760000006</v>
      </c>
      <c r="AV469" s="678">
        <f t="shared" si="135"/>
        <v>0.92434124390400008</v>
      </c>
      <c r="AW469" s="745">
        <f t="shared" si="132"/>
        <v>4.3030723415040004</v>
      </c>
      <c r="AX469" s="854">
        <f t="shared" si="133"/>
        <v>16.563019020415705</v>
      </c>
      <c r="AY469" s="1090">
        <v>0.37</v>
      </c>
      <c r="AZ469" s="964">
        <v>4.8500000000000005</v>
      </c>
      <c r="BA469" s="964">
        <v>-18.34</v>
      </c>
      <c r="BB469" s="964">
        <v>-4.6100000000000003</v>
      </c>
      <c r="BC469" s="964">
        <v>-11.29</v>
      </c>
      <c r="BE469" s="701">
        <v>2010</v>
      </c>
      <c r="BF469" s="986" t="e">
        <f>#VALUE!</f>
        <v>#VALUE!</v>
      </c>
      <c r="BG469" s="972">
        <v>0.8</v>
      </c>
    </row>
    <row r="470" spans="1:59" ht="11.25" customHeight="1" x14ac:dyDescent="0.2">
      <c r="A470" s="805" t="s">
        <v>3963</v>
      </c>
      <c r="B470" s="899" t="s">
        <v>3964</v>
      </c>
      <c r="C470" s="1080" t="s">
        <v>113</v>
      </c>
      <c r="D470" s="1080" t="s">
        <v>4410</v>
      </c>
      <c r="E470" s="835">
        <v>5</v>
      </c>
      <c r="F470" s="554">
        <v>814</v>
      </c>
      <c r="G470" s="554" t="s">
        <v>107</v>
      </c>
      <c r="H470" s="554" t="s">
        <v>107</v>
      </c>
      <c r="I470" s="973">
        <v>51.77</v>
      </c>
      <c r="J470" s="745">
        <f t="shared" si="121"/>
        <v>0.92717790225999608</v>
      </c>
      <c r="K470" s="566">
        <v>0.12</v>
      </c>
      <c r="L470" s="554">
        <v>4</v>
      </c>
      <c r="M470" s="736">
        <f t="shared" si="122"/>
        <v>0.48</v>
      </c>
      <c r="N470" s="554" t="s">
        <v>108</v>
      </c>
      <c r="O470" s="685">
        <v>0.1</v>
      </c>
      <c r="P470" s="725">
        <v>43235</v>
      </c>
      <c r="Q470" s="725">
        <v>43252</v>
      </c>
      <c r="R470" s="736">
        <f t="shared" si="123"/>
        <v>19.999999999999989</v>
      </c>
      <c r="S470" s="802">
        <f>IF(INDEX(Historical!$D$7:$D$1452,MATCH(B470,Historical!$B$7:$B$1452,0))=0,"n/a",(INDEX(Historical!$C$7:$C$1452,MATCH(B470,Historical!$B$7:$B$1452,0))/INDEX(Historical!$D$7:$D$1452,MATCH(B470,Historical!$B$7:$B$1452,0))-1)*100)</f>
        <v>11.428571428571432</v>
      </c>
      <c r="T470" s="802">
        <f>IF(INDEX(Historical!$F$7:$F$1452,MATCH(B470,Historical!$B$7:$B$1452,0))=0,"n/a",((INDEX(Historical!$C$7:$C$1452,MATCH(B470,Historical!$B$7:$B$1452,0))/INDEX(Historical!$F$7:$F$1452,MATCH(B470,Historical!$B$7:$B$1452,0)))^(1/3)-1)*100)</f>
        <v>22.917892127880691</v>
      </c>
      <c r="U470" s="802" t="str">
        <f>IF(INDEX(Historical!$I$7:$I$1452,MATCH(B470,Historical!$B$7:$B$1452,0))=0,"n/a",((INDEX(Historical!$C$7:$C$1452,MATCH(B470,Historical!$B$7:$B$1452,0))/INDEX(Historical!$I$7:$I$1452,MATCH(B470,Historical!$B$7:$B$1452,0)))^(1/5)-1)*100)</f>
        <v>n/a</v>
      </c>
      <c r="V470" s="802" t="str">
        <f>IF(INDEX(Historical!$O$7:$O$1452,MATCH(B470,Historical!$B$7:$B$1452,0))=0,"n/a",((INDEX(Historical!$C$7:$C$1452,MATCH(B470,Historical!$B$7:$B$1452,0))/INDEX(Historical!$O$7:$O$1452,MATCH(B470,Historical!$B$7:$B$1452,0)))^(1/10)-1)*100)</f>
        <v>n/a</v>
      </c>
      <c r="W470" s="803" t="str">
        <f t="shared" si="124"/>
        <v>n/a</v>
      </c>
      <c r="X470" s="804" t="str">
        <f t="shared" si="125"/>
        <v>n/a</v>
      </c>
      <c r="Y470" s="746"/>
      <c r="Z470" s="745">
        <f t="shared" si="126"/>
        <v>22.222222222222221</v>
      </c>
      <c r="AA470" s="678">
        <f t="shared" si="127"/>
        <v>23.967592592592592</v>
      </c>
      <c r="AB470" s="679">
        <v>9</v>
      </c>
      <c r="AC470" s="972">
        <v>2.16</v>
      </c>
      <c r="AD470" s="972">
        <v>1.6</v>
      </c>
      <c r="AE470" s="959">
        <v>1.32</v>
      </c>
      <c r="AF470" s="959">
        <v>2.96</v>
      </c>
      <c r="AG470" s="959">
        <v>14.399999999999999</v>
      </c>
      <c r="AH470" s="959">
        <v>6.1</v>
      </c>
      <c r="AI470" s="959">
        <v>9.7799999999999994</v>
      </c>
      <c r="AJ470" s="782">
        <v>131.9</v>
      </c>
      <c r="AK470" s="782">
        <v>15</v>
      </c>
      <c r="AL470" s="972">
        <v>2910</v>
      </c>
      <c r="AM470" s="972">
        <v>1.4000000000000001</v>
      </c>
      <c r="AN470" s="972">
        <v>0.28999999999999998</v>
      </c>
      <c r="AO470" s="845" t="str">
        <f t="shared" si="128"/>
        <v>n/a</v>
      </c>
      <c r="AP470" s="846" t="str">
        <f t="shared" si="129"/>
        <v>n/a</v>
      </c>
      <c r="AQ470" s="680">
        <f t="shared" si="130"/>
        <v>77.568858723812738</v>
      </c>
      <c r="AR470" s="745">
        <f>INDEX(Historical!$C$7:$C$1452,MATCH(B470,Historical!$B$7:$B$1452,0))*IF(AH470="n/a",1.03,IF(AH470&lt;0,1.01,IF(AH470&gt;10,1.1,(1+AH470/100))))</f>
        <v>0.41378999999999999</v>
      </c>
      <c r="AS470" s="678">
        <f t="shared" si="131"/>
        <v>0.45425866199999992</v>
      </c>
      <c r="AT470" s="678">
        <f t="shared" si="135"/>
        <v>0.49968452819999998</v>
      </c>
      <c r="AU470" s="678">
        <f t="shared" si="135"/>
        <v>0.54965298102000004</v>
      </c>
      <c r="AV470" s="678">
        <f t="shared" si="135"/>
        <v>0.60461827912200006</v>
      </c>
      <c r="AW470" s="745">
        <f t="shared" si="132"/>
        <v>2.522004450342</v>
      </c>
      <c r="AX470" s="854">
        <f t="shared" si="133"/>
        <v>4.8715558244968129</v>
      </c>
      <c r="AY470" s="831">
        <v>1.0900000000000001</v>
      </c>
      <c r="AZ470" s="959">
        <v>15.950000000000001</v>
      </c>
      <c r="BA470" s="959">
        <v>-28.65</v>
      </c>
      <c r="BB470" s="959">
        <v>-15.2</v>
      </c>
      <c r="BC470" s="959">
        <v>-13.669999999999998</v>
      </c>
      <c r="BE470" s="701">
        <v>2014</v>
      </c>
      <c r="BF470" s="986" t="e">
        <f>#VALUE!</f>
        <v>#VALUE!</v>
      </c>
      <c r="BG470" s="972">
        <v>6.8000000000000007</v>
      </c>
    </row>
    <row r="471" spans="1:59" ht="11.25" customHeight="1" x14ac:dyDescent="0.2">
      <c r="A471" s="645" t="s">
        <v>1729</v>
      </c>
      <c r="B471" s="651" t="s">
        <v>1730</v>
      </c>
      <c r="C471" s="1080" t="s">
        <v>248</v>
      </c>
      <c r="D471" s="1080" t="s">
        <v>4441</v>
      </c>
      <c r="E471" s="835">
        <v>8</v>
      </c>
      <c r="F471" s="554">
        <v>463</v>
      </c>
      <c r="G471" s="554" t="s">
        <v>107</v>
      </c>
      <c r="H471" s="554" t="s">
        <v>107</v>
      </c>
      <c r="I471" s="966">
        <v>59.7</v>
      </c>
      <c r="J471" s="745">
        <f t="shared" si="121"/>
        <v>1.675041876046901</v>
      </c>
      <c r="K471" s="968">
        <v>0.25</v>
      </c>
      <c r="L471" s="679">
        <v>4</v>
      </c>
      <c r="M471" s="736">
        <f t="shared" si="122"/>
        <v>1</v>
      </c>
      <c r="N471" s="644" t="s">
        <v>153</v>
      </c>
      <c r="O471" s="838">
        <v>0.21</v>
      </c>
      <c r="P471" s="958">
        <v>43172</v>
      </c>
      <c r="Q471" s="958">
        <v>43188</v>
      </c>
      <c r="R471" s="736">
        <f t="shared" si="123"/>
        <v>19.047619047619051</v>
      </c>
      <c r="S471" s="802">
        <f>IF(INDEX(Historical!$D$7:$D$1452,MATCH(B471,Historical!$B$7:$B$1452,0))=0,"n/a",(INDEX(Historical!$C$7:$C$1452,MATCH(B471,Historical!$B$7:$B$1452,0))/INDEX(Historical!$D$7:$D$1452,MATCH(B471,Historical!$B$7:$B$1452,0))-1)*100)</f>
        <v>13.513513513513509</v>
      </c>
      <c r="T471" s="802">
        <f>IF(INDEX(Historical!$F$7:$F$1452,MATCH(B471,Historical!$B$7:$B$1452,0))=0,"n/a",((INDEX(Historical!$C$7:$C$1452,MATCH(B471,Historical!$B$7:$B$1452,0))/INDEX(Historical!$F$7:$F$1452,MATCH(B471,Historical!$B$7:$B$1452,0)))^(1/3)-1)*100)</f>
        <v>11.868894208139679</v>
      </c>
      <c r="U471" s="802">
        <f>IF(INDEX(Historical!$I$7:$I$1452,MATCH(B471,Historical!$B$7:$B$1452,0))=0,"n/a",((INDEX(Historical!$C$7:$C$1452,MATCH(B471,Historical!$B$7:$B$1452,0))/INDEX(Historical!$I$7:$I$1452,MATCH(B471,Historical!$B$7:$B$1452,0)))^(1/5)-1)*100)</f>
        <v>18.466445254224407</v>
      </c>
      <c r="V471" s="802" t="str">
        <f>IF(INDEX(Historical!$O$7:$O$1452,MATCH(B471,Historical!$B$7:$B$1452,0))=0,"n/a",((INDEX(Historical!$C$7:$C$1452,MATCH(B471,Historical!$B$7:$B$1452,0))/INDEX(Historical!$O$7:$O$1452,MATCH(B471,Historical!$B$7:$B$1452,0)))^(1/10)-1)*100)</f>
        <v>n/a</v>
      </c>
      <c r="W471" s="803" t="str">
        <f t="shared" si="124"/>
        <v>n/a</v>
      </c>
      <c r="X471" s="804">
        <f t="shared" si="125"/>
        <v>1.4773156203379525</v>
      </c>
      <c r="Y471" s="967"/>
      <c r="Z471" s="745">
        <f t="shared" si="126"/>
        <v>46.728971962616825</v>
      </c>
      <c r="AA471" s="678">
        <f t="shared" si="127"/>
        <v>27.897196261682243</v>
      </c>
      <c r="AB471" s="679">
        <v>12</v>
      </c>
      <c r="AC471" s="959">
        <v>2.14</v>
      </c>
      <c r="AD471" s="959">
        <v>2.69</v>
      </c>
      <c r="AE471" s="959">
        <v>1.81</v>
      </c>
      <c r="AF471" s="959">
        <v>4.6100000000000003</v>
      </c>
      <c r="AG471" s="959">
        <v>17.599999999999998</v>
      </c>
      <c r="AH471" s="959">
        <v>10.4</v>
      </c>
      <c r="AI471" s="959">
        <v>16.900000000000002</v>
      </c>
      <c r="AJ471" s="959">
        <v>12.5</v>
      </c>
      <c r="AK471" s="959">
        <v>10.4</v>
      </c>
      <c r="AL471" s="969">
        <v>4340</v>
      </c>
      <c r="AM471" s="964">
        <v>0.2</v>
      </c>
      <c r="AN471" s="959">
        <v>0</v>
      </c>
      <c r="AO471" s="845">
        <f t="shared" si="128"/>
        <v>-7.755709131410935</v>
      </c>
      <c r="AP471" s="846">
        <f t="shared" si="129"/>
        <v>20.141487130271308</v>
      </c>
      <c r="AQ471" s="680">
        <f t="shared" si="130"/>
        <v>139.07792757114444</v>
      </c>
      <c r="AR471" s="745">
        <f>INDEX(Historical!$C$7:$C$1452,MATCH(B471,Historical!$B$7:$B$1452,0))*IF(AH471="n/a",1.03,IF(AH471&lt;0,1.01,IF(AH471&gt;10,1.1,(1+AH471/100))))</f>
        <v>0.92400000000000004</v>
      </c>
      <c r="AS471" s="678">
        <f t="shared" si="131"/>
        <v>1.0164000000000002</v>
      </c>
      <c r="AT471" s="678">
        <f t="shared" si="135"/>
        <v>1.1180400000000004</v>
      </c>
      <c r="AU471" s="678">
        <f t="shared" si="135"/>
        <v>1.2298440000000006</v>
      </c>
      <c r="AV471" s="678">
        <f t="shared" si="135"/>
        <v>1.3528284000000008</v>
      </c>
      <c r="AW471" s="745">
        <f t="shared" si="132"/>
        <v>5.6411124000000026</v>
      </c>
      <c r="AX471" s="854">
        <f t="shared" si="133"/>
        <v>9.4490994974874418</v>
      </c>
      <c r="AY471" s="1090">
        <v>0.87</v>
      </c>
      <c r="AZ471" s="964">
        <v>13.389999999999999</v>
      </c>
      <c r="BA471" s="964">
        <v>-20.65</v>
      </c>
      <c r="BB471" s="964">
        <v>-6.3299999999999992</v>
      </c>
      <c r="BC471" s="964">
        <v>-7.55</v>
      </c>
      <c r="BE471" s="701">
        <v>2011</v>
      </c>
      <c r="BF471" s="986" t="e">
        <f>#VALUE!</f>
        <v>#VALUE!</v>
      </c>
      <c r="BG471" s="972">
        <v>11.799999999999999</v>
      </c>
    </row>
    <row r="472" spans="1:59" ht="11.25" customHeight="1" x14ac:dyDescent="0.2">
      <c r="A472" s="667" t="s">
        <v>4297</v>
      </c>
      <c r="B472" s="651" t="s">
        <v>3965</v>
      </c>
      <c r="C472" s="1080" t="s">
        <v>109</v>
      </c>
      <c r="D472" s="1080" t="s">
        <v>4419</v>
      </c>
      <c r="E472" s="835">
        <v>5</v>
      </c>
      <c r="F472" s="554">
        <v>838</v>
      </c>
      <c r="G472" s="554" t="s">
        <v>107</v>
      </c>
      <c r="H472" s="554" t="s">
        <v>107</v>
      </c>
      <c r="I472" s="966">
        <v>16.13</v>
      </c>
      <c r="J472" s="745">
        <f t="shared" si="121"/>
        <v>6.1996280223186613</v>
      </c>
      <c r="K472" s="968">
        <v>0.25</v>
      </c>
      <c r="L472" s="679">
        <v>4</v>
      </c>
      <c r="M472" s="736">
        <f t="shared" si="122"/>
        <v>1</v>
      </c>
      <c r="N472" s="644" t="s">
        <v>204</v>
      </c>
      <c r="O472" s="838">
        <v>0.17</v>
      </c>
      <c r="P472" s="958">
        <v>43350</v>
      </c>
      <c r="Q472" s="958">
        <v>43367</v>
      </c>
      <c r="R472" s="736">
        <f t="shared" si="123"/>
        <v>47.058823529411754</v>
      </c>
      <c r="S472" s="802">
        <f>IF(INDEX(Historical!$D$7:$D$1452,MATCH(B472,Historical!$B$7:$B$1452,0))=0,"n/a",(INDEX(Historical!$C$7:$C$1452,MATCH(B472,Historical!$B$7:$B$1452,0))/INDEX(Historical!$D$7:$D$1452,MATCH(B472,Historical!$B$7:$B$1452,0))-1)*100)</f>
        <v>31.111111111111111</v>
      </c>
      <c r="T472" s="802">
        <f>IF(INDEX(Historical!$F$7:$F$1452,MATCH(B472,Historical!$B$7:$B$1452,0))=0,"n/a",((INDEX(Historical!$C$7:$C$1452,MATCH(B472,Historical!$B$7:$B$1452,0))/INDEX(Historical!$F$7:$F$1452,MATCH(B472,Historical!$B$7:$B$1452,0)))^(1/3)-1)*100)</f>
        <v>61.525586009565899</v>
      </c>
      <c r="U472" s="802" t="str">
        <f>IF(INDEX(Historical!$I$7:$I$1452,MATCH(B472,Historical!$B$7:$B$1452,0))=0,"n/a",((INDEX(Historical!$C$7:$C$1452,MATCH(B472,Historical!$B$7:$B$1452,0))/INDEX(Historical!$I$7:$I$1452,MATCH(B472,Historical!$B$7:$B$1452,0)))^(1/5)-1)*100)</f>
        <v>n/a</v>
      </c>
      <c r="V472" s="802" t="str">
        <f>IF(INDEX(Historical!$O$7:$O$1452,MATCH(B472,Historical!$B$7:$B$1452,0))=0,"n/a",((INDEX(Historical!$C$7:$C$1452,MATCH(B472,Historical!$B$7:$B$1452,0))/INDEX(Historical!$O$7:$O$1452,MATCH(B472,Historical!$B$7:$B$1452,0)))^(1/10)-1)*100)</f>
        <v>n/a</v>
      </c>
      <c r="W472" s="803" t="str">
        <f t="shared" si="124"/>
        <v>n/a</v>
      </c>
      <c r="X472" s="804" t="str">
        <f t="shared" si="125"/>
        <v>n/a</v>
      </c>
      <c r="Y472" s="756"/>
      <c r="Z472" s="745">
        <f t="shared" si="126"/>
        <v>303.030303030303</v>
      </c>
      <c r="AA472" s="678">
        <f t="shared" si="127"/>
        <v>48.878787878787875</v>
      </c>
      <c r="AB472" s="679">
        <v>12</v>
      </c>
      <c r="AC472" s="959">
        <v>0.33</v>
      </c>
      <c r="AD472" s="959" t="s">
        <v>138</v>
      </c>
      <c r="AE472" s="959">
        <v>10.31</v>
      </c>
      <c r="AF472" s="959">
        <v>2.5299999999999998</v>
      </c>
      <c r="AG472" s="959">
        <v>4.9000000000000004</v>
      </c>
      <c r="AH472" s="959">
        <v>4</v>
      </c>
      <c r="AI472" s="959">
        <v>3.9800000000000004</v>
      </c>
      <c r="AJ472" s="959">
        <v>12.2</v>
      </c>
      <c r="AK472" s="959" t="s">
        <v>138</v>
      </c>
      <c r="AL472" s="969">
        <v>4570</v>
      </c>
      <c r="AM472" s="964">
        <v>0.2</v>
      </c>
      <c r="AN472" s="959">
        <v>0</v>
      </c>
      <c r="AO472" s="845" t="str">
        <f t="shared" si="128"/>
        <v>n/a</v>
      </c>
      <c r="AP472" s="846" t="str">
        <f t="shared" si="129"/>
        <v>n/a</v>
      </c>
      <c r="AQ472" s="680">
        <f t="shared" si="130"/>
        <v>134.43865185050322</v>
      </c>
      <c r="AR472" s="745">
        <f>INDEX(Historical!$C$7:$C$1452,MATCH(B472,Historical!$B$7:$B$1452,0))*IF(AH472="n/a",1.03,IF(AH472&lt;0,1.01,IF(AH472&gt;10,1.1,(1+AH472/100))))</f>
        <v>0.61360000000000003</v>
      </c>
      <c r="AS472" s="678">
        <f t="shared" si="131"/>
        <v>0.63802128000000002</v>
      </c>
      <c r="AT472" s="678">
        <f t="shared" si="135"/>
        <v>0.65716191840000004</v>
      </c>
      <c r="AU472" s="678">
        <f t="shared" si="135"/>
        <v>0.67687677595200002</v>
      </c>
      <c r="AV472" s="678">
        <f t="shared" si="135"/>
        <v>0.69718307923056</v>
      </c>
      <c r="AW472" s="745">
        <f t="shared" si="132"/>
        <v>3.2828430535825603</v>
      </c>
      <c r="AX472" s="854">
        <f t="shared" si="133"/>
        <v>20.352405787864601</v>
      </c>
      <c r="AY472" s="1090">
        <v>0.35</v>
      </c>
      <c r="AZ472" s="964">
        <v>13.669999999999998</v>
      </c>
      <c r="BA472" s="964">
        <v>-2.9499999999999997</v>
      </c>
      <c r="BB472" s="964">
        <v>4.38</v>
      </c>
      <c r="BC472" s="964">
        <v>4.47</v>
      </c>
      <c r="BE472" s="701">
        <v>2014</v>
      </c>
      <c r="BF472" s="986" t="e">
        <f>#VALUE!</f>
        <v>#VALUE!</v>
      </c>
      <c r="BG472" s="972">
        <v>0.6</v>
      </c>
    </row>
    <row r="473" spans="1:59" ht="11.25" customHeight="1" x14ac:dyDescent="0.2">
      <c r="A473" s="566" t="s">
        <v>4278</v>
      </c>
      <c r="B473" s="651" t="s">
        <v>4273</v>
      </c>
      <c r="C473" s="1080" t="s">
        <v>4277</v>
      </c>
      <c r="D473" s="1080" t="s">
        <v>4413</v>
      </c>
      <c r="E473" s="835">
        <v>5</v>
      </c>
      <c r="F473" s="554">
        <v>821</v>
      </c>
      <c r="G473" s="554" t="s">
        <v>107</v>
      </c>
      <c r="H473" s="554" t="s">
        <v>107</v>
      </c>
      <c r="I473" s="970">
        <v>16.010000000000002</v>
      </c>
      <c r="J473" s="745">
        <f t="shared" si="121"/>
        <v>2.1236727045596502</v>
      </c>
      <c r="K473" s="974">
        <v>0.17</v>
      </c>
      <c r="L473" s="701">
        <v>2</v>
      </c>
      <c r="M473" s="736">
        <f t="shared" si="122"/>
        <v>0.34</v>
      </c>
      <c r="N473" s="701" t="s">
        <v>4279</v>
      </c>
      <c r="O473" s="839">
        <v>0.15</v>
      </c>
      <c r="P473" s="725">
        <v>43278</v>
      </c>
      <c r="Q473" s="725">
        <v>43291</v>
      </c>
      <c r="R473" s="736">
        <f t="shared" si="123"/>
        <v>13.333333333333346</v>
      </c>
      <c r="S473" s="802">
        <f>IF(INDEX(Historical!$D$7:$D$1452,MATCH(B473,Historical!$B$7:$B$1452,0))=0,"n/a",(INDEX(Historical!$C$7:$C$1452,MATCH(B473,Historical!$B$7:$B$1452,0))/INDEX(Historical!$D$7:$D$1452,MATCH(B473,Historical!$B$7:$B$1452,0))-1)*100)</f>
        <v>15.384615384615374</v>
      </c>
      <c r="T473" s="802">
        <f>IF(INDEX(Historical!$F$7:$F$1452,MATCH(B473,Historical!$B$7:$B$1452,0))=0,"n/a",((INDEX(Historical!$C$7:$C$1452,MATCH(B473,Historical!$B$7:$B$1452,0))/INDEX(Historical!$F$7:$F$1452,MATCH(B473,Historical!$B$7:$B$1452,0)))^(1/3)-1)*100)</f>
        <v>35.72088082974534</v>
      </c>
      <c r="U473" s="802">
        <f>IF(INDEX(Historical!$I$7:$I$1452,MATCH(B473,Historical!$B$7:$B$1452,0))=0,"n/a",((INDEX(Historical!$C$7:$C$1452,MATCH(B473,Historical!$B$7:$B$1452,0))/INDEX(Historical!$I$7:$I$1452,MATCH(B473,Historical!$B$7:$B$1452,0)))^(1/5)-1)*100)</f>
        <v>24.573093961551741</v>
      </c>
      <c r="V473" s="802" t="str">
        <f>IF(INDEX(Historical!$O$7:$O$1452,MATCH(B473,Historical!$B$7:$B$1452,0))=0,"n/a",((INDEX(Historical!$C$7:$C$1452,MATCH(B473,Historical!$B$7:$B$1452,0))/INDEX(Historical!$O$7:$O$1452,MATCH(B473,Historical!$B$7:$B$1452,0)))^(1/10)-1)*100)</f>
        <v>n/a</v>
      </c>
      <c r="W473" s="803" t="str">
        <f t="shared" si="124"/>
        <v>n/a</v>
      </c>
      <c r="X473" s="804">
        <f t="shared" si="125"/>
        <v>3.2764125282068988</v>
      </c>
      <c r="Y473" s="651"/>
      <c r="Z473" s="745">
        <f t="shared" si="126"/>
        <v>36.956521739130437</v>
      </c>
      <c r="AA473" s="678">
        <f t="shared" si="127"/>
        <v>17.40217391304348</v>
      </c>
      <c r="AB473" s="554">
        <v>12</v>
      </c>
      <c r="AC473" s="970">
        <v>0.92</v>
      </c>
      <c r="AD473" s="970">
        <v>1.1599999999999999</v>
      </c>
      <c r="AE473" s="970">
        <v>1.65</v>
      </c>
      <c r="AF473" s="970">
        <v>3.68</v>
      </c>
      <c r="AG473" s="970">
        <v>28.299999999999997</v>
      </c>
      <c r="AH473" s="970">
        <v>10.5</v>
      </c>
      <c r="AI473" s="970">
        <v>9.4499999999999993</v>
      </c>
      <c r="AJ473" s="970">
        <v>7.5</v>
      </c>
      <c r="AK473" s="970">
        <v>15</v>
      </c>
      <c r="AL473" s="970">
        <v>481.9</v>
      </c>
      <c r="AM473" s="970">
        <v>18.310000000000002</v>
      </c>
      <c r="AN473" s="970">
        <v>0.09</v>
      </c>
      <c r="AO473" s="845">
        <f t="shared" si="128"/>
        <v>9.29459275306791</v>
      </c>
      <c r="AP473" s="846">
        <f t="shared" si="129"/>
        <v>26.69676666611139</v>
      </c>
      <c r="AQ473" s="680">
        <f t="shared" si="130"/>
        <v>68.707504937457429</v>
      </c>
      <c r="AR473" s="745">
        <f>INDEX(Historical!$C$7:$C$1452,MATCH(B473,Historical!$B$7:$B$1452,0))*IF(AH473="n/a",1.03,IF(AH473&lt;0,1.01,IF(AH473&gt;10,1.1,(1+AH473/100))))</f>
        <v>0.33</v>
      </c>
      <c r="AS473" s="678">
        <f t="shared" si="131"/>
        <v>0.36118500000000003</v>
      </c>
      <c r="AT473" s="678">
        <f t="shared" si="135"/>
        <v>0.39730350000000009</v>
      </c>
      <c r="AU473" s="678">
        <f t="shared" si="135"/>
        <v>0.43703385000000011</v>
      </c>
      <c r="AV473" s="678">
        <f t="shared" si="135"/>
        <v>0.48073723500000015</v>
      </c>
      <c r="AW473" s="745">
        <f t="shared" si="132"/>
        <v>2.0062595850000005</v>
      </c>
      <c r="AX473" s="854">
        <f t="shared" si="133"/>
        <v>12.531290349781388</v>
      </c>
      <c r="AY473" s="831">
        <v>0.94</v>
      </c>
      <c r="AZ473" s="972">
        <v>6.52</v>
      </c>
      <c r="BA473" s="972">
        <v>-29.9</v>
      </c>
      <c r="BB473" s="972">
        <v>-13.08</v>
      </c>
      <c r="BC473" s="972">
        <v>-10.029999999999999</v>
      </c>
      <c r="BE473" s="701">
        <v>2014</v>
      </c>
      <c r="BF473" s="986" t="e">
        <f>#VALUE!</f>
        <v>#VALUE!</v>
      </c>
      <c r="BG473" s="972">
        <v>17.899999999999999</v>
      </c>
    </row>
    <row r="474" spans="1:59" ht="11.25" customHeight="1" x14ac:dyDescent="0.2">
      <c r="A474" s="566" t="s">
        <v>1731</v>
      </c>
      <c r="B474" s="651" t="s">
        <v>1732</v>
      </c>
      <c r="C474" s="1080" t="s">
        <v>248</v>
      </c>
      <c r="D474" s="1080" t="s">
        <v>4455</v>
      </c>
      <c r="E474" s="835">
        <v>9</v>
      </c>
      <c r="F474" s="554">
        <v>397</v>
      </c>
      <c r="G474" s="554" t="s">
        <v>107</v>
      </c>
      <c r="H474" s="554" t="s">
        <v>107</v>
      </c>
      <c r="I474" s="966">
        <v>52</v>
      </c>
      <c r="J474" s="745">
        <f t="shared" si="121"/>
        <v>3.0000000000000004</v>
      </c>
      <c r="K474" s="968">
        <v>0.39</v>
      </c>
      <c r="L474" s="679">
        <v>4</v>
      </c>
      <c r="M474" s="736">
        <f t="shared" si="122"/>
        <v>1.56</v>
      </c>
      <c r="N474" s="644" t="s">
        <v>570</v>
      </c>
      <c r="O474" s="838">
        <v>0.37</v>
      </c>
      <c r="P474" s="958">
        <v>43397</v>
      </c>
      <c r="Q474" s="958">
        <v>43413</v>
      </c>
      <c r="R474" s="736">
        <f t="shared" si="123"/>
        <v>5.4054054054054106</v>
      </c>
      <c r="S474" s="802">
        <f>IF(INDEX(Historical!$D$7:$D$1452,MATCH(B474,Historical!$B$7:$B$1452,0))=0,"n/a",(INDEX(Historical!$C$7:$C$1452,MATCH(B474,Historical!$B$7:$B$1452,0))/INDEX(Historical!$D$7:$D$1452,MATCH(B474,Historical!$B$7:$B$1452,0))-1)*100)</f>
        <v>7.9365079365079305</v>
      </c>
      <c r="T474" s="802">
        <f>IF(INDEX(Historical!$F$7:$F$1452,MATCH(B474,Historical!$B$7:$B$1452,0))=0,"n/a",((INDEX(Historical!$C$7:$C$1452,MATCH(B474,Historical!$B$7:$B$1452,0))/INDEX(Historical!$F$7:$F$1452,MATCH(B474,Historical!$B$7:$B$1452,0)))^(1/3)-1)*100)</f>
        <v>12.311068346755549</v>
      </c>
      <c r="U474" s="802">
        <f>IF(INDEX(Historical!$I$7:$I$1452,MATCH(B474,Historical!$B$7:$B$1452,0))=0,"n/a",((INDEX(Historical!$C$7:$C$1452,MATCH(B474,Historical!$B$7:$B$1452,0))/INDEX(Historical!$I$7:$I$1452,MATCH(B474,Historical!$B$7:$B$1452,0)))^(1/5)-1)*100)</f>
        <v>16.637894619954462</v>
      </c>
      <c r="V474" s="802">
        <f>IF(INDEX(Historical!$O$7:$O$1452,MATCH(B474,Historical!$B$7:$B$1452,0))=0,"n/a",((INDEX(Historical!$C$7:$C$1452,MATCH(B474,Historical!$B$7:$B$1452,0))/INDEX(Historical!$O$7:$O$1452,MATCH(B474,Historical!$B$7:$B$1452,0)))^(1/10)-1)*100)</f>
        <v>17.121894235865188</v>
      </c>
      <c r="W474" s="803">
        <f t="shared" si="124"/>
        <v>0.97173212208629967</v>
      </c>
      <c r="X474" s="804">
        <f t="shared" si="125"/>
        <v>0.67088284757880889</v>
      </c>
      <c r="Y474" s="756"/>
      <c r="Z474" s="745">
        <f t="shared" si="126"/>
        <v>24.111282843894902</v>
      </c>
      <c r="AA474" s="678">
        <f t="shared" si="127"/>
        <v>8.0370942812982999</v>
      </c>
      <c r="AB474" s="679">
        <v>7</v>
      </c>
      <c r="AC474" s="959">
        <v>6.47</v>
      </c>
      <c r="AD474" s="959">
        <v>0.47</v>
      </c>
      <c r="AE474" s="959">
        <v>0.35</v>
      </c>
      <c r="AF474" s="959">
        <v>1.42</v>
      </c>
      <c r="AG474" s="959">
        <v>16.900000000000002</v>
      </c>
      <c r="AH474" s="959">
        <v>21.7</v>
      </c>
      <c r="AI474" s="959">
        <v>17.100000000000001</v>
      </c>
      <c r="AJ474" s="959">
        <v>24.8</v>
      </c>
      <c r="AK474" s="959">
        <v>17</v>
      </c>
      <c r="AL474" s="969">
        <v>2770</v>
      </c>
      <c r="AM474" s="964">
        <v>2.4</v>
      </c>
      <c r="AN474" s="959">
        <v>0</v>
      </c>
      <c r="AO474" s="845">
        <f t="shared" si="128"/>
        <v>11.600800338656162</v>
      </c>
      <c r="AP474" s="846">
        <f t="shared" si="129"/>
        <v>19.637894619954462</v>
      </c>
      <c r="AQ474" s="680">
        <f t="shared" si="130"/>
        <v>-28.779922058629225</v>
      </c>
      <c r="AR474" s="745">
        <f>INDEX(Historical!$C$7:$C$1452,MATCH(B474,Historical!$B$7:$B$1452,0))*IF(AH474="n/a",1.03,IF(AH474&lt;0,1.01,IF(AH474&gt;10,1.1,(1+AH474/100))))</f>
        <v>1.496</v>
      </c>
      <c r="AS474" s="678">
        <f t="shared" si="131"/>
        <v>1.6456000000000002</v>
      </c>
      <c r="AT474" s="678">
        <f t="shared" si="135"/>
        <v>1.8101600000000004</v>
      </c>
      <c r="AU474" s="678">
        <f t="shared" si="135"/>
        <v>1.9911760000000007</v>
      </c>
      <c r="AV474" s="678">
        <f t="shared" si="135"/>
        <v>2.1902936000000008</v>
      </c>
      <c r="AW474" s="745">
        <f t="shared" si="132"/>
        <v>9.1332296000000017</v>
      </c>
      <c r="AX474" s="854">
        <f t="shared" si="133"/>
        <v>17.563903076923079</v>
      </c>
      <c r="AY474" s="1090">
        <v>1.61</v>
      </c>
      <c r="AZ474" s="964">
        <v>8.99</v>
      </c>
      <c r="BA474" s="964">
        <v>-67.800000000000011</v>
      </c>
      <c r="BB474" s="964">
        <v>-19.68</v>
      </c>
      <c r="BC474" s="964">
        <v>-42.42</v>
      </c>
      <c r="BE474" s="701">
        <v>2011</v>
      </c>
      <c r="BF474" s="986" t="e">
        <f>#VALUE!</f>
        <v>#VALUE!</v>
      </c>
      <c r="BG474" s="972">
        <v>11.3</v>
      </c>
    </row>
    <row r="475" spans="1:59" ht="11.25" customHeight="1" x14ac:dyDescent="0.2">
      <c r="A475" s="645" t="s">
        <v>1733</v>
      </c>
      <c r="B475" s="651" t="s">
        <v>1734</v>
      </c>
      <c r="C475" s="1080" t="s">
        <v>109</v>
      </c>
      <c r="D475" s="1080" t="s">
        <v>4419</v>
      </c>
      <c r="E475" s="835">
        <v>6</v>
      </c>
      <c r="F475" s="554">
        <v>683</v>
      </c>
      <c r="G475" s="554" t="s">
        <v>107</v>
      </c>
      <c r="H475" s="554" t="s">
        <v>107</v>
      </c>
      <c r="I475" s="966">
        <v>22.3</v>
      </c>
      <c r="J475" s="745">
        <f t="shared" si="121"/>
        <v>2.3318385650224216</v>
      </c>
      <c r="K475" s="968">
        <v>0.13</v>
      </c>
      <c r="L475" s="679">
        <v>4</v>
      </c>
      <c r="M475" s="736">
        <f t="shared" si="122"/>
        <v>0.52</v>
      </c>
      <c r="N475" s="644" t="s">
        <v>520</v>
      </c>
      <c r="O475" s="838">
        <v>0.11</v>
      </c>
      <c r="P475" s="695">
        <v>43144</v>
      </c>
      <c r="Q475" s="695">
        <v>43159</v>
      </c>
      <c r="R475" s="736">
        <f t="shared" si="123"/>
        <v>18.181818181818183</v>
      </c>
      <c r="S475" s="802">
        <f>IF(INDEX(Historical!$D$7:$D$1452,MATCH(B475,Historical!$B$7:$B$1452,0))=0,"n/a",(INDEX(Historical!$C$7:$C$1452,MATCH(B475,Historical!$B$7:$B$1452,0))/INDEX(Historical!$D$7:$D$1452,MATCH(B475,Historical!$B$7:$B$1452,0))-1)*100)</f>
        <v>29.411764705882337</v>
      </c>
      <c r="T475" s="802">
        <f>IF(INDEX(Historical!$F$7:$F$1452,MATCH(B475,Historical!$B$7:$B$1452,0))=0,"n/a",((INDEX(Historical!$C$7:$C$1452,MATCH(B475,Historical!$B$7:$B$1452,0))/INDEX(Historical!$F$7:$F$1452,MATCH(B475,Historical!$B$7:$B$1452,0)))^(1/3)-1)*100)</f>
        <v>34.70800068740634</v>
      </c>
      <c r="U475" s="802" t="str">
        <f>IF(INDEX(Historical!$I$7:$I$1452,MATCH(B475,Historical!$B$7:$B$1452,0))=0,"n/a",((INDEX(Historical!$C$7:$C$1452,MATCH(B475,Historical!$B$7:$B$1452,0))/INDEX(Historical!$I$7:$I$1452,MATCH(B475,Historical!$B$7:$B$1452,0)))^(1/5)-1)*100)</f>
        <v>n/a</v>
      </c>
      <c r="V475" s="802">
        <f>IF(INDEX(Historical!$O$7:$O$1452,MATCH(B475,Historical!$B$7:$B$1452,0))=0,"n/a",((INDEX(Historical!$C$7:$C$1452,MATCH(B475,Historical!$B$7:$B$1452,0))/INDEX(Historical!$O$7:$O$1452,MATCH(B475,Historical!$B$7:$B$1452,0)))^(1/10)-1)*100)</f>
        <v>1.4768337390565822</v>
      </c>
      <c r="W475" s="803" t="str">
        <f t="shared" si="124"/>
        <v>n/a</v>
      </c>
      <c r="X475" s="804" t="str">
        <f t="shared" si="125"/>
        <v>n/a</v>
      </c>
      <c r="Y475" s="756" t="s">
        <v>4227</v>
      </c>
      <c r="Z475" s="745">
        <f t="shared" si="126"/>
        <v>22.707423580786028</v>
      </c>
      <c r="AA475" s="678">
        <f t="shared" si="127"/>
        <v>9.7379912663755466</v>
      </c>
      <c r="AB475" s="679">
        <v>12</v>
      </c>
      <c r="AC475" s="959">
        <v>2.29</v>
      </c>
      <c r="AD475" s="959">
        <v>0.75</v>
      </c>
      <c r="AE475" s="959">
        <v>4.43</v>
      </c>
      <c r="AF475" s="959">
        <v>1.31</v>
      </c>
      <c r="AG475" s="959">
        <v>14.000000000000002</v>
      </c>
      <c r="AH475" s="959">
        <v>19.5</v>
      </c>
      <c r="AI475" s="959" t="s">
        <v>138</v>
      </c>
      <c r="AJ475" s="959">
        <v>31.5</v>
      </c>
      <c r="AK475" s="959">
        <v>13</v>
      </c>
      <c r="AL475" s="969">
        <v>185.09</v>
      </c>
      <c r="AM475" s="964">
        <v>1.6</v>
      </c>
      <c r="AN475" s="959">
        <v>0</v>
      </c>
      <c r="AO475" s="845" t="str">
        <f t="shared" si="128"/>
        <v>n/a</v>
      </c>
      <c r="AP475" s="846" t="str">
        <f t="shared" si="129"/>
        <v>n/a</v>
      </c>
      <c r="AQ475" s="680">
        <f t="shared" si="130"/>
        <v>-24.702756258347925</v>
      </c>
      <c r="AR475" s="745">
        <f>INDEX(Historical!$C$7:$C$1452,MATCH(B475,Historical!$B$7:$B$1452,0))*IF(AH475="n/a",1.03,IF(AH475&lt;0,1.01,IF(AH475&gt;10,1.1,(1+AH475/100))))</f>
        <v>0.48400000000000004</v>
      </c>
      <c r="AS475" s="678">
        <f t="shared" si="131"/>
        <v>0.49852000000000007</v>
      </c>
      <c r="AT475" s="678">
        <f t="shared" si="135"/>
        <v>0.54837200000000008</v>
      </c>
      <c r="AU475" s="678">
        <f t="shared" si="135"/>
        <v>0.60320920000000011</v>
      </c>
      <c r="AV475" s="678">
        <f t="shared" si="135"/>
        <v>0.66353012000000022</v>
      </c>
      <c r="AW475" s="745">
        <f t="shared" si="132"/>
        <v>2.7976313200000007</v>
      </c>
      <c r="AX475" s="854">
        <f t="shared" si="133"/>
        <v>12.545431928251125</v>
      </c>
      <c r="AY475" s="1090">
        <v>0.67</v>
      </c>
      <c r="AZ475" s="964">
        <v>1.02</v>
      </c>
      <c r="BA475" s="964">
        <v>-43.28</v>
      </c>
      <c r="BB475" s="964">
        <v>-17.88</v>
      </c>
      <c r="BC475" s="964">
        <v>-30.599999999999998</v>
      </c>
      <c r="BE475" s="701">
        <v>2013</v>
      </c>
      <c r="BF475" s="986" t="e">
        <f>#VALUE!</f>
        <v>#VALUE!</v>
      </c>
      <c r="BG475" s="972">
        <v>1.7000000000000002</v>
      </c>
    </row>
    <row r="476" spans="1:59" ht="11.25" customHeight="1" x14ac:dyDescent="0.2">
      <c r="A476" s="805" t="s">
        <v>4251</v>
      </c>
      <c r="B476" s="899" t="s">
        <v>3966</v>
      </c>
      <c r="C476" s="1080" t="s">
        <v>113</v>
      </c>
      <c r="D476" s="1080" t="s">
        <v>214</v>
      </c>
      <c r="E476" s="835">
        <v>5</v>
      </c>
      <c r="F476" s="554">
        <v>815</v>
      </c>
      <c r="G476" s="554" t="s">
        <v>107</v>
      </c>
      <c r="H476" s="554" t="s">
        <v>107</v>
      </c>
      <c r="I476" s="973">
        <v>37.32</v>
      </c>
      <c r="J476" s="745">
        <f t="shared" si="121"/>
        <v>3.0010718113612009</v>
      </c>
      <c r="K476" s="566">
        <v>0.28000000000000003</v>
      </c>
      <c r="L476" s="554">
        <v>4</v>
      </c>
      <c r="M476" s="736">
        <f t="shared" si="122"/>
        <v>1.1200000000000001</v>
      </c>
      <c r="N476" s="554" t="s">
        <v>4253</v>
      </c>
      <c r="O476" s="685">
        <v>0.27</v>
      </c>
      <c r="P476" s="725">
        <v>43237</v>
      </c>
      <c r="Q476" s="725">
        <v>43255</v>
      </c>
      <c r="R476" s="736">
        <f t="shared" si="123"/>
        <v>3.7037037037037068</v>
      </c>
      <c r="S476" s="802">
        <f>IF(INDEX(Historical!$D$7:$D$1452,MATCH(B476,Historical!$B$7:$B$1452,0))=0,"n/a",(INDEX(Historical!$C$7:$C$1452,MATCH(B476,Historical!$B$7:$B$1452,0))/INDEX(Historical!$D$7:$D$1452,MATCH(B476,Historical!$B$7:$B$1452,0))-1)*100)</f>
        <v>2.8846153846153966</v>
      </c>
      <c r="T476" s="802">
        <f>IF(INDEX(Historical!$F$7:$F$1452,MATCH(B476,Historical!$B$7:$B$1452,0))=0,"n/a",((INDEX(Historical!$C$7:$C$1452,MATCH(B476,Historical!$B$7:$B$1452,0))/INDEX(Historical!$F$7:$F$1452,MATCH(B476,Historical!$B$7:$B$1452,0)))^(1/3)-1)*100)</f>
        <v>2.2809121769671536</v>
      </c>
      <c r="U476" s="802">
        <f>IF(INDEX(Historical!$I$7:$I$1452,MATCH(B476,Historical!$B$7:$B$1452,0))=0,"n/a",((INDEX(Historical!$C$7:$C$1452,MATCH(B476,Historical!$B$7:$B$1452,0))/INDEX(Historical!$I$7:$I$1452,MATCH(B476,Historical!$B$7:$B$1452,0)))^(1/5)-1)*100)</f>
        <v>3.0668943850405306</v>
      </c>
      <c r="V476" s="802">
        <f>IF(INDEX(Historical!$O$7:$O$1452,MATCH(B476,Historical!$B$7:$B$1452,0))=0,"n/a",((INDEX(Historical!$C$7:$C$1452,MATCH(B476,Historical!$B$7:$B$1452,0))/INDEX(Historical!$O$7:$O$1452,MATCH(B476,Historical!$B$7:$B$1452,0)))^(1/10)-1)*100)</f>
        <v>4.9503724645374225</v>
      </c>
      <c r="W476" s="803">
        <f t="shared" si="124"/>
        <v>0.61952800663194341</v>
      </c>
      <c r="X476" s="804" t="str">
        <f t="shared" si="125"/>
        <v>n/a</v>
      </c>
      <c r="Y476" s="746"/>
      <c r="Z476" s="745">
        <f t="shared" si="126"/>
        <v>28.644501278772381</v>
      </c>
      <c r="AA476" s="678">
        <f t="shared" si="127"/>
        <v>9.5447570332480822</v>
      </c>
      <c r="AB476" s="679">
        <v>12</v>
      </c>
      <c r="AC476" s="972">
        <v>3.91</v>
      </c>
      <c r="AD476" s="972">
        <v>3.82</v>
      </c>
      <c r="AE476" s="959">
        <v>0.86</v>
      </c>
      <c r="AF476" s="959">
        <v>1.82</v>
      </c>
      <c r="AG476" s="959">
        <v>18</v>
      </c>
      <c r="AH476" s="959">
        <v>70.199999999999989</v>
      </c>
      <c r="AI476" s="959">
        <v>16.07</v>
      </c>
      <c r="AJ476" s="782">
        <v>-2</v>
      </c>
      <c r="AK476" s="782">
        <v>2.5</v>
      </c>
      <c r="AL476" s="972">
        <v>2970</v>
      </c>
      <c r="AM476" s="972">
        <v>0.1</v>
      </c>
      <c r="AN476" s="972">
        <v>1.1000000000000001</v>
      </c>
      <c r="AO476" s="845">
        <f t="shared" si="128"/>
        <v>-3.4767908368463507</v>
      </c>
      <c r="AP476" s="846">
        <f t="shared" si="129"/>
        <v>6.0679661964017315</v>
      </c>
      <c r="AQ476" s="680">
        <f t="shared" si="130"/>
        <v>-12.132782499168393</v>
      </c>
      <c r="AR476" s="745">
        <f>INDEX(Historical!$C$7:$C$1452,MATCH(B476,Historical!$B$7:$B$1452,0))*IF(AH476="n/a",1.03,IF(AH476&lt;0,1.01,IF(AH476&gt;10,1.1,(1+AH476/100))))</f>
        <v>1.1770000000000003</v>
      </c>
      <c r="AS476" s="678">
        <f t="shared" si="131"/>
        <v>1.2947000000000004</v>
      </c>
      <c r="AT476" s="678">
        <f t="shared" si="135"/>
        <v>1.3270675000000003</v>
      </c>
      <c r="AU476" s="678">
        <f t="shared" si="135"/>
        <v>1.3602441875000002</v>
      </c>
      <c r="AV476" s="678">
        <f t="shared" si="135"/>
        <v>1.3942502921875002</v>
      </c>
      <c r="AW476" s="745">
        <f t="shared" si="132"/>
        <v>6.5532619796875018</v>
      </c>
      <c r="AX476" s="854">
        <f t="shared" si="133"/>
        <v>17.559651606879694</v>
      </c>
      <c r="AY476" s="831">
        <v>1.61</v>
      </c>
      <c r="AZ476" s="959">
        <v>9.84</v>
      </c>
      <c r="BA476" s="959">
        <v>-32.940000000000005</v>
      </c>
      <c r="BB476" s="959">
        <v>-4.32</v>
      </c>
      <c r="BC476" s="959">
        <v>-16.84</v>
      </c>
      <c r="BE476" s="701">
        <v>2014</v>
      </c>
      <c r="BF476" s="986" t="e">
        <f>#VALUE!</f>
        <v>#VALUE!</v>
      </c>
      <c r="BG476" s="972">
        <v>7.3</v>
      </c>
    </row>
    <row r="477" spans="1:59" s="882" customFormat="1" ht="11.25" customHeight="1" x14ac:dyDescent="0.2">
      <c r="A477" s="885" t="s">
        <v>1737</v>
      </c>
      <c r="B477" s="890" t="s">
        <v>1738</v>
      </c>
      <c r="C477" s="1080" t="s">
        <v>109</v>
      </c>
      <c r="D477" s="1080" t="s">
        <v>4427</v>
      </c>
      <c r="E477" s="862">
        <v>7</v>
      </c>
      <c r="F477" s="554">
        <v>614</v>
      </c>
      <c r="G477" s="1179" t="s">
        <v>38</v>
      </c>
      <c r="H477" s="1179" t="s">
        <v>38</v>
      </c>
      <c r="I477" s="863">
        <v>23.95</v>
      </c>
      <c r="J477" s="864">
        <f t="shared" si="121"/>
        <v>2.6722338204592901</v>
      </c>
      <c r="K477" s="865">
        <v>0.16</v>
      </c>
      <c r="L477" s="866">
        <v>4</v>
      </c>
      <c r="M477" s="867">
        <f t="shared" si="122"/>
        <v>0.64</v>
      </c>
      <c r="N477" s="868" t="s">
        <v>470</v>
      </c>
      <c r="O477" s="869">
        <v>0.14000000000000001</v>
      </c>
      <c r="P477" s="870">
        <v>43279</v>
      </c>
      <c r="Q477" s="870">
        <v>43291</v>
      </c>
      <c r="R477" s="867">
        <f t="shared" si="123"/>
        <v>14.285714285714276</v>
      </c>
      <c r="S477" s="802">
        <f>IF(INDEX(Historical!$D$7:$D$1452,MATCH(B477,Historical!$B$7:$B$1452,0))=0,"n/a",(INDEX(Historical!$C$7:$C$1452,MATCH(B477,Historical!$B$7:$B$1452,0))/INDEX(Historical!$D$7:$D$1452,MATCH(B477,Historical!$B$7:$B$1452,0))-1)*100)</f>
        <v>8.0000000000000071</v>
      </c>
      <c r="T477" s="802">
        <f>IF(INDEX(Historical!$F$7:$F$1452,MATCH(B477,Historical!$B$7:$B$1452,0))=0,"n/a",((INDEX(Historical!$C$7:$C$1452,MATCH(B477,Historical!$B$7:$B$1452,0))/INDEX(Historical!$F$7:$F$1452,MATCH(B477,Historical!$B$7:$B$1452,0)))^(1/3)-1)*100)</f>
        <v>8.7380373002892142</v>
      </c>
      <c r="U477" s="802">
        <f>IF(INDEX(Historical!$I$7:$I$1452,MATCH(B477,Historical!$B$7:$B$1452,0))=0,"n/a",((INDEX(Historical!$C$7:$C$1452,MATCH(B477,Historical!$B$7:$B$1452,0))/INDEX(Historical!$I$7:$I$1452,MATCH(B477,Historical!$B$7:$B$1452,0)))^(1/5)-1)*100)</f>
        <v>11.358388961163591</v>
      </c>
      <c r="V477" s="802">
        <f>IF(INDEX(Historical!$O$7:$O$1452,MATCH(B477,Historical!$B$7:$B$1452,0))=0,"n/a",((INDEX(Historical!$C$7:$C$1452,MATCH(B477,Historical!$B$7:$B$1452,0))/INDEX(Historical!$O$7:$O$1452,MATCH(B477,Historical!$B$7:$B$1452,0)))^(1/10)-1)*100)</f>
        <v>5.6837089442822508</v>
      </c>
      <c r="W477" s="871">
        <f t="shared" si="124"/>
        <v>1.9984114374100748</v>
      </c>
      <c r="X477" s="872">
        <f t="shared" si="125"/>
        <v>1.2907260183140445</v>
      </c>
      <c r="Y477" s="897"/>
      <c r="Z477" s="864">
        <f t="shared" si="126"/>
        <v>36.994219653179194</v>
      </c>
      <c r="AA477" s="874">
        <f t="shared" si="127"/>
        <v>13.84393063583815</v>
      </c>
      <c r="AB477" s="866">
        <v>12</v>
      </c>
      <c r="AC477" s="875">
        <v>1.73</v>
      </c>
      <c r="AD477" s="875" t="s">
        <v>138</v>
      </c>
      <c r="AE477" s="875">
        <v>4.6100000000000003</v>
      </c>
      <c r="AF477" s="875">
        <v>1.1599999999999999</v>
      </c>
      <c r="AG477" s="875">
        <v>8</v>
      </c>
      <c r="AH477" s="875">
        <v>32.800000000000004</v>
      </c>
      <c r="AI477" s="875">
        <v>7.9699999999999989</v>
      </c>
      <c r="AJ477" s="875">
        <v>8.7999999999999989</v>
      </c>
      <c r="AK477" s="875" t="s">
        <v>138</v>
      </c>
      <c r="AL477" s="876">
        <v>1780</v>
      </c>
      <c r="AM477" s="877">
        <v>6.2</v>
      </c>
      <c r="AN477" s="875">
        <v>0.17</v>
      </c>
      <c r="AO477" s="878">
        <f t="shared" si="128"/>
        <v>0.18669214578473081</v>
      </c>
      <c r="AP477" s="879">
        <f t="shared" si="129"/>
        <v>14.030622781622881</v>
      </c>
      <c r="AQ477" s="880">
        <f t="shared" si="130"/>
        <v>-15.517366577312986</v>
      </c>
      <c r="AR477" s="745">
        <f>INDEX(Historical!$C$7:$C$1452,MATCH(B477,Historical!$B$7:$B$1452,0))*IF(AH477="n/a",1.03,IF(AH477&lt;0,1.01,IF(AH477&gt;10,1.1,(1+AH477/100))))</f>
        <v>0.59400000000000008</v>
      </c>
      <c r="AS477" s="874">
        <f t="shared" si="131"/>
        <v>0.64134180000000007</v>
      </c>
      <c r="AT477" s="874">
        <f t="shared" si="135"/>
        <v>0.66058205400000014</v>
      </c>
      <c r="AU477" s="874">
        <f t="shared" si="135"/>
        <v>0.68039951562000012</v>
      </c>
      <c r="AV477" s="874">
        <f t="shared" si="135"/>
        <v>0.70081150108860013</v>
      </c>
      <c r="AW477" s="864">
        <f t="shared" si="132"/>
        <v>3.2771348707086005</v>
      </c>
      <c r="AX477" s="881">
        <f t="shared" si="133"/>
        <v>13.683235368303134</v>
      </c>
      <c r="AY477" s="1091">
        <v>1.0900000000000001</v>
      </c>
      <c r="AZ477" s="877">
        <v>4.68</v>
      </c>
      <c r="BA477" s="877">
        <v>-29.25</v>
      </c>
      <c r="BB477" s="877">
        <v>-11.07</v>
      </c>
      <c r="BC477" s="877">
        <v>-20.810000000000002</v>
      </c>
      <c r="BD477" s="1007"/>
      <c r="BE477" s="701">
        <v>2012</v>
      </c>
      <c r="BF477" s="986" t="e">
        <f>#VALUE!</f>
        <v>#VALUE!</v>
      </c>
      <c r="BG477" s="938">
        <v>1.0999999999999999</v>
      </c>
    </row>
    <row r="478" spans="1:59" ht="11.25" customHeight="1" x14ac:dyDescent="0.2">
      <c r="A478" s="566" t="s">
        <v>1739</v>
      </c>
      <c r="B478" s="651" t="s">
        <v>1740</v>
      </c>
      <c r="C478" s="1080" t="s">
        <v>248</v>
      </c>
      <c r="D478" s="1080" t="s">
        <v>4405</v>
      </c>
      <c r="E478" s="835">
        <v>9</v>
      </c>
      <c r="F478" s="554">
        <v>375</v>
      </c>
      <c r="G478" s="554" t="s">
        <v>107</v>
      </c>
      <c r="H478" s="554" t="s">
        <v>107</v>
      </c>
      <c r="I478" s="966">
        <v>83.44</v>
      </c>
      <c r="J478" s="745">
        <f t="shared" si="121"/>
        <v>1.486097794822627</v>
      </c>
      <c r="K478" s="968">
        <v>0.31</v>
      </c>
      <c r="L478" s="679">
        <v>4</v>
      </c>
      <c r="M478" s="736">
        <f t="shared" si="122"/>
        <v>1.24</v>
      </c>
      <c r="N478" s="644" t="s">
        <v>801</v>
      </c>
      <c r="O478" s="838">
        <v>0.27</v>
      </c>
      <c r="P478" s="958">
        <v>43245</v>
      </c>
      <c r="Q478" s="958">
        <v>43263</v>
      </c>
      <c r="R478" s="736">
        <f t="shared" si="123"/>
        <v>14.814814814814806</v>
      </c>
      <c r="S478" s="802">
        <f>IF(INDEX(Historical!$D$7:$D$1452,MATCH(B478,Historical!$B$7:$B$1452,0))=0,"n/a",(INDEX(Historical!$C$7:$C$1452,MATCH(B478,Historical!$B$7:$B$1452,0))/INDEX(Historical!$D$7:$D$1452,MATCH(B478,Historical!$B$7:$B$1452,0))-1)*100)</f>
        <v>14.130434782608692</v>
      </c>
      <c r="T478" s="802">
        <f>IF(INDEX(Historical!$F$7:$F$1452,MATCH(B478,Historical!$B$7:$B$1452,0))=0,"n/a",((INDEX(Historical!$C$7:$C$1452,MATCH(B478,Historical!$B$7:$B$1452,0))/INDEX(Historical!$F$7:$F$1452,MATCH(B478,Historical!$B$7:$B$1452,0)))^(1/3)-1)*100)</f>
        <v>19.844972849662625</v>
      </c>
      <c r="U478" s="802">
        <f>IF(INDEX(Historical!$I$7:$I$1452,MATCH(B478,Historical!$B$7:$B$1452,0))=0,"n/a",((INDEX(Historical!$C$7:$C$1452,MATCH(B478,Historical!$B$7:$B$1452,0))/INDEX(Historical!$I$7:$I$1452,MATCH(B478,Historical!$B$7:$B$1452,0)))^(1/5)-1)*100)</f>
        <v>23.873200812705765</v>
      </c>
      <c r="V478" s="802" t="str">
        <f>IF(INDEX(Historical!$O$7:$O$1452,MATCH(B478,Historical!$B$7:$B$1452,0))=0,"n/a",((INDEX(Historical!$C$7:$C$1452,MATCH(B478,Historical!$B$7:$B$1452,0))/INDEX(Historical!$O$7:$O$1452,MATCH(B478,Historical!$B$7:$B$1452,0)))^(1/10)-1)*100)</f>
        <v>n/a</v>
      </c>
      <c r="W478" s="803" t="str">
        <f t="shared" si="124"/>
        <v>n/a</v>
      </c>
      <c r="X478" s="804">
        <f t="shared" si="125"/>
        <v>2.0061513287988042</v>
      </c>
      <c r="Y478" s="651"/>
      <c r="Z478" s="745">
        <f t="shared" si="126"/>
        <v>30.097087378640776</v>
      </c>
      <c r="AA478" s="678">
        <f t="shared" si="127"/>
        <v>20.252427184466018</v>
      </c>
      <c r="AB478" s="679">
        <v>12</v>
      </c>
      <c r="AC478" s="959">
        <v>4.12</v>
      </c>
      <c r="AD478" s="959">
        <v>1.4</v>
      </c>
      <c r="AE478" s="959">
        <v>1.34</v>
      </c>
      <c r="AF478" s="959">
        <v>6.8</v>
      </c>
      <c r="AG478" s="959">
        <v>35.9</v>
      </c>
      <c r="AH478" s="959">
        <v>2.1</v>
      </c>
      <c r="AI478" s="959">
        <v>9.86</v>
      </c>
      <c r="AJ478" s="959">
        <v>11.899999999999999</v>
      </c>
      <c r="AK478" s="959">
        <v>14.499999999999998</v>
      </c>
      <c r="AL478" s="969">
        <v>10390</v>
      </c>
      <c r="AM478" s="964">
        <v>0.2</v>
      </c>
      <c r="AN478" s="959">
        <v>0.41</v>
      </c>
      <c r="AO478" s="845">
        <f t="shared" si="128"/>
        <v>5.1068714230623726</v>
      </c>
      <c r="AP478" s="846">
        <f t="shared" si="129"/>
        <v>25.359298607528391</v>
      </c>
      <c r="AQ478" s="680">
        <f t="shared" si="130"/>
        <v>147.40116307493514</v>
      </c>
      <c r="AR478" s="745">
        <f>INDEX(Historical!$C$7:$C$1452,MATCH(B478,Historical!$B$7:$B$1452,0))*IF(AH478="n/a",1.03,IF(AH478&lt;0,1.01,IF(AH478&gt;10,1.1,(1+AH478/100))))</f>
        <v>1.0720499999999999</v>
      </c>
      <c r="AS478" s="678">
        <f t="shared" si="131"/>
        <v>1.1777541300000001</v>
      </c>
      <c r="AT478" s="678">
        <f t="shared" si="135"/>
        <v>1.2955295430000002</v>
      </c>
      <c r="AU478" s="678">
        <f t="shared" si="135"/>
        <v>1.4250824973000005</v>
      </c>
      <c r="AV478" s="678">
        <f t="shared" si="135"/>
        <v>1.5675907470300006</v>
      </c>
      <c r="AW478" s="745">
        <f t="shared" si="132"/>
        <v>6.5380069173300015</v>
      </c>
      <c r="AX478" s="854">
        <f t="shared" si="133"/>
        <v>7.8355787599832238</v>
      </c>
      <c r="AY478" s="1090">
        <v>1.21</v>
      </c>
      <c r="AZ478" s="964">
        <v>43.2</v>
      </c>
      <c r="BA478" s="964">
        <v>-14.549999999999999</v>
      </c>
      <c r="BB478" s="964">
        <v>-7.55</v>
      </c>
      <c r="BC478" s="964">
        <v>4.7300000000000004</v>
      </c>
      <c r="BE478" s="701">
        <v>2010</v>
      </c>
      <c r="BF478" s="986" t="e">
        <f>#VALUE!</f>
        <v>#VALUE!</v>
      </c>
      <c r="BG478" s="972">
        <v>16.3</v>
      </c>
    </row>
    <row r="479" spans="1:59" ht="11.25" customHeight="1" x14ac:dyDescent="0.2">
      <c r="A479" s="667" t="s">
        <v>1741</v>
      </c>
      <c r="B479" s="651" t="s">
        <v>1742</v>
      </c>
      <c r="C479" s="1080" t="s">
        <v>109</v>
      </c>
      <c r="D479" s="1080" t="s">
        <v>4427</v>
      </c>
      <c r="E479" s="835">
        <v>6</v>
      </c>
      <c r="F479" s="554">
        <v>760</v>
      </c>
      <c r="G479" s="554" t="s">
        <v>107</v>
      </c>
      <c r="H479" s="554" t="s">
        <v>107</v>
      </c>
      <c r="I479" s="966">
        <v>33.79</v>
      </c>
      <c r="J479" s="745">
        <f t="shared" si="121"/>
        <v>2.2491861497484464</v>
      </c>
      <c r="K479" s="968">
        <v>0.19</v>
      </c>
      <c r="L479" s="679">
        <v>4</v>
      </c>
      <c r="M479" s="736">
        <f t="shared" si="122"/>
        <v>0.76</v>
      </c>
      <c r="N479" s="644" t="s">
        <v>322</v>
      </c>
      <c r="O479" s="838">
        <v>0.17</v>
      </c>
      <c r="P479" s="958">
        <v>43447</v>
      </c>
      <c r="Q479" s="958">
        <v>43462</v>
      </c>
      <c r="R479" s="736">
        <f t="shared" si="123"/>
        <v>11.764705882352935</v>
      </c>
      <c r="S479" s="802">
        <f>IF(INDEX(Historical!$D$7:$D$1452,MATCH(B479,Historical!$B$7:$B$1452,0))=0,"n/a",(INDEX(Historical!$C$7:$C$1452,MATCH(B479,Historical!$B$7:$B$1452,0))/INDEX(Historical!$D$7:$D$1452,MATCH(B479,Historical!$B$7:$B$1452,0))-1)*100)</f>
        <v>10.000000000000009</v>
      </c>
      <c r="T479" s="802">
        <f>IF(INDEX(Historical!$F$7:$F$1452,MATCH(B479,Historical!$B$7:$B$1452,0))=0,"n/a",((INDEX(Historical!$C$7:$C$1452,MATCH(B479,Historical!$B$7:$B$1452,0))/INDEX(Historical!$F$7:$F$1452,MATCH(B479,Historical!$B$7:$B$1452,0)))^(1/3)-1)*100)</f>
        <v>14.471424255333186</v>
      </c>
      <c r="U479" s="802">
        <f>IF(INDEX(Historical!$I$7:$I$1452,MATCH(B479,Historical!$B$7:$B$1452,0))=0,"n/a",((INDEX(Historical!$C$7:$C$1452,MATCH(B479,Historical!$B$7:$B$1452,0))/INDEX(Historical!$I$7:$I$1452,MATCH(B479,Historical!$B$7:$B$1452,0)))^(1/5)-1)*100)</f>
        <v>12.888132073019754</v>
      </c>
      <c r="V479" s="802">
        <f>IF(INDEX(Historical!$O$7:$O$1452,MATCH(B479,Historical!$B$7:$B$1452,0))=0,"n/a",((INDEX(Historical!$C$7:$C$1452,MATCH(B479,Historical!$B$7:$B$1452,0))/INDEX(Historical!$O$7:$O$1452,MATCH(B479,Historical!$B$7:$B$1452,0)))^(1/10)-1)*100)</f>
        <v>2.4127573490751342</v>
      </c>
      <c r="W479" s="803">
        <f t="shared" si="124"/>
        <v>5.3416610990575055</v>
      </c>
      <c r="X479" s="804">
        <f t="shared" si="125"/>
        <v>1.0922145824593013</v>
      </c>
      <c r="Y479" s="759"/>
      <c r="Z479" s="745">
        <f t="shared" si="126"/>
        <v>34.234234234234236</v>
      </c>
      <c r="AA479" s="678">
        <f t="shared" si="127"/>
        <v>15.220720720720719</v>
      </c>
      <c r="AB479" s="679">
        <v>12</v>
      </c>
      <c r="AC479" s="959">
        <v>2.2200000000000002</v>
      </c>
      <c r="AD479" s="959">
        <v>2.17</v>
      </c>
      <c r="AE479" s="959">
        <v>5.0999999999999996</v>
      </c>
      <c r="AF479" s="959">
        <v>1.26</v>
      </c>
      <c r="AG479" s="959">
        <v>8.3000000000000007</v>
      </c>
      <c r="AH479" s="959">
        <v>6.3</v>
      </c>
      <c r="AI479" s="959">
        <v>20.599999999999998</v>
      </c>
      <c r="AJ479" s="959">
        <v>11.799999999999999</v>
      </c>
      <c r="AK479" s="959">
        <v>7.0000000000000009</v>
      </c>
      <c r="AL479" s="969">
        <v>1060</v>
      </c>
      <c r="AM479" s="964">
        <v>4.5</v>
      </c>
      <c r="AN479" s="959">
        <v>7.0000000000000007E-2</v>
      </c>
      <c r="AO479" s="845">
        <f t="shared" si="128"/>
        <v>-8.3402497952517862E-2</v>
      </c>
      <c r="AP479" s="846">
        <f t="shared" si="129"/>
        <v>15.137318222768201</v>
      </c>
      <c r="AQ479" s="680">
        <f t="shared" si="130"/>
        <v>-7.6766356570363907</v>
      </c>
      <c r="AR479" s="745">
        <f>INDEX(Historical!$C$7:$C$1452,MATCH(B479,Historical!$B$7:$B$1452,0))*IF(AH479="n/a",1.03,IF(AH479&lt;0,1.01,IF(AH479&gt;10,1.1,(1+AH479/100))))</f>
        <v>0.70157999999999998</v>
      </c>
      <c r="AS479" s="678">
        <f t="shared" si="131"/>
        <v>0.77173800000000004</v>
      </c>
      <c r="AT479" s="678">
        <f t="shared" si="135"/>
        <v>0.82575966000000012</v>
      </c>
      <c r="AU479" s="678">
        <f t="shared" si="135"/>
        <v>0.8835628362000002</v>
      </c>
      <c r="AV479" s="678">
        <f t="shared" si="135"/>
        <v>0.94541223473400027</v>
      </c>
      <c r="AW479" s="745">
        <f t="shared" si="132"/>
        <v>4.1280527309340007</v>
      </c>
      <c r="AX479" s="854">
        <f t="shared" si="133"/>
        <v>12.216788194536846</v>
      </c>
      <c r="AY479" s="1090">
        <v>0.88</v>
      </c>
      <c r="AZ479" s="964">
        <v>8.84</v>
      </c>
      <c r="BA479" s="964">
        <v>-16.32</v>
      </c>
      <c r="BB479" s="964">
        <v>-5.6000000000000005</v>
      </c>
      <c r="BC479" s="964">
        <v>-10.39</v>
      </c>
      <c r="BE479" s="701">
        <v>2014</v>
      </c>
      <c r="BF479" s="986" t="e">
        <f>#VALUE!</f>
        <v>#VALUE!</v>
      </c>
      <c r="BG479" s="972">
        <v>0.89999999999999991</v>
      </c>
    </row>
    <row r="480" spans="1:59" ht="11.25" customHeight="1" x14ac:dyDescent="0.2">
      <c r="A480" s="645" t="s">
        <v>1743</v>
      </c>
      <c r="B480" s="651" t="s">
        <v>1744</v>
      </c>
      <c r="C480" s="1080" t="s">
        <v>109</v>
      </c>
      <c r="D480" s="1080" t="s">
        <v>4427</v>
      </c>
      <c r="E480" s="835">
        <v>7</v>
      </c>
      <c r="F480" s="554">
        <v>633</v>
      </c>
      <c r="G480" s="554" t="s">
        <v>107</v>
      </c>
      <c r="H480" s="554" t="s">
        <v>107</v>
      </c>
      <c r="I480" s="966">
        <v>65.5</v>
      </c>
      <c r="J480" s="745">
        <f t="shared" si="121"/>
        <v>1.7404580152671754</v>
      </c>
      <c r="K480" s="968">
        <v>0.56999999999999995</v>
      </c>
      <c r="L480" s="679">
        <v>2</v>
      </c>
      <c r="M480" s="736">
        <f t="shared" si="122"/>
        <v>1.1399999999999999</v>
      </c>
      <c r="N480" s="644" t="s">
        <v>618</v>
      </c>
      <c r="O480" s="838">
        <v>0.54</v>
      </c>
      <c r="P480" s="958">
        <v>43385</v>
      </c>
      <c r="Q480" s="958">
        <v>43404</v>
      </c>
      <c r="R480" s="736">
        <f t="shared" si="123"/>
        <v>5.5555555555555394</v>
      </c>
      <c r="S480" s="802">
        <f>IF(INDEX(Historical!$D$7:$D$1452,MATCH(B480,Historical!$B$7:$B$1452,0))=0,"n/a",(INDEX(Historical!$C$7:$C$1452,MATCH(B480,Historical!$B$7:$B$1452,0))/INDEX(Historical!$D$7:$D$1452,MATCH(B480,Historical!$B$7:$B$1452,0))-1)*100)</f>
        <v>11.111111111111116</v>
      </c>
      <c r="T480" s="802">
        <f>IF(INDEX(Historical!$F$7:$F$1452,MATCH(B480,Historical!$B$7:$B$1452,0))=0,"n/a",((INDEX(Historical!$C$7:$C$1452,MATCH(B480,Historical!$B$7:$B$1452,0))/INDEX(Historical!$F$7:$F$1452,MATCH(B480,Historical!$B$7:$B$1452,0)))^(1/3)-1)*100)</f>
        <v>15.441567326431937</v>
      </c>
      <c r="U480" s="802">
        <f>IF(INDEX(Historical!$I$7:$I$1452,MATCH(B480,Historical!$B$7:$B$1452,0))=0,"n/a",((INDEX(Historical!$C$7:$C$1452,MATCH(B480,Historical!$B$7:$B$1452,0))/INDEX(Historical!$I$7:$I$1452,MATCH(B480,Historical!$B$7:$B$1452,0)))^(1/5)-1)*100)</f>
        <v>20.112443398143132</v>
      </c>
      <c r="V480" s="802" t="str">
        <f>IF(INDEX(Historical!$O$7:$O$1452,MATCH(B480,Historical!$B$7:$B$1452,0))=0,"n/a",((INDEX(Historical!$C$7:$C$1452,MATCH(B480,Historical!$B$7:$B$1452,0))/INDEX(Historical!$O$7:$O$1452,MATCH(B480,Historical!$B$7:$B$1452,0)))^(1/10)-1)*100)</f>
        <v>n/a</v>
      </c>
      <c r="W480" s="803" t="str">
        <f t="shared" si="124"/>
        <v>n/a</v>
      </c>
      <c r="X480" s="804" t="str">
        <f t="shared" si="125"/>
        <v>n/a</v>
      </c>
      <c r="Y480" s="967" t="s">
        <v>4072</v>
      </c>
      <c r="Z480" s="745" t="str">
        <f t="shared" si="126"/>
        <v>n/a</v>
      </c>
      <c r="AA480" s="678" t="str">
        <f t="shared" si="127"/>
        <v>n/a</v>
      </c>
      <c r="AB480" s="679">
        <v>12</v>
      </c>
      <c r="AC480" s="959" t="s">
        <v>138</v>
      </c>
      <c r="AD480" s="959" t="s">
        <v>138</v>
      </c>
      <c r="AE480" s="959" t="s">
        <v>138</v>
      </c>
      <c r="AF480" s="959" t="s">
        <v>138</v>
      </c>
      <c r="AG480" s="959" t="s">
        <v>138</v>
      </c>
      <c r="AH480" s="959" t="s">
        <v>138</v>
      </c>
      <c r="AI480" s="959" t="s">
        <v>138</v>
      </c>
      <c r="AJ480" s="959" t="s">
        <v>138</v>
      </c>
      <c r="AK480" s="959" t="s">
        <v>138</v>
      </c>
      <c r="AL480" s="969" t="s">
        <v>138</v>
      </c>
      <c r="AM480" s="964" t="s">
        <v>138</v>
      </c>
      <c r="AN480" s="959" t="s">
        <v>138</v>
      </c>
      <c r="AO480" s="845" t="str">
        <f t="shared" si="128"/>
        <v>n/a</v>
      </c>
      <c r="AP480" s="846">
        <f t="shared" si="129"/>
        <v>21.852901413410308</v>
      </c>
      <c r="AQ480" s="680" t="str">
        <f t="shared" si="130"/>
        <v>n/a</v>
      </c>
      <c r="AR480" s="745">
        <f>INDEX(Historical!$C$7:$C$1452,MATCH(B480,Historical!$B$7:$B$1452,0))*IF(AH480="n/a",1.03,IF(AH480&lt;0,1.01,IF(AH480&gt;10,1.1,(1+AH480/100))))</f>
        <v>1.03</v>
      </c>
      <c r="AS480" s="678">
        <f t="shared" si="131"/>
        <v>1.0609</v>
      </c>
      <c r="AT480" s="678">
        <f t="shared" si="135"/>
        <v>1.092727</v>
      </c>
      <c r="AU480" s="678">
        <f t="shared" si="135"/>
        <v>1.1255088100000001</v>
      </c>
      <c r="AV480" s="678">
        <f t="shared" si="135"/>
        <v>1.1592740743000001</v>
      </c>
      <c r="AW480" s="745">
        <f t="shared" si="132"/>
        <v>5.4684098842999997</v>
      </c>
      <c r="AX480" s="854">
        <f t="shared" si="133"/>
        <v>8.3487173806106867</v>
      </c>
      <c r="AY480" s="1090" t="s">
        <v>138</v>
      </c>
      <c r="AZ480" s="964" t="s">
        <v>138</v>
      </c>
      <c r="BA480" s="964" t="s">
        <v>138</v>
      </c>
      <c r="BB480" s="964" t="s">
        <v>138</v>
      </c>
      <c r="BC480" s="964" t="s">
        <v>138</v>
      </c>
      <c r="BD480" s="1006" t="s">
        <v>4351</v>
      </c>
      <c r="BE480" s="701">
        <v>2012</v>
      </c>
      <c r="BF480" s="986" t="e">
        <f>#VALUE!</f>
        <v>#VALUE!</v>
      </c>
      <c r="BG480" s="972" t="s">
        <v>138</v>
      </c>
    </row>
    <row r="481" spans="1:59" ht="11.25" customHeight="1" x14ac:dyDescent="0.2">
      <c r="A481" s="667" t="s">
        <v>1745</v>
      </c>
      <c r="B481" s="651" t="s">
        <v>1746</v>
      </c>
      <c r="C481" s="1080" t="s">
        <v>113</v>
      </c>
      <c r="D481" s="1080" t="s">
        <v>214</v>
      </c>
      <c r="E481" s="836">
        <v>8</v>
      </c>
      <c r="F481" s="554">
        <v>430</v>
      </c>
      <c r="G481" s="554" t="s">
        <v>107</v>
      </c>
      <c r="H481" s="554" t="s">
        <v>107</v>
      </c>
      <c r="I481" s="966">
        <v>20.59</v>
      </c>
      <c r="J481" s="745">
        <f t="shared" si="121"/>
        <v>2.5254978144730456</v>
      </c>
      <c r="K481" s="968">
        <v>0.13</v>
      </c>
      <c r="L481" s="679">
        <v>4</v>
      </c>
      <c r="M481" s="736">
        <f t="shared" si="122"/>
        <v>0.52</v>
      </c>
      <c r="N481" s="644" t="s">
        <v>162</v>
      </c>
      <c r="O481" s="838">
        <v>0.11</v>
      </c>
      <c r="P481" s="960">
        <v>42928</v>
      </c>
      <c r="Q481" s="960">
        <v>42947</v>
      </c>
      <c r="R481" s="736">
        <f t="shared" si="123"/>
        <v>18.181818181818183</v>
      </c>
      <c r="S481" s="802">
        <f>IF(INDEX(Historical!$D$7:$D$1452,MATCH(B481,Historical!$B$7:$B$1452,0))=0,"n/a",(INDEX(Historical!$C$7:$C$1452,MATCH(B481,Historical!$B$7:$B$1452,0))/INDEX(Historical!$D$7:$D$1452,MATCH(B481,Historical!$B$7:$B$1452,0))-1)*100)</f>
        <v>9.0909090909090828</v>
      </c>
      <c r="T481" s="802">
        <f>IF(INDEX(Historical!$F$7:$F$1452,MATCH(B481,Historical!$B$7:$B$1452,0))=0,"n/a",((INDEX(Historical!$C$7:$C$1452,MATCH(B481,Historical!$B$7:$B$1452,0))/INDEX(Historical!$F$7:$F$1452,MATCH(B481,Historical!$B$7:$B$1452,0)))^(1/3)-1)*100)</f>
        <v>11.102644857564847</v>
      </c>
      <c r="U481" s="802">
        <f>IF(INDEX(Historical!$I$7:$I$1452,MATCH(B481,Historical!$B$7:$B$1452,0))=0,"n/a",((INDEX(Historical!$C$7:$C$1452,MATCH(B481,Historical!$B$7:$B$1452,0))/INDEX(Historical!$I$7:$I$1452,MATCH(B481,Historical!$B$7:$B$1452,0)))^(1/5)-1)*100)</f>
        <v>19.13578981670916</v>
      </c>
      <c r="V481" s="802">
        <f>IF(INDEX(Historical!$O$7:$O$1452,MATCH(B481,Historical!$B$7:$B$1452,0))=0,"n/a",((INDEX(Historical!$C$7:$C$1452,MATCH(B481,Historical!$B$7:$B$1452,0))/INDEX(Historical!$O$7:$O$1452,MATCH(B481,Historical!$B$7:$B$1452,0)))^(1/10)-1)*100)</f>
        <v>14.401869734828843</v>
      </c>
      <c r="W481" s="803">
        <f t="shared" si="124"/>
        <v>1.3287017706063551</v>
      </c>
      <c r="X481" s="804" t="str">
        <f t="shared" si="125"/>
        <v>n/a</v>
      </c>
      <c r="Y481" s="770" t="s">
        <v>4490</v>
      </c>
      <c r="Z481" s="745">
        <f t="shared" si="126"/>
        <v>43.333333333333336</v>
      </c>
      <c r="AA481" s="678">
        <f t="shared" si="127"/>
        <v>17.158333333333335</v>
      </c>
      <c r="AB481" s="679">
        <v>12</v>
      </c>
      <c r="AC481" s="959">
        <v>1.2</v>
      </c>
      <c r="AD481" s="959">
        <v>1.72</v>
      </c>
      <c r="AE481" s="959">
        <v>0.85</v>
      </c>
      <c r="AF481" s="959">
        <v>0.7</v>
      </c>
      <c r="AG481" s="959">
        <v>14.899999999999999</v>
      </c>
      <c r="AH481" s="959">
        <v>-38.200000000000003</v>
      </c>
      <c r="AI481" s="959">
        <v>38.269999999999996</v>
      </c>
      <c r="AJ481" s="959">
        <v>-2.6</v>
      </c>
      <c r="AK481" s="959">
        <v>10</v>
      </c>
      <c r="AL481" s="969">
        <v>3080</v>
      </c>
      <c r="AM481" s="964">
        <v>0.3</v>
      </c>
      <c r="AN481" s="959">
        <v>0.76</v>
      </c>
      <c r="AO481" s="845">
        <f t="shared" si="128"/>
        <v>4.5029542978488699</v>
      </c>
      <c r="AP481" s="846">
        <f t="shared" si="129"/>
        <v>21.661287631182205</v>
      </c>
      <c r="AQ481" s="680">
        <f t="shared" si="130"/>
        <v>-26.937368319036391</v>
      </c>
      <c r="AR481" s="745">
        <f>INDEX(Historical!$C$7:$C$1452,MATCH(B481,Historical!$B$7:$B$1452,0))*IF(AH481="n/a",1.03,IF(AH481&lt;0,1.01,IF(AH481&gt;10,1.1,(1+AH481/100))))</f>
        <v>0.48480000000000001</v>
      </c>
      <c r="AS481" s="678">
        <f t="shared" si="131"/>
        <v>0.53328000000000009</v>
      </c>
      <c r="AT481" s="678">
        <f t="shared" si="135"/>
        <v>0.58660800000000013</v>
      </c>
      <c r="AU481" s="678">
        <f t="shared" si="135"/>
        <v>0.6452688000000002</v>
      </c>
      <c r="AV481" s="678">
        <f t="shared" si="135"/>
        <v>0.70979568000000026</v>
      </c>
      <c r="AW481" s="745">
        <f t="shared" si="132"/>
        <v>2.9597524800000006</v>
      </c>
      <c r="AX481" s="854">
        <f t="shared" si="133"/>
        <v>14.374708499271494</v>
      </c>
      <c r="AY481" s="1090">
        <v>2.0499999999999998</v>
      </c>
      <c r="AZ481" s="964">
        <v>8.4500000000000011</v>
      </c>
      <c r="BA481" s="964">
        <v>-27.3</v>
      </c>
      <c r="BB481" s="964">
        <v>-7.1</v>
      </c>
      <c r="BC481" s="964">
        <v>-15.64</v>
      </c>
      <c r="BE481" s="701">
        <v>2012</v>
      </c>
      <c r="BF481" s="986" t="e">
        <f>#VALUE!</f>
        <v>#VALUE!</v>
      </c>
      <c r="BG481" s="972">
        <v>6.9</v>
      </c>
    </row>
    <row r="482" spans="1:59" ht="11.25" customHeight="1" x14ac:dyDescent="0.2">
      <c r="A482" s="645" t="s">
        <v>1747</v>
      </c>
      <c r="B482" s="651" t="s">
        <v>1748</v>
      </c>
      <c r="C482" s="1080" t="s">
        <v>109</v>
      </c>
      <c r="D482" s="1080" t="s">
        <v>4427</v>
      </c>
      <c r="E482" s="835">
        <v>6</v>
      </c>
      <c r="F482" s="554">
        <v>699</v>
      </c>
      <c r="G482" s="554" t="s">
        <v>107</v>
      </c>
      <c r="H482" s="554" t="s">
        <v>107</v>
      </c>
      <c r="I482" s="966">
        <v>35.950000000000003</v>
      </c>
      <c r="J482" s="745">
        <f t="shared" si="121"/>
        <v>2.4478442280945756</v>
      </c>
      <c r="K482" s="968">
        <v>0.22</v>
      </c>
      <c r="L482" s="679">
        <v>4</v>
      </c>
      <c r="M482" s="736">
        <f t="shared" si="122"/>
        <v>0.88</v>
      </c>
      <c r="N482" s="644" t="s">
        <v>153</v>
      </c>
      <c r="O482" s="838">
        <v>0.2</v>
      </c>
      <c r="P482" s="958">
        <v>43166</v>
      </c>
      <c r="Q482" s="958">
        <v>43188</v>
      </c>
      <c r="R482" s="736">
        <f t="shared" si="123"/>
        <v>9.9999999999999947</v>
      </c>
      <c r="S482" s="802">
        <f>IF(INDEX(Historical!$D$7:$D$1452,MATCH(B482,Historical!$B$7:$B$1452,0))=0,"n/a",(INDEX(Historical!$C$7:$C$1452,MATCH(B482,Historical!$B$7:$B$1452,0))/INDEX(Historical!$D$7:$D$1452,MATCH(B482,Historical!$B$7:$B$1452,0))-1)*100)</f>
        <v>11.111111111111116</v>
      </c>
      <c r="T482" s="802">
        <f>IF(INDEX(Historical!$F$7:$F$1452,MATCH(B482,Historical!$B$7:$B$1452,0))=0,"n/a",((INDEX(Historical!$C$7:$C$1452,MATCH(B482,Historical!$B$7:$B$1452,0))/INDEX(Historical!$F$7:$F$1452,MATCH(B482,Historical!$B$7:$B$1452,0)))^(1/3)-1)*100)</f>
        <v>25.99210498948732</v>
      </c>
      <c r="U482" s="802" t="str">
        <f>IF(INDEX(Historical!$I$7:$I$1452,MATCH(B482,Historical!$B$7:$B$1452,0))=0,"n/a",((INDEX(Historical!$C$7:$C$1452,MATCH(B482,Historical!$B$7:$B$1452,0))/INDEX(Historical!$I$7:$I$1452,MATCH(B482,Historical!$B$7:$B$1452,0)))^(1/5)-1)*100)</f>
        <v>n/a</v>
      </c>
      <c r="V482" s="802" t="str">
        <f>IF(INDEX(Historical!$O$7:$O$1452,MATCH(B482,Historical!$B$7:$B$1452,0))=0,"n/a",((INDEX(Historical!$C$7:$C$1452,MATCH(B482,Historical!$B$7:$B$1452,0))/INDEX(Historical!$O$7:$O$1452,MATCH(B482,Historical!$B$7:$B$1452,0)))^(1/10)-1)*100)</f>
        <v>n/a</v>
      </c>
      <c r="W482" s="803" t="str">
        <f t="shared" si="124"/>
        <v>n/a</v>
      </c>
      <c r="X482" s="804" t="str">
        <f t="shared" si="125"/>
        <v>n/a</v>
      </c>
      <c r="Y482" s="758"/>
      <c r="Z482" s="745" t="str">
        <f t="shared" si="126"/>
        <v>n/a</v>
      </c>
      <c r="AA482" s="678" t="str">
        <f t="shared" si="127"/>
        <v>n/a</v>
      </c>
      <c r="AB482" s="679">
        <v>12</v>
      </c>
      <c r="AC482" s="959" t="s">
        <v>138</v>
      </c>
      <c r="AD482" s="959" t="s">
        <v>138</v>
      </c>
      <c r="AE482" s="959" t="s">
        <v>138</v>
      </c>
      <c r="AF482" s="959" t="s">
        <v>138</v>
      </c>
      <c r="AG482" s="959" t="s">
        <v>138</v>
      </c>
      <c r="AH482" s="959" t="s">
        <v>138</v>
      </c>
      <c r="AI482" s="959" t="s">
        <v>138</v>
      </c>
      <c r="AJ482" s="959" t="s">
        <v>138</v>
      </c>
      <c r="AK482" s="959" t="s">
        <v>138</v>
      </c>
      <c r="AL482" s="969" t="s">
        <v>138</v>
      </c>
      <c r="AM482" s="964" t="s">
        <v>138</v>
      </c>
      <c r="AN482" s="959" t="s">
        <v>138</v>
      </c>
      <c r="AO482" s="845" t="str">
        <f t="shared" si="128"/>
        <v>n/a</v>
      </c>
      <c r="AP482" s="846" t="str">
        <f t="shared" si="129"/>
        <v>n/a</v>
      </c>
      <c r="AQ482" s="680" t="str">
        <f t="shared" si="130"/>
        <v>n/a</v>
      </c>
      <c r="AR482" s="745">
        <f>INDEX(Historical!$C$7:$C$1452,MATCH(B482,Historical!$B$7:$B$1452,0))*IF(AH482="n/a",1.03,IF(AH482&lt;0,1.01,IF(AH482&gt;10,1.1,(1+AH482/100))))</f>
        <v>0.82400000000000007</v>
      </c>
      <c r="AS482" s="678">
        <f t="shared" si="131"/>
        <v>0.84872000000000014</v>
      </c>
      <c r="AT482" s="678">
        <f t="shared" si="135"/>
        <v>0.87418160000000011</v>
      </c>
      <c r="AU482" s="678">
        <f t="shared" si="135"/>
        <v>0.90040704800000015</v>
      </c>
      <c r="AV482" s="678">
        <f t="shared" si="135"/>
        <v>0.92741925944000014</v>
      </c>
      <c r="AW482" s="745">
        <f t="shared" si="132"/>
        <v>4.3747279074400005</v>
      </c>
      <c r="AX482" s="854">
        <f t="shared" si="133"/>
        <v>12.168923247399166</v>
      </c>
      <c r="AY482" s="1090" t="s">
        <v>138</v>
      </c>
      <c r="AZ482" s="964" t="s">
        <v>138</v>
      </c>
      <c r="BA482" s="964" t="s">
        <v>138</v>
      </c>
      <c r="BB482" s="964" t="s">
        <v>138</v>
      </c>
      <c r="BC482" s="964" t="s">
        <v>138</v>
      </c>
      <c r="BD482" s="1006" t="s">
        <v>4351</v>
      </c>
      <c r="BE482" s="701">
        <v>2013</v>
      </c>
      <c r="BF482" s="986" t="e">
        <f>#VALUE!</f>
        <v>#VALUE!</v>
      </c>
      <c r="BG482" s="972" t="s">
        <v>138</v>
      </c>
    </row>
    <row r="483" spans="1:59" ht="11.25" customHeight="1" x14ac:dyDescent="0.2">
      <c r="A483" s="645" t="s">
        <v>1751</v>
      </c>
      <c r="B483" s="651" t="s">
        <v>1752</v>
      </c>
      <c r="C483" s="1080" t="s">
        <v>109</v>
      </c>
      <c r="D483" s="1080" t="s">
        <v>4427</v>
      </c>
      <c r="E483" s="835">
        <v>6</v>
      </c>
      <c r="F483" s="554">
        <v>733</v>
      </c>
      <c r="G483" s="554" t="s">
        <v>107</v>
      </c>
      <c r="H483" s="554" t="s">
        <v>107</v>
      </c>
      <c r="I483" s="966">
        <v>15.26</v>
      </c>
      <c r="J483" s="745">
        <f t="shared" si="121"/>
        <v>1.4416775884665793</v>
      </c>
      <c r="K483" s="968">
        <v>5.5E-2</v>
      </c>
      <c r="L483" s="679">
        <v>4</v>
      </c>
      <c r="M483" s="736">
        <f t="shared" si="122"/>
        <v>0.22</v>
      </c>
      <c r="N483" s="644" t="s">
        <v>808</v>
      </c>
      <c r="O483" s="838">
        <v>4.4999999999999998E-2</v>
      </c>
      <c r="P483" s="958">
        <v>43321</v>
      </c>
      <c r="Q483" s="958">
        <v>43341</v>
      </c>
      <c r="R483" s="736">
        <f t="shared" si="123"/>
        <v>22.222222222222225</v>
      </c>
      <c r="S483" s="802">
        <f>IF(INDEX(Historical!$D$7:$D$1452,MATCH(B483,Historical!$B$7:$B$1452,0))=0,"n/a",(INDEX(Historical!$C$7:$C$1452,MATCH(B483,Historical!$B$7:$B$1452,0))/INDEX(Historical!$D$7:$D$1452,MATCH(B483,Historical!$B$7:$B$1452,0))-1)*100)</f>
        <v>19.000952007616068</v>
      </c>
      <c r="T483" s="802">
        <f>IF(INDEX(Historical!$F$7:$F$1452,MATCH(B483,Historical!$B$7:$B$1452,0))=0,"n/a",((INDEX(Historical!$C$7:$C$1452,MATCH(B483,Historical!$B$7:$B$1452,0))/INDEX(Historical!$F$7:$F$1452,MATCH(B483,Historical!$B$7:$B$1452,0)))^(1/3)-1)*100)</f>
        <v>17.512237441271374</v>
      </c>
      <c r="U483" s="802" t="str">
        <f>IF(INDEX(Historical!$I$7:$I$1452,MATCH(B483,Historical!$B$7:$B$1452,0))=0,"n/a",((INDEX(Historical!$C$7:$C$1452,MATCH(B483,Historical!$B$7:$B$1452,0))/INDEX(Historical!$I$7:$I$1452,MATCH(B483,Historical!$B$7:$B$1452,0)))^(1/5)-1)*100)</f>
        <v>n/a</v>
      </c>
      <c r="V483" s="802" t="str">
        <f>IF(INDEX(Historical!$O$7:$O$1452,MATCH(B483,Historical!$B$7:$B$1452,0))=0,"n/a",((INDEX(Historical!$C$7:$C$1452,MATCH(B483,Historical!$B$7:$B$1452,0))/INDEX(Historical!$O$7:$O$1452,MATCH(B483,Historical!$B$7:$B$1452,0)))^(1/10)-1)*100)</f>
        <v>n/a</v>
      </c>
      <c r="W483" s="803" t="str">
        <f t="shared" si="124"/>
        <v>n/a</v>
      </c>
      <c r="X483" s="804" t="str">
        <f t="shared" si="125"/>
        <v>n/a</v>
      </c>
      <c r="Y483" s="759"/>
      <c r="Z483" s="745">
        <f t="shared" si="126"/>
        <v>18.64406779661017</v>
      </c>
      <c r="AA483" s="678">
        <f t="shared" si="127"/>
        <v>12.932203389830509</v>
      </c>
      <c r="AB483" s="679">
        <v>12</v>
      </c>
      <c r="AC483" s="959">
        <v>1.18</v>
      </c>
      <c r="AD483" s="959" t="s">
        <v>138</v>
      </c>
      <c r="AE483" s="959">
        <v>3.19</v>
      </c>
      <c r="AF483" s="959">
        <v>1.1399999999999999</v>
      </c>
      <c r="AG483" s="959">
        <v>7.7</v>
      </c>
      <c r="AH483" s="959">
        <v>-0.70000000000000007</v>
      </c>
      <c r="AI483" s="959">
        <v>5.1400000000000006</v>
      </c>
      <c r="AJ483" s="959">
        <v>13.3</v>
      </c>
      <c r="AK483" s="959" t="s">
        <v>138</v>
      </c>
      <c r="AL483" s="969">
        <v>136.41999999999999</v>
      </c>
      <c r="AM483" s="964">
        <v>6.2</v>
      </c>
      <c r="AN483" s="959">
        <v>0.09</v>
      </c>
      <c r="AO483" s="845" t="str">
        <f t="shared" si="128"/>
        <v>n/a</v>
      </c>
      <c r="AP483" s="846" t="str">
        <f t="shared" si="129"/>
        <v>n/a</v>
      </c>
      <c r="AQ483" s="680">
        <f t="shared" si="130"/>
        <v>-19.053620314551488</v>
      </c>
      <c r="AR483" s="745">
        <f>INDEX(Historical!$C$7:$C$1452,MATCH(B483,Historical!$B$7:$B$1452,0))*IF(AH483="n/a",1.03,IF(AH483&lt;0,1.01,IF(AH483&gt;10,1.1,(1+AH483/100))))</f>
        <v>0.17169999999999999</v>
      </c>
      <c r="AS483" s="678">
        <f t="shared" si="131"/>
        <v>0.18052538000000001</v>
      </c>
      <c r="AT483" s="678">
        <f t="shared" si="135"/>
        <v>0.18594114140000001</v>
      </c>
      <c r="AU483" s="678">
        <f t="shared" si="135"/>
        <v>0.19151937564200003</v>
      </c>
      <c r="AV483" s="678">
        <f t="shared" si="135"/>
        <v>0.19726495691126003</v>
      </c>
      <c r="AW483" s="745">
        <f t="shared" si="132"/>
        <v>0.92695085395326005</v>
      </c>
      <c r="AX483" s="854">
        <f t="shared" si="133"/>
        <v>6.0743830534289653</v>
      </c>
      <c r="AY483" s="1090">
        <v>0.71</v>
      </c>
      <c r="AZ483" s="964">
        <v>32.24</v>
      </c>
      <c r="BA483" s="964">
        <v>-23.32</v>
      </c>
      <c r="BB483" s="964">
        <v>2.2200000000000002</v>
      </c>
      <c r="BC483" s="964">
        <v>-10.489999999999998</v>
      </c>
      <c r="BE483" s="701">
        <v>2013</v>
      </c>
      <c r="BF483" s="986" t="e">
        <f>#VALUE!</f>
        <v>#VALUE!</v>
      </c>
      <c r="BG483" s="972">
        <v>0.8</v>
      </c>
    </row>
    <row r="484" spans="1:59" ht="11.25" customHeight="1" x14ac:dyDescent="0.2">
      <c r="A484" s="645" t="s">
        <v>1753</v>
      </c>
      <c r="B484" s="651" t="s">
        <v>1754</v>
      </c>
      <c r="C484" s="1080" t="s">
        <v>129</v>
      </c>
      <c r="D484" s="1080" t="s">
        <v>4415</v>
      </c>
      <c r="E484" s="835">
        <v>7</v>
      </c>
      <c r="F484" s="554">
        <v>647</v>
      </c>
      <c r="G484" s="554" t="s">
        <v>38</v>
      </c>
      <c r="H484" s="554" t="s">
        <v>116</v>
      </c>
      <c r="I484" s="966">
        <v>53.4</v>
      </c>
      <c r="J484" s="745">
        <f t="shared" si="121"/>
        <v>2.8089887640449436</v>
      </c>
      <c r="K484" s="968">
        <v>0.375</v>
      </c>
      <c r="L484" s="679">
        <v>4</v>
      </c>
      <c r="M484" s="736">
        <f t="shared" si="122"/>
        <v>1.5</v>
      </c>
      <c r="N484" s="644" t="s">
        <v>150</v>
      </c>
      <c r="O484" s="838">
        <v>0.3</v>
      </c>
      <c r="P484" s="958">
        <v>43433</v>
      </c>
      <c r="Q484" s="958">
        <v>43448</v>
      </c>
      <c r="R484" s="736">
        <f t="shared" si="123"/>
        <v>25.000000000000007</v>
      </c>
      <c r="S484" s="802">
        <f>IF(INDEX(Historical!$D$7:$D$1452,MATCH(B484,Historical!$B$7:$B$1452,0))=0,"n/a",(INDEX(Historical!$C$7:$C$1452,MATCH(B484,Historical!$B$7:$B$1452,0))/INDEX(Historical!$D$7:$D$1452,MATCH(B484,Historical!$B$7:$B$1452,0))-1)*100)</f>
        <v>62.5</v>
      </c>
      <c r="T484" s="802">
        <f>IF(INDEX(Historical!$F$7:$F$1452,MATCH(B484,Historical!$B$7:$B$1452,0))=0,"n/a",((INDEX(Historical!$C$7:$C$1452,MATCH(B484,Historical!$B$7:$B$1452,0))/INDEX(Historical!$F$7:$F$1452,MATCH(B484,Historical!$B$7:$B$1452,0)))^(1/3)-1)*100)</f>
        <v>44.224957030740832</v>
      </c>
      <c r="U484" s="802">
        <f>IF(INDEX(Historical!$I$7:$I$1452,MATCH(B484,Historical!$B$7:$B$1452,0))=0,"n/a",((INDEX(Historical!$C$7:$C$1452,MATCH(B484,Historical!$B$7:$B$1452,0))/INDEX(Historical!$I$7:$I$1452,MATCH(B484,Historical!$B$7:$B$1452,0)))^(1/5)-1)*100)</f>
        <v>41.811398154842806</v>
      </c>
      <c r="V484" s="802">
        <f>IF(INDEX(Historical!$O$7:$O$1452,MATCH(B484,Historical!$B$7:$B$1452,0))=0,"n/a",((INDEX(Historical!$C$7:$C$1452,MATCH(B484,Historical!$B$7:$B$1452,0))/INDEX(Historical!$O$7:$O$1452,MATCH(B484,Historical!$B$7:$B$1452,0)))^(1/10)-1)*100)</f>
        <v>19.808729650843702</v>
      </c>
      <c r="W484" s="803">
        <f t="shared" si="124"/>
        <v>2.1107561611383776</v>
      </c>
      <c r="X484" s="804">
        <f t="shared" si="125"/>
        <v>2.2240105401512129</v>
      </c>
      <c r="Y484" s="967"/>
      <c r="Z484" s="745">
        <f t="shared" si="126"/>
        <v>28.571428571428569</v>
      </c>
      <c r="AA484" s="678">
        <f t="shared" si="127"/>
        <v>10.171428571428571</v>
      </c>
      <c r="AB484" s="679">
        <v>9</v>
      </c>
      <c r="AC484" s="959">
        <v>5.25</v>
      </c>
      <c r="AD484" s="959">
        <v>3.18</v>
      </c>
      <c r="AE484" s="959">
        <v>0.5</v>
      </c>
      <c r="AF484" s="959">
        <v>1.51</v>
      </c>
      <c r="AG484" s="959">
        <v>24.5</v>
      </c>
      <c r="AH484" s="959">
        <v>14.2</v>
      </c>
      <c r="AI484" s="959">
        <v>4.71</v>
      </c>
      <c r="AJ484" s="959">
        <v>18.8</v>
      </c>
      <c r="AK484" s="959">
        <v>3.2</v>
      </c>
      <c r="AL484" s="969">
        <v>19870</v>
      </c>
      <c r="AM484" s="964">
        <v>1.0999999999999999</v>
      </c>
      <c r="AN484" s="959">
        <v>0.77</v>
      </c>
      <c r="AO484" s="845">
        <f t="shared" si="128"/>
        <v>34.448958347459175</v>
      </c>
      <c r="AP484" s="846">
        <f t="shared" si="129"/>
        <v>44.620386918887746</v>
      </c>
      <c r="AQ484" s="680">
        <f t="shared" si="130"/>
        <v>-17.379429134393341</v>
      </c>
      <c r="AR484" s="745">
        <f>INDEX(Historical!$C$7:$C$1452,MATCH(B484,Historical!$B$7:$B$1452,0))*IF(AH484="n/a",1.03,IF(AH484&lt;0,1.01,IF(AH484&gt;10,1.1,(1+AH484/100))))</f>
        <v>1.0725</v>
      </c>
      <c r="AS484" s="678">
        <f t="shared" si="131"/>
        <v>1.1230147499999998</v>
      </c>
      <c r="AT484" s="678">
        <f t="shared" si="135"/>
        <v>1.1589512219999998</v>
      </c>
      <c r="AU484" s="678">
        <f t="shared" si="135"/>
        <v>1.1960376611039998</v>
      </c>
      <c r="AV484" s="678">
        <f t="shared" si="135"/>
        <v>1.2343108662593278</v>
      </c>
      <c r="AW484" s="745">
        <f t="shared" si="132"/>
        <v>5.7848144993633275</v>
      </c>
      <c r="AX484" s="854">
        <f t="shared" si="133"/>
        <v>10.83298595386391</v>
      </c>
      <c r="AY484" s="1090">
        <v>0.33</v>
      </c>
      <c r="AZ484" s="964">
        <v>7.2900000000000009</v>
      </c>
      <c r="BA484" s="964">
        <v>-35.28</v>
      </c>
      <c r="BB484" s="964">
        <v>-8.5400000000000009</v>
      </c>
      <c r="BC484" s="964">
        <v>-16.86</v>
      </c>
      <c r="BE484" s="701">
        <v>2013</v>
      </c>
      <c r="BF484" s="986" t="e">
        <f>#VALUE!</f>
        <v>#VALUE!</v>
      </c>
      <c r="BG484" s="972">
        <v>10.6</v>
      </c>
    </row>
    <row r="485" spans="1:59" ht="11.25" customHeight="1" x14ac:dyDescent="0.2">
      <c r="A485" s="645" t="s">
        <v>1755</v>
      </c>
      <c r="B485" s="651" t="s">
        <v>1756</v>
      </c>
      <c r="C485" s="1080" t="s">
        <v>109</v>
      </c>
      <c r="D485" s="1080" t="s">
        <v>4427</v>
      </c>
      <c r="E485" s="835">
        <v>8</v>
      </c>
      <c r="F485" s="554">
        <v>539</v>
      </c>
      <c r="G485" s="554" t="s">
        <v>38</v>
      </c>
      <c r="H485" s="554" t="s">
        <v>38</v>
      </c>
      <c r="I485" s="966">
        <v>45.7</v>
      </c>
      <c r="J485" s="745">
        <f t="shared" si="121"/>
        <v>3.2385120350109409</v>
      </c>
      <c r="K485" s="968">
        <v>0.37</v>
      </c>
      <c r="L485" s="679">
        <v>4</v>
      </c>
      <c r="M485" s="736">
        <f t="shared" si="122"/>
        <v>1.48</v>
      </c>
      <c r="N485" s="644" t="s">
        <v>221</v>
      </c>
      <c r="O485" s="838">
        <v>0.3</v>
      </c>
      <c r="P485" s="958">
        <v>43370</v>
      </c>
      <c r="Q485" s="958">
        <v>43388</v>
      </c>
      <c r="R485" s="736">
        <f t="shared" si="123"/>
        <v>23.333333333333336</v>
      </c>
      <c r="S485" s="802">
        <f>IF(INDEX(Historical!$D$7:$D$1452,MATCH(B485,Historical!$B$7:$B$1452,0))=0,"n/a",(INDEX(Historical!$C$7:$C$1452,MATCH(B485,Historical!$B$7:$B$1452,0))/INDEX(Historical!$D$7:$D$1452,MATCH(B485,Historical!$B$7:$B$1452,0))-1)*100)</f>
        <v>9.0909090909091042</v>
      </c>
      <c r="T485" s="802">
        <f>IF(INDEX(Historical!$F$7:$F$1452,MATCH(B485,Historical!$B$7:$B$1452,0))=0,"n/a",((INDEX(Historical!$C$7:$C$1452,MATCH(B485,Historical!$B$7:$B$1452,0))/INDEX(Historical!$F$7:$F$1452,MATCH(B485,Historical!$B$7:$B$1452,0)))^(1/3)-1)*100)</f>
        <v>6.2658569182611146</v>
      </c>
      <c r="U485" s="802">
        <f>IF(INDEX(Historical!$I$7:$I$1452,MATCH(B485,Historical!$B$7:$B$1452,0))=0,"n/a",((INDEX(Historical!$C$7:$C$1452,MATCH(B485,Historical!$B$7:$B$1452,0))/INDEX(Historical!$I$7:$I$1452,MATCH(B485,Historical!$B$7:$B$1452,0)))^(1/5)-1)*100)</f>
        <v>9.9333090162298419</v>
      </c>
      <c r="V485" s="802">
        <f>IF(INDEX(Historical!$O$7:$O$1452,MATCH(B485,Historical!$B$7:$B$1452,0))=0,"n/a",((INDEX(Historical!$C$7:$C$1452,MATCH(B485,Historical!$B$7:$B$1452,0))/INDEX(Historical!$O$7:$O$1452,MATCH(B485,Historical!$B$7:$B$1452,0)))^(1/10)-1)*100)</f>
        <v>-3.3329452166852014</v>
      </c>
      <c r="W485" s="803" t="str">
        <f t="shared" si="124"/>
        <v>n/a</v>
      </c>
      <c r="X485" s="804">
        <f t="shared" si="125"/>
        <v>11.037010018033159</v>
      </c>
      <c r="Y485" s="759"/>
      <c r="Z485" s="745">
        <f t="shared" si="126"/>
        <v>42.65129682997118</v>
      </c>
      <c r="AA485" s="678">
        <f t="shared" si="127"/>
        <v>13.170028818443804</v>
      </c>
      <c r="AB485" s="679">
        <v>12</v>
      </c>
      <c r="AC485" s="959">
        <v>3.47</v>
      </c>
      <c r="AD485" s="959">
        <v>1.94</v>
      </c>
      <c r="AE485" s="959">
        <v>4.83</v>
      </c>
      <c r="AF485" s="959">
        <v>1.68</v>
      </c>
      <c r="AG485" s="959">
        <v>15</v>
      </c>
      <c r="AH485" s="959">
        <v>-8.3000000000000007</v>
      </c>
      <c r="AI485" s="959">
        <v>6.32</v>
      </c>
      <c r="AJ485" s="959">
        <v>0.89999999999999991</v>
      </c>
      <c r="AK485" s="959">
        <v>6.81</v>
      </c>
      <c r="AL485" s="969">
        <v>75290</v>
      </c>
      <c r="AM485" s="964">
        <v>0.1</v>
      </c>
      <c r="AN485" s="959">
        <v>0.92</v>
      </c>
      <c r="AO485" s="845">
        <f t="shared" si="128"/>
        <v>1.7922327969799312E-3</v>
      </c>
      <c r="AP485" s="846">
        <f t="shared" si="129"/>
        <v>13.171821051240784</v>
      </c>
      <c r="AQ485" s="680">
        <f t="shared" si="130"/>
        <v>-0.8353817242693462</v>
      </c>
      <c r="AR485" s="745">
        <f>INDEX(Historical!$C$7:$C$1452,MATCH(B485,Historical!$B$7:$B$1452,0))*IF(AH485="n/a",1.03,IF(AH485&lt;0,1.01,IF(AH485&gt;10,1.1,(1+AH485/100))))</f>
        <v>1.1514000000000002</v>
      </c>
      <c r="AS485" s="678">
        <f t="shared" si="131"/>
        <v>1.2241684800000001</v>
      </c>
      <c r="AT485" s="678">
        <f t="shared" si="135"/>
        <v>1.3075343534880002</v>
      </c>
      <c r="AU485" s="678">
        <f t="shared" si="135"/>
        <v>1.3965774429605331</v>
      </c>
      <c r="AV485" s="678">
        <f t="shared" si="135"/>
        <v>1.4916843668261455</v>
      </c>
      <c r="AW485" s="745">
        <f t="shared" si="132"/>
        <v>6.5713646432746788</v>
      </c>
      <c r="AX485" s="854">
        <f t="shared" si="133"/>
        <v>14.379353705196232</v>
      </c>
      <c r="AY485" s="1090">
        <v>1.04</v>
      </c>
      <c r="AZ485" s="964">
        <v>5.93</v>
      </c>
      <c r="BA485" s="964">
        <v>-21.88</v>
      </c>
      <c r="BB485" s="964">
        <v>-10.94</v>
      </c>
      <c r="BC485" s="964">
        <v>-11.68</v>
      </c>
      <c r="BE485" s="701">
        <v>2011</v>
      </c>
      <c r="BF485" s="986" t="e">
        <f>#VALUE!</f>
        <v>#VALUE!</v>
      </c>
      <c r="BG485" s="972">
        <v>1.4000000000000001</v>
      </c>
    </row>
    <row r="486" spans="1:59" ht="11.25" customHeight="1" x14ac:dyDescent="0.2">
      <c r="A486" s="566" t="s">
        <v>1757</v>
      </c>
      <c r="B486" s="651" t="s">
        <v>1758</v>
      </c>
      <c r="C486" s="1080" t="s">
        <v>4407</v>
      </c>
      <c r="D486" s="1080" t="s">
        <v>4408</v>
      </c>
      <c r="E486" s="835">
        <v>8</v>
      </c>
      <c r="F486" s="554">
        <v>438</v>
      </c>
      <c r="G486" s="554" t="s">
        <v>38</v>
      </c>
      <c r="H486" s="554" t="s">
        <v>38</v>
      </c>
      <c r="I486" s="966">
        <v>39.619999999999997</v>
      </c>
      <c r="J486" s="745">
        <f t="shared" si="121"/>
        <v>3.2559313478041396</v>
      </c>
      <c r="K486" s="968">
        <v>0.32250000000000001</v>
      </c>
      <c r="L486" s="679">
        <v>4</v>
      </c>
      <c r="M486" s="736">
        <f t="shared" si="122"/>
        <v>1.29</v>
      </c>
      <c r="N486" s="644" t="s">
        <v>728</v>
      </c>
      <c r="O486" s="838">
        <v>0.31</v>
      </c>
      <c r="P486" s="695">
        <v>43109</v>
      </c>
      <c r="Q486" s="695">
        <v>43131</v>
      </c>
      <c r="R486" s="736">
        <f t="shared" si="123"/>
        <v>4.0322580645161326</v>
      </c>
      <c r="S486" s="802">
        <f>IF(INDEX(Historical!$D$7:$D$1452,MATCH(B486,Historical!$B$7:$B$1452,0))=0,"n/a",(INDEX(Historical!$C$7:$C$1452,MATCH(B486,Historical!$B$7:$B$1452,0))/INDEX(Historical!$D$7:$D$1452,MATCH(B486,Historical!$B$7:$B$1452,0))-1)*100)</f>
        <v>5.3763440860214784</v>
      </c>
      <c r="T486" s="802">
        <f>IF(INDEX(Historical!$F$7:$F$1452,MATCH(B486,Historical!$B$7:$B$1452,0))=0,"n/a",((INDEX(Historical!$C$7:$C$1452,MATCH(B486,Historical!$B$7:$B$1452,0))/INDEX(Historical!$F$7:$F$1452,MATCH(B486,Historical!$B$7:$B$1452,0)))^(1/3)-1)*100)</f>
        <v>6.469042607881903</v>
      </c>
      <c r="U486" s="802">
        <f>IF(INDEX(Historical!$I$7:$I$1452,MATCH(B486,Historical!$B$7:$B$1452,0))=0,"n/a",((INDEX(Historical!$C$7:$C$1452,MATCH(B486,Historical!$B$7:$B$1452,0))/INDEX(Historical!$I$7:$I$1452,MATCH(B486,Historical!$B$7:$B$1452,0)))^(1/5)-1)*100)</f>
        <v>6.9610375725068785</v>
      </c>
      <c r="V486" s="802">
        <f>IF(INDEX(Historical!$O$7:$O$1452,MATCH(B486,Historical!$B$7:$B$1452,0))=0,"n/a",((INDEX(Historical!$C$7:$C$1452,MATCH(B486,Historical!$B$7:$B$1452,0))/INDEX(Historical!$O$7:$O$1452,MATCH(B486,Historical!$B$7:$B$1452,0)))^(1/10)-1)*100)</f>
        <v>-0.61156876501388124</v>
      </c>
      <c r="W486" s="803" t="str">
        <f t="shared" si="124"/>
        <v>n/a</v>
      </c>
      <c r="X486" s="804">
        <f t="shared" si="125"/>
        <v>0.28068699889140636</v>
      </c>
      <c r="Y486" s="760"/>
      <c r="Z486" s="745">
        <f t="shared" si="126"/>
        <v>477.77777777777777</v>
      </c>
      <c r="AA486" s="678">
        <f t="shared" si="127"/>
        <v>146.74074074074073</v>
      </c>
      <c r="AB486" s="679">
        <v>12</v>
      </c>
      <c r="AC486" s="959">
        <v>0.27</v>
      </c>
      <c r="AD486" s="959" t="s">
        <v>138</v>
      </c>
      <c r="AE486" s="959">
        <v>11.17</v>
      </c>
      <c r="AF486" s="959">
        <v>4.17</v>
      </c>
      <c r="AG486" s="959">
        <v>6.9</v>
      </c>
      <c r="AH486" s="959">
        <v>-6.7</v>
      </c>
      <c r="AI486" s="959">
        <v>-26.200000000000003</v>
      </c>
      <c r="AJ486" s="959">
        <v>24.8</v>
      </c>
      <c r="AK486" s="959" t="s">
        <v>138</v>
      </c>
      <c r="AL486" s="969">
        <v>11520</v>
      </c>
      <c r="AM486" s="964">
        <v>1</v>
      </c>
      <c r="AN486" s="959">
        <v>1.5</v>
      </c>
      <c r="AO486" s="845">
        <f t="shared" si="128"/>
        <v>-136.52377182042972</v>
      </c>
      <c r="AP486" s="846">
        <f t="shared" si="129"/>
        <v>10.216968920311018</v>
      </c>
      <c r="AQ486" s="680">
        <f t="shared" si="130"/>
        <v>421.49736928659519</v>
      </c>
      <c r="AR486" s="745">
        <f>INDEX(Historical!$C$7:$C$1452,MATCH(B486,Historical!$B$7:$B$1452,0))*IF(AH486="n/a",1.03,IF(AH486&lt;0,1.01,IF(AH486&gt;10,1.1,(1+AH486/100))))</f>
        <v>1.23725</v>
      </c>
      <c r="AS486" s="678">
        <f t="shared" si="131"/>
        <v>1.2496225000000001</v>
      </c>
      <c r="AT486" s="678">
        <f t="shared" si="135"/>
        <v>1.2871111750000002</v>
      </c>
      <c r="AU486" s="678">
        <f t="shared" si="135"/>
        <v>1.3257245102500002</v>
      </c>
      <c r="AV486" s="678">
        <f t="shared" si="135"/>
        <v>1.3654962455575002</v>
      </c>
      <c r="AW486" s="745">
        <f t="shared" si="132"/>
        <v>6.4652044308074998</v>
      </c>
      <c r="AX486" s="854">
        <f t="shared" si="133"/>
        <v>16.318032384673145</v>
      </c>
      <c r="AY486" s="1090">
        <v>0.4</v>
      </c>
      <c r="AZ486" s="964">
        <v>20.5</v>
      </c>
      <c r="BA486" s="964">
        <v>-7.82</v>
      </c>
      <c r="BB486" s="964">
        <v>-2.5499999999999998</v>
      </c>
      <c r="BC486" s="964">
        <v>3.45</v>
      </c>
      <c r="BE486" s="701">
        <v>2011</v>
      </c>
      <c r="BF486" s="986" t="e">
        <f>#VALUE!</f>
        <v>#VALUE!</v>
      </c>
      <c r="BG486" s="972">
        <v>2.4</v>
      </c>
    </row>
    <row r="487" spans="1:59" s="882" customFormat="1" ht="11.25" customHeight="1" x14ac:dyDescent="0.2">
      <c r="A487" s="740" t="s">
        <v>1759</v>
      </c>
      <c r="B487" s="890" t="s">
        <v>1760</v>
      </c>
      <c r="C487" s="1080" t="s">
        <v>109</v>
      </c>
      <c r="D487" s="1080" t="s">
        <v>4427</v>
      </c>
      <c r="E487" s="862">
        <v>8</v>
      </c>
      <c r="F487" s="554">
        <v>538</v>
      </c>
      <c r="G487" s="1179" t="s">
        <v>38</v>
      </c>
      <c r="H487" s="1179" t="s">
        <v>38</v>
      </c>
      <c r="I487" s="863">
        <v>15.9</v>
      </c>
      <c r="J487" s="864">
        <f t="shared" si="121"/>
        <v>5.283018867924528</v>
      </c>
      <c r="K487" s="865">
        <v>0.21</v>
      </c>
      <c r="L487" s="866">
        <v>4</v>
      </c>
      <c r="M487" s="867">
        <f t="shared" si="122"/>
        <v>0.84</v>
      </c>
      <c r="N487" s="868" t="s">
        <v>242</v>
      </c>
      <c r="O487" s="869">
        <v>0.2</v>
      </c>
      <c r="P487" s="870">
        <v>43370</v>
      </c>
      <c r="Q487" s="870">
        <v>43388</v>
      </c>
      <c r="R487" s="867">
        <f t="shared" si="123"/>
        <v>4.9999999999999902</v>
      </c>
      <c r="S487" s="802">
        <f>IF(INDEX(Historical!$D$7:$D$1452,MATCH(B487,Historical!$B$7:$B$1452,0))=0,"n/a",(INDEX(Historical!$C$7:$C$1452,MATCH(B487,Historical!$B$7:$B$1452,0))/INDEX(Historical!$D$7:$D$1452,MATCH(B487,Historical!$B$7:$B$1452,0))-1)*100)</f>
        <v>3.1249999999999778</v>
      </c>
      <c r="T487" s="802">
        <f>IF(INDEX(Historical!$F$7:$F$1452,MATCH(B487,Historical!$B$7:$B$1452,0))=0,"n/a",((INDEX(Historical!$C$7:$C$1452,MATCH(B487,Historical!$B$7:$B$1452,0))/INDEX(Historical!$F$7:$F$1452,MATCH(B487,Historical!$B$7:$B$1452,0)))^(1/3)-1)*100)</f>
        <v>3.228011545636722</v>
      </c>
      <c r="U487" s="802">
        <f>IF(INDEX(Historical!$I$7:$I$1452,MATCH(B487,Historical!$B$7:$B$1452,0))=0,"n/a",((INDEX(Historical!$C$7:$C$1452,MATCH(B487,Historical!$B$7:$B$1452,0))/INDEX(Historical!$I$7:$I$1452,MATCH(B487,Historical!$B$7:$B$1452,0)))^(1/5)-1)*100)</f>
        <v>15.578962436501453</v>
      </c>
      <c r="V487" s="802">
        <f>IF(INDEX(Historical!$O$7:$O$1452,MATCH(B487,Historical!$B$7:$B$1452,0))=0,"n/a",((INDEX(Historical!$C$7:$C$1452,MATCH(B487,Historical!$B$7:$B$1452,0))/INDEX(Historical!$O$7:$O$1452,MATCH(B487,Historical!$B$7:$B$1452,0)))^(1/10)-1)*100)</f>
        <v>-1.0029832268622196</v>
      </c>
      <c r="W487" s="871" t="str">
        <f t="shared" si="124"/>
        <v>n/a</v>
      </c>
      <c r="X487" s="872">
        <f t="shared" si="125"/>
        <v>8.1994539139481333</v>
      </c>
      <c r="Y487" s="887" t="s">
        <v>4072</v>
      </c>
      <c r="Z487" s="864">
        <f t="shared" si="126"/>
        <v>63.636363636363633</v>
      </c>
      <c r="AA487" s="874">
        <f t="shared" si="127"/>
        <v>12.045454545454545</v>
      </c>
      <c r="AB487" s="866">
        <v>12</v>
      </c>
      <c r="AC487" s="875">
        <v>1.32</v>
      </c>
      <c r="AD487" s="875">
        <v>1.21</v>
      </c>
      <c r="AE487" s="875">
        <v>3.52</v>
      </c>
      <c r="AF487" s="875">
        <v>0.87</v>
      </c>
      <c r="AG487" s="875">
        <v>8</v>
      </c>
      <c r="AH487" s="875">
        <v>-5.8999999999999995</v>
      </c>
      <c r="AI487" s="875">
        <v>15.35</v>
      </c>
      <c r="AJ487" s="875">
        <v>1.9</v>
      </c>
      <c r="AK487" s="875">
        <v>10</v>
      </c>
      <c r="AL487" s="876">
        <v>3600</v>
      </c>
      <c r="AM487" s="877">
        <v>0.2</v>
      </c>
      <c r="AN487" s="875">
        <v>0.28000000000000003</v>
      </c>
      <c r="AO487" s="878">
        <f t="shared" si="128"/>
        <v>8.8165267589714365</v>
      </c>
      <c r="AP487" s="879">
        <f t="shared" si="129"/>
        <v>20.861981304425981</v>
      </c>
      <c r="AQ487" s="880">
        <f t="shared" si="130"/>
        <v>-31.75356597172453</v>
      </c>
      <c r="AR487" s="745">
        <f>INDEX(Historical!$C$7:$C$1452,MATCH(B487,Historical!$B$7:$B$1452,0))*IF(AH487="n/a",1.03,IF(AH487&lt;0,1.01,IF(AH487&gt;10,1.1,(1+AH487/100))))</f>
        <v>0.66659999999999997</v>
      </c>
      <c r="AS487" s="874">
        <f t="shared" si="131"/>
        <v>0.73326000000000002</v>
      </c>
      <c r="AT487" s="874">
        <f t="shared" ref="AT487:AV506" si="136">IF($AK487="n/a",1.03*AS487,IF($AK487&lt;0,1.01*AS487,IF($AK487&gt;10,1.1*AS487,(1+$AK487/100)*AS487)))</f>
        <v>0.80658600000000014</v>
      </c>
      <c r="AU487" s="874">
        <f t="shared" si="136"/>
        <v>0.88724460000000027</v>
      </c>
      <c r="AV487" s="874">
        <f t="shared" si="136"/>
        <v>0.97596906000000039</v>
      </c>
      <c r="AW487" s="864">
        <f t="shared" si="132"/>
        <v>4.069659660000001</v>
      </c>
      <c r="AX487" s="881">
        <f t="shared" si="133"/>
        <v>25.595343773584911</v>
      </c>
      <c r="AY487" s="1091">
        <v>1.08</v>
      </c>
      <c r="AZ487" s="877">
        <v>5.4</v>
      </c>
      <c r="BA487" s="877">
        <v>-36.120000000000005</v>
      </c>
      <c r="BB487" s="877">
        <v>-13.88</v>
      </c>
      <c r="BC487" s="877">
        <v>-25.72</v>
      </c>
      <c r="BD487" s="1007"/>
      <c r="BE487" s="701">
        <v>2011</v>
      </c>
      <c r="BF487" s="986" t="e">
        <f>#VALUE!</f>
        <v>#VALUE!</v>
      </c>
      <c r="BG487" s="938">
        <v>1.2</v>
      </c>
    </row>
    <row r="488" spans="1:59" ht="11.25" customHeight="1" x14ac:dyDescent="0.2">
      <c r="A488" s="645" t="s">
        <v>1761</v>
      </c>
      <c r="B488" s="651" t="s">
        <v>1762</v>
      </c>
      <c r="C488" s="1080" t="s">
        <v>109</v>
      </c>
      <c r="D488" s="1080" t="s">
        <v>4427</v>
      </c>
      <c r="E488" s="835">
        <v>8</v>
      </c>
      <c r="F488" s="554">
        <v>517</v>
      </c>
      <c r="G488" s="554" t="s">
        <v>107</v>
      </c>
      <c r="H488" s="554" t="s">
        <v>107</v>
      </c>
      <c r="I488" s="966">
        <v>28.23</v>
      </c>
      <c r="J488" s="745">
        <f t="shared" si="121"/>
        <v>3.2589443854055968</v>
      </c>
      <c r="K488" s="968">
        <v>0.23</v>
      </c>
      <c r="L488" s="679">
        <v>4</v>
      </c>
      <c r="M488" s="736">
        <f t="shared" si="122"/>
        <v>0.92</v>
      </c>
      <c r="N488" s="644" t="s">
        <v>473</v>
      </c>
      <c r="O488" s="838">
        <v>0.21</v>
      </c>
      <c r="P488" s="958">
        <v>43314</v>
      </c>
      <c r="Q488" s="958">
        <v>43329</v>
      </c>
      <c r="R488" s="736">
        <f t="shared" si="123"/>
        <v>9.5238095238095326</v>
      </c>
      <c r="S488" s="802">
        <f>IF(INDEX(Historical!$D$7:$D$1452,MATCH(B488,Historical!$B$7:$B$1452,0))=0,"n/a",(INDEX(Historical!$C$7:$C$1452,MATCH(B488,Historical!$B$7:$B$1452,0))/INDEX(Historical!$D$7:$D$1452,MATCH(B488,Historical!$B$7:$B$1452,0))-1)*100)</f>
        <v>5.1948051948051965</v>
      </c>
      <c r="T488" s="802">
        <f>IF(INDEX(Historical!$F$7:$F$1452,MATCH(B488,Historical!$B$7:$B$1452,0))=0,"n/a",((INDEX(Historical!$C$7:$C$1452,MATCH(B488,Historical!$B$7:$B$1452,0))/INDEX(Historical!$F$7:$F$1452,MATCH(B488,Historical!$B$7:$B$1452,0)))^(1/3)-1)*100)</f>
        <v>11.776972314480494</v>
      </c>
      <c r="U488" s="802">
        <f>IF(INDEX(Historical!$I$7:$I$1452,MATCH(B488,Historical!$B$7:$B$1452,0))=0,"n/a",((INDEX(Historical!$C$7:$C$1452,MATCH(B488,Historical!$B$7:$B$1452,0))/INDEX(Historical!$I$7:$I$1452,MATCH(B488,Historical!$B$7:$B$1452,0)))^(1/5)-1)*100)</f>
        <v>16.965197629845719</v>
      </c>
      <c r="V488" s="802">
        <f>IF(INDEX(Historical!$O$7:$O$1452,MATCH(B488,Historical!$B$7:$B$1452,0))=0,"n/a",((INDEX(Historical!$C$7:$C$1452,MATCH(B488,Historical!$B$7:$B$1452,0))/INDEX(Historical!$O$7:$O$1452,MATCH(B488,Historical!$B$7:$B$1452,0)))^(1/10)-1)*100)</f>
        <v>1.1147939577457411</v>
      </c>
      <c r="W488" s="803">
        <f t="shared" si="124"/>
        <v>15.218236080281205</v>
      </c>
      <c r="X488" s="804">
        <f t="shared" si="125"/>
        <v>2.9250340741113305</v>
      </c>
      <c r="Y488" s="967"/>
      <c r="Z488" s="745">
        <f t="shared" si="126"/>
        <v>44.230769230769226</v>
      </c>
      <c r="AA488" s="678">
        <f t="shared" si="127"/>
        <v>13.572115384615385</v>
      </c>
      <c r="AB488" s="679">
        <v>12</v>
      </c>
      <c r="AC488" s="959">
        <v>2.08</v>
      </c>
      <c r="AD488" s="959">
        <v>1.69</v>
      </c>
      <c r="AE488" s="959">
        <v>4</v>
      </c>
      <c r="AF488" s="959">
        <v>0.99</v>
      </c>
      <c r="AG488" s="959">
        <v>7.1</v>
      </c>
      <c r="AH488" s="959">
        <v>2.5</v>
      </c>
      <c r="AI488" s="959">
        <v>26.97</v>
      </c>
      <c r="AJ488" s="959">
        <v>5.8000000000000007</v>
      </c>
      <c r="AK488" s="959">
        <v>8</v>
      </c>
      <c r="AL488" s="969">
        <v>1900</v>
      </c>
      <c r="AM488" s="964">
        <v>1.0999999999999999</v>
      </c>
      <c r="AN488" s="959">
        <v>0.26</v>
      </c>
      <c r="AO488" s="845">
        <f t="shared" si="128"/>
        <v>6.6520266306359321</v>
      </c>
      <c r="AP488" s="846">
        <f t="shared" si="129"/>
        <v>20.224142015251317</v>
      </c>
      <c r="AQ488" s="680">
        <f t="shared" si="130"/>
        <v>-22.723025620623783</v>
      </c>
      <c r="AR488" s="745">
        <f>INDEX(Historical!$C$7:$C$1452,MATCH(B488,Historical!$B$7:$B$1452,0))*IF(AH488="n/a",1.03,IF(AH488&lt;0,1.01,IF(AH488&gt;10,1.1,(1+AH488/100))))</f>
        <v>0.83024999999999993</v>
      </c>
      <c r="AS488" s="678">
        <f t="shared" si="131"/>
        <v>0.91327499999999995</v>
      </c>
      <c r="AT488" s="678">
        <f t="shared" si="136"/>
        <v>0.98633700000000002</v>
      </c>
      <c r="AU488" s="678">
        <f t="shared" si="136"/>
        <v>1.0652439600000001</v>
      </c>
      <c r="AV488" s="678">
        <f t="shared" si="136"/>
        <v>1.1504634768000002</v>
      </c>
      <c r="AW488" s="745">
        <f t="shared" si="132"/>
        <v>4.9455694367999996</v>
      </c>
      <c r="AX488" s="854">
        <f t="shared" si="133"/>
        <v>17.518843205100953</v>
      </c>
      <c r="AY488" s="1090">
        <v>1.35</v>
      </c>
      <c r="AZ488" s="964">
        <v>6.61</v>
      </c>
      <c r="BA488" s="964">
        <v>-33.950000000000003</v>
      </c>
      <c r="BB488" s="964">
        <v>-13.850000000000001</v>
      </c>
      <c r="BC488" s="964">
        <v>-25.71</v>
      </c>
      <c r="BE488" s="701">
        <v>2011</v>
      </c>
      <c r="BF488" s="986" t="e">
        <f>#VALUE!</f>
        <v>#VALUE!</v>
      </c>
      <c r="BG488" s="972">
        <v>1</v>
      </c>
    </row>
    <row r="489" spans="1:59" ht="11.25" customHeight="1" x14ac:dyDescent="0.2">
      <c r="A489" s="667" t="s">
        <v>1763</v>
      </c>
      <c r="B489" s="651" t="s">
        <v>1764</v>
      </c>
      <c r="C489" s="1080" t="s">
        <v>109</v>
      </c>
      <c r="D489" s="1080" t="s">
        <v>4427</v>
      </c>
      <c r="E489" s="835">
        <v>6</v>
      </c>
      <c r="F489" s="554">
        <v>674</v>
      </c>
      <c r="G489" s="554" t="s">
        <v>107</v>
      </c>
      <c r="H489" s="554" t="s">
        <v>107</v>
      </c>
      <c r="I489" s="966">
        <v>47.75</v>
      </c>
      <c r="J489" s="745">
        <f t="shared" si="121"/>
        <v>2.5130890052356016</v>
      </c>
      <c r="K489" s="968">
        <v>0.3</v>
      </c>
      <c r="L489" s="679">
        <v>4</v>
      </c>
      <c r="M489" s="736">
        <f t="shared" si="122"/>
        <v>1.2</v>
      </c>
      <c r="N489" s="644" t="s">
        <v>123</v>
      </c>
      <c r="O489" s="838">
        <v>0.28999999999999998</v>
      </c>
      <c r="P489" s="695">
        <v>43125</v>
      </c>
      <c r="Q489" s="695">
        <v>43139</v>
      </c>
      <c r="R489" s="736">
        <f t="shared" si="123"/>
        <v>3.4482758620689689</v>
      </c>
      <c r="S489" s="802">
        <f>IF(INDEX(Historical!$D$7:$D$1452,MATCH(B489,Historical!$B$7:$B$1452,0))=0,"n/a",(INDEX(Historical!$C$7:$C$1452,MATCH(B489,Historical!$B$7:$B$1452,0))/INDEX(Historical!$D$7:$D$1452,MATCH(B489,Historical!$B$7:$B$1452,0))-1)*100)</f>
        <v>4.5045045045044807</v>
      </c>
      <c r="T489" s="802">
        <f>IF(INDEX(Historical!$F$7:$F$1452,MATCH(B489,Historical!$B$7:$B$1452,0))=0,"n/a",((INDEX(Historical!$C$7:$C$1452,MATCH(B489,Historical!$B$7:$B$1452,0))/INDEX(Historical!$F$7:$F$1452,MATCH(B489,Historical!$B$7:$B$1452,0)))^(1/3)-1)*100)</f>
        <v>3.7070347012313709</v>
      </c>
      <c r="U489" s="802">
        <f>IF(INDEX(Historical!$I$7:$I$1452,MATCH(B489,Historical!$B$7:$B$1452,0))=0,"n/a",((INDEX(Historical!$C$7:$C$1452,MATCH(B489,Historical!$B$7:$B$1452,0))/INDEX(Historical!$I$7:$I$1452,MATCH(B489,Historical!$B$7:$B$1452,0)))^(1/5)-1)*100)</f>
        <v>3.0128962818398941</v>
      </c>
      <c r="V489" s="802">
        <f>IF(INDEX(Historical!$O$7:$O$1452,MATCH(B489,Historical!$B$7:$B$1452,0))=0,"n/a",((INDEX(Historical!$C$7:$C$1452,MATCH(B489,Historical!$B$7:$B$1452,0))/INDEX(Historical!$O$7:$O$1452,MATCH(B489,Historical!$B$7:$B$1452,0)))^(1/10)-1)*100)</f>
        <v>0.3515296192992734</v>
      </c>
      <c r="W489" s="803">
        <f t="shared" si="124"/>
        <v>8.5708176962319538</v>
      </c>
      <c r="X489" s="804">
        <f t="shared" si="125"/>
        <v>0.55794375589627665</v>
      </c>
      <c r="Y489" s="759"/>
      <c r="Z489" s="745">
        <f t="shared" si="126"/>
        <v>54.298642533936651</v>
      </c>
      <c r="AA489" s="678">
        <f t="shared" si="127"/>
        <v>21.606334841628961</v>
      </c>
      <c r="AB489" s="679">
        <v>12</v>
      </c>
      <c r="AC489" s="959">
        <v>2.21</v>
      </c>
      <c r="AD489" s="959" t="s">
        <v>138</v>
      </c>
      <c r="AE489" s="959">
        <v>6.79</v>
      </c>
      <c r="AF489" s="959">
        <v>3.51</v>
      </c>
      <c r="AG489" s="959">
        <v>15.8</v>
      </c>
      <c r="AH489" s="959">
        <v>4.3999999999999995</v>
      </c>
      <c r="AI489" s="959" t="s">
        <v>138</v>
      </c>
      <c r="AJ489" s="959">
        <v>5.4</v>
      </c>
      <c r="AK489" s="959" t="s">
        <v>138</v>
      </c>
      <c r="AL489" s="969">
        <v>212.49</v>
      </c>
      <c r="AM489" s="964">
        <v>0.1</v>
      </c>
      <c r="AN489" s="959">
        <v>0.69</v>
      </c>
      <c r="AO489" s="845">
        <f t="shared" si="128"/>
        <v>-16.080349554553464</v>
      </c>
      <c r="AP489" s="846">
        <f t="shared" si="129"/>
        <v>5.5259852870754962</v>
      </c>
      <c r="AQ489" s="680">
        <f t="shared" si="130"/>
        <v>83.591618416912411</v>
      </c>
      <c r="AR489" s="745">
        <f>INDEX(Historical!$C$7:$C$1452,MATCH(B489,Historical!$B$7:$B$1452,0))*IF(AH489="n/a",1.03,IF(AH489&lt;0,1.01,IF(AH489&gt;10,1.1,(1+AH489/100))))</f>
        <v>1.2110399999999999</v>
      </c>
      <c r="AS489" s="678">
        <f t="shared" si="131"/>
        <v>1.2473711999999999</v>
      </c>
      <c r="AT489" s="678">
        <f t="shared" si="136"/>
        <v>1.284792336</v>
      </c>
      <c r="AU489" s="678">
        <f t="shared" si="136"/>
        <v>1.32333610608</v>
      </c>
      <c r="AV489" s="678">
        <f t="shared" si="136"/>
        <v>1.3630361892623999</v>
      </c>
      <c r="AW489" s="745">
        <f t="shared" si="132"/>
        <v>6.4295758313423992</v>
      </c>
      <c r="AX489" s="854">
        <f t="shared" si="133"/>
        <v>13.465080275062617</v>
      </c>
      <c r="AY489" s="1090">
        <v>0.36</v>
      </c>
      <c r="AZ489" s="964">
        <v>15.340000000000002</v>
      </c>
      <c r="BA489" s="964">
        <v>-13.170000000000002</v>
      </c>
      <c r="BB489" s="964">
        <v>3.42</v>
      </c>
      <c r="BC489" s="964">
        <v>-5.5</v>
      </c>
      <c r="BE489" s="701">
        <v>2013</v>
      </c>
      <c r="BF489" s="986" t="e">
        <f>#VALUE!</f>
        <v>#VALUE!</v>
      </c>
      <c r="BG489" s="972">
        <v>1.3</v>
      </c>
    </row>
    <row r="490" spans="1:59" x14ac:dyDescent="0.2">
      <c r="A490" s="645" t="s">
        <v>2934</v>
      </c>
      <c r="B490" s="651" t="s">
        <v>2935</v>
      </c>
      <c r="C490" s="1080" t="s">
        <v>109</v>
      </c>
      <c r="D490" s="1080" t="s">
        <v>4427</v>
      </c>
      <c r="E490" s="835">
        <v>5</v>
      </c>
      <c r="F490" s="554">
        <v>792</v>
      </c>
      <c r="G490" s="554" t="s">
        <v>107</v>
      </c>
      <c r="H490" s="554" t="s">
        <v>107</v>
      </c>
      <c r="I490" s="966">
        <v>11.43</v>
      </c>
      <c r="J490" s="745">
        <f t="shared" si="121"/>
        <v>4.5494313210848647</v>
      </c>
      <c r="K490" s="968">
        <v>0.13</v>
      </c>
      <c r="L490" s="679">
        <v>4</v>
      </c>
      <c r="M490" s="736">
        <f t="shared" si="122"/>
        <v>0.52</v>
      </c>
      <c r="N490" s="644" t="s">
        <v>329</v>
      </c>
      <c r="O490" s="838">
        <v>0.12</v>
      </c>
      <c r="P490" s="958">
        <v>43167</v>
      </c>
      <c r="Q490" s="958">
        <v>43179</v>
      </c>
      <c r="R490" s="736">
        <f t="shared" si="123"/>
        <v>8.333333333333341</v>
      </c>
      <c r="S490" s="802">
        <f>IF(INDEX(Historical!$D$7:$D$1452,MATCH(B490,Historical!$B$7:$B$1452,0))=0,"n/a",(INDEX(Historical!$C$7:$C$1452,MATCH(B490,Historical!$B$7:$B$1452,0))/INDEX(Historical!$D$7:$D$1452,MATCH(B490,Historical!$B$7:$B$1452,0))-1)*100)</f>
        <v>9.5238095238095344</v>
      </c>
      <c r="T490" s="802">
        <f>IF(INDEX(Historical!$F$7:$F$1452,MATCH(B490,Historical!$B$7:$B$1452,0))=0,"n/a",((INDEX(Historical!$C$7:$C$1452,MATCH(B490,Historical!$B$7:$B$1452,0))/INDEX(Historical!$F$7:$F$1452,MATCH(B490,Historical!$B$7:$B$1452,0)))^(1/3)-1)*100)</f>
        <v>11.707233731169708</v>
      </c>
      <c r="U490" s="802">
        <f>IF(INDEX(Historical!$I$7:$I$1452,MATCH(B490,Historical!$B$7:$B$1452,0))=0,"n/a",((INDEX(Historical!$C$7:$C$1452,MATCH(B490,Historical!$B$7:$B$1452,0))/INDEX(Historical!$I$7:$I$1452,MATCH(B490,Historical!$B$7:$B$1452,0)))^(1/5)-1)*100)</f>
        <v>1.8360881339209101</v>
      </c>
      <c r="V490" s="802">
        <f>IF(INDEX(Historical!$O$7:$O$1452,MATCH(B490,Historical!$B$7:$B$1452,0))=0,"n/a",((INDEX(Historical!$C$7:$C$1452,MATCH(B490,Historical!$B$7:$B$1452,0))/INDEX(Historical!$O$7:$O$1452,MATCH(B490,Historical!$B$7:$B$1452,0)))^(1/10)-1)*100)</f>
        <v>-1.2185381769185599</v>
      </c>
      <c r="W490" s="803" t="str">
        <f t="shared" si="124"/>
        <v>n/a</v>
      </c>
      <c r="X490" s="804">
        <f t="shared" si="125"/>
        <v>0.19742883160439892</v>
      </c>
      <c r="Y490" s="759"/>
      <c r="Z490" s="745">
        <f t="shared" si="126"/>
        <v>57.777777777777786</v>
      </c>
      <c r="AA490" s="678">
        <f t="shared" si="127"/>
        <v>12.7</v>
      </c>
      <c r="AB490" s="679">
        <v>12</v>
      </c>
      <c r="AC490" s="959">
        <v>0.9</v>
      </c>
      <c r="AD490" s="959" t="s">
        <v>138</v>
      </c>
      <c r="AE490" s="959">
        <v>3.46</v>
      </c>
      <c r="AF490" s="959">
        <v>1.27</v>
      </c>
      <c r="AG490" s="959">
        <v>9.8000000000000007</v>
      </c>
      <c r="AH490" s="959">
        <v>5.8000000000000007</v>
      </c>
      <c r="AI490" s="959" t="s">
        <v>138</v>
      </c>
      <c r="AJ490" s="959">
        <v>9.3000000000000007</v>
      </c>
      <c r="AK490" s="959" t="s">
        <v>138</v>
      </c>
      <c r="AL490" s="969">
        <v>68.47</v>
      </c>
      <c r="AM490" s="964">
        <v>4.3999999999999995</v>
      </c>
      <c r="AN490" s="959">
        <v>0.09</v>
      </c>
      <c r="AO490" s="845">
        <f t="shared" si="128"/>
        <v>-6.3144805449942245</v>
      </c>
      <c r="AP490" s="846">
        <f t="shared" si="129"/>
        <v>6.3855194550057748</v>
      </c>
      <c r="AQ490" s="680">
        <f t="shared" si="130"/>
        <v>-15.333333333333332</v>
      </c>
      <c r="AR490" s="745">
        <f>INDEX(Historical!$C$7:$C$1452,MATCH(B490,Historical!$B$7:$B$1452,0))*IF(AH490="n/a",1.03,IF(AH490&lt;0,1.01,IF(AH490&gt;10,1.1,(1+AH490/100))))</f>
        <v>0.48668000000000006</v>
      </c>
      <c r="AS490" s="678">
        <f t="shared" si="131"/>
        <v>0.50128040000000007</v>
      </c>
      <c r="AT490" s="678">
        <f t="shared" si="136"/>
        <v>0.51631881200000007</v>
      </c>
      <c r="AU490" s="678">
        <f t="shared" si="136"/>
        <v>0.53180837636000011</v>
      </c>
      <c r="AV490" s="678">
        <f t="shared" si="136"/>
        <v>0.54776262765080008</v>
      </c>
      <c r="AW490" s="745">
        <f t="shared" si="132"/>
        <v>2.5838502160108003</v>
      </c>
      <c r="AX490" s="854">
        <f t="shared" si="133"/>
        <v>22.605863657137363</v>
      </c>
      <c r="AY490" s="1090">
        <v>0.2</v>
      </c>
      <c r="AZ490" s="964">
        <v>11.51</v>
      </c>
      <c r="BA490" s="964">
        <v>-18.029999999999998</v>
      </c>
      <c r="BB490" s="964">
        <v>-7.79</v>
      </c>
      <c r="BC490" s="964">
        <v>-11.020000000000001</v>
      </c>
      <c r="BE490" s="701">
        <v>2014</v>
      </c>
      <c r="BF490" s="986" t="e">
        <f>#VALUE!</f>
        <v>#VALUE!</v>
      </c>
      <c r="BG490" s="972">
        <v>0.89999999999999991</v>
      </c>
    </row>
    <row r="491" spans="1:59" x14ac:dyDescent="0.2">
      <c r="A491" s="645" t="s">
        <v>3967</v>
      </c>
      <c r="B491" s="651" t="s">
        <v>3968</v>
      </c>
      <c r="C491" s="1080" t="s">
        <v>109</v>
      </c>
      <c r="D491" s="1080" t="s">
        <v>4427</v>
      </c>
      <c r="E491" s="835">
        <v>6</v>
      </c>
      <c r="F491" s="554">
        <v>763</v>
      </c>
      <c r="G491" s="554" t="s">
        <v>107</v>
      </c>
      <c r="H491" s="554" t="s">
        <v>107</v>
      </c>
      <c r="I491" s="966">
        <v>21.46</v>
      </c>
      <c r="J491" s="745">
        <f t="shared" si="121"/>
        <v>2.9822926374650511</v>
      </c>
      <c r="K491" s="968">
        <v>0.16</v>
      </c>
      <c r="L491" s="679">
        <v>4</v>
      </c>
      <c r="M491" s="736">
        <f t="shared" si="122"/>
        <v>0.64</v>
      </c>
      <c r="N491" s="644" t="s">
        <v>509</v>
      </c>
      <c r="O491" s="838">
        <v>0.15</v>
      </c>
      <c r="P491" s="958">
        <v>43447</v>
      </c>
      <c r="Q491" s="958">
        <v>43472</v>
      </c>
      <c r="R491" s="736">
        <f t="shared" si="123"/>
        <v>6.6666666666666732</v>
      </c>
      <c r="S491" s="802">
        <f>IF(INDEX(Historical!$D$7:$D$1452,MATCH(B491,Historical!$B$7:$B$1452,0))=0,"n/a",(INDEX(Historical!$C$7:$C$1452,MATCH(B491,Historical!$B$7:$B$1452,0))/INDEX(Historical!$D$7:$D$1452,MATCH(B491,Historical!$B$7:$B$1452,0))-1)*100)</f>
        <v>28.571428571428559</v>
      </c>
      <c r="T491" s="802">
        <f>IF(INDEX(Historical!$F$7:$F$1452,MATCH(B491,Historical!$B$7:$B$1452,0))=0,"n/a",((INDEX(Historical!$C$7:$C$1452,MATCH(B491,Historical!$B$7:$B$1452,0))/INDEX(Historical!$F$7:$F$1452,MATCH(B491,Historical!$B$7:$B$1452,0)))^(1/3)-1)*100)</f>
        <v>81.712059283213961</v>
      </c>
      <c r="U491" s="802" t="str">
        <f>IF(INDEX(Historical!$I$7:$I$1452,MATCH(B491,Historical!$B$7:$B$1452,0))=0,"n/a",((INDEX(Historical!$C$7:$C$1452,MATCH(B491,Historical!$B$7:$B$1452,0))/INDEX(Historical!$I$7:$I$1452,MATCH(B491,Historical!$B$7:$B$1452,0)))^(1/5)-1)*100)</f>
        <v>n/a</v>
      </c>
      <c r="V491" s="802">
        <f>IF(INDEX(Historical!$O$7:$O$1452,MATCH(B491,Historical!$B$7:$B$1452,0))=0,"n/a",((INDEX(Historical!$C$7:$C$1452,MATCH(B491,Historical!$B$7:$B$1452,0))/INDEX(Historical!$O$7:$O$1452,MATCH(B491,Historical!$B$7:$B$1452,0)))^(1/10)-1)*100)</f>
        <v>0.28210594169006953</v>
      </c>
      <c r="W491" s="803" t="str">
        <f t="shared" si="124"/>
        <v>n/a</v>
      </c>
      <c r="X491" s="804" t="str">
        <f t="shared" si="125"/>
        <v>n/a</v>
      </c>
      <c r="Y491" s="967" t="s">
        <v>4072</v>
      </c>
      <c r="Z491" s="745">
        <f t="shared" si="126"/>
        <v>34.594594594594589</v>
      </c>
      <c r="AA491" s="678">
        <f t="shared" si="127"/>
        <v>11.6</v>
      </c>
      <c r="AB491" s="679">
        <v>12</v>
      </c>
      <c r="AC491" s="959">
        <v>1.85</v>
      </c>
      <c r="AD491" s="959">
        <v>11.59</v>
      </c>
      <c r="AE491" s="959">
        <v>3.62</v>
      </c>
      <c r="AF491" s="959">
        <v>1.22</v>
      </c>
      <c r="AG491" s="959">
        <v>8</v>
      </c>
      <c r="AH491" s="959">
        <v>2.9000000000000004</v>
      </c>
      <c r="AI491" s="959">
        <v>6</v>
      </c>
      <c r="AJ491" s="959">
        <v>30.9</v>
      </c>
      <c r="AK491" s="959">
        <v>1</v>
      </c>
      <c r="AL491" s="969">
        <v>1710</v>
      </c>
      <c r="AM491" s="964">
        <v>1</v>
      </c>
      <c r="AN491" s="959">
        <v>0.2</v>
      </c>
      <c r="AO491" s="845" t="str">
        <f t="shared" si="128"/>
        <v>n/a</v>
      </c>
      <c r="AP491" s="846" t="str">
        <f t="shared" si="129"/>
        <v>n/a</v>
      </c>
      <c r="AQ491" s="680">
        <f t="shared" si="130"/>
        <v>-20.691880757530402</v>
      </c>
      <c r="AR491" s="745">
        <f>INDEX(Historical!$C$7:$C$1452,MATCH(B491,Historical!$B$7:$B$1452,0))*IF(AH491="n/a",1.03,IF(AH491&lt;0,1.01,IF(AH491&gt;10,1.1,(1+AH491/100))))</f>
        <v>0.37043999999999994</v>
      </c>
      <c r="AS491" s="678">
        <f t="shared" si="131"/>
        <v>0.39266639999999997</v>
      </c>
      <c r="AT491" s="678">
        <f t="shared" si="136"/>
        <v>0.396593064</v>
      </c>
      <c r="AU491" s="678">
        <f t="shared" si="136"/>
        <v>0.40055899464</v>
      </c>
      <c r="AV491" s="678">
        <f t="shared" si="136"/>
        <v>0.40456458458639999</v>
      </c>
      <c r="AW491" s="745">
        <f t="shared" si="132"/>
        <v>1.9648230432263998</v>
      </c>
      <c r="AX491" s="854">
        <f t="shared" si="133"/>
        <v>9.1557457745871371</v>
      </c>
      <c r="AY491" s="1090">
        <v>1.1200000000000001</v>
      </c>
      <c r="AZ491" s="964">
        <v>6.08</v>
      </c>
      <c r="BA491" s="964">
        <v>-37.21</v>
      </c>
      <c r="BB491" s="964">
        <v>-11.12</v>
      </c>
      <c r="BC491" s="964">
        <v>-27.04</v>
      </c>
      <c r="BE491" s="701">
        <v>2014</v>
      </c>
      <c r="BF491" s="986" t="e">
        <f>#VALUE!</f>
        <v>#VALUE!</v>
      </c>
      <c r="BG491" s="972">
        <v>0.89999999999999991</v>
      </c>
    </row>
    <row r="492" spans="1:59" x14ac:dyDescent="0.2">
      <c r="A492" s="667" t="s">
        <v>4070</v>
      </c>
      <c r="B492" s="651" t="s">
        <v>4071</v>
      </c>
      <c r="C492" s="1080" t="s">
        <v>109</v>
      </c>
      <c r="D492" s="1080" t="s">
        <v>4419</v>
      </c>
      <c r="E492" s="835">
        <v>5</v>
      </c>
      <c r="F492" s="554">
        <v>826</v>
      </c>
      <c r="G492" s="554" t="s">
        <v>107</v>
      </c>
      <c r="H492" s="554" t="s">
        <v>107</v>
      </c>
      <c r="I492" s="966">
        <v>8.85</v>
      </c>
      <c r="J492" s="745">
        <f t="shared" si="121"/>
        <v>3.1638418079096051</v>
      </c>
      <c r="K492" s="968">
        <v>7.0000000000000007E-2</v>
      </c>
      <c r="L492" s="679">
        <v>4</v>
      </c>
      <c r="M492" s="736">
        <f t="shared" si="122"/>
        <v>0.28000000000000003</v>
      </c>
      <c r="N492" s="644" t="s">
        <v>978</v>
      </c>
      <c r="O492" s="838">
        <v>0.06</v>
      </c>
      <c r="P492" s="958">
        <v>43307</v>
      </c>
      <c r="Q492" s="958">
        <v>43322</v>
      </c>
      <c r="R492" s="736">
        <f t="shared" si="123"/>
        <v>16.666666666666682</v>
      </c>
      <c r="S492" s="802">
        <f>IF(INDEX(Historical!$D$7:$D$1452,MATCH(B492,Historical!$B$7:$B$1452,0))=0,"n/a",(INDEX(Historical!$C$7:$C$1452,MATCH(B492,Historical!$B$7:$B$1452,0))/INDEX(Historical!$D$7:$D$1452,MATCH(B492,Historical!$B$7:$B$1452,0))-1)*100)</f>
        <v>27.272727272727295</v>
      </c>
      <c r="T492" s="802">
        <f>IF(INDEX(Historical!$F$7:$F$1452,MATCH(B492,Historical!$B$7:$B$1452,0))=0,"n/a",((INDEX(Historical!$C$7:$C$1452,MATCH(B492,Historical!$B$7:$B$1452,0))/INDEX(Historical!$F$7:$F$1452,MATCH(B492,Historical!$B$7:$B$1452,0)))^(1/3)-1)*100)</f>
        <v>91.293118277238918</v>
      </c>
      <c r="U492" s="802" t="str">
        <f>IF(INDEX(Historical!$I$7:$I$1452,MATCH(B492,Historical!$B$7:$B$1452,0))=0,"n/a",((INDEX(Historical!$C$7:$C$1452,MATCH(B492,Historical!$B$7:$B$1452,0))/INDEX(Historical!$I$7:$I$1452,MATCH(B492,Historical!$B$7:$B$1452,0)))^(1/5)-1)*100)</f>
        <v>n/a</v>
      </c>
      <c r="V492" s="802">
        <f>IF(INDEX(Historical!$O$7:$O$1452,MATCH(B492,Historical!$B$7:$B$1452,0))=0,"n/a",((INDEX(Historical!$C$7:$C$1452,MATCH(B492,Historical!$B$7:$B$1452,0))/INDEX(Historical!$O$7:$O$1452,MATCH(B492,Historical!$B$7:$B$1452,0)))^(1/10)-1)*100)</f>
        <v>-9.5029455215303376</v>
      </c>
      <c r="W492" s="803" t="str">
        <f t="shared" si="124"/>
        <v>n/a</v>
      </c>
      <c r="X492" s="804" t="str">
        <f t="shared" si="125"/>
        <v>n/a</v>
      </c>
      <c r="Y492" s="759" t="s">
        <v>4072</v>
      </c>
      <c r="Z492" s="745">
        <f t="shared" si="126"/>
        <v>41.791044776119406</v>
      </c>
      <c r="AA492" s="678">
        <f t="shared" si="127"/>
        <v>13.208955223880595</v>
      </c>
      <c r="AB492" s="679">
        <v>12</v>
      </c>
      <c r="AC492" s="959">
        <v>0.67</v>
      </c>
      <c r="AD492" s="959" t="s">
        <v>138</v>
      </c>
      <c r="AE492" s="959">
        <v>4.2300000000000004</v>
      </c>
      <c r="AF492" s="959">
        <v>1.44</v>
      </c>
      <c r="AG492" s="959">
        <v>10.7</v>
      </c>
      <c r="AH492" s="959">
        <v>17.8</v>
      </c>
      <c r="AI492" s="959">
        <v>7.68</v>
      </c>
      <c r="AJ492" s="959">
        <v>22.400000000000002</v>
      </c>
      <c r="AK492" s="959" t="s">
        <v>138</v>
      </c>
      <c r="AL492" s="969">
        <v>445.33</v>
      </c>
      <c r="AM492" s="964">
        <v>1.2</v>
      </c>
      <c r="AN492" s="959">
        <v>0</v>
      </c>
      <c r="AO492" s="845" t="str">
        <f t="shared" si="128"/>
        <v>n/a</v>
      </c>
      <c r="AP492" s="846" t="str">
        <f t="shared" si="129"/>
        <v>n/a</v>
      </c>
      <c r="AQ492" s="680">
        <f t="shared" si="130"/>
        <v>-8.0558248539714157</v>
      </c>
      <c r="AR492" s="745">
        <f>INDEX(Historical!$C$7:$C$1452,MATCH(B492,Historical!$B$7:$B$1452,0))*IF(AH492="n/a",1.03,IF(AH492&lt;0,1.01,IF(AH492&gt;10,1.1,(1+AH492/100))))</f>
        <v>0.15400000000000003</v>
      </c>
      <c r="AS492" s="678">
        <f t="shared" si="131"/>
        <v>0.16582720000000004</v>
      </c>
      <c r="AT492" s="678">
        <f t="shared" si="136"/>
        <v>0.17080201600000003</v>
      </c>
      <c r="AU492" s="678">
        <f t="shared" si="136"/>
        <v>0.17592607648000003</v>
      </c>
      <c r="AV492" s="678">
        <f t="shared" si="136"/>
        <v>0.18120385877440004</v>
      </c>
      <c r="AW492" s="745">
        <f t="shared" si="132"/>
        <v>0.84775915125440016</v>
      </c>
      <c r="AX492" s="854">
        <f t="shared" si="133"/>
        <v>9.5791994492022621</v>
      </c>
      <c r="AY492" s="1090">
        <v>0.62</v>
      </c>
      <c r="AZ492" s="964">
        <v>4.24</v>
      </c>
      <c r="BA492" s="964">
        <v>-26.13</v>
      </c>
      <c r="BB492" s="964">
        <v>-3.29</v>
      </c>
      <c r="BC492" s="964">
        <v>-12.120000000000001</v>
      </c>
      <c r="BE492" s="701">
        <v>2014</v>
      </c>
      <c r="BF492" s="986" t="e">
        <f>#VALUE!</f>
        <v>#VALUE!</v>
      </c>
      <c r="BG492" s="972">
        <v>1.2</v>
      </c>
    </row>
    <row r="493" spans="1:59" x14ac:dyDescent="0.2">
      <c r="A493" s="645" t="s">
        <v>1767</v>
      </c>
      <c r="B493" s="651" t="s">
        <v>1768</v>
      </c>
      <c r="C493" s="1080" t="s">
        <v>109</v>
      </c>
      <c r="D493" s="1080" t="s">
        <v>119</v>
      </c>
      <c r="E493" s="835">
        <v>6</v>
      </c>
      <c r="F493" s="554">
        <v>723</v>
      </c>
      <c r="G493" s="554" t="s">
        <v>107</v>
      </c>
      <c r="H493" s="554" t="s">
        <v>107</v>
      </c>
      <c r="I493" s="966">
        <v>55.45</v>
      </c>
      <c r="J493" s="745">
        <f t="shared" si="121"/>
        <v>2.2362488728584307</v>
      </c>
      <c r="K493" s="968">
        <v>0.31</v>
      </c>
      <c r="L493" s="679">
        <v>4</v>
      </c>
      <c r="M493" s="736">
        <f t="shared" si="122"/>
        <v>1.24</v>
      </c>
      <c r="N493" s="644" t="s">
        <v>150</v>
      </c>
      <c r="O493" s="838">
        <v>0.28000000000000003</v>
      </c>
      <c r="P493" s="958">
        <v>43251</v>
      </c>
      <c r="Q493" s="958">
        <v>43266</v>
      </c>
      <c r="R493" s="736">
        <f t="shared" si="123"/>
        <v>10.714285714285703</v>
      </c>
      <c r="S493" s="802">
        <f>IF(INDEX(Historical!$D$7:$D$1452,MATCH(B493,Historical!$B$7:$B$1452,0))=0,"n/a",(INDEX(Historical!$C$7:$C$1452,MATCH(B493,Historical!$B$7:$B$1452,0))/INDEX(Historical!$D$7:$D$1452,MATCH(B493,Historical!$B$7:$B$1452,0))-1)*100)</f>
        <v>12.371134020618557</v>
      </c>
      <c r="T493" s="802">
        <f>IF(INDEX(Historical!$F$7:$F$1452,MATCH(B493,Historical!$B$7:$B$1452,0))=0,"n/a",((INDEX(Historical!$C$7:$C$1452,MATCH(B493,Historical!$B$7:$B$1452,0))/INDEX(Historical!$F$7:$F$1452,MATCH(B493,Historical!$B$7:$B$1452,0)))^(1/3)-1)*100)</f>
        <v>11.800556442686339</v>
      </c>
      <c r="U493" s="802">
        <f>IF(INDEX(Historical!$I$7:$I$1452,MATCH(B493,Historical!$B$7:$B$1452,0))=0,"n/a",((INDEX(Historical!$C$7:$C$1452,MATCH(B493,Historical!$B$7:$B$1452,0))/INDEX(Historical!$I$7:$I$1452,MATCH(B493,Historical!$B$7:$B$1452,0)))^(1/5)-1)*100)</f>
        <v>12.682130458796269</v>
      </c>
      <c r="V493" s="802">
        <f>IF(INDEX(Historical!$O$7:$O$1452,MATCH(B493,Historical!$B$7:$B$1452,0))=0,"n/a",((INDEX(Historical!$C$7:$C$1452,MATCH(B493,Historical!$B$7:$B$1452,0))/INDEX(Historical!$O$7:$O$1452,MATCH(B493,Historical!$B$7:$B$1452,0)))^(1/10)-1)*100)</f>
        <v>6.9826500378962209</v>
      </c>
      <c r="W493" s="803">
        <f t="shared" si="124"/>
        <v>1.8162345799900959</v>
      </c>
      <c r="X493" s="804" t="str">
        <f t="shared" si="125"/>
        <v>n/a</v>
      </c>
      <c r="Y493" s="759"/>
      <c r="Z493" s="745">
        <f t="shared" si="126"/>
        <v>59.047619047619051</v>
      </c>
      <c r="AA493" s="678">
        <f t="shared" si="127"/>
        <v>26.404761904761905</v>
      </c>
      <c r="AB493" s="679">
        <v>12</v>
      </c>
      <c r="AC493" s="959">
        <v>2.1</v>
      </c>
      <c r="AD493" s="959">
        <v>2.64</v>
      </c>
      <c r="AE493" s="959">
        <v>1.29</v>
      </c>
      <c r="AF493" s="959">
        <v>1.57</v>
      </c>
      <c r="AG493" s="959">
        <v>10.9</v>
      </c>
      <c r="AH493" s="959">
        <v>-52.900000000000006</v>
      </c>
      <c r="AI493" s="959">
        <v>26.029999999999998</v>
      </c>
      <c r="AJ493" s="959">
        <v>-10.7</v>
      </c>
      <c r="AK493" s="959">
        <v>10</v>
      </c>
      <c r="AL493" s="969">
        <v>1410</v>
      </c>
      <c r="AM493" s="964">
        <v>0.2</v>
      </c>
      <c r="AN493" s="959">
        <v>0</v>
      </c>
      <c r="AO493" s="845">
        <f t="shared" si="128"/>
        <v>-11.486382573107205</v>
      </c>
      <c r="AP493" s="846">
        <f t="shared" si="129"/>
        <v>14.9183793316547</v>
      </c>
      <c r="AQ493" s="680">
        <f t="shared" si="130"/>
        <v>35.737452770619235</v>
      </c>
      <c r="AR493" s="745">
        <f>INDEX(Historical!$C$7:$C$1452,MATCH(B493,Historical!$B$7:$B$1452,0))*IF(AH493="n/a",1.03,IF(AH493&lt;0,1.01,IF(AH493&gt;10,1.1,(1+AH493/100))))</f>
        <v>1.1009</v>
      </c>
      <c r="AS493" s="678">
        <f t="shared" si="131"/>
        <v>1.21099</v>
      </c>
      <c r="AT493" s="678">
        <f t="shared" si="136"/>
        <v>1.3320890000000001</v>
      </c>
      <c r="AU493" s="678">
        <f t="shared" si="136"/>
        <v>1.4652979000000002</v>
      </c>
      <c r="AV493" s="678">
        <f t="shared" si="136"/>
        <v>1.6118276900000004</v>
      </c>
      <c r="AW493" s="745">
        <f t="shared" si="132"/>
        <v>6.7211045900000004</v>
      </c>
      <c r="AX493" s="854">
        <f t="shared" si="133"/>
        <v>12.121018196573489</v>
      </c>
      <c r="AY493" s="1090">
        <v>0.31</v>
      </c>
      <c r="AZ493" s="964">
        <v>49.730000000000004</v>
      </c>
      <c r="BA493" s="964">
        <v>-5.26</v>
      </c>
      <c r="BB493" s="964">
        <v>6.5299999999999994</v>
      </c>
      <c r="BC493" s="964">
        <v>9.2299999999999986</v>
      </c>
      <c r="BE493" s="701">
        <v>2013</v>
      </c>
      <c r="BF493" s="986" t="e">
        <f>#VALUE!</f>
        <v>#VALUE!</v>
      </c>
      <c r="BG493" s="972">
        <v>3.2</v>
      </c>
    </row>
    <row r="494" spans="1:59" x14ac:dyDescent="0.2">
      <c r="A494" s="566" t="s">
        <v>1769</v>
      </c>
      <c r="B494" s="651" t="s">
        <v>1770</v>
      </c>
      <c r="C494" s="1080" t="s">
        <v>113</v>
      </c>
      <c r="D494" s="1080" t="s">
        <v>4443</v>
      </c>
      <c r="E494" s="835">
        <v>9</v>
      </c>
      <c r="F494" s="554">
        <v>347</v>
      </c>
      <c r="G494" s="554" t="s">
        <v>116</v>
      </c>
      <c r="H494" s="554" t="s">
        <v>116</v>
      </c>
      <c r="I494" s="966">
        <v>97.53</v>
      </c>
      <c r="J494" s="745">
        <f t="shared" si="121"/>
        <v>3.7321849687275712</v>
      </c>
      <c r="K494" s="968">
        <v>0.91</v>
      </c>
      <c r="L494" s="679">
        <v>4</v>
      </c>
      <c r="M494" s="736">
        <f t="shared" si="122"/>
        <v>3.64</v>
      </c>
      <c r="N494" s="644" t="s">
        <v>432</v>
      </c>
      <c r="O494" s="838">
        <v>0.83</v>
      </c>
      <c r="P494" s="695">
        <v>43150</v>
      </c>
      <c r="Q494" s="695">
        <v>43166</v>
      </c>
      <c r="R494" s="736">
        <f t="shared" si="123"/>
        <v>9.6385542168674796</v>
      </c>
      <c r="S494" s="802">
        <f>IF(INDEX(Historical!$D$7:$D$1452,MATCH(B494,Historical!$B$7:$B$1452,0))=0,"n/a",(INDEX(Historical!$C$7:$C$1452,MATCH(B494,Historical!$B$7:$B$1452,0))/INDEX(Historical!$D$7:$D$1452,MATCH(B494,Historical!$B$7:$B$1452,0))-1)*100)</f>
        <v>6.4102564102564097</v>
      </c>
      <c r="T494" s="802">
        <f>IF(INDEX(Historical!$F$7:$F$1452,MATCH(B494,Historical!$B$7:$B$1452,0))=0,"n/a",((INDEX(Historical!$C$7:$C$1452,MATCH(B494,Historical!$B$7:$B$1452,0))/INDEX(Historical!$F$7:$F$1452,MATCH(B494,Historical!$B$7:$B$1452,0)))^(1/3)-1)*100)</f>
        <v>7.3992124081007526</v>
      </c>
      <c r="U494" s="802">
        <f>IF(INDEX(Historical!$I$7:$I$1452,MATCH(B494,Historical!$B$7:$B$1452,0))=0,"n/a",((INDEX(Historical!$C$7:$C$1452,MATCH(B494,Historical!$B$7:$B$1452,0))/INDEX(Historical!$I$7:$I$1452,MATCH(B494,Historical!$B$7:$B$1452,0)))^(1/5)-1)*100)</f>
        <v>7.8054327723966255</v>
      </c>
      <c r="V494" s="802">
        <f>IF(INDEX(Historical!$O$7:$O$1452,MATCH(B494,Historical!$B$7:$B$1452,0))=0,"n/a",((INDEX(Historical!$C$7:$C$1452,MATCH(B494,Historical!$B$7:$B$1452,0))/INDEX(Historical!$O$7:$O$1452,MATCH(B494,Historical!$B$7:$B$1452,0)))^(1/10)-1)*100)</f>
        <v>7.049065447272862</v>
      </c>
      <c r="W494" s="803">
        <f t="shared" si="124"/>
        <v>1.107300369216516</v>
      </c>
      <c r="X494" s="804">
        <f t="shared" si="125"/>
        <v>0.1738403735500362</v>
      </c>
      <c r="Y494" s="759"/>
      <c r="Z494" s="745">
        <f t="shared" si="126"/>
        <v>61.073825503355707</v>
      </c>
      <c r="AA494" s="678">
        <f t="shared" si="127"/>
        <v>16.364093959731544</v>
      </c>
      <c r="AB494" s="679">
        <v>12</v>
      </c>
      <c r="AC494" s="959">
        <v>5.96</v>
      </c>
      <c r="AD494" s="959">
        <v>1.41</v>
      </c>
      <c r="AE494" s="959">
        <v>1.23</v>
      </c>
      <c r="AF494" s="959">
        <v>27.24</v>
      </c>
      <c r="AG494" s="961">
        <v>280.39999999999998</v>
      </c>
      <c r="AH494" s="959">
        <v>37.4</v>
      </c>
      <c r="AI494" s="959">
        <v>8.0299999999999994</v>
      </c>
      <c r="AJ494" s="959">
        <v>44.9</v>
      </c>
      <c r="AK494" s="959">
        <v>11.59</v>
      </c>
      <c r="AL494" s="969">
        <v>87170</v>
      </c>
      <c r="AM494" s="965" t="s">
        <v>138</v>
      </c>
      <c r="AN494" s="961">
        <v>7.52</v>
      </c>
      <c r="AO494" s="845">
        <f t="shared" si="128"/>
        <v>-4.8264762186073469</v>
      </c>
      <c r="AP494" s="846">
        <f t="shared" si="129"/>
        <v>11.537617741124198</v>
      </c>
      <c r="AQ494" s="680">
        <f t="shared" si="130"/>
        <v>345.10069745225434</v>
      </c>
      <c r="AR494" s="745">
        <f>INDEX(Historical!$C$7:$C$1452,MATCH(B494,Historical!$B$7:$B$1452,0))*IF(AH494="n/a",1.03,IF(AH494&lt;0,1.01,IF(AH494&gt;10,1.1,(1+AH494/100))))</f>
        <v>3.6520000000000001</v>
      </c>
      <c r="AS494" s="678">
        <f t="shared" si="131"/>
        <v>3.9452556000000003</v>
      </c>
      <c r="AT494" s="678">
        <f t="shared" si="136"/>
        <v>4.3397811600000002</v>
      </c>
      <c r="AU494" s="678">
        <f t="shared" si="136"/>
        <v>4.7737592760000007</v>
      </c>
      <c r="AV494" s="678">
        <f t="shared" si="136"/>
        <v>5.2511352036000014</v>
      </c>
      <c r="AW494" s="745">
        <f t="shared" si="132"/>
        <v>21.961931239600002</v>
      </c>
      <c r="AX494" s="854">
        <f t="shared" si="133"/>
        <v>22.518129026555933</v>
      </c>
      <c r="AY494" s="1090">
        <v>1.21</v>
      </c>
      <c r="AZ494" s="964">
        <v>8.5</v>
      </c>
      <c r="BA494" s="964">
        <v>-28.04</v>
      </c>
      <c r="BB494" s="964">
        <v>-8.5</v>
      </c>
      <c r="BC494" s="964">
        <v>-13.309999999999999</v>
      </c>
      <c r="BE494" s="701">
        <v>2010</v>
      </c>
      <c r="BF494" s="986" t="e">
        <f>#VALUE!</f>
        <v>#VALUE!</v>
      </c>
      <c r="BG494" s="972">
        <v>12</v>
      </c>
    </row>
    <row r="495" spans="1:59" x14ac:dyDescent="0.2">
      <c r="A495" s="566" t="s">
        <v>1771</v>
      </c>
      <c r="B495" s="651" t="s">
        <v>1772</v>
      </c>
      <c r="C495" s="1080" t="s">
        <v>155</v>
      </c>
      <c r="D495" s="1080" t="s">
        <v>4409</v>
      </c>
      <c r="E495" s="835">
        <v>9</v>
      </c>
      <c r="F495" s="554">
        <v>377</v>
      </c>
      <c r="G495" s="554" t="s">
        <v>107</v>
      </c>
      <c r="H495" s="554" t="s">
        <v>107</v>
      </c>
      <c r="I495" s="966">
        <v>249.12</v>
      </c>
      <c r="J495" s="745">
        <f t="shared" si="121"/>
        <v>1.4450867052023122</v>
      </c>
      <c r="K495" s="968">
        <v>0.9</v>
      </c>
      <c r="L495" s="679">
        <v>4</v>
      </c>
      <c r="M495" s="736">
        <f t="shared" si="122"/>
        <v>3.6</v>
      </c>
      <c r="N495" s="644" t="s">
        <v>197</v>
      </c>
      <c r="O495" s="838">
        <v>0.75</v>
      </c>
      <c r="P495" s="958">
        <v>43266</v>
      </c>
      <c r="Q495" s="958">
        <v>43277</v>
      </c>
      <c r="R495" s="736">
        <f t="shared" si="123"/>
        <v>20.000000000000004</v>
      </c>
      <c r="S495" s="802">
        <f>IF(INDEX(Historical!$D$7:$D$1452,MATCH(B495,Historical!$B$7:$B$1452,0))=0,"n/a",(INDEX(Historical!$C$7:$C$1452,MATCH(B495,Historical!$B$7:$B$1452,0))/INDEX(Historical!$D$7:$D$1452,MATCH(B495,Historical!$B$7:$B$1452,0))-1)*100)</f>
        <v>21.052631578947366</v>
      </c>
      <c r="T495" s="802">
        <f>IF(INDEX(Historical!$F$7:$F$1452,MATCH(B495,Historical!$B$7:$B$1452,0))=0,"n/a",((INDEX(Historical!$C$7:$C$1452,MATCH(B495,Historical!$B$7:$B$1452,0))/INDEX(Historical!$F$7:$F$1452,MATCH(B495,Historical!$B$7:$B$1452,0)))^(1/3)-1)*100)</f>
        <v>26.956178594242996</v>
      </c>
      <c r="U495" s="802">
        <f>IF(INDEX(Historical!$I$7:$I$1452,MATCH(B495,Historical!$B$7:$B$1452,0))=0,"n/a",((INDEX(Historical!$C$7:$C$1452,MATCH(B495,Historical!$B$7:$B$1452,0))/INDEX(Historical!$I$7:$I$1452,MATCH(B495,Historical!$B$7:$B$1452,0)))^(1/5)-1)*100)</f>
        <v>29.154508906543963</v>
      </c>
      <c r="V495" s="802">
        <f>IF(INDEX(Historical!$O$7:$O$1452,MATCH(B495,Historical!$B$7:$B$1452,0))=0,"n/a",((INDEX(Historical!$C$7:$C$1452,MATCH(B495,Historical!$B$7:$B$1452,0))/INDEX(Historical!$O$7:$O$1452,MATCH(B495,Historical!$B$7:$B$1452,0)))^(1/10)-1)*100)</f>
        <v>57.816228155301097</v>
      </c>
      <c r="W495" s="803">
        <f t="shared" si="124"/>
        <v>0.50426168978425179</v>
      </c>
      <c r="X495" s="804">
        <f t="shared" si="125"/>
        <v>2.3323607125235171</v>
      </c>
      <c r="Y495" s="651"/>
      <c r="Z495" s="745">
        <f t="shared" si="126"/>
        <v>31.222896790980055</v>
      </c>
      <c r="AA495" s="678">
        <f t="shared" si="127"/>
        <v>21.606244579358197</v>
      </c>
      <c r="AB495" s="679">
        <v>12</v>
      </c>
      <c r="AC495" s="959">
        <v>11.53</v>
      </c>
      <c r="AD495" s="959">
        <v>1.37</v>
      </c>
      <c r="AE495" s="959">
        <v>1.1200000000000001</v>
      </c>
      <c r="AF495" s="959">
        <v>4.79</v>
      </c>
      <c r="AG495" s="959">
        <v>26</v>
      </c>
      <c r="AH495" s="959">
        <v>31.1</v>
      </c>
      <c r="AI495" s="959">
        <v>14.16</v>
      </c>
      <c r="AJ495" s="959">
        <v>12.5</v>
      </c>
      <c r="AK495" s="959">
        <v>15.8</v>
      </c>
      <c r="AL495" s="969">
        <v>245220</v>
      </c>
      <c r="AM495" s="964">
        <v>0.6</v>
      </c>
      <c r="AN495" s="959">
        <v>0.67</v>
      </c>
      <c r="AO495" s="845">
        <f t="shared" si="128"/>
        <v>8.9933510323880768</v>
      </c>
      <c r="AP495" s="846">
        <f t="shared" si="129"/>
        <v>30.599595611746274</v>
      </c>
      <c r="AQ495" s="680">
        <f t="shared" si="130"/>
        <v>114.46979744386256</v>
      </c>
      <c r="AR495" s="745">
        <f>INDEX(Historical!$C$7:$C$1452,MATCH(B495,Historical!$B$7:$B$1452,0))*IF(AH495="n/a",1.03,IF(AH495&lt;0,1.01,IF(AH495&gt;10,1.1,(1+AH495/100))))</f>
        <v>3.1625000000000001</v>
      </c>
      <c r="AS495" s="678">
        <f t="shared" si="131"/>
        <v>3.4787500000000002</v>
      </c>
      <c r="AT495" s="678">
        <f t="shared" si="136"/>
        <v>3.8266250000000004</v>
      </c>
      <c r="AU495" s="678">
        <f t="shared" si="136"/>
        <v>4.2092875000000012</v>
      </c>
      <c r="AV495" s="678">
        <f t="shared" si="136"/>
        <v>4.6302162500000019</v>
      </c>
      <c r="AW495" s="745">
        <f t="shared" si="132"/>
        <v>19.307378750000005</v>
      </c>
      <c r="AX495" s="854">
        <f t="shared" si="133"/>
        <v>7.7502323177585124</v>
      </c>
      <c r="AY495" s="1090">
        <v>0.92</v>
      </c>
      <c r="AZ495" s="964">
        <v>19.489999999999998</v>
      </c>
      <c r="BA495" s="964">
        <v>-13.48</v>
      </c>
      <c r="BB495" s="964">
        <v>-5.59</v>
      </c>
      <c r="BC495" s="964">
        <v>-1.49</v>
      </c>
      <c r="BE495" s="701">
        <v>2010</v>
      </c>
      <c r="BF495" s="986" t="e">
        <f>#VALUE!</f>
        <v>#VALUE!</v>
      </c>
      <c r="BG495" s="972">
        <v>8.4</v>
      </c>
    </row>
    <row r="496" spans="1:59" s="882" customFormat="1" x14ac:dyDescent="0.2">
      <c r="A496" s="861" t="s">
        <v>3969</v>
      </c>
      <c r="B496" s="890" t="s">
        <v>3970</v>
      </c>
      <c r="C496" s="1080" t="s">
        <v>109</v>
      </c>
      <c r="D496" s="1080" t="s">
        <v>4427</v>
      </c>
      <c r="E496" s="862">
        <v>6</v>
      </c>
      <c r="F496" s="554">
        <v>728</v>
      </c>
      <c r="G496" s="1179" t="s">
        <v>107</v>
      </c>
      <c r="H496" s="1179" t="s">
        <v>107</v>
      </c>
      <c r="I496" s="863">
        <v>20.76</v>
      </c>
      <c r="J496" s="864">
        <f t="shared" si="121"/>
        <v>1.3487475915221581</v>
      </c>
      <c r="K496" s="865">
        <v>7.0000000000000007E-2</v>
      </c>
      <c r="L496" s="866">
        <v>4</v>
      </c>
      <c r="M496" s="867">
        <f t="shared" si="122"/>
        <v>0.28000000000000003</v>
      </c>
      <c r="N496" s="868" t="s">
        <v>153</v>
      </c>
      <c r="O496" s="869">
        <v>0.06</v>
      </c>
      <c r="P496" s="870">
        <v>43265</v>
      </c>
      <c r="Q496" s="870">
        <v>43280</v>
      </c>
      <c r="R496" s="867">
        <f t="shared" si="123"/>
        <v>16.666666666666682</v>
      </c>
      <c r="S496" s="802">
        <f>IF(INDEX(Historical!$D$7:$D$1452,MATCH(B496,Historical!$B$7:$B$1452,0))=0,"n/a",(INDEX(Historical!$C$7:$C$1452,MATCH(B496,Historical!$B$7:$B$1452,0))/INDEX(Historical!$D$7:$D$1452,MATCH(B496,Historical!$B$7:$B$1452,0))-1)*100)</f>
        <v>27.777777777777789</v>
      </c>
      <c r="T496" s="802">
        <f>IF(INDEX(Historical!$F$7:$F$1452,MATCH(B496,Historical!$B$7:$B$1452,0))=0,"n/a",((INDEX(Historical!$C$7:$C$1452,MATCH(B496,Historical!$B$7:$B$1452,0))/INDEX(Historical!$F$7:$F$1452,MATCH(B496,Historical!$B$7:$B$1452,0)))^(1/3)-1)*100)</f>
        <v>32.000612179591229</v>
      </c>
      <c r="U496" s="802" t="str">
        <f>IF(INDEX(Historical!$I$7:$I$1452,MATCH(B496,Historical!$B$7:$B$1452,0))=0,"n/a",((INDEX(Historical!$C$7:$C$1452,MATCH(B496,Historical!$B$7:$B$1452,0))/INDEX(Historical!$I$7:$I$1452,MATCH(B496,Historical!$B$7:$B$1452,0)))^(1/5)-1)*100)</f>
        <v>n/a</v>
      </c>
      <c r="V496" s="802">
        <f>IF(INDEX(Historical!$O$7:$O$1452,MATCH(B496,Historical!$B$7:$B$1452,0))=0,"n/a",((INDEX(Historical!$C$7:$C$1452,MATCH(B496,Historical!$B$7:$B$1452,0))/INDEX(Historical!$O$7:$O$1452,MATCH(B496,Historical!$B$7:$B$1452,0)))^(1/10)-1)*100)</f>
        <v>1.4074317838793204</v>
      </c>
      <c r="W496" s="871" t="str">
        <f t="shared" si="124"/>
        <v>n/a</v>
      </c>
      <c r="X496" s="872" t="str">
        <f t="shared" si="125"/>
        <v>n/a</v>
      </c>
      <c r="Y496" s="887"/>
      <c r="Z496" s="864">
        <f t="shared" si="126"/>
        <v>14.973262032085563</v>
      </c>
      <c r="AA496" s="874">
        <f t="shared" si="127"/>
        <v>11.101604278074866</v>
      </c>
      <c r="AB496" s="866">
        <v>12</v>
      </c>
      <c r="AC496" s="875">
        <v>1.87</v>
      </c>
      <c r="AD496" s="875" t="s">
        <v>138</v>
      </c>
      <c r="AE496" s="875">
        <v>3.54</v>
      </c>
      <c r="AF496" s="875">
        <v>1.68</v>
      </c>
      <c r="AG496" s="875">
        <v>14.799999999999999</v>
      </c>
      <c r="AH496" s="875">
        <v>-1.4000000000000001</v>
      </c>
      <c r="AI496" s="875">
        <v>2.8400000000000003</v>
      </c>
      <c r="AJ496" s="875">
        <v>34.599999999999994</v>
      </c>
      <c r="AK496" s="875" t="s">
        <v>138</v>
      </c>
      <c r="AL496" s="876">
        <v>227.53</v>
      </c>
      <c r="AM496" s="877">
        <v>3.3000000000000003</v>
      </c>
      <c r="AN496" s="875">
        <v>0.08</v>
      </c>
      <c r="AO496" s="878" t="str">
        <f t="shared" si="128"/>
        <v>n/a</v>
      </c>
      <c r="AP496" s="879" t="str">
        <f t="shared" si="129"/>
        <v>n/a</v>
      </c>
      <c r="AQ496" s="880">
        <f t="shared" si="130"/>
        <v>-8.9549679501260915</v>
      </c>
      <c r="AR496" s="745">
        <f>INDEX(Historical!$C$7:$C$1452,MATCH(B496,Historical!$B$7:$B$1452,0))*IF(AH496="n/a",1.03,IF(AH496&lt;0,1.01,IF(AH496&gt;10,1.1,(1+AH496/100))))</f>
        <v>0.23230000000000001</v>
      </c>
      <c r="AS496" s="874">
        <f t="shared" si="131"/>
        <v>0.23889732</v>
      </c>
      <c r="AT496" s="874">
        <f t="shared" si="136"/>
        <v>0.24606423960000001</v>
      </c>
      <c r="AU496" s="874">
        <f t="shared" si="136"/>
        <v>0.25344616678800003</v>
      </c>
      <c r="AV496" s="874">
        <f t="shared" si="136"/>
        <v>0.26104955179164002</v>
      </c>
      <c r="AW496" s="864">
        <f t="shared" si="132"/>
        <v>1.2317572781796402</v>
      </c>
      <c r="AX496" s="881">
        <f t="shared" si="133"/>
        <v>5.9333202224452801</v>
      </c>
      <c r="AY496" s="1091">
        <v>0.73</v>
      </c>
      <c r="AZ496" s="877">
        <v>13.819999999999999</v>
      </c>
      <c r="BA496" s="877">
        <v>-18.59</v>
      </c>
      <c r="BB496" s="877">
        <v>-2.5499999999999998</v>
      </c>
      <c r="BC496" s="877">
        <v>-8.52</v>
      </c>
      <c r="BD496" s="1007"/>
      <c r="BE496" s="701">
        <v>2013</v>
      </c>
      <c r="BF496" s="986" t="e">
        <f>#VALUE!</f>
        <v>#VALUE!</v>
      </c>
      <c r="BG496" s="938">
        <v>1.2</v>
      </c>
    </row>
    <row r="497" spans="1:59" x14ac:dyDescent="0.2">
      <c r="A497" s="566" t="s">
        <v>1773</v>
      </c>
      <c r="B497" s="651" t="s">
        <v>1774</v>
      </c>
      <c r="C497" s="1080" t="s">
        <v>113</v>
      </c>
      <c r="D497" s="1080" t="s">
        <v>1235</v>
      </c>
      <c r="E497" s="835">
        <v>6</v>
      </c>
      <c r="F497" s="554">
        <v>724</v>
      </c>
      <c r="G497" s="554" t="s">
        <v>107</v>
      </c>
      <c r="H497" s="554" t="s">
        <v>107</v>
      </c>
      <c r="I497" s="966">
        <v>25.96</v>
      </c>
      <c r="J497" s="745">
        <f t="shared" si="121"/>
        <v>1.3867488443759628</v>
      </c>
      <c r="K497" s="968">
        <v>0.18</v>
      </c>
      <c r="L497" s="679">
        <v>2</v>
      </c>
      <c r="M497" s="736">
        <f t="shared" si="122"/>
        <v>0.36</v>
      </c>
      <c r="N497" s="644" t="s">
        <v>150</v>
      </c>
      <c r="O497" s="838">
        <v>0.17</v>
      </c>
      <c r="P497" s="958">
        <v>43251</v>
      </c>
      <c r="Q497" s="958">
        <v>43266</v>
      </c>
      <c r="R497" s="736">
        <f t="shared" si="123"/>
        <v>5.8823529411764595</v>
      </c>
      <c r="S497" s="802">
        <f>IF(INDEX(Historical!$D$7:$D$1452,MATCH(B497,Historical!$B$7:$B$1452,0))=0,"n/a",(INDEX(Historical!$C$7:$C$1452,MATCH(B497,Historical!$B$7:$B$1452,0))/INDEX(Historical!$D$7:$D$1452,MATCH(B497,Historical!$B$7:$B$1452,0))-1)*100)</f>
        <v>10.344827586206918</v>
      </c>
      <c r="T497" s="802">
        <f>IF(INDEX(Historical!$F$7:$F$1452,MATCH(B497,Historical!$B$7:$B$1452,0))=0,"n/a",((INDEX(Historical!$C$7:$C$1452,MATCH(B497,Historical!$B$7:$B$1452,0))/INDEX(Historical!$F$7:$F$1452,MATCH(B497,Historical!$B$7:$B$1452,0)))^(1/3)-1)*100)</f>
        <v>16.318055297195457</v>
      </c>
      <c r="U497" s="802">
        <f>IF(INDEX(Historical!$I$7:$I$1452,MATCH(B497,Historical!$B$7:$B$1452,0))=0,"n/a",((INDEX(Historical!$C$7:$C$1452,MATCH(B497,Historical!$B$7:$B$1452,0))/INDEX(Historical!$I$7:$I$1452,MATCH(B497,Historical!$B$7:$B$1452,0)))^(1/5)-1)*100)</f>
        <v>19.13578981670916</v>
      </c>
      <c r="V497" s="802">
        <f>IF(INDEX(Historical!$O$7:$O$1452,MATCH(B497,Historical!$B$7:$B$1452,0))=0,"n/a",((INDEX(Historical!$C$7:$C$1452,MATCH(B497,Historical!$B$7:$B$1452,0))/INDEX(Historical!$O$7:$O$1452,MATCH(B497,Historical!$B$7:$B$1452,0)))^(1/10)-1)*100)</f>
        <v>23.639528231960625</v>
      </c>
      <c r="W497" s="803">
        <f t="shared" si="124"/>
        <v>0.8094827286289743</v>
      </c>
      <c r="X497" s="804">
        <f t="shared" si="125"/>
        <v>0.48691577141753584</v>
      </c>
      <c r="Y497" s="967"/>
      <c r="Z497" s="745">
        <f t="shared" si="126"/>
        <v>18.75</v>
      </c>
      <c r="AA497" s="678">
        <f t="shared" si="127"/>
        <v>13.520833333333334</v>
      </c>
      <c r="AB497" s="679">
        <v>12</v>
      </c>
      <c r="AC497" s="959">
        <v>1.92</v>
      </c>
      <c r="AD497" s="959">
        <v>1.18</v>
      </c>
      <c r="AE497" s="959">
        <v>0.38</v>
      </c>
      <c r="AF497" s="959">
        <v>1.49</v>
      </c>
      <c r="AG497" s="959">
        <v>13.600000000000001</v>
      </c>
      <c r="AH497" s="959">
        <v>27.800000000000004</v>
      </c>
      <c r="AI497" s="959">
        <v>17</v>
      </c>
      <c r="AJ497" s="959">
        <v>39.300000000000004</v>
      </c>
      <c r="AK497" s="959">
        <v>11.5</v>
      </c>
      <c r="AL497" s="969">
        <v>1700</v>
      </c>
      <c r="AM497" s="964">
        <v>0.8</v>
      </c>
      <c r="AN497" s="959">
        <v>0.2</v>
      </c>
      <c r="AO497" s="845">
        <f t="shared" si="128"/>
        <v>7.0017053277517878</v>
      </c>
      <c r="AP497" s="846">
        <f t="shared" si="129"/>
        <v>20.522538661085122</v>
      </c>
      <c r="AQ497" s="680">
        <f t="shared" si="130"/>
        <v>-5.3754984356784163</v>
      </c>
      <c r="AR497" s="745">
        <f>INDEX(Historical!$C$7:$C$1452,MATCH(B497,Historical!$B$7:$B$1452,0))*IF(AH497="n/a",1.03,IF(AH497&lt;0,1.01,IF(AH497&gt;10,1.1,(1+AH497/100))))</f>
        <v>0.35200000000000004</v>
      </c>
      <c r="AS497" s="678">
        <f t="shared" si="131"/>
        <v>0.38720000000000004</v>
      </c>
      <c r="AT497" s="678">
        <f t="shared" si="136"/>
        <v>0.42592000000000008</v>
      </c>
      <c r="AU497" s="678">
        <f t="shared" si="136"/>
        <v>0.4685120000000001</v>
      </c>
      <c r="AV497" s="678">
        <f t="shared" si="136"/>
        <v>0.51536320000000013</v>
      </c>
      <c r="AW497" s="745">
        <f t="shared" si="132"/>
        <v>2.1489952000000003</v>
      </c>
      <c r="AX497" s="854">
        <f t="shared" si="133"/>
        <v>8.2781016949152555</v>
      </c>
      <c r="AY497" s="1090">
        <v>1.51</v>
      </c>
      <c r="AZ497" s="964">
        <v>7.5399999999999991</v>
      </c>
      <c r="BA497" s="964">
        <v>-34.130000000000003</v>
      </c>
      <c r="BB497" s="964">
        <v>-5.7799999999999994</v>
      </c>
      <c r="BC497" s="964">
        <v>-22.64</v>
      </c>
      <c r="BE497" s="701">
        <v>2013</v>
      </c>
      <c r="BF497" s="986" t="e">
        <f>#VALUE!</f>
        <v>#VALUE!</v>
      </c>
      <c r="BG497" s="972">
        <v>8.5</v>
      </c>
    </row>
    <row r="498" spans="1:59" x14ac:dyDescent="0.2">
      <c r="A498" s="645" t="s">
        <v>1777</v>
      </c>
      <c r="B498" s="651" t="s">
        <v>1778</v>
      </c>
      <c r="C498" s="1080" t="s">
        <v>155</v>
      </c>
      <c r="D498" s="1080" t="s">
        <v>4409</v>
      </c>
      <c r="E498" s="835">
        <v>8</v>
      </c>
      <c r="F498" s="554">
        <v>479</v>
      </c>
      <c r="G498" s="554" t="s">
        <v>107</v>
      </c>
      <c r="H498" s="554" t="s">
        <v>107</v>
      </c>
      <c r="I498" s="966">
        <v>102.35</v>
      </c>
      <c r="J498" s="745">
        <f t="shared" si="121"/>
        <v>0.89887640449438211</v>
      </c>
      <c r="K498" s="968">
        <v>0.23</v>
      </c>
      <c r="L498" s="679">
        <v>4</v>
      </c>
      <c r="M498" s="736">
        <f t="shared" si="122"/>
        <v>0.92</v>
      </c>
      <c r="N498" s="644" t="s">
        <v>242</v>
      </c>
      <c r="O498" s="838">
        <v>0.2</v>
      </c>
      <c r="P498" s="958">
        <v>43179</v>
      </c>
      <c r="Q498" s="958">
        <v>43203</v>
      </c>
      <c r="R498" s="736">
        <f t="shared" si="123"/>
        <v>15</v>
      </c>
      <c r="S498" s="802">
        <f>IF(INDEX(Historical!$D$7:$D$1452,MATCH(B498,Historical!$B$7:$B$1452,0))=0,"n/a",(INDEX(Historical!$C$7:$C$1452,MATCH(B498,Historical!$B$7:$B$1452,0))/INDEX(Historical!$D$7:$D$1452,MATCH(B498,Historical!$B$7:$B$1452,0))-1)*100)</f>
        <v>16.666666666666675</v>
      </c>
      <c r="T498" s="802">
        <f>IF(INDEX(Historical!$F$7:$F$1452,MATCH(B498,Historical!$B$7:$B$1452,0))=0,"n/a",((INDEX(Historical!$C$7:$C$1452,MATCH(B498,Historical!$B$7:$B$1452,0))/INDEX(Historical!$F$7:$F$1452,MATCH(B498,Historical!$B$7:$B$1452,0)))^(1/3)-1)*100)</f>
        <v>17.062149917201673</v>
      </c>
      <c r="U498" s="802">
        <f>IF(INDEX(Historical!$I$7:$I$1452,MATCH(B498,Historical!$B$7:$B$1452,0))=0,"n/a",((INDEX(Historical!$C$7:$C$1452,MATCH(B498,Historical!$B$7:$B$1452,0))/INDEX(Historical!$I$7:$I$1452,MATCH(B498,Historical!$B$7:$B$1452,0)))^(1/5)-1)*100)</f>
        <v>16.422694085903601</v>
      </c>
      <c r="V498" s="802" t="str">
        <f>IF(INDEX(Historical!$O$7:$O$1452,MATCH(B498,Historical!$B$7:$B$1452,0))=0,"n/a",((INDEX(Historical!$C$7:$C$1452,MATCH(B498,Historical!$B$7:$B$1452,0))/INDEX(Historical!$O$7:$O$1452,MATCH(B498,Historical!$B$7:$B$1452,0)))^(1/10)-1)*100)</f>
        <v>n/a</v>
      </c>
      <c r="W498" s="803" t="str">
        <f t="shared" si="124"/>
        <v>n/a</v>
      </c>
      <c r="X498" s="804" t="str">
        <f t="shared" si="125"/>
        <v>n/a</v>
      </c>
      <c r="Y498" s="651"/>
      <c r="Z498" s="745">
        <f t="shared" si="126"/>
        <v>82.142857142857139</v>
      </c>
      <c r="AA498" s="678">
        <f t="shared" si="127"/>
        <v>91.383928571428555</v>
      </c>
      <c r="AB498" s="679">
        <v>12</v>
      </c>
      <c r="AC498" s="959">
        <v>1.1200000000000001</v>
      </c>
      <c r="AD498" s="959">
        <v>7.31</v>
      </c>
      <c r="AE498" s="959">
        <v>2.92</v>
      </c>
      <c r="AF498" s="959">
        <v>6.13</v>
      </c>
      <c r="AG498" s="959">
        <v>8.7999999999999989</v>
      </c>
      <c r="AH498" s="959">
        <v>-13.100000000000001</v>
      </c>
      <c r="AI498" s="959">
        <v>9.39</v>
      </c>
      <c r="AJ498" s="959">
        <v>-1.5</v>
      </c>
      <c r="AK498" s="959">
        <v>12.5</v>
      </c>
      <c r="AL498" s="969">
        <v>1300</v>
      </c>
      <c r="AM498" s="964">
        <v>1.7000000000000002</v>
      </c>
      <c r="AN498" s="959">
        <v>0.28000000000000003</v>
      </c>
      <c r="AO498" s="845">
        <f t="shared" si="128"/>
        <v>-74.062358081030567</v>
      </c>
      <c r="AP498" s="846">
        <f t="shared" si="129"/>
        <v>17.321570490397981</v>
      </c>
      <c r="AQ498" s="680">
        <f t="shared" si="130"/>
        <v>398.96937431864137</v>
      </c>
      <c r="AR498" s="745">
        <f>INDEX(Historical!$C$7:$C$1452,MATCH(B498,Historical!$B$7:$B$1452,0))*IF(AH498="n/a",1.03,IF(AH498&lt;0,1.01,IF(AH498&gt;10,1.1,(1+AH498/100))))</f>
        <v>0.77770000000000017</v>
      </c>
      <c r="AS498" s="678">
        <f t="shared" si="131"/>
        <v>0.85072603000000024</v>
      </c>
      <c r="AT498" s="678">
        <f t="shared" si="136"/>
        <v>0.93579863300000032</v>
      </c>
      <c r="AU498" s="678">
        <f t="shared" si="136"/>
        <v>1.0293784963000003</v>
      </c>
      <c r="AV498" s="678">
        <f t="shared" si="136"/>
        <v>1.1323163459300005</v>
      </c>
      <c r="AW498" s="745">
        <f t="shared" si="132"/>
        <v>4.725919505230002</v>
      </c>
      <c r="AX498" s="854">
        <f t="shared" si="133"/>
        <v>4.6174103617293616</v>
      </c>
      <c r="AY498" s="1090">
        <v>1.25</v>
      </c>
      <c r="AZ498" s="964">
        <v>42.75</v>
      </c>
      <c r="BA498" s="964">
        <v>-21.060000000000002</v>
      </c>
      <c r="BB498" s="964">
        <v>-7.82</v>
      </c>
      <c r="BC498" s="964">
        <v>-1.78</v>
      </c>
      <c r="BE498" s="701">
        <v>2011</v>
      </c>
      <c r="BF498" s="986" t="e">
        <f>#VALUE!</f>
        <v>#VALUE!</v>
      </c>
      <c r="BG498" s="972">
        <v>4.3</v>
      </c>
    </row>
    <row r="499" spans="1:59" x14ac:dyDescent="0.2">
      <c r="A499" s="645" t="s">
        <v>1779</v>
      </c>
      <c r="B499" s="651" t="s">
        <v>1780</v>
      </c>
      <c r="C499" s="1080" t="s">
        <v>248</v>
      </c>
      <c r="D499" s="1080" t="s">
        <v>4441</v>
      </c>
      <c r="E499" s="835">
        <v>8</v>
      </c>
      <c r="F499" s="554">
        <v>478</v>
      </c>
      <c r="G499" s="554" t="s">
        <v>107</v>
      </c>
      <c r="H499" s="554" t="s">
        <v>107</v>
      </c>
      <c r="I499" s="966">
        <v>210.82</v>
      </c>
      <c r="J499" s="745">
        <f t="shared" si="121"/>
        <v>2.7891091926762166</v>
      </c>
      <c r="K499" s="968">
        <v>1.47</v>
      </c>
      <c r="L499" s="679">
        <v>4</v>
      </c>
      <c r="M499" s="736">
        <f t="shared" si="122"/>
        <v>5.88</v>
      </c>
      <c r="N499" s="644" t="s">
        <v>930</v>
      </c>
      <c r="O499" s="838">
        <v>1.0529999999999999</v>
      </c>
      <c r="P499" s="958">
        <v>43185</v>
      </c>
      <c r="Q499" s="958">
        <v>43201</v>
      </c>
      <c r="R499" s="736">
        <f t="shared" si="123"/>
        <v>39.601139601139607</v>
      </c>
      <c r="S499" s="802">
        <f>IF(INDEX(Historical!$D$7:$D$1452,MATCH(B499,Historical!$B$7:$B$1452,0))=0,"n/a",(INDEX(Historical!$C$7:$C$1452,MATCH(B499,Historical!$B$7:$B$1452,0))/INDEX(Historical!$D$7:$D$1452,MATCH(B499,Historical!$B$7:$B$1452,0))-1)*100)</f>
        <v>30.024570024570018</v>
      </c>
      <c r="T499" s="802">
        <f>IF(INDEX(Historical!$F$7:$F$1452,MATCH(B499,Historical!$B$7:$B$1452,0))=0,"n/a",((INDEX(Historical!$C$7:$C$1452,MATCH(B499,Historical!$B$7:$B$1452,0))/INDEX(Historical!$F$7:$F$1452,MATCH(B499,Historical!$B$7:$B$1452,0)))^(1/3)-1)*100)</f>
        <v>39.804661597910098</v>
      </c>
      <c r="U499" s="802">
        <f>IF(INDEX(Historical!$I$7:$I$1452,MATCH(B499,Historical!$B$7:$B$1452,0))=0,"n/a",((INDEX(Historical!$C$7:$C$1452,MATCH(B499,Historical!$B$7:$B$1452,0))/INDEX(Historical!$I$7:$I$1452,MATCH(B499,Historical!$B$7:$B$1452,0)))^(1/5)-1)*100)</f>
        <v>40.987057321108345</v>
      </c>
      <c r="V499" s="802" t="str">
        <f>IF(INDEX(Historical!$O$7:$O$1452,MATCH(B499,Historical!$B$7:$B$1452,0))=0,"n/a",((INDEX(Historical!$C$7:$C$1452,MATCH(B499,Historical!$B$7:$B$1452,0))/INDEX(Historical!$O$7:$O$1452,MATCH(B499,Historical!$B$7:$B$1452,0)))^(1/10)-1)*100)</f>
        <v>n/a</v>
      </c>
      <c r="W499" s="803" t="str">
        <f t="shared" si="124"/>
        <v>n/a</v>
      </c>
      <c r="X499" s="804">
        <f t="shared" si="125"/>
        <v>0.8280213600223908</v>
      </c>
      <c r="Y499" s="967"/>
      <c r="Z499" s="745">
        <f t="shared" si="126"/>
        <v>108.08823529411764</v>
      </c>
      <c r="AA499" s="678">
        <f t="shared" si="127"/>
        <v>38.753676470588232</v>
      </c>
      <c r="AB499" s="679">
        <v>7</v>
      </c>
      <c r="AC499" s="959">
        <v>5.44</v>
      </c>
      <c r="AD499" s="959">
        <v>14.89</v>
      </c>
      <c r="AE499" s="959">
        <v>4.34</v>
      </c>
      <c r="AF499" s="959">
        <v>6.37</v>
      </c>
      <c r="AG499" s="959">
        <v>18.899999999999999</v>
      </c>
      <c r="AH499" s="959">
        <v>46.9</v>
      </c>
      <c r="AI499" s="959">
        <v>14.69</v>
      </c>
      <c r="AJ499" s="959">
        <v>49.5</v>
      </c>
      <c r="AK499" s="959">
        <v>2.6</v>
      </c>
      <c r="AL499" s="969">
        <v>8740</v>
      </c>
      <c r="AM499" s="964">
        <v>1.2</v>
      </c>
      <c r="AN499" s="959">
        <v>1.1499999999999999</v>
      </c>
      <c r="AO499" s="845">
        <f t="shared" si="128"/>
        <v>5.0224900431963277</v>
      </c>
      <c r="AP499" s="846">
        <f t="shared" si="129"/>
        <v>43.77616651378456</v>
      </c>
      <c r="AQ499" s="680">
        <f t="shared" si="130"/>
        <v>231.23400195675501</v>
      </c>
      <c r="AR499" s="745">
        <f>INDEX(Historical!$C$7:$C$1452,MATCH(B499,Historical!$B$7:$B$1452,0))*IF(AH499="n/a",1.03,IF(AH499&lt;0,1.01,IF(AH499&gt;10,1.1,(1+AH499/100))))</f>
        <v>4.3658999999999999</v>
      </c>
      <c r="AS499" s="678">
        <f t="shared" si="131"/>
        <v>4.8024900000000006</v>
      </c>
      <c r="AT499" s="678">
        <f t="shared" si="136"/>
        <v>4.9273547400000011</v>
      </c>
      <c r="AU499" s="678">
        <f t="shared" si="136"/>
        <v>5.0554659632400014</v>
      </c>
      <c r="AV499" s="678">
        <f t="shared" si="136"/>
        <v>5.1869080782842412</v>
      </c>
      <c r="AW499" s="745">
        <f t="shared" si="132"/>
        <v>24.338118781524244</v>
      </c>
      <c r="AX499" s="854">
        <f t="shared" si="133"/>
        <v>11.544501841155604</v>
      </c>
      <c r="AY499" s="1090">
        <v>0.96</v>
      </c>
      <c r="AZ499" s="964">
        <v>5.26</v>
      </c>
      <c r="BA499" s="964">
        <v>-30.37</v>
      </c>
      <c r="BB499" s="964">
        <v>-14.760000000000002</v>
      </c>
      <c r="BC499" s="964">
        <v>-18.39</v>
      </c>
      <c r="BE499" s="701">
        <v>2011</v>
      </c>
      <c r="BF499" s="986" t="e">
        <f>#VALUE!</f>
        <v>#VALUE!</v>
      </c>
      <c r="BG499" s="972">
        <v>7.3</v>
      </c>
    </row>
    <row r="500" spans="1:59" x14ac:dyDescent="0.2">
      <c r="A500" s="566" t="s">
        <v>1781</v>
      </c>
      <c r="B500" s="651" t="s">
        <v>1782</v>
      </c>
      <c r="C500" s="1080" t="s">
        <v>180</v>
      </c>
      <c r="D500" s="1080" t="s">
        <v>4425</v>
      </c>
      <c r="E500" s="835">
        <v>8</v>
      </c>
      <c r="F500" s="554">
        <v>446</v>
      </c>
      <c r="G500" s="554" t="s">
        <v>107</v>
      </c>
      <c r="H500" s="554" t="s">
        <v>107</v>
      </c>
      <c r="I500" s="966">
        <v>74.97</v>
      </c>
      <c r="J500" s="745">
        <f t="shared" si="121"/>
        <v>4.2683740162731763</v>
      </c>
      <c r="K500" s="968">
        <v>0.8</v>
      </c>
      <c r="L500" s="679">
        <v>4</v>
      </c>
      <c r="M500" s="736">
        <f t="shared" si="122"/>
        <v>3.2</v>
      </c>
      <c r="N500" s="644" t="s">
        <v>801</v>
      </c>
      <c r="O500" s="838">
        <v>0.7</v>
      </c>
      <c r="P500" s="695">
        <v>43143</v>
      </c>
      <c r="Q500" s="695">
        <v>43165</v>
      </c>
      <c r="R500" s="736">
        <f t="shared" si="123"/>
        <v>14.285714285714299</v>
      </c>
      <c r="S500" s="802">
        <f>IF(INDEX(Historical!$D$7:$D$1452,MATCH(B500,Historical!$B$7:$B$1452,0))=0,"n/a",(INDEX(Historical!$C$7:$C$1452,MATCH(B500,Historical!$B$7:$B$1452,0))/INDEX(Historical!$D$7:$D$1452,MATCH(B500,Historical!$B$7:$B$1452,0))-1)*100)</f>
        <v>16.666666666666675</v>
      </c>
      <c r="T500" s="802">
        <f>IF(INDEX(Historical!$F$7:$F$1452,MATCH(B500,Historical!$B$7:$B$1452,0))=0,"n/a",((INDEX(Historical!$C$7:$C$1452,MATCH(B500,Historical!$B$7:$B$1452,0))/INDEX(Historical!$F$7:$F$1452,MATCH(B500,Historical!$B$7:$B$1452,0)))^(1/3)-1)*100)</f>
        <v>38.672254870126935</v>
      </c>
      <c r="U500" s="802">
        <f>IF(INDEX(Historical!$I$7:$I$1452,MATCH(B500,Historical!$B$7:$B$1452,0))=0,"n/a",((INDEX(Historical!$C$7:$C$1452,MATCH(B500,Historical!$B$7:$B$1452,0))/INDEX(Historical!$I$7:$I$1452,MATCH(B500,Historical!$B$7:$B$1452,0)))^(1/5)-1)*100)</f>
        <v>36.34959361810273</v>
      </c>
      <c r="V500" s="802">
        <f>IF(INDEX(Historical!$O$7:$O$1452,MATCH(B500,Historical!$B$7:$B$1452,0))=0,"n/a",((INDEX(Historical!$C$7:$C$1452,MATCH(B500,Historical!$B$7:$B$1452,0))/INDEX(Historical!$O$7:$O$1452,MATCH(B500,Historical!$B$7:$B$1452,0)))^(1/10)-1)*100)</f>
        <v>20.363026753636348</v>
      </c>
      <c r="W500" s="803">
        <f t="shared" si="124"/>
        <v>1.785078125068591</v>
      </c>
      <c r="X500" s="804" t="str">
        <f t="shared" si="125"/>
        <v>n/a</v>
      </c>
      <c r="Y500" s="967"/>
      <c r="Z500" s="745">
        <f t="shared" si="126"/>
        <v>51.612903225806448</v>
      </c>
      <c r="AA500" s="678">
        <f t="shared" si="127"/>
        <v>12.091935483870968</v>
      </c>
      <c r="AB500" s="679">
        <v>12</v>
      </c>
      <c r="AC500" s="959">
        <v>6.2</v>
      </c>
      <c r="AD500" s="959">
        <v>0.31</v>
      </c>
      <c r="AE500" s="959">
        <v>0.28999999999999998</v>
      </c>
      <c r="AF500" s="959">
        <v>1.45</v>
      </c>
      <c r="AG500" s="959">
        <v>20.7</v>
      </c>
      <c r="AH500" s="959">
        <v>0.5</v>
      </c>
      <c r="AI500" s="959">
        <v>48.309999999999995</v>
      </c>
      <c r="AJ500" s="959">
        <v>-2.4</v>
      </c>
      <c r="AK500" s="959">
        <v>38.42</v>
      </c>
      <c r="AL500" s="969">
        <v>33060</v>
      </c>
      <c r="AM500" s="964">
        <v>0.3</v>
      </c>
      <c r="AN500" s="959">
        <v>0.41</v>
      </c>
      <c r="AO500" s="845">
        <f t="shared" si="128"/>
        <v>28.526032150504939</v>
      </c>
      <c r="AP500" s="846">
        <f t="shared" si="129"/>
        <v>40.617967634375908</v>
      </c>
      <c r="AQ500" s="680">
        <f t="shared" si="130"/>
        <v>-11.724405155437834</v>
      </c>
      <c r="AR500" s="745">
        <f>INDEX(Historical!$C$7:$C$1452,MATCH(B500,Historical!$B$7:$B$1452,0))*IF(AH500="n/a",1.03,IF(AH500&lt;0,1.01,IF(AH500&gt;10,1.1,(1+AH500/100))))</f>
        <v>2.8139999999999996</v>
      </c>
      <c r="AS500" s="678">
        <f t="shared" si="131"/>
        <v>3.0953999999999997</v>
      </c>
      <c r="AT500" s="678">
        <f t="shared" si="136"/>
        <v>3.4049399999999999</v>
      </c>
      <c r="AU500" s="678">
        <f t="shared" si="136"/>
        <v>3.7454339999999999</v>
      </c>
      <c r="AV500" s="678">
        <f t="shared" si="136"/>
        <v>4.1199774000000007</v>
      </c>
      <c r="AW500" s="745">
        <f t="shared" si="132"/>
        <v>17.179751400000001</v>
      </c>
      <c r="AX500" s="854">
        <f t="shared" si="133"/>
        <v>22.915501400560228</v>
      </c>
      <c r="AY500" s="1090">
        <v>1</v>
      </c>
      <c r="AZ500" s="964">
        <v>8.9499999999999993</v>
      </c>
      <c r="BA500" s="964">
        <v>-40.96</v>
      </c>
      <c r="BB500" s="964">
        <v>-8.75</v>
      </c>
      <c r="BC500" s="964">
        <v>-27.97</v>
      </c>
      <c r="BE500" s="701">
        <v>2011</v>
      </c>
      <c r="BF500" s="986" t="e">
        <f>#VALUE!</f>
        <v>#VALUE!</v>
      </c>
      <c r="BG500" s="972">
        <v>9</v>
      </c>
    </row>
    <row r="501" spans="1:59" x14ac:dyDescent="0.2">
      <c r="A501" s="566" t="s">
        <v>3971</v>
      </c>
      <c r="B501" s="651" t="s">
        <v>3972</v>
      </c>
      <c r="C501" s="1080" t="s">
        <v>180</v>
      </c>
      <c r="D501" s="1080" t="s">
        <v>4425</v>
      </c>
      <c r="E501" s="835">
        <v>5</v>
      </c>
      <c r="F501" s="554">
        <v>828</v>
      </c>
      <c r="G501" s="554" t="s">
        <v>107</v>
      </c>
      <c r="H501" s="554" t="s">
        <v>107</v>
      </c>
      <c r="I501" s="966">
        <v>42.17</v>
      </c>
      <c r="J501" s="745">
        <f t="shared" si="121"/>
        <v>5.2264643111216511</v>
      </c>
      <c r="K501" s="968">
        <v>0.55100000000000005</v>
      </c>
      <c r="L501" s="679">
        <v>4</v>
      </c>
      <c r="M501" s="736">
        <f t="shared" si="122"/>
        <v>2.2040000000000002</v>
      </c>
      <c r="N501" s="644" t="s">
        <v>275</v>
      </c>
      <c r="O501" s="838">
        <v>0.52749999999999997</v>
      </c>
      <c r="P501" s="958">
        <v>43314</v>
      </c>
      <c r="Q501" s="958">
        <v>43325</v>
      </c>
      <c r="R501" s="736">
        <f t="shared" si="123"/>
        <v>4.45497630331755</v>
      </c>
      <c r="S501" s="802">
        <f>IF(INDEX(Historical!$D$7:$D$1452,MATCH(B501,Historical!$B$7:$B$1452,0))=0,"n/a",(INDEX(Historical!$C$7:$C$1452,MATCH(B501,Historical!$B$7:$B$1452,0))/INDEX(Historical!$D$7:$D$1452,MATCH(B501,Historical!$B$7:$B$1452,0))-1)*100)</f>
        <v>25.531914893617014</v>
      </c>
      <c r="T501" s="802">
        <f>IF(INDEX(Historical!$F$7:$F$1452,MATCH(B501,Historical!$B$7:$B$1452,0))=0,"n/a",((INDEX(Historical!$C$7:$C$1452,MATCH(B501,Historical!$B$7:$B$1452,0))/INDEX(Historical!$F$7:$F$1452,MATCH(B501,Historical!$B$7:$B$1452,0)))^(1/3)-1)*100)</f>
        <v>35.466244432702169</v>
      </c>
      <c r="U501" s="802" t="str">
        <f>IF(INDEX(Historical!$I$7:$I$1452,MATCH(B501,Historical!$B$7:$B$1452,0))=0,"n/a",((INDEX(Historical!$C$7:$C$1452,MATCH(B501,Historical!$B$7:$B$1452,0))/INDEX(Historical!$I$7:$I$1452,MATCH(B501,Historical!$B$7:$B$1452,0)))^(1/5)-1)*100)</f>
        <v>n/a</v>
      </c>
      <c r="V501" s="802" t="str">
        <f>IF(INDEX(Historical!$O$7:$O$1452,MATCH(B501,Historical!$B$7:$B$1452,0))=0,"n/a",((INDEX(Historical!$C$7:$C$1452,MATCH(B501,Historical!$B$7:$B$1452,0))/INDEX(Historical!$O$7:$O$1452,MATCH(B501,Historical!$B$7:$B$1452,0)))^(1/10)-1)*100)</f>
        <v>n/a</v>
      </c>
      <c r="W501" s="803" t="str">
        <f t="shared" si="124"/>
        <v>n/a</v>
      </c>
      <c r="X501" s="804" t="str">
        <f t="shared" si="125"/>
        <v>n/a</v>
      </c>
      <c r="Y501" s="967" t="s">
        <v>4072</v>
      </c>
      <c r="Z501" s="745">
        <f t="shared" si="126"/>
        <v>77.605633802816911</v>
      </c>
      <c r="AA501" s="678">
        <f t="shared" si="127"/>
        <v>14.848591549295776</v>
      </c>
      <c r="AB501" s="679">
        <v>12</v>
      </c>
      <c r="AC501" s="959">
        <v>2.84</v>
      </c>
      <c r="AD501" s="959" t="s">
        <v>138</v>
      </c>
      <c r="AE501" s="959">
        <v>5.6</v>
      </c>
      <c r="AF501" s="959">
        <v>10.29</v>
      </c>
      <c r="AG501" s="961">
        <v>78.900000000000006</v>
      </c>
      <c r="AH501" s="959">
        <v>1.7999999999999998</v>
      </c>
      <c r="AI501" s="959">
        <v>13.389999999999999</v>
      </c>
      <c r="AJ501" s="959">
        <v>48.4</v>
      </c>
      <c r="AK501" s="959">
        <v>-0.8</v>
      </c>
      <c r="AL501" s="969">
        <v>2990</v>
      </c>
      <c r="AM501" s="964">
        <v>67.820000000000007</v>
      </c>
      <c r="AN501" s="959">
        <v>4.49</v>
      </c>
      <c r="AO501" s="845" t="str">
        <f t="shared" si="128"/>
        <v>n/a</v>
      </c>
      <c r="AP501" s="846" t="str">
        <f t="shared" si="129"/>
        <v>n/a</v>
      </c>
      <c r="AQ501" s="680">
        <f t="shared" si="130"/>
        <v>160.59078779850603</v>
      </c>
      <c r="AR501" s="745">
        <f>INDEX(Historical!$C$7:$C$1452,MATCH(B501,Historical!$B$7:$B$1452,0))*IF(AH501="n/a",1.03,IF(AH501&lt;0,1.01,IF(AH501&gt;10,1.1,(1+AH501/100))))</f>
        <v>1.80186</v>
      </c>
      <c r="AS501" s="678">
        <f t="shared" si="131"/>
        <v>1.9820460000000002</v>
      </c>
      <c r="AT501" s="678">
        <f t="shared" si="136"/>
        <v>2.00186646</v>
      </c>
      <c r="AU501" s="678">
        <f t="shared" si="136"/>
        <v>2.0218851246000002</v>
      </c>
      <c r="AV501" s="678">
        <f t="shared" si="136"/>
        <v>2.0421039758460005</v>
      </c>
      <c r="AW501" s="745">
        <f t="shared" si="132"/>
        <v>9.8497615604460016</v>
      </c>
      <c r="AX501" s="854">
        <f t="shared" si="133"/>
        <v>23.357271900512217</v>
      </c>
      <c r="AY501" s="1090">
        <v>0.37</v>
      </c>
      <c r="AZ501" s="964">
        <v>26.83</v>
      </c>
      <c r="BA501" s="964">
        <v>-13.34</v>
      </c>
      <c r="BB501" s="964">
        <v>0.41000000000000003</v>
      </c>
      <c r="BC501" s="964">
        <v>6.84</v>
      </c>
      <c r="BE501" s="701">
        <v>2014</v>
      </c>
      <c r="BF501" s="986" t="e">
        <f>#VALUE!</f>
        <v>#VALUE!</v>
      </c>
      <c r="BG501" s="972">
        <v>12.6</v>
      </c>
    </row>
    <row r="502" spans="1:59" x14ac:dyDescent="0.2">
      <c r="A502" s="566" t="s">
        <v>1783</v>
      </c>
      <c r="B502" s="651" t="s">
        <v>1784</v>
      </c>
      <c r="C502" s="1080" t="s">
        <v>4407</v>
      </c>
      <c r="D502" s="1080" t="s">
        <v>4408</v>
      </c>
      <c r="E502" s="835">
        <v>9</v>
      </c>
      <c r="F502" s="554">
        <v>417</v>
      </c>
      <c r="G502" s="554" t="s">
        <v>38</v>
      </c>
      <c r="H502" s="554" t="s">
        <v>38</v>
      </c>
      <c r="I502" s="966">
        <v>58.59</v>
      </c>
      <c r="J502" s="745">
        <f t="shared" si="121"/>
        <v>5.4104796040279908</v>
      </c>
      <c r="K502" s="968">
        <v>0.79249999999999998</v>
      </c>
      <c r="L502" s="679">
        <v>4</v>
      </c>
      <c r="M502" s="736">
        <f t="shared" si="122"/>
        <v>3.17</v>
      </c>
      <c r="N502" s="644" t="s">
        <v>470</v>
      </c>
      <c r="O502" s="838">
        <v>0.79</v>
      </c>
      <c r="P502" s="958">
        <v>43465</v>
      </c>
      <c r="Q502" s="958">
        <v>43479</v>
      </c>
      <c r="R502" s="736">
        <f t="shared" si="123"/>
        <v>0.31645569620252489</v>
      </c>
      <c r="S502" s="802">
        <f>IF(INDEX(Historical!$D$7:$D$1452,MATCH(B502,Historical!$B$7:$B$1452,0))=0,"n/a",(INDEX(Historical!$C$7:$C$1452,MATCH(B502,Historical!$B$7:$B$1452,0))/INDEX(Historical!$D$7:$D$1452,MATCH(B502,Historical!$B$7:$B$1452,0))-1)*100)</f>
        <v>5.0590219224283528</v>
      </c>
      <c r="T502" s="802">
        <f>IF(INDEX(Historical!$F$7:$F$1452,MATCH(B502,Historical!$B$7:$B$1452,0))=0,"n/a",((INDEX(Historical!$C$7:$C$1452,MATCH(B502,Historical!$B$7:$B$1452,0))/INDEX(Historical!$F$7:$F$1452,MATCH(B502,Historical!$B$7:$B$1452,0)))^(1/3)-1)*100)</f>
        <v>6.4685957249118076</v>
      </c>
      <c r="U502" s="802">
        <f>IF(INDEX(Historical!$I$7:$I$1452,MATCH(B502,Historical!$B$7:$B$1452,0))=0,"n/a",((INDEX(Historical!$C$7:$C$1452,MATCH(B502,Historical!$B$7:$B$1452,0))/INDEX(Historical!$I$7:$I$1452,MATCH(B502,Historical!$B$7:$B$1452,0)))^(1/5)-1)*100)</f>
        <v>7.6087332379323191</v>
      </c>
      <c r="V502" s="802">
        <f>IF(INDEX(Historical!$O$7:$O$1452,MATCH(B502,Historical!$B$7:$B$1452,0))=0,"n/a",((INDEX(Historical!$C$7:$C$1452,MATCH(B502,Historical!$B$7:$B$1452,0))/INDEX(Historical!$O$7:$O$1452,MATCH(B502,Historical!$B$7:$B$1452,0)))^(1/10)-1)*100)</f>
        <v>6.5353084102002912</v>
      </c>
      <c r="W502" s="803">
        <f t="shared" si="124"/>
        <v>1.1642500644738709</v>
      </c>
      <c r="X502" s="804">
        <f t="shared" si="125"/>
        <v>0.78440548844663072</v>
      </c>
      <c r="Y502" s="967" t="s">
        <v>4006</v>
      </c>
      <c r="Z502" s="745">
        <f t="shared" si="126"/>
        <v>253.6</v>
      </c>
      <c r="AA502" s="678">
        <f t="shared" si="127"/>
        <v>46.872</v>
      </c>
      <c r="AB502" s="679">
        <v>12</v>
      </c>
      <c r="AC502" s="959">
        <v>1.25</v>
      </c>
      <c r="AD502" s="959">
        <v>6.81</v>
      </c>
      <c r="AE502" s="959">
        <v>5.89</v>
      </c>
      <c r="AF502" s="959">
        <v>1.97</v>
      </c>
      <c r="AG502" s="959">
        <v>6.8000000000000007</v>
      </c>
      <c r="AH502" s="959">
        <v>5.3</v>
      </c>
      <c r="AI502" s="959">
        <v>8.64</v>
      </c>
      <c r="AJ502" s="959">
        <v>9.7000000000000011</v>
      </c>
      <c r="AK502" s="959">
        <v>6.9</v>
      </c>
      <c r="AL502" s="969">
        <v>21890</v>
      </c>
      <c r="AM502" s="964">
        <v>0.4</v>
      </c>
      <c r="AN502" s="959">
        <v>0.99</v>
      </c>
      <c r="AO502" s="845">
        <f t="shared" si="128"/>
        <v>-33.852787158039689</v>
      </c>
      <c r="AP502" s="846">
        <f t="shared" si="129"/>
        <v>13.019212841960311</v>
      </c>
      <c r="AQ502" s="680">
        <f t="shared" si="130"/>
        <v>102.58094678424227</v>
      </c>
      <c r="AR502" s="745">
        <f>INDEX(Historical!$C$7:$C$1452,MATCH(B502,Historical!$B$7:$B$1452,0))*IF(AH502="n/a",1.03,IF(AH502&lt;0,1.01,IF(AH502&gt;10,1.1,(1+AH502/100))))</f>
        <v>3.2800950000000002</v>
      </c>
      <c r="AS502" s="678">
        <f t="shared" si="131"/>
        <v>3.5634952080000004</v>
      </c>
      <c r="AT502" s="678">
        <f t="shared" si="136"/>
        <v>3.8093763773520002</v>
      </c>
      <c r="AU502" s="678">
        <f t="shared" si="136"/>
        <v>4.0722233473892882</v>
      </c>
      <c r="AV502" s="678">
        <f t="shared" si="136"/>
        <v>4.3532067583591489</v>
      </c>
      <c r="AW502" s="745">
        <f t="shared" si="132"/>
        <v>19.078396691100437</v>
      </c>
      <c r="AX502" s="854">
        <f t="shared" si="133"/>
        <v>32.562547689196855</v>
      </c>
      <c r="AY502" s="1090">
        <v>0.19</v>
      </c>
      <c r="AZ502" s="964">
        <v>25.88</v>
      </c>
      <c r="BA502" s="964">
        <v>-10.82</v>
      </c>
      <c r="BB502" s="964">
        <v>-2.69</v>
      </c>
      <c r="BC502" s="964">
        <v>4.68</v>
      </c>
      <c r="BE502" s="701">
        <v>2011</v>
      </c>
      <c r="BF502" s="986" t="e">
        <f>#VALUE!</f>
        <v>#VALUE!</v>
      </c>
      <c r="BG502" s="972">
        <v>3.2</v>
      </c>
    </row>
    <row r="503" spans="1:59" x14ac:dyDescent="0.2">
      <c r="A503" s="566" t="s">
        <v>2967</v>
      </c>
      <c r="B503" s="651" t="s">
        <v>2968</v>
      </c>
      <c r="C503" s="1080" t="s">
        <v>124</v>
      </c>
      <c r="D503" s="1080" t="s">
        <v>4461</v>
      </c>
      <c r="E503" s="835">
        <v>5</v>
      </c>
      <c r="F503" s="554">
        <v>787</v>
      </c>
      <c r="G503" s="554" t="s">
        <v>107</v>
      </c>
      <c r="H503" s="554" t="s">
        <v>107</v>
      </c>
      <c r="I503" s="966">
        <v>98.8</v>
      </c>
      <c r="J503" s="745">
        <f t="shared" si="121"/>
        <v>1.1336032388663968</v>
      </c>
      <c r="K503" s="968">
        <v>0.28000000000000003</v>
      </c>
      <c r="L503" s="679">
        <v>4</v>
      </c>
      <c r="M503" s="736">
        <f t="shared" si="122"/>
        <v>1.1200000000000001</v>
      </c>
      <c r="N503" s="644" t="s">
        <v>229</v>
      </c>
      <c r="O503" s="838">
        <v>0.25</v>
      </c>
      <c r="P503" s="695">
        <v>43153</v>
      </c>
      <c r="Q503" s="695">
        <v>43168</v>
      </c>
      <c r="R503" s="736">
        <f t="shared" si="123"/>
        <v>12.000000000000011</v>
      </c>
      <c r="S503" s="802">
        <f>IF(INDEX(Historical!$D$7:$D$1452,MATCH(B503,Historical!$B$7:$B$1452,0))=0,"n/a",(INDEX(Historical!$C$7:$C$1452,MATCH(B503,Historical!$B$7:$B$1452,0))/INDEX(Historical!$D$7:$D$1452,MATCH(B503,Historical!$B$7:$B$1452,0))-1)*100)</f>
        <v>25</v>
      </c>
      <c r="T503" s="802">
        <f>IF(INDEX(Historical!$F$7:$F$1452,MATCH(B503,Historical!$B$7:$B$1452,0))=0,"n/a",((INDEX(Historical!$C$7:$C$1452,MATCH(B503,Historical!$B$7:$B$1452,0))/INDEX(Historical!$F$7:$F$1452,MATCH(B503,Historical!$B$7:$B$1452,0)))^(1/3)-1)*100)</f>
        <v>65.650381235980987</v>
      </c>
      <c r="U503" s="802">
        <f>IF(INDEX(Historical!$I$7:$I$1452,MATCH(B503,Historical!$B$7:$B$1452,0))=0,"n/a",((INDEX(Historical!$C$7:$C$1452,MATCH(B503,Historical!$B$7:$B$1452,0))/INDEX(Historical!$I$7:$I$1452,MATCH(B503,Historical!$B$7:$B$1452,0)))^(1/5)-1)*100)</f>
        <v>90.365393871587855</v>
      </c>
      <c r="V503" s="802">
        <f>IF(INDEX(Historical!$O$7:$O$1452,MATCH(B503,Historical!$B$7:$B$1452,0))=0,"n/a",((INDEX(Historical!$C$7:$C$1452,MATCH(B503,Historical!$B$7:$B$1452,0))/INDEX(Historical!$O$7:$O$1452,MATCH(B503,Historical!$B$7:$B$1452,0)))^(1/10)-1)*100)</f>
        <v>-5.915470439875314</v>
      </c>
      <c r="W503" s="803" t="str">
        <f t="shared" si="124"/>
        <v>n/a</v>
      </c>
      <c r="X503" s="804">
        <f t="shared" si="125"/>
        <v>1.851749874417784</v>
      </c>
      <c r="Y503" s="756"/>
      <c r="Z503" s="745">
        <f t="shared" si="126"/>
        <v>35.331230283911673</v>
      </c>
      <c r="AA503" s="678">
        <f t="shared" si="127"/>
        <v>31.16719242902208</v>
      </c>
      <c r="AB503" s="679">
        <v>12</v>
      </c>
      <c r="AC503" s="959">
        <v>3.17</v>
      </c>
      <c r="AD503" s="959">
        <v>1.21</v>
      </c>
      <c r="AE503" s="959">
        <v>3.13</v>
      </c>
      <c r="AF503" s="959">
        <v>2.54</v>
      </c>
      <c r="AG503" s="959">
        <v>8.9</v>
      </c>
      <c r="AH503" s="959">
        <v>-29.4</v>
      </c>
      <c r="AI503" s="959">
        <v>25.419999999999998</v>
      </c>
      <c r="AJ503" s="959">
        <v>48.8</v>
      </c>
      <c r="AK503" s="959">
        <v>25.85</v>
      </c>
      <c r="AL503" s="969">
        <v>13380</v>
      </c>
      <c r="AM503" s="964">
        <v>0.22999999999999998</v>
      </c>
      <c r="AN503" s="959">
        <v>0.57999999999999996</v>
      </c>
      <c r="AO503" s="845">
        <f t="shared" si="128"/>
        <v>60.331804681432175</v>
      </c>
      <c r="AP503" s="846">
        <f t="shared" si="129"/>
        <v>91.498997110454255</v>
      </c>
      <c r="AQ503" s="680">
        <f t="shared" si="130"/>
        <v>87.574777704746126</v>
      </c>
      <c r="AR503" s="745">
        <f>INDEX(Historical!$C$7:$C$1452,MATCH(B503,Historical!$B$7:$B$1452,0))*IF(AH503="n/a",1.03,IF(AH503&lt;0,1.01,IF(AH503&gt;10,1.1,(1+AH503/100))))</f>
        <v>1.01</v>
      </c>
      <c r="AS503" s="678">
        <f t="shared" si="131"/>
        <v>1.1110000000000002</v>
      </c>
      <c r="AT503" s="678">
        <f t="shared" si="136"/>
        <v>1.2221000000000004</v>
      </c>
      <c r="AU503" s="678">
        <f t="shared" si="136"/>
        <v>1.3443100000000006</v>
      </c>
      <c r="AV503" s="678">
        <f t="shared" si="136"/>
        <v>1.4787410000000007</v>
      </c>
      <c r="AW503" s="745">
        <f t="shared" si="132"/>
        <v>6.1661510000000028</v>
      </c>
      <c r="AX503" s="854">
        <f t="shared" si="133"/>
        <v>6.2410435222672094</v>
      </c>
      <c r="AY503" s="1090">
        <v>0.97</v>
      </c>
      <c r="AZ503" s="964">
        <v>19.73</v>
      </c>
      <c r="BA503" s="964">
        <v>-30.03</v>
      </c>
      <c r="BB503" s="964">
        <v>-1.26</v>
      </c>
      <c r="BC503" s="964">
        <v>-13.15</v>
      </c>
      <c r="BE503" s="701">
        <v>2014</v>
      </c>
      <c r="BF503" s="986" t="e">
        <f>#VALUE!</f>
        <v>#VALUE!</v>
      </c>
      <c r="BG503" s="972">
        <v>4.5999999999999996</v>
      </c>
    </row>
    <row r="504" spans="1:59" x14ac:dyDescent="0.2">
      <c r="A504" s="645" t="s">
        <v>1785</v>
      </c>
      <c r="B504" s="651" t="s">
        <v>1786</v>
      </c>
      <c r="C504" s="1080" t="s">
        <v>109</v>
      </c>
      <c r="D504" s="1080" t="s">
        <v>4427</v>
      </c>
      <c r="E504" s="835">
        <v>6</v>
      </c>
      <c r="F504" s="554">
        <v>691</v>
      </c>
      <c r="G504" s="554" t="s">
        <v>107</v>
      </c>
      <c r="H504" s="554" t="s">
        <v>107</v>
      </c>
      <c r="I504" s="966">
        <v>400</v>
      </c>
      <c r="J504" s="745">
        <f t="shared" si="121"/>
        <v>1.1499999999999999</v>
      </c>
      <c r="K504" s="968">
        <v>1.1499999999999999</v>
      </c>
      <c r="L504" s="679">
        <v>4</v>
      </c>
      <c r="M504" s="736">
        <f t="shared" si="122"/>
        <v>4.5999999999999996</v>
      </c>
      <c r="N504" s="644" t="s">
        <v>598</v>
      </c>
      <c r="O504" s="838">
        <v>0.84</v>
      </c>
      <c r="P504" s="958">
        <v>43161</v>
      </c>
      <c r="Q504" s="958">
        <v>43175</v>
      </c>
      <c r="R504" s="736">
        <f t="shared" si="123"/>
        <v>36.904761904761898</v>
      </c>
      <c r="S504" s="802">
        <f>IF(INDEX(Historical!$D$7:$D$1452,MATCH(B504,Historical!$B$7:$B$1452,0))=0,"n/a",(INDEX(Historical!$C$7:$C$1452,MATCH(B504,Historical!$B$7:$B$1452,0))/INDEX(Historical!$D$7:$D$1452,MATCH(B504,Historical!$B$7:$B$1452,0))-1)*100)</f>
        <v>11.999999999999989</v>
      </c>
      <c r="T504" s="802">
        <f>IF(INDEX(Historical!$F$7:$F$1452,MATCH(B504,Historical!$B$7:$B$1452,0))=0,"n/a",((INDEX(Historical!$C$7:$C$1452,MATCH(B504,Historical!$B$7:$B$1452,0))/INDEX(Historical!$F$7:$F$1452,MATCH(B504,Historical!$B$7:$B$1452,0)))^(1/3)-1)*100)</f>
        <v>11.868894208139679</v>
      </c>
      <c r="U504" s="802">
        <f>IF(INDEX(Historical!$I$7:$I$1452,MATCH(B504,Historical!$B$7:$B$1452,0))=0,"n/a",((INDEX(Historical!$C$7:$C$1452,MATCH(B504,Historical!$B$7:$B$1452,0))/INDEX(Historical!$I$7:$I$1452,MATCH(B504,Historical!$B$7:$B$1452,0)))^(1/5)-1)*100)</f>
        <v>53.057937649194884</v>
      </c>
      <c r="V504" s="802" t="str">
        <f>IF(INDEX(Historical!$O$7:$O$1452,MATCH(B504,Historical!$B$7:$B$1452,0))=0,"n/a",((INDEX(Historical!$C$7:$C$1452,MATCH(B504,Historical!$B$7:$B$1452,0))/INDEX(Historical!$O$7:$O$1452,MATCH(B504,Historical!$B$7:$B$1452,0)))^(1/10)-1)*100)</f>
        <v>n/a</v>
      </c>
      <c r="W504" s="803" t="str">
        <f t="shared" si="124"/>
        <v>n/a</v>
      </c>
      <c r="X504" s="804" t="str">
        <f t="shared" si="125"/>
        <v>n/a</v>
      </c>
      <c r="Y504" s="967"/>
      <c r="Z504" s="745" t="str">
        <f t="shared" si="126"/>
        <v>n/a</v>
      </c>
      <c r="AA504" s="678" t="str">
        <f t="shared" si="127"/>
        <v>n/a</v>
      </c>
      <c r="AB504" s="679">
        <v>12</v>
      </c>
      <c r="AC504" s="959" t="s">
        <v>138</v>
      </c>
      <c r="AD504" s="959" t="s">
        <v>138</v>
      </c>
      <c r="AE504" s="959" t="s">
        <v>138</v>
      </c>
      <c r="AF504" s="959" t="s">
        <v>138</v>
      </c>
      <c r="AG504" s="959" t="s">
        <v>138</v>
      </c>
      <c r="AH504" s="959" t="s">
        <v>138</v>
      </c>
      <c r="AI504" s="959" t="s">
        <v>138</v>
      </c>
      <c r="AJ504" s="959" t="s">
        <v>138</v>
      </c>
      <c r="AK504" s="959" t="s">
        <v>138</v>
      </c>
      <c r="AL504" s="969" t="s">
        <v>138</v>
      </c>
      <c r="AM504" s="964" t="s">
        <v>138</v>
      </c>
      <c r="AN504" s="959" t="s">
        <v>138</v>
      </c>
      <c r="AO504" s="845" t="str">
        <f t="shared" si="128"/>
        <v>n/a</v>
      </c>
      <c r="AP504" s="846">
        <f t="shared" si="129"/>
        <v>54.207937649194882</v>
      </c>
      <c r="AQ504" s="680" t="str">
        <f t="shared" si="130"/>
        <v>n/a</v>
      </c>
      <c r="AR504" s="745">
        <f>INDEX(Historical!$C$7:$C$1452,MATCH(B504,Historical!$B$7:$B$1452,0))*IF(AH504="n/a",1.03,IF(AH504&lt;0,1.01,IF(AH504&gt;10,1.1,(1+AH504/100))))</f>
        <v>3.4607999999999999</v>
      </c>
      <c r="AS504" s="678">
        <f t="shared" si="131"/>
        <v>3.5646239999999998</v>
      </c>
      <c r="AT504" s="678">
        <f t="shared" si="136"/>
        <v>3.6715627199999998</v>
      </c>
      <c r="AU504" s="678">
        <f t="shared" si="136"/>
        <v>3.7817096015999998</v>
      </c>
      <c r="AV504" s="678">
        <f t="shared" si="136"/>
        <v>3.8951608896479999</v>
      </c>
      <c r="AW504" s="745">
        <f t="shared" si="132"/>
        <v>18.373857211247998</v>
      </c>
      <c r="AX504" s="854">
        <f t="shared" si="133"/>
        <v>4.5934643028119995</v>
      </c>
      <c r="AY504" s="1090" t="s">
        <v>138</v>
      </c>
      <c r="AZ504" s="964" t="s">
        <v>138</v>
      </c>
      <c r="BA504" s="964" t="s">
        <v>138</v>
      </c>
      <c r="BB504" s="964" t="s">
        <v>138</v>
      </c>
      <c r="BC504" s="964" t="s">
        <v>138</v>
      </c>
      <c r="BD504" s="1006" t="s">
        <v>4351</v>
      </c>
      <c r="BE504" s="701">
        <v>2013</v>
      </c>
      <c r="BF504" s="986" t="e">
        <f>#VALUE!</f>
        <v>#VALUE!</v>
      </c>
      <c r="BG504" s="972" t="s">
        <v>138</v>
      </c>
    </row>
    <row r="505" spans="1:59" x14ac:dyDescent="0.2">
      <c r="A505" s="566" t="s">
        <v>1787</v>
      </c>
      <c r="B505" s="651" t="s">
        <v>1788</v>
      </c>
      <c r="C505" s="1080" t="s">
        <v>4431</v>
      </c>
      <c r="D505" s="1080" t="s">
        <v>1789</v>
      </c>
      <c r="E505" s="835">
        <v>9</v>
      </c>
      <c r="F505" s="554">
        <v>414</v>
      </c>
      <c r="G505" s="554" t="s">
        <v>107</v>
      </c>
      <c r="H505" s="554" t="s">
        <v>107</v>
      </c>
      <c r="I505" s="966">
        <v>109.65</v>
      </c>
      <c r="J505" s="745">
        <f t="shared" si="121"/>
        <v>1.6051071591427268</v>
      </c>
      <c r="K505" s="968">
        <v>0.88</v>
      </c>
      <c r="L505" s="679">
        <v>2</v>
      </c>
      <c r="M505" s="736">
        <f t="shared" si="122"/>
        <v>1.76</v>
      </c>
      <c r="N505" s="644" t="s">
        <v>232</v>
      </c>
      <c r="O505" s="838">
        <v>0.84</v>
      </c>
      <c r="P505" s="958">
        <v>43441</v>
      </c>
      <c r="Q505" s="958">
        <v>43475</v>
      </c>
      <c r="R505" s="736">
        <f t="shared" si="123"/>
        <v>4.7619047619047663</v>
      </c>
      <c r="S505" s="802">
        <f>IF(INDEX(Historical!$D$7:$D$1452,MATCH(B505,Historical!$B$7:$B$1452,0))=0,"n/a",(INDEX(Historical!$C$7:$C$1452,MATCH(B505,Historical!$B$7:$B$1452,0))/INDEX(Historical!$D$7:$D$1452,MATCH(B505,Historical!$B$7:$B$1452,0))-1)*100)</f>
        <v>4.6979865771812124</v>
      </c>
      <c r="T505" s="802">
        <f>IF(INDEX(Historical!$F$7:$F$1452,MATCH(B505,Historical!$B$7:$B$1452,0))=0,"n/a",((INDEX(Historical!$C$7:$C$1452,MATCH(B505,Historical!$B$7:$B$1452,0))/INDEX(Historical!$F$7:$F$1452,MATCH(B505,Historical!$B$7:$B$1452,0)))^(1/3)-1)*100)</f>
        <v>21.957556864842175</v>
      </c>
      <c r="U505" s="802">
        <f>IF(INDEX(Historical!$I$7:$I$1452,MATCH(B505,Historical!$B$7:$B$1452,0))=0,"n/a",((INDEX(Historical!$C$7:$C$1452,MATCH(B505,Historical!$B$7:$B$1452,0))/INDEX(Historical!$I$7:$I$1452,MATCH(B505,Historical!$B$7:$B$1452,0)))^(1/5)-1)*100)</f>
        <v>21.058327510759469</v>
      </c>
      <c r="V505" s="802">
        <f>IF(INDEX(Historical!$O$7:$O$1452,MATCH(B505,Historical!$B$7:$B$1452,0))=0,"n/a",((INDEX(Historical!$C$7:$C$1452,MATCH(B505,Historical!$B$7:$B$1452,0))/INDEX(Historical!$O$7:$O$1452,MATCH(B505,Historical!$B$7:$B$1452,0)))^(1/10)-1)*100)</f>
        <v>17.700978880690442</v>
      </c>
      <c r="W505" s="803">
        <f t="shared" si="124"/>
        <v>1.1896702240423254</v>
      </c>
      <c r="X505" s="804">
        <f t="shared" si="125"/>
        <v>1.2840443604121625</v>
      </c>
      <c r="Y505" s="967"/>
      <c r="Z505" s="745">
        <f t="shared" si="126"/>
        <v>24.343015214384508</v>
      </c>
      <c r="AA505" s="678">
        <f t="shared" si="127"/>
        <v>15.165975103734439</v>
      </c>
      <c r="AB505" s="679">
        <v>9</v>
      </c>
      <c r="AC505" s="959">
        <v>7.23</v>
      </c>
      <c r="AD505" s="959">
        <v>2.0699999999999998</v>
      </c>
      <c r="AE505" s="959">
        <v>2.85</v>
      </c>
      <c r="AF505" s="959">
        <v>3.35</v>
      </c>
      <c r="AG505" s="959">
        <v>27.500000000000004</v>
      </c>
      <c r="AH505" s="959">
        <v>27.1</v>
      </c>
      <c r="AI505" s="959">
        <v>4.95</v>
      </c>
      <c r="AJ505" s="959">
        <v>16.400000000000002</v>
      </c>
      <c r="AK505" s="959">
        <v>7.33</v>
      </c>
      <c r="AL505" s="969">
        <v>169530</v>
      </c>
      <c r="AM505" s="964">
        <v>0.1</v>
      </c>
      <c r="AN505" s="959">
        <v>0.43</v>
      </c>
      <c r="AO505" s="845">
        <f t="shared" si="128"/>
        <v>7.4974595661677554</v>
      </c>
      <c r="AP505" s="846">
        <f t="shared" si="129"/>
        <v>22.663434669902195</v>
      </c>
      <c r="AQ505" s="680">
        <f t="shared" si="130"/>
        <v>50.267933442620148</v>
      </c>
      <c r="AR505" s="745">
        <f>INDEX(Historical!$C$7:$C$1452,MATCH(B505,Historical!$B$7:$B$1452,0))*IF(AH505="n/a",1.03,IF(AH505&lt;0,1.01,IF(AH505&gt;10,1.1,(1+AH505/100))))</f>
        <v>1.7160000000000002</v>
      </c>
      <c r="AS505" s="678">
        <f t="shared" si="131"/>
        <v>1.8009420000000003</v>
      </c>
      <c r="AT505" s="678">
        <f t="shared" si="136"/>
        <v>1.9329510486000001</v>
      </c>
      <c r="AU505" s="678">
        <f t="shared" si="136"/>
        <v>2.0746363604623799</v>
      </c>
      <c r="AV505" s="678">
        <f t="shared" si="136"/>
        <v>2.2267072056842721</v>
      </c>
      <c r="AW505" s="745">
        <f t="shared" si="132"/>
        <v>9.7512366147466523</v>
      </c>
      <c r="AX505" s="854">
        <f t="shared" si="133"/>
        <v>8.8930566481957616</v>
      </c>
      <c r="AY505" s="1090">
        <v>1.06</v>
      </c>
      <c r="AZ505" s="964">
        <v>12.25</v>
      </c>
      <c r="BA505" s="964">
        <v>-8.7800000000000011</v>
      </c>
      <c r="BB505" s="964">
        <v>-3.35</v>
      </c>
      <c r="BC505" s="964">
        <v>0.97</v>
      </c>
      <c r="BE505" s="701">
        <v>2011</v>
      </c>
      <c r="BF505" s="986" t="e">
        <f>#VALUE!</f>
        <v>#VALUE!</v>
      </c>
      <c r="BG505" s="972">
        <v>12.8</v>
      </c>
    </row>
    <row r="506" spans="1:59" s="882" customFormat="1" x14ac:dyDescent="0.2">
      <c r="A506" s="740" t="s">
        <v>1790</v>
      </c>
      <c r="B506" s="890" t="s">
        <v>1791</v>
      </c>
      <c r="C506" s="1080" t="s">
        <v>109</v>
      </c>
      <c r="D506" s="1080" t="s">
        <v>4419</v>
      </c>
      <c r="E506" s="862">
        <v>8</v>
      </c>
      <c r="F506" s="554">
        <v>519</v>
      </c>
      <c r="G506" s="1179" t="s">
        <v>107</v>
      </c>
      <c r="H506" s="1179" t="s">
        <v>107</v>
      </c>
      <c r="I506" s="863">
        <v>26.71</v>
      </c>
      <c r="J506" s="864">
        <f t="shared" si="121"/>
        <v>2.6956196181205536</v>
      </c>
      <c r="K506" s="865">
        <v>0.18</v>
      </c>
      <c r="L506" s="866">
        <v>4</v>
      </c>
      <c r="M506" s="867">
        <f t="shared" si="122"/>
        <v>0.72</v>
      </c>
      <c r="N506" s="868" t="s">
        <v>438</v>
      </c>
      <c r="O506" s="869">
        <v>0.17</v>
      </c>
      <c r="P506" s="870">
        <v>43321</v>
      </c>
      <c r="Q506" s="870">
        <v>43336</v>
      </c>
      <c r="R506" s="867">
        <f t="shared" si="123"/>
        <v>5.8823529411764595</v>
      </c>
      <c r="S506" s="802">
        <f>IF(INDEX(Historical!$D$7:$D$1452,MATCH(B506,Historical!$B$7:$B$1452,0))=0,"n/a",(INDEX(Historical!$C$7:$C$1452,MATCH(B506,Historical!$B$7:$B$1452,0))/INDEX(Historical!$D$7:$D$1452,MATCH(B506,Historical!$B$7:$B$1452,0))-1)*100)</f>
        <v>7.1428571428571397</v>
      </c>
      <c r="T506" s="802">
        <f>IF(INDEX(Historical!$F$7:$F$1452,MATCH(B506,Historical!$B$7:$B$1452,0))=0,"n/a",((INDEX(Historical!$C$7:$C$1452,MATCH(B506,Historical!$B$7:$B$1452,0))/INDEX(Historical!$F$7:$F$1452,MATCH(B506,Historical!$B$7:$B$1452,0)))^(1/3)-1)*100)</f>
        <v>12.624788044360603</v>
      </c>
      <c r="U506" s="802">
        <f>IF(INDEX(Historical!$I$7:$I$1452,MATCH(B506,Historical!$B$7:$B$1452,0))=0,"n/a",((INDEX(Historical!$C$7:$C$1452,MATCH(B506,Historical!$B$7:$B$1452,0))/INDEX(Historical!$I$7:$I$1452,MATCH(B506,Historical!$B$7:$B$1452,0)))^(1/5)-1)*100)</f>
        <v>13.396657763302722</v>
      </c>
      <c r="V506" s="802">
        <f>IF(INDEX(Historical!$O$7:$O$1452,MATCH(B506,Historical!$B$7:$B$1452,0))=0,"n/a",((INDEX(Historical!$C$7:$C$1452,MATCH(B506,Historical!$B$7:$B$1452,0))/INDEX(Historical!$O$7:$O$1452,MATCH(B506,Historical!$B$7:$B$1452,0)))^(1/10)-1)*100)</f>
        <v>-3.192876501967179</v>
      </c>
      <c r="W506" s="871" t="str">
        <f t="shared" si="124"/>
        <v>n/a</v>
      </c>
      <c r="X506" s="872">
        <f t="shared" si="125"/>
        <v>1.3396657763302722</v>
      </c>
      <c r="Y506" s="897" t="s">
        <v>4072</v>
      </c>
      <c r="Z506" s="864">
        <f t="shared" si="126"/>
        <v>30.901287553648064</v>
      </c>
      <c r="AA506" s="874">
        <f t="shared" si="127"/>
        <v>11.463519313304721</v>
      </c>
      <c r="AB506" s="866">
        <v>9</v>
      </c>
      <c r="AC506" s="875">
        <v>2.33</v>
      </c>
      <c r="AD506" s="875">
        <v>1.64</v>
      </c>
      <c r="AE506" s="875">
        <v>3.64</v>
      </c>
      <c r="AF506" s="875">
        <v>1.1100000000000001</v>
      </c>
      <c r="AG506" s="875">
        <v>10.199999999999999</v>
      </c>
      <c r="AH506" s="875">
        <v>19.900000000000002</v>
      </c>
      <c r="AI506" s="875">
        <v>6.1</v>
      </c>
      <c r="AJ506" s="875">
        <v>10</v>
      </c>
      <c r="AK506" s="875">
        <v>7.0000000000000009</v>
      </c>
      <c r="AL506" s="876">
        <v>2210</v>
      </c>
      <c r="AM506" s="877">
        <v>1</v>
      </c>
      <c r="AN506" s="875">
        <v>0</v>
      </c>
      <c r="AO506" s="878">
        <f t="shared" si="128"/>
        <v>4.6287580681185556</v>
      </c>
      <c r="AP506" s="879">
        <f t="shared" si="129"/>
        <v>16.092277381423276</v>
      </c>
      <c r="AQ506" s="880">
        <f t="shared" si="130"/>
        <v>-24.798030647039159</v>
      </c>
      <c r="AR506" s="745">
        <f>INDEX(Historical!$C$7:$C$1452,MATCH(B506,Historical!$B$7:$B$1452,0))*IF(AH506="n/a",1.03,IF(AH506&lt;0,1.01,IF(AH506&gt;10,1.1,(1+AH506/100))))</f>
        <v>0.66</v>
      </c>
      <c r="AS506" s="874">
        <f t="shared" si="131"/>
        <v>0.70025999999999999</v>
      </c>
      <c r="AT506" s="874">
        <f t="shared" si="136"/>
        <v>0.74927820000000001</v>
      </c>
      <c r="AU506" s="874">
        <f t="shared" si="136"/>
        <v>0.801727674</v>
      </c>
      <c r="AV506" s="874">
        <f t="shared" si="136"/>
        <v>0.85784861118</v>
      </c>
      <c r="AW506" s="864">
        <f t="shared" si="132"/>
        <v>3.7691144851800003</v>
      </c>
      <c r="AX506" s="881">
        <f t="shared" si="133"/>
        <v>14.111248540546612</v>
      </c>
      <c r="AY506" s="1091">
        <v>1.1200000000000001</v>
      </c>
      <c r="AZ506" s="877">
        <v>8.27</v>
      </c>
      <c r="BA506" s="877">
        <v>-29.15</v>
      </c>
      <c r="BB506" s="877">
        <v>-2.52</v>
      </c>
      <c r="BC506" s="877">
        <v>-15.9</v>
      </c>
      <c r="BD506" s="1007"/>
      <c r="BE506" s="701">
        <v>2011</v>
      </c>
      <c r="BF506" s="986" t="e">
        <f>#VALUE!</f>
        <v>#VALUE!</v>
      </c>
      <c r="BG506" s="938">
        <v>1.3</v>
      </c>
    </row>
    <row r="507" spans="1:59" x14ac:dyDescent="0.2">
      <c r="A507" s="645" t="s">
        <v>1792</v>
      </c>
      <c r="B507" s="651" t="s">
        <v>1793</v>
      </c>
      <c r="C507" s="1080" t="s">
        <v>109</v>
      </c>
      <c r="D507" s="1080" t="s">
        <v>4427</v>
      </c>
      <c r="E507" s="835">
        <v>9</v>
      </c>
      <c r="F507" s="554">
        <v>415</v>
      </c>
      <c r="G507" s="554" t="s">
        <v>38</v>
      </c>
      <c r="H507" s="554" t="s">
        <v>38</v>
      </c>
      <c r="I507" s="966">
        <v>47.53</v>
      </c>
      <c r="J507" s="745">
        <f t="shared" si="121"/>
        <v>3.9553965916263407</v>
      </c>
      <c r="K507" s="968">
        <v>0.47</v>
      </c>
      <c r="L507" s="679">
        <v>4</v>
      </c>
      <c r="M507" s="736">
        <f t="shared" si="122"/>
        <v>1.88</v>
      </c>
      <c r="N507" s="644" t="s">
        <v>242</v>
      </c>
      <c r="O507" s="838">
        <v>0.43</v>
      </c>
      <c r="P507" s="958">
        <v>43465</v>
      </c>
      <c r="Q507" s="958">
        <v>43476</v>
      </c>
      <c r="R507" s="736">
        <f t="shared" si="123"/>
        <v>9.302325581395344</v>
      </c>
      <c r="S507" s="802">
        <f>IF(INDEX(Historical!$D$7:$D$1452,MATCH(B507,Historical!$B$7:$B$1452,0))=0,"n/a",(INDEX(Historical!$C$7:$C$1452,MATCH(B507,Historical!$B$7:$B$1452,0))/INDEX(Historical!$D$7:$D$1452,MATCH(B507,Historical!$B$7:$B$1452,0))-1)*100)</f>
        <v>5.4794520547945202</v>
      </c>
      <c r="T507" s="802">
        <f>IF(INDEX(Historical!$F$7:$F$1452,MATCH(B507,Historical!$B$7:$B$1452,0))=0,"n/a",((INDEX(Historical!$C$7:$C$1452,MATCH(B507,Historical!$B$7:$B$1452,0))/INDEX(Historical!$F$7:$F$1452,MATCH(B507,Historical!$B$7:$B$1452,0)))^(1/3)-1)*100)</f>
        <v>9.5918570969794494</v>
      </c>
      <c r="U507" s="802">
        <f>IF(INDEX(Historical!$I$7:$I$1452,MATCH(B507,Historical!$B$7:$B$1452,0))=0,"n/a",((INDEX(Historical!$C$7:$C$1452,MATCH(B507,Historical!$B$7:$B$1452,0))/INDEX(Historical!$I$7:$I$1452,MATCH(B507,Historical!$B$7:$B$1452,0)))^(1/5)-1)*100)</f>
        <v>10.852777381398138</v>
      </c>
      <c r="V507" s="802">
        <f>IF(INDEX(Historical!$O$7:$O$1452,MATCH(B507,Historical!$B$7:$B$1452,0))=0,"n/a",((INDEX(Historical!$C$7:$C$1452,MATCH(B507,Historical!$B$7:$B$1452,0))/INDEX(Historical!$O$7:$O$1452,MATCH(B507,Historical!$B$7:$B$1452,0)))^(1/10)-1)*100)</f>
        <v>6.902869550055768</v>
      </c>
      <c r="W507" s="803">
        <f t="shared" si="124"/>
        <v>1.5722124404495603</v>
      </c>
      <c r="X507" s="804">
        <f t="shared" si="125"/>
        <v>1.528560194563118</v>
      </c>
      <c r="Y507" s="967"/>
      <c r="Z507" s="745">
        <f t="shared" si="126"/>
        <v>49.867374005305038</v>
      </c>
      <c r="AA507" s="678">
        <f t="shared" si="127"/>
        <v>12.607427055702917</v>
      </c>
      <c r="AB507" s="679">
        <v>12</v>
      </c>
      <c r="AC507" s="959">
        <v>3.77</v>
      </c>
      <c r="AD507" s="959">
        <v>2.52</v>
      </c>
      <c r="AE507" s="959">
        <v>5.08</v>
      </c>
      <c r="AF507" s="959">
        <v>1.92</v>
      </c>
      <c r="AG507" s="959">
        <v>14.099999999999998</v>
      </c>
      <c r="AH507" s="959">
        <v>11.3</v>
      </c>
      <c r="AI507" s="959">
        <v>6.7</v>
      </c>
      <c r="AJ507" s="959">
        <v>7.1</v>
      </c>
      <c r="AK507" s="959">
        <v>5</v>
      </c>
      <c r="AL507" s="969">
        <v>852.21</v>
      </c>
      <c r="AM507" s="964">
        <v>0.8</v>
      </c>
      <c r="AN507" s="959">
        <v>0.05</v>
      </c>
      <c r="AO507" s="845">
        <f t="shared" si="128"/>
        <v>2.2007469173215615</v>
      </c>
      <c r="AP507" s="846">
        <f t="shared" si="129"/>
        <v>14.808173973024479</v>
      </c>
      <c r="AQ507" s="680">
        <f t="shared" si="130"/>
        <v>3.7224071943947168</v>
      </c>
      <c r="AR507" s="745">
        <f>INDEX(Historical!$C$7:$C$1452,MATCH(B507,Historical!$B$7:$B$1452,0))*IF(AH507="n/a",1.03,IF(AH507&lt;0,1.01,IF(AH507&gt;10,1.1,(1+AH507/100))))</f>
        <v>1.6940000000000002</v>
      </c>
      <c r="AS507" s="678">
        <f t="shared" si="131"/>
        <v>1.807498</v>
      </c>
      <c r="AT507" s="678">
        <f t="shared" ref="AT507:AV526" si="137">IF($AK507="n/a",1.03*AS507,IF($AK507&lt;0,1.01*AS507,IF($AK507&gt;10,1.1*AS507,(1+$AK507/100)*AS507)))</f>
        <v>1.8978729000000001</v>
      </c>
      <c r="AU507" s="678">
        <f t="shared" si="137"/>
        <v>1.9927665450000003</v>
      </c>
      <c r="AV507" s="678">
        <f t="shared" si="137"/>
        <v>2.0924048722500004</v>
      </c>
      <c r="AW507" s="745">
        <f t="shared" si="132"/>
        <v>9.4845423172499999</v>
      </c>
      <c r="AX507" s="854">
        <f t="shared" si="133"/>
        <v>19.954854444035345</v>
      </c>
      <c r="AY507" s="1090">
        <v>0.65</v>
      </c>
      <c r="AZ507" s="964">
        <v>3.4799999999999995</v>
      </c>
      <c r="BA507" s="964">
        <v>-24.85</v>
      </c>
      <c r="BB507" s="964">
        <v>-6.01</v>
      </c>
      <c r="BC507" s="964">
        <v>-15.290000000000001</v>
      </c>
      <c r="BE507" s="701">
        <v>2011</v>
      </c>
      <c r="BF507" s="986" t="e">
        <f>#VALUE!</f>
        <v>#VALUE!</v>
      </c>
      <c r="BG507" s="972">
        <v>1.3</v>
      </c>
    </row>
    <row r="508" spans="1:59" s="566" customFormat="1" x14ac:dyDescent="0.2">
      <c r="A508" s="645" t="s">
        <v>1794</v>
      </c>
      <c r="B508" s="651" t="s">
        <v>1795</v>
      </c>
      <c r="C508" s="1080" t="s">
        <v>113</v>
      </c>
      <c r="D508" s="1080" t="s">
        <v>4410</v>
      </c>
      <c r="E508" s="835">
        <v>9</v>
      </c>
      <c r="F508" s="554">
        <v>400</v>
      </c>
      <c r="G508" s="554" t="s">
        <v>107</v>
      </c>
      <c r="H508" s="554" t="s">
        <v>107</v>
      </c>
      <c r="I508" s="966">
        <v>74.25</v>
      </c>
      <c r="J508" s="745">
        <f t="shared" si="121"/>
        <v>0.86195286195286192</v>
      </c>
      <c r="K508" s="968">
        <v>0.16</v>
      </c>
      <c r="L508" s="679">
        <v>4</v>
      </c>
      <c r="M508" s="736">
        <f t="shared" si="122"/>
        <v>0.64</v>
      </c>
      <c r="N508" s="644" t="s">
        <v>446</v>
      </c>
      <c r="O508" s="838">
        <v>0.14000000000000001</v>
      </c>
      <c r="P508" s="958">
        <v>43413</v>
      </c>
      <c r="Q508" s="958">
        <v>43431</v>
      </c>
      <c r="R508" s="736">
        <f t="shared" si="123"/>
        <v>14.285714285714276</v>
      </c>
      <c r="S508" s="802">
        <f>IF(INDEX(Historical!$D$7:$D$1452,MATCH(B508,Historical!$B$7:$B$1452,0))=0,"n/a",(INDEX(Historical!$C$7:$C$1452,MATCH(B508,Historical!$B$7:$B$1452,0))/INDEX(Historical!$D$7:$D$1452,MATCH(B508,Historical!$B$7:$B$1452,0))-1)*100)</f>
        <v>21.95121951219512</v>
      </c>
      <c r="T508" s="802">
        <f>IF(INDEX(Historical!$F$7:$F$1452,MATCH(B508,Historical!$B$7:$B$1452,0))=0,"n/a",((INDEX(Historical!$C$7:$C$1452,MATCH(B508,Historical!$B$7:$B$1452,0))/INDEX(Historical!$F$7:$F$1452,MATCH(B508,Historical!$B$7:$B$1452,0)))^(1/3)-1)*100)</f>
        <v>16.445457431121579</v>
      </c>
      <c r="U508" s="802">
        <f>IF(INDEX(Historical!$I$7:$I$1452,MATCH(B508,Historical!$B$7:$B$1452,0))=0,"n/a",((INDEX(Historical!$C$7:$C$1452,MATCH(B508,Historical!$B$7:$B$1452,0))/INDEX(Historical!$I$7:$I$1452,MATCH(B508,Historical!$B$7:$B$1452,0)))^(1/5)-1)*100)</f>
        <v>15.178629837003488</v>
      </c>
      <c r="V508" s="802" t="str">
        <f>IF(INDEX(Historical!$O$7:$O$1452,MATCH(B508,Historical!$B$7:$B$1452,0))=0,"n/a",((INDEX(Historical!$C$7:$C$1452,MATCH(B508,Historical!$B$7:$B$1452,0))/INDEX(Historical!$O$7:$O$1452,MATCH(B508,Historical!$B$7:$B$1452,0)))^(1/10)-1)*100)</f>
        <v>n/a</v>
      </c>
      <c r="W508" s="803" t="str">
        <f t="shared" si="124"/>
        <v>n/a</v>
      </c>
      <c r="X508" s="804">
        <f t="shared" si="125"/>
        <v>21.683756910004981</v>
      </c>
      <c r="Y508" s="651"/>
      <c r="Z508" s="745">
        <f t="shared" si="126"/>
        <v>36.781609195402297</v>
      </c>
      <c r="AA508" s="678">
        <f t="shared" si="127"/>
        <v>42.672413793103452</v>
      </c>
      <c r="AB508" s="679">
        <v>12</v>
      </c>
      <c r="AC508" s="959">
        <v>1.74</v>
      </c>
      <c r="AD508" s="959">
        <v>3.75</v>
      </c>
      <c r="AE508" s="959">
        <v>4.16</v>
      </c>
      <c r="AF508" s="959">
        <v>3.01</v>
      </c>
      <c r="AG508" s="959">
        <v>11.5</v>
      </c>
      <c r="AH508" s="961">
        <v>8.9</v>
      </c>
      <c r="AI508" s="961">
        <v>11.93</v>
      </c>
      <c r="AJ508" s="959">
        <v>0.70000000000000007</v>
      </c>
      <c r="AK508" s="959">
        <v>11.4</v>
      </c>
      <c r="AL508" s="969">
        <v>20020</v>
      </c>
      <c r="AM508" s="964">
        <v>1</v>
      </c>
      <c r="AN508" s="959">
        <v>0.57999999999999996</v>
      </c>
      <c r="AO508" s="845">
        <f t="shared" si="128"/>
        <v>-26.631831094147103</v>
      </c>
      <c r="AP508" s="846">
        <f t="shared" si="129"/>
        <v>16.040582698956349</v>
      </c>
      <c r="AQ508" s="680">
        <f t="shared" si="130"/>
        <v>138.92719999311868</v>
      </c>
      <c r="AR508" s="745">
        <f>INDEX(Historical!$C$7:$C$1452,MATCH(B508,Historical!$B$7:$B$1452,0))*IF(AH508="n/a",1.03,IF(AH508&lt;0,1.01,IF(AH508&gt;10,1.1,(1+AH508/100))))</f>
        <v>0.54449999999999998</v>
      </c>
      <c r="AS508" s="678">
        <f t="shared" si="131"/>
        <v>0.59894999999999998</v>
      </c>
      <c r="AT508" s="678">
        <f t="shared" si="137"/>
        <v>0.65884500000000001</v>
      </c>
      <c r="AU508" s="678">
        <f t="shared" si="137"/>
        <v>0.72472950000000003</v>
      </c>
      <c r="AV508" s="678">
        <f t="shared" si="137"/>
        <v>0.79720245000000012</v>
      </c>
      <c r="AW508" s="745">
        <f t="shared" si="132"/>
        <v>3.3242269499999999</v>
      </c>
      <c r="AX508" s="854">
        <f t="shared" si="133"/>
        <v>4.4770733333333332</v>
      </c>
      <c r="AY508" s="1090">
        <v>0.3</v>
      </c>
      <c r="AZ508" s="964">
        <v>14.13</v>
      </c>
      <c r="BA508" s="964">
        <v>-8.74</v>
      </c>
      <c r="BB508" s="964">
        <v>-2.11</v>
      </c>
      <c r="BC508" s="964">
        <v>-2.62</v>
      </c>
      <c r="BD508" s="1006"/>
      <c r="BE508" s="701">
        <v>2011</v>
      </c>
      <c r="BF508" s="986" t="e">
        <f>#VALUE!</f>
        <v>#VALUE!</v>
      </c>
      <c r="BG508" s="972">
        <v>6.1</v>
      </c>
    </row>
    <row r="509" spans="1:59" s="566" customFormat="1" x14ac:dyDescent="0.2">
      <c r="A509" s="645" t="s">
        <v>2983</v>
      </c>
      <c r="B509" s="651" t="s">
        <v>2984</v>
      </c>
      <c r="C509" s="1080" t="s">
        <v>113</v>
      </c>
      <c r="D509" s="1080" t="s">
        <v>4420</v>
      </c>
      <c r="E509" s="835">
        <v>5</v>
      </c>
      <c r="F509" s="554">
        <v>806</v>
      </c>
      <c r="G509" s="554" t="s">
        <v>107</v>
      </c>
      <c r="H509" s="554" t="s">
        <v>107</v>
      </c>
      <c r="I509" s="966">
        <v>139.13999999999999</v>
      </c>
      <c r="J509" s="745">
        <f t="shared" si="121"/>
        <v>4.1684634181400035</v>
      </c>
      <c r="K509" s="968">
        <v>1.45</v>
      </c>
      <c r="L509" s="679">
        <v>4</v>
      </c>
      <c r="M509" s="736">
        <f t="shared" si="122"/>
        <v>5.8</v>
      </c>
      <c r="N509" s="644" t="s">
        <v>728</v>
      </c>
      <c r="O509" s="838">
        <v>1.25</v>
      </c>
      <c r="P509" s="958">
        <v>43203</v>
      </c>
      <c r="Q509" s="958">
        <v>43220</v>
      </c>
      <c r="R509" s="736">
        <f t="shared" si="123"/>
        <v>15.999999999999998</v>
      </c>
      <c r="S509" s="802">
        <f>IF(INDEX(Historical!$D$7:$D$1452,MATCH(B509,Historical!$B$7:$B$1452,0))=0,"n/a",(INDEX(Historical!$C$7:$C$1452,MATCH(B509,Historical!$B$7:$B$1452,0))/INDEX(Historical!$D$7:$D$1452,MATCH(B509,Historical!$B$7:$B$1452,0))-1)*100)</f>
        <v>21.052631578947366</v>
      </c>
      <c r="T509" s="802">
        <f>IF(INDEX(Historical!$F$7:$F$1452,MATCH(B509,Historical!$B$7:$B$1452,0))=0,"n/a",((INDEX(Historical!$C$7:$C$1452,MATCH(B509,Historical!$B$7:$B$1452,0))/INDEX(Historical!$F$7:$F$1452,MATCH(B509,Historical!$B$7:$B$1452,0)))^(1/3)-1)*100)</f>
        <v>32.000612179591229</v>
      </c>
      <c r="U509" s="802">
        <f>IF(INDEX(Historical!$I$7:$I$1452,MATCH(B509,Historical!$B$7:$B$1452,0))=0,"n/a",((INDEX(Historical!$C$7:$C$1452,MATCH(B509,Historical!$B$7:$B$1452,0))/INDEX(Historical!$I$7:$I$1452,MATCH(B509,Historical!$B$7:$B$1452,0)))^(1/5)-1)*100)</f>
        <v>13.151738288394043</v>
      </c>
      <c r="V509" s="802">
        <f>IF(INDEX(Historical!$O$7:$O$1452,MATCH(B509,Historical!$B$7:$B$1452,0))=0,"n/a",((INDEX(Historical!$C$7:$C$1452,MATCH(B509,Historical!$B$7:$B$1452,0))/INDEX(Historical!$O$7:$O$1452,MATCH(B509,Historical!$B$7:$B$1452,0)))^(1/10)-1)*100)</f>
        <v>13.383185310732038</v>
      </c>
      <c r="W509" s="803">
        <f t="shared" si="124"/>
        <v>0.98270613333341528</v>
      </c>
      <c r="X509" s="804">
        <f t="shared" si="125"/>
        <v>0.85959073780353223</v>
      </c>
      <c r="Y509" s="967" t="s">
        <v>4194</v>
      </c>
      <c r="Z509" s="745">
        <f t="shared" si="126"/>
        <v>91.772151898734165</v>
      </c>
      <c r="AA509" s="678">
        <f t="shared" si="127"/>
        <v>22.015822784810123</v>
      </c>
      <c r="AB509" s="679">
        <v>12</v>
      </c>
      <c r="AC509" s="959">
        <v>6.32</v>
      </c>
      <c r="AD509" s="959">
        <v>1.47</v>
      </c>
      <c r="AE509" s="959">
        <v>1.1599999999999999</v>
      </c>
      <c r="AF509" s="959">
        <v>3.49</v>
      </c>
      <c r="AG509" s="959">
        <v>17.100000000000001</v>
      </c>
      <c r="AH509" s="959">
        <v>6.8000000000000007</v>
      </c>
      <c r="AI509" s="959">
        <v>8.81</v>
      </c>
      <c r="AJ509" s="959">
        <v>15.299999999999999</v>
      </c>
      <c r="AK509" s="959">
        <v>15</v>
      </c>
      <c r="AL509" s="969">
        <v>5250</v>
      </c>
      <c r="AM509" s="964">
        <v>0.76</v>
      </c>
      <c r="AN509" s="959">
        <v>0.09</v>
      </c>
      <c r="AO509" s="845">
        <f t="shared" si="128"/>
        <v>-4.6956210782760763</v>
      </c>
      <c r="AP509" s="846">
        <f t="shared" si="129"/>
        <v>17.320201706534046</v>
      </c>
      <c r="AQ509" s="680">
        <f t="shared" si="130"/>
        <v>84.794446187573897</v>
      </c>
      <c r="AR509" s="745">
        <f>INDEX(Historical!$C$7:$C$1452,MATCH(B509,Historical!$B$7:$B$1452,0))*IF(AH509="n/a",1.03,IF(AH509&lt;0,1.01,IF(AH509&gt;10,1.1,(1+AH509/100))))</f>
        <v>4.9127999999999998</v>
      </c>
      <c r="AS509" s="678">
        <f t="shared" si="131"/>
        <v>5.3456176800000001</v>
      </c>
      <c r="AT509" s="678">
        <f t="shared" si="137"/>
        <v>5.8801794480000007</v>
      </c>
      <c r="AU509" s="678">
        <f t="shared" si="137"/>
        <v>6.4681973928000014</v>
      </c>
      <c r="AV509" s="678">
        <f t="shared" si="137"/>
        <v>7.115017132080002</v>
      </c>
      <c r="AW509" s="745">
        <f t="shared" si="132"/>
        <v>29.721811652880003</v>
      </c>
      <c r="AX509" s="854">
        <f t="shared" si="133"/>
        <v>21.361083551013373</v>
      </c>
      <c r="AY509" s="1090">
        <v>0.97</v>
      </c>
      <c r="AZ509" s="964">
        <v>5.5</v>
      </c>
      <c r="BA509" s="964">
        <v>-27.88</v>
      </c>
      <c r="BB509" s="964">
        <v>-6.2399999999999993</v>
      </c>
      <c r="BC509" s="964">
        <v>-18.600000000000001</v>
      </c>
      <c r="BD509" s="1006"/>
      <c r="BE509" s="701">
        <v>2014</v>
      </c>
      <c r="BF509" s="986" t="e">
        <f>#VALUE!</f>
        <v>#VALUE!</v>
      </c>
      <c r="BG509" s="972">
        <v>10.4</v>
      </c>
    </row>
    <row r="510" spans="1:59" s="566" customFormat="1" x14ac:dyDescent="0.2">
      <c r="A510" s="645" t="s">
        <v>1796</v>
      </c>
      <c r="B510" s="651" t="s">
        <v>1797</v>
      </c>
      <c r="C510" s="1080" t="s">
        <v>113</v>
      </c>
      <c r="D510" s="1080" t="s">
        <v>214</v>
      </c>
      <c r="E510" s="835">
        <v>6</v>
      </c>
      <c r="F510" s="554">
        <v>725</v>
      </c>
      <c r="G510" s="554" t="s">
        <v>107</v>
      </c>
      <c r="H510" s="554" t="s">
        <v>107</v>
      </c>
      <c r="I510" s="966">
        <v>64.53</v>
      </c>
      <c r="J510" s="745">
        <f t="shared" si="121"/>
        <v>1.3017201301720129</v>
      </c>
      <c r="K510" s="968">
        <v>0.21</v>
      </c>
      <c r="L510" s="679">
        <v>4</v>
      </c>
      <c r="M510" s="736">
        <f t="shared" si="122"/>
        <v>0.84</v>
      </c>
      <c r="N510" s="644" t="s">
        <v>598</v>
      </c>
      <c r="O510" s="838">
        <v>0.19</v>
      </c>
      <c r="P510" s="958">
        <v>43251</v>
      </c>
      <c r="Q510" s="958">
        <v>43266</v>
      </c>
      <c r="R510" s="736">
        <f t="shared" si="123"/>
        <v>10.52631578947368</v>
      </c>
      <c r="S510" s="802">
        <f>IF(INDEX(Historical!$D$7:$D$1452,MATCH(B510,Historical!$B$7:$B$1452,0))=0,"n/a",(INDEX(Historical!$C$7:$C$1452,MATCH(B510,Historical!$B$7:$B$1452,0))/INDEX(Historical!$D$7:$D$1452,MATCH(B510,Historical!$B$7:$B$1452,0))-1)*100)</f>
        <v>5.6338028169014231</v>
      </c>
      <c r="T510" s="802">
        <f>IF(INDEX(Historical!$F$7:$F$1452,MATCH(B510,Historical!$B$7:$B$1452,0))=0,"n/a",((INDEX(Historical!$C$7:$C$1452,MATCH(B510,Historical!$B$7:$B$1452,0))/INDEX(Historical!$F$7:$F$1452,MATCH(B510,Historical!$B$7:$B$1452,0)))^(1/3)-1)*100)</f>
        <v>8.9459499237564799</v>
      </c>
      <c r="U510" s="802">
        <f>IF(INDEX(Historical!$I$7:$I$1452,MATCH(B510,Historical!$B$7:$B$1452,0))=0,"n/a",((INDEX(Historical!$C$7:$C$1452,MATCH(B510,Historical!$B$7:$B$1452,0))/INDEX(Historical!$I$7:$I$1452,MATCH(B510,Historical!$B$7:$B$1452,0)))^(1/5)-1)*100)</f>
        <v>11.255558285117573</v>
      </c>
      <c r="V510" s="802">
        <f>IF(INDEX(Historical!$O$7:$O$1452,MATCH(B510,Historical!$B$7:$B$1452,0))=0,"n/a",((INDEX(Historical!$C$7:$C$1452,MATCH(B510,Historical!$B$7:$B$1452,0))/INDEX(Historical!$O$7:$O$1452,MATCH(B510,Historical!$B$7:$B$1452,0)))^(1/10)-1)*100)</f>
        <v>6.4878668033606202</v>
      </c>
      <c r="W510" s="803">
        <f t="shared" si="124"/>
        <v>1.7348627254935873</v>
      </c>
      <c r="X510" s="804">
        <f t="shared" si="125"/>
        <v>1.4247542133060218</v>
      </c>
      <c r="Y510" s="769"/>
      <c r="Z510" s="745">
        <f t="shared" si="126"/>
        <v>24.34782608695652</v>
      </c>
      <c r="AA510" s="678">
        <f t="shared" si="127"/>
        <v>18.704347826086956</v>
      </c>
      <c r="AB510" s="679">
        <v>12</v>
      </c>
      <c r="AC510" s="959">
        <v>3.45</v>
      </c>
      <c r="AD510" s="959">
        <v>1.87</v>
      </c>
      <c r="AE510" s="959">
        <v>1.46</v>
      </c>
      <c r="AF510" s="959">
        <v>2.5</v>
      </c>
      <c r="AG510" s="959">
        <v>10.9</v>
      </c>
      <c r="AH510" s="959">
        <v>17</v>
      </c>
      <c r="AI510" s="959">
        <v>10.26</v>
      </c>
      <c r="AJ510" s="959">
        <v>7.9</v>
      </c>
      <c r="AK510" s="959">
        <v>10</v>
      </c>
      <c r="AL510" s="969">
        <v>2260</v>
      </c>
      <c r="AM510" s="964">
        <v>1.0999999999999999</v>
      </c>
      <c r="AN510" s="959">
        <v>0.43</v>
      </c>
      <c r="AO510" s="845">
        <f t="shared" si="128"/>
        <v>-6.1470694107973696</v>
      </c>
      <c r="AP510" s="846">
        <f t="shared" si="129"/>
        <v>12.557278415289586</v>
      </c>
      <c r="AQ510" s="680">
        <f t="shared" si="130"/>
        <v>44.161744910541969</v>
      </c>
      <c r="AR510" s="745">
        <f>INDEX(Historical!$C$7:$C$1452,MATCH(B510,Historical!$B$7:$B$1452,0))*IF(AH510="n/a",1.03,IF(AH510&lt;0,1.01,IF(AH510&gt;10,1.1,(1+AH510/100))))</f>
        <v>0.82500000000000007</v>
      </c>
      <c r="AS510" s="678">
        <f t="shared" si="131"/>
        <v>0.9075000000000002</v>
      </c>
      <c r="AT510" s="678">
        <f t="shared" si="137"/>
        <v>0.9982500000000003</v>
      </c>
      <c r="AU510" s="678">
        <f t="shared" si="137"/>
        <v>1.0980750000000004</v>
      </c>
      <c r="AV510" s="678">
        <f t="shared" si="137"/>
        <v>1.2078825000000004</v>
      </c>
      <c r="AW510" s="745">
        <f t="shared" si="132"/>
        <v>5.0367075000000012</v>
      </c>
      <c r="AX510" s="854">
        <f t="shared" si="133"/>
        <v>7.8052185030218517</v>
      </c>
      <c r="AY510" s="1090">
        <v>1.1399999999999999</v>
      </c>
      <c r="AZ510" s="964">
        <v>5.4899999999999993</v>
      </c>
      <c r="BA510" s="964">
        <v>-30.869999999999997</v>
      </c>
      <c r="BB510" s="964">
        <v>-8.7800000000000011</v>
      </c>
      <c r="BC510" s="964">
        <v>-16.809999999999999</v>
      </c>
      <c r="BD510" s="1006"/>
      <c r="BE510" s="701">
        <v>2013</v>
      </c>
      <c r="BF510" s="986" t="e">
        <f>#VALUE!</f>
        <v>#VALUE!</v>
      </c>
      <c r="BG510" s="972">
        <v>5.6000000000000005</v>
      </c>
    </row>
    <row r="511" spans="1:59" s="566" customFormat="1" x14ac:dyDescent="0.2">
      <c r="A511" s="566" t="s">
        <v>1800</v>
      </c>
      <c r="B511" s="651" t="s">
        <v>1801</v>
      </c>
      <c r="C511" s="1080" t="s">
        <v>109</v>
      </c>
      <c r="D511" s="1080" t="s">
        <v>4427</v>
      </c>
      <c r="E511" s="835">
        <v>8</v>
      </c>
      <c r="F511" s="554">
        <v>492</v>
      </c>
      <c r="G511" s="554" t="s">
        <v>38</v>
      </c>
      <c r="H511" s="554" t="s">
        <v>116</v>
      </c>
      <c r="I511" s="966">
        <v>49.29</v>
      </c>
      <c r="J511" s="745">
        <f t="shared" si="121"/>
        <v>2.6780279975654295</v>
      </c>
      <c r="K511" s="968">
        <v>0.33</v>
      </c>
      <c r="L511" s="679">
        <v>4</v>
      </c>
      <c r="M511" s="736">
        <f t="shared" si="122"/>
        <v>1.32</v>
      </c>
      <c r="N511" s="644" t="s">
        <v>714</v>
      </c>
      <c r="O511" s="838">
        <v>0.26</v>
      </c>
      <c r="P511" s="958">
        <v>43224</v>
      </c>
      <c r="Q511" s="958">
        <v>43241</v>
      </c>
      <c r="R511" s="736">
        <f t="shared" si="123"/>
        <v>26.923076923076927</v>
      </c>
      <c r="S511" s="802">
        <f>IF(INDEX(Historical!$D$7:$D$1452,MATCH(B511,Historical!$B$7:$B$1452,0))=0,"n/a",(INDEX(Historical!$C$7:$C$1452,MATCH(B511,Historical!$B$7:$B$1452,0))/INDEX(Historical!$D$7:$D$1452,MATCH(B511,Historical!$B$7:$B$1452,0))-1)*100)</f>
        <v>5.1020408163265252</v>
      </c>
      <c r="T511" s="802">
        <f>IF(INDEX(Historical!$F$7:$F$1452,MATCH(B511,Historical!$B$7:$B$1452,0))=0,"n/a",((INDEX(Historical!$C$7:$C$1452,MATCH(B511,Historical!$B$7:$B$1452,0))/INDEX(Historical!$F$7:$F$1452,MATCH(B511,Historical!$B$7:$B$1452,0)))^(1/3)-1)*100)</f>
        <v>11.15405747242586</v>
      </c>
      <c r="U511" s="802">
        <f>IF(INDEX(Historical!$I$7:$I$1452,MATCH(B511,Historical!$B$7:$B$1452,0))=0,"n/a",((INDEX(Historical!$C$7:$C$1452,MATCH(B511,Historical!$B$7:$B$1452,0))/INDEX(Historical!$I$7:$I$1452,MATCH(B511,Historical!$B$7:$B$1452,0)))^(1/5)-1)*100)</f>
        <v>24.094872185427384</v>
      </c>
      <c r="V511" s="802">
        <f>IF(INDEX(Historical!$O$7:$O$1452,MATCH(B511,Historical!$B$7:$B$1452,0))=0,"n/a",((INDEX(Historical!$C$7:$C$1452,MATCH(B511,Historical!$B$7:$B$1452,0))/INDEX(Historical!$O$7:$O$1452,MATCH(B511,Historical!$B$7:$B$1452,0)))^(1/10)-1)*100)</f>
        <v>-1.2663627486397266</v>
      </c>
      <c r="W511" s="803" t="str">
        <f t="shared" si="124"/>
        <v>n/a</v>
      </c>
      <c r="X511" s="804">
        <f t="shared" si="125"/>
        <v>2.5908464715513313</v>
      </c>
      <c r="Y511" s="766"/>
      <c r="Z511" s="745">
        <f t="shared" si="126"/>
        <v>35.388739946380696</v>
      </c>
      <c r="AA511" s="678">
        <f t="shared" si="127"/>
        <v>13.214477211796247</v>
      </c>
      <c r="AB511" s="679">
        <v>12</v>
      </c>
      <c r="AC511" s="959">
        <v>3.73</v>
      </c>
      <c r="AD511" s="959">
        <v>1.65</v>
      </c>
      <c r="AE511" s="959">
        <v>4.6500000000000004</v>
      </c>
      <c r="AF511" s="959">
        <v>1.7</v>
      </c>
      <c r="AG511" s="959">
        <v>12.8</v>
      </c>
      <c r="AH511" s="959">
        <v>34.200000000000003</v>
      </c>
      <c r="AI511" s="959">
        <v>9.9699999999999989</v>
      </c>
      <c r="AJ511" s="959">
        <v>9.3000000000000007</v>
      </c>
      <c r="AK511" s="959">
        <v>8</v>
      </c>
      <c r="AL511" s="969">
        <v>4710</v>
      </c>
      <c r="AM511" s="964">
        <v>0.5</v>
      </c>
      <c r="AN511" s="959">
        <v>0.08</v>
      </c>
      <c r="AO511" s="845">
        <f t="shared" si="128"/>
        <v>13.558422971196567</v>
      </c>
      <c r="AP511" s="846">
        <f t="shared" si="129"/>
        <v>26.772900182992814</v>
      </c>
      <c r="AQ511" s="680">
        <f t="shared" si="130"/>
        <v>-7.8672591208328591E-2</v>
      </c>
      <c r="AR511" s="745">
        <f>INDEX(Historical!$C$7:$C$1452,MATCH(B511,Historical!$B$7:$B$1452,0))*IF(AH511="n/a",1.03,IF(AH511&lt;0,1.01,IF(AH511&gt;10,1.1,(1+AH511/100))))</f>
        <v>1.1330000000000002</v>
      </c>
      <c r="AS511" s="678">
        <f t="shared" si="131"/>
        <v>1.2459601000000002</v>
      </c>
      <c r="AT511" s="678">
        <f t="shared" si="137"/>
        <v>1.3456369080000004</v>
      </c>
      <c r="AU511" s="678">
        <f t="shared" si="137"/>
        <v>1.4532878606400004</v>
      </c>
      <c r="AV511" s="678">
        <f t="shared" si="137"/>
        <v>1.5695508894912005</v>
      </c>
      <c r="AW511" s="745">
        <f t="shared" si="132"/>
        <v>6.7474357581312017</v>
      </c>
      <c r="AX511" s="854">
        <f t="shared" si="133"/>
        <v>13.689258993976875</v>
      </c>
      <c r="AY511" s="1090">
        <v>1.19</v>
      </c>
      <c r="AZ511" s="964">
        <v>8.6199999999999992</v>
      </c>
      <c r="BA511" s="964">
        <v>-29.21</v>
      </c>
      <c r="BB511" s="964">
        <v>-12.870000000000001</v>
      </c>
      <c r="BC511" s="964">
        <v>-19.5</v>
      </c>
      <c r="BD511" s="1006"/>
      <c r="BE511" s="701">
        <v>2011</v>
      </c>
      <c r="BF511" s="986" t="e">
        <f>#VALUE!</f>
        <v>#VALUE!</v>
      </c>
      <c r="BG511" s="972">
        <v>1.2</v>
      </c>
    </row>
    <row r="512" spans="1:59" s="566" customFormat="1" x14ac:dyDescent="0.2">
      <c r="A512" s="566" t="s">
        <v>1802</v>
      </c>
      <c r="B512" s="651" t="s">
        <v>1803</v>
      </c>
      <c r="C512" s="1080" t="s">
        <v>4407</v>
      </c>
      <c r="D512" s="1080" t="s">
        <v>4408</v>
      </c>
      <c r="E512" s="835">
        <v>8</v>
      </c>
      <c r="F512" s="554">
        <v>453</v>
      </c>
      <c r="G512" s="554" t="s">
        <v>38</v>
      </c>
      <c r="H512" s="554" t="s">
        <v>116</v>
      </c>
      <c r="I512" s="966">
        <v>24.81</v>
      </c>
      <c r="J512" s="745">
        <f t="shared" si="121"/>
        <v>6.3683998387746881</v>
      </c>
      <c r="K512" s="968">
        <v>0.39500000000000002</v>
      </c>
      <c r="L512" s="679">
        <v>4</v>
      </c>
      <c r="M512" s="736">
        <f t="shared" si="122"/>
        <v>1.58</v>
      </c>
      <c r="N512" s="644" t="s">
        <v>150</v>
      </c>
      <c r="O512" s="838">
        <v>0.38500000000000001</v>
      </c>
      <c r="P512" s="958">
        <v>43166</v>
      </c>
      <c r="Q512" s="958">
        <v>43174</v>
      </c>
      <c r="R512" s="736">
        <f t="shared" si="123"/>
        <v>2.5974025974025996</v>
      </c>
      <c r="S512" s="802">
        <f>IF(INDEX(Historical!$D$7:$D$1452,MATCH(B512,Historical!$B$7:$B$1452,0))=0,"n/a",(INDEX(Historical!$C$7:$C$1452,MATCH(B512,Historical!$B$7:$B$1452,0))/INDEX(Historical!$D$7:$D$1452,MATCH(B512,Historical!$B$7:$B$1452,0))-1)*100)</f>
        <v>5.4794520547945202</v>
      </c>
      <c r="T512" s="802">
        <f>IF(INDEX(Historical!$F$7:$F$1452,MATCH(B512,Historical!$B$7:$B$1452,0))=0,"n/a",((INDEX(Historical!$C$7:$C$1452,MATCH(B512,Historical!$B$7:$B$1452,0))/INDEX(Historical!$F$7:$F$1452,MATCH(B512,Historical!$B$7:$B$1452,0)))^(1/3)-1)*100)</f>
        <v>5.8097746663507976</v>
      </c>
      <c r="U512" s="802">
        <f>IF(INDEX(Historical!$I$7:$I$1452,MATCH(B512,Historical!$B$7:$B$1452,0))=0,"n/a",((INDEX(Historical!$C$7:$C$1452,MATCH(B512,Historical!$B$7:$B$1452,0))/INDEX(Historical!$I$7:$I$1452,MATCH(B512,Historical!$B$7:$B$1452,0)))^(1/5)-1)*100)</f>
        <v>5.8309138612257838</v>
      </c>
      <c r="V512" s="802">
        <f>IF(INDEX(Historical!$O$7:$O$1452,MATCH(B512,Historical!$B$7:$B$1452,0))=0,"n/a",((INDEX(Historical!$C$7:$C$1452,MATCH(B512,Historical!$B$7:$B$1452,0))/INDEX(Historical!$O$7:$O$1452,MATCH(B512,Historical!$B$7:$B$1452,0)))^(1/10)-1)*100)</f>
        <v>-2.481827703981776</v>
      </c>
      <c r="W512" s="803" t="str">
        <f t="shared" si="124"/>
        <v>n/a</v>
      </c>
      <c r="X512" s="804">
        <f t="shared" si="125"/>
        <v>6.8679786351304881E-2</v>
      </c>
      <c r="Y512" s="777"/>
      <c r="Z512" s="745">
        <f t="shared" si="126"/>
        <v>46.745562130177518</v>
      </c>
      <c r="AA512" s="678">
        <f t="shared" si="127"/>
        <v>7.3402366863905328</v>
      </c>
      <c r="AB512" s="679">
        <v>12</v>
      </c>
      <c r="AC512" s="959">
        <v>3.38</v>
      </c>
      <c r="AD512" s="959">
        <v>0.82</v>
      </c>
      <c r="AE512" s="959">
        <v>6.09</v>
      </c>
      <c r="AF512" s="959">
        <v>1.81</v>
      </c>
      <c r="AG512" s="959">
        <v>25.5</v>
      </c>
      <c r="AH512" s="959">
        <v>40.1</v>
      </c>
      <c r="AI512" s="959">
        <v>-58.809999999999995</v>
      </c>
      <c r="AJ512" s="959">
        <v>84.899999999999991</v>
      </c>
      <c r="AK512" s="959">
        <v>9</v>
      </c>
      <c r="AL512" s="969">
        <v>3300</v>
      </c>
      <c r="AM512" s="964">
        <v>1.2</v>
      </c>
      <c r="AN512" s="959">
        <v>1.03</v>
      </c>
      <c r="AO512" s="845">
        <f t="shared" si="128"/>
        <v>4.859077013609939</v>
      </c>
      <c r="AP512" s="846">
        <f t="shared" si="129"/>
        <v>12.199313700000472</v>
      </c>
      <c r="AQ512" s="680">
        <f t="shared" si="130"/>
        <v>-23.157221398011885</v>
      </c>
      <c r="AR512" s="745">
        <f>INDEX(Historical!$C$7:$C$1452,MATCH(B512,Historical!$B$7:$B$1452,0))*IF(AH512="n/a",1.03,IF(AH512&lt;0,1.01,IF(AH512&gt;10,1.1,(1+AH512/100))))</f>
        <v>1.6940000000000002</v>
      </c>
      <c r="AS512" s="678">
        <f t="shared" si="131"/>
        <v>1.7109400000000001</v>
      </c>
      <c r="AT512" s="678">
        <f t="shared" si="137"/>
        <v>1.8649246000000004</v>
      </c>
      <c r="AU512" s="678">
        <f t="shared" si="137"/>
        <v>2.0327678140000005</v>
      </c>
      <c r="AV512" s="678">
        <f t="shared" si="137"/>
        <v>2.2157169172600009</v>
      </c>
      <c r="AW512" s="745">
        <f t="shared" si="132"/>
        <v>9.5183493312600014</v>
      </c>
      <c r="AX512" s="854">
        <f t="shared" si="133"/>
        <v>38.364971105441363</v>
      </c>
      <c r="AY512" s="1090">
        <v>0.6</v>
      </c>
      <c r="AZ512" s="964">
        <v>4.24</v>
      </c>
      <c r="BA512" s="964">
        <v>-20.919999999999998</v>
      </c>
      <c r="BB512" s="964">
        <v>-6.05</v>
      </c>
      <c r="BC512" s="964">
        <v>-9.4</v>
      </c>
      <c r="BD512" s="1006"/>
      <c r="BE512" s="701">
        <v>2011</v>
      </c>
      <c r="BF512" s="986" t="e">
        <f>#VALUE!</f>
        <v>#VALUE!</v>
      </c>
      <c r="BG512" s="972">
        <v>10.7</v>
      </c>
    </row>
    <row r="513" spans="1:59" s="566" customFormat="1" x14ac:dyDescent="0.2">
      <c r="A513" s="805" t="s">
        <v>3973</v>
      </c>
      <c r="B513" s="899" t="s">
        <v>3974</v>
      </c>
      <c r="C513" s="1080" t="s">
        <v>109</v>
      </c>
      <c r="D513" s="1080" t="s">
        <v>4427</v>
      </c>
      <c r="E513" s="835">
        <v>5</v>
      </c>
      <c r="F513" s="554">
        <v>818</v>
      </c>
      <c r="G513" s="554" t="s">
        <v>107</v>
      </c>
      <c r="H513" s="554" t="s">
        <v>107</v>
      </c>
      <c r="I513" s="973">
        <v>27.74</v>
      </c>
      <c r="J513" s="745">
        <f t="shared" si="121"/>
        <v>0.79307858687815447</v>
      </c>
      <c r="K513" s="566">
        <v>5.5E-2</v>
      </c>
      <c r="L513" s="554">
        <v>4</v>
      </c>
      <c r="M513" s="736">
        <f t="shared" si="122"/>
        <v>0.22</v>
      </c>
      <c r="N513" s="554" t="s">
        <v>4254</v>
      </c>
      <c r="O513" s="685">
        <v>0.05</v>
      </c>
      <c r="P513" s="725">
        <v>43256</v>
      </c>
      <c r="Q513" s="725">
        <v>43271</v>
      </c>
      <c r="R513" s="736">
        <f t="shared" si="123"/>
        <v>9.9999999999999947</v>
      </c>
      <c r="S513" s="802">
        <f>IF(INDEX(Historical!$D$7:$D$1452,MATCH(B513,Historical!$B$7:$B$1452,0))=0,"n/a",(INDEX(Historical!$C$7:$C$1452,MATCH(B513,Historical!$B$7:$B$1452,0))/INDEX(Historical!$D$7:$D$1452,MATCH(B513,Historical!$B$7:$B$1452,0))-1)*100)</f>
        <v>26.666666666666682</v>
      </c>
      <c r="T513" s="802">
        <f>IF(INDEX(Historical!$F$7:$F$1452,MATCH(B513,Historical!$B$7:$B$1452,0))=0,"n/a",((INDEX(Historical!$C$7:$C$1452,MATCH(B513,Historical!$B$7:$B$1452,0))/INDEX(Historical!$F$7:$F$1452,MATCH(B513,Historical!$B$7:$B$1452,0)))^(1/3)-1)*100)</f>
        <v>39.492819854327486</v>
      </c>
      <c r="U513" s="802" t="str">
        <f>IF(INDEX(Historical!$I$7:$I$1452,MATCH(B513,Historical!$B$7:$B$1452,0))=0,"n/a",((INDEX(Historical!$C$7:$C$1452,MATCH(B513,Historical!$B$7:$B$1452,0))/INDEX(Historical!$I$7:$I$1452,MATCH(B513,Historical!$B$7:$B$1452,0)))^(1/5)-1)*100)</f>
        <v>n/a</v>
      </c>
      <c r="V513" s="802" t="str">
        <f>IF(INDEX(Historical!$O$7:$O$1452,MATCH(B513,Historical!$B$7:$B$1452,0))=0,"n/a",((INDEX(Historical!$C$7:$C$1452,MATCH(B513,Historical!$B$7:$B$1452,0))/INDEX(Historical!$O$7:$O$1452,MATCH(B513,Historical!$B$7:$B$1452,0)))^(1/10)-1)*100)</f>
        <v>n/a</v>
      </c>
      <c r="W513" s="803" t="str">
        <f t="shared" si="124"/>
        <v>n/a</v>
      </c>
      <c r="X513" s="804" t="str">
        <f t="shared" si="125"/>
        <v>n/a</v>
      </c>
      <c r="Y513" s="746"/>
      <c r="Z513" s="745">
        <f t="shared" si="126"/>
        <v>9.8214285714285712</v>
      </c>
      <c r="AA513" s="678">
        <f t="shared" si="127"/>
        <v>12.383928571428569</v>
      </c>
      <c r="AB513" s="679">
        <v>12</v>
      </c>
      <c r="AC513" s="972">
        <v>2.2400000000000002</v>
      </c>
      <c r="AD513" s="972" t="s">
        <v>138</v>
      </c>
      <c r="AE513" s="959">
        <v>2.16</v>
      </c>
      <c r="AF513" s="959">
        <v>1.06</v>
      </c>
      <c r="AG513" s="959">
        <v>7.6</v>
      </c>
      <c r="AH513" s="959">
        <v>36.799999999999997</v>
      </c>
      <c r="AI513" s="959" t="s">
        <v>138</v>
      </c>
      <c r="AJ513" s="782">
        <v>29.9</v>
      </c>
      <c r="AK513" s="782" t="s">
        <v>138</v>
      </c>
      <c r="AL513" s="972">
        <v>69.900000000000006</v>
      </c>
      <c r="AM513" s="972">
        <v>1</v>
      </c>
      <c r="AN513" s="972">
        <v>1.1499999999999999</v>
      </c>
      <c r="AO513" s="845" t="str">
        <f t="shared" si="128"/>
        <v>n/a</v>
      </c>
      <c r="AP513" s="846" t="str">
        <f t="shared" si="129"/>
        <v>n/a</v>
      </c>
      <c r="AQ513" s="680">
        <f t="shared" si="130"/>
        <v>-23.618023400763256</v>
      </c>
      <c r="AR513" s="745">
        <f>INDEX(Historical!$C$7:$C$1452,MATCH(B513,Historical!$B$7:$B$1452,0))*IF(AH513="n/a",1.03,IF(AH513&lt;0,1.01,IF(AH513&gt;10,1.1,(1+AH513/100))))</f>
        <v>0.20900000000000002</v>
      </c>
      <c r="AS513" s="678">
        <f t="shared" si="131"/>
        <v>0.21527000000000002</v>
      </c>
      <c r="AT513" s="678">
        <f t="shared" si="137"/>
        <v>0.22172810000000001</v>
      </c>
      <c r="AU513" s="678">
        <f t="shared" si="137"/>
        <v>0.22837994300000003</v>
      </c>
      <c r="AV513" s="678">
        <f t="shared" si="137"/>
        <v>0.23523134129000003</v>
      </c>
      <c r="AW513" s="745">
        <f t="shared" si="132"/>
        <v>1.1096093842900001</v>
      </c>
      <c r="AX513" s="854">
        <f t="shared" si="133"/>
        <v>4.0000338294520557</v>
      </c>
      <c r="AY513" s="831">
        <v>0.45</v>
      </c>
      <c r="AZ513" s="959">
        <v>-6.9999999999999993E-2</v>
      </c>
      <c r="BA513" s="959">
        <v>-19.59</v>
      </c>
      <c r="BB513" s="959">
        <v>-11.24</v>
      </c>
      <c r="BC513" s="959">
        <v>-12.049999999999999</v>
      </c>
      <c r="BD513" s="1006"/>
      <c r="BE513" s="701">
        <v>2014</v>
      </c>
      <c r="BF513" s="986" t="e">
        <f>#VALUE!</f>
        <v>#VALUE!</v>
      </c>
      <c r="BG513" s="972">
        <v>0.6</v>
      </c>
    </row>
    <row r="514" spans="1:59" s="566" customFormat="1" x14ac:dyDescent="0.2">
      <c r="A514" s="645" t="s">
        <v>1804</v>
      </c>
      <c r="B514" s="651" t="s">
        <v>1805</v>
      </c>
      <c r="C514" s="1080" t="s">
        <v>109</v>
      </c>
      <c r="D514" s="1080" t="s">
        <v>4427</v>
      </c>
      <c r="E514" s="835">
        <v>8</v>
      </c>
      <c r="F514" s="554">
        <v>523</v>
      </c>
      <c r="G514" s="554" t="s">
        <v>116</v>
      </c>
      <c r="H514" s="554" t="s">
        <v>116</v>
      </c>
      <c r="I514" s="966">
        <v>46.08</v>
      </c>
      <c r="J514" s="745">
        <f t="shared" si="121"/>
        <v>3.7326388888888888</v>
      </c>
      <c r="K514" s="968">
        <v>0.43</v>
      </c>
      <c r="L514" s="679">
        <v>4</v>
      </c>
      <c r="M514" s="736">
        <f t="shared" si="122"/>
        <v>1.72</v>
      </c>
      <c r="N514" s="644" t="s">
        <v>120</v>
      </c>
      <c r="O514" s="838">
        <v>0.39</v>
      </c>
      <c r="P514" s="958">
        <v>43321</v>
      </c>
      <c r="Q514" s="958">
        <v>43344</v>
      </c>
      <c r="R514" s="736">
        <f t="shared" si="123"/>
        <v>10.25641025641025</v>
      </c>
      <c r="S514" s="802">
        <f>IF(INDEX(Historical!$D$7:$D$1452,MATCH(B514,Historical!$B$7:$B$1452,0))=0,"n/a",(INDEX(Historical!$C$7:$C$1452,MATCH(B514,Historical!$B$7:$B$1452,0))/INDEX(Historical!$D$7:$D$1452,MATCH(B514,Historical!$B$7:$B$1452,0))-1)*100)</f>
        <v>1.650165016501659</v>
      </c>
      <c r="T514" s="802">
        <f>IF(INDEX(Historical!$F$7:$F$1452,MATCH(B514,Historical!$B$7:$B$1452,0))=0,"n/a",((INDEX(Historical!$C$7:$C$1452,MATCH(B514,Historical!$B$7:$B$1452,0))/INDEX(Historical!$F$7:$F$1452,MATCH(B514,Historical!$B$7:$B$1452,0)))^(1/3)-1)*100)</f>
        <v>4.4870138160446604</v>
      </c>
      <c r="U514" s="802">
        <f>IF(INDEX(Historical!$I$7:$I$1452,MATCH(B514,Historical!$B$7:$B$1452,0))=0,"n/a",((INDEX(Historical!$C$7:$C$1452,MATCH(B514,Historical!$B$7:$B$1452,0))/INDEX(Historical!$I$7:$I$1452,MATCH(B514,Historical!$B$7:$B$1452,0)))^(1/5)-1)*100)</f>
        <v>11.842691472014465</v>
      </c>
      <c r="V514" s="802">
        <f>IF(INDEX(Historical!$O$7:$O$1452,MATCH(B514,Historical!$B$7:$B$1452,0))=0,"n/a",((INDEX(Historical!$C$7:$C$1452,MATCH(B514,Historical!$B$7:$B$1452,0))/INDEX(Historical!$O$7:$O$1452,MATCH(B514,Historical!$B$7:$B$1452,0)))^(1/10)-1)*100)</f>
        <v>2.6984458370878706</v>
      </c>
      <c r="W514" s="803">
        <f t="shared" si="124"/>
        <v>4.3887082368845878</v>
      </c>
      <c r="X514" s="804">
        <f t="shared" si="125"/>
        <v>7.8951276480096437</v>
      </c>
      <c r="Y514" s="759"/>
      <c r="Z514" s="745">
        <f t="shared" si="126"/>
        <v>45.623342175066313</v>
      </c>
      <c r="AA514" s="678">
        <f t="shared" si="127"/>
        <v>12.222811671087532</v>
      </c>
      <c r="AB514" s="679">
        <v>12</v>
      </c>
      <c r="AC514" s="959">
        <v>3.77</v>
      </c>
      <c r="AD514" s="959">
        <v>1.1200000000000001</v>
      </c>
      <c r="AE514" s="959">
        <v>3.58</v>
      </c>
      <c r="AF514" s="959">
        <v>1.26</v>
      </c>
      <c r="AG514" s="959">
        <v>11.700000000000001</v>
      </c>
      <c r="AH514" s="959">
        <v>-9.4</v>
      </c>
      <c r="AI514" s="959">
        <v>20</v>
      </c>
      <c r="AJ514" s="959">
        <v>1.5</v>
      </c>
      <c r="AK514" s="959">
        <v>10.94</v>
      </c>
      <c r="AL514" s="969">
        <v>224470</v>
      </c>
      <c r="AM514" s="964">
        <v>77.8</v>
      </c>
      <c r="AN514" s="959">
        <v>1.26</v>
      </c>
      <c r="AO514" s="845">
        <f t="shared" si="128"/>
        <v>3.3525186898158221</v>
      </c>
      <c r="AP514" s="846">
        <f t="shared" si="129"/>
        <v>15.575330360903354</v>
      </c>
      <c r="AQ514" s="680">
        <f t="shared" si="130"/>
        <v>-17.266847420099975</v>
      </c>
      <c r="AR514" s="745">
        <f>INDEX(Historical!$C$7:$C$1452,MATCH(B514,Historical!$B$7:$B$1452,0))*IF(AH514="n/a",1.03,IF(AH514&lt;0,1.01,IF(AH514&gt;10,1.1,(1+AH514/100))))</f>
        <v>1.5554000000000001</v>
      </c>
      <c r="AS514" s="678">
        <f t="shared" si="131"/>
        <v>1.7109400000000003</v>
      </c>
      <c r="AT514" s="678">
        <f t="shared" si="137"/>
        <v>1.8820340000000004</v>
      </c>
      <c r="AU514" s="678">
        <f t="shared" si="137"/>
        <v>2.0702374000000008</v>
      </c>
      <c r="AV514" s="678">
        <f t="shared" si="137"/>
        <v>2.2772611400000011</v>
      </c>
      <c r="AW514" s="745">
        <f t="shared" si="132"/>
        <v>9.4958725400000024</v>
      </c>
      <c r="AX514" s="854">
        <f t="shared" si="133"/>
        <v>20.607362282986116</v>
      </c>
      <c r="AY514" s="1090">
        <v>1.07</v>
      </c>
      <c r="AZ514" s="964">
        <v>7.1099999999999994</v>
      </c>
      <c r="BA514" s="964">
        <v>-30.509999999999998</v>
      </c>
      <c r="BB514" s="964">
        <v>-9.5299999999999994</v>
      </c>
      <c r="BC514" s="964">
        <v>-14.63</v>
      </c>
      <c r="BD514" s="1006"/>
      <c r="BE514" s="701">
        <v>2011</v>
      </c>
      <c r="BF514" s="986" t="e">
        <f>#VALUE!</f>
        <v>#VALUE!</v>
      </c>
      <c r="BG514" s="972">
        <v>1.0999999999999999</v>
      </c>
    </row>
    <row r="515" spans="1:59" s="566" customFormat="1" x14ac:dyDescent="0.2">
      <c r="A515" s="566" t="s">
        <v>1806</v>
      </c>
      <c r="B515" s="651" t="s">
        <v>1807</v>
      </c>
      <c r="C515" s="1080" t="s">
        <v>248</v>
      </c>
      <c r="D515" s="1080" t="s">
        <v>4441</v>
      </c>
      <c r="E515" s="835">
        <v>9</v>
      </c>
      <c r="F515" s="554">
        <v>350</v>
      </c>
      <c r="G515" s="554" t="s">
        <v>107</v>
      </c>
      <c r="H515" s="554" t="s">
        <v>107</v>
      </c>
      <c r="I515" s="966">
        <v>15.61</v>
      </c>
      <c r="J515" s="745">
        <f t="shared" si="121"/>
        <v>2.1780909673286359</v>
      </c>
      <c r="K515" s="968">
        <v>8.5000000000000006E-2</v>
      </c>
      <c r="L515" s="679">
        <v>4</v>
      </c>
      <c r="M515" s="736">
        <f t="shared" si="122"/>
        <v>0.34</v>
      </c>
      <c r="N515" s="644" t="s">
        <v>150</v>
      </c>
      <c r="O515" s="838">
        <v>7.0000000000000007E-2</v>
      </c>
      <c r="P515" s="695">
        <v>43159</v>
      </c>
      <c r="Q515" s="695">
        <v>43174</v>
      </c>
      <c r="R515" s="736">
        <f t="shared" si="123"/>
        <v>21.428571428571423</v>
      </c>
      <c r="S515" s="802">
        <f>IF(INDEX(Historical!$D$7:$D$1452,MATCH(B515,Historical!$B$7:$B$1452,0))=0,"n/a",(INDEX(Historical!$C$7:$C$1452,MATCH(B515,Historical!$B$7:$B$1452,0))/INDEX(Historical!$D$7:$D$1452,MATCH(B515,Historical!$B$7:$B$1452,0))-1)*100)</f>
        <v>14.285714285714302</v>
      </c>
      <c r="T515" s="802">
        <f>IF(INDEX(Historical!$F$7:$F$1452,MATCH(B515,Historical!$B$7:$B$1452,0))=0,"n/a",((INDEX(Historical!$C$7:$C$1452,MATCH(B515,Historical!$B$7:$B$1452,0))/INDEX(Historical!$F$7:$F$1452,MATCH(B515,Historical!$B$7:$B$1452,0)))^(1/3)-1)*100)</f>
        <v>10.951894815076436</v>
      </c>
      <c r="U515" s="802">
        <f>IF(INDEX(Historical!$I$7:$I$1452,MATCH(B515,Historical!$B$7:$B$1452,0))=0,"n/a",((INDEX(Historical!$C$7:$C$1452,MATCH(B515,Historical!$B$7:$B$1452,0))/INDEX(Historical!$I$7:$I$1452,MATCH(B515,Historical!$B$7:$B$1452,0)))^(1/5)-1)*100)</f>
        <v>22.865967908314722</v>
      </c>
      <c r="V515" s="802">
        <f>IF(INDEX(Historical!$O$7:$O$1452,MATCH(B515,Historical!$B$7:$B$1452,0))=0,"n/a",((INDEX(Historical!$C$7:$C$1452,MATCH(B515,Historical!$B$7:$B$1452,0))/INDEX(Historical!$O$7:$O$1452,MATCH(B515,Historical!$B$7:$B$1452,0)))^(1/10)-1)*100)</f>
        <v>-1.326438160205845</v>
      </c>
      <c r="W515" s="803" t="str">
        <f t="shared" si="124"/>
        <v>n/a</v>
      </c>
      <c r="X515" s="804">
        <f t="shared" si="125"/>
        <v>0.32526270139850244</v>
      </c>
      <c r="Y515" s="756"/>
      <c r="Z515" s="745">
        <f t="shared" si="126"/>
        <v>18.085106382978726</v>
      </c>
      <c r="AA515" s="678">
        <f t="shared" si="127"/>
        <v>8.3031914893617031</v>
      </c>
      <c r="AB515" s="679">
        <v>12</v>
      </c>
      <c r="AC515" s="959">
        <v>1.88</v>
      </c>
      <c r="AD515" s="959">
        <v>0.31</v>
      </c>
      <c r="AE515" s="959">
        <v>2.57</v>
      </c>
      <c r="AF515" s="959">
        <v>4.7300000000000004</v>
      </c>
      <c r="AG515" s="959">
        <v>106.80000000000001</v>
      </c>
      <c r="AH515" s="959">
        <v>-58.099999999999994</v>
      </c>
      <c r="AI515" s="959">
        <v>16.14</v>
      </c>
      <c r="AJ515" s="959">
        <v>70.3</v>
      </c>
      <c r="AK515" s="959">
        <v>26.8</v>
      </c>
      <c r="AL515" s="969">
        <v>3870</v>
      </c>
      <c r="AM515" s="964">
        <v>6.7</v>
      </c>
      <c r="AN515" s="959">
        <v>3.56</v>
      </c>
      <c r="AO515" s="845">
        <f t="shared" si="128"/>
        <v>16.740867386281657</v>
      </c>
      <c r="AP515" s="846">
        <f t="shared" si="129"/>
        <v>25.044058875643358</v>
      </c>
      <c r="AQ515" s="680">
        <f t="shared" si="130"/>
        <v>32.117953603220052</v>
      </c>
      <c r="AR515" s="745">
        <f>INDEX(Historical!$C$7:$C$1452,MATCH(B515,Historical!$B$7:$B$1452,0))*IF(AH515="n/a",1.03,IF(AH515&lt;0,1.01,IF(AH515&gt;10,1.1,(1+AH515/100))))</f>
        <v>0.28280000000000005</v>
      </c>
      <c r="AS515" s="678">
        <f t="shared" si="131"/>
        <v>0.31108000000000008</v>
      </c>
      <c r="AT515" s="678">
        <f t="shared" si="137"/>
        <v>0.3421880000000001</v>
      </c>
      <c r="AU515" s="678">
        <f t="shared" si="137"/>
        <v>0.37640680000000015</v>
      </c>
      <c r="AV515" s="678">
        <f t="shared" si="137"/>
        <v>0.41404748000000019</v>
      </c>
      <c r="AW515" s="745">
        <f t="shared" si="132"/>
        <v>1.7265222800000006</v>
      </c>
      <c r="AX515" s="854">
        <f t="shared" si="133"/>
        <v>11.060360538116596</v>
      </c>
      <c r="AY515" s="1090">
        <v>0.67</v>
      </c>
      <c r="AZ515" s="964">
        <v>5.47</v>
      </c>
      <c r="BA515" s="964">
        <v>-16.46</v>
      </c>
      <c r="BB515" s="964">
        <v>-8.39</v>
      </c>
      <c r="BC515" s="964">
        <v>-9.17</v>
      </c>
      <c r="BD515" s="1006"/>
      <c r="BE515" s="701">
        <v>2010</v>
      </c>
      <c r="BF515" s="986" t="e">
        <f>#VALUE!</f>
        <v>#VALUE!</v>
      </c>
      <c r="BG515" s="972">
        <v>14.299999999999999</v>
      </c>
    </row>
    <row r="516" spans="1:59" s="566" customFormat="1" x14ac:dyDescent="0.2">
      <c r="A516" s="566" t="s">
        <v>1808</v>
      </c>
      <c r="B516" s="651" t="s">
        <v>1809</v>
      </c>
      <c r="C516" s="1080" t="s">
        <v>109</v>
      </c>
      <c r="D516" s="1080" t="s">
        <v>4427</v>
      </c>
      <c r="E516" s="835">
        <v>8</v>
      </c>
      <c r="F516" s="554">
        <v>474</v>
      </c>
      <c r="G516" s="554" t="s">
        <v>38</v>
      </c>
      <c r="H516" s="554" t="s">
        <v>38</v>
      </c>
      <c r="I516" s="966">
        <v>36.69</v>
      </c>
      <c r="J516" s="745">
        <f t="shared" si="121"/>
        <v>3.161624420823113</v>
      </c>
      <c r="K516" s="968">
        <v>0.28999999999999998</v>
      </c>
      <c r="L516" s="679">
        <v>4</v>
      </c>
      <c r="M516" s="736">
        <f t="shared" si="122"/>
        <v>1.1599999999999999</v>
      </c>
      <c r="N516" s="644" t="s">
        <v>165</v>
      </c>
      <c r="O516" s="838">
        <v>0.26</v>
      </c>
      <c r="P516" s="958">
        <v>43167</v>
      </c>
      <c r="Q516" s="958">
        <v>43192</v>
      </c>
      <c r="R516" s="736">
        <f t="shared" si="123"/>
        <v>11.538461538461526</v>
      </c>
      <c r="S516" s="802">
        <f>IF(INDEX(Historical!$D$7:$D$1452,MATCH(B516,Historical!$B$7:$B$1452,0))=0,"n/a",(INDEX(Historical!$C$7:$C$1452,MATCH(B516,Historical!$B$7:$B$1452,0))/INDEX(Historical!$D$7:$D$1452,MATCH(B516,Historical!$B$7:$B$1452,0))-1)*100)</f>
        <v>7.3684210526315796</v>
      </c>
      <c r="T516" s="802">
        <f>IF(INDEX(Historical!$F$7:$F$1452,MATCH(B516,Historical!$B$7:$B$1452,0))=0,"n/a",((INDEX(Historical!$C$7:$C$1452,MATCH(B516,Historical!$B$7:$B$1452,0))/INDEX(Historical!$F$7:$F$1452,MATCH(B516,Historical!$B$7:$B$1452,0)))^(1/3)-1)*100)</f>
        <v>5.8523669119355803</v>
      </c>
      <c r="U516" s="802">
        <f>IF(INDEX(Historical!$I$7:$I$1452,MATCH(B516,Historical!$B$7:$B$1452,0))=0,"n/a",((INDEX(Historical!$C$7:$C$1452,MATCH(B516,Historical!$B$7:$B$1452,0))/INDEX(Historical!$I$7:$I$1452,MATCH(B516,Historical!$B$7:$B$1452,0)))^(1/5)-1)*100)</f>
        <v>8.4471771197698544</v>
      </c>
      <c r="V516" s="802">
        <f>IF(INDEX(Historical!$O$7:$O$1452,MATCH(B516,Historical!$B$7:$B$1452,0))=0,"n/a",((INDEX(Historical!$C$7:$C$1452,MATCH(B516,Historical!$B$7:$B$1452,0))/INDEX(Historical!$O$7:$O$1452,MATCH(B516,Historical!$B$7:$B$1452,0)))^(1/10)-1)*100)</f>
        <v>-0.66155273023846828</v>
      </c>
      <c r="W516" s="803" t="str">
        <f t="shared" si="124"/>
        <v>n/a</v>
      </c>
      <c r="X516" s="804">
        <f t="shared" si="125"/>
        <v>1.4819608982052375</v>
      </c>
      <c r="Y516" s="760"/>
      <c r="Z516" s="745">
        <f t="shared" si="126"/>
        <v>42.028985507246375</v>
      </c>
      <c r="AA516" s="678">
        <f t="shared" si="127"/>
        <v>13.293478260869566</v>
      </c>
      <c r="AB516" s="679">
        <v>12</v>
      </c>
      <c r="AC516" s="959">
        <v>2.76</v>
      </c>
      <c r="AD516" s="959">
        <v>1.33</v>
      </c>
      <c r="AE516" s="959">
        <v>5.43</v>
      </c>
      <c r="AF516" s="959">
        <v>0.96</v>
      </c>
      <c r="AG516" s="959">
        <v>7.3999999999999995</v>
      </c>
      <c r="AH516" s="959">
        <v>12.7</v>
      </c>
      <c r="AI516" s="959">
        <v>15.509999999999998</v>
      </c>
      <c r="AJ516" s="959">
        <v>5.7</v>
      </c>
      <c r="AK516" s="959">
        <v>10</v>
      </c>
      <c r="AL516" s="969">
        <v>2060</v>
      </c>
      <c r="AM516" s="964">
        <v>0.1</v>
      </c>
      <c r="AN516" s="959">
        <v>0.1</v>
      </c>
      <c r="AO516" s="845">
        <f t="shared" si="128"/>
        <v>-1.6846767202765989</v>
      </c>
      <c r="AP516" s="846">
        <f t="shared" si="129"/>
        <v>11.608801540592967</v>
      </c>
      <c r="AQ516" s="680">
        <f t="shared" si="130"/>
        <v>-24.688088206638824</v>
      </c>
      <c r="AR516" s="745">
        <f>INDEX(Historical!$C$7:$C$1452,MATCH(B516,Historical!$B$7:$B$1452,0))*IF(AH516="n/a",1.03,IF(AH516&lt;0,1.01,IF(AH516&gt;10,1.1,(1+AH516/100))))</f>
        <v>1.1220000000000001</v>
      </c>
      <c r="AS516" s="678">
        <f t="shared" si="131"/>
        <v>1.2342000000000002</v>
      </c>
      <c r="AT516" s="678">
        <f t="shared" si="137"/>
        <v>1.3576200000000003</v>
      </c>
      <c r="AU516" s="678">
        <f t="shared" si="137"/>
        <v>1.4933820000000004</v>
      </c>
      <c r="AV516" s="678">
        <f t="shared" si="137"/>
        <v>1.6427202000000005</v>
      </c>
      <c r="AW516" s="745">
        <f t="shared" si="132"/>
        <v>6.8499222000000008</v>
      </c>
      <c r="AX516" s="854">
        <f t="shared" si="133"/>
        <v>18.669725265739988</v>
      </c>
      <c r="AY516" s="1090">
        <v>1.1000000000000001</v>
      </c>
      <c r="AZ516" s="964">
        <v>7.4700000000000006</v>
      </c>
      <c r="BA516" s="964">
        <v>-28.23</v>
      </c>
      <c r="BB516" s="964">
        <v>-9.1</v>
      </c>
      <c r="BC516" s="964">
        <v>-17.740000000000002</v>
      </c>
      <c r="BD516" s="1006"/>
      <c r="BE516" s="701">
        <v>2011</v>
      </c>
      <c r="BF516" s="986" t="e">
        <f>#VALUE!</f>
        <v>#VALUE!</v>
      </c>
      <c r="BG516" s="972">
        <v>1.0999999999999999</v>
      </c>
    </row>
    <row r="517" spans="1:59" s="566" customFormat="1" x14ac:dyDescent="0.2">
      <c r="A517" s="566" t="s">
        <v>1810</v>
      </c>
      <c r="B517" s="651" t="s">
        <v>1811</v>
      </c>
      <c r="C517" s="1080" t="s">
        <v>109</v>
      </c>
      <c r="D517" s="1080" t="s">
        <v>4427</v>
      </c>
      <c r="E517" s="835">
        <v>8</v>
      </c>
      <c r="F517" s="554">
        <v>494</v>
      </c>
      <c r="G517" s="554" t="s">
        <v>107</v>
      </c>
      <c r="H517" s="554" t="s">
        <v>107</v>
      </c>
      <c r="I517" s="966">
        <v>19.09</v>
      </c>
      <c r="J517" s="745">
        <f t="shared" si="121"/>
        <v>4.1906757464641178</v>
      </c>
      <c r="K517" s="968">
        <v>0.2</v>
      </c>
      <c r="L517" s="679">
        <v>4</v>
      </c>
      <c r="M517" s="736">
        <f t="shared" si="122"/>
        <v>0.8</v>
      </c>
      <c r="N517" s="644" t="s">
        <v>438</v>
      </c>
      <c r="O517" s="838">
        <v>0.18</v>
      </c>
      <c r="P517" s="958">
        <v>43228</v>
      </c>
      <c r="Q517" s="958">
        <v>43243</v>
      </c>
      <c r="R517" s="736">
        <f t="shared" si="123"/>
        <v>11.111111111111121</v>
      </c>
      <c r="S517" s="802">
        <f>IF(INDEX(Historical!$D$7:$D$1452,MATCH(B517,Historical!$B$7:$B$1452,0))=0,"n/a",(INDEX(Historical!$C$7:$C$1452,MATCH(B517,Historical!$B$7:$B$1452,0))/INDEX(Historical!$D$7:$D$1452,MATCH(B517,Historical!$B$7:$B$1452,0))-1)*100)</f>
        <v>5.9701492537313383</v>
      </c>
      <c r="T517" s="802">
        <f>IF(INDEX(Historical!$F$7:$F$1452,MATCH(B517,Historical!$B$7:$B$1452,0))=0,"n/a",((INDEX(Historical!$C$7:$C$1452,MATCH(B517,Historical!$B$7:$B$1452,0))/INDEX(Historical!$F$7:$F$1452,MATCH(B517,Historical!$B$7:$B$1452,0)))^(1/3)-1)*100)</f>
        <v>13.15856278640517</v>
      </c>
      <c r="U517" s="802">
        <f>IF(INDEX(Historical!$I$7:$I$1452,MATCH(B517,Historical!$B$7:$B$1452,0))=0,"n/a",((INDEX(Historical!$C$7:$C$1452,MATCH(B517,Historical!$B$7:$B$1452,0))/INDEX(Historical!$I$7:$I$1452,MATCH(B517,Historical!$B$7:$B$1452,0)))^(1/5)-1)*100)</f>
        <v>14.548965023160299</v>
      </c>
      <c r="V517" s="802">
        <f>IF(INDEX(Historical!$O$7:$O$1452,MATCH(B517,Historical!$B$7:$B$1452,0))=0,"n/a",((INDEX(Historical!$C$7:$C$1452,MATCH(B517,Historical!$B$7:$B$1452,0))/INDEX(Historical!$O$7:$O$1452,MATCH(B517,Historical!$B$7:$B$1452,0)))^(1/10)-1)*100)</f>
        <v>1.0433735105245034</v>
      </c>
      <c r="W517" s="803">
        <f t="shared" si="124"/>
        <v>13.944157941911465</v>
      </c>
      <c r="X517" s="804">
        <f t="shared" si="125"/>
        <v>1.3107175696540811</v>
      </c>
      <c r="Y517" s="759"/>
      <c r="Z517" s="745">
        <f t="shared" si="126"/>
        <v>47.058823529411768</v>
      </c>
      <c r="AA517" s="678">
        <f t="shared" si="127"/>
        <v>11.229411764705883</v>
      </c>
      <c r="AB517" s="679">
        <v>12</v>
      </c>
      <c r="AC517" s="959">
        <v>1.7</v>
      </c>
      <c r="AD517" s="959" t="s">
        <v>138</v>
      </c>
      <c r="AE517" s="959">
        <v>4.04</v>
      </c>
      <c r="AF517" s="959">
        <v>1.68</v>
      </c>
      <c r="AG517" s="959">
        <v>14.099999999999998</v>
      </c>
      <c r="AH517" s="959">
        <v>9.3000000000000007</v>
      </c>
      <c r="AI517" s="959">
        <v>3.49</v>
      </c>
      <c r="AJ517" s="959">
        <v>11.1</v>
      </c>
      <c r="AK517" s="959" t="s">
        <v>138</v>
      </c>
      <c r="AL517" s="969">
        <v>330.45</v>
      </c>
      <c r="AM517" s="964">
        <v>0.70000000000000007</v>
      </c>
      <c r="AN517" s="959">
        <v>0.21</v>
      </c>
      <c r="AO517" s="845">
        <f t="shared" si="128"/>
        <v>7.5102290049185321</v>
      </c>
      <c r="AP517" s="846">
        <f t="shared" si="129"/>
        <v>18.739640769624415</v>
      </c>
      <c r="AQ517" s="680">
        <f t="shared" si="130"/>
        <v>-8.4323886356076692</v>
      </c>
      <c r="AR517" s="745">
        <f>INDEX(Historical!$C$7:$C$1452,MATCH(B517,Historical!$B$7:$B$1452,0))*IF(AH517="n/a",1.03,IF(AH517&lt;0,1.01,IF(AH517&gt;10,1.1,(1+AH517/100))))</f>
        <v>0.77603000000000011</v>
      </c>
      <c r="AS517" s="678">
        <f t="shared" si="131"/>
        <v>0.80311344700000009</v>
      </c>
      <c r="AT517" s="678">
        <f t="shared" si="137"/>
        <v>0.82720685041000008</v>
      </c>
      <c r="AU517" s="678">
        <f t="shared" si="137"/>
        <v>0.8520230559223001</v>
      </c>
      <c r="AV517" s="678">
        <f t="shared" si="137"/>
        <v>0.87758374759996916</v>
      </c>
      <c r="AW517" s="745">
        <f t="shared" si="132"/>
        <v>4.13595710093227</v>
      </c>
      <c r="AX517" s="854">
        <f t="shared" si="133"/>
        <v>21.665568889116134</v>
      </c>
      <c r="AY517" s="1090">
        <v>0.67</v>
      </c>
      <c r="AZ517" s="964">
        <v>5.7</v>
      </c>
      <c r="BA517" s="964">
        <v>-29.17</v>
      </c>
      <c r="BB517" s="964">
        <v>-7.95</v>
      </c>
      <c r="BC517" s="964">
        <v>-20.059999999999999</v>
      </c>
      <c r="BD517" s="1006"/>
      <c r="BE517" s="701">
        <v>2011</v>
      </c>
      <c r="BF517" s="986" t="e">
        <f>#VALUE!</f>
        <v>#VALUE!</v>
      </c>
      <c r="BG517" s="972">
        <v>1.2</v>
      </c>
    </row>
    <row r="518" spans="1:59" s="566" customFormat="1" x14ac:dyDescent="0.2">
      <c r="A518" s="645" t="s">
        <v>1812</v>
      </c>
      <c r="B518" s="651" t="s">
        <v>1813</v>
      </c>
      <c r="C518" s="1080" t="s">
        <v>180</v>
      </c>
      <c r="D518" s="1080" t="s">
        <v>4425</v>
      </c>
      <c r="E518" s="835">
        <v>6</v>
      </c>
      <c r="F518" s="554">
        <v>747</v>
      </c>
      <c r="G518" s="554" t="s">
        <v>107</v>
      </c>
      <c r="H518" s="554" t="s">
        <v>107</v>
      </c>
      <c r="I518" s="966">
        <v>27.73</v>
      </c>
      <c r="J518" s="745">
        <f t="shared" si="121"/>
        <v>8.5827623512441402</v>
      </c>
      <c r="K518" s="968">
        <v>0.59499999999999997</v>
      </c>
      <c r="L518" s="679">
        <v>4</v>
      </c>
      <c r="M518" s="736">
        <f t="shared" si="122"/>
        <v>2.38</v>
      </c>
      <c r="N518" s="644" t="s">
        <v>652</v>
      </c>
      <c r="O518" s="838">
        <v>0.58250000000000002</v>
      </c>
      <c r="P518" s="958">
        <v>43403</v>
      </c>
      <c r="Q518" s="958">
        <v>43425</v>
      </c>
      <c r="R518" s="736">
        <f t="shared" si="123"/>
        <v>2.1459227467811082</v>
      </c>
      <c r="S518" s="802">
        <f>IF(INDEX(Historical!$D$7:$D$1452,MATCH(B518,Historical!$B$7:$B$1452,0))=0,"n/a",(INDEX(Historical!$C$7:$C$1452,MATCH(B518,Historical!$B$7:$B$1452,0))/INDEX(Historical!$D$7:$D$1452,MATCH(B518,Historical!$B$7:$B$1452,0))-1)*100)</f>
        <v>18.124634289057905</v>
      </c>
      <c r="T518" s="802">
        <f>IF(INDEX(Historical!$F$7:$F$1452,MATCH(B518,Historical!$B$7:$B$1452,0))=0,"n/a",((INDEX(Historical!$C$7:$C$1452,MATCH(B518,Historical!$B$7:$B$1452,0))/INDEX(Historical!$F$7:$F$1452,MATCH(B518,Historical!$B$7:$B$1452,0)))^(1/3)-1)*100)</f>
        <v>24.623346864014238</v>
      </c>
      <c r="U518" s="802" t="str">
        <f>IF(INDEX(Historical!$I$7:$I$1452,MATCH(B518,Historical!$B$7:$B$1452,0))=0,"n/a",((INDEX(Historical!$C$7:$C$1452,MATCH(B518,Historical!$B$7:$B$1452,0))/INDEX(Historical!$I$7:$I$1452,MATCH(B518,Historical!$B$7:$B$1452,0)))^(1/5)-1)*100)</f>
        <v>n/a</v>
      </c>
      <c r="V518" s="802" t="str">
        <f>IF(INDEX(Historical!$O$7:$O$1452,MATCH(B518,Historical!$B$7:$B$1452,0))=0,"n/a",((INDEX(Historical!$C$7:$C$1452,MATCH(B518,Historical!$B$7:$B$1452,0))/INDEX(Historical!$O$7:$O$1452,MATCH(B518,Historical!$B$7:$B$1452,0)))^(1/10)-1)*100)</f>
        <v>n/a</v>
      </c>
      <c r="W518" s="803" t="str">
        <f t="shared" si="124"/>
        <v>n/a</v>
      </c>
      <c r="X518" s="804" t="str">
        <f t="shared" si="125"/>
        <v>n/a</v>
      </c>
      <c r="Y518" s="967" t="s">
        <v>4072</v>
      </c>
      <c r="Z518" s="745">
        <f t="shared" si="126"/>
        <v>138.37209302325581</v>
      </c>
      <c r="AA518" s="678">
        <f t="shared" si="127"/>
        <v>16.122093023255815</v>
      </c>
      <c r="AB518" s="679">
        <v>12</v>
      </c>
      <c r="AC518" s="959">
        <v>1.72</v>
      </c>
      <c r="AD518" s="959">
        <v>0.89</v>
      </c>
      <c r="AE518" s="959">
        <v>3.01</v>
      </c>
      <c r="AF518" s="959">
        <v>6.19</v>
      </c>
      <c r="AG518" s="959">
        <v>37</v>
      </c>
      <c r="AH518" s="959">
        <v>12.6</v>
      </c>
      <c r="AI518" s="959">
        <v>37.86</v>
      </c>
      <c r="AJ518" s="959">
        <v>166.4</v>
      </c>
      <c r="AK518" s="959">
        <v>18.27</v>
      </c>
      <c r="AL518" s="969">
        <v>6220</v>
      </c>
      <c r="AM518" s="964">
        <v>77.900000000000006</v>
      </c>
      <c r="AN518" s="959">
        <v>4.68</v>
      </c>
      <c r="AO518" s="845" t="str">
        <f t="shared" si="128"/>
        <v>n/a</v>
      </c>
      <c r="AP518" s="846" t="str">
        <f t="shared" si="129"/>
        <v>n/a</v>
      </c>
      <c r="AQ518" s="680">
        <f t="shared" si="130"/>
        <v>110.60310835941145</v>
      </c>
      <c r="AR518" s="745">
        <f>INDEX(Historical!$C$7:$C$1452,MATCH(B518,Historical!$B$7:$B$1452,0))*IF(AH518="n/a",1.03,IF(AH518&lt;0,1.01,IF(AH518&gt;10,1.1,(1+AH518/100))))</f>
        <v>2.2206250000000001</v>
      </c>
      <c r="AS518" s="678">
        <f t="shared" si="131"/>
        <v>2.4426875000000003</v>
      </c>
      <c r="AT518" s="678">
        <f t="shared" si="137"/>
        <v>2.6869562500000006</v>
      </c>
      <c r="AU518" s="678">
        <f t="shared" si="137"/>
        <v>2.9556518750000009</v>
      </c>
      <c r="AV518" s="678">
        <f t="shared" si="137"/>
        <v>3.2512170625000012</v>
      </c>
      <c r="AW518" s="745">
        <f t="shared" si="132"/>
        <v>13.557137687500003</v>
      </c>
      <c r="AX518" s="854">
        <f t="shared" si="133"/>
        <v>48.889786107104229</v>
      </c>
      <c r="AY518" s="1090">
        <v>1.26</v>
      </c>
      <c r="AZ518" s="964">
        <v>7.1099999999999994</v>
      </c>
      <c r="BA518" s="964">
        <v>-35.39</v>
      </c>
      <c r="BB518" s="964">
        <v>-5.99</v>
      </c>
      <c r="BC518" s="964">
        <v>-17.07</v>
      </c>
      <c r="BD518" s="1006"/>
      <c r="BE518" s="701">
        <v>2013</v>
      </c>
      <c r="BF518" s="986" t="e">
        <f>#VALUE!</f>
        <v>#VALUE!</v>
      </c>
      <c r="BG518" s="972">
        <v>4.3999999999999995</v>
      </c>
    </row>
    <row r="519" spans="1:59" s="566" customFormat="1" x14ac:dyDescent="0.2">
      <c r="A519" s="566" t="s">
        <v>1814</v>
      </c>
      <c r="B519" s="651" t="s">
        <v>1815</v>
      </c>
      <c r="C519" s="1080" t="s">
        <v>113</v>
      </c>
      <c r="D519" s="1080" t="s">
        <v>214</v>
      </c>
      <c r="E519" s="836">
        <v>8</v>
      </c>
      <c r="F519" s="554">
        <v>431</v>
      </c>
      <c r="G519" s="554" t="s">
        <v>107</v>
      </c>
      <c r="H519" s="554" t="s">
        <v>107</v>
      </c>
      <c r="I519" s="966">
        <v>70.25</v>
      </c>
      <c r="J519" s="745">
        <f t="shared" ref="J519:J534" si="138">(M519/I519)*100</f>
        <v>0.68327402135231319</v>
      </c>
      <c r="K519" s="968">
        <v>0.12</v>
      </c>
      <c r="L519" s="679">
        <v>4</v>
      </c>
      <c r="M519" s="736">
        <f t="shared" ref="M519:M534" si="139">K519*L519</f>
        <v>0.48</v>
      </c>
      <c r="N519" s="644" t="s">
        <v>808</v>
      </c>
      <c r="O519" s="838">
        <v>0.1</v>
      </c>
      <c r="P519" s="960">
        <v>42957</v>
      </c>
      <c r="Q519" s="960">
        <v>42975</v>
      </c>
      <c r="R519" s="736">
        <f t="shared" ref="R519:R534" si="140">(K519-O519)/O519*100</f>
        <v>19.999999999999989</v>
      </c>
      <c r="S519" s="802">
        <f>IF(INDEX(Historical!$D$7:$D$1452,MATCH(B519,Historical!$B$7:$B$1452,0))=0,"n/a",(INDEX(Historical!$C$7:$C$1452,MATCH(B519,Historical!$B$7:$B$1452,0))/INDEX(Historical!$D$7:$D$1452,MATCH(B519,Historical!$B$7:$B$1452,0))-1)*100)</f>
        <v>22.222222222222232</v>
      </c>
      <c r="T519" s="802">
        <f>IF(INDEX(Historical!$F$7:$F$1452,MATCH(B519,Historical!$B$7:$B$1452,0))=0,"n/a",((INDEX(Historical!$C$7:$C$1452,MATCH(B519,Historical!$B$7:$B$1452,0))/INDEX(Historical!$F$7:$F$1452,MATCH(B519,Historical!$B$7:$B$1452,0)))^(1/3)-1)*100)</f>
        <v>30.059144685138683</v>
      </c>
      <c r="U519" s="802">
        <f>IF(INDEX(Historical!$I$7:$I$1452,MATCH(B519,Historical!$B$7:$B$1452,0))=0,"n/a",((INDEX(Historical!$C$7:$C$1452,MATCH(B519,Historical!$B$7:$B$1452,0))/INDEX(Historical!$I$7:$I$1452,MATCH(B519,Historical!$B$7:$B$1452,0)))^(1/5)-1)*100)</f>
        <v>40.628238838763522</v>
      </c>
      <c r="V519" s="802">
        <f>IF(INDEX(Historical!$O$7:$O$1452,MATCH(B519,Historical!$B$7:$B$1452,0))=0,"n/a",((INDEX(Historical!$C$7:$C$1452,MATCH(B519,Historical!$B$7:$B$1452,0))/INDEX(Historical!$O$7:$O$1452,MATCH(B519,Historical!$B$7:$B$1452,0)))^(1/10)-1)*100)</f>
        <v>36.220436655374314</v>
      </c>
      <c r="W519" s="803">
        <f t="shared" ref="W519:W534" si="141">IF(OR(U519&lt;=0,U519="n/a",V519&lt;=0,V519="n/a"),"n/a",U519/V519)</f>
        <v>1.1216937892087833</v>
      </c>
      <c r="X519" s="804">
        <f t="shared" ref="X519:X534" si="142">IF(OR(AJ519&lt;=0,AJ519="n/a",U519&lt;=0,U519="n/a"),"n/a",U519/AJ519)</f>
        <v>11.949482011401034</v>
      </c>
      <c r="Y519" s="770" t="s">
        <v>4490</v>
      </c>
      <c r="Z519" s="745">
        <f t="shared" ref="Z519:Z534" si="143">IF(OR(AC519&lt;0.01,AC519="n/a"),"n/a",M519/AC519*100)</f>
        <v>13.872832369942195</v>
      </c>
      <c r="AA519" s="678">
        <f t="shared" ref="AA519:AA534" si="144">IF(OR(AC519&lt;0.01,AC519="n/a"),"n/a",I519/AC519)</f>
        <v>20.303468208092486</v>
      </c>
      <c r="AB519" s="679">
        <v>12</v>
      </c>
      <c r="AC519" s="959">
        <v>3.46</v>
      </c>
      <c r="AD519" s="959">
        <v>1.31</v>
      </c>
      <c r="AE519" s="959">
        <v>1.61</v>
      </c>
      <c r="AF519" s="959">
        <v>2.33</v>
      </c>
      <c r="AG519" s="959">
        <v>10.7</v>
      </c>
      <c r="AH519" s="959">
        <v>-8.6</v>
      </c>
      <c r="AI519" s="959">
        <v>16.61</v>
      </c>
      <c r="AJ519" s="959">
        <v>3.4000000000000004</v>
      </c>
      <c r="AK519" s="959">
        <v>15.5</v>
      </c>
      <c r="AL519" s="969">
        <v>6970</v>
      </c>
      <c r="AM519" s="964">
        <v>2.1</v>
      </c>
      <c r="AN519" s="959">
        <v>1.34</v>
      </c>
      <c r="AO519" s="845">
        <f t="shared" ref="AO519:AO534" si="145">IF(U519="n/a","n/a",IF(AA519&lt;0,"n/a",IF(AA519="n/a","n/a",J519+U519-AA519)))</f>
        <v>21.008044652023347</v>
      </c>
      <c r="AP519" s="846">
        <f t="shared" ref="AP519:AP534" si="146">IF(U519="n/a","n/a",J519+U519)</f>
        <v>41.311512860115833</v>
      </c>
      <c r="AQ519" s="680">
        <f t="shared" ref="AQ519:AQ534" si="147">IF(OR(AC519&lt;0.01,AF519="n/a"),"n/a",(I519/SQRT(22.5*AC519*(I519/AF519))-1)*100)</f>
        <v>45.001273442462498</v>
      </c>
      <c r="AR519" s="745">
        <f>INDEX(Historical!$C$7:$C$1452,MATCH(B519,Historical!$B$7:$B$1452,0))*IF(AH519="n/a",1.03,IF(AH519&lt;0,1.01,IF(AH519&gt;10,1.1,(1+AH519/100))))</f>
        <v>0.44440000000000002</v>
      </c>
      <c r="AS519" s="678">
        <f t="shared" ref="AS519:AS534" si="148">IF($AI519="n/a",1.03*AR519,IF($AI519&lt;0,1.01*AR519,IF($AI519&gt;10,1.1*AR519,(1+$AI519/100)*AR519)))</f>
        <v>0.48884000000000005</v>
      </c>
      <c r="AT519" s="678">
        <f t="shared" si="137"/>
        <v>0.53772400000000009</v>
      </c>
      <c r="AU519" s="678">
        <f t="shared" si="137"/>
        <v>0.59149640000000014</v>
      </c>
      <c r="AV519" s="678">
        <f t="shared" si="137"/>
        <v>0.65064604000000026</v>
      </c>
      <c r="AW519" s="745">
        <f t="shared" ref="AW519:AW534" si="149">SUM(AR519:AV519)</f>
        <v>2.7131064400000007</v>
      </c>
      <c r="AX519" s="854">
        <f t="shared" ref="AX519:AX534" si="150">AW519/I519*100</f>
        <v>3.862073224199289</v>
      </c>
      <c r="AY519" s="1090">
        <v>1.43</v>
      </c>
      <c r="AZ519" s="964">
        <v>7.33</v>
      </c>
      <c r="BA519" s="964">
        <v>-39.119999999999997</v>
      </c>
      <c r="BB519" s="964">
        <v>-16.559999999999999</v>
      </c>
      <c r="BC519" s="964">
        <v>-26.27</v>
      </c>
      <c r="BD519" s="1006"/>
      <c r="BE519" s="701">
        <v>2012</v>
      </c>
      <c r="BF519" s="986" t="e">
        <f>#VALUE!</f>
        <v>#VALUE!</v>
      </c>
      <c r="BG519" s="972">
        <v>4.3</v>
      </c>
    </row>
    <row r="520" spans="1:59" s="566" customFormat="1" x14ac:dyDescent="0.2">
      <c r="A520" s="645" t="s">
        <v>3975</v>
      </c>
      <c r="B520" s="685" t="s">
        <v>3976</v>
      </c>
      <c r="C520" s="1080" t="s">
        <v>124</v>
      </c>
      <c r="D520" s="1080" t="s">
        <v>4256</v>
      </c>
      <c r="E520" s="835">
        <v>5</v>
      </c>
      <c r="F520" s="554">
        <v>849</v>
      </c>
      <c r="G520" s="554" t="s">
        <v>107</v>
      </c>
      <c r="H520" s="554" t="s">
        <v>107</v>
      </c>
      <c r="I520" s="966">
        <v>24.13</v>
      </c>
      <c r="J520" s="745">
        <f t="shared" si="138"/>
        <v>6.9738914214670542</v>
      </c>
      <c r="K520" s="968">
        <v>0.42070000000000002</v>
      </c>
      <c r="L520" s="679">
        <v>4</v>
      </c>
      <c r="M520" s="736">
        <f t="shared" si="139"/>
        <v>1.6828000000000001</v>
      </c>
      <c r="N520" s="644" t="s">
        <v>652</v>
      </c>
      <c r="O520" s="838">
        <v>0.4088</v>
      </c>
      <c r="P520" s="958">
        <v>43412</v>
      </c>
      <c r="Q520" s="958">
        <v>43430</v>
      </c>
      <c r="R520" s="736">
        <f t="shared" si="140"/>
        <v>2.9109589041095942</v>
      </c>
      <c r="S520" s="802">
        <f>IF(INDEX(Historical!$D$7:$D$1452,MATCH(B520,Historical!$B$7:$B$1452,0))=0,"n/a",(INDEX(Historical!$C$7:$C$1452,MATCH(B520,Historical!$B$7:$B$1452,0))/INDEX(Historical!$D$7:$D$1452,MATCH(B520,Historical!$B$7:$B$1452,0))-1)*100)</f>
        <v>12.013996889580092</v>
      </c>
      <c r="T520" s="802">
        <f>IF(INDEX(Historical!$F$7:$F$1452,MATCH(B520,Historical!$B$7:$B$1452,0))=0,"n/a",((INDEX(Historical!$C$7:$C$1452,MATCH(B520,Historical!$B$7:$B$1452,0))/INDEX(Historical!$F$7:$F$1452,MATCH(B520,Historical!$B$7:$B$1452,0)))^(1/3)-1)*100)</f>
        <v>103.71103597698563</v>
      </c>
      <c r="U520" s="802" t="str">
        <f>IF(INDEX(Historical!$I$7:$I$1452,MATCH(B520,Historical!$B$7:$B$1452,0))=0,"n/a",((INDEX(Historical!$C$7:$C$1452,MATCH(B520,Historical!$B$7:$B$1452,0))/INDEX(Historical!$I$7:$I$1452,MATCH(B520,Historical!$B$7:$B$1452,0)))^(1/5)-1)*100)</f>
        <v>n/a</v>
      </c>
      <c r="V520" s="802" t="str">
        <f>IF(INDEX(Historical!$O$7:$O$1452,MATCH(B520,Historical!$B$7:$B$1452,0))=0,"n/a",((INDEX(Historical!$C$7:$C$1452,MATCH(B520,Historical!$B$7:$B$1452,0))/INDEX(Historical!$O$7:$O$1452,MATCH(B520,Historical!$B$7:$B$1452,0)))^(1/10)-1)*100)</f>
        <v>n/a</v>
      </c>
      <c r="W520" s="803" t="str">
        <f t="shared" si="141"/>
        <v>n/a</v>
      </c>
      <c r="X520" s="804" t="str">
        <f t="shared" si="142"/>
        <v>n/a</v>
      </c>
      <c r="Y520" s="967" t="s">
        <v>4072</v>
      </c>
      <c r="Z520" s="745">
        <f t="shared" si="143"/>
        <v>98.409356725146196</v>
      </c>
      <c r="AA520" s="678">
        <f t="shared" si="144"/>
        <v>14.111111111111111</v>
      </c>
      <c r="AB520" s="679">
        <v>12</v>
      </c>
      <c r="AC520" s="959">
        <v>1.71</v>
      </c>
      <c r="AD520" s="959">
        <v>5.04</v>
      </c>
      <c r="AE520" s="959">
        <v>0.63</v>
      </c>
      <c r="AF520" s="959">
        <v>1.69</v>
      </c>
      <c r="AG520" s="959">
        <v>11.5</v>
      </c>
      <c r="AH520" s="959">
        <v>13.3</v>
      </c>
      <c r="AI520" s="959">
        <v>20.23</v>
      </c>
      <c r="AJ520" s="959">
        <v>-35.699999999999996</v>
      </c>
      <c r="AK520" s="959">
        <v>2.8000000000000003</v>
      </c>
      <c r="AL520" s="969">
        <v>793.15</v>
      </c>
      <c r="AM520" s="964">
        <v>1</v>
      </c>
      <c r="AN520" s="959">
        <v>1.04</v>
      </c>
      <c r="AO520" s="845" t="str">
        <f t="shared" si="145"/>
        <v>n/a</v>
      </c>
      <c r="AP520" s="846" t="str">
        <f t="shared" si="146"/>
        <v>n/a</v>
      </c>
      <c r="AQ520" s="680">
        <f t="shared" si="147"/>
        <v>2.9515048247426678</v>
      </c>
      <c r="AR520" s="745">
        <f>INDEX(Historical!$C$7:$C$1452,MATCH(B520,Historical!$B$7:$B$1452,0))*IF(AH520="n/a",1.03,IF(AH520&lt;0,1.01,IF(AH520&gt;10,1.1,(1+AH520/100))))</f>
        <v>1.5845499999999999</v>
      </c>
      <c r="AS520" s="678">
        <f t="shared" si="148"/>
        <v>1.7430050000000001</v>
      </c>
      <c r="AT520" s="678">
        <f t="shared" si="137"/>
        <v>1.7918091400000002</v>
      </c>
      <c r="AU520" s="678">
        <f t="shared" si="137"/>
        <v>1.8419797959200004</v>
      </c>
      <c r="AV520" s="678">
        <f t="shared" si="137"/>
        <v>1.8935552302057603</v>
      </c>
      <c r="AW520" s="745">
        <f t="shared" si="149"/>
        <v>8.8548991661257617</v>
      </c>
      <c r="AX520" s="854">
        <f t="shared" si="150"/>
        <v>36.696639727002747</v>
      </c>
      <c r="AY520" s="1090">
        <v>0.95</v>
      </c>
      <c r="AZ520" s="964">
        <v>19.16</v>
      </c>
      <c r="BA520" s="964">
        <v>-13.05</v>
      </c>
      <c r="BB520" s="964">
        <v>5.83</v>
      </c>
      <c r="BC520" s="964">
        <v>1.21</v>
      </c>
      <c r="BD520" s="1006"/>
      <c r="BE520" s="701">
        <v>2014</v>
      </c>
      <c r="BF520" s="986" t="e">
        <f>#VALUE!</f>
        <v>#VALUE!</v>
      </c>
      <c r="BG520" s="972">
        <v>3.5000000000000004</v>
      </c>
    </row>
    <row r="521" spans="1:59" s="566" customFormat="1" x14ac:dyDescent="0.2">
      <c r="A521" s="566" t="s">
        <v>1818</v>
      </c>
      <c r="B521" s="685" t="s">
        <v>1819</v>
      </c>
      <c r="C521" s="1080" t="s">
        <v>4407</v>
      </c>
      <c r="D521" s="1080" t="s">
        <v>4408</v>
      </c>
      <c r="E521" s="835">
        <v>8</v>
      </c>
      <c r="F521" s="554">
        <v>532</v>
      </c>
      <c r="G521" s="554" t="s">
        <v>38</v>
      </c>
      <c r="H521" s="554" t="s">
        <v>116</v>
      </c>
      <c r="I521" s="966">
        <v>21.86</v>
      </c>
      <c r="J521" s="745">
        <f t="shared" si="138"/>
        <v>6.2214089661482168</v>
      </c>
      <c r="K521" s="968">
        <v>0.34</v>
      </c>
      <c r="L521" s="679">
        <v>4</v>
      </c>
      <c r="M521" s="736">
        <f t="shared" si="139"/>
        <v>1.36</v>
      </c>
      <c r="N521" s="644" t="s">
        <v>150</v>
      </c>
      <c r="O521" s="838">
        <v>0.32</v>
      </c>
      <c r="P521" s="958">
        <v>43356</v>
      </c>
      <c r="Q521" s="958">
        <v>43371</v>
      </c>
      <c r="R521" s="736">
        <f t="shared" si="140"/>
        <v>6.2500000000000053</v>
      </c>
      <c r="S521" s="802">
        <f>IF(INDEX(Historical!$D$7:$D$1452,MATCH(B521,Historical!$B$7:$B$1452,0))=0,"n/a",(INDEX(Historical!$C$7:$C$1452,MATCH(B521,Historical!$B$7:$B$1452,0))/INDEX(Historical!$D$7:$D$1452,MATCH(B521,Historical!$B$7:$B$1452,0))-1)*100)</f>
        <v>0.80645161290322509</v>
      </c>
      <c r="T521" s="802">
        <f>IF(INDEX(Historical!$F$7:$F$1452,MATCH(B521,Historical!$B$7:$B$1452,0))=0,"n/a",((INDEX(Historical!$C$7:$C$1452,MATCH(B521,Historical!$B$7:$B$1452,0))/INDEX(Historical!$F$7:$F$1452,MATCH(B521,Historical!$B$7:$B$1452,0)))^(1/3)-1)*100)</f>
        <v>7.0130183618327457</v>
      </c>
      <c r="U521" s="802">
        <f>IF(INDEX(Historical!$I$7:$I$1452,MATCH(B521,Historical!$B$7:$B$1452,0))=0,"n/a",((INDEX(Historical!$C$7:$C$1452,MATCH(B521,Historical!$B$7:$B$1452,0))/INDEX(Historical!$I$7:$I$1452,MATCH(B521,Historical!$B$7:$B$1452,0)))^(1/5)-1)*100)</f>
        <v>15.054514645762795</v>
      </c>
      <c r="V521" s="802">
        <f>IF(INDEX(Historical!$O$7:$O$1452,MATCH(B521,Historical!$B$7:$B$1452,0))=0,"n/a",((INDEX(Historical!$C$7:$C$1452,MATCH(B521,Historical!$B$7:$B$1452,0))/INDEX(Historical!$O$7:$O$1452,MATCH(B521,Historical!$B$7:$B$1452,0)))^(1/10)-1)*100)</f>
        <v>3.523254108310292</v>
      </c>
      <c r="W521" s="803">
        <f t="shared" si="141"/>
        <v>4.2729006148758168</v>
      </c>
      <c r="X521" s="804">
        <f t="shared" si="142"/>
        <v>1.9551317721769863</v>
      </c>
      <c r="Y521" s="759"/>
      <c r="Z521" s="745">
        <f t="shared" si="143"/>
        <v>88.8888888888889</v>
      </c>
      <c r="AA521" s="678">
        <f t="shared" si="144"/>
        <v>14.287581699346404</v>
      </c>
      <c r="AB521" s="679">
        <v>12</v>
      </c>
      <c r="AC521" s="959">
        <v>1.53</v>
      </c>
      <c r="AD521" s="959">
        <v>2.85</v>
      </c>
      <c r="AE521" s="959">
        <v>2.16</v>
      </c>
      <c r="AF521" s="959">
        <v>1.82</v>
      </c>
      <c r="AG521" s="959">
        <v>12.3</v>
      </c>
      <c r="AH521" s="959">
        <v>54</v>
      </c>
      <c r="AI521" s="959">
        <v>-7.3400000000000007</v>
      </c>
      <c r="AJ521" s="959">
        <v>7.7</v>
      </c>
      <c r="AK521" s="959">
        <v>5</v>
      </c>
      <c r="AL521" s="969">
        <v>16520</v>
      </c>
      <c r="AM521" s="964">
        <v>0.22999999999999998</v>
      </c>
      <c r="AN521" s="959">
        <v>0.71</v>
      </c>
      <c r="AO521" s="845">
        <f t="shared" si="145"/>
        <v>6.9883419125646071</v>
      </c>
      <c r="AP521" s="846">
        <f t="shared" si="146"/>
        <v>21.275923611911011</v>
      </c>
      <c r="AQ521" s="680">
        <f t="shared" si="147"/>
        <v>7.5037956804016037</v>
      </c>
      <c r="AR521" s="745">
        <f>INDEX(Historical!$C$7:$C$1452,MATCH(B521,Historical!$B$7:$B$1452,0))*IF(AH521="n/a",1.03,IF(AH521&lt;0,1.01,IF(AH521&gt;10,1.1,(1+AH521/100))))</f>
        <v>1.375</v>
      </c>
      <c r="AS521" s="678">
        <f t="shared" si="148"/>
        <v>1.3887499999999999</v>
      </c>
      <c r="AT521" s="678">
        <f t="shared" si="137"/>
        <v>1.4581875</v>
      </c>
      <c r="AU521" s="678">
        <f t="shared" si="137"/>
        <v>1.531096875</v>
      </c>
      <c r="AV521" s="678">
        <f t="shared" si="137"/>
        <v>1.6076517187500001</v>
      </c>
      <c r="AW521" s="745">
        <f t="shared" si="149"/>
        <v>7.3606860937500009</v>
      </c>
      <c r="AX521" s="854">
        <f t="shared" si="150"/>
        <v>33.671940044602017</v>
      </c>
      <c r="AY521" s="1090">
        <v>1.46</v>
      </c>
      <c r="AZ521" s="964">
        <v>6.5299999999999994</v>
      </c>
      <c r="BA521" s="964">
        <v>-43.059999999999995</v>
      </c>
      <c r="BB521" s="964">
        <v>-15.7</v>
      </c>
      <c r="BC521" s="964">
        <v>-33.450000000000003</v>
      </c>
      <c r="BD521" s="1006"/>
      <c r="BE521" s="701">
        <v>2011</v>
      </c>
      <c r="BF521" s="986" t="e">
        <f>#VALUE!</f>
        <v>#VALUE!</v>
      </c>
      <c r="BG521" s="972">
        <v>6.2</v>
      </c>
    </row>
    <row r="522" spans="1:59" s="566" customFormat="1" x14ac:dyDescent="0.2">
      <c r="A522" s="566" t="s">
        <v>1820</v>
      </c>
      <c r="B522" s="685" t="s">
        <v>1821</v>
      </c>
      <c r="C522" s="1080" t="s">
        <v>248</v>
      </c>
      <c r="D522" s="1080" t="s">
        <v>4439</v>
      </c>
      <c r="E522" s="835">
        <v>8</v>
      </c>
      <c r="F522" s="554">
        <v>502</v>
      </c>
      <c r="G522" s="554" t="s">
        <v>116</v>
      </c>
      <c r="H522" s="554" t="s">
        <v>116</v>
      </c>
      <c r="I522" s="966">
        <v>106.87</v>
      </c>
      <c r="J522" s="745">
        <f t="shared" si="138"/>
        <v>4.3042949377748663</v>
      </c>
      <c r="K522" s="968">
        <v>1.1499999999999999</v>
      </c>
      <c r="L522" s="679">
        <v>4</v>
      </c>
      <c r="M522" s="736">
        <f t="shared" si="139"/>
        <v>4.5999999999999996</v>
      </c>
      <c r="N522" s="644" t="s">
        <v>150</v>
      </c>
      <c r="O522" s="838">
        <v>1.1000000000000001</v>
      </c>
      <c r="P522" s="958">
        <v>43237</v>
      </c>
      <c r="Q522" s="958">
        <v>43266</v>
      </c>
      <c r="R522" s="736">
        <f t="shared" si="140"/>
        <v>4.545454545454529</v>
      </c>
      <c r="S522" s="802">
        <f>IF(INDEX(Historical!$D$7:$D$1452,MATCH(B522,Historical!$B$7:$B$1452,0))=0,"n/a",(INDEX(Historical!$C$7:$C$1452,MATCH(B522,Historical!$B$7:$B$1452,0))/INDEX(Historical!$D$7:$D$1452,MATCH(B522,Historical!$B$7:$B$1452,0))-1)*100)</f>
        <v>10.256410256410287</v>
      </c>
      <c r="T522" s="802">
        <f>IF(INDEX(Historical!$F$7:$F$1452,MATCH(B522,Historical!$B$7:$B$1452,0))=0,"n/a",((INDEX(Historical!$C$7:$C$1452,MATCH(B522,Historical!$B$7:$B$1452,0))/INDEX(Historical!$F$7:$F$1452,MATCH(B522,Historical!$B$7:$B$1452,0)))^(1/3)-1)*100)</f>
        <v>14.360716812714225</v>
      </c>
      <c r="U522" s="802">
        <f>IF(INDEX(Historical!$I$7:$I$1452,MATCH(B522,Historical!$B$7:$B$1452,0))=0,"n/a",((INDEX(Historical!$C$7:$C$1452,MATCH(B522,Historical!$B$7:$B$1452,0))/INDEX(Historical!$I$7:$I$1452,MATCH(B522,Historical!$B$7:$B$1452,0)))^(1/5)-1)*100)</f>
        <v>16.543402167042554</v>
      </c>
      <c r="V522" s="802">
        <f>IF(INDEX(Historical!$O$7:$O$1452,MATCH(B522,Historical!$B$7:$B$1452,0))=0,"n/a",((INDEX(Historical!$C$7:$C$1452,MATCH(B522,Historical!$B$7:$B$1452,0))/INDEX(Historical!$O$7:$O$1452,MATCH(B522,Historical!$B$7:$B$1452,0)))^(1/10)-1)*100)</f>
        <v>9.5958226385217227</v>
      </c>
      <c r="W522" s="803">
        <f t="shared" si="141"/>
        <v>1.7240212528137282</v>
      </c>
      <c r="X522" s="804">
        <f t="shared" si="142"/>
        <v>1.0742468939638021</v>
      </c>
      <c r="Y522" s="759"/>
      <c r="Z522" s="745" t="str">
        <f t="shared" si="143"/>
        <v>n/a</v>
      </c>
      <c r="AA522" s="678" t="str">
        <f t="shared" si="144"/>
        <v>n/a</v>
      </c>
      <c r="AB522" s="679">
        <v>12</v>
      </c>
      <c r="AC522" s="959">
        <v>-2.86</v>
      </c>
      <c r="AD522" s="959" t="s">
        <v>138</v>
      </c>
      <c r="AE522" s="959">
        <v>0.33</v>
      </c>
      <c r="AF522" s="959">
        <v>2.92</v>
      </c>
      <c r="AG522" s="959">
        <v>-18.8</v>
      </c>
      <c r="AH522" s="959">
        <v>-10</v>
      </c>
      <c r="AI522" s="959">
        <v>8.7999999999999989</v>
      </c>
      <c r="AJ522" s="959">
        <v>15.4</v>
      </c>
      <c r="AK522" s="959">
        <v>10.23</v>
      </c>
      <c r="AL522" s="969">
        <v>7030</v>
      </c>
      <c r="AM522" s="964">
        <v>0.4</v>
      </c>
      <c r="AN522" s="959">
        <v>3.04</v>
      </c>
      <c r="AO522" s="845" t="str">
        <f t="shared" si="145"/>
        <v>n/a</v>
      </c>
      <c r="AP522" s="846">
        <f t="shared" si="146"/>
        <v>20.847697104817421</v>
      </c>
      <c r="AQ522" s="680" t="str">
        <f t="shared" si="147"/>
        <v>n/a</v>
      </c>
      <c r="AR522" s="745">
        <f>INDEX(Historical!$C$7:$C$1452,MATCH(B522,Historical!$B$7:$B$1452,0))*IF(AH522="n/a",1.03,IF(AH522&lt;0,1.01,IF(AH522&gt;10,1.1,(1+AH522/100))))</f>
        <v>4.3430000000000009</v>
      </c>
      <c r="AS522" s="678">
        <f t="shared" si="148"/>
        <v>4.7251840000000014</v>
      </c>
      <c r="AT522" s="678">
        <f t="shared" si="137"/>
        <v>5.1977024000000016</v>
      </c>
      <c r="AU522" s="678">
        <f t="shared" si="137"/>
        <v>5.7174726400000022</v>
      </c>
      <c r="AV522" s="678">
        <f t="shared" si="137"/>
        <v>6.289219904000003</v>
      </c>
      <c r="AW522" s="745">
        <f t="shared" si="149"/>
        <v>26.272578944000006</v>
      </c>
      <c r="AX522" s="854">
        <f t="shared" si="150"/>
        <v>24.583680119771689</v>
      </c>
      <c r="AY522" s="1090">
        <v>1.46</v>
      </c>
      <c r="AZ522" s="964">
        <v>7.5200000000000005</v>
      </c>
      <c r="BA522" s="964">
        <v>-42.99</v>
      </c>
      <c r="BB522" s="964">
        <v>-6.58</v>
      </c>
      <c r="BC522" s="964">
        <v>-20.330000000000002</v>
      </c>
      <c r="BD522" s="1006"/>
      <c r="BE522" s="701">
        <v>2011</v>
      </c>
      <c r="BF522" s="986" t="e">
        <f>#VALUE!</f>
        <v>#VALUE!</v>
      </c>
      <c r="BG522" s="972">
        <v>-3.2</v>
      </c>
    </row>
    <row r="523" spans="1:59" s="566" customFormat="1" x14ac:dyDescent="0.2">
      <c r="A523" s="566" t="s">
        <v>1822</v>
      </c>
      <c r="B523" s="651" t="s">
        <v>1823</v>
      </c>
      <c r="C523" s="1080" t="s">
        <v>109</v>
      </c>
      <c r="D523" s="1080" t="s">
        <v>4427</v>
      </c>
      <c r="E523" s="835">
        <v>8</v>
      </c>
      <c r="F523" s="554">
        <v>514</v>
      </c>
      <c r="G523" s="554" t="s">
        <v>107</v>
      </c>
      <c r="H523" s="554" t="s">
        <v>107</v>
      </c>
      <c r="I523" s="966">
        <v>33.25</v>
      </c>
      <c r="J523" s="745">
        <f t="shared" si="138"/>
        <v>0.96240601503759393</v>
      </c>
      <c r="K523" s="968">
        <v>0.32</v>
      </c>
      <c r="L523" s="679">
        <v>1</v>
      </c>
      <c r="M523" s="736">
        <f t="shared" si="139"/>
        <v>0.32</v>
      </c>
      <c r="N523" s="644" t="s">
        <v>1824</v>
      </c>
      <c r="O523" s="838">
        <v>0.31</v>
      </c>
      <c r="P523" s="958">
        <v>43311</v>
      </c>
      <c r="Q523" s="958">
        <v>43321</v>
      </c>
      <c r="R523" s="736">
        <f t="shared" si="140"/>
        <v>3.2258064516129057</v>
      </c>
      <c r="S523" s="802">
        <f>IF(INDEX(Historical!$D$7:$D$1452,MATCH(B523,Historical!$B$7:$B$1452,0))=0,"n/a",(INDEX(Historical!$C$7:$C$1452,MATCH(B523,Historical!$B$7:$B$1452,0))/INDEX(Historical!$D$7:$D$1452,MATCH(B523,Historical!$B$7:$B$1452,0))-1)*100)</f>
        <v>10.714285714285698</v>
      </c>
      <c r="T523" s="802">
        <f>IF(INDEX(Historical!$F$7:$F$1452,MATCH(B523,Historical!$B$7:$B$1452,0))=0,"n/a",((INDEX(Historical!$C$7:$C$1452,MATCH(B523,Historical!$B$7:$B$1452,0))/INDEX(Historical!$F$7:$F$1452,MATCH(B523,Historical!$B$7:$B$1452,0)))^(1/3)-1)*100)</f>
        <v>6.0383062071096782</v>
      </c>
      <c r="U523" s="802">
        <f>IF(INDEX(Historical!$I$7:$I$1452,MATCH(B523,Historical!$B$7:$B$1452,0))=0,"n/a",((INDEX(Historical!$C$7:$C$1452,MATCH(B523,Historical!$B$7:$B$1452,0))/INDEX(Historical!$I$7:$I$1452,MATCH(B523,Historical!$B$7:$B$1452,0)))^(1/5)-1)*100)</f>
        <v>9.1607069589288557</v>
      </c>
      <c r="V523" s="802" t="str">
        <f>IF(INDEX(Historical!$O$7:$O$1452,MATCH(B523,Historical!$B$7:$B$1452,0))=0,"n/a",((INDEX(Historical!$C$7:$C$1452,MATCH(B523,Historical!$B$7:$B$1452,0))/INDEX(Historical!$O$7:$O$1452,MATCH(B523,Historical!$B$7:$B$1452,0)))^(1/10)-1)*100)</f>
        <v>n/a</v>
      </c>
      <c r="W523" s="803" t="str">
        <f t="shared" si="141"/>
        <v>n/a</v>
      </c>
      <c r="X523" s="804" t="str">
        <f t="shared" si="142"/>
        <v>n/a</v>
      </c>
      <c r="Y523" s="967"/>
      <c r="Z523" s="745" t="str">
        <f t="shared" si="143"/>
        <v>n/a</v>
      </c>
      <c r="AA523" s="678" t="str">
        <f t="shared" si="144"/>
        <v>n/a</v>
      </c>
      <c r="AB523" s="679">
        <v>12</v>
      </c>
      <c r="AC523" s="959" t="s">
        <v>138</v>
      </c>
      <c r="AD523" s="959" t="s">
        <v>138</v>
      </c>
      <c r="AE523" s="959" t="s">
        <v>138</v>
      </c>
      <c r="AF523" s="959" t="s">
        <v>138</v>
      </c>
      <c r="AG523" s="959" t="s">
        <v>138</v>
      </c>
      <c r="AH523" s="959" t="s">
        <v>138</v>
      </c>
      <c r="AI523" s="959" t="s">
        <v>138</v>
      </c>
      <c r="AJ523" s="959" t="s">
        <v>138</v>
      </c>
      <c r="AK523" s="959" t="s">
        <v>138</v>
      </c>
      <c r="AL523" s="969" t="s">
        <v>138</v>
      </c>
      <c r="AM523" s="964" t="s">
        <v>138</v>
      </c>
      <c r="AN523" s="959" t="s">
        <v>138</v>
      </c>
      <c r="AO523" s="845" t="str">
        <f t="shared" si="145"/>
        <v>n/a</v>
      </c>
      <c r="AP523" s="846">
        <f t="shared" si="146"/>
        <v>10.12311297396645</v>
      </c>
      <c r="AQ523" s="680" t="str">
        <f t="shared" si="147"/>
        <v>n/a</v>
      </c>
      <c r="AR523" s="745">
        <f>INDEX(Historical!$C$7:$C$1452,MATCH(B523,Historical!$B$7:$B$1452,0))*IF(AH523="n/a",1.03,IF(AH523&lt;0,1.01,IF(AH523&gt;10,1.1,(1+AH523/100))))</f>
        <v>0.31930000000000003</v>
      </c>
      <c r="AS523" s="678">
        <f t="shared" si="148"/>
        <v>0.32887900000000003</v>
      </c>
      <c r="AT523" s="678">
        <f t="shared" si="137"/>
        <v>0.33874537000000005</v>
      </c>
      <c r="AU523" s="678">
        <f t="shared" si="137"/>
        <v>0.34890773110000006</v>
      </c>
      <c r="AV523" s="678">
        <f t="shared" si="137"/>
        <v>0.35937496303300009</v>
      </c>
      <c r="AW523" s="745">
        <f t="shared" si="149"/>
        <v>1.6952070641330004</v>
      </c>
      <c r="AX523" s="854">
        <f t="shared" si="150"/>
        <v>5.0983671101744372</v>
      </c>
      <c r="AY523" s="1090" t="s">
        <v>138</v>
      </c>
      <c r="AZ523" s="964" t="s">
        <v>138</v>
      </c>
      <c r="BA523" s="964" t="s">
        <v>138</v>
      </c>
      <c r="BB523" s="964" t="s">
        <v>138</v>
      </c>
      <c r="BC523" s="964" t="s">
        <v>138</v>
      </c>
      <c r="BD523" s="1006" t="s">
        <v>4351</v>
      </c>
      <c r="BE523" s="701">
        <v>2011</v>
      </c>
      <c r="BF523" s="986" t="e">
        <f>#VALUE!</f>
        <v>#VALUE!</v>
      </c>
      <c r="BG523" s="972" t="s">
        <v>138</v>
      </c>
    </row>
    <row r="524" spans="1:59" s="566" customFormat="1" x14ac:dyDescent="0.2">
      <c r="A524" s="971" t="s">
        <v>1825</v>
      </c>
      <c r="B524" s="651" t="s">
        <v>1826</v>
      </c>
      <c r="C524" s="1080" t="s">
        <v>109</v>
      </c>
      <c r="D524" s="1080" t="s">
        <v>119</v>
      </c>
      <c r="E524" s="835">
        <v>7</v>
      </c>
      <c r="F524" s="554">
        <v>595</v>
      </c>
      <c r="G524" s="554" t="s">
        <v>107</v>
      </c>
      <c r="H524" s="554" t="s">
        <v>107</v>
      </c>
      <c r="I524" s="966">
        <v>151.86000000000001</v>
      </c>
      <c r="J524" s="745">
        <f t="shared" si="138"/>
        <v>1.580403002765705</v>
      </c>
      <c r="K524" s="968">
        <v>0.6</v>
      </c>
      <c r="L524" s="679">
        <v>4</v>
      </c>
      <c r="M524" s="736">
        <f t="shared" si="139"/>
        <v>2.4</v>
      </c>
      <c r="N524" s="644" t="s">
        <v>221</v>
      </c>
      <c r="O524" s="838">
        <v>0.53</v>
      </c>
      <c r="P524" s="958">
        <v>43187</v>
      </c>
      <c r="Q524" s="958">
        <v>43206</v>
      </c>
      <c r="R524" s="736">
        <f t="shared" si="140"/>
        <v>13.20754716981131</v>
      </c>
      <c r="S524" s="802">
        <f>IF(INDEX(Historical!$D$7:$D$1452,MATCH(B524,Historical!$B$7:$B$1452,0))=0,"n/a",(INDEX(Historical!$C$7:$C$1452,MATCH(B524,Historical!$B$7:$B$1452,0))/INDEX(Historical!$D$7:$D$1452,MATCH(B524,Historical!$B$7:$B$1452,0))-1)*100)</f>
        <v>18.285714285714306</v>
      </c>
      <c r="T524" s="802">
        <f>IF(INDEX(Historical!$F$7:$F$1452,MATCH(B524,Historical!$B$7:$B$1452,0))=0,"n/a",((INDEX(Historical!$C$7:$C$1452,MATCH(B524,Historical!$B$7:$B$1452,0))/INDEX(Historical!$F$7:$F$1452,MATCH(B524,Historical!$B$7:$B$1452,0)))^(1/3)-1)*100)</f>
        <v>20.604296406694367</v>
      </c>
      <c r="U524" s="802">
        <f>IF(INDEX(Historical!$I$7:$I$1452,MATCH(B524,Historical!$B$7:$B$1452,0))=0,"n/a",((INDEX(Historical!$C$7:$C$1452,MATCH(B524,Historical!$B$7:$B$1452,0))/INDEX(Historical!$I$7:$I$1452,MATCH(B524,Historical!$B$7:$B$1452,0)))^(1/5)-1)*100)</f>
        <v>14.108320575862198</v>
      </c>
      <c r="V524" s="802">
        <f>IF(INDEX(Historical!$O$7:$O$1452,MATCH(B524,Historical!$B$7:$B$1452,0))=0,"n/a",((INDEX(Historical!$C$7:$C$1452,MATCH(B524,Historical!$B$7:$B$1452,0))/INDEX(Historical!$O$7:$O$1452,MATCH(B524,Historical!$B$7:$B$1452,0)))^(1/10)-1)*100)</f>
        <v>7.7093516022004094</v>
      </c>
      <c r="W524" s="803">
        <f t="shared" si="141"/>
        <v>1.8300268691643782</v>
      </c>
      <c r="X524" s="804">
        <f t="shared" si="142"/>
        <v>0.64421555140923281</v>
      </c>
      <c r="Y524" s="967" t="s">
        <v>813</v>
      </c>
      <c r="Z524" s="745">
        <f t="shared" si="143"/>
        <v>50.526315789473685</v>
      </c>
      <c r="AA524" s="678">
        <f t="shared" si="144"/>
        <v>31.970526315789478</v>
      </c>
      <c r="AB524" s="679">
        <v>12</v>
      </c>
      <c r="AC524" s="959">
        <v>4.75</v>
      </c>
      <c r="AD524" s="959">
        <v>2.39</v>
      </c>
      <c r="AE524" s="959">
        <v>2.41</v>
      </c>
      <c r="AF524" s="959">
        <v>1.98</v>
      </c>
      <c r="AG524" s="959">
        <v>5.5</v>
      </c>
      <c r="AH524" s="959">
        <v>54.1</v>
      </c>
      <c r="AI524" s="959">
        <v>11.85</v>
      </c>
      <c r="AJ524" s="959">
        <v>21.9</v>
      </c>
      <c r="AK524" s="959">
        <v>13.389999999999999</v>
      </c>
      <c r="AL524" s="969">
        <v>19790</v>
      </c>
      <c r="AM524" s="964">
        <v>0.2</v>
      </c>
      <c r="AN524" s="959">
        <v>0.47</v>
      </c>
      <c r="AO524" s="845">
        <f t="shared" si="145"/>
        <v>-16.281802737161577</v>
      </c>
      <c r="AP524" s="846">
        <f t="shared" si="146"/>
        <v>15.688723578627902</v>
      </c>
      <c r="AQ524" s="680">
        <f t="shared" si="147"/>
        <v>67.732117252167129</v>
      </c>
      <c r="AR524" s="745">
        <f>INDEX(Historical!$C$7:$C$1452,MATCH(B524,Historical!$B$7:$B$1452,0))*IF(AH524="n/a",1.03,IF(AH524&lt;0,1.01,IF(AH524&gt;10,1.1,(1+AH524/100))))</f>
        <v>2.2770000000000006</v>
      </c>
      <c r="AS524" s="678">
        <f t="shared" si="148"/>
        <v>2.504700000000001</v>
      </c>
      <c r="AT524" s="678">
        <f t="shared" si="137"/>
        <v>2.7551700000000015</v>
      </c>
      <c r="AU524" s="678">
        <f t="shared" si="137"/>
        <v>3.0306870000000017</v>
      </c>
      <c r="AV524" s="678">
        <f t="shared" si="137"/>
        <v>3.333755700000002</v>
      </c>
      <c r="AW524" s="745">
        <f t="shared" si="149"/>
        <v>13.901312700000005</v>
      </c>
      <c r="AX524" s="854">
        <f t="shared" si="150"/>
        <v>9.1540318056104333</v>
      </c>
      <c r="AY524" s="1090">
        <v>0.76</v>
      </c>
      <c r="AZ524" s="964">
        <v>12.91</v>
      </c>
      <c r="BA524" s="964">
        <v>-7.9600000000000009</v>
      </c>
      <c r="BB524" s="964">
        <v>0.04</v>
      </c>
      <c r="BC524" s="964">
        <v>0.37</v>
      </c>
      <c r="BD524" s="1006"/>
      <c r="BE524" s="701">
        <v>2012</v>
      </c>
      <c r="BF524" s="986" t="e">
        <f>#VALUE!</f>
        <v>#VALUE!</v>
      </c>
      <c r="BG524" s="972">
        <v>1.7000000000000002</v>
      </c>
    </row>
    <row r="525" spans="1:59" s="566" customFormat="1" x14ac:dyDescent="0.2">
      <c r="A525" s="667" t="s">
        <v>1827</v>
      </c>
      <c r="B525" s="651" t="s">
        <v>1828</v>
      </c>
      <c r="C525" s="1080" t="s">
        <v>248</v>
      </c>
      <c r="D525" s="1080" t="s">
        <v>4405</v>
      </c>
      <c r="E525" s="835">
        <v>9</v>
      </c>
      <c r="F525" s="554">
        <v>371</v>
      </c>
      <c r="G525" s="554" t="s">
        <v>107</v>
      </c>
      <c r="H525" s="554" t="s">
        <v>107</v>
      </c>
      <c r="I525" s="966">
        <v>159</v>
      </c>
      <c r="J525" s="745">
        <f t="shared" si="138"/>
        <v>0.37735849056603776</v>
      </c>
      <c r="K525" s="968">
        <v>0.15</v>
      </c>
      <c r="L525" s="679">
        <v>4</v>
      </c>
      <c r="M525" s="736">
        <f t="shared" si="139"/>
        <v>0.6</v>
      </c>
      <c r="N525" s="644" t="s">
        <v>120</v>
      </c>
      <c r="O525" s="838">
        <v>0.11</v>
      </c>
      <c r="P525" s="958">
        <v>43228</v>
      </c>
      <c r="Q525" s="958">
        <v>43252</v>
      </c>
      <c r="R525" s="736">
        <f t="shared" si="140"/>
        <v>36.36363636363636</v>
      </c>
      <c r="S525" s="802">
        <f>IF(INDEX(Historical!$D$7:$D$1452,MATCH(B525,Historical!$B$7:$B$1452,0))=0,"n/a",(INDEX(Historical!$C$7:$C$1452,MATCH(B525,Historical!$B$7:$B$1452,0))/INDEX(Historical!$D$7:$D$1452,MATCH(B525,Historical!$B$7:$B$1452,0))-1)*100)</f>
        <v>16.216216216216228</v>
      </c>
      <c r="T525" s="802">
        <f>IF(INDEX(Historical!$F$7:$F$1452,MATCH(B525,Historical!$B$7:$B$1452,0))=0,"n/a",((INDEX(Historical!$C$7:$C$1452,MATCH(B525,Historical!$B$7:$B$1452,0))/INDEX(Historical!$F$7:$F$1452,MATCH(B525,Historical!$B$7:$B$1452,0)))^(1/3)-1)*100)</f>
        <v>23.191347739112</v>
      </c>
      <c r="U525" s="802">
        <f>IF(INDEX(Historical!$I$7:$I$1452,MATCH(B525,Historical!$B$7:$B$1452,0))=0,"n/a",((INDEX(Historical!$C$7:$C$1452,MATCH(B525,Historical!$B$7:$B$1452,0))/INDEX(Historical!$I$7:$I$1452,MATCH(B525,Historical!$B$7:$B$1452,0)))^(1/5)-1)*100)</f>
        <v>23.445550092271294</v>
      </c>
      <c r="V525" s="802" t="str">
        <f>IF(INDEX(Historical!$O$7:$O$1452,MATCH(B525,Historical!$B$7:$B$1452,0))=0,"n/a",((INDEX(Historical!$C$7:$C$1452,MATCH(B525,Historical!$B$7:$B$1452,0))/INDEX(Historical!$O$7:$O$1452,MATCH(B525,Historical!$B$7:$B$1452,0)))^(1/10)-1)*100)</f>
        <v>n/a</v>
      </c>
      <c r="W525" s="803" t="str">
        <f t="shared" si="141"/>
        <v>n/a</v>
      </c>
      <c r="X525" s="804">
        <f t="shared" si="142"/>
        <v>1.4123825356789934</v>
      </c>
      <c r="Y525" s="651"/>
      <c r="Z525" s="745">
        <f t="shared" si="143"/>
        <v>8.6705202312138727</v>
      </c>
      <c r="AA525" s="678">
        <f t="shared" si="144"/>
        <v>22.976878612716764</v>
      </c>
      <c r="AB525" s="679">
        <v>12</v>
      </c>
      <c r="AC525" s="959">
        <v>6.92</v>
      </c>
      <c r="AD525" s="959" t="s">
        <v>138</v>
      </c>
      <c r="AE525" s="959">
        <v>8.56</v>
      </c>
      <c r="AF525" s="961" t="s">
        <v>138</v>
      </c>
      <c r="AG525" s="962">
        <v>-124.50000000000001</v>
      </c>
      <c r="AH525" s="959">
        <v>3.5999999999999996</v>
      </c>
      <c r="AI525" s="959" t="s">
        <v>138</v>
      </c>
      <c r="AJ525" s="959">
        <v>16.600000000000001</v>
      </c>
      <c r="AK525" s="959" t="s">
        <v>138</v>
      </c>
      <c r="AL525" s="969">
        <v>626.46</v>
      </c>
      <c r="AM525" s="964">
        <v>16.7</v>
      </c>
      <c r="AN525" s="959" t="s">
        <v>138</v>
      </c>
      <c r="AO525" s="845">
        <f t="shared" si="145"/>
        <v>0.84602997012056846</v>
      </c>
      <c r="AP525" s="846">
        <f t="shared" si="146"/>
        <v>23.822908582837332</v>
      </c>
      <c r="AQ525" s="680" t="str">
        <f t="shared" si="147"/>
        <v>n/a</v>
      </c>
      <c r="AR525" s="745">
        <f>INDEX(Historical!$C$7:$C$1452,MATCH(B525,Historical!$B$7:$B$1452,0))*IF(AH525="n/a",1.03,IF(AH525&lt;0,1.01,IF(AH525&gt;10,1.1,(1+AH525/100))))</f>
        <v>0.44548000000000004</v>
      </c>
      <c r="AS525" s="678">
        <f t="shared" si="148"/>
        <v>0.45884440000000004</v>
      </c>
      <c r="AT525" s="678">
        <f t="shared" si="137"/>
        <v>0.47260973200000006</v>
      </c>
      <c r="AU525" s="678">
        <f t="shared" si="137"/>
        <v>0.48678802396000009</v>
      </c>
      <c r="AV525" s="678">
        <f t="shared" si="137"/>
        <v>0.50139166467880014</v>
      </c>
      <c r="AW525" s="745">
        <f t="shared" si="149"/>
        <v>2.3651138206388005</v>
      </c>
      <c r="AX525" s="854">
        <f t="shared" si="150"/>
        <v>1.4874929689552203</v>
      </c>
      <c r="AY525" s="1090">
        <v>0.35</v>
      </c>
      <c r="AZ525" s="964">
        <v>28.59</v>
      </c>
      <c r="BA525" s="964">
        <v>-15.02</v>
      </c>
      <c r="BB525" s="964">
        <v>4.58</v>
      </c>
      <c r="BC525" s="964">
        <v>8.57</v>
      </c>
      <c r="BD525" s="1006"/>
      <c r="BE525" s="701">
        <v>2010</v>
      </c>
      <c r="BF525" s="986" t="e">
        <f>#VALUE!</f>
        <v>#VALUE!</v>
      </c>
      <c r="BG525" s="972">
        <v>61.5</v>
      </c>
    </row>
    <row r="526" spans="1:59" s="566" customFormat="1" x14ac:dyDescent="0.2">
      <c r="A526" s="645" t="s">
        <v>3977</v>
      </c>
      <c r="B526" s="651" t="s">
        <v>3978</v>
      </c>
      <c r="C526" s="1080" t="s">
        <v>109</v>
      </c>
      <c r="D526" s="1080" t="s">
        <v>4427</v>
      </c>
      <c r="E526" s="835">
        <v>5</v>
      </c>
      <c r="F526" s="554">
        <v>781</v>
      </c>
      <c r="G526" s="554" t="s">
        <v>107</v>
      </c>
      <c r="H526" s="554" t="s">
        <v>107</v>
      </c>
      <c r="I526" s="966">
        <v>66.489999999999995</v>
      </c>
      <c r="J526" s="745">
        <f t="shared" si="138"/>
        <v>1.1430290269213417</v>
      </c>
      <c r="K526" s="968">
        <v>0.19</v>
      </c>
      <c r="L526" s="679">
        <v>4</v>
      </c>
      <c r="M526" s="736">
        <f t="shared" si="139"/>
        <v>0.76</v>
      </c>
      <c r="N526" s="644" t="s">
        <v>446</v>
      </c>
      <c r="O526" s="838">
        <v>0.14000000000000001</v>
      </c>
      <c r="P526" s="695">
        <v>43138</v>
      </c>
      <c r="Q526" s="695">
        <v>43153</v>
      </c>
      <c r="R526" s="736">
        <f t="shared" si="140"/>
        <v>35.714285714285701</v>
      </c>
      <c r="S526" s="802">
        <f>IF(INDEX(Historical!$D$7:$D$1452,MATCH(B526,Historical!$B$7:$B$1452,0))=0,"n/a",(INDEX(Historical!$C$7:$C$1452,MATCH(B526,Historical!$B$7:$B$1452,0))/INDEX(Historical!$D$7:$D$1452,MATCH(B526,Historical!$B$7:$B$1452,0))-1)*100)</f>
        <v>16.666666666666675</v>
      </c>
      <c r="T526" s="802">
        <f>IF(INDEX(Historical!$F$7:$F$1452,MATCH(B526,Historical!$B$7:$B$1452,0))=0,"n/a",((INDEX(Historical!$C$7:$C$1452,MATCH(B526,Historical!$B$7:$B$1452,0))/INDEX(Historical!$F$7:$F$1452,MATCH(B526,Historical!$B$7:$B$1452,0)))^(1/3)-1)*100)</f>
        <v>11.868894208139679</v>
      </c>
      <c r="U526" s="802">
        <f>IF(INDEX(Historical!$I$7:$I$1452,MATCH(B526,Historical!$B$7:$B$1452,0))=0,"n/a",((INDEX(Historical!$C$7:$C$1452,MATCH(B526,Historical!$B$7:$B$1452,0))/INDEX(Historical!$I$7:$I$1452,MATCH(B526,Historical!$B$7:$B$1452,0)))^(1/5)-1)*100)</f>
        <v>25.48248317757842</v>
      </c>
      <c r="V526" s="802">
        <f>IF(INDEX(Historical!$O$7:$O$1452,MATCH(B526,Historical!$B$7:$B$1452,0))=0,"n/a",((INDEX(Historical!$C$7:$C$1452,MATCH(B526,Historical!$B$7:$B$1452,0))/INDEX(Historical!$O$7:$O$1452,MATCH(B526,Historical!$B$7:$B$1452,0)))^(1/10)-1)*100)</f>
        <v>5.7557050338252314</v>
      </c>
      <c r="W526" s="803">
        <f t="shared" si="141"/>
        <v>4.4273434840427894</v>
      </c>
      <c r="X526" s="804">
        <f t="shared" si="142"/>
        <v>1.9601910136598784</v>
      </c>
      <c r="Y526" s="759"/>
      <c r="Z526" s="745">
        <f t="shared" si="143"/>
        <v>13.669064748201439</v>
      </c>
      <c r="AA526" s="678">
        <f t="shared" si="144"/>
        <v>11.958633093525179</v>
      </c>
      <c r="AB526" s="679">
        <v>12</v>
      </c>
      <c r="AC526" s="959">
        <v>5.56</v>
      </c>
      <c r="AD526" s="959">
        <v>1.2</v>
      </c>
      <c r="AE526" s="959">
        <v>3.5</v>
      </c>
      <c r="AF526" s="959">
        <v>1.23</v>
      </c>
      <c r="AG526" s="959">
        <v>11</v>
      </c>
      <c r="AH526" s="959">
        <v>16.600000000000001</v>
      </c>
      <c r="AI526" s="959">
        <v>8.4699999999999989</v>
      </c>
      <c r="AJ526" s="959">
        <v>13</v>
      </c>
      <c r="AK526" s="959">
        <v>10</v>
      </c>
      <c r="AL526" s="969">
        <v>3860</v>
      </c>
      <c r="AM526" s="964">
        <v>1</v>
      </c>
      <c r="AN526" s="959">
        <v>0.13</v>
      </c>
      <c r="AO526" s="845">
        <f t="shared" si="145"/>
        <v>14.66687911097458</v>
      </c>
      <c r="AP526" s="846">
        <f t="shared" si="146"/>
        <v>26.62551220449976</v>
      </c>
      <c r="AQ526" s="680">
        <f t="shared" si="147"/>
        <v>-19.145896262916263</v>
      </c>
      <c r="AR526" s="745">
        <f>INDEX(Historical!$C$7:$C$1452,MATCH(B526,Historical!$B$7:$B$1452,0))*IF(AH526="n/a",1.03,IF(AH526&lt;0,1.01,IF(AH526&gt;10,1.1,(1+AH526/100))))</f>
        <v>0.6160000000000001</v>
      </c>
      <c r="AS526" s="678">
        <f t="shared" si="148"/>
        <v>0.66817520000000008</v>
      </c>
      <c r="AT526" s="678">
        <f t="shared" si="137"/>
        <v>0.73499272000000015</v>
      </c>
      <c r="AU526" s="678">
        <f t="shared" si="137"/>
        <v>0.80849199200000021</v>
      </c>
      <c r="AV526" s="678">
        <f t="shared" si="137"/>
        <v>0.88934119120000032</v>
      </c>
      <c r="AW526" s="745">
        <f t="shared" si="149"/>
        <v>3.7170011032000008</v>
      </c>
      <c r="AX526" s="854">
        <f t="shared" si="150"/>
        <v>5.5903159921792769</v>
      </c>
      <c r="AY526" s="1090">
        <v>0.98</v>
      </c>
      <c r="AZ526" s="964">
        <v>8.06</v>
      </c>
      <c r="BA526" s="964">
        <v>-33.479999999999997</v>
      </c>
      <c r="BB526" s="964">
        <v>-10.11</v>
      </c>
      <c r="BC526" s="964">
        <v>-22.49</v>
      </c>
      <c r="BD526" s="1006"/>
      <c r="BE526" s="701">
        <v>2014</v>
      </c>
      <c r="BF526" s="986" t="e">
        <f>#VALUE!</f>
        <v>#VALUE!</v>
      </c>
      <c r="BG526" s="972">
        <v>1.0999999999999999</v>
      </c>
    </row>
    <row r="527" spans="1:59" s="566" customFormat="1" x14ac:dyDescent="0.2">
      <c r="A527" s="667" t="s">
        <v>4098</v>
      </c>
      <c r="B527" s="651" t="s">
        <v>4097</v>
      </c>
      <c r="C527" s="1080" t="s">
        <v>109</v>
      </c>
      <c r="D527" s="1080" t="s">
        <v>4427</v>
      </c>
      <c r="E527" s="835">
        <v>5</v>
      </c>
      <c r="F527" s="554">
        <v>832</v>
      </c>
      <c r="G527" s="554" t="s">
        <v>107</v>
      </c>
      <c r="H527" s="554" t="s">
        <v>107</v>
      </c>
      <c r="I527" s="966">
        <v>28.85</v>
      </c>
      <c r="J527" s="745">
        <f t="shared" si="138"/>
        <v>3.3275563258232235</v>
      </c>
      <c r="K527" s="968">
        <v>0.24</v>
      </c>
      <c r="L527" s="679">
        <v>4</v>
      </c>
      <c r="M527" s="736">
        <f t="shared" si="139"/>
        <v>0.96</v>
      </c>
      <c r="N527" s="644" t="s">
        <v>438</v>
      </c>
      <c r="O527" s="838">
        <v>0.23</v>
      </c>
      <c r="P527" s="958">
        <v>43321</v>
      </c>
      <c r="Q527" s="958">
        <v>43336</v>
      </c>
      <c r="R527" s="736">
        <f t="shared" si="140"/>
        <v>4.3478260869565135</v>
      </c>
      <c r="S527" s="802">
        <f>IF(INDEX(Historical!$D$7:$D$1452,MATCH(B527,Historical!$B$7:$B$1452,0))=0,"n/a",(INDEX(Historical!$C$7:$C$1452,MATCH(B527,Historical!$B$7:$B$1452,0))/INDEX(Historical!$D$7:$D$1452,MATCH(B527,Historical!$B$7:$B$1452,0))-1)*100)</f>
        <v>2.4999999999999911</v>
      </c>
      <c r="T527" s="802">
        <f>IF(INDEX(Historical!$F$7:$F$1452,MATCH(B527,Historical!$B$7:$B$1452,0))=0,"n/a",((INDEX(Historical!$C$7:$C$1452,MATCH(B527,Historical!$B$7:$B$1452,0))/INDEX(Historical!$F$7:$F$1452,MATCH(B527,Historical!$B$7:$B$1452,0)))^(1/3)-1)*100)</f>
        <v>2.5652131008858436</v>
      </c>
      <c r="U527" s="802">
        <f>IF(INDEX(Historical!$I$7:$I$1452,MATCH(B527,Historical!$B$7:$B$1452,0))=0,"n/a",((INDEX(Historical!$C$7:$C$1452,MATCH(B527,Historical!$B$7:$B$1452,0))/INDEX(Historical!$I$7:$I$1452,MATCH(B527,Historical!$B$7:$B$1452,0)))^(1/5)-1)*100)</f>
        <v>4.5958637042693207</v>
      </c>
      <c r="V527" s="802">
        <f>IF(INDEX(Historical!$O$7:$O$1452,MATCH(B527,Historical!$B$7:$B$1452,0))=0,"n/a",((INDEX(Historical!$C$7:$C$1452,MATCH(B527,Historical!$B$7:$B$1452,0))/INDEX(Historical!$O$7:$O$1452,MATCH(B527,Historical!$B$7:$B$1452,0)))^(1/10)-1)*100)</f>
        <v>12.612703406527404</v>
      </c>
      <c r="W527" s="803">
        <f t="shared" si="141"/>
        <v>0.364383713478178</v>
      </c>
      <c r="X527" s="804" t="str">
        <f t="shared" si="142"/>
        <v>n/a</v>
      </c>
      <c r="Y527" s="967" t="s">
        <v>4072</v>
      </c>
      <c r="Z527" s="745" t="str">
        <f t="shared" si="143"/>
        <v>n/a</v>
      </c>
      <c r="AA527" s="678" t="str">
        <f t="shared" si="144"/>
        <v>n/a</v>
      </c>
      <c r="AB527" s="679">
        <v>12</v>
      </c>
      <c r="AC527" s="959" t="s">
        <v>138</v>
      </c>
      <c r="AD527" s="959" t="s">
        <v>138</v>
      </c>
      <c r="AE527" s="959" t="s">
        <v>138</v>
      </c>
      <c r="AF527" s="959" t="s">
        <v>138</v>
      </c>
      <c r="AG527" s="959" t="s">
        <v>138</v>
      </c>
      <c r="AH527" s="959" t="s">
        <v>138</v>
      </c>
      <c r="AI527" s="959" t="s">
        <v>138</v>
      </c>
      <c r="AJ527" s="959" t="s">
        <v>138</v>
      </c>
      <c r="AK527" s="959" t="s">
        <v>138</v>
      </c>
      <c r="AL527" s="969" t="s">
        <v>138</v>
      </c>
      <c r="AM527" s="964" t="s">
        <v>138</v>
      </c>
      <c r="AN527" s="959" t="s">
        <v>138</v>
      </c>
      <c r="AO527" s="845" t="str">
        <f t="shared" si="145"/>
        <v>n/a</v>
      </c>
      <c r="AP527" s="846">
        <f t="shared" si="146"/>
        <v>7.9234200300925437</v>
      </c>
      <c r="AQ527" s="680" t="str">
        <f t="shared" si="147"/>
        <v>n/a</v>
      </c>
      <c r="AR527" s="745">
        <f>INDEX(Historical!$C$7:$C$1452,MATCH(B527,Historical!$B$7:$B$1452,0))*IF(AH527="n/a",1.03,IF(AH527&lt;0,1.01,IF(AH527&gt;10,1.1,(1+AH527/100))))</f>
        <v>0.84460000000000002</v>
      </c>
      <c r="AS527" s="678">
        <f t="shared" si="148"/>
        <v>0.86993799999999999</v>
      </c>
      <c r="AT527" s="678">
        <f t="shared" ref="AT527:AV534" si="151">IF($AK527="n/a",1.03*AS527,IF($AK527&lt;0,1.01*AS527,IF($AK527&gt;10,1.1*AS527,(1+$AK527/100)*AS527)))</f>
        <v>0.89603613999999998</v>
      </c>
      <c r="AU527" s="678">
        <f t="shared" si="151"/>
        <v>0.9229172242</v>
      </c>
      <c r="AV527" s="678">
        <f t="shared" si="151"/>
        <v>0.950604740926</v>
      </c>
      <c r="AW527" s="745">
        <f t="shared" si="149"/>
        <v>4.4840961051260004</v>
      </c>
      <c r="AX527" s="854">
        <f t="shared" si="150"/>
        <v>15.542794125220105</v>
      </c>
      <c r="AY527" s="1090" t="s">
        <v>138</v>
      </c>
      <c r="AZ527" s="964" t="s">
        <v>138</v>
      </c>
      <c r="BA527" s="964" t="s">
        <v>138</v>
      </c>
      <c r="BB527" s="964" t="s">
        <v>138</v>
      </c>
      <c r="BC527" s="964" t="s">
        <v>138</v>
      </c>
      <c r="BD527" s="1006" t="s">
        <v>4351</v>
      </c>
      <c r="BE527" s="701">
        <v>2014</v>
      </c>
      <c r="BF527" s="986" t="e">
        <f>#VALUE!</f>
        <v>#VALUE!</v>
      </c>
      <c r="BG527" s="972" t="s">
        <v>138</v>
      </c>
    </row>
    <row r="528" spans="1:59" s="566" customFormat="1" x14ac:dyDescent="0.2">
      <c r="A528" s="667" t="s">
        <v>1829</v>
      </c>
      <c r="B528" s="651" t="s">
        <v>1830</v>
      </c>
      <c r="C528" s="1080" t="s">
        <v>124</v>
      </c>
      <c r="D528" s="1080" t="s">
        <v>4444</v>
      </c>
      <c r="E528" s="835">
        <v>8</v>
      </c>
      <c r="F528" s="554">
        <v>531</v>
      </c>
      <c r="G528" s="554" t="s">
        <v>38</v>
      </c>
      <c r="H528" s="554" t="s">
        <v>38</v>
      </c>
      <c r="I528" s="966">
        <v>34.840000000000003</v>
      </c>
      <c r="J528" s="745">
        <f t="shared" si="138"/>
        <v>2.6406429391504016</v>
      </c>
      <c r="K528" s="968">
        <v>0.23</v>
      </c>
      <c r="L528" s="679">
        <v>4</v>
      </c>
      <c r="M528" s="736">
        <f t="shared" si="139"/>
        <v>0.92</v>
      </c>
      <c r="N528" s="644" t="s">
        <v>153</v>
      </c>
      <c r="O528" s="838">
        <v>0.21</v>
      </c>
      <c r="P528" s="958">
        <v>43356</v>
      </c>
      <c r="Q528" s="958">
        <v>43371</v>
      </c>
      <c r="R528" s="736">
        <f t="shared" si="140"/>
        <v>9.5238095238095326</v>
      </c>
      <c r="S528" s="802">
        <f>IF(INDEX(Historical!$D$7:$D$1452,MATCH(B528,Historical!$B$7:$B$1452,0))=0,"n/a",(INDEX(Historical!$C$7:$C$1452,MATCH(B528,Historical!$B$7:$B$1452,0))/INDEX(Historical!$D$7:$D$1452,MATCH(B528,Historical!$B$7:$B$1452,0))-1)*100)</f>
        <v>5.1282051282051322</v>
      </c>
      <c r="T528" s="802">
        <f>IF(INDEX(Historical!$F$7:$F$1452,MATCH(B528,Historical!$B$7:$B$1452,0))=0,"n/a",((INDEX(Historical!$C$7:$C$1452,MATCH(B528,Historical!$B$7:$B$1452,0))/INDEX(Historical!$F$7:$F$1452,MATCH(B528,Historical!$B$7:$B$1452,0)))^(1/3)-1)*100)</f>
        <v>7.5036737139838161</v>
      </c>
      <c r="U528" s="802">
        <f>IF(INDEX(Historical!$I$7:$I$1452,MATCH(B528,Historical!$B$7:$B$1452,0))=0,"n/a",((INDEX(Historical!$C$7:$C$1452,MATCH(B528,Historical!$B$7:$B$1452,0))/INDEX(Historical!$I$7:$I$1452,MATCH(B528,Historical!$B$7:$B$1452,0)))^(1/5)-1)*100)</f>
        <v>10.399922776586902</v>
      </c>
      <c r="V528" s="802">
        <f>IF(INDEX(Historical!$O$7:$O$1452,MATCH(B528,Historical!$B$7:$B$1452,0))=0,"n/a",((INDEX(Historical!$C$7:$C$1452,MATCH(B528,Historical!$B$7:$B$1452,0))/INDEX(Historical!$O$7:$O$1452,MATCH(B528,Historical!$B$7:$B$1452,0)))^(1/10)-1)*100)</f>
        <v>1.8897493723776915</v>
      </c>
      <c r="W528" s="803">
        <f t="shared" si="141"/>
        <v>5.5033344255072674</v>
      </c>
      <c r="X528" s="804">
        <f t="shared" si="142"/>
        <v>1.7626987756926953</v>
      </c>
      <c r="Y528" s="759"/>
      <c r="Z528" s="745">
        <f t="shared" si="143"/>
        <v>34.074074074074076</v>
      </c>
      <c r="AA528" s="678">
        <f t="shared" si="144"/>
        <v>12.903703703703703</v>
      </c>
      <c r="AB528" s="679">
        <v>5</v>
      </c>
      <c r="AC528" s="959">
        <v>2.7</v>
      </c>
      <c r="AD528" s="959">
        <v>0.31</v>
      </c>
      <c r="AE528" s="959">
        <v>0.55000000000000004</v>
      </c>
      <c r="AF528" s="959">
        <v>2.2200000000000002</v>
      </c>
      <c r="AG528" s="959">
        <v>21</v>
      </c>
      <c r="AH528" s="959">
        <v>-19.2</v>
      </c>
      <c r="AI528" s="959">
        <v>12.5</v>
      </c>
      <c r="AJ528" s="959">
        <v>5.8999999999999995</v>
      </c>
      <c r="AK528" s="959">
        <v>41.5</v>
      </c>
      <c r="AL528" s="969">
        <v>2110</v>
      </c>
      <c r="AM528" s="964">
        <v>6.3</v>
      </c>
      <c r="AN528" s="959">
        <v>0.82</v>
      </c>
      <c r="AO528" s="845">
        <f t="shared" si="145"/>
        <v>0.13686201203359971</v>
      </c>
      <c r="AP528" s="846">
        <f t="shared" si="146"/>
        <v>13.040565715737303</v>
      </c>
      <c r="AQ528" s="680">
        <f t="shared" si="147"/>
        <v>12.834632631066146</v>
      </c>
      <c r="AR528" s="745">
        <f>INDEX(Historical!$C$7:$C$1452,MATCH(B528,Historical!$B$7:$B$1452,0))*IF(AH528="n/a",1.03,IF(AH528&lt;0,1.01,IF(AH528&gt;10,1.1,(1+AH528/100))))</f>
        <v>0.82820000000000005</v>
      </c>
      <c r="AS528" s="678">
        <f t="shared" si="148"/>
        <v>0.91102000000000016</v>
      </c>
      <c r="AT528" s="678">
        <f t="shared" si="151"/>
        <v>1.0021220000000002</v>
      </c>
      <c r="AU528" s="678">
        <f t="shared" si="151"/>
        <v>1.1023342000000003</v>
      </c>
      <c r="AV528" s="678">
        <f t="shared" si="151"/>
        <v>1.2125676200000004</v>
      </c>
      <c r="AW528" s="745">
        <f t="shared" si="149"/>
        <v>5.0562438200000015</v>
      </c>
      <c r="AX528" s="854">
        <f t="shared" si="150"/>
        <v>14.512754936854193</v>
      </c>
      <c r="AY528" s="1090">
        <v>0.95</v>
      </c>
      <c r="AZ528" s="964">
        <v>10.879999999999999</v>
      </c>
      <c r="BA528" s="964">
        <v>-30.220000000000002</v>
      </c>
      <c r="BB528" s="964">
        <v>-12.7</v>
      </c>
      <c r="BC528" s="964">
        <v>-20.68</v>
      </c>
      <c r="BD528" s="739"/>
      <c r="BE528" s="701">
        <v>2011</v>
      </c>
      <c r="BF528" s="986" t="e">
        <f>#VALUE!</f>
        <v>#VALUE!</v>
      </c>
      <c r="BG528" s="972">
        <v>7.5</v>
      </c>
    </row>
    <row r="529" spans="1:59" s="566" customFormat="1" x14ac:dyDescent="0.2">
      <c r="A529" s="667" t="s">
        <v>1831</v>
      </c>
      <c r="B529" s="651" t="s">
        <v>4025</v>
      </c>
      <c r="C529" s="1080" t="s">
        <v>4431</v>
      </c>
      <c r="D529" s="1080" t="s">
        <v>526</v>
      </c>
      <c r="E529" s="835">
        <v>9</v>
      </c>
      <c r="F529" s="554">
        <v>380</v>
      </c>
      <c r="G529" s="554" t="s">
        <v>107</v>
      </c>
      <c r="H529" s="554" t="s">
        <v>107</v>
      </c>
      <c r="I529" s="966">
        <v>54.8</v>
      </c>
      <c r="J529" s="745">
        <f t="shared" si="138"/>
        <v>7.226277372262774</v>
      </c>
      <c r="K529" s="968">
        <v>1.98</v>
      </c>
      <c r="L529" s="679">
        <v>2</v>
      </c>
      <c r="M529" s="736">
        <f t="shared" si="139"/>
        <v>3.96</v>
      </c>
      <c r="N529" s="644" t="s">
        <v>1833</v>
      </c>
      <c r="O529" s="838">
        <v>1.9260999999999999</v>
      </c>
      <c r="P529" s="958">
        <v>43265</v>
      </c>
      <c r="Q529" s="958">
        <v>43290</v>
      </c>
      <c r="R529" s="736">
        <f t="shared" si="140"/>
        <v>2.7984009137635666</v>
      </c>
      <c r="S529" s="802">
        <f>IF(INDEX(Historical!$D$7:$D$1452,MATCH(B529,Historical!$B$7:$B$1452,0))=0,"n/a",(INDEX(Historical!$C$7:$C$1452,MATCH(B529,Historical!$B$7:$B$1452,0))/INDEX(Historical!$D$7:$D$1452,MATCH(B529,Historical!$B$7:$B$1452,0))-1)*100)</f>
        <v>5.1608334906376285</v>
      </c>
      <c r="T529" s="802">
        <f>IF(INDEX(Historical!$F$7:$F$1452,MATCH(B529,Historical!$B$7:$B$1452,0))=0,"n/a",((INDEX(Historical!$C$7:$C$1452,MATCH(B529,Historical!$B$7:$B$1452,0))/INDEX(Historical!$F$7:$F$1452,MATCH(B529,Historical!$B$7:$B$1452,0)))^(1/3)-1)*100)</f>
        <v>7.1483705234349104</v>
      </c>
      <c r="U529" s="802">
        <f>IF(INDEX(Historical!$I$7:$I$1452,MATCH(B529,Historical!$B$7:$B$1452,0))=0,"n/a",((INDEX(Historical!$C$7:$C$1452,MATCH(B529,Historical!$B$7:$B$1452,0))/INDEX(Historical!$I$7:$I$1452,MATCH(B529,Historical!$B$7:$B$1452,0)))^(1/5)-1)*100)</f>
        <v>12.096968876210855</v>
      </c>
      <c r="V529" s="802">
        <f>IF(INDEX(Historical!$O$7:$O$1452,MATCH(B529,Historical!$B$7:$B$1452,0))=0,"n/a",((INDEX(Historical!$C$7:$C$1452,MATCH(B529,Historical!$B$7:$B$1452,0))/INDEX(Historical!$O$7:$O$1452,MATCH(B529,Historical!$B$7:$B$1452,0)))^(1/10)-1)*100)</f>
        <v>11.515135389500951</v>
      </c>
      <c r="W529" s="803">
        <f t="shared" si="141"/>
        <v>1.0505277156567692</v>
      </c>
      <c r="X529" s="804">
        <f t="shared" si="142"/>
        <v>0.80646459174739038</v>
      </c>
      <c r="Y529" s="651" t="s">
        <v>4241</v>
      </c>
      <c r="Z529" s="745">
        <f t="shared" si="143"/>
        <v>47.086801426872768</v>
      </c>
      <c r="AA529" s="678">
        <f t="shared" si="144"/>
        <v>6.516052318668252</v>
      </c>
      <c r="AB529" s="679">
        <v>12</v>
      </c>
      <c r="AC529" s="959">
        <v>8.41</v>
      </c>
      <c r="AD529" s="959">
        <v>7.24</v>
      </c>
      <c r="AE529" s="959">
        <v>0.72</v>
      </c>
      <c r="AF529" s="959">
        <v>1.08</v>
      </c>
      <c r="AG529" s="959" t="s">
        <v>138</v>
      </c>
      <c r="AH529" s="959">
        <v>16.900000000000002</v>
      </c>
      <c r="AI529" s="959">
        <v>-8.7800000000000011</v>
      </c>
      <c r="AJ529" s="959">
        <v>15</v>
      </c>
      <c r="AK529" s="959">
        <v>0.89999999999999991</v>
      </c>
      <c r="AL529" s="969">
        <v>14290</v>
      </c>
      <c r="AM529" s="964">
        <v>2.8000000000000003</v>
      </c>
      <c r="AN529" s="959" t="s">
        <v>138</v>
      </c>
      <c r="AO529" s="845">
        <f t="shared" si="145"/>
        <v>12.807193929805379</v>
      </c>
      <c r="AP529" s="846">
        <f t="shared" si="146"/>
        <v>19.32324624847363</v>
      </c>
      <c r="AQ529" s="680">
        <f t="shared" si="147"/>
        <v>-44.074110530446085</v>
      </c>
      <c r="AR529" s="745">
        <f>INDEX(Historical!$C$7:$C$1452,MATCH(B529,Historical!$B$7:$B$1452,0))*IF(AH529="n/a",1.03,IF(AH529&lt;0,1.01,IF(AH529&gt;10,1.1,(1+AH529/100))))</f>
        <v>3.9403595</v>
      </c>
      <c r="AS529" s="678">
        <f t="shared" si="148"/>
        <v>3.979763095</v>
      </c>
      <c r="AT529" s="678">
        <f t="shared" si="151"/>
        <v>4.0155809628549992</v>
      </c>
      <c r="AU529" s="678">
        <f t="shared" si="151"/>
        <v>4.0517211915206941</v>
      </c>
      <c r="AV529" s="678">
        <f t="shared" si="151"/>
        <v>4.0881866822443795</v>
      </c>
      <c r="AW529" s="745">
        <f t="shared" si="149"/>
        <v>20.075611431620075</v>
      </c>
      <c r="AX529" s="854">
        <f t="shared" si="150"/>
        <v>36.634327429963641</v>
      </c>
      <c r="AY529" s="1090">
        <v>1.02</v>
      </c>
      <c r="AZ529" s="964">
        <v>8.92</v>
      </c>
      <c r="BA529" s="964">
        <v>-47.07</v>
      </c>
      <c r="BB529" s="964">
        <v>-3.39</v>
      </c>
      <c r="BC529" s="964">
        <v>-25.95</v>
      </c>
      <c r="BD529" s="1006"/>
      <c r="BE529" s="701">
        <v>2010</v>
      </c>
      <c r="BF529" s="986" t="e">
        <f>#VALUE!</f>
        <v>#VALUE!</v>
      </c>
      <c r="BG529" s="972" t="s">
        <v>138</v>
      </c>
    </row>
    <row r="530" spans="1:59" s="566" customFormat="1" x14ac:dyDescent="0.2">
      <c r="A530" s="566" t="s">
        <v>3021</v>
      </c>
      <c r="B530" s="651" t="s">
        <v>3022</v>
      </c>
      <c r="C530" s="1080" t="s">
        <v>109</v>
      </c>
      <c r="D530" s="1080" t="s">
        <v>4419</v>
      </c>
      <c r="E530" s="835">
        <v>5</v>
      </c>
      <c r="F530" s="554">
        <v>812</v>
      </c>
      <c r="G530" s="554" t="s">
        <v>107</v>
      </c>
      <c r="H530" s="554" t="s">
        <v>107</v>
      </c>
      <c r="I530" s="966">
        <v>37.909999999999997</v>
      </c>
      <c r="J530" s="745">
        <f t="shared" si="138"/>
        <v>1.1606436296491691</v>
      </c>
      <c r="K530" s="968">
        <v>0.11</v>
      </c>
      <c r="L530" s="679">
        <v>4</v>
      </c>
      <c r="M530" s="736">
        <f t="shared" si="139"/>
        <v>0.44</v>
      </c>
      <c r="N530" s="644" t="s">
        <v>1000</v>
      </c>
      <c r="O530" s="838">
        <v>0.09</v>
      </c>
      <c r="P530" s="958">
        <v>43230</v>
      </c>
      <c r="Q530" s="958">
        <v>43245</v>
      </c>
      <c r="R530" s="736">
        <f t="shared" si="140"/>
        <v>22.222222222222225</v>
      </c>
      <c r="S530" s="802">
        <f>IF(INDEX(Historical!$D$7:$D$1452,MATCH(B530,Historical!$B$7:$B$1452,0))=0,"n/a",(INDEX(Historical!$C$7:$C$1452,MATCH(B530,Historical!$B$7:$B$1452,0))/INDEX(Historical!$D$7:$D$1452,MATCH(B530,Historical!$B$7:$B$1452,0))-1)*100)</f>
        <v>19.999999999999996</v>
      </c>
      <c r="T530" s="802">
        <f>IF(INDEX(Historical!$F$7:$F$1452,MATCH(B530,Historical!$B$7:$B$1452,0))=0,"n/a",((INDEX(Historical!$C$7:$C$1452,MATCH(B530,Historical!$B$7:$B$1452,0))/INDEX(Historical!$F$7:$F$1452,MATCH(B530,Historical!$B$7:$B$1452,0)))^(1/3)-1)*100)</f>
        <v>20.843727005349997</v>
      </c>
      <c r="U530" s="802">
        <f>IF(INDEX(Historical!$I$7:$I$1452,MATCH(B530,Historical!$B$7:$B$1452,0))=0,"n/a",((INDEX(Historical!$C$7:$C$1452,MATCH(B530,Historical!$B$7:$B$1452,0))/INDEX(Historical!$I$7:$I$1452,MATCH(B530,Historical!$B$7:$B$1452,0)))^(1/5)-1)*100)</f>
        <v>13.396657763302722</v>
      </c>
      <c r="V530" s="802">
        <f>IF(INDEX(Historical!$O$7:$O$1452,MATCH(B530,Historical!$B$7:$B$1452,0))=0,"n/a",((INDEX(Historical!$C$7:$C$1452,MATCH(B530,Historical!$B$7:$B$1452,0))/INDEX(Historical!$O$7:$O$1452,MATCH(B530,Historical!$B$7:$B$1452,0)))^(1/10)-1)*100)</f>
        <v>9.0048674839850804</v>
      </c>
      <c r="W530" s="803">
        <f t="shared" si="141"/>
        <v>1.4877129271617073</v>
      </c>
      <c r="X530" s="804">
        <f t="shared" si="142"/>
        <v>1.0548549419923403</v>
      </c>
      <c r="Y530" s="759"/>
      <c r="Z530" s="745">
        <f t="shared" si="143"/>
        <v>13.056379821958455</v>
      </c>
      <c r="AA530" s="678">
        <f t="shared" si="144"/>
        <v>11.249258160237387</v>
      </c>
      <c r="AB530" s="679">
        <v>12</v>
      </c>
      <c r="AC530" s="959">
        <v>3.37</v>
      </c>
      <c r="AD530" s="959">
        <v>1.1299999999999999</v>
      </c>
      <c r="AE530" s="959">
        <v>4.2699999999999996</v>
      </c>
      <c r="AF530" s="959">
        <v>1.51</v>
      </c>
      <c r="AG530" s="959">
        <v>12.5</v>
      </c>
      <c r="AH530" s="959">
        <v>-4.3999999999999995</v>
      </c>
      <c r="AI530" s="959">
        <v>3.2199999999999998</v>
      </c>
      <c r="AJ530" s="959">
        <v>12.7</v>
      </c>
      <c r="AK530" s="959">
        <v>10</v>
      </c>
      <c r="AL530" s="969">
        <v>1200</v>
      </c>
      <c r="AM530" s="964">
        <v>1.3</v>
      </c>
      <c r="AN530" s="959">
        <v>0.26</v>
      </c>
      <c r="AO530" s="845">
        <f t="shared" si="145"/>
        <v>3.3080432327145033</v>
      </c>
      <c r="AP530" s="846">
        <f t="shared" si="146"/>
        <v>14.55730139295189</v>
      </c>
      <c r="AQ530" s="680">
        <f t="shared" si="147"/>
        <v>-13.112128906891463</v>
      </c>
      <c r="AR530" s="745">
        <f>INDEX(Historical!$C$7:$C$1452,MATCH(B530,Historical!$B$7:$B$1452,0))*IF(AH530="n/a",1.03,IF(AH530&lt;0,1.01,IF(AH530&gt;10,1.1,(1+AH530/100))))</f>
        <v>0.30299999999999999</v>
      </c>
      <c r="AS530" s="678">
        <f t="shared" si="148"/>
        <v>0.3127566</v>
      </c>
      <c r="AT530" s="678">
        <f t="shared" si="151"/>
        <v>0.34403226000000003</v>
      </c>
      <c r="AU530" s="678">
        <f t="shared" si="151"/>
        <v>0.37843548600000004</v>
      </c>
      <c r="AV530" s="678">
        <f t="shared" si="151"/>
        <v>0.4162790346000001</v>
      </c>
      <c r="AW530" s="745">
        <f t="shared" si="149"/>
        <v>1.7545033806000001</v>
      </c>
      <c r="AX530" s="854">
        <f t="shared" si="150"/>
        <v>4.6280753906620955</v>
      </c>
      <c r="AY530" s="1090">
        <v>1.0900000000000001</v>
      </c>
      <c r="AZ530" s="964">
        <v>12.33</v>
      </c>
      <c r="BA530" s="964">
        <v>-34.300000000000004</v>
      </c>
      <c r="BB530" s="964">
        <v>-7.6700000000000008</v>
      </c>
      <c r="BC530" s="964">
        <v>-21.95</v>
      </c>
      <c r="BD530" s="1006"/>
      <c r="BE530" s="701">
        <v>2014</v>
      </c>
      <c r="BF530" s="986" t="e">
        <f>#VALUE!</f>
        <v>#VALUE!</v>
      </c>
      <c r="BG530" s="972">
        <v>1.3</v>
      </c>
    </row>
    <row r="531" spans="1:59" s="566" customFormat="1" x14ac:dyDescent="0.2">
      <c r="A531" s="667" t="s">
        <v>4341</v>
      </c>
      <c r="B531" s="651" t="s">
        <v>4340</v>
      </c>
      <c r="C531" s="1080" t="s">
        <v>248</v>
      </c>
      <c r="D531" s="1080" t="s">
        <v>4441</v>
      </c>
      <c r="E531" s="835">
        <v>9</v>
      </c>
      <c r="F531" s="554">
        <v>362</v>
      </c>
      <c r="G531" s="554" t="s">
        <v>107</v>
      </c>
      <c r="H531" s="554" t="s">
        <v>107</v>
      </c>
      <c r="I531" s="966">
        <v>35.840000000000003</v>
      </c>
      <c r="J531" s="745">
        <f t="shared" si="138"/>
        <v>4.5758928571428559</v>
      </c>
      <c r="K531" s="975">
        <v>0.41</v>
      </c>
      <c r="L531" s="679">
        <v>4</v>
      </c>
      <c r="M531" s="736">
        <f t="shared" si="139"/>
        <v>1.64</v>
      </c>
      <c r="N531" s="644" t="s">
        <v>322</v>
      </c>
      <c r="O531" s="842">
        <v>0.36</v>
      </c>
      <c r="P531" s="958">
        <v>43175</v>
      </c>
      <c r="Q531" s="958">
        <v>43189</v>
      </c>
      <c r="R531" s="736">
        <f t="shared" si="140"/>
        <v>13.888888888888888</v>
      </c>
      <c r="S531" s="802">
        <f>IF(INDEX(Historical!$D$7:$D$1452,MATCH(B531,Historical!$B$7:$B$1452,0))=0,"n/a",(INDEX(Historical!$C$7:$C$1452,MATCH(B531,Historical!$B$7:$B$1452,0))/INDEX(Historical!$D$7:$D$1452,MATCH(B531,Historical!$B$7:$B$1452,0))-1)*100)</f>
        <v>15.999999999999993</v>
      </c>
      <c r="T531" s="802">
        <f>IF(INDEX(Historical!$F$7:$F$1452,MATCH(B531,Historical!$B$7:$B$1452,0))=0,"n/a",((INDEX(Historical!$C$7:$C$1452,MATCH(B531,Historical!$B$7:$B$1452,0))/INDEX(Historical!$F$7:$F$1452,MATCH(B531,Historical!$B$7:$B$1452,0)))^(1/3)-1)*100)</f>
        <v>18.336844122387276</v>
      </c>
      <c r="U531" s="802">
        <f>IF(INDEX(Historical!$I$7:$I$1452,MATCH(B531,Historical!$B$7:$B$1452,0))=0,"n/a",((INDEX(Historical!$C$7:$C$1452,MATCH(B531,Historical!$B$7:$B$1452,0))/INDEX(Historical!$I$7:$I$1452,MATCH(B531,Historical!$B$7:$B$1452,0)))^(1/5)-1)*100)</f>
        <v>20.320611793864462</v>
      </c>
      <c r="V531" s="802">
        <f>IF(INDEX(Historical!$O$7:$O$1452,MATCH(B531,Historical!$B$7:$B$1452,0))=0,"n/a",((INDEX(Historical!$C$7:$C$1452,MATCH(B531,Historical!$B$7:$B$1452,0))/INDEX(Historical!$O$7:$O$1452,MATCH(B531,Historical!$B$7:$B$1452,0)))^(1/10)-1)*100)</f>
        <v>40.036033129139589</v>
      </c>
      <c r="W531" s="803">
        <f t="shared" si="141"/>
        <v>0.5075580722075691</v>
      </c>
      <c r="X531" s="804">
        <f t="shared" si="142"/>
        <v>2.8620579991358399</v>
      </c>
      <c r="Y531" s="771" t="s">
        <v>960</v>
      </c>
      <c r="Z531" s="745">
        <f t="shared" si="143"/>
        <v>115.49295774647888</v>
      </c>
      <c r="AA531" s="678">
        <f t="shared" si="144"/>
        <v>25.239436619718312</v>
      </c>
      <c r="AB531" s="679">
        <v>12</v>
      </c>
      <c r="AC531" s="959">
        <v>1.42</v>
      </c>
      <c r="AD531" s="959">
        <v>13.46</v>
      </c>
      <c r="AE531" s="959">
        <v>0.98</v>
      </c>
      <c r="AF531" s="959" t="s">
        <v>138</v>
      </c>
      <c r="AG531" s="961" t="s">
        <v>138</v>
      </c>
      <c r="AH531" s="959">
        <v>-21</v>
      </c>
      <c r="AI531" s="959">
        <v>11.75</v>
      </c>
      <c r="AJ531" s="959">
        <v>7.1</v>
      </c>
      <c r="AK531" s="959">
        <v>1.8800000000000001</v>
      </c>
      <c r="AL531" s="969">
        <v>3560</v>
      </c>
      <c r="AM531" s="964">
        <v>1.7000000000000002</v>
      </c>
      <c r="AN531" s="959" t="s">
        <v>138</v>
      </c>
      <c r="AO531" s="845">
        <f t="shared" si="145"/>
        <v>-0.34293196871099241</v>
      </c>
      <c r="AP531" s="846">
        <f t="shared" si="146"/>
        <v>24.896504651007319</v>
      </c>
      <c r="AQ531" s="680" t="str">
        <f t="shared" si="147"/>
        <v>n/a</v>
      </c>
      <c r="AR531" s="745">
        <f>INDEX(Historical!$C$7:$C$1452,MATCH(B531,Historical!$B$7:$B$1452,0))*IF(AH531="n/a",1.03,IF(AH531&lt;0,1.01,IF(AH531&gt;10,1.1,(1+AH531/100))))</f>
        <v>2.3431999999999999</v>
      </c>
      <c r="AS531" s="678">
        <f t="shared" si="148"/>
        <v>2.5775200000000003</v>
      </c>
      <c r="AT531" s="678">
        <f t="shared" si="151"/>
        <v>2.6259773760000003</v>
      </c>
      <c r="AU531" s="678">
        <f t="shared" si="151"/>
        <v>2.6753457506688001</v>
      </c>
      <c r="AV531" s="678">
        <f t="shared" si="151"/>
        <v>2.7256422507813731</v>
      </c>
      <c r="AW531" s="745">
        <f t="shared" si="149"/>
        <v>12.947685377450174</v>
      </c>
      <c r="AX531" s="854">
        <f t="shared" si="150"/>
        <v>36.126354289760528</v>
      </c>
      <c r="AY531" s="1090">
        <v>1.39</v>
      </c>
      <c r="AZ531" s="964">
        <v>6.83</v>
      </c>
      <c r="BA531" s="964">
        <v>-37.940000000000005</v>
      </c>
      <c r="BB531" s="964">
        <v>-7.9799999999999995</v>
      </c>
      <c r="BC531" s="964">
        <v>-19.809999999999999</v>
      </c>
      <c r="BD531" s="1006"/>
      <c r="BE531" s="701">
        <v>2010</v>
      </c>
      <c r="BF531" s="986" t="e">
        <f>#VALUE!</f>
        <v>#VALUE!</v>
      </c>
      <c r="BG531" s="972">
        <v>11.3</v>
      </c>
    </row>
    <row r="532" spans="1:59" s="566" customFormat="1" x14ac:dyDescent="0.2">
      <c r="A532" s="667" t="s">
        <v>1837</v>
      </c>
      <c r="B532" s="651" t="s">
        <v>1838</v>
      </c>
      <c r="C532" s="1080" t="s">
        <v>113</v>
      </c>
      <c r="D532" s="1080" t="s">
        <v>214</v>
      </c>
      <c r="E532" s="835">
        <v>8</v>
      </c>
      <c r="F532" s="554">
        <v>450</v>
      </c>
      <c r="G532" s="554" t="s">
        <v>38</v>
      </c>
      <c r="H532" s="554" t="s">
        <v>38</v>
      </c>
      <c r="I532" s="966">
        <v>66.72</v>
      </c>
      <c r="J532" s="745">
        <f t="shared" si="138"/>
        <v>1.2589928057553956</v>
      </c>
      <c r="K532" s="968">
        <v>0.21</v>
      </c>
      <c r="L532" s="679">
        <v>4</v>
      </c>
      <c r="M532" s="736">
        <f t="shared" si="139"/>
        <v>0.84</v>
      </c>
      <c r="N532" s="644" t="s">
        <v>150</v>
      </c>
      <c r="O532" s="838">
        <v>0.18</v>
      </c>
      <c r="P532" s="695">
        <v>43145</v>
      </c>
      <c r="Q532" s="695">
        <v>43174</v>
      </c>
      <c r="R532" s="736">
        <f t="shared" si="140"/>
        <v>16.666666666666664</v>
      </c>
      <c r="S532" s="802">
        <f>IF(INDEX(Historical!$D$7:$D$1452,MATCH(B532,Historical!$B$7:$B$1452,0))=0,"n/a",(INDEX(Historical!$C$7:$C$1452,MATCH(B532,Historical!$B$7:$B$1452,0))/INDEX(Historical!$D$7:$D$1452,MATCH(B532,Historical!$B$7:$B$1452,0))-1)*100)</f>
        <v>16.204002582311162</v>
      </c>
      <c r="T532" s="802">
        <f>IF(INDEX(Historical!$F$7:$F$1452,MATCH(B532,Historical!$B$7:$B$1452,0))=0,"n/a",((INDEX(Historical!$C$7:$C$1452,MATCH(B532,Historical!$B$7:$B$1452,0))/INDEX(Historical!$F$7:$F$1452,MATCH(B532,Historical!$B$7:$B$1452,0)))^(1/3)-1)*100)</f>
        <v>12.035118663929122</v>
      </c>
      <c r="U532" s="802">
        <f>IF(INDEX(Historical!$I$7:$I$1452,MATCH(B532,Historical!$B$7:$B$1452,0))=0,"n/a",((INDEX(Historical!$C$7:$C$1452,MATCH(B532,Historical!$B$7:$B$1452,0))/INDEX(Historical!$I$7:$I$1452,MATCH(B532,Historical!$B$7:$B$1452,0)))^(1/5)-1)*100)</f>
        <v>12.251001967673748</v>
      </c>
      <c r="V532" s="802" t="str">
        <f>IF(INDEX(Historical!$O$7:$O$1452,MATCH(B532,Historical!$B$7:$B$1452,0))=0,"n/a",((INDEX(Historical!$C$7:$C$1452,MATCH(B532,Historical!$B$7:$B$1452,0))/INDEX(Historical!$O$7:$O$1452,MATCH(B532,Historical!$B$7:$B$1452,0)))^(1/10)-1)*100)</f>
        <v>n/a</v>
      </c>
      <c r="W532" s="803" t="str">
        <f t="shared" si="141"/>
        <v>n/a</v>
      </c>
      <c r="X532" s="804">
        <f t="shared" si="142"/>
        <v>2.2274549032134088</v>
      </c>
      <c r="Y532" s="769"/>
      <c r="Z532" s="745">
        <f t="shared" si="143"/>
        <v>34.567901234567898</v>
      </c>
      <c r="AA532" s="678">
        <f t="shared" si="144"/>
        <v>27.456790123456788</v>
      </c>
      <c r="AB532" s="679">
        <v>12</v>
      </c>
      <c r="AC532" s="959">
        <v>2.4300000000000002</v>
      </c>
      <c r="AD532" s="959">
        <v>1.44</v>
      </c>
      <c r="AE532" s="959">
        <v>2.4300000000000002</v>
      </c>
      <c r="AF532" s="959">
        <v>4.58</v>
      </c>
      <c r="AG532" s="959">
        <v>15.5</v>
      </c>
      <c r="AH532" s="959">
        <v>44.3</v>
      </c>
      <c r="AI532" s="959">
        <v>17.010000000000002</v>
      </c>
      <c r="AJ532" s="959">
        <v>5.5</v>
      </c>
      <c r="AK532" s="959">
        <v>19.03</v>
      </c>
      <c r="AL532" s="969">
        <v>12390</v>
      </c>
      <c r="AM532" s="964">
        <v>0.1</v>
      </c>
      <c r="AN532" s="959">
        <v>0.97</v>
      </c>
      <c r="AO532" s="845">
        <f t="shared" si="145"/>
        <v>-13.946795350027644</v>
      </c>
      <c r="AP532" s="846">
        <f t="shared" si="146"/>
        <v>13.509994773429144</v>
      </c>
      <c r="AQ532" s="680">
        <f t="shared" si="147"/>
        <v>136.41028250379756</v>
      </c>
      <c r="AR532" s="745">
        <f>INDEX(Historical!$C$7:$C$1452,MATCH(B532,Historical!$B$7:$B$1452,0))*IF(AH532="n/a",1.03,IF(AH532&lt;0,1.01,IF(AH532&gt;10,1.1,(1+AH532/100))))</f>
        <v>0.79200000000000004</v>
      </c>
      <c r="AS532" s="678">
        <f t="shared" si="148"/>
        <v>0.87120000000000009</v>
      </c>
      <c r="AT532" s="678">
        <f t="shared" si="151"/>
        <v>0.95832000000000017</v>
      </c>
      <c r="AU532" s="678">
        <f t="shared" si="151"/>
        <v>1.0541520000000002</v>
      </c>
      <c r="AV532" s="678">
        <f t="shared" si="151"/>
        <v>1.1595672000000004</v>
      </c>
      <c r="AW532" s="745">
        <f t="shared" si="149"/>
        <v>4.8352392000000011</v>
      </c>
      <c r="AX532" s="854">
        <f t="shared" si="150"/>
        <v>7.247061151079139</v>
      </c>
      <c r="AY532" s="1090">
        <v>1.24</v>
      </c>
      <c r="AZ532" s="964">
        <v>10.01</v>
      </c>
      <c r="BA532" s="964">
        <v>-19.07</v>
      </c>
      <c r="BB532" s="964">
        <v>-1.47</v>
      </c>
      <c r="BC532" s="964">
        <v>-7.9399999999999995</v>
      </c>
      <c r="BD532" s="1006"/>
      <c r="BE532" s="701">
        <v>2011</v>
      </c>
      <c r="BF532" s="986" t="e">
        <f>#VALUE!</f>
        <v>#VALUE!</v>
      </c>
      <c r="BG532" s="972">
        <v>5.5</v>
      </c>
    </row>
    <row r="533" spans="1:59" s="566" customFormat="1" x14ac:dyDescent="0.2">
      <c r="A533" s="971" t="s">
        <v>1847</v>
      </c>
      <c r="B533" s="651" t="s">
        <v>1848</v>
      </c>
      <c r="C533" s="1080" t="s">
        <v>109</v>
      </c>
      <c r="D533" s="1080" t="s">
        <v>4427</v>
      </c>
      <c r="E533" s="835">
        <v>6</v>
      </c>
      <c r="F533" s="554">
        <v>732</v>
      </c>
      <c r="G533" s="554" t="s">
        <v>38</v>
      </c>
      <c r="H533" s="554" t="s">
        <v>38</v>
      </c>
      <c r="I533" s="966">
        <v>40.74</v>
      </c>
      <c r="J533" s="745">
        <f t="shared" si="138"/>
        <v>2.9455081001472752</v>
      </c>
      <c r="K533" s="968">
        <v>0.3</v>
      </c>
      <c r="L533" s="679">
        <v>4</v>
      </c>
      <c r="M533" s="736">
        <f t="shared" si="139"/>
        <v>1.2</v>
      </c>
      <c r="N533" s="644" t="s">
        <v>652</v>
      </c>
      <c r="O533" s="838">
        <v>0.24</v>
      </c>
      <c r="P533" s="958">
        <v>43327</v>
      </c>
      <c r="Q533" s="958">
        <v>43335</v>
      </c>
      <c r="R533" s="736">
        <f t="shared" si="140"/>
        <v>25</v>
      </c>
      <c r="S533" s="802">
        <f>IF(INDEX(Historical!$D$7:$D$1452,MATCH(B533,Historical!$B$7:$B$1452,0))=0,"n/a",(INDEX(Historical!$C$7:$C$1452,MATCH(B533,Historical!$B$7:$B$1452,0))/INDEX(Historical!$D$7:$D$1452,MATCH(B533,Historical!$B$7:$B$1452,0))-1)*100)</f>
        <v>57.142857142857139</v>
      </c>
      <c r="T533" s="802">
        <f>IF(INDEX(Historical!$F$7:$F$1452,MATCH(B533,Historical!$B$7:$B$1452,0))=0,"n/a",((INDEX(Historical!$C$7:$C$1452,MATCH(B533,Historical!$B$7:$B$1452,0))/INDEX(Historical!$F$7:$F$1452,MATCH(B533,Historical!$B$7:$B$1452,0)))^(1/3)-1)*100)</f>
        <v>40.10196653276936</v>
      </c>
      <c r="U533" s="802">
        <f>IF(INDEX(Historical!$I$7:$I$1452,MATCH(B533,Historical!$B$7:$B$1452,0))=0,"n/a",((INDEX(Historical!$C$7:$C$1452,MATCH(B533,Historical!$B$7:$B$1452,0))/INDEX(Historical!$I$7:$I$1452,MATCH(B533,Historical!$B$7:$B$1452,0)))^(1/5)-1)*100)</f>
        <v>61.53942662021781</v>
      </c>
      <c r="V533" s="802">
        <f>IF(INDEX(Historical!$O$7:$O$1452,MATCH(B533,Historical!$B$7:$B$1452,0))=0,"n/a",((INDEX(Historical!$C$7:$C$1452,MATCH(B533,Historical!$B$7:$B$1452,0))/INDEX(Historical!$O$7:$O$1452,MATCH(B533,Historical!$B$7:$B$1452,0)))^(1/10)-1)*100)</f>
        <v>-12.539019965430843</v>
      </c>
      <c r="W533" s="803" t="str">
        <f t="shared" si="141"/>
        <v>n/a</v>
      </c>
      <c r="X533" s="804">
        <f t="shared" si="142"/>
        <v>2.5535031792621501</v>
      </c>
      <c r="Y533" s="967" t="s">
        <v>4072</v>
      </c>
      <c r="Z533" s="745">
        <f t="shared" si="143"/>
        <v>31.578947368421051</v>
      </c>
      <c r="AA533" s="678">
        <f t="shared" si="144"/>
        <v>10.721052631578948</v>
      </c>
      <c r="AB533" s="679">
        <v>12</v>
      </c>
      <c r="AC533" s="959">
        <v>3.8</v>
      </c>
      <c r="AD533" s="959">
        <v>1.53</v>
      </c>
      <c r="AE533" s="959">
        <v>3.33</v>
      </c>
      <c r="AF533" s="959">
        <v>1.1299999999999999</v>
      </c>
      <c r="AG533" s="959">
        <v>10.6</v>
      </c>
      <c r="AH533" s="959">
        <v>42.9</v>
      </c>
      <c r="AI533" s="959">
        <v>5.26</v>
      </c>
      <c r="AJ533" s="959">
        <v>24.099999999999998</v>
      </c>
      <c r="AK533" s="959">
        <v>7.0000000000000009</v>
      </c>
      <c r="AL533" s="969">
        <v>7940</v>
      </c>
      <c r="AM533" s="964">
        <v>0.8</v>
      </c>
      <c r="AN533" s="959">
        <v>0.13</v>
      </c>
      <c r="AO533" s="845">
        <f t="shared" si="145"/>
        <v>53.76388208878614</v>
      </c>
      <c r="AP533" s="846">
        <f t="shared" si="146"/>
        <v>64.484934720365089</v>
      </c>
      <c r="AQ533" s="680">
        <f t="shared" si="147"/>
        <v>-26.621863765880626</v>
      </c>
      <c r="AR533" s="745">
        <f>INDEX(Historical!$C$7:$C$1452,MATCH(B533,Historical!$B$7:$B$1452,0))*IF(AH533="n/a",1.03,IF(AH533&lt;0,1.01,IF(AH533&gt;10,1.1,(1+AH533/100))))</f>
        <v>0.48400000000000004</v>
      </c>
      <c r="AS533" s="678">
        <f t="shared" si="148"/>
        <v>0.50945840000000009</v>
      </c>
      <c r="AT533" s="678">
        <f t="shared" si="151"/>
        <v>0.54512048800000013</v>
      </c>
      <c r="AU533" s="678">
        <f t="shared" si="151"/>
        <v>0.58327892216000021</v>
      </c>
      <c r="AV533" s="678">
        <f t="shared" si="151"/>
        <v>0.62410844671120025</v>
      </c>
      <c r="AW533" s="745">
        <f t="shared" si="149"/>
        <v>2.7459662568712009</v>
      </c>
      <c r="AX533" s="854">
        <f t="shared" si="150"/>
        <v>6.7402215436210122</v>
      </c>
      <c r="AY533" s="1090">
        <v>1.42</v>
      </c>
      <c r="AZ533" s="964">
        <v>6.99</v>
      </c>
      <c r="BA533" s="964">
        <v>-31.169999999999998</v>
      </c>
      <c r="BB533" s="964">
        <v>-11.25</v>
      </c>
      <c r="BC533" s="964">
        <v>-21.23</v>
      </c>
      <c r="BD533" s="1006"/>
      <c r="BE533" s="701">
        <v>2013</v>
      </c>
      <c r="BF533" s="986" t="e">
        <f>#VALUE!</f>
        <v>#VALUE!</v>
      </c>
      <c r="BG533" s="972">
        <v>1.0999999999999999</v>
      </c>
    </row>
    <row r="534" spans="1:59" s="566" customFormat="1" x14ac:dyDescent="0.2">
      <c r="A534" s="667" t="s">
        <v>1849</v>
      </c>
      <c r="B534" s="651" t="s">
        <v>1850</v>
      </c>
      <c r="C534" s="1080" t="s">
        <v>155</v>
      </c>
      <c r="D534" s="1080" t="s">
        <v>4437</v>
      </c>
      <c r="E534" s="835">
        <v>7</v>
      </c>
      <c r="F534" s="554">
        <v>659</v>
      </c>
      <c r="G534" s="554" t="s">
        <v>107</v>
      </c>
      <c r="H534" s="554" t="s">
        <v>107</v>
      </c>
      <c r="I534" s="966">
        <v>85.54</v>
      </c>
      <c r="J534" s="745">
        <f t="shared" si="138"/>
        <v>0.76689268178629877</v>
      </c>
      <c r="K534" s="968">
        <v>0.16400000000000001</v>
      </c>
      <c r="L534" s="679">
        <v>4</v>
      </c>
      <c r="M534" s="736">
        <f t="shared" si="139"/>
        <v>0.65600000000000003</v>
      </c>
      <c r="N534" s="644" t="s">
        <v>120</v>
      </c>
      <c r="O534" s="838">
        <v>0.126</v>
      </c>
      <c r="P534" s="958">
        <v>43482</v>
      </c>
      <c r="Q534" s="958">
        <v>43525</v>
      </c>
      <c r="R534" s="736">
        <f t="shared" si="140"/>
        <v>30.158730158730162</v>
      </c>
      <c r="S534" s="802">
        <f>IF(INDEX(Historical!$D$7:$D$1452,MATCH(B534,Historical!$B$7:$B$1452,0))=0,"n/a",(INDEX(Historical!$C$7:$C$1452,MATCH(B534,Historical!$B$7:$B$1452,0))/INDEX(Historical!$D$7:$D$1452,MATCH(B534,Historical!$B$7:$B$1452,0))-1)*100)</f>
        <v>10.526315789473673</v>
      </c>
      <c r="T534" s="802">
        <f>IF(INDEX(Historical!$F$7:$F$1452,MATCH(B534,Historical!$B$7:$B$1452,0))=0,"n/a",((INDEX(Historical!$C$7:$C$1452,MATCH(B534,Historical!$B$7:$B$1452,0))/INDEX(Historical!$F$7:$F$1452,MATCH(B534,Historical!$B$7:$B$1452,0)))^(1/3)-1)*100)</f>
        <v>13.401535265889454</v>
      </c>
      <c r="U534" s="802" t="str">
        <f>IF(INDEX(Historical!$I$7:$I$1452,MATCH(B534,Historical!$B$7:$B$1452,0))=0,"n/a",((INDEX(Historical!$C$7:$C$1452,MATCH(B534,Historical!$B$7:$B$1452,0))/INDEX(Historical!$I$7:$I$1452,MATCH(B534,Historical!$B$7:$B$1452,0)))^(1/5)-1)*100)</f>
        <v>n/a</v>
      </c>
      <c r="V534" s="802" t="str">
        <f>IF(INDEX(Historical!$O$7:$O$1452,MATCH(B534,Historical!$B$7:$B$1452,0))=0,"n/a",((INDEX(Historical!$C$7:$C$1452,MATCH(B534,Historical!$B$7:$B$1452,0))/INDEX(Historical!$O$7:$O$1452,MATCH(B534,Historical!$B$7:$B$1452,0)))^(1/10)-1)*100)</f>
        <v>n/a</v>
      </c>
      <c r="W534" s="803" t="str">
        <f t="shared" si="141"/>
        <v>n/a</v>
      </c>
      <c r="X534" s="804" t="str">
        <f t="shared" si="142"/>
        <v>n/a</v>
      </c>
      <c r="Y534" s="756"/>
      <c r="Z534" s="745">
        <f t="shared" si="143"/>
        <v>22.312925170068031</v>
      </c>
      <c r="AA534" s="678">
        <f t="shared" si="144"/>
        <v>29.095238095238098</v>
      </c>
      <c r="AB534" s="679">
        <v>12</v>
      </c>
      <c r="AC534" s="959">
        <v>2.94</v>
      </c>
      <c r="AD534" s="959">
        <v>1.75</v>
      </c>
      <c r="AE534" s="959">
        <v>7.4</v>
      </c>
      <c r="AF534" s="959">
        <v>19.489999999999998</v>
      </c>
      <c r="AG534" s="959">
        <v>59.599999999999994</v>
      </c>
      <c r="AH534" s="959">
        <v>32.4</v>
      </c>
      <c r="AI534" s="959">
        <v>11.21</v>
      </c>
      <c r="AJ534" s="959">
        <v>20.100000000000001</v>
      </c>
      <c r="AK534" s="959">
        <v>16.64</v>
      </c>
      <c r="AL534" s="969">
        <v>42340</v>
      </c>
      <c r="AM534" s="964" t="s">
        <v>138</v>
      </c>
      <c r="AN534" s="959">
        <v>0</v>
      </c>
      <c r="AO534" s="845" t="str">
        <f t="shared" si="145"/>
        <v>n/a</v>
      </c>
      <c r="AP534" s="846" t="str">
        <f t="shared" si="146"/>
        <v>n/a</v>
      </c>
      <c r="AQ534" s="680">
        <f t="shared" si="147"/>
        <v>402.02531608417712</v>
      </c>
      <c r="AR534" s="745">
        <f>INDEX(Historical!$C$7:$C$1452,MATCH(B534,Historical!$B$7:$B$1452,0))*IF(AH534="n/a",1.03,IF(AH534&lt;0,1.01,IF(AH534&gt;10,1.1,(1+AH534/100))))</f>
        <v>0.46200000000000002</v>
      </c>
      <c r="AS534" s="678">
        <f t="shared" si="148"/>
        <v>0.5082000000000001</v>
      </c>
      <c r="AT534" s="678">
        <f t="shared" si="151"/>
        <v>0.55902000000000018</v>
      </c>
      <c r="AU534" s="678">
        <f t="shared" si="151"/>
        <v>0.6149220000000003</v>
      </c>
      <c r="AV534" s="678">
        <f t="shared" si="151"/>
        <v>0.67641420000000041</v>
      </c>
      <c r="AW534" s="745">
        <f t="shared" si="149"/>
        <v>2.8205562000000013</v>
      </c>
      <c r="AX534" s="854">
        <f t="shared" si="150"/>
        <v>3.2973535188216054</v>
      </c>
      <c r="AY534" s="1090">
        <v>1.03</v>
      </c>
      <c r="AZ534" s="964">
        <v>21.85</v>
      </c>
      <c r="BA534" s="964">
        <v>-11.42</v>
      </c>
      <c r="BB534" s="964">
        <v>-4.8899999999999997</v>
      </c>
      <c r="BC534" s="964">
        <v>-2.21</v>
      </c>
      <c r="BD534" s="1006"/>
      <c r="BE534" s="701">
        <v>2013</v>
      </c>
      <c r="BF534" s="986" t="e">
        <f>#VALUE!</f>
        <v>#VALUE!</v>
      </c>
      <c r="BG534" s="972">
        <v>12.8</v>
      </c>
    </row>
    <row r="535" spans="1:59" s="817" customFormat="1" ht="13.5" thickBot="1" x14ac:dyDescent="0.25">
      <c r="B535" s="941"/>
      <c r="E535" s="942"/>
      <c r="F535" s="928"/>
      <c r="J535" s="832"/>
      <c r="L535" s="929"/>
      <c r="M535" s="928"/>
      <c r="N535" s="928"/>
      <c r="O535" s="832"/>
      <c r="R535" s="928"/>
      <c r="S535" s="930"/>
      <c r="T535" s="930"/>
      <c r="U535" s="930"/>
      <c r="V535" s="930"/>
      <c r="W535" s="930"/>
      <c r="X535" s="930"/>
      <c r="Y535" s="941"/>
      <c r="Z535" s="832"/>
      <c r="AC535" s="931"/>
      <c r="AD535" s="931"/>
      <c r="AE535" s="931"/>
      <c r="AF535" s="931"/>
      <c r="AG535" s="931"/>
      <c r="AH535" s="931"/>
      <c r="AI535" s="931"/>
      <c r="AJ535" s="931"/>
      <c r="AK535" s="931"/>
      <c r="AL535" s="931"/>
      <c r="AM535" s="931"/>
      <c r="AN535" s="931"/>
      <c r="AO535" s="832"/>
      <c r="AR535" s="932"/>
      <c r="AS535" s="933"/>
      <c r="AT535" s="933"/>
      <c r="AU535" s="933"/>
      <c r="AV535" s="933"/>
      <c r="AW535" s="932"/>
      <c r="AX535" s="933"/>
      <c r="AY535" s="832"/>
      <c r="BD535" s="942"/>
      <c r="BE535" s="928"/>
      <c r="BF535" s="928"/>
    </row>
    <row r="536" spans="1:59" x14ac:dyDescent="0.2">
      <c r="A536" s="566" t="s">
        <v>4378</v>
      </c>
      <c r="B536" s="751">
        <f>COUNTA(B7:B534)</f>
        <v>528</v>
      </c>
      <c r="E536" s="947">
        <f>AVERAGE(E7:E534)</f>
        <v>7.0568181818181817</v>
      </c>
      <c r="I536" s="934">
        <f>AVERAGE(I7:I534)</f>
        <v>55.511420454545487</v>
      </c>
      <c r="J536" s="935">
        <f>AVERAGE(J7:J534)</f>
        <v>3.246165545648914</v>
      </c>
      <c r="K536" s="934">
        <f>AVERAGE(K7:K534)</f>
        <v>0.39441142613636326</v>
      </c>
      <c r="M536" s="934">
        <f>AVERAGE(M7:M534)</f>
        <v>1.484535598484847</v>
      </c>
      <c r="O536" s="943">
        <f>AVERAGE(O7:O534)</f>
        <v>0.35206209245047893</v>
      </c>
      <c r="R536" s="934">
        <f t="shared" ref="R536:X536" si="152">AVERAGE(R7:R534)</f>
        <v>13.633797151838758</v>
      </c>
      <c r="S536" s="944">
        <f t="shared" si="152"/>
        <v>13.909389189320356</v>
      </c>
      <c r="T536" s="944">
        <f t="shared" si="152"/>
        <v>18.735798861910002</v>
      </c>
      <c r="U536" s="944">
        <f t="shared" si="152"/>
        <v>18.768784427296072</v>
      </c>
      <c r="V536" s="944">
        <f t="shared" si="152"/>
        <v>4.9841689658856811</v>
      </c>
      <c r="W536" s="945">
        <f t="shared" si="152"/>
        <v>4.6511128023242225</v>
      </c>
      <c r="X536" s="946">
        <f t="shared" si="152"/>
        <v>2.8006997053866542</v>
      </c>
      <c r="Z536" s="935">
        <f t="shared" ref="Z536:BC536" si="153">AVERAGE(Z7:Z534)</f>
        <v>64.833536003476055</v>
      </c>
      <c r="AA536" s="934">
        <f t="shared" si="153"/>
        <v>20.043705340310936</v>
      </c>
      <c r="AB536" s="808">
        <f t="shared" si="153"/>
        <v>11.138257575757576</v>
      </c>
      <c r="AC536" s="934">
        <f t="shared" si="153"/>
        <v>3.5672817460317487</v>
      </c>
      <c r="AD536" s="934">
        <f t="shared" si="153"/>
        <v>3.7476790123456811</v>
      </c>
      <c r="AE536" s="934">
        <f t="shared" si="153"/>
        <v>3.2323214285714275</v>
      </c>
      <c r="AF536" s="934">
        <f t="shared" si="153"/>
        <v>3.9853156822810565</v>
      </c>
      <c r="AG536" s="934">
        <f t="shared" si="153"/>
        <v>15.62559670781893</v>
      </c>
      <c r="AH536" s="934">
        <f t="shared" si="153"/>
        <v>15.648795180722908</v>
      </c>
      <c r="AI536" s="934">
        <f t="shared" si="153"/>
        <v>8.5590967741935522</v>
      </c>
      <c r="AJ536" s="934">
        <f t="shared" si="153"/>
        <v>17.269023904382468</v>
      </c>
      <c r="AK536" s="934">
        <f t="shared" si="153"/>
        <v>10.905427251732107</v>
      </c>
      <c r="AL536" s="934">
        <f t="shared" si="153"/>
        <v>16245.239841269844</v>
      </c>
      <c r="AM536" s="934">
        <f t="shared" si="153"/>
        <v>3.5181799999999974</v>
      </c>
      <c r="AN536" s="934">
        <f t="shared" si="153"/>
        <v>1.2575720164609057</v>
      </c>
      <c r="AO536" s="1014">
        <f t="shared" si="153"/>
        <v>2.1588544004842318</v>
      </c>
      <c r="AP536" s="934">
        <f t="shared" si="153"/>
        <v>21.887639474531046</v>
      </c>
      <c r="AQ536" s="934">
        <f t="shared" si="153"/>
        <v>50.648543111130557</v>
      </c>
      <c r="AR536" s="1014">
        <f t="shared" si="153"/>
        <v>1.3309888769586007</v>
      </c>
      <c r="AS536" s="934">
        <f t="shared" si="153"/>
        <v>1.4095133592991691</v>
      </c>
      <c r="AT536" s="934">
        <f t="shared" si="153"/>
        <v>1.5122323119367722</v>
      </c>
      <c r="AU536" s="934">
        <f t="shared" si="153"/>
        <v>1.6237999946555373</v>
      </c>
      <c r="AV536" s="934">
        <f t="shared" si="153"/>
        <v>1.7450304954760165</v>
      </c>
      <c r="AW536" s="934">
        <f t="shared" si="153"/>
        <v>7.6215650383260956</v>
      </c>
      <c r="AX536" s="934">
        <f t="shared" si="153"/>
        <v>16.77835454820935</v>
      </c>
      <c r="AY536" s="1014">
        <f t="shared" si="153"/>
        <v>0.94530000000000014</v>
      </c>
      <c r="AZ536" s="934">
        <f t="shared" si="153"/>
        <v>11.777063492063489</v>
      </c>
      <c r="BA536" s="934">
        <f t="shared" si="153"/>
        <v>-25.862539682539676</v>
      </c>
      <c r="BB536" s="934">
        <f t="shared" si="153"/>
        <v>-7.2541865079365042</v>
      </c>
      <c r="BC536" s="934">
        <f t="shared" si="153"/>
        <v>-12.914841269841274</v>
      </c>
    </row>
  </sheetData>
  <sheetProtection selectLockedCells="1" selectUnlockedCells="1"/>
  <mergeCells count="2">
    <mergeCell ref="AZ4:BC4"/>
    <mergeCell ref="P5:Q5"/>
  </mergeCells>
  <conditionalFormatting sqref="R521:V534 R7:V516">
    <cfRule type="cellIs" dxfId="55" priority="26" stopIfTrue="1" operator="lessThan">
      <formula>2</formula>
    </cfRule>
  </conditionalFormatting>
  <conditionalFormatting sqref="A138 A152 A154 A179 A227 A260 A327 A366 A372 A374 A376 A415:A418 A420:A422 A489">
    <cfRule type="cellIs" dxfId="54" priority="25" stopIfTrue="1" operator="lessThan">
      <formula>2</formula>
    </cfRule>
  </conditionalFormatting>
  <conditionalFormatting sqref="AQ521:AQ534 AQ7:AQ516">
    <cfRule type="cellIs" dxfId="53" priority="24" stopIfTrue="1" operator="lessThan">
      <formula>0</formula>
    </cfRule>
  </conditionalFormatting>
  <conditionalFormatting sqref="AP521:AP534 AP7:AP516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497">
    <cfRule type="cellIs" dxfId="50" priority="21" stopIfTrue="1" operator="lessThan">
      <formula>2</formula>
    </cfRule>
  </conditionalFormatting>
  <conditionalFormatting sqref="J521:J534 J7:J516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517:V518">
    <cfRule type="cellIs" dxfId="47" priority="18" stopIfTrue="1" operator="lessThan">
      <formula>2</formula>
    </cfRule>
  </conditionalFormatting>
  <conditionalFormatting sqref="AQ517:AQ518">
    <cfRule type="cellIs" dxfId="46" priority="17" stopIfTrue="1" operator="lessThan">
      <formula>0</formula>
    </cfRule>
  </conditionalFormatting>
  <conditionalFormatting sqref="AP517:AP518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517:J518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519:V519">
    <cfRule type="cellIs" dxfId="41" priority="12" stopIfTrue="1" operator="lessThan">
      <formula>2</formula>
    </cfRule>
  </conditionalFormatting>
  <conditionalFormatting sqref="AQ519">
    <cfRule type="cellIs" dxfId="40" priority="11" stopIfTrue="1" operator="lessThan">
      <formula>0</formula>
    </cfRule>
  </conditionalFormatting>
  <conditionalFormatting sqref="AP519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519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520:V520">
    <cfRule type="cellIs" dxfId="35" priority="6" stopIfTrue="1" operator="lessThan">
      <formula>2</formula>
    </cfRule>
  </conditionalFormatting>
  <conditionalFormatting sqref="AQ520">
    <cfRule type="cellIs" dxfId="34" priority="5" stopIfTrue="1" operator="lessThan">
      <formula>0</formula>
    </cfRule>
  </conditionalFormatting>
  <conditionalFormatting sqref="AP520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520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75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605" customWidth="1"/>
    <col min="2" max="2" width="6" style="751" customWidth="1"/>
    <col min="3" max="3" width="12.28515625" style="605" customWidth="1"/>
    <col min="4" max="4" width="13.85546875" style="605" customWidth="1"/>
    <col min="5" max="5" width="4.85546875" style="701" customWidth="1"/>
    <col min="6" max="6" width="3.7109375" style="701" customWidth="1"/>
    <col min="7" max="7" width="3.85546875" style="605" customWidth="1"/>
    <col min="8" max="8" width="4" style="605" customWidth="1"/>
    <col min="9" max="9" width="6.7109375" style="605" customWidth="1"/>
    <col min="10" max="10" width="5.140625" style="686" customWidth="1"/>
    <col min="11" max="11" width="8.42578125" style="605" bestFit="1" customWidth="1"/>
    <col min="12" max="12" width="7.5703125" style="808" customWidth="1"/>
    <col min="13" max="13" width="8.7109375" style="701" bestFit="1" customWidth="1"/>
    <col min="14" max="14" width="4.5703125" style="701" customWidth="1"/>
    <col min="15" max="15" width="7.5703125" style="605" customWidth="1"/>
    <col min="16" max="17" width="7.7109375" style="605" customWidth="1"/>
    <col min="18" max="18" width="6.42578125" style="701" bestFit="1" customWidth="1"/>
    <col min="19" max="22" width="6" style="786" customWidth="1"/>
    <col min="23" max="24" width="7.42578125" style="786" customWidth="1"/>
    <col min="25" max="25" width="12.5703125" style="605" customWidth="1"/>
    <col min="26" max="26" width="7.85546875" style="686" customWidth="1"/>
    <col min="27" max="27" width="6.140625" style="605" customWidth="1"/>
    <col min="28" max="28" width="4.5703125" style="605" customWidth="1"/>
    <col min="29" max="29" width="5.42578125" style="661" bestFit="1" customWidth="1"/>
    <col min="30" max="30" width="6" style="661" customWidth="1"/>
    <col min="31" max="31" width="7.140625" style="661" bestFit="1" customWidth="1"/>
    <col min="32" max="32" width="7.7109375" style="661" customWidth="1"/>
    <col min="33" max="33" width="8.7109375" style="661" customWidth="1"/>
    <col min="34" max="34" width="8.5703125" style="661" bestFit="1" customWidth="1"/>
    <col min="35" max="35" width="8.5703125" style="661" customWidth="1"/>
    <col min="36" max="36" width="8" style="661" bestFit="1" customWidth="1"/>
    <col min="37" max="37" width="8" style="661" customWidth="1"/>
    <col min="38" max="38" width="9.7109375" style="661" customWidth="1"/>
    <col min="39" max="39" width="6" style="661" bestFit="1" customWidth="1"/>
    <col min="40" max="40" width="6.42578125" style="661" customWidth="1"/>
    <col min="41" max="41" width="7" style="686" customWidth="1"/>
    <col min="42" max="43" width="7" style="605" customWidth="1"/>
    <col min="44" max="44" width="5.28515625" style="855" customWidth="1"/>
    <col min="45" max="48" width="5.28515625" style="856" customWidth="1"/>
    <col min="49" max="50" width="5.42578125" style="856" customWidth="1"/>
    <col min="51" max="51" width="5.28515625" style="686" customWidth="1"/>
    <col min="52" max="55" width="6.7109375" style="605" customWidth="1"/>
    <col min="56" max="56" width="8.85546875" style="1006"/>
    <col min="57" max="58" width="8.85546875" style="701"/>
    <col min="59" max="16384" width="8.85546875" style="605"/>
  </cols>
  <sheetData>
    <row r="1" spans="1:59" ht="12.75" customHeight="1" x14ac:dyDescent="0.2">
      <c r="A1" s="790" t="s">
        <v>1851</v>
      </c>
      <c r="B1" s="750"/>
      <c r="C1" s="655" t="s">
        <v>1</v>
      </c>
      <c r="E1" s="743"/>
      <c r="G1" s="640"/>
      <c r="H1" s="403"/>
      <c r="I1" s="403"/>
      <c r="J1" s="779" t="s">
        <v>3666</v>
      </c>
      <c r="K1" s="604"/>
      <c r="L1" s="658"/>
      <c r="N1" s="737"/>
      <c r="P1" s="604"/>
      <c r="Q1" s="736"/>
      <c r="R1" s="657"/>
      <c r="S1" s="785"/>
      <c r="T1" s="785"/>
      <c r="W1" s="785"/>
      <c r="Y1" s="604"/>
      <c r="Z1" s="779" t="s">
        <v>2</v>
      </c>
      <c r="AC1" s="660" t="s">
        <v>4259</v>
      </c>
      <c r="AG1" s="791"/>
      <c r="AJ1" s="660"/>
      <c r="AK1" s="660"/>
      <c r="AL1" s="792"/>
      <c r="AO1" s="823" t="s">
        <v>4234</v>
      </c>
      <c r="AP1" s="403"/>
      <c r="AQ1" s="734"/>
      <c r="AR1" s="848" t="s">
        <v>5</v>
      </c>
      <c r="AS1" s="677"/>
      <c r="AT1" s="677"/>
      <c r="AU1" s="677"/>
      <c r="AV1" s="677"/>
      <c r="AW1" s="677"/>
      <c r="AX1" s="677"/>
      <c r="AY1" s="828" t="s">
        <v>6</v>
      </c>
      <c r="BD1" s="1005" t="s">
        <v>1869</v>
      </c>
    </row>
    <row r="2" spans="1:59" ht="12.75" customHeight="1" x14ac:dyDescent="0.2">
      <c r="A2" s="656" t="s">
        <v>7</v>
      </c>
      <c r="B2" s="750"/>
      <c r="C2" s="15" t="s">
        <v>4290</v>
      </c>
      <c r="D2" s="656"/>
      <c r="E2" s="741"/>
      <c r="F2" s="741"/>
      <c r="G2" s="403"/>
      <c r="H2" s="403"/>
      <c r="I2" s="403"/>
      <c r="J2" s="827" t="s">
        <v>4285</v>
      </c>
      <c r="K2" s="604"/>
      <c r="L2" s="658"/>
      <c r="N2" s="737"/>
      <c r="P2" s="604"/>
      <c r="Q2" s="657"/>
      <c r="R2" s="741"/>
      <c r="S2" s="787"/>
      <c r="T2" s="787"/>
      <c r="W2" s="787"/>
      <c r="Y2" s="604"/>
      <c r="Z2" s="827" t="s">
        <v>4286</v>
      </c>
      <c r="AO2" s="824" t="s">
        <v>10</v>
      </c>
      <c r="AP2" s="403"/>
      <c r="AR2" s="824" t="s">
        <v>11</v>
      </c>
      <c r="AS2" s="677"/>
      <c r="AT2" s="677"/>
      <c r="AU2" s="677"/>
      <c r="AV2" s="677"/>
      <c r="AW2" s="677"/>
      <c r="AX2" s="677"/>
      <c r="AY2" s="820" t="s">
        <v>14</v>
      </c>
    </row>
    <row r="3" spans="1:59" ht="12.75" customHeight="1" x14ac:dyDescent="0.2">
      <c r="A3" s="1004" t="s">
        <v>4478</v>
      </c>
      <c r="B3" s="818"/>
      <c r="D3" s="656"/>
      <c r="E3" s="741"/>
      <c r="F3" s="741"/>
      <c r="G3" s="403"/>
      <c r="H3" s="403"/>
      <c r="I3" s="403"/>
      <c r="J3" s="833" t="s">
        <v>12</v>
      </c>
      <c r="K3" s="604"/>
      <c r="L3" s="605"/>
      <c r="N3" s="741"/>
      <c r="P3" s="604"/>
      <c r="Q3" s="781" t="s">
        <v>8</v>
      </c>
      <c r="R3" s="741"/>
      <c r="S3" s="788"/>
      <c r="T3" s="788"/>
      <c r="W3" s="788"/>
      <c r="X3" s="789"/>
      <c r="Y3" s="604"/>
      <c r="AE3" s="662"/>
      <c r="AF3" s="662"/>
      <c r="AG3" s="662"/>
      <c r="AH3" s="662"/>
      <c r="AI3" s="662"/>
      <c r="AJ3" s="662"/>
      <c r="AK3" s="662"/>
      <c r="AL3" s="662"/>
      <c r="AM3" s="662"/>
      <c r="AN3" s="662"/>
      <c r="AO3" s="744"/>
      <c r="AP3" s="403"/>
      <c r="AR3" s="849" t="s">
        <v>13</v>
      </c>
      <c r="AS3" s="677"/>
      <c r="AT3" s="677"/>
      <c r="AU3" s="677"/>
      <c r="AV3" s="677"/>
      <c r="AW3" s="677"/>
      <c r="AX3" s="677"/>
      <c r="BA3" s="659"/>
      <c r="BB3" s="659"/>
      <c r="BC3" s="659"/>
    </row>
    <row r="4" spans="1:59" ht="12.75" customHeight="1" x14ac:dyDescent="0.2">
      <c r="A4" s="793"/>
      <c r="B4" s="604"/>
      <c r="C4" s="566"/>
      <c r="D4" s="604"/>
      <c r="E4" s="794"/>
      <c r="F4" s="794"/>
      <c r="G4" s="604"/>
      <c r="H4" s="604"/>
      <c r="I4" s="604"/>
      <c r="J4" s="834" t="s">
        <v>4235</v>
      </c>
      <c r="K4" s="566"/>
      <c r="L4" s="605"/>
      <c r="N4" s="554"/>
      <c r="O4" s="738"/>
      <c r="P4" s="566"/>
      <c r="R4" s="554"/>
      <c r="T4" s="788"/>
      <c r="W4" s="788"/>
      <c r="Y4" s="566"/>
      <c r="Z4" s="821" t="s">
        <v>15</v>
      </c>
      <c r="AA4" s="566"/>
      <c r="AB4" s="566"/>
      <c r="AC4" s="664"/>
      <c r="AD4" s="664"/>
      <c r="AE4" s="664"/>
      <c r="AF4" s="664"/>
      <c r="AG4" s="664"/>
      <c r="AH4" s="664"/>
      <c r="AI4" s="664"/>
      <c r="AJ4" s="664"/>
      <c r="AK4" s="664"/>
      <c r="AL4" s="664"/>
      <c r="AM4" s="664"/>
      <c r="AN4" s="664"/>
      <c r="AO4" s="744"/>
      <c r="AP4" s="403"/>
      <c r="AQ4" s="795"/>
      <c r="AR4" s="850"/>
      <c r="AS4" s="851"/>
      <c r="AT4" s="851"/>
      <c r="AU4" s="851"/>
      <c r="AV4" s="851"/>
      <c r="AW4" s="796" t="s">
        <v>19</v>
      </c>
      <c r="AX4" s="851"/>
      <c r="AZ4" s="1180" t="s">
        <v>20</v>
      </c>
      <c r="BA4" s="1181"/>
      <c r="BB4" s="1181"/>
      <c r="BC4" s="1182"/>
    </row>
    <row r="5" spans="1:59" ht="12.75" customHeight="1" x14ac:dyDescent="0.2">
      <c r="A5" s="566" t="s">
        <v>21</v>
      </c>
      <c r="B5" s="747" t="s">
        <v>22</v>
      </c>
      <c r="C5" s="618"/>
      <c r="D5" s="566"/>
      <c r="E5" s="797" t="s">
        <v>23</v>
      </c>
      <c r="F5" s="797" t="s">
        <v>24</v>
      </c>
      <c r="G5" s="796" t="s">
        <v>25</v>
      </c>
      <c r="H5" s="618"/>
      <c r="I5" s="798">
        <v>43465</v>
      </c>
      <c r="J5" s="739" t="s">
        <v>26</v>
      </c>
      <c r="K5" s="554" t="s">
        <v>4282</v>
      </c>
      <c r="L5" s="679" t="s">
        <v>4232</v>
      </c>
      <c r="M5" s="618"/>
      <c r="N5" s="554" t="s">
        <v>28</v>
      </c>
      <c r="O5" s="554" t="s">
        <v>4283</v>
      </c>
      <c r="P5" s="1183" t="s">
        <v>4288</v>
      </c>
      <c r="Q5" s="1183"/>
      <c r="R5" s="554" t="s">
        <v>27</v>
      </c>
      <c r="S5" s="742" t="s">
        <v>43</v>
      </c>
      <c r="T5" s="742" t="s">
        <v>43</v>
      </c>
      <c r="U5" s="742" t="s">
        <v>43</v>
      </c>
      <c r="V5" s="742" t="s">
        <v>43</v>
      </c>
      <c r="W5" s="742" t="s">
        <v>42</v>
      </c>
      <c r="X5" s="742" t="s">
        <v>37</v>
      </c>
      <c r="Y5" s="799" t="s">
        <v>29</v>
      </c>
      <c r="Z5" s="739" t="s">
        <v>31</v>
      </c>
      <c r="AA5" s="554" t="s">
        <v>33</v>
      </c>
      <c r="AB5" s="554" t="s">
        <v>34</v>
      </c>
      <c r="AC5" s="783" t="s">
        <v>33</v>
      </c>
      <c r="AD5" s="783"/>
      <c r="AE5" s="783" t="s">
        <v>33</v>
      </c>
      <c r="AF5" s="783" t="s">
        <v>36</v>
      </c>
      <c r="AG5" s="783" t="s">
        <v>33</v>
      </c>
      <c r="AH5" s="783" t="s">
        <v>33</v>
      </c>
      <c r="AI5" s="783" t="s">
        <v>4260</v>
      </c>
      <c r="AJ5" s="783" t="s">
        <v>37</v>
      </c>
      <c r="AK5" s="783" t="s">
        <v>4261</v>
      </c>
      <c r="AL5" s="783" t="s">
        <v>39</v>
      </c>
      <c r="AM5" s="783" t="s">
        <v>40</v>
      </c>
      <c r="AN5" s="783" t="s">
        <v>41</v>
      </c>
      <c r="AO5" s="825" t="s">
        <v>48</v>
      </c>
      <c r="AP5" s="618" t="s">
        <v>49</v>
      </c>
      <c r="AQ5" s="554" t="s">
        <v>32</v>
      </c>
      <c r="AR5" s="827" t="s">
        <v>50</v>
      </c>
      <c r="AS5" s="851"/>
      <c r="AT5" s="851"/>
      <c r="AU5" s="851"/>
      <c r="AV5" s="851"/>
      <c r="AW5" s="796" t="s">
        <v>51</v>
      </c>
      <c r="AX5" s="851"/>
      <c r="AY5" s="829" t="s">
        <v>52</v>
      </c>
      <c r="AZ5" s="857" t="s">
        <v>53</v>
      </c>
      <c r="BA5" s="801" t="s">
        <v>53</v>
      </c>
      <c r="BB5" s="801" t="s">
        <v>54</v>
      </c>
      <c r="BC5" s="858" t="s">
        <v>55</v>
      </c>
      <c r="BE5" s="618" t="s">
        <v>4353</v>
      </c>
      <c r="BF5" s="618" t="s">
        <v>4355</v>
      </c>
      <c r="BG5" s="701" t="s">
        <v>33</v>
      </c>
    </row>
    <row r="6" spans="1:59" s="817" customFormat="1" ht="12.75" customHeight="1" thickBot="1" x14ac:dyDescent="0.25">
      <c r="A6" s="809" t="s">
        <v>56</v>
      </c>
      <c r="B6" s="819" t="s">
        <v>57</v>
      </c>
      <c r="C6" s="810" t="s">
        <v>96</v>
      </c>
      <c r="D6" s="810" t="s">
        <v>58</v>
      </c>
      <c r="E6" s="811" t="s">
        <v>59</v>
      </c>
      <c r="F6" s="811" t="s">
        <v>60</v>
      </c>
      <c r="G6" s="812" t="s">
        <v>61</v>
      </c>
      <c r="H6" s="812" t="s">
        <v>62</v>
      </c>
      <c r="I6" s="810" t="s">
        <v>63</v>
      </c>
      <c r="J6" s="822" t="s">
        <v>64</v>
      </c>
      <c r="K6" s="810" t="s">
        <v>72</v>
      </c>
      <c r="L6" s="813" t="s">
        <v>4233</v>
      </c>
      <c r="M6" s="812" t="s">
        <v>4284</v>
      </c>
      <c r="N6" s="812" t="s">
        <v>70</v>
      </c>
      <c r="O6" s="810" t="s">
        <v>73</v>
      </c>
      <c r="P6" s="810" t="s">
        <v>68</v>
      </c>
      <c r="Q6" s="810" t="s">
        <v>69</v>
      </c>
      <c r="R6" s="810" t="s">
        <v>67</v>
      </c>
      <c r="S6" s="814" t="s">
        <v>88</v>
      </c>
      <c r="T6" s="814" t="s">
        <v>89</v>
      </c>
      <c r="U6" s="814" t="s">
        <v>52</v>
      </c>
      <c r="V6" s="814" t="s">
        <v>90</v>
      </c>
      <c r="W6" s="814" t="s">
        <v>87</v>
      </c>
      <c r="X6" s="814" t="s">
        <v>86</v>
      </c>
      <c r="Y6" s="809" t="s">
        <v>1870</v>
      </c>
      <c r="Z6" s="822" t="s">
        <v>73</v>
      </c>
      <c r="AA6" s="810" t="s">
        <v>75</v>
      </c>
      <c r="AB6" s="810" t="s">
        <v>76</v>
      </c>
      <c r="AC6" s="815" t="s">
        <v>77</v>
      </c>
      <c r="AD6" s="815" t="s">
        <v>35</v>
      </c>
      <c r="AE6" s="815" t="s">
        <v>78</v>
      </c>
      <c r="AF6" s="815" t="s">
        <v>79</v>
      </c>
      <c r="AG6" s="815" t="s">
        <v>80</v>
      </c>
      <c r="AH6" s="815" t="s">
        <v>81</v>
      </c>
      <c r="AI6" s="815" t="s">
        <v>81</v>
      </c>
      <c r="AJ6" s="815" t="s">
        <v>81</v>
      </c>
      <c r="AK6" s="815" t="s">
        <v>81</v>
      </c>
      <c r="AL6" s="815" t="s">
        <v>83</v>
      </c>
      <c r="AM6" s="815" t="s">
        <v>84</v>
      </c>
      <c r="AN6" s="815" t="s">
        <v>85</v>
      </c>
      <c r="AO6" s="826" t="s">
        <v>97</v>
      </c>
      <c r="AP6" s="812" t="s">
        <v>98</v>
      </c>
      <c r="AQ6" s="810" t="s">
        <v>74</v>
      </c>
      <c r="AR6" s="852">
        <v>2018</v>
      </c>
      <c r="AS6" s="853">
        <v>2019</v>
      </c>
      <c r="AT6" s="853">
        <v>2020</v>
      </c>
      <c r="AU6" s="853">
        <v>2021</v>
      </c>
      <c r="AV6" s="853">
        <v>2022</v>
      </c>
      <c r="AW6" s="812" t="s">
        <v>99</v>
      </c>
      <c r="AX6" s="812" t="s">
        <v>100</v>
      </c>
      <c r="AY6" s="830" t="s">
        <v>101</v>
      </c>
      <c r="AZ6" s="859" t="s">
        <v>102</v>
      </c>
      <c r="BA6" s="816" t="s">
        <v>103</v>
      </c>
      <c r="BB6" s="816" t="s">
        <v>104</v>
      </c>
      <c r="BC6" s="860" t="s">
        <v>104</v>
      </c>
      <c r="BD6" s="822" t="s">
        <v>4351</v>
      </c>
      <c r="BE6" s="812" t="s">
        <v>4354</v>
      </c>
      <c r="BF6" s="812" t="s">
        <v>4356</v>
      </c>
      <c r="BG6" s="928" t="s">
        <v>4479</v>
      </c>
    </row>
    <row r="7" spans="1:59" ht="11.25" customHeight="1" x14ac:dyDescent="0.2">
      <c r="A7" s="645" t="s">
        <v>105</v>
      </c>
      <c r="B7" s="651" t="s">
        <v>106</v>
      </c>
      <c r="C7" s="1080" t="s">
        <v>109</v>
      </c>
      <c r="D7" s="1080" t="s">
        <v>4427</v>
      </c>
      <c r="E7" s="835">
        <v>31</v>
      </c>
      <c r="F7" s="554">
        <v>92</v>
      </c>
      <c r="G7" s="554" t="s">
        <v>107</v>
      </c>
      <c r="H7" s="554" t="s">
        <v>107</v>
      </c>
      <c r="I7" s="959">
        <v>40.340000000000003</v>
      </c>
      <c r="J7" s="745">
        <f t="shared" ref="J7:J70" si="0">(M7/I7)*100</f>
        <v>2.4789291026276645</v>
      </c>
      <c r="K7" s="974">
        <v>0.25</v>
      </c>
      <c r="L7" s="679">
        <v>4</v>
      </c>
      <c r="M7" s="736">
        <f t="shared" ref="M7:M70" si="1">K7*L7</f>
        <v>1</v>
      </c>
      <c r="N7" s="644" t="s">
        <v>108</v>
      </c>
      <c r="O7" s="839">
        <v>0.24</v>
      </c>
      <c r="P7" s="958">
        <v>43315</v>
      </c>
      <c r="Q7" s="958">
        <v>43327</v>
      </c>
      <c r="R7" s="736">
        <f t="shared" ref="R7:R70" si="2">(K7-O7)/O7*100</f>
        <v>4.1666666666666705</v>
      </c>
      <c r="S7" s="802">
        <f>IF(INDEX(Historical!$D$7:$D$1452,MATCH(B7,Historical!$B$7:$B$1452,0))=0,"n/a",(INDEX(Historical!$C$7:$C$1452,MATCH(B7,Historical!$B$7:$B$1452,0))/INDEX(Historical!$D$7:$D$1452,MATCH(B7,Historical!$B$7:$B$1452,0))-1)*100)</f>
        <v>5.555555555555558</v>
      </c>
      <c r="T7" s="802">
        <f>IF(INDEX(Historical!$F$7:$F$1452,MATCH(B7,Historical!$B$7:$B$1452,0))=0,"n/a",((INDEX(Historical!$C$7:$C$1452,MATCH(B7,Historical!$B$7:$B$1452,0))/INDEX(Historical!$F$7:$F$1452,MATCH(B7,Historical!$B$7:$B$1452,0)))^(1/3)-1)*100)</f>
        <v>5.5964479290809388</v>
      </c>
      <c r="U7" s="802">
        <f>IF(INDEX(Historical!$I$7:$I$1452,MATCH(B7,Historical!$B$7:$B$1452,0))=0,"n/a",((INDEX(Historical!$C$7:$C$1452,MATCH(B7,Historical!$B$7:$B$1452,0))/INDEX(Historical!$I$7:$I$1452,MATCH(B7,Historical!$B$7:$B$1452,0)))^(1/5)-1)*100)</f>
        <v>4.8413171284721557</v>
      </c>
      <c r="V7" s="802">
        <f>IF(INDEX(Historical!$O$7:$O$1452,MATCH(B7,Historical!$B$7:$B$1452,0))=0,"n/a",((INDEX(Historical!$C$7:$C$1452,MATCH(B7,Historical!$B$7:$B$1452,0))/INDEX(Historical!$O$7:$O$1452,MATCH(B7,Historical!$B$7:$B$1452,0)))^(1/10)-1)*100)</f>
        <v>4.0882783027962111</v>
      </c>
      <c r="W7" s="803">
        <f t="shared" ref="W7:W70" si="3">IF(OR(U7&lt;=0,U7="n/a",V7&lt;=0,V7="n/a"),"n/a",U7/V7)</f>
        <v>1.1841946095403773</v>
      </c>
      <c r="X7" s="804">
        <f t="shared" ref="X7:X70" si="4">IF(OR(AJ7&lt;=0,AJ7="n/a",U7&lt;=0,U7="n/a"),"n/a",U7/AJ7)</f>
        <v>0.75645580132377432</v>
      </c>
      <c r="Y7" s="967" t="s">
        <v>4072</v>
      </c>
      <c r="Z7" s="745">
        <f t="shared" ref="Z7:Z70" si="5">IF(OR(AC7&lt;0.01,AC7="n/a"),"n/a",M7/AC7*100)</f>
        <v>34.246575342465754</v>
      </c>
      <c r="AA7" s="678">
        <f t="shared" ref="AA7:AA70" si="6">IF(OR(AC7&lt;0.01,AC7="n/a"),"n/a",I7/AC7)</f>
        <v>13.815068493150687</v>
      </c>
      <c r="AB7" s="679">
        <v>12</v>
      </c>
      <c r="AC7" s="959">
        <v>2.92</v>
      </c>
      <c r="AD7" s="959">
        <v>1.38</v>
      </c>
      <c r="AE7" s="959">
        <v>4.3600000000000003</v>
      </c>
      <c r="AF7" s="959">
        <v>1.4</v>
      </c>
      <c r="AG7" s="959">
        <v>10.7</v>
      </c>
      <c r="AH7" s="959">
        <v>12.9</v>
      </c>
      <c r="AI7" s="959">
        <v>11.17</v>
      </c>
      <c r="AJ7" s="959">
        <v>6.4</v>
      </c>
      <c r="AK7" s="959">
        <v>10</v>
      </c>
      <c r="AL7" s="969">
        <v>1070</v>
      </c>
      <c r="AM7" s="964">
        <v>0.70000000000000007</v>
      </c>
      <c r="AN7" s="959">
        <v>0.17</v>
      </c>
      <c r="AO7" s="845">
        <f t="shared" ref="AO7:AO70" si="7">IF(U7="n/a","n/a",IF(AA7&lt;0,"n/a",IF(AA7="n/a","n/a",J7+U7-AA7)))</f>
        <v>-6.4948222620508664</v>
      </c>
      <c r="AP7" s="846">
        <f t="shared" ref="AP7:AP70" si="8">IF(U7="n/a","n/a",J7+U7)</f>
        <v>7.3202462310998202</v>
      </c>
      <c r="AQ7" s="680">
        <f t="shared" ref="AQ7:AQ70" si="9">IF(OR(AC7&lt;0.01,AF7="n/a"),"n/a",(I7/SQRT(22.5*AC7*(I7/AF7))-1)*100)</f>
        <v>-7.2851542741917408</v>
      </c>
      <c r="AR7" s="745">
        <f>INDEX(Historical!$C$7:$C$1452,MATCH(B7,Historical!$B$7:$B$1452,0))*IF(AH7="n/a",1.03,IF(AH7&lt;0,1.01,IF(AH7&gt;10,1.1,(1+AH7/100))))</f>
        <v>0.83600000000000008</v>
      </c>
      <c r="AS7" s="678">
        <f t="shared" ref="AS7:AS70" si="10">IF($AI7="n/a",1.03*AR7,IF($AI7&lt;0,1.01*AR7,IF($AI7&gt;10,1.1*AR7,(1+$AI7/100)*AR7)))</f>
        <v>0.9196000000000002</v>
      </c>
      <c r="AT7" s="678">
        <f t="shared" ref="AT7:AV26" si="11">IF($AK7="n/a",1.03*AS7,IF($AK7&lt;0,1.01*AS7,IF($AK7&gt;10,1.1*AS7,(1+$AK7/100)*AS7)))</f>
        <v>1.0115600000000002</v>
      </c>
      <c r="AU7" s="678">
        <f t="shared" si="11"/>
        <v>1.1127160000000003</v>
      </c>
      <c r="AV7" s="678">
        <f t="shared" si="11"/>
        <v>1.2239876000000003</v>
      </c>
      <c r="AW7" s="745">
        <f t="shared" ref="AW7:AW70" si="12">SUM(AR7:AV7)</f>
        <v>5.1038636000000013</v>
      </c>
      <c r="AX7" s="854">
        <f t="shared" ref="AX7:AX70" si="13">AW7/I7*100</f>
        <v>12.652116013882006</v>
      </c>
      <c r="AY7" s="1090">
        <v>1.1100000000000001</v>
      </c>
      <c r="AZ7" s="964">
        <v>4.9399999999999995</v>
      </c>
      <c r="BA7" s="964">
        <v>-32.01</v>
      </c>
      <c r="BB7" s="964">
        <v>-11.33</v>
      </c>
      <c r="BC7" s="964">
        <v>-22.33</v>
      </c>
      <c r="BE7" s="701">
        <v>1988</v>
      </c>
      <c r="BF7" s="986" t="e">
        <f t="shared" ref="BF7" si="14">#VALUE!</f>
        <v>#VALUE!</v>
      </c>
      <c r="BG7" s="972">
        <v>1.3</v>
      </c>
    </row>
    <row r="8" spans="1:59" ht="11.25" customHeight="1" x14ac:dyDescent="0.2">
      <c r="A8" s="566" t="s">
        <v>110</v>
      </c>
      <c r="B8" s="651" t="s">
        <v>111</v>
      </c>
      <c r="C8" s="1080" t="s">
        <v>113</v>
      </c>
      <c r="D8" s="1080" t="s">
        <v>4449</v>
      </c>
      <c r="E8" s="835">
        <v>60</v>
      </c>
      <c r="F8" s="554">
        <v>8</v>
      </c>
      <c r="G8" s="554" t="s">
        <v>38</v>
      </c>
      <c r="H8" s="554" t="s">
        <v>38</v>
      </c>
      <c r="I8" s="959">
        <v>190.54</v>
      </c>
      <c r="J8" s="745">
        <f t="shared" si="0"/>
        <v>2.8550435604072639</v>
      </c>
      <c r="K8" s="968">
        <v>1.36</v>
      </c>
      <c r="L8" s="679">
        <v>4</v>
      </c>
      <c r="M8" s="736">
        <f t="shared" si="1"/>
        <v>5.44</v>
      </c>
      <c r="N8" s="644" t="s">
        <v>112</v>
      </c>
      <c r="O8" s="838">
        <v>1.175</v>
      </c>
      <c r="P8" s="695">
        <v>43146</v>
      </c>
      <c r="Q8" s="695">
        <v>43171</v>
      </c>
      <c r="R8" s="736">
        <f t="shared" si="2"/>
        <v>15.744680851063833</v>
      </c>
      <c r="S8" s="802">
        <f>IF(INDEX(Historical!$D$7:$D$1452,MATCH(B8,Historical!$B$7:$B$1452,0))=0,"n/a",(INDEX(Historical!$C$7:$C$1452,MATCH(B8,Historical!$B$7:$B$1452,0))/INDEX(Historical!$D$7:$D$1452,MATCH(B8,Historical!$B$7:$B$1452,0))-1)*100)</f>
        <v>5.8558558558558405</v>
      </c>
      <c r="T8" s="802">
        <f>IF(INDEX(Historical!$F$7:$F$1452,MATCH(B8,Historical!$B$7:$B$1452,0))=0,"n/a",((INDEX(Historical!$C$7:$C$1452,MATCH(B8,Historical!$B$7:$B$1452,0))/INDEX(Historical!$F$7:$F$1452,MATCH(B8,Historical!$B$7:$B$1452,0)))^(1/3)-1)*100)</f>
        <v>11.179295381557308</v>
      </c>
      <c r="U8" s="802">
        <f>IF(INDEX(Historical!$I$7:$I$1452,MATCH(B8,Historical!$B$7:$B$1452,0))=0,"n/a",((INDEX(Historical!$C$7:$C$1452,MATCH(B8,Historical!$B$7:$B$1452,0))/INDEX(Historical!$I$7:$I$1452,MATCH(B8,Historical!$B$7:$B$1452,0)))^(1/5)-1)*100)</f>
        <v>14.772322765300604</v>
      </c>
      <c r="V8" s="802">
        <f>IF(INDEX(Historical!$O$7:$O$1452,MATCH(B8,Historical!$B$7:$B$1452,0))=0,"n/a",((INDEX(Historical!$C$7:$C$1452,MATCH(B8,Historical!$B$7:$B$1452,0))/INDEX(Historical!$O$7:$O$1452,MATCH(B8,Historical!$B$7:$B$1452,0)))^(1/10)-1)*100)</f>
        <v>9.3653287876894087</v>
      </c>
      <c r="W8" s="803">
        <f t="shared" si="3"/>
        <v>1.5773416075598554</v>
      </c>
      <c r="X8" s="804">
        <f t="shared" si="4"/>
        <v>1.9184834760130653</v>
      </c>
      <c r="Y8" s="651"/>
      <c r="Z8" s="745">
        <f t="shared" si="5"/>
        <v>59.91189427312775</v>
      </c>
      <c r="AA8" s="678">
        <f t="shared" si="6"/>
        <v>20.984581497797357</v>
      </c>
      <c r="AB8" s="679">
        <v>12</v>
      </c>
      <c r="AC8" s="959">
        <v>9.08</v>
      </c>
      <c r="AD8" s="959">
        <v>2.2999999999999998</v>
      </c>
      <c r="AE8" s="959">
        <v>3.48</v>
      </c>
      <c r="AF8" s="959">
        <v>10.89</v>
      </c>
      <c r="AG8" s="959">
        <v>41.9</v>
      </c>
      <c r="AH8" s="959">
        <v>12.4</v>
      </c>
      <c r="AI8" s="959">
        <v>8.19</v>
      </c>
      <c r="AJ8" s="959">
        <v>7.7</v>
      </c>
      <c r="AK8" s="959">
        <v>9.11</v>
      </c>
      <c r="AL8" s="969">
        <v>114140</v>
      </c>
      <c r="AM8" s="964">
        <v>7.7399999999999993</v>
      </c>
      <c r="AN8" s="959">
        <v>1.45</v>
      </c>
      <c r="AO8" s="845">
        <f t="shared" si="7"/>
        <v>-3.3572151720894894</v>
      </c>
      <c r="AP8" s="846">
        <f t="shared" si="8"/>
        <v>17.627366325707868</v>
      </c>
      <c r="AQ8" s="680">
        <f t="shared" si="9"/>
        <v>218.69322937480052</v>
      </c>
      <c r="AR8" s="745">
        <f>INDEX(Historical!$C$7:$C$1452,MATCH(B8,Historical!$B$7:$B$1452,0))*IF(AH8="n/a",1.03,IF(AH8&lt;0,1.01,IF(AH8&gt;10,1.1,(1+AH8/100))))</f>
        <v>5.1700000000000008</v>
      </c>
      <c r="AS8" s="678">
        <f t="shared" si="10"/>
        <v>5.5934230000000014</v>
      </c>
      <c r="AT8" s="678">
        <f t="shared" si="11"/>
        <v>6.1029838353000017</v>
      </c>
      <c r="AU8" s="678">
        <f t="shared" si="11"/>
        <v>6.6589656626958318</v>
      </c>
      <c r="AV8" s="678">
        <f t="shared" si="11"/>
        <v>7.2655974345674217</v>
      </c>
      <c r="AW8" s="745">
        <f t="shared" si="12"/>
        <v>30.790969932563257</v>
      </c>
      <c r="AX8" s="854">
        <f t="shared" si="13"/>
        <v>16.1598456662975</v>
      </c>
      <c r="AY8" s="1090">
        <v>1.1000000000000001</v>
      </c>
      <c r="AZ8" s="964">
        <v>7.7299999999999995</v>
      </c>
      <c r="BA8" s="964">
        <v>-26.650000000000002</v>
      </c>
      <c r="BB8" s="964">
        <v>-3.01</v>
      </c>
      <c r="BC8" s="964">
        <v>-6.69</v>
      </c>
      <c r="BE8" s="701">
        <v>1959</v>
      </c>
      <c r="BF8" s="986" t="e">
        <f>#VALUE!</f>
        <v>#VALUE!</v>
      </c>
      <c r="BG8" s="972">
        <v>12</v>
      </c>
    </row>
    <row r="9" spans="1:59" ht="11.25" customHeight="1" x14ac:dyDescent="0.2">
      <c r="A9" s="566" t="s">
        <v>398</v>
      </c>
      <c r="B9" s="651" t="s">
        <v>399</v>
      </c>
      <c r="C9" s="1080" t="s">
        <v>113</v>
      </c>
      <c r="D9" s="1080" t="s">
        <v>1235</v>
      </c>
      <c r="E9" s="835">
        <v>25</v>
      </c>
      <c r="F9" s="554">
        <v>128</v>
      </c>
      <c r="G9" s="554" t="s">
        <v>38</v>
      </c>
      <c r="H9" s="554" t="s">
        <v>38</v>
      </c>
      <c r="I9" s="959">
        <v>42.7</v>
      </c>
      <c r="J9" s="745">
        <f t="shared" si="0"/>
        <v>2.0608899297423888</v>
      </c>
      <c r="K9" s="974">
        <v>0.22</v>
      </c>
      <c r="L9" s="679">
        <v>4</v>
      </c>
      <c r="M9" s="736">
        <f t="shared" si="1"/>
        <v>0.88</v>
      </c>
      <c r="N9" s="644" t="s">
        <v>108</v>
      </c>
      <c r="O9" s="839">
        <v>0.18</v>
      </c>
      <c r="P9" s="958">
        <v>43403</v>
      </c>
      <c r="Q9" s="958">
        <v>43419</v>
      </c>
      <c r="R9" s="736">
        <f t="shared" si="2"/>
        <v>22.222222222222225</v>
      </c>
      <c r="S9" s="802">
        <f>IF(INDEX(Historical!$D$7:$D$1452,MATCH(B9,Historical!$B$7:$B$1452,0))=0,"n/a",(INDEX(Historical!$C$7:$C$1452,MATCH(B9,Historical!$B$7:$B$1452,0))/INDEX(Historical!$D$7:$D$1452,MATCH(B9,Historical!$B$7:$B$1452,0))-1)*100)</f>
        <v>16.666666666666675</v>
      </c>
      <c r="T9" s="802">
        <f>IF(INDEX(Historical!$F$7:$F$1452,MATCH(B9,Historical!$B$7:$B$1452,0))=0,"n/a",((INDEX(Historical!$C$7:$C$1452,MATCH(B9,Historical!$B$7:$B$1452,0))/INDEX(Historical!$F$7:$F$1452,MATCH(B9,Historical!$B$7:$B$1452,0)))^(1/3)-1)*100)</f>
        <v>23.127650029855573</v>
      </c>
      <c r="U9" s="802">
        <f>IF(INDEX(Historical!$I$7:$I$1452,MATCH(B9,Historical!$B$7:$B$1452,0))=0,"n/a",((INDEX(Historical!$C$7:$C$1452,MATCH(B9,Historical!$B$7:$B$1452,0))/INDEX(Historical!$I$7:$I$1452,MATCH(B9,Historical!$B$7:$B$1452,0)))^(1/5)-1)*100)</f>
        <v>25.48248317757842</v>
      </c>
      <c r="V9" s="802">
        <f>IF(INDEX(Historical!$O$7:$O$1452,MATCH(B9,Historical!$B$7:$B$1452,0))=0,"n/a",((INDEX(Historical!$C$7:$C$1452,MATCH(B9,Historical!$B$7:$B$1452,0))/INDEX(Historical!$O$7:$O$1452,MATCH(B9,Historical!$B$7:$B$1452,0)))^(1/10)-1)*100)</f>
        <v>16.983368811009349</v>
      </c>
      <c r="W9" s="803">
        <f t="shared" si="3"/>
        <v>1.5004374845266022</v>
      </c>
      <c r="X9" s="804">
        <f t="shared" si="4"/>
        <v>1.2805267928431365</v>
      </c>
      <c r="Y9" s="756"/>
      <c r="Z9" s="745">
        <f t="shared" si="5"/>
        <v>36.065573770491802</v>
      </c>
      <c r="AA9" s="678">
        <f t="shared" si="6"/>
        <v>17.5</v>
      </c>
      <c r="AB9" s="679">
        <v>12</v>
      </c>
      <c r="AC9" s="959">
        <v>2.44</v>
      </c>
      <c r="AD9" s="959">
        <v>1.78</v>
      </c>
      <c r="AE9" s="959">
        <v>2.31</v>
      </c>
      <c r="AF9" s="959">
        <v>4.1500000000000004</v>
      </c>
      <c r="AG9" s="959">
        <v>19.900000000000002</v>
      </c>
      <c r="AH9" s="959">
        <v>17.299999999999997</v>
      </c>
      <c r="AI9" s="959">
        <v>9.17</v>
      </c>
      <c r="AJ9" s="959">
        <v>19.900000000000002</v>
      </c>
      <c r="AK9" s="959">
        <v>9.8000000000000007</v>
      </c>
      <c r="AL9" s="969">
        <v>7250</v>
      </c>
      <c r="AM9" s="964">
        <v>0.1</v>
      </c>
      <c r="AN9" s="959">
        <v>0.11</v>
      </c>
      <c r="AO9" s="845">
        <f t="shared" si="7"/>
        <v>10.043373107320807</v>
      </c>
      <c r="AP9" s="846">
        <f t="shared" si="8"/>
        <v>27.543373107320807</v>
      </c>
      <c r="AQ9" s="680">
        <f t="shared" si="9"/>
        <v>79.660173042824894</v>
      </c>
      <c r="AR9" s="745">
        <f>INDEX(Historical!$C$7:$C$1452,MATCH(B9,Historical!$B$7:$B$1452,0))*IF(AH9="n/a",1.03,IF(AH9&lt;0,1.01,IF(AH9&gt;10,1.1,(1+AH9/100))))</f>
        <v>0.6160000000000001</v>
      </c>
      <c r="AS9" s="678">
        <f t="shared" si="10"/>
        <v>0.67248720000000006</v>
      </c>
      <c r="AT9" s="678">
        <f t="shared" si="11"/>
        <v>0.73839094560000018</v>
      </c>
      <c r="AU9" s="678">
        <f t="shared" si="11"/>
        <v>0.81075325826880029</v>
      </c>
      <c r="AV9" s="678">
        <f t="shared" si="11"/>
        <v>0.89020707757914275</v>
      </c>
      <c r="AW9" s="745">
        <f t="shared" si="12"/>
        <v>3.7278384814479435</v>
      </c>
      <c r="AX9" s="854">
        <f t="shared" si="13"/>
        <v>8.7303008933207096</v>
      </c>
      <c r="AY9" s="1090">
        <v>1.32</v>
      </c>
      <c r="AZ9" s="964">
        <v>5.8500000000000005</v>
      </c>
      <c r="BA9" s="964">
        <v>-37.56</v>
      </c>
      <c r="BB9" s="964">
        <v>-5.13</v>
      </c>
      <c r="BC9" s="964">
        <v>-24.39</v>
      </c>
      <c r="BE9" s="701">
        <v>1994</v>
      </c>
      <c r="BF9" s="986" t="e">
        <f>#VALUE!</f>
        <v>#VALUE!</v>
      </c>
      <c r="BG9" s="972">
        <v>11</v>
      </c>
    </row>
    <row r="10" spans="1:59" ht="11.25" customHeight="1" x14ac:dyDescent="0.2">
      <c r="A10" s="645" t="s">
        <v>400</v>
      </c>
      <c r="B10" s="898" t="s">
        <v>401</v>
      </c>
      <c r="C10" s="1080" t="s">
        <v>248</v>
      </c>
      <c r="D10" s="1080" t="s">
        <v>4405</v>
      </c>
      <c r="E10" s="835">
        <v>16</v>
      </c>
      <c r="F10" s="554">
        <v>222</v>
      </c>
      <c r="G10" s="554" t="s">
        <v>107</v>
      </c>
      <c r="H10" s="554" t="s">
        <v>107</v>
      </c>
      <c r="I10" s="966">
        <v>42.05</v>
      </c>
      <c r="J10" s="745">
        <f t="shared" si="0"/>
        <v>0.33293697978596914</v>
      </c>
      <c r="K10" s="968">
        <v>3.5000000000000003E-2</v>
      </c>
      <c r="L10" s="679">
        <v>4</v>
      </c>
      <c r="M10" s="736">
        <f t="shared" si="1"/>
        <v>0.14000000000000001</v>
      </c>
      <c r="N10" s="644" t="s">
        <v>191</v>
      </c>
      <c r="O10" s="838">
        <v>0.03</v>
      </c>
      <c r="P10" s="958">
        <v>43453</v>
      </c>
      <c r="Q10" s="958">
        <v>43472</v>
      </c>
      <c r="R10" s="736">
        <f t="shared" si="2"/>
        <v>16.666666666666682</v>
      </c>
      <c r="S10" s="802">
        <f>IF(INDEX(Historical!$D$7:$D$1452,MATCH(B10,Historical!$B$7:$B$1452,0))=0,"n/a",(INDEX(Historical!$C$7:$C$1452,MATCH(B10,Historical!$B$7:$B$1452,0))/INDEX(Historical!$D$7:$D$1452,MATCH(B10,Historical!$B$7:$B$1452,0))-1)*100)</f>
        <v>9.9999999999999858</v>
      </c>
      <c r="T10" s="802">
        <f>IF(INDEX(Historical!$F$7:$F$1452,MATCH(B10,Historical!$B$7:$B$1452,0))=0,"n/a",((INDEX(Historical!$C$7:$C$1452,MATCH(B10,Historical!$B$7:$B$1452,0))/INDEX(Historical!$F$7:$F$1452,MATCH(B10,Historical!$B$7:$B$1452,0)))^(1/3)-1)*100)</f>
        <v>8.5503957932088639</v>
      </c>
      <c r="U10" s="802">
        <f>IF(INDEX(Historical!$I$7:$I$1452,MATCH(B10,Historical!$B$7:$B$1452,0))=0,"n/a",((INDEX(Historical!$C$7:$C$1452,MATCH(B10,Historical!$B$7:$B$1452,0))/INDEX(Historical!$I$7:$I$1452,MATCH(B10,Historical!$B$7:$B$1452,0)))^(1/5)-1)*100)</f>
        <v>12.888132073019754</v>
      </c>
      <c r="V10" s="802">
        <f>IF(INDEX(Historical!$O$7:$O$1452,MATCH(B10,Historical!$B$7:$B$1452,0))=0,"n/a",((INDEX(Historical!$C$7:$C$1452,MATCH(B10,Historical!$B$7:$B$1452,0))/INDEX(Historical!$O$7:$O$1452,MATCH(B10,Historical!$B$7:$B$1452,0)))^(1/10)-1)*100)</f>
        <v>10.645376106020565</v>
      </c>
      <c r="W10" s="803">
        <f t="shared" si="3"/>
        <v>1.2106788848663397</v>
      </c>
      <c r="X10" s="804" t="str">
        <f t="shared" si="4"/>
        <v>n/a</v>
      </c>
      <c r="Y10" s="753"/>
      <c r="Z10" s="745">
        <f t="shared" si="5"/>
        <v>5.6224899598393572</v>
      </c>
      <c r="AA10" s="678">
        <f t="shared" si="6"/>
        <v>16.887550200803211</v>
      </c>
      <c r="AB10" s="679">
        <v>12</v>
      </c>
      <c r="AC10" s="959">
        <v>2.4900000000000002</v>
      </c>
      <c r="AD10" s="959">
        <v>1.41</v>
      </c>
      <c r="AE10" s="959">
        <v>0.8</v>
      </c>
      <c r="AF10" s="959">
        <v>1.64</v>
      </c>
      <c r="AG10" s="959">
        <v>17.8</v>
      </c>
      <c r="AH10" s="959">
        <v>13.100000000000001</v>
      </c>
      <c r="AI10" s="959">
        <v>15.72</v>
      </c>
      <c r="AJ10" s="959">
        <v>-0.89999999999999991</v>
      </c>
      <c r="AK10" s="959">
        <v>12</v>
      </c>
      <c r="AL10" s="969">
        <v>2970</v>
      </c>
      <c r="AM10" s="964">
        <v>1</v>
      </c>
      <c r="AN10" s="959">
        <v>0.17</v>
      </c>
      <c r="AO10" s="845">
        <f t="shared" si="7"/>
        <v>-3.6664811479974873</v>
      </c>
      <c r="AP10" s="846">
        <f t="shared" si="8"/>
        <v>13.221069052805724</v>
      </c>
      <c r="AQ10" s="680">
        <f t="shared" si="9"/>
        <v>10.946598424281495</v>
      </c>
      <c r="AR10" s="745">
        <f>INDEX(Historical!$C$7:$C$1452,MATCH(B10,Historical!$B$7:$B$1452,0))*IF(AH10="n/a",1.03,IF(AH10&lt;0,1.01,IF(AH10&gt;10,1.1,(1+AH10/100))))</f>
        <v>0.12100000000000001</v>
      </c>
      <c r="AS10" s="678">
        <f t="shared" si="10"/>
        <v>0.13310000000000002</v>
      </c>
      <c r="AT10" s="678">
        <f t="shared" si="11"/>
        <v>0.14641000000000004</v>
      </c>
      <c r="AU10" s="678">
        <f t="shared" si="11"/>
        <v>0.16105100000000006</v>
      </c>
      <c r="AV10" s="678">
        <f t="shared" si="11"/>
        <v>0.17715610000000007</v>
      </c>
      <c r="AW10" s="745">
        <f t="shared" si="12"/>
        <v>0.73871710000000024</v>
      </c>
      <c r="AX10" s="854">
        <f t="shared" si="13"/>
        <v>1.7567588585017841</v>
      </c>
      <c r="AY10" s="1090">
        <v>0.46</v>
      </c>
      <c r="AZ10" s="964">
        <v>16.16</v>
      </c>
      <c r="BA10" s="964">
        <v>-24.91</v>
      </c>
      <c r="BB10" s="964">
        <v>-9.1300000000000008</v>
      </c>
      <c r="BC10" s="964">
        <v>-9.16</v>
      </c>
      <c r="BE10" s="701">
        <v>2004</v>
      </c>
      <c r="BF10" s="986" t="e">
        <f>#VALUE!</f>
        <v>#VALUE!</v>
      </c>
      <c r="BG10" s="972">
        <v>11.600000000000001</v>
      </c>
    </row>
    <row r="11" spans="1:59" ht="11.25" customHeight="1" x14ac:dyDescent="0.2">
      <c r="A11" s="566" t="s">
        <v>1877</v>
      </c>
      <c r="B11" s="651" t="s">
        <v>1878</v>
      </c>
      <c r="C11" s="1080" t="s">
        <v>155</v>
      </c>
      <c r="D11" s="1080" t="s">
        <v>4412</v>
      </c>
      <c r="E11" s="835">
        <v>6</v>
      </c>
      <c r="F11" s="554">
        <v>772</v>
      </c>
      <c r="G11" s="554" t="s">
        <v>38</v>
      </c>
      <c r="H11" s="554" t="s">
        <v>38</v>
      </c>
      <c r="I11" s="966">
        <v>72.33</v>
      </c>
      <c r="J11" s="745">
        <f t="shared" si="0"/>
        <v>1.769666804921886</v>
      </c>
      <c r="K11" s="968">
        <v>0.32</v>
      </c>
      <c r="L11" s="679">
        <v>4</v>
      </c>
      <c r="M11" s="736">
        <f t="shared" si="1"/>
        <v>1.28</v>
      </c>
      <c r="N11" s="644" t="s">
        <v>108</v>
      </c>
      <c r="O11" s="838">
        <v>0.28000000000000003</v>
      </c>
      <c r="P11" s="958">
        <v>43479</v>
      </c>
      <c r="Q11" s="958">
        <v>43511</v>
      </c>
      <c r="R11" s="736">
        <f t="shared" si="2"/>
        <v>14.285714285714276</v>
      </c>
      <c r="S11" s="802">
        <f>IF(INDEX(Historical!$D$7:$D$1452,MATCH(B11,Historical!$B$7:$B$1452,0))=0,"n/a",(INDEX(Historical!$C$7:$C$1452,MATCH(B11,Historical!$B$7:$B$1452,0))/INDEX(Historical!$D$7:$D$1452,MATCH(B11,Historical!$B$7:$B$1452,0))-1)*100)</f>
        <v>1.9230769230769162</v>
      </c>
      <c r="T11" s="802">
        <f>IF(INDEX(Historical!$F$7:$F$1452,MATCH(B11,Historical!$B$7:$B$1452,0))=0,"n/a",((INDEX(Historical!$C$7:$C$1452,MATCH(B11,Historical!$B$7:$B$1452,0))/INDEX(Historical!$F$7:$F$1452,MATCH(B11,Historical!$B$7:$B$1452,0)))^(1/3)-1)*100)</f>
        <v>6.3998619239407528</v>
      </c>
      <c r="U11" s="802">
        <f>IF(INDEX(Historical!$I$7:$I$1452,MATCH(B11,Historical!$B$7:$B$1452,0))=0,"n/a",((INDEX(Historical!$C$7:$C$1452,MATCH(B11,Historical!$B$7:$B$1452,0))/INDEX(Historical!$I$7:$I$1452,MATCH(B11,Historical!$B$7:$B$1452,0)))^(1/5)-1)*100)</f>
        <v>1.9083412557472812</v>
      </c>
      <c r="V11" s="802">
        <f>IF(INDEX(Historical!$O$7:$O$1452,MATCH(B11,Historical!$B$7:$B$1452,0))=0,"n/a",((INDEX(Historical!$C$7:$C$1452,MATCH(B11,Historical!$B$7:$B$1452,0))/INDEX(Historical!$O$7:$O$1452,MATCH(B11,Historical!$B$7:$B$1452,0)))^(1/10)-1)*100)</f>
        <v>5.6922619033967781</v>
      </c>
      <c r="W11" s="803">
        <f t="shared" si="3"/>
        <v>0.3352518362882258</v>
      </c>
      <c r="X11" s="804">
        <f t="shared" si="4"/>
        <v>4.026036404530129E-2</v>
      </c>
      <c r="Y11" s="756"/>
      <c r="Z11" s="745">
        <f t="shared" si="5"/>
        <v>96.969696969696969</v>
      </c>
      <c r="AA11" s="678">
        <f t="shared" si="6"/>
        <v>54.79545454545454</v>
      </c>
      <c r="AB11" s="679">
        <v>12</v>
      </c>
      <c r="AC11" s="959">
        <v>1.32</v>
      </c>
      <c r="AD11" s="959">
        <v>4.6900000000000004</v>
      </c>
      <c r="AE11" s="959">
        <v>4.29</v>
      </c>
      <c r="AF11" s="959">
        <v>4.1399999999999997</v>
      </c>
      <c r="AG11" s="959">
        <v>2.9000000000000004</v>
      </c>
      <c r="AH11" s="959">
        <v>44.6</v>
      </c>
      <c r="AI11" s="959">
        <v>10.99</v>
      </c>
      <c r="AJ11" s="959">
        <v>47.4</v>
      </c>
      <c r="AK11" s="959">
        <v>11.690000000000001</v>
      </c>
      <c r="AL11" s="969">
        <v>130350</v>
      </c>
      <c r="AM11" s="964">
        <v>0.2</v>
      </c>
      <c r="AN11" s="959">
        <v>0.77</v>
      </c>
      <c r="AO11" s="845">
        <f t="shared" si="7"/>
        <v>-51.117446484785376</v>
      </c>
      <c r="AP11" s="846">
        <f t="shared" si="8"/>
        <v>3.6780080606691672</v>
      </c>
      <c r="AQ11" s="680">
        <f t="shared" si="9"/>
        <v>217.52737891973402</v>
      </c>
      <c r="AR11" s="745">
        <f>INDEX(Historical!$C$7:$C$1452,MATCH(B11,Historical!$B$7:$B$1452,0))*IF(AH11="n/a",1.03,IF(AH11&lt;0,1.01,IF(AH11&gt;10,1.1,(1+AH11/100))))</f>
        <v>1.1660000000000001</v>
      </c>
      <c r="AS11" s="678">
        <f t="shared" si="10"/>
        <v>1.2826000000000002</v>
      </c>
      <c r="AT11" s="678">
        <f t="shared" si="11"/>
        <v>1.4108600000000002</v>
      </c>
      <c r="AU11" s="678">
        <f t="shared" si="11"/>
        <v>1.5519460000000003</v>
      </c>
      <c r="AV11" s="678">
        <f t="shared" si="11"/>
        <v>1.7071406000000005</v>
      </c>
      <c r="AW11" s="745">
        <f t="shared" si="12"/>
        <v>7.1185466000000011</v>
      </c>
      <c r="AX11" s="854">
        <f t="shared" si="13"/>
        <v>9.8417622010230907</v>
      </c>
      <c r="AY11" s="1090">
        <v>1.26</v>
      </c>
      <c r="AZ11" s="964">
        <v>30.14</v>
      </c>
      <c r="BA11" s="964">
        <v>-3.46</v>
      </c>
      <c r="BB11" s="964">
        <v>3.2399999999999998</v>
      </c>
      <c r="BC11" s="964">
        <v>10.89</v>
      </c>
      <c r="BE11" s="701">
        <v>2014</v>
      </c>
      <c r="BF11" s="986" t="e">
        <f>#VALUE!</f>
        <v>#VALUE!</v>
      </c>
      <c r="BG11" s="972">
        <v>1.2</v>
      </c>
    </row>
    <row r="12" spans="1:59" ht="11.25" customHeight="1" x14ac:dyDescent="0.2">
      <c r="A12" s="605" t="s">
        <v>880</v>
      </c>
      <c r="B12" s="651" t="s">
        <v>881</v>
      </c>
      <c r="C12" s="1080" t="s">
        <v>155</v>
      </c>
      <c r="D12" s="1080" t="s">
        <v>927</v>
      </c>
      <c r="E12" s="835">
        <v>7</v>
      </c>
      <c r="F12" s="554">
        <v>658</v>
      </c>
      <c r="G12" s="554" t="s">
        <v>38</v>
      </c>
      <c r="H12" s="554" t="s">
        <v>38</v>
      </c>
      <c r="I12" s="966">
        <v>92.19</v>
      </c>
      <c r="J12" s="745">
        <f t="shared" si="0"/>
        <v>4.6425859637704745</v>
      </c>
      <c r="K12" s="968">
        <v>1.07</v>
      </c>
      <c r="L12" s="679">
        <v>4</v>
      </c>
      <c r="M12" s="736">
        <f t="shared" si="1"/>
        <v>4.28</v>
      </c>
      <c r="N12" s="644" t="s">
        <v>108</v>
      </c>
      <c r="O12" s="838">
        <v>0.96</v>
      </c>
      <c r="P12" s="958">
        <v>43479</v>
      </c>
      <c r="Q12" s="958">
        <v>43511</v>
      </c>
      <c r="R12" s="736">
        <f t="shared" si="2"/>
        <v>11.458333333333345</v>
      </c>
      <c r="S12" s="802">
        <f>IF(INDEX(Historical!$D$7:$D$1452,MATCH(B12,Historical!$B$7:$B$1452,0))=0,"n/a",(INDEX(Historical!$C$7:$C$1452,MATCH(B12,Historical!$B$7:$B$1452,0))/INDEX(Historical!$D$7:$D$1452,MATCH(B12,Historical!$B$7:$B$1452,0))-1)*100)</f>
        <v>12.28070175438598</v>
      </c>
      <c r="T12" s="802">
        <f>IF(INDEX(Historical!$F$7:$F$1452,MATCH(B12,Historical!$B$7:$B$1452,0))=0,"n/a",((INDEX(Historical!$C$7:$C$1452,MATCH(B12,Historical!$B$7:$B$1452,0))/INDEX(Historical!$F$7:$F$1452,MATCH(B12,Historical!$B$7:$B$1452,0)))^(1/3)-1)*100)</f>
        <v>15.534217099207549</v>
      </c>
      <c r="U12" s="802" t="str">
        <f>IF(INDEX(Historical!$I$7:$I$1452,MATCH(B12,Historical!$B$7:$B$1452,0))=0,"n/a",((INDEX(Historical!$C$7:$C$1452,MATCH(B12,Historical!$B$7:$B$1452,0))/INDEX(Historical!$I$7:$I$1452,MATCH(B12,Historical!$B$7:$B$1452,0)))^(1/5)-1)*100)</f>
        <v>n/a</v>
      </c>
      <c r="V12" s="802" t="str">
        <f>IF(INDEX(Historical!$O$7:$O$1452,MATCH(B12,Historical!$B$7:$B$1452,0))=0,"n/a",((INDEX(Historical!$C$7:$C$1452,MATCH(B12,Historical!$B$7:$B$1452,0))/INDEX(Historical!$O$7:$O$1452,MATCH(B12,Historical!$B$7:$B$1452,0)))^(1/10)-1)*100)</f>
        <v>n/a</v>
      </c>
      <c r="W12" s="803" t="str">
        <f t="shared" si="3"/>
        <v>n/a</v>
      </c>
      <c r="X12" s="804" t="str">
        <f t="shared" si="4"/>
        <v>n/a</v>
      </c>
      <c r="Y12" s="967" t="s">
        <v>4072</v>
      </c>
      <c r="Z12" s="745">
        <f t="shared" si="5"/>
        <v>84.251968503937007</v>
      </c>
      <c r="AA12" s="678">
        <f t="shared" si="6"/>
        <v>18.147637795275589</v>
      </c>
      <c r="AB12" s="679">
        <v>12</v>
      </c>
      <c r="AC12" s="959">
        <v>5.08</v>
      </c>
      <c r="AD12" s="959">
        <v>1.08</v>
      </c>
      <c r="AE12" s="959">
        <v>4.3499999999999996</v>
      </c>
      <c r="AF12" s="959" t="s">
        <v>138</v>
      </c>
      <c r="AG12" s="961" t="s">
        <v>138</v>
      </c>
      <c r="AH12" s="959">
        <v>-2.4</v>
      </c>
      <c r="AI12" s="959">
        <v>9.6100000000000012</v>
      </c>
      <c r="AJ12" s="959">
        <v>1.2</v>
      </c>
      <c r="AK12" s="959">
        <v>16.84</v>
      </c>
      <c r="AL12" s="969">
        <v>139930</v>
      </c>
      <c r="AM12" s="964">
        <v>0.1</v>
      </c>
      <c r="AN12" s="959" t="s">
        <v>138</v>
      </c>
      <c r="AO12" s="845" t="str">
        <f t="shared" si="7"/>
        <v>n/a</v>
      </c>
      <c r="AP12" s="846" t="str">
        <f t="shared" si="8"/>
        <v>n/a</v>
      </c>
      <c r="AQ12" s="680" t="str">
        <f t="shared" si="9"/>
        <v>n/a</v>
      </c>
      <c r="AR12" s="745">
        <f>INDEX(Historical!$C$7:$C$1452,MATCH(B12,Historical!$B$7:$B$1452,0))*IF(AH12="n/a",1.03,IF(AH12&lt;0,1.01,IF(AH12&gt;10,1.1,(1+AH12/100))))</f>
        <v>2.5855999999999999</v>
      </c>
      <c r="AS12" s="678">
        <f t="shared" si="10"/>
        <v>2.83407616</v>
      </c>
      <c r="AT12" s="678">
        <f t="shared" si="11"/>
        <v>3.1174837760000003</v>
      </c>
      <c r="AU12" s="678">
        <f t="shared" si="11"/>
        <v>3.4292321536000006</v>
      </c>
      <c r="AV12" s="678">
        <f t="shared" si="11"/>
        <v>3.7721553689600009</v>
      </c>
      <c r="AW12" s="745">
        <f t="shared" si="12"/>
        <v>15.738547458560003</v>
      </c>
      <c r="AX12" s="854">
        <f t="shared" si="13"/>
        <v>17.071859701225733</v>
      </c>
      <c r="AY12" s="1090">
        <v>1.46</v>
      </c>
      <c r="AZ12" s="964">
        <v>18.95</v>
      </c>
      <c r="BA12" s="964">
        <v>-26.75</v>
      </c>
      <c r="BB12" s="964">
        <v>6.4600000000000009</v>
      </c>
      <c r="BC12" s="964">
        <v>-1.9800000000000002</v>
      </c>
      <c r="BE12" s="701">
        <v>2013</v>
      </c>
      <c r="BF12" s="986" t="e">
        <f>#VALUE!</f>
        <v>#VALUE!</v>
      </c>
      <c r="BG12" s="972">
        <v>11.200000000000001</v>
      </c>
    </row>
    <row r="13" spans="1:59" ht="11.25" customHeight="1" x14ac:dyDescent="0.2">
      <c r="A13" s="566" t="s">
        <v>114</v>
      </c>
      <c r="B13" s="651" t="s">
        <v>115</v>
      </c>
      <c r="C13" s="1080" t="s">
        <v>113</v>
      </c>
      <c r="D13" s="1080" t="s">
        <v>4410</v>
      </c>
      <c r="E13" s="835">
        <v>52</v>
      </c>
      <c r="F13" s="554">
        <v>20</v>
      </c>
      <c r="G13" s="554" t="s">
        <v>116</v>
      </c>
      <c r="H13" s="554" t="s">
        <v>38</v>
      </c>
      <c r="I13" s="959">
        <v>32.11</v>
      </c>
      <c r="J13" s="745">
        <f t="shared" si="0"/>
        <v>2.2422921208346311</v>
      </c>
      <c r="K13" s="968">
        <v>0.18</v>
      </c>
      <c r="L13" s="679">
        <v>4</v>
      </c>
      <c r="M13" s="736">
        <f t="shared" si="1"/>
        <v>0.72</v>
      </c>
      <c r="N13" s="644" t="s">
        <v>245</v>
      </c>
      <c r="O13" s="838">
        <v>0.17499999999999999</v>
      </c>
      <c r="P13" s="958">
        <v>43467</v>
      </c>
      <c r="Q13" s="958">
        <v>43500</v>
      </c>
      <c r="R13" s="736">
        <f t="shared" si="2"/>
        <v>2.8571428571428599</v>
      </c>
      <c r="S13" s="802">
        <f>IF(INDEX(Historical!$D$7:$D$1452,MATCH(B13,Historical!$B$7:$B$1452,0))=0,"n/a",(INDEX(Historical!$C$7:$C$1452,MATCH(B13,Historical!$B$7:$B$1452,0))/INDEX(Historical!$D$7:$D$1452,MATCH(B13,Historical!$B$7:$B$1452,0))-1)*100)</f>
        <v>3.0303030303030276</v>
      </c>
      <c r="T13" s="802">
        <f>IF(INDEX(Historical!$F$7:$F$1452,MATCH(B13,Historical!$B$7:$B$1452,0))=0,"n/a",((INDEX(Historical!$C$7:$C$1452,MATCH(B13,Historical!$B$7:$B$1452,0))/INDEX(Historical!$F$7:$F$1452,MATCH(B13,Historical!$B$7:$B$1452,0)))^(1/3)-1)*100)</f>
        <v>3.1270055989971013</v>
      </c>
      <c r="U13" s="802">
        <f>IF(INDEX(Historical!$I$7:$I$1452,MATCH(B13,Historical!$B$7:$B$1452,0))=0,"n/a",((INDEX(Historical!$C$7:$C$1452,MATCH(B13,Historical!$B$7:$B$1452,0))/INDEX(Historical!$I$7:$I$1452,MATCH(B13,Historical!$B$7:$B$1452,0)))^(1/5)-1)*100)</f>
        <v>3.2324379535307868</v>
      </c>
      <c r="V13" s="802">
        <f>IF(INDEX(Historical!$O$7:$O$1452,MATCH(B13,Historical!$B$7:$B$1452,0))=0,"n/a",((INDEX(Historical!$C$7:$C$1452,MATCH(B13,Historical!$B$7:$B$1452,0))/INDEX(Historical!$O$7:$O$1452,MATCH(B13,Historical!$B$7:$B$1452,0)))^(1/10)-1)*100)</f>
        <v>3.5444361566979943</v>
      </c>
      <c r="W13" s="803">
        <f t="shared" si="3"/>
        <v>0.91197522275084064</v>
      </c>
      <c r="X13" s="804" t="str">
        <f t="shared" si="4"/>
        <v>n/a</v>
      </c>
      <c r="Y13" s="753"/>
      <c r="Z13" s="745">
        <f t="shared" si="5"/>
        <v>71.287128712871279</v>
      </c>
      <c r="AA13" s="678">
        <f t="shared" si="6"/>
        <v>31.792079207920793</v>
      </c>
      <c r="AB13" s="679">
        <v>10</v>
      </c>
      <c r="AC13" s="959">
        <v>1.01</v>
      </c>
      <c r="AD13" s="959">
        <v>1.98</v>
      </c>
      <c r="AE13" s="959">
        <v>0.34</v>
      </c>
      <c r="AF13" s="959">
        <v>1.47</v>
      </c>
      <c r="AG13" s="959">
        <v>6.8000000000000007</v>
      </c>
      <c r="AH13" s="959">
        <v>-20.3</v>
      </c>
      <c r="AI13" s="959">
        <v>15.229999999999999</v>
      </c>
      <c r="AJ13" s="959">
        <v>-0.89999999999999991</v>
      </c>
      <c r="AK13" s="959">
        <v>16</v>
      </c>
      <c r="AL13" s="969">
        <v>2220</v>
      </c>
      <c r="AM13" s="964">
        <v>0.70000000000000007</v>
      </c>
      <c r="AN13" s="959">
        <v>0.65</v>
      </c>
      <c r="AO13" s="845">
        <f t="shared" si="7"/>
        <v>-26.317349133555375</v>
      </c>
      <c r="AP13" s="846">
        <f t="shared" si="8"/>
        <v>5.4747300743654179</v>
      </c>
      <c r="AQ13" s="680">
        <f t="shared" si="9"/>
        <v>44.120869698001222</v>
      </c>
      <c r="AR13" s="745">
        <f>INDEX(Historical!$C$7:$C$1452,MATCH(B13,Historical!$B$7:$B$1452,0))*IF(AH13="n/a",1.03,IF(AH13&lt;0,1.01,IF(AH13&gt;10,1.1,(1+AH13/100))))</f>
        <v>0.68680000000000008</v>
      </c>
      <c r="AS13" s="678">
        <f t="shared" si="10"/>
        <v>0.75548000000000015</v>
      </c>
      <c r="AT13" s="678">
        <f t="shared" si="11"/>
        <v>0.83102800000000021</v>
      </c>
      <c r="AU13" s="678">
        <f t="shared" si="11"/>
        <v>0.91413080000000035</v>
      </c>
      <c r="AV13" s="678">
        <f t="shared" si="11"/>
        <v>1.0055438800000005</v>
      </c>
      <c r="AW13" s="745">
        <f t="shared" si="12"/>
        <v>4.192982680000001</v>
      </c>
      <c r="AX13" s="854">
        <f t="shared" si="13"/>
        <v>13.058183369666773</v>
      </c>
      <c r="AY13" s="1090">
        <v>0.64</v>
      </c>
      <c r="AZ13" s="964">
        <v>25.230000000000004</v>
      </c>
      <c r="BA13" s="964">
        <v>-19.72</v>
      </c>
      <c r="BB13" s="964">
        <v>6.05</v>
      </c>
      <c r="BC13" s="964">
        <v>3.02</v>
      </c>
      <c r="BE13" s="701">
        <v>1968</v>
      </c>
      <c r="BF13" s="986" t="e">
        <f>#VALUE!</f>
        <v>#VALUE!</v>
      </c>
      <c r="BG13" s="972">
        <v>2.6</v>
      </c>
    </row>
    <row r="14" spans="1:59" ht="11.25" customHeight="1" x14ac:dyDescent="0.2">
      <c r="A14" s="566" t="s">
        <v>882</v>
      </c>
      <c r="B14" s="651" t="s">
        <v>883</v>
      </c>
      <c r="C14" s="1080" t="s">
        <v>4407</v>
      </c>
      <c r="D14" s="1080" t="s">
        <v>4408</v>
      </c>
      <c r="E14" s="835">
        <v>6</v>
      </c>
      <c r="F14" s="554">
        <v>766</v>
      </c>
      <c r="G14" s="554" t="s">
        <v>116</v>
      </c>
      <c r="H14" s="554" t="s">
        <v>116</v>
      </c>
      <c r="I14" s="966">
        <v>23.76</v>
      </c>
      <c r="J14" s="745">
        <f t="shared" si="0"/>
        <v>4.7138047138047137</v>
      </c>
      <c r="K14" s="968">
        <v>0.28000000000000003</v>
      </c>
      <c r="L14" s="679">
        <v>4</v>
      </c>
      <c r="M14" s="736">
        <f t="shared" si="1"/>
        <v>1.1200000000000001</v>
      </c>
      <c r="N14" s="644" t="s">
        <v>470</v>
      </c>
      <c r="O14" s="838">
        <v>0.27</v>
      </c>
      <c r="P14" s="958">
        <v>43462</v>
      </c>
      <c r="Q14" s="958">
        <v>43480</v>
      </c>
      <c r="R14" s="736">
        <f t="shared" si="2"/>
        <v>3.7037037037037068</v>
      </c>
      <c r="S14" s="802">
        <f>IF(INDEX(Historical!$D$7:$D$1452,MATCH(B14,Historical!$B$7:$B$1452,0))=0,"n/a",(INDEX(Historical!$C$7:$C$1452,MATCH(B14,Historical!$B$7:$B$1452,0))/INDEX(Historical!$D$7:$D$1452,MATCH(B14,Historical!$B$7:$B$1452,0))-1)*100)</f>
        <v>4.0000000000000036</v>
      </c>
      <c r="T14" s="802">
        <f>IF(INDEX(Historical!$F$7:$F$1452,MATCH(B14,Historical!$B$7:$B$1452,0))=0,"n/a",((INDEX(Historical!$C$7:$C$1452,MATCH(B14,Historical!$B$7:$B$1452,0))/INDEX(Historical!$F$7:$F$1452,MATCH(B14,Historical!$B$7:$B$1452,0)))^(1/3)-1)*100)</f>
        <v>4.1714007510293971</v>
      </c>
      <c r="U14" s="802">
        <f>IF(INDEX(Historical!$I$7:$I$1452,MATCH(B14,Historical!$B$7:$B$1452,0))=0,"n/a",((INDEX(Historical!$C$7:$C$1452,MATCH(B14,Historical!$B$7:$B$1452,0))/INDEX(Historical!$I$7:$I$1452,MATCH(B14,Historical!$B$7:$B$1452,0)))^(1/5)-1)*100)</f>
        <v>7.6316922514810814</v>
      </c>
      <c r="V14" s="802">
        <f>IF(INDEX(Historical!$O$7:$O$1452,MATCH(B14,Historical!$B$7:$B$1452,0))=0,"n/a",((INDEX(Historical!$C$7:$C$1452,MATCH(B14,Historical!$B$7:$B$1452,0))/INDEX(Historical!$O$7:$O$1452,MATCH(B14,Historical!$B$7:$B$1452,0)))^(1/10)-1)*100)</f>
        <v>2.6583631304232025</v>
      </c>
      <c r="W14" s="803">
        <f t="shared" si="3"/>
        <v>2.8708238404834261</v>
      </c>
      <c r="X14" s="804">
        <f t="shared" si="4"/>
        <v>0.9911288638287119</v>
      </c>
      <c r="Y14" s="756"/>
      <c r="Z14" s="745">
        <f t="shared" si="5"/>
        <v>224.00000000000003</v>
      </c>
      <c r="AA14" s="678">
        <f t="shared" si="6"/>
        <v>47.52</v>
      </c>
      <c r="AB14" s="679">
        <v>12</v>
      </c>
      <c r="AC14" s="959">
        <v>0.5</v>
      </c>
      <c r="AD14" s="959">
        <v>15.78</v>
      </c>
      <c r="AE14" s="959">
        <v>7.74</v>
      </c>
      <c r="AF14" s="959">
        <v>1.3</v>
      </c>
      <c r="AG14" s="959">
        <v>3</v>
      </c>
      <c r="AH14" s="959">
        <v>-20.5</v>
      </c>
      <c r="AI14" s="959">
        <v>-2.6599999999999997</v>
      </c>
      <c r="AJ14" s="959">
        <v>7.7</v>
      </c>
      <c r="AK14" s="959">
        <v>3</v>
      </c>
      <c r="AL14" s="969">
        <v>2000</v>
      </c>
      <c r="AM14" s="964">
        <v>0.1</v>
      </c>
      <c r="AN14" s="959">
        <v>1.05</v>
      </c>
      <c r="AO14" s="845">
        <f t="shared" si="7"/>
        <v>-35.174503034714206</v>
      </c>
      <c r="AP14" s="846">
        <f t="shared" si="8"/>
        <v>12.345496965285795</v>
      </c>
      <c r="AQ14" s="680">
        <f t="shared" si="9"/>
        <v>65.698521417663841</v>
      </c>
      <c r="AR14" s="745">
        <f>INDEX(Historical!$C$7:$C$1452,MATCH(B14,Historical!$B$7:$B$1452,0))*IF(AH14="n/a",1.03,IF(AH14&lt;0,1.01,IF(AH14&gt;10,1.1,(1+AH14/100))))</f>
        <v>1.0504</v>
      </c>
      <c r="AS14" s="678">
        <f t="shared" si="10"/>
        <v>1.0609040000000001</v>
      </c>
      <c r="AT14" s="678">
        <f t="shared" si="11"/>
        <v>1.0927311200000001</v>
      </c>
      <c r="AU14" s="678">
        <f t="shared" si="11"/>
        <v>1.1255130536</v>
      </c>
      <c r="AV14" s="678">
        <f t="shared" si="11"/>
        <v>1.1592784452080001</v>
      </c>
      <c r="AW14" s="745">
        <f t="shared" si="12"/>
        <v>5.4888266188079999</v>
      </c>
      <c r="AX14" s="854">
        <f t="shared" si="13"/>
        <v>23.101122133030302</v>
      </c>
      <c r="AY14" s="1090">
        <v>0.56000000000000005</v>
      </c>
      <c r="AZ14" s="964">
        <v>11.34</v>
      </c>
      <c r="BA14" s="964">
        <v>-18.850000000000001</v>
      </c>
      <c r="BB14" s="964">
        <v>-13.919999999999998</v>
      </c>
      <c r="BC14" s="964">
        <v>-10.81</v>
      </c>
      <c r="BE14" s="701">
        <v>2014</v>
      </c>
      <c r="BF14" s="986" t="e">
        <f>#VALUE!</f>
        <v>#VALUE!</v>
      </c>
      <c r="BG14" s="972">
        <v>1.0999999999999999</v>
      </c>
    </row>
    <row r="15" spans="1:59" s="882" customFormat="1" ht="11.25" customHeight="1" x14ac:dyDescent="0.2">
      <c r="A15" s="861" t="s">
        <v>402</v>
      </c>
      <c r="B15" s="883" t="s">
        <v>403</v>
      </c>
      <c r="C15" s="1080" t="s">
        <v>4277</v>
      </c>
      <c r="D15" s="1080" t="s">
        <v>4413</v>
      </c>
      <c r="E15" s="862">
        <v>14</v>
      </c>
      <c r="F15" s="554">
        <v>276</v>
      </c>
      <c r="G15" s="1179" t="s">
        <v>107</v>
      </c>
      <c r="H15" s="1179" t="s">
        <v>107</v>
      </c>
      <c r="I15" s="863">
        <v>141.01</v>
      </c>
      <c r="J15" s="864">
        <f t="shared" si="0"/>
        <v>2.0707751223317494</v>
      </c>
      <c r="K15" s="865">
        <v>1.46</v>
      </c>
      <c r="L15" s="866">
        <v>2</v>
      </c>
      <c r="M15" s="867">
        <f t="shared" si="1"/>
        <v>2.92</v>
      </c>
      <c r="N15" s="868" t="s">
        <v>404</v>
      </c>
      <c r="O15" s="869">
        <v>1.33</v>
      </c>
      <c r="P15" s="870">
        <v>43390</v>
      </c>
      <c r="Q15" s="870">
        <v>43419</v>
      </c>
      <c r="R15" s="867">
        <f t="shared" si="2"/>
        <v>9.7744360902255547</v>
      </c>
      <c r="S15" s="802">
        <f>IF(INDEX(Historical!$D$7:$D$1452,MATCH(B15,Historical!$B$7:$B$1452,0))=0,"n/a",(INDEX(Historical!$C$7:$C$1452,MATCH(B15,Historical!$B$7:$B$1452,0))/INDEX(Historical!$D$7:$D$1452,MATCH(B15,Historical!$B$7:$B$1452,0))-1)*100)</f>
        <v>15.151515151515159</v>
      </c>
      <c r="T15" s="802">
        <f>IF(INDEX(Historical!$F$7:$F$1452,MATCH(B15,Historical!$B$7:$B$1452,0))=0,"n/a",((INDEX(Historical!$C$7:$C$1452,MATCH(B15,Historical!$B$7:$B$1452,0))/INDEX(Historical!$F$7:$F$1452,MATCH(B15,Historical!$B$7:$B$1452,0)))^(1/3)-1)*100)</f>
        <v>10.904459198001536</v>
      </c>
      <c r="U15" s="802">
        <f>IF(INDEX(Historical!$I$7:$I$1452,MATCH(B15,Historical!$B$7:$B$1452,0))=0,"n/a",((INDEX(Historical!$C$7:$C$1452,MATCH(B15,Historical!$B$7:$B$1452,0))/INDEX(Historical!$I$7:$I$1452,MATCH(B15,Historical!$B$7:$B$1452,0)))^(1/5)-1)*100)</f>
        <v>12.364994946712837</v>
      </c>
      <c r="V15" s="802">
        <f>IF(INDEX(Historical!$O$7:$O$1452,MATCH(B15,Historical!$B$7:$B$1452,0))=0,"n/a",((INDEX(Historical!$C$7:$C$1452,MATCH(B15,Historical!$B$7:$B$1452,0))/INDEX(Historical!$O$7:$O$1452,MATCH(B15,Historical!$B$7:$B$1452,0)))^(1/10)-1)*100)</f>
        <v>20.271640459758732</v>
      </c>
      <c r="W15" s="871">
        <f t="shared" si="3"/>
        <v>0.60996518615543771</v>
      </c>
      <c r="X15" s="872">
        <f t="shared" si="4"/>
        <v>2.0608324911188061</v>
      </c>
      <c r="Y15" s="967" t="s">
        <v>739</v>
      </c>
      <c r="Z15" s="864">
        <f t="shared" si="5"/>
        <v>43.067846607669615</v>
      </c>
      <c r="AA15" s="874">
        <f t="shared" si="6"/>
        <v>20.797935103244836</v>
      </c>
      <c r="AB15" s="866">
        <v>8</v>
      </c>
      <c r="AC15" s="875">
        <v>6.78</v>
      </c>
      <c r="AD15" s="875">
        <v>2.39</v>
      </c>
      <c r="AE15" s="875">
        <v>2.29</v>
      </c>
      <c r="AF15" s="875">
        <v>7.1</v>
      </c>
      <c r="AG15" s="875">
        <v>39.6</v>
      </c>
      <c r="AH15" s="875">
        <v>21.5</v>
      </c>
      <c r="AI15" s="875">
        <v>9.09</v>
      </c>
      <c r="AJ15" s="875">
        <v>6</v>
      </c>
      <c r="AK15" s="875">
        <v>8.6900000000000013</v>
      </c>
      <c r="AL15" s="876">
        <v>96330</v>
      </c>
      <c r="AM15" s="877">
        <v>0.2</v>
      </c>
      <c r="AN15" s="875">
        <v>0</v>
      </c>
      <c r="AO15" s="878">
        <f t="shared" si="7"/>
        <v>-6.3621650342002489</v>
      </c>
      <c r="AP15" s="879">
        <f t="shared" si="8"/>
        <v>14.435770069044587</v>
      </c>
      <c r="AQ15" s="880">
        <f t="shared" si="9"/>
        <v>156.18165363493173</v>
      </c>
      <c r="AR15" s="745">
        <f>INDEX(Historical!$C$7:$C$1452,MATCH(B15,Historical!$B$7:$B$1452,0))*IF(AH15="n/a",1.03,IF(AH15&lt;0,1.01,IF(AH15&gt;10,1.1,(1+AH15/100))))</f>
        <v>2.9260000000000006</v>
      </c>
      <c r="AS15" s="874">
        <f t="shared" si="10"/>
        <v>3.1919734000000006</v>
      </c>
      <c r="AT15" s="874">
        <f t="shared" si="11"/>
        <v>3.4693558884600004</v>
      </c>
      <c r="AU15" s="874">
        <f t="shared" si="11"/>
        <v>3.7708429151671745</v>
      </c>
      <c r="AV15" s="874">
        <f t="shared" si="11"/>
        <v>4.0985291644952015</v>
      </c>
      <c r="AW15" s="864">
        <f t="shared" si="12"/>
        <v>17.456701368122378</v>
      </c>
      <c r="AX15" s="881">
        <f t="shared" si="13"/>
        <v>12.379761270918642</v>
      </c>
      <c r="AY15" s="1091">
        <v>1.0900000000000001</v>
      </c>
      <c r="AZ15" s="877">
        <v>6.32</v>
      </c>
      <c r="BA15" s="877">
        <v>-19.72</v>
      </c>
      <c r="BB15" s="877">
        <v>-9.92</v>
      </c>
      <c r="BC15" s="877">
        <v>-11.799999999999999</v>
      </c>
      <c r="BD15" s="1007"/>
      <c r="BE15" s="701">
        <v>2006</v>
      </c>
      <c r="BF15" s="986" t="e">
        <f>#VALUE!</f>
        <v>#VALUE!</v>
      </c>
      <c r="BG15" s="938">
        <v>17.299999999999997</v>
      </c>
    </row>
    <row r="16" spans="1:59" ht="11.25" customHeight="1" x14ac:dyDescent="0.2">
      <c r="A16" s="645" t="s">
        <v>405</v>
      </c>
      <c r="B16" s="967" t="s">
        <v>406</v>
      </c>
      <c r="C16" s="1080" t="s">
        <v>113</v>
      </c>
      <c r="D16" s="1080" t="s">
        <v>4410</v>
      </c>
      <c r="E16" s="835">
        <v>16</v>
      </c>
      <c r="F16" s="554">
        <v>223</v>
      </c>
      <c r="G16" s="554" t="s">
        <v>107</v>
      </c>
      <c r="H16" s="554" t="s">
        <v>107</v>
      </c>
      <c r="I16" s="966">
        <v>14.25</v>
      </c>
      <c r="J16" s="745">
        <f t="shared" si="0"/>
        <v>3.3684210526315788</v>
      </c>
      <c r="K16" s="968">
        <v>0.12</v>
      </c>
      <c r="L16" s="679">
        <v>4</v>
      </c>
      <c r="M16" s="736">
        <f t="shared" si="1"/>
        <v>0.48</v>
      </c>
      <c r="N16" s="644" t="s">
        <v>407</v>
      </c>
      <c r="O16" s="838">
        <v>0.11</v>
      </c>
      <c r="P16" s="958">
        <v>43472</v>
      </c>
      <c r="Q16" s="958">
        <v>43494</v>
      </c>
      <c r="R16" s="736">
        <f t="shared" si="2"/>
        <v>9.0909090909090864</v>
      </c>
      <c r="S16" s="802">
        <f>IF(INDEX(Historical!$D$7:$D$1452,MATCH(B16,Historical!$B$7:$B$1452,0))=0,"n/a",(INDEX(Historical!$C$7:$C$1452,MATCH(B16,Historical!$B$7:$B$1452,0))/INDEX(Historical!$D$7:$D$1452,MATCH(B16,Historical!$B$7:$B$1452,0))-1)*100)</f>
        <v>5.0000000000000044</v>
      </c>
      <c r="T16" s="802">
        <f>IF(INDEX(Historical!$F$7:$F$1452,MATCH(B16,Historical!$B$7:$B$1452,0))=0,"n/a",((INDEX(Historical!$C$7:$C$1452,MATCH(B16,Historical!$B$7:$B$1452,0))/INDEX(Historical!$F$7:$F$1452,MATCH(B16,Historical!$B$7:$B$1452,0)))^(1/3)-1)*100)</f>
        <v>8.3706762661827092</v>
      </c>
      <c r="U16" s="802">
        <f>IF(INDEX(Historical!$I$7:$I$1452,MATCH(B16,Historical!$B$7:$B$1452,0))=0,"n/a",((INDEX(Historical!$C$7:$C$1452,MATCH(B16,Historical!$B$7:$B$1452,0))/INDEX(Historical!$I$7:$I$1452,MATCH(B16,Historical!$B$7:$B$1452,0)))^(1/5)-1)*100)</f>
        <v>8.4471771197698544</v>
      </c>
      <c r="V16" s="802">
        <f>IF(INDEX(Historical!$O$7:$O$1452,MATCH(B16,Historical!$B$7:$B$1452,0))=0,"n/a",((INDEX(Historical!$C$7:$C$1452,MATCH(B16,Historical!$B$7:$B$1452,0))/INDEX(Historical!$O$7:$O$1452,MATCH(B16,Historical!$B$7:$B$1452,0)))^(1/10)-1)*100)</f>
        <v>10.8449222600272</v>
      </c>
      <c r="W16" s="803">
        <f t="shared" si="3"/>
        <v>0.77890619381430848</v>
      </c>
      <c r="X16" s="804">
        <f t="shared" si="4"/>
        <v>1.7972717276106072</v>
      </c>
      <c r="Y16" s="756"/>
      <c r="Z16" s="745">
        <f t="shared" si="5"/>
        <v>37.5</v>
      </c>
      <c r="AA16" s="678">
        <f t="shared" si="6"/>
        <v>11.1328125</v>
      </c>
      <c r="AB16" s="679">
        <v>12</v>
      </c>
      <c r="AC16" s="959">
        <v>1.28</v>
      </c>
      <c r="AD16" s="959">
        <v>1.1100000000000001</v>
      </c>
      <c r="AE16" s="959">
        <v>0.36</v>
      </c>
      <c r="AF16" s="959">
        <v>0.92</v>
      </c>
      <c r="AG16" s="959">
        <v>6.5</v>
      </c>
      <c r="AH16" s="959">
        <v>-13</v>
      </c>
      <c r="AI16" s="959">
        <v>12.31</v>
      </c>
      <c r="AJ16" s="959">
        <v>4.7</v>
      </c>
      <c r="AK16" s="959">
        <v>10</v>
      </c>
      <c r="AL16" s="969">
        <v>48.74</v>
      </c>
      <c r="AM16" s="964">
        <v>11.600000000000001</v>
      </c>
      <c r="AN16" s="959">
        <v>0</v>
      </c>
      <c r="AO16" s="845">
        <f t="shared" si="7"/>
        <v>0.68278567240143317</v>
      </c>
      <c r="AP16" s="846">
        <f t="shared" si="8"/>
        <v>11.815598172401433</v>
      </c>
      <c r="AQ16" s="680">
        <f t="shared" si="9"/>
        <v>-32.530871257045767</v>
      </c>
      <c r="AR16" s="745">
        <f>INDEX(Historical!$C$7:$C$1452,MATCH(B16,Historical!$B$7:$B$1452,0))*IF(AH16="n/a",1.03,IF(AH16&lt;0,1.01,IF(AH16&gt;10,1.1,(1+AH16/100))))</f>
        <v>0.42420000000000002</v>
      </c>
      <c r="AS16" s="678">
        <f t="shared" si="10"/>
        <v>0.46662000000000003</v>
      </c>
      <c r="AT16" s="678">
        <f t="shared" si="11"/>
        <v>0.51328200000000013</v>
      </c>
      <c r="AU16" s="678">
        <f t="shared" si="11"/>
        <v>0.56461020000000017</v>
      </c>
      <c r="AV16" s="678">
        <f t="shared" si="11"/>
        <v>0.62107122000000026</v>
      </c>
      <c r="AW16" s="745">
        <f t="shared" si="12"/>
        <v>2.5897834200000007</v>
      </c>
      <c r="AX16" s="854">
        <f t="shared" si="13"/>
        <v>18.173918736842111</v>
      </c>
      <c r="AY16" s="1090">
        <v>1.01</v>
      </c>
      <c r="AZ16" s="964">
        <v>5.56</v>
      </c>
      <c r="BA16" s="964">
        <v>-43</v>
      </c>
      <c r="BB16" s="964">
        <v>-11.89</v>
      </c>
      <c r="BC16" s="964">
        <v>-29.099999999999998</v>
      </c>
      <c r="BE16" s="701">
        <v>2005</v>
      </c>
      <c r="BF16" s="986" t="e">
        <f>#VALUE!</f>
        <v>#VALUE!</v>
      </c>
      <c r="BG16" s="972">
        <v>2.9000000000000004</v>
      </c>
    </row>
    <row r="17" spans="1:59" ht="11.25" customHeight="1" x14ac:dyDescent="0.2">
      <c r="A17" s="566" t="s">
        <v>884</v>
      </c>
      <c r="B17" s="651" t="s">
        <v>885</v>
      </c>
      <c r="C17" s="1080" t="s">
        <v>4431</v>
      </c>
      <c r="D17" s="1080" t="s">
        <v>1789</v>
      </c>
      <c r="E17" s="835">
        <v>9</v>
      </c>
      <c r="F17" s="554">
        <v>367</v>
      </c>
      <c r="G17" s="554" t="s">
        <v>107</v>
      </c>
      <c r="H17" s="554" t="s">
        <v>107</v>
      </c>
      <c r="I17" s="966">
        <v>46.57</v>
      </c>
      <c r="J17" s="745">
        <f t="shared" si="0"/>
        <v>0.73008374490015038</v>
      </c>
      <c r="K17" s="968">
        <v>0.34</v>
      </c>
      <c r="L17" s="679">
        <v>1</v>
      </c>
      <c r="M17" s="736">
        <f t="shared" si="1"/>
        <v>0.34</v>
      </c>
      <c r="N17" s="644" t="s">
        <v>886</v>
      </c>
      <c r="O17" s="838">
        <v>0.3</v>
      </c>
      <c r="P17" s="958">
        <v>43188</v>
      </c>
      <c r="Q17" s="958">
        <v>43229</v>
      </c>
      <c r="R17" s="736">
        <f t="shared" si="2"/>
        <v>13.333333333333346</v>
      </c>
      <c r="S17" s="802">
        <f>IF(INDEX(Historical!$D$7:$D$1452,MATCH(B17,Historical!$B$7:$B$1452,0))=0,"n/a",(INDEX(Historical!$C$7:$C$1452,MATCH(B17,Historical!$B$7:$B$1452,0))/INDEX(Historical!$D$7:$D$1452,MATCH(B17,Historical!$B$7:$B$1452,0))-1)*100)</f>
        <v>15.384615384615374</v>
      </c>
      <c r="T17" s="802">
        <f>IF(INDEX(Historical!$F$7:$F$1452,MATCH(B17,Historical!$B$7:$B$1452,0))=0,"n/a",((INDEX(Historical!$C$7:$C$1452,MATCH(B17,Historical!$B$7:$B$1452,0))/INDEX(Historical!$F$7:$F$1452,MATCH(B17,Historical!$B$7:$B$1452,0)))^(1/3)-1)*100)</f>
        <v>14.471424255333186</v>
      </c>
      <c r="U17" s="802">
        <f>IF(INDEX(Historical!$I$7:$I$1452,MATCH(B17,Historical!$B$7:$B$1452,0))=0,"n/a",((INDEX(Historical!$C$7:$C$1452,MATCH(B17,Historical!$B$7:$B$1452,0))/INDEX(Historical!$I$7:$I$1452,MATCH(B17,Historical!$B$7:$B$1452,0)))^(1/5)-1)*100)</f>
        <v>10.756634324829006</v>
      </c>
      <c r="V17" s="802" t="str">
        <f>IF(INDEX(Historical!$O$7:$O$1452,MATCH(B17,Historical!$B$7:$B$1452,0))=0,"n/a",((INDEX(Historical!$C$7:$C$1452,MATCH(B17,Historical!$B$7:$B$1452,0))/INDEX(Historical!$O$7:$O$1452,MATCH(B17,Historical!$B$7:$B$1452,0)))^(1/10)-1)*100)</f>
        <v>n/a</v>
      </c>
      <c r="W17" s="803" t="str">
        <f t="shared" si="3"/>
        <v>n/a</v>
      </c>
      <c r="X17" s="804">
        <f t="shared" si="4"/>
        <v>3.1637159778908841</v>
      </c>
      <c r="Y17" s="967"/>
      <c r="Z17" s="745">
        <f t="shared" si="5"/>
        <v>21.518987341772153</v>
      </c>
      <c r="AA17" s="678">
        <f t="shared" si="6"/>
        <v>29.474683544303797</v>
      </c>
      <c r="AB17" s="679">
        <v>12</v>
      </c>
      <c r="AC17" s="959">
        <v>1.58</v>
      </c>
      <c r="AD17" s="959">
        <v>2.4700000000000002</v>
      </c>
      <c r="AE17" s="959">
        <v>5.17</v>
      </c>
      <c r="AF17" s="959">
        <v>3.33</v>
      </c>
      <c r="AG17" s="959">
        <v>5.7</v>
      </c>
      <c r="AH17" s="959">
        <v>-7.0000000000000009</v>
      </c>
      <c r="AI17" s="959">
        <v>6.05</v>
      </c>
      <c r="AJ17" s="959">
        <v>3.4000000000000004</v>
      </c>
      <c r="AK17" s="959">
        <v>11.97</v>
      </c>
      <c r="AL17" s="969">
        <v>37040</v>
      </c>
      <c r="AM17" s="964">
        <v>0.70000000000000007</v>
      </c>
      <c r="AN17" s="959">
        <v>0.25</v>
      </c>
      <c r="AO17" s="845">
        <f t="shared" si="7"/>
        <v>-17.98796547457464</v>
      </c>
      <c r="AP17" s="846">
        <f t="shared" si="8"/>
        <v>11.486718069729157</v>
      </c>
      <c r="AQ17" s="680">
        <f t="shared" si="9"/>
        <v>108.86007671541637</v>
      </c>
      <c r="AR17" s="745">
        <f>INDEX(Historical!$C$7:$C$1452,MATCH(B17,Historical!$B$7:$B$1452,0))*IF(AH17="n/a",1.03,IF(AH17&lt;0,1.01,IF(AH17&gt;10,1.1,(1+AH17/100))))</f>
        <v>0.30299999999999999</v>
      </c>
      <c r="AS17" s="678">
        <f t="shared" si="10"/>
        <v>0.32133149999999999</v>
      </c>
      <c r="AT17" s="678">
        <f t="shared" si="11"/>
        <v>0.35346465000000005</v>
      </c>
      <c r="AU17" s="678">
        <f t="shared" si="11"/>
        <v>0.3888111150000001</v>
      </c>
      <c r="AV17" s="678">
        <f t="shared" si="11"/>
        <v>0.42769222650000016</v>
      </c>
      <c r="AW17" s="745">
        <f t="shared" si="12"/>
        <v>1.7942994915000003</v>
      </c>
      <c r="AX17" s="854">
        <f t="shared" si="13"/>
        <v>3.852908506549281</v>
      </c>
      <c r="AY17" s="1090">
        <v>0.98</v>
      </c>
      <c r="AZ17" s="964">
        <v>6.54</v>
      </c>
      <c r="BA17" s="964">
        <v>-45</v>
      </c>
      <c r="BB17" s="964">
        <v>-16.259999999999998</v>
      </c>
      <c r="BC17" s="964">
        <v>-32.51</v>
      </c>
      <c r="BE17" s="701">
        <v>2010</v>
      </c>
      <c r="BF17" s="986" t="e">
        <f>#VALUE!</f>
        <v>#VALUE!</v>
      </c>
      <c r="BG17" s="972">
        <v>3.2</v>
      </c>
    </row>
    <row r="18" spans="1:59" ht="11.25" customHeight="1" x14ac:dyDescent="0.2">
      <c r="A18" s="805" t="s">
        <v>3818</v>
      </c>
      <c r="B18" s="899" t="s">
        <v>3819</v>
      </c>
      <c r="C18" s="1080" t="s">
        <v>113</v>
      </c>
      <c r="D18" s="1080" t="s">
        <v>1235</v>
      </c>
      <c r="E18" s="835">
        <v>5</v>
      </c>
      <c r="F18" s="554">
        <v>816</v>
      </c>
      <c r="G18" s="554" t="s">
        <v>107</v>
      </c>
      <c r="H18" s="554" t="s">
        <v>107</v>
      </c>
      <c r="I18" s="973">
        <v>24.25</v>
      </c>
      <c r="J18" s="745">
        <f t="shared" si="0"/>
        <v>1.3195876288659794</v>
      </c>
      <c r="K18" s="566">
        <v>0.08</v>
      </c>
      <c r="L18" s="554">
        <v>4</v>
      </c>
      <c r="M18" s="736">
        <f t="shared" si="1"/>
        <v>0.32</v>
      </c>
      <c r="N18" s="554" t="s">
        <v>523</v>
      </c>
      <c r="O18" s="685">
        <v>7.0000000000000007E-2</v>
      </c>
      <c r="P18" s="725">
        <v>43255</v>
      </c>
      <c r="Q18" s="725">
        <v>43266</v>
      </c>
      <c r="R18" s="736">
        <f t="shared" si="2"/>
        <v>14.285714285714276</v>
      </c>
      <c r="S18" s="802">
        <f>IF(INDEX(Historical!$D$7:$D$1452,MATCH(B18,Historical!$B$7:$B$1452,0))=0,"n/a",(INDEX(Historical!$C$7:$C$1452,MATCH(B18,Historical!$B$7:$B$1452,0))/INDEX(Historical!$D$7:$D$1452,MATCH(B18,Historical!$B$7:$B$1452,0))-1)*100)</f>
        <v>22.72727272727273</v>
      </c>
      <c r="T18" s="802">
        <f>IF(INDEX(Historical!$F$7:$F$1452,MATCH(B18,Historical!$B$7:$B$1452,0))=0,"n/a",((INDEX(Historical!$C$7:$C$1452,MATCH(B18,Historical!$B$7:$B$1452,0))/INDEX(Historical!$F$7:$F$1452,MATCH(B18,Historical!$B$7:$B$1452,0)))^(1/3)-1)*100)</f>
        <v>88.988157484230967</v>
      </c>
      <c r="U18" s="802" t="str">
        <f>IF(INDEX(Historical!$I$7:$I$1452,MATCH(B18,Historical!$B$7:$B$1452,0))=0,"n/a",((INDEX(Historical!$C$7:$C$1452,MATCH(B18,Historical!$B$7:$B$1452,0))/INDEX(Historical!$I$7:$I$1452,MATCH(B18,Historical!$B$7:$B$1452,0)))^(1/5)-1)*100)</f>
        <v>n/a</v>
      </c>
      <c r="V18" s="802" t="str">
        <f>IF(INDEX(Historical!$O$7:$O$1452,MATCH(B18,Historical!$B$7:$B$1452,0))=0,"n/a",((INDEX(Historical!$C$7:$C$1452,MATCH(B18,Historical!$B$7:$B$1452,0))/INDEX(Historical!$O$7:$O$1452,MATCH(B18,Historical!$B$7:$B$1452,0)))^(1/10)-1)*100)</f>
        <v>n/a</v>
      </c>
      <c r="W18" s="803" t="str">
        <f t="shared" si="3"/>
        <v>n/a</v>
      </c>
      <c r="X18" s="804" t="str">
        <f t="shared" si="4"/>
        <v>n/a</v>
      </c>
      <c r="Y18" s="746"/>
      <c r="Z18" s="745">
        <f t="shared" si="5"/>
        <v>18.390804597701148</v>
      </c>
      <c r="AA18" s="678">
        <f t="shared" si="6"/>
        <v>13.936781609195402</v>
      </c>
      <c r="AB18" s="679">
        <v>3</v>
      </c>
      <c r="AC18" s="972">
        <v>1.74</v>
      </c>
      <c r="AD18" s="972">
        <v>0.53</v>
      </c>
      <c r="AE18" s="959">
        <v>1.03</v>
      </c>
      <c r="AF18" s="959">
        <v>7.37</v>
      </c>
      <c r="AG18" s="959">
        <v>54.6</v>
      </c>
      <c r="AH18" s="959">
        <v>167.5</v>
      </c>
      <c r="AI18" s="959">
        <v>10.059999999999999</v>
      </c>
      <c r="AJ18" s="782">
        <v>37.6</v>
      </c>
      <c r="AK18" s="782">
        <v>26.3</v>
      </c>
      <c r="AL18" s="972">
        <v>1410</v>
      </c>
      <c r="AM18" s="972">
        <v>2</v>
      </c>
      <c r="AN18" s="972">
        <v>1.94</v>
      </c>
      <c r="AO18" s="845" t="str">
        <f t="shared" si="7"/>
        <v>n/a</v>
      </c>
      <c r="AP18" s="846" t="str">
        <f t="shared" si="8"/>
        <v>n/a</v>
      </c>
      <c r="AQ18" s="680">
        <f t="shared" si="9"/>
        <v>113.66024999181414</v>
      </c>
      <c r="AR18" s="745">
        <f>INDEX(Historical!$C$7:$C$1452,MATCH(B18,Historical!$B$7:$B$1452,0))*IF(AH18="n/a",1.03,IF(AH18&lt;0,1.01,IF(AH18&gt;10,1.1,(1+AH18/100))))</f>
        <v>0.29700000000000004</v>
      </c>
      <c r="AS18" s="678">
        <f t="shared" si="10"/>
        <v>0.32670000000000005</v>
      </c>
      <c r="AT18" s="678">
        <f t="shared" si="11"/>
        <v>0.35937000000000008</v>
      </c>
      <c r="AU18" s="678">
        <f t="shared" si="11"/>
        <v>0.39530700000000013</v>
      </c>
      <c r="AV18" s="678">
        <f t="shared" si="11"/>
        <v>0.43483770000000016</v>
      </c>
      <c r="AW18" s="745">
        <f t="shared" si="12"/>
        <v>1.8132147000000005</v>
      </c>
      <c r="AX18" s="854">
        <f t="shared" si="13"/>
        <v>7.4771740206185582</v>
      </c>
      <c r="AY18" s="831">
        <v>1.04</v>
      </c>
      <c r="AZ18" s="959">
        <v>11.75</v>
      </c>
      <c r="BA18" s="959">
        <v>-27.61</v>
      </c>
      <c r="BB18" s="959">
        <v>-8</v>
      </c>
      <c r="BC18" s="959">
        <v>-13.120000000000001</v>
      </c>
      <c r="BE18" s="701">
        <v>2014</v>
      </c>
      <c r="BF18" s="986" t="e">
        <f>#VALUE!</f>
        <v>#VALUE!</v>
      </c>
      <c r="BG18" s="972">
        <v>7.3999999999999995</v>
      </c>
    </row>
    <row r="19" spans="1:59" ht="11.25" customHeight="1" x14ac:dyDescent="0.2">
      <c r="A19" s="566" t="s">
        <v>887</v>
      </c>
      <c r="B19" s="651" t="s">
        <v>888</v>
      </c>
      <c r="C19" s="1080" t="s">
        <v>132</v>
      </c>
      <c r="D19" s="1080" t="s">
        <v>4418</v>
      </c>
      <c r="E19" s="835">
        <v>8</v>
      </c>
      <c r="F19" s="554">
        <v>567</v>
      </c>
      <c r="G19" s="554" t="s">
        <v>107</v>
      </c>
      <c r="H19" s="554" t="s">
        <v>107</v>
      </c>
      <c r="I19" s="966">
        <v>14.46</v>
      </c>
      <c r="J19" s="745">
        <f t="shared" si="0"/>
        <v>3.7344398340248963</v>
      </c>
      <c r="K19" s="968">
        <v>0.13500000000000001</v>
      </c>
      <c r="L19" s="679">
        <v>4</v>
      </c>
      <c r="M19" s="736">
        <f t="shared" si="1"/>
        <v>0.54</v>
      </c>
      <c r="N19" s="644" t="s">
        <v>108</v>
      </c>
      <c r="O19" s="838">
        <v>0.13</v>
      </c>
      <c r="P19" s="958">
        <v>43496</v>
      </c>
      <c r="Q19" s="958">
        <v>43511</v>
      </c>
      <c r="R19" s="736">
        <f t="shared" si="2"/>
        <v>3.8461538461538494</v>
      </c>
      <c r="S19" s="802">
        <f>IF(INDEX(Historical!$D$7:$D$1452,MATCH(B19,Historical!$B$7:$B$1452,0))=0,"n/a",(INDEX(Historical!$C$7:$C$1452,MATCH(B19,Historical!$B$7:$B$1452,0))/INDEX(Historical!$D$7:$D$1452,MATCH(B19,Historical!$B$7:$B$1452,0))-1)*100)</f>
        <v>9.0909090909090828</v>
      </c>
      <c r="T19" s="802">
        <f>IF(INDEX(Historical!$F$7:$F$1452,MATCH(B19,Historical!$B$7:$B$1452,0))=0,"n/a",((INDEX(Historical!$C$7:$C$1452,MATCH(B19,Historical!$B$7:$B$1452,0))/INDEX(Historical!$F$7:$F$1452,MATCH(B19,Historical!$B$7:$B$1452,0)))^(1/3)-1)*100)</f>
        <v>33.886590016433907</v>
      </c>
      <c r="U19" s="802">
        <f>IF(INDEX(Historical!$I$7:$I$1452,MATCH(B19,Historical!$B$7:$B$1452,0))=0,"n/a",((INDEX(Historical!$C$7:$C$1452,MATCH(B19,Historical!$B$7:$B$1452,0))/INDEX(Historical!$I$7:$I$1452,MATCH(B19,Historical!$B$7:$B$1452,0)))^(1/5)-1)*100)</f>
        <v>64.375182951722579</v>
      </c>
      <c r="V19" s="802" t="str">
        <f>IF(INDEX(Historical!$O$7:$O$1452,MATCH(B19,Historical!$B$7:$B$1452,0))=0,"n/a",((INDEX(Historical!$C$7:$C$1452,MATCH(B19,Historical!$B$7:$B$1452,0))/INDEX(Historical!$O$7:$O$1452,MATCH(B19,Historical!$B$7:$B$1452,0)))^(1/10)-1)*100)</f>
        <v>n/a</v>
      </c>
      <c r="W19" s="803" t="str">
        <f t="shared" si="3"/>
        <v>n/a</v>
      </c>
      <c r="X19" s="804">
        <f t="shared" si="4"/>
        <v>5.8522893592475072</v>
      </c>
      <c r="Y19" s="756"/>
      <c r="Z19" s="745">
        <f t="shared" si="5"/>
        <v>150.00000000000003</v>
      </c>
      <c r="AA19" s="678">
        <f t="shared" si="6"/>
        <v>40.166666666666671</v>
      </c>
      <c r="AB19" s="679">
        <v>12</v>
      </c>
      <c r="AC19" s="959">
        <v>0.36</v>
      </c>
      <c r="AD19" s="959">
        <v>4.05</v>
      </c>
      <c r="AE19" s="959">
        <v>0.93</v>
      </c>
      <c r="AF19" s="959">
        <v>2.9</v>
      </c>
      <c r="AG19" s="959" t="s">
        <v>138</v>
      </c>
      <c r="AH19" s="959" t="s">
        <v>138</v>
      </c>
      <c r="AI19" s="959">
        <v>8.2000000000000011</v>
      </c>
      <c r="AJ19" s="959">
        <v>11</v>
      </c>
      <c r="AK19" s="959">
        <v>10</v>
      </c>
      <c r="AL19" s="969">
        <v>10010</v>
      </c>
      <c r="AM19" s="964">
        <v>0.2</v>
      </c>
      <c r="AN19" s="959">
        <v>5.87</v>
      </c>
      <c r="AO19" s="845">
        <f t="shared" si="7"/>
        <v>27.942956119080804</v>
      </c>
      <c r="AP19" s="846">
        <f t="shared" si="8"/>
        <v>68.109622785747476</v>
      </c>
      <c r="AQ19" s="680">
        <f t="shared" si="9"/>
        <v>127.53103166462894</v>
      </c>
      <c r="AR19" s="745">
        <f>INDEX(Historical!$C$7:$C$1452,MATCH(B19,Historical!$B$7:$B$1452,0))*IF(AH19="n/a",1.03,IF(AH19&lt;0,1.01,IF(AH19&gt;10,1.1,(1+AH19/100))))</f>
        <v>0.49440000000000001</v>
      </c>
      <c r="AS19" s="678">
        <f t="shared" si="10"/>
        <v>0.53494079999999999</v>
      </c>
      <c r="AT19" s="678">
        <f t="shared" si="11"/>
        <v>0.58843487999999999</v>
      </c>
      <c r="AU19" s="678">
        <f t="shared" si="11"/>
        <v>0.64727836800000005</v>
      </c>
      <c r="AV19" s="678">
        <f t="shared" si="11"/>
        <v>0.7120062048000001</v>
      </c>
      <c r="AW19" s="745">
        <f t="shared" si="12"/>
        <v>2.9770602527999999</v>
      </c>
      <c r="AX19" s="854">
        <f t="shared" si="13"/>
        <v>20.588245178423232</v>
      </c>
      <c r="AY19" s="1090">
        <v>0.88</v>
      </c>
      <c r="AZ19" s="964">
        <v>46.58</v>
      </c>
      <c r="BA19" s="964">
        <v>-11.18</v>
      </c>
      <c r="BB19" s="964">
        <v>-4.33</v>
      </c>
      <c r="BC19" s="964">
        <v>7.6</v>
      </c>
      <c r="BE19" s="701">
        <v>2012</v>
      </c>
      <c r="BF19" s="986" t="e">
        <f>#VALUE!</f>
        <v>#VALUE!</v>
      </c>
      <c r="BG19" s="972" t="s">
        <v>138</v>
      </c>
    </row>
    <row r="20" spans="1:59" ht="11.25" customHeight="1" x14ac:dyDescent="0.2">
      <c r="A20" s="566" t="s">
        <v>117</v>
      </c>
      <c r="B20" s="651" t="s">
        <v>118</v>
      </c>
      <c r="C20" s="1080" t="s">
        <v>109</v>
      </c>
      <c r="D20" s="1080" t="s">
        <v>119</v>
      </c>
      <c r="E20" s="835">
        <v>36</v>
      </c>
      <c r="F20" s="554">
        <v>72</v>
      </c>
      <c r="G20" s="554" t="s">
        <v>38</v>
      </c>
      <c r="H20" s="554" t="s">
        <v>38</v>
      </c>
      <c r="I20" s="959">
        <v>45.56</v>
      </c>
      <c r="J20" s="745">
        <f t="shared" si="0"/>
        <v>2.2827041264266899</v>
      </c>
      <c r="K20" s="968">
        <v>0.26</v>
      </c>
      <c r="L20" s="679">
        <v>4</v>
      </c>
      <c r="M20" s="736">
        <f t="shared" si="1"/>
        <v>1.04</v>
      </c>
      <c r="N20" s="644" t="s">
        <v>120</v>
      </c>
      <c r="O20" s="838">
        <v>0.22500000000000001</v>
      </c>
      <c r="P20" s="695">
        <v>43151</v>
      </c>
      <c r="Q20" s="695">
        <v>43160</v>
      </c>
      <c r="R20" s="736">
        <f t="shared" si="2"/>
        <v>15.555555555555555</v>
      </c>
      <c r="S20" s="802">
        <f>IF(INDEX(Historical!$D$7:$D$1452,MATCH(B20,Historical!$B$7:$B$1452,0))=0,"n/a",(INDEX(Historical!$C$7:$C$1452,MATCH(B20,Historical!$B$7:$B$1452,0))/INDEX(Historical!$D$7:$D$1452,MATCH(B20,Historical!$B$7:$B$1452,0))-1)*100)</f>
        <v>4.8192771084337505</v>
      </c>
      <c r="T20" s="802">
        <f>IF(INDEX(Historical!$F$7:$F$1452,MATCH(B20,Historical!$B$7:$B$1452,0))=0,"n/a",((INDEX(Historical!$C$7:$C$1452,MATCH(B20,Historical!$B$7:$B$1452,0))/INDEX(Historical!$F$7:$F$1452,MATCH(B20,Historical!$B$7:$B$1452,0)))^(1/3)-1)*100)</f>
        <v>5.5429375526615754</v>
      </c>
      <c r="U20" s="802">
        <f>IF(INDEX(Historical!$I$7:$I$1452,MATCH(B20,Historical!$B$7:$B$1452,0))=0,"n/a",((INDEX(Historical!$C$7:$C$1452,MATCH(B20,Historical!$B$7:$B$1452,0))/INDEX(Historical!$I$7:$I$1452,MATCH(B20,Historical!$B$7:$B$1452,0)))^(1/5)-1)*100)</f>
        <v>5.3631849129711417</v>
      </c>
      <c r="V20" s="802">
        <f>IF(INDEX(Historical!$O$7:$O$1452,MATCH(B20,Historical!$B$7:$B$1452,0))=0,"n/a",((INDEX(Historical!$C$7:$C$1452,MATCH(B20,Historical!$B$7:$B$1452,0))/INDEX(Historical!$O$7:$O$1452,MATCH(B20,Historical!$B$7:$B$1452,0)))^(1/10)-1)*100)</f>
        <v>8.0801468581459535</v>
      </c>
      <c r="W20" s="803">
        <f t="shared" si="3"/>
        <v>0.66374844506251485</v>
      </c>
      <c r="X20" s="804">
        <f t="shared" si="4"/>
        <v>2.8227289015637589</v>
      </c>
      <c r="Y20" s="757"/>
      <c r="Z20" s="745">
        <f t="shared" si="5"/>
        <v>26.530612244897959</v>
      </c>
      <c r="AA20" s="678">
        <f t="shared" si="6"/>
        <v>11.622448979591837</v>
      </c>
      <c r="AB20" s="679">
        <v>12</v>
      </c>
      <c r="AC20" s="959">
        <v>3.92</v>
      </c>
      <c r="AD20" s="959">
        <v>1.37</v>
      </c>
      <c r="AE20" s="959">
        <v>1.6</v>
      </c>
      <c r="AF20" s="959">
        <v>1.5</v>
      </c>
      <c r="AG20" s="959">
        <v>20.8</v>
      </c>
      <c r="AH20" s="959">
        <v>4.2</v>
      </c>
      <c r="AI20" s="959">
        <v>2.25</v>
      </c>
      <c r="AJ20" s="959">
        <v>1.9</v>
      </c>
      <c r="AK20" s="959">
        <v>8.5</v>
      </c>
      <c r="AL20" s="969">
        <v>35420</v>
      </c>
      <c r="AM20" s="964">
        <v>0.1</v>
      </c>
      <c r="AN20" s="959">
        <v>0.23</v>
      </c>
      <c r="AO20" s="845">
        <f t="shared" si="7"/>
        <v>-3.9765599401940062</v>
      </c>
      <c r="AP20" s="846">
        <f t="shared" si="8"/>
        <v>7.6458890393978312</v>
      </c>
      <c r="AQ20" s="680">
        <f t="shared" si="9"/>
        <v>-11.975575436542096</v>
      </c>
      <c r="AR20" s="745">
        <f>INDEX(Historical!$C$7:$C$1452,MATCH(B20,Historical!$B$7:$B$1452,0))*IF(AH20="n/a",1.03,IF(AH20&lt;0,1.01,IF(AH20&gt;10,1.1,(1+AH20/100))))</f>
        <v>0.90654000000000001</v>
      </c>
      <c r="AS20" s="678">
        <f t="shared" si="10"/>
        <v>0.92693714999999999</v>
      </c>
      <c r="AT20" s="678">
        <f t="shared" si="11"/>
        <v>1.0057268077499999</v>
      </c>
      <c r="AU20" s="678">
        <f t="shared" si="11"/>
        <v>1.0912135864087498</v>
      </c>
      <c r="AV20" s="678">
        <f t="shared" si="11"/>
        <v>1.1839667412534935</v>
      </c>
      <c r="AW20" s="745">
        <f t="shared" si="12"/>
        <v>5.1143842854122425</v>
      </c>
      <c r="AX20" s="854">
        <f t="shared" si="13"/>
        <v>11.225602031194562</v>
      </c>
      <c r="AY20" s="1090">
        <v>0.82</v>
      </c>
      <c r="AZ20" s="964">
        <v>10.02</v>
      </c>
      <c r="BA20" s="964">
        <v>-5.45</v>
      </c>
      <c r="BB20" s="964">
        <v>3.38</v>
      </c>
      <c r="BC20" s="964">
        <v>1.23</v>
      </c>
      <c r="BE20" s="701">
        <v>1983</v>
      </c>
      <c r="BF20" s="986" t="e">
        <f>#VALUE!</f>
        <v>#VALUE!</v>
      </c>
      <c r="BG20" s="972">
        <v>3.5000000000000004</v>
      </c>
    </row>
    <row r="21" spans="1:59" ht="11.25" customHeight="1" x14ac:dyDescent="0.2">
      <c r="A21" s="566" t="s">
        <v>889</v>
      </c>
      <c r="B21" s="651" t="s">
        <v>890</v>
      </c>
      <c r="C21" s="1080" t="s">
        <v>113</v>
      </c>
      <c r="D21" s="1080" t="s">
        <v>214</v>
      </c>
      <c r="E21" s="835">
        <v>6</v>
      </c>
      <c r="F21" s="554">
        <v>688</v>
      </c>
      <c r="G21" s="554" t="s">
        <v>107</v>
      </c>
      <c r="H21" s="554" t="s">
        <v>107</v>
      </c>
      <c r="I21" s="966">
        <v>55.67</v>
      </c>
      <c r="J21" s="745">
        <f t="shared" si="0"/>
        <v>1.0777797736662476</v>
      </c>
      <c r="K21" s="968">
        <v>0.15</v>
      </c>
      <c r="L21" s="679">
        <v>4</v>
      </c>
      <c r="M21" s="736">
        <f t="shared" si="1"/>
        <v>0.6</v>
      </c>
      <c r="N21" s="644" t="s">
        <v>150</v>
      </c>
      <c r="O21" s="838">
        <v>0.14000000000000001</v>
      </c>
      <c r="P21" s="695">
        <v>43145</v>
      </c>
      <c r="Q21" s="695">
        <v>43174</v>
      </c>
      <c r="R21" s="736">
        <f t="shared" si="2"/>
        <v>7.1428571428571281</v>
      </c>
      <c r="S21" s="802">
        <f>IF(INDEX(Historical!$D$7:$D$1452,MATCH(B21,Historical!$B$7:$B$1452,0))=0,"n/a",(INDEX(Historical!$C$7:$C$1452,MATCH(B21,Historical!$B$7:$B$1452,0))/INDEX(Historical!$D$7:$D$1452,MATCH(B21,Historical!$B$7:$B$1452,0))-1)*100)</f>
        <v>7.6923076923077094</v>
      </c>
      <c r="T21" s="802">
        <f>IF(INDEX(Historical!$F$7:$F$1452,MATCH(B21,Historical!$B$7:$B$1452,0))=0,"n/a",((INDEX(Historical!$C$7:$C$1452,MATCH(B21,Historical!$B$7:$B$1452,0))/INDEX(Historical!$F$7:$F$1452,MATCH(B21,Historical!$B$7:$B$1452,0)))^(1/3)-1)*100)</f>
        <v>8.3706762661827092</v>
      </c>
      <c r="U21" s="802" t="str">
        <f>IF(INDEX(Historical!$I$7:$I$1452,MATCH(B21,Historical!$B$7:$B$1452,0))=0,"n/a",((INDEX(Historical!$C$7:$C$1452,MATCH(B21,Historical!$B$7:$B$1452,0))/INDEX(Historical!$I$7:$I$1452,MATCH(B21,Historical!$B$7:$B$1452,0)))^(1/5)-1)*100)</f>
        <v>n/a</v>
      </c>
      <c r="V21" s="802" t="str">
        <f>IF(INDEX(Historical!$O$7:$O$1452,MATCH(B21,Historical!$B$7:$B$1452,0))=0,"n/a",((INDEX(Historical!$C$7:$C$1452,MATCH(B21,Historical!$B$7:$B$1452,0))/INDEX(Historical!$O$7:$O$1452,MATCH(B21,Historical!$B$7:$B$1452,0)))^(1/10)-1)*100)</f>
        <v>n/a</v>
      </c>
      <c r="W21" s="803" t="str">
        <f t="shared" si="3"/>
        <v>n/a</v>
      </c>
      <c r="X21" s="804" t="str">
        <f t="shared" si="4"/>
        <v>n/a</v>
      </c>
      <c r="Y21" s="758"/>
      <c r="Z21" s="745">
        <f t="shared" si="5"/>
        <v>17.595307917888562</v>
      </c>
      <c r="AA21" s="678">
        <f t="shared" si="6"/>
        <v>16.325513196480937</v>
      </c>
      <c r="AB21" s="679">
        <v>12</v>
      </c>
      <c r="AC21" s="959">
        <v>3.41</v>
      </c>
      <c r="AD21" s="959">
        <v>0.8</v>
      </c>
      <c r="AE21" s="959">
        <v>0.48</v>
      </c>
      <c r="AF21" s="959">
        <v>1.51</v>
      </c>
      <c r="AG21" s="959">
        <v>7.8</v>
      </c>
      <c r="AH21" s="959">
        <v>45.300000000000004</v>
      </c>
      <c r="AI21" s="959">
        <v>22.189999999999998</v>
      </c>
      <c r="AJ21" s="959">
        <v>-11.700000000000001</v>
      </c>
      <c r="AK21" s="959">
        <v>20.34</v>
      </c>
      <c r="AL21" s="969">
        <v>4490</v>
      </c>
      <c r="AM21" s="964">
        <v>1.4000000000000001</v>
      </c>
      <c r="AN21" s="959">
        <v>0.65</v>
      </c>
      <c r="AO21" s="845" t="str">
        <f t="shared" si="7"/>
        <v>n/a</v>
      </c>
      <c r="AP21" s="846" t="str">
        <f t="shared" si="8"/>
        <v>n/a</v>
      </c>
      <c r="AQ21" s="680">
        <f t="shared" si="9"/>
        <v>4.6720273079175145</v>
      </c>
      <c r="AR21" s="745">
        <f>INDEX(Historical!$C$7:$C$1452,MATCH(B21,Historical!$B$7:$B$1452,0))*IF(AH21="n/a",1.03,IF(AH21&lt;0,1.01,IF(AH21&gt;10,1.1,(1+AH21/100))))</f>
        <v>0.6160000000000001</v>
      </c>
      <c r="AS21" s="678">
        <f t="shared" si="10"/>
        <v>0.6776000000000002</v>
      </c>
      <c r="AT21" s="678">
        <f t="shared" si="11"/>
        <v>0.74536000000000024</v>
      </c>
      <c r="AU21" s="678">
        <f t="shared" si="11"/>
        <v>0.81989600000000029</v>
      </c>
      <c r="AV21" s="678">
        <f t="shared" si="11"/>
        <v>0.9018856000000004</v>
      </c>
      <c r="AW21" s="745">
        <f t="shared" si="12"/>
        <v>3.7607416000000011</v>
      </c>
      <c r="AX21" s="854">
        <f t="shared" si="13"/>
        <v>6.7554187174420717</v>
      </c>
      <c r="AY21" s="1090">
        <v>0.79</v>
      </c>
      <c r="AZ21" s="964">
        <v>12.46</v>
      </c>
      <c r="BA21" s="964">
        <v>-25.869999999999997</v>
      </c>
      <c r="BB21" s="964">
        <v>-0.5</v>
      </c>
      <c r="BC21" s="964">
        <v>-8.08</v>
      </c>
      <c r="BE21" s="701">
        <v>2013</v>
      </c>
      <c r="BF21" s="986" t="e">
        <f>#VALUE!</f>
        <v>#VALUE!</v>
      </c>
      <c r="BG21" s="972">
        <v>2.9000000000000004</v>
      </c>
    </row>
    <row r="22" spans="1:59" ht="11.25" customHeight="1" x14ac:dyDescent="0.2">
      <c r="A22" s="566" t="s">
        <v>891</v>
      </c>
      <c r="B22" s="651" t="s">
        <v>82</v>
      </c>
      <c r="C22" s="1080" t="s">
        <v>155</v>
      </c>
      <c r="D22" s="1080" t="s">
        <v>4404</v>
      </c>
      <c r="E22" s="835">
        <v>8</v>
      </c>
      <c r="F22" s="554">
        <v>564</v>
      </c>
      <c r="G22" s="554" t="s">
        <v>107</v>
      </c>
      <c r="H22" s="554" t="s">
        <v>107</v>
      </c>
      <c r="I22" s="966">
        <v>67.459999999999994</v>
      </c>
      <c r="J22" s="745">
        <f t="shared" si="0"/>
        <v>0.97242810554402626</v>
      </c>
      <c r="K22" s="968">
        <v>0.16400000000000001</v>
      </c>
      <c r="L22" s="679">
        <v>4</v>
      </c>
      <c r="M22" s="736">
        <f t="shared" si="1"/>
        <v>0.65600000000000003</v>
      </c>
      <c r="N22" s="644" t="s">
        <v>435</v>
      </c>
      <c r="O22" s="838">
        <v>0.14899999999999999</v>
      </c>
      <c r="P22" s="958">
        <v>43462</v>
      </c>
      <c r="Q22" s="958">
        <v>43488</v>
      </c>
      <c r="R22" s="736">
        <f t="shared" si="2"/>
        <v>10.067114093959741</v>
      </c>
      <c r="S22" s="802">
        <f>IF(INDEX(Historical!$D$7:$D$1452,MATCH(B22,Historical!$B$7:$B$1452,0))=0,"n/a",(INDEX(Historical!$C$7:$C$1452,MATCH(B22,Historical!$B$7:$B$1452,0))/INDEX(Historical!$D$7:$D$1452,MATCH(B22,Historical!$B$7:$B$1452,0))-1)*100)</f>
        <v>14.782608695652177</v>
      </c>
      <c r="T22" s="802">
        <f>IF(INDEX(Historical!$F$7:$F$1452,MATCH(B22,Historical!$B$7:$B$1452,0))=0,"n/a",((INDEX(Historical!$C$7:$C$1452,MATCH(B22,Historical!$B$7:$B$1452,0))/INDEX(Historical!$F$7:$F$1452,MATCH(B22,Historical!$B$7:$B$1452,0)))^(1/3)-1)*100)</f>
        <v>11.815835104495687</v>
      </c>
      <c r="U22" s="802">
        <f>IF(INDEX(Historical!$I$7:$I$1452,MATCH(B22,Historical!$B$7:$B$1452,0))=0,"n/a",((INDEX(Historical!$C$7:$C$1452,MATCH(B22,Historical!$B$7:$B$1452,0))/INDEX(Historical!$I$7:$I$1452,MATCH(B22,Historical!$B$7:$B$1452,0)))^(1/5)-1)*100)</f>
        <v>19.730525477314842</v>
      </c>
      <c r="V22" s="802" t="str">
        <f>IF(INDEX(Historical!$O$7:$O$1452,MATCH(B22,Historical!$B$7:$B$1452,0))=0,"n/a",((INDEX(Historical!$C$7:$C$1452,MATCH(B22,Historical!$B$7:$B$1452,0))/INDEX(Historical!$O$7:$O$1452,MATCH(B22,Historical!$B$7:$B$1452,0)))^(1/10)-1)*100)</f>
        <v>n/a</v>
      </c>
      <c r="W22" s="803" t="str">
        <f t="shared" si="3"/>
        <v>n/a</v>
      </c>
      <c r="X22" s="804">
        <f t="shared" si="4"/>
        <v>0.60523084286241846</v>
      </c>
      <c r="Y22" s="756"/>
      <c r="Z22" s="745">
        <f t="shared" si="5"/>
        <v>24.477611940298509</v>
      </c>
      <c r="AA22" s="678">
        <f t="shared" si="6"/>
        <v>25.171641791044774</v>
      </c>
      <c r="AB22" s="679">
        <v>10</v>
      </c>
      <c r="AC22" s="959">
        <v>2.68</v>
      </c>
      <c r="AD22" s="959">
        <v>2.39</v>
      </c>
      <c r="AE22" s="959">
        <v>4.42</v>
      </c>
      <c r="AF22" s="959">
        <v>4.7</v>
      </c>
      <c r="AG22" s="959">
        <v>6.9</v>
      </c>
      <c r="AH22" s="959">
        <v>27.3</v>
      </c>
      <c r="AI22" s="959">
        <v>10.92</v>
      </c>
      <c r="AJ22" s="959">
        <v>32.6</v>
      </c>
      <c r="AK22" s="959">
        <v>10.51</v>
      </c>
      <c r="AL22" s="969">
        <v>21720</v>
      </c>
      <c r="AM22" s="964">
        <v>0.3</v>
      </c>
      <c r="AN22" s="959">
        <v>0.39</v>
      </c>
      <c r="AO22" s="845">
        <f t="shared" si="7"/>
        <v>-4.4686882081859061</v>
      </c>
      <c r="AP22" s="846">
        <f t="shared" si="8"/>
        <v>20.702953582858868</v>
      </c>
      <c r="AQ22" s="680">
        <f t="shared" si="9"/>
        <v>129.30495601361224</v>
      </c>
      <c r="AR22" s="745">
        <f>INDEX(Historical!$C$7:$C$1452,MATCH(B22,Historical!$B$7:$B$1452,0))*IF(AH22="n/a",1.03,IF(AH22&lt;0,1.01,IF(AH22&gt;10,1.1,(1+AH22/100))))</f>
        <v>0.58080000000000009</v>
      </c>
      <c r="AS22" s="678">
        <f t="shared" si="10"/>
        <v>0.63888000000000011</v>
      </c>
      <c r="AT22" s="678">
        <f t="shared" si="11"/>
        <v>0.70276800000000017</v>
      </c>
      <c r="AU22" s="678">
        <f t="shared" si="11"/>
        <v>0.7730448000000002</v>
      </c>
      <c r="AV22" s="678">
        <f t="shared" si="11"/>
        <v>0.85034928000000032</v>
      </c>
      <c r="AW22" s="745">
        <f t="shared" si="12"/>
        <v>3.5458420800000008</v>
      </c>
      <c r="AX22" s="854">
        <f t="shared" si="13"/>
        <v>5.2562141713608082</v>
      </c>
      <c r="AY22" s="1090">
        <v>1.29</v>
      </c>
      <c r="AZ22" s="964">
        <v>11.65</v>
      </c>
      <c r="BA22" s="964">
        <v>-10.190000000000001</v>
      </c>
      <c r="BB22" s="964">
        <v>0.83</v>
      </c>
      <c r="BC22" s="964">
        <v>1.7000000000000002</v>
      </c>
      <c r="BE22" s="701">
        <v>2012</v>
      </c>
      <c r="BF22" s="986" t="e">
        <f>#VALUE!</f>
        <v>#VALUE!</v>
      </c>
      <c r="BG22" s="972">
        <v>3.6999999999999997</v>
      </c>
    </row>
    <row r="23" spans="1:59" ht="11.25" customHeight="1" x14ac:dyDescent="0.2">
      <c r="A23" s="566" t="s">
        <v>892</v>
      </c>
      <c r="B23" s="651" t="s">
        <v>893</v>
      </c>
      <c r="C23" s="1080" t="s">
        <v>4407</v>
      </c>
      <c r="D23" s="1080" t="s">
        <v>4408</v>
      </c>
      <c r="E23" s="835">
        <v>7</v>
      </c>
      <c r="F23" s="554">
        <v>654</v>
      </c>
      <c r="G23" s="554" t="s">
        <v>38</v>
      </c>
      <c r="H23" s="554" t="s">
        <v>38</v>
      </c>
      <c r="I23" s="966">
        <v>59.12</v>
      </c>
      <c r="J23" s="745">
        <f t="shared" si="0"/>
        <v>3.7212449255751019</v>
      </c>
      <c r="K23" s="968">
        <v>0.55000000000000004</v>
      </c>
      <c r="L23" s="679">
        <v>4</v>
      </c>
      <c r="M23" s="736">
        <f t="shared" si="1"/>
        <v>2.2000000000000002</v>
      </c>
      <c r="N23" s="644" t="s">
        <v>191</v>
      </c>
      <c r="O23" s="838">
        <v>0.54</v>
      </c>
      <c r="P23" s="958">
        <v>43454</v>
      </c>
      <c r="Q23" s="958">
        <v>43469</v>
      </c>
      <c r="R23" s="736">
        <f t="shared" si="2"/>
        <v>1.8518518518518534</v>
      </c>
      <c r="S23" s="802">
        <f>IF(INDEX(Historical!$D$7:$D$1452,MATCH(B23,Historical!$B$7:$B$1452,0))=0,"n/a",(INDEX(Historical!$C$7:$C$1452,MATCH(B23,Historical!$B$7:$B$1452,0))/INDEX(Historical!$D$7:$D$1452,MATCH(B23,Historical!$B$7:$B$1452,0))-1)*100)</f>
        <v>5.2083333333333481</v>
      </c>
      <c r="T23" s="802">
        <f>IF(INDEX(Historical!$F$7:$F$1452,MATCH(B23,Historical!$B$7:$B$1452,0))=0,"n/a",((INDEX(Historical!$C$7:$C$1452,MATCH(B23,Historical!$B$7:$B$1452,0))/INDEX(Historical!$F$7:$F$1452,MATCH(B23,Historical!$B$7:$B$1452,0)))^(1/3)-1)*100)</f>
        <v>5.9174417715832872</v>
      </c>
      <c r="U23" s="802">
        <f>IF(INDEX(Historical!$I$7:$I$1452,MATCH(B23,Historical!$B$7:$B$1452,0))=0,"n/a",((INDEX(Historical!$C$7:$C$1452,MATCH(B23,Historical!$B$7:$B$1452,0))/INDEX(Historical!$I$7:$I$1452,MATCH(B23,Historical!$B$7:$B$1452,0)))^(1/5)-1)*100)</f>
        <v>4.7722516422047612</v>
      </c>
      <c r="V23" s="802">
        <f>IF(INDEX(Historical!$O$7:$O$1452,MATCH(B23,Historical!$B$7:$B$1452,0))=0,"n/a",((INDEX(Historical!$C$7:$C$1452,MATCH(B23,Historical!$B$7:$B$1452,0))/INDEX(Historical!$O$7:$O$1452,MATCH(B23,Historical!$B$7:$B$1452,0)))^(1/10)-1)*100)</f>
        <v>0.3019854418288892</v>
      </c>
      <c r="W23" s="803">
        <f t="shared" si="3"/>
        <v>15.802919549045054</v>
      </c>
      <c r="X23" s="804">
        <f t="shared" si="4"/>
        <v>0.42232315417741245</v>
      </c>
      <c r="Y23" s="756"/>
      <c r="Z23" s="745">
        <f t="shared" si="5"/>
        <v>112.24489795918369</v>
      </c>
      <c r="AA23" s="678">
        <f t="shared" si="6"/>
        <v>30.163265306122447</v>
      </c>
      <c r="AB23" s="679">
        <v>12</v>
      </c>
      <c r="AC23" s="959">
        <v>1.96</v>
      </c>
      <c r="AD23" s="959" t="s">
        <v>138</v>
      </c>
      <c r="AE23" s="959">
        <v>15.17</v>
      </c>
      <c r="AF23" s="959">
        <v>1.76</v>
      </c>
      <c r="AG23" s="959">
        <v>6.5</v>
      </c>
      <c r="AH23" s="959">
        <v>6.8000000000000007</v>
      </c>
      <c r="AI23" s="959">
        <v>-12.08</v>
      </c>
      <c r="AJ23" s="959">
        <v>11.3</v>
      </c>
      <c r="AK23" s="959">
        <v>-0.89999999999999991</v>
      </c>
      <c r="AL23" s="969">
        <v>2110</v>
      </c>
      <c r="AM23" s="964">
        <v>2</v>
      </c>
      <c r="AN23" s="959">
        <v>0.57999999999999996</v>
      </c>
      <c r="AO23" s="845">
        <f t="shared" si="7"/>
        <v>-21.669768738342583</v>
      </c>
      <c r="AP23" s="846">
        <f t="shared" si="8"/>
        <v>8.4934965677798626</v>
      </c>
      <c r="AQ23" s="680">
        <f t="shared" si="9"/>
        <v>53.604610663982236</v>
      </c>
      <c r="AR23" s="745">
        <f>INDEX(Historical!$C$7:$C$1452,MATCH(B23,Historical!$B$7:$B$1452,0))*IF(AH23="n/a",1.03,IF(AH23&lt;0,1.01,IF(AH23&gt;10,1.1,(1+AH23/100))))</f>
        <v>2.1573600000000002</v>
      </c>
      <c r="AS23" s="678">
        <f t="shared" si="10"/>
        <v>2.1789336000000001</v>
      </c>
      <c r="AT23" s="678">
        <f t="shared" si="11"/>
        <v>2.200722936</v>
      </c>
      <c r="AU23" s="678">
        <f t="shared" si="11"/>
        <v>2.2227301653600002</v>
      </c>
      <c r="AV23" s="678">
        <f t="shared" si="11"/>
        <v>2.2449574670136001</v>
      </c>
      <c r="AW23" s="745">
        <f t="shared" si="12"/>
        <v>11.004704168373602</v>
      </c>
      <c r="AX23" s="854">
        <f t="shared" si="13"/>
        <v>18.614181610916106</v>
      </c>
      <c r="AY23" s="1090">
        <v>0.18</v>
      </c>
      <c r="AZ23" s="964">
        <v>35.17</v>
      </c>
      <c r="BA23" s="964">
        <v>-6.16</v>
      </c>
      <c r="BB23" s="964">
        <v>1.4000000000000001</v>
      </c>
      <c r="BC23" s="964">
        <v>9.99</v>
      </c>
      <c r="BE23" s="701">
        <v>2013</v>
      </c>
      <c r="BF23" s="986" t="e">
        <f>#VALUE!</f>
        <v>#VALUE!</v>
      </c>
      <c r="BG23" s="972">
        <v>3.8</v>
      </c>
    </row>
    <row r="24" spans="1:59" s="882" customFormat="1" ht="11.25" customHeight="1" x14ac:dyDescent="0.2">
      <c r="A24" s="740" t="s">
        <v>894</v>
      </c>
      <c r="B24" s="890" t="s">
        <v>895</v>
      </c>
      <c r="C24" s="1080" t="s">
        <v>113</v>
      </c>
      <c r="D24" s="1080" t="s">
        <v>4420</v>
      </c>
      <c r="E24" s="862">
        <v>7</v>
      </c>
      <c r="F24" s="554">
        <v>656</v>
      </c>
      <c r="G24" s="1179" t="s">
        <v>107</v>
      </c>
      <c r="H24" s="1179" t="s">
        <v>107</v>
      </c>
      <c r="I24" s="863">
        <v>30.21</v>
      </c>
      <c r="J24" s="864">
        <f t="shared" si="0"/>
        <v>1.7212843429328037</v>
      </c>
      <c r="K24" s="865">
        <v>0.13</v>
      </c>
      <c r="L24" s="866">
        <v>4</v>
      </c>
      <c r="M24" s="867">
        <f t="shared" si="1"/>
        <v>0.52</v>
      </c>
      <c r="N24" s="868" t="s">
        <v>268</v>
      </c>
      <c r="O24" s="869">
        <v>0.1</v>
      </c>
      <c r="P24" s="870">
        <v>43446</v>
      </c>
      <c r="Q24" s="870">
        <v>43474</v>
      </c>
      <c r="R24" s="867">
        <f t="shared" si="2"/>
        <v>30</v>
      </c>
      <c r="S24" s="802">
        <f>IF(INDEX(Historical!$D$7:$D$1452,MATCH(B24,Historical!$B$7:$B$1452,0))=0,"n/a",(INDEX(Historical!$C$7:$C$1452,MATCH(B24,Historical!$B$7:$B$1452,0))/INDEX(Historical!$D$7:$D$1452,MATCH(B24,Historical!$B$7:$B$1452,0))-1)*100)</f>
        <v>49.999999999999979</v>
      </c>
      <c r="T24" s="802">
        <f>IF(INDEX(Historical!$F$7:$F$1452,MATCH(B24,Historical!$B$7:$B$1452,0))=0,"n/a",((INDEX(Historical!$C$7:$C$1452,MATCH(B24,Historical!$B$7:$B$1452,0))/INDEX(Historical!$F$7:$F$1452,MATCH(B24,Historical!$B$7:$B$1452,0)))^(1/3)-1)*100)</f>
        <v>35.72088082974534</v>
      </c>
      <c r="U24" s="802" t="str">
        <f>IF(INDEX(Historical!$I$7:$I$1452,MATCH(B24,Historical!$B$7:$B$1452,0))=0,"n/a",((INDEX(Historical!$C$7:$C$1452,MATCH(B24,Historical!$B$7:$B$1452,0))/INDEX(Historical!$I$7:$I$1452,MATCH(B24,Historical!$B$7:$B$1452,0)))^(1/5)-1)*100)</f>
        <v>n/a</v>
      </c>
      <c r="V24" s="802" t="str">
        <f>IF(INDEX(Historical!$O$7:$O$1452,MATCH(B24,Historical!$B$7:$B$1452,0))=0,"n/a",((INDEX(Historical!$C$7:$C$1452,MATCH(B24,Historical!$B$7:$B$1452,0))/INDEX(Historical!$O$7:$O$1452,MATCH(B24,Historical!$B$7:$B$1452,0)))^(1/10)-1)*100)</f>
        <v>n/a</v>
      </c>
      <c r="W24" s="871" t="str">
        <f t="shared" si="3"/>
        <v>n/a</v>
      </c>
      <c r="X24" s="872" t="str">
        <f t="shared" si="4"/>
        <v>n/a</v>
      </c>
      <c r="Y24" s="756"/>
      <c r="Z24" s="864">
        <f t="shared" si="5"/>
        <v>11.764705882352942</v>
      </c>
      <c r="AA24" s="874">
        <f t="shared" si="6"/>
        <v>6.8348416289592766</v>
      </c>
      <c r="AB24" s="866">
        <v>12</v>
      </c>
      <c r="AC24" s="875">
        <v>4.42</v>
      </c>
      <c r="AD24" s="875">
        <v>1.05</v>
      </c>
      <c r="AE24" s="875">
        <v>2.13</v>
      </c>
      <c r="AF24" s="875">
        <v>0.7</v>
      </c>
      <c r="AG24" s="875">
        <v>19.7</v>
      </c>
      <c r="AH24" s="875">
        <v>6.3</v>
      </c>
      <c r="AI24" s="875">
        <v>22.93</v>
      </c>
      <c r="AJ24" s="875">
        <v>23.400000000000002</v>
      </c>
      <c r="AK24" s="875">
        <v>6.5</v>
      </c>
      <c r="AL24" s="876">
        <v>3460</v>
      </c>
      <c r="AM24" s="877">
        <v>1.2</v>
      </c>
      <c r="AN24" s="875">
        <v>2.48</v>
      </c>
      <c r="AO24" s="878" t="str">
        <f t="shared" si="7"/>
        <v>n/a</v>
      </c>
      <c r="AP24" s="879" t="str">
        <f t="shared" si="8"/>
        <v>n/a</v>
      </c>
      <c r="AQ24" s="880">
        <f t="shared" si="9"/>
        <v>-53.887147415780092</v>
      </c>
      <c r="AR24" s="745">
        <f>INDEX(Historical!$C$7:$C$1452,MATCH(B24,Historical!$B$7:$B$1452,0))*IF(AH24="n/a",1.03,IF(AH24&lt;0,1.01,IF(AH24&gt;10,1.1,(1+AH24/100))))</f>
        <v>0.31889999999999996</v>
      </c>
      <c r="AS24" s="874">
        <f t="shared" si="10"/>
        <v>0.35078999999999999</v>
      </c>
      <c r="AT24" s="874">
        <f t="shared" si="11"/>
        <v>0.37359134999999999</v>
      </c>
      <c r="AU24" s="874">
        <f t="shared" si="11"/>
        <v>0.39787478774999996</v>
      </c>
      <c r="AV24" s="874">
        <f t="shared" si="11"/>
        <v>0.42373664895374996</v>
      </c>
      <c r="AW24" s="864">
        <f t="shared" si="12"/>
        <v>1.8648927867037499</v>
      </c>
      <c r="AX24" s="881">
        <f t="shared" si="13"/>
        <v>6.173097605772095</v>
      </c>
      <c r="AY24" s="1091">
        <v>1.85</v>
      </c>
      <c r="AZ24" s="877">
        <v>7.39</v>
      </c>
      <c r="BA24" s="877">
        <v>-40.410000000000004</v>
      </c>
      <c r="BB24" s="877">
        <v>-18.170000000000002</v>
      </c>
      <c r="BC24" s="877">
        <v>-28.33</v>
      </c>
      <c r="BD24" s="1007"/>
      <c r="BE24" s="701">
        <v>2013</v>
      </c>
      <c r="BF24" s="986" t="e">
        <f>#VALUE!</f>
        <v>#VALUE!</v>
      </c>
      <c r="BG24" s="938">
        <v>5.0999999999999996</v>
      </c>
    </row>
    <row r="25" spans="1:59" ht="11.25" customHeight="1" x14ac:dyDescent="0.2">
      <c r="A25" s="566" t="s">
        <v>121</v>
      </c>
      <c r="B25" s="651" t="s">
        <v>122</v>
      </c>
      <c r="C25" s="1080" t="s">
        <v>124</v>
      </c>
      <c r="D25" s="1080" t="s">
        <v>4256</v>
      </c>
      <c r="E25" s="835">
        <v>36</v>
      </c>
      <c r="F25" s="554">
        <v>73</v>
      </c>
      <c r="G25" s="554" t="s">
        <v>116</v>
      </c>
      <c r="H25" s="554" t="s">
        <v>116</v>
      </c>
      <c r="I25" s="959">
        <v>160.05000000000001</v>
      </c>
      <c r="J25" s="745">
        <f t="shared" si="0"/>
        <v>2.7491408934707904</v>
      </c>
      <c r="K25" s="968">
        <v>1.1000000000000001</v>
      </c>
      <c r="L25" s="679">
        <v>4</v>
      </c>
      <c r="M25" s="736">
        <f t="shared" si="1"/>
        <v>4.4000000000000004</v>
      </c>
      <c r="N25" s="644" t="s">
        <v>563</v>
      </c>
      <c r="O25" s="838">
        <v>0.95</v>
      </c>
      <c r="P25" s="958">
        <v>43189</v>
      </c>
      <c r="Q25" s="958">
        <v>43234</v>
      </c>
      <c r="R25" s="736">
        <f t="shared" si="2"/>
        <v>15.789473684210542</v>
      </c>
      <c r="S25" s="802">
        <f>IF(INDEX(Historical!$D$7:$D$1452,MATCH(B25,Historical!$B$7:$B$1452,0))=0,"n/a",(INDEX(Historical!$C$7:$C$1452,MATCH(B25,Historical!$B$7:$B$1452,0))/INDEX(Historical!$D$7:$D$1452,MATCH(B25,Historical!$B$7:$B$1452,0))-1)*100)</f>
        <v>9.4395280235987968</v>
      </c>
      <c r="T25" s="802">
        <f>IF(INDEX(Historical!$F$7:$F$1452,MATCH(B25,Historical!$B$7:$B$1452,0))=0,"n/a",((INDEX(Historical!$C$7:$C$1452,MATCH(B25,Historical!$B$7:$B$1452,0))/INDEX(Historical!$F$7:$F$1452,MATCH(B25,Historical!$B$7:$B$1452,0)))^(1/3)-1)*100)</f>
        <v>7.0998811489015212</v>
      </c>
      <c r="U25" s="802">
        <f>IF(INDEX(Historical!$I$7:$I$1452,MATCH(B25,Historical!$B$7:$B$1452,0))=0,"n/a",((INDEX(Historical!$C$7:$C$1452,MATCH(B25,Historical!$B$7:$B$1452,0))/INDEX(Historical!$I$7:$I$1452,MATCH(B25,Historical!$B$7:$B$1452,0)))^(1/5)-1)*100)</f>
        <v>8.2148296665464748</v>
      </c>
      <c r="V25" s="802">
        <f>IF(INDEX(Historical!$O$7:$O$1452,MATCH(B25,Historical!$B$7:$B$1452,0))=0,"n/a",((INDEX(Historical!$C$7:$C$1452,MATCH(B25,Historical!$B$7:$B$1452,0))/INDEX(Historical!$O$7:$O$1452,MATCH(B25,Historical!$B$7:$B$1452,0)))^(1/10)-1)*100)</f>
        <v>9.625407167747003</v>
      </c>
      <c r="W25" s="803">
        <f t="shared" si="3"/>
        <v>0.85345269279338976</v>
      </c>
      <c r="X25" s="804">
        <f t="shared" si="4"/>
        <v>0.81334947193529439</v>
      </c>
      <c r="Y25" s="651"/>
      <c r="Z25" s="745">
        <f t="shared" si="5"/>
        <v>57.441253263707573</v>
      </c>
      <c r="AA25" s="678">
        <f t="shared" si="6"/>
        <v>20.894255874673629</v>
      </c>
      <c r="AB25" s="679">
        <v>9</v>
      </c>
      <c r="AC25" s="959">
        <v>7.66</v>
      </c>
      <c r="AD25" s="959">
        <v>1.91</v>
      </c>
      <c r="AE25" s="959">
        <v>4.07</v>
      </c>
      <c r="AF25" s="959">
        <v>3.23</v>
      </c>
      <c r="AG25" s="959">
        <v>14.2</v>
      </c>
      <c r="AH25" s="959">
        <v>48.5</v>
      </c>
      <c r="AI25" s="959">
        <v>13.270000000000001</v>
      </c>
      <c r="AJ25" s="959">
        <v>10.100000000000001</v>
      </c>
      <c r="AK25" s="959">
        <v>10.95</v>
      </c>
      <c r="AL25" s="969">
        <v>36380</v>
      </c>
      <c r="AM25" s="964">
        <v>0.2</v>
      </c>
      <c r="AN25" s="959">
        <v>0.35</v>
      </c>
      <c r="AO25" s="845">
        <f t="shared" si="7"/>
        <v>-9.9302853146563628</v>
      </c>
      <c r="AP25" s="846">
        <f t="shared" si="8"/>
        <v>10.963970560017266</v>
      </c>
      <c r="AQ25" s="680">
        <f t="shared" si="9"/>
        <v>73.190256943302217</v>
      </c>
      <c r="AR25" s="745">
        <f>INDEX(Historical!$C$7:$C$1452,MATCH(B25,Historical!$B$7:$B$1452,0))*IF(AH25="n/a",1.03,IF(AH25&lt;0,1.01,IF(AH25&gt;10,1.1,(1+AH25/100))))</f>
        <v>4.0809999999999995</v>
      </c>
      <c r="AS25" s="678">
        <f t="shared" si="10"/>
        <v>4.4890999999999996</v>
      </c>
      <c r="AT25" s="678">
        <f t="shared" si="11"/>
        <v>4.9380100000000002</v>
      </c>
      <c r="AU25" s="678">
        <f t="shared" si="11"/>
        <v>5.4318110000000006</v>
      </c>
      <c r="AV25" s="678">
        <f t="shared" si="11"/>
        <v>5.9749921000000015</v>
      </c>
      <c r="AW25" s="745">
        <f t="shared" si="12"/>
        <v>24.914913100000003</v>
      </c>
      <c r="AX25" s="854">
        <f t="shared" si="13"/>
        <v>15.566956013745706</v>
      </c>
      <c r="AY25" s="1090">
        <v>0.91</v>
      </c>
      <c r="AZ25" s="964">
        <v>7.82</v>
      </c>
      <c r="BA25" s="964">
        <v>-8.6300000000000008</v>
      </c>
      <c r="BB25" s="964">
        <v>1.92</v>
      </c>
      <c r="BC25" s="964">
        <v>-1.03</v>
      </c>
      <c r="BE25" s="701">
        <v>1983</v>
      </c>
      <c r="BF25" s="986" t="e">
        <f>#VALUE!</f>
        <v>#VALUE!</v>
      </c>
      <c r="BG25" s="972">
        <v>8</v>
      </c>
    </row>
    <row r="26" spans="1:59" ht="11.25" customHeight="1" x14ac:dyDescent="0.2">
      <c r="A26" s="566" t="s">
        <v>896</v>
      </c>
      <c r="B26" s="651" t="s">
        <v>897</v>
      </c>
      <c r="C26" s="1080" t="s">
        <v>113</v>
      </c>
      <c r="D26" s="1080" t="s">
        <v>4420</v>
      </c>
      <c r="E26" s="835">
        <v>8</v>
      </c>
      <c r="F26" s="554">
        <v>553</v>
      </c>
      <c r="G26" s="554" t="s">
        <v>107</v>
      </c>
      <c r="H26" s="554" t="s">
        <v>107</v>
      </c>
      <c r="I26" s="966">
        <v>17.239999999999998</v>
      </c>
      <c r="J26" s="745">
        <f t="shared" si="0"/>
        <v>6.9605568445475638</v>
      </c>
      <c r="K26" s="968">
        <v>0.3</v>
      </c>
      <c r="L26" s="679">
        <v>4</v>
      </c>
      <c r="M26" s="736">
        <f t="shared" si="1"/>
        <v>1.2</v>
      </c>
      <c r="N26" s="644" t="s">
        <v>150</v>
      </c>
      <c r="O26" s="838">
        <v>0.28000000000000003</v>
      </c>
      <c r="P26" s="958">
        <v>43433</v>
      </c>
      <c r="Q26" s="958">
        <v>43448</v>
      </c>
      <c r="R26" s="736">
        <f t="shared" si="2"/>
        <v>7.1428571428571281</v>
      </c>
      <c r="S26" s="802">
        <f>IF(INDEX(Historical!$D$7:$D$1452,MATCH(B26,Historical!$B$7:$B$1452,0))=0,"n/a",(INDEX(Historical!$C$7:$C$1452,MATCH(B26,Historical!$B$7:$B$1452,0))/INDEX(Historical!$D$7:$D$1452,MATCH(B26,Historical!$B$7:$B$1452,0))-1)*100)</f>
        <v>8.163265306122458</v>
      </c>
      <c r="T26" s="802">
        <f>IF(INDEX(Historical!$F$7:$F$1452,MATCH(B26,Historical!$B$7:$B$1452,0))=0,"n/a",((INDEX(Historical!$C$7:$C$1452,MATCH(B26,Historical!$B$7:$B$1452,0))/INDEX(Historical!$F$7:$F$1452,MATCH(B26,Historical!$B$7:$B$1452,0)))^(1/3)-1)*100)</f>
        <v>8.9341387842532871</v>
      </c>
      <c r="U26" s="802">
        <f>IF(INDEX(Historical!$I$7:$I$1452,MATCH(B26,Historical!$B$7:$B$1452,0))=0,"n/a",((INDEX(Historical!$C$7:$C$1452,MATCH(B26,Historical!$B$7:$B$1452,0))/INDEX(Historical!$I$7:$I$1452,MATCH(B26,Historical!$B$7:$B$1452,0)))^(1/5)-1)*100)</f>
        <v>11.502896690310127</v>
      </c>
      <c r="V26" s="802">
        <f>IF(INDEX(Historical!$O$7:$O$1452,MATCH(B26,Historical!$B$7:$B$1452,0))=0,"n/a",((INDEX(Historical!$C$7:$C$1452,MATCH(B26,Historical!$B$7:$B$1452,0))/INDEX(Historical!$O$7:$O$1452,MATCH(B26,Historical!$B$7:$B$1452,0)))^(1/10)-1)*100)</f>
        <v>-6.9886858876635483</v>
      </c>
      <c r="W26" s="803" t="str">
        <f t="shared" si="3"/>
        <v>n/a</v>
      </c>
      <c r="X26" s="804">
        <f t="shared" si="4"/>
        <v>0.36059237273699457</v>
      </c>
      <c r="Y26" s="749"/>
      <c r="Z26" s="745">
        <f t="shared" si="5"/>
        <v>48.192771084337345</v>
      </c>
      <c r="AA26" s="678">
        <f t="shared" si="6"/>
        <v>6.9236947791164649</v>
      </c>
      <c r="AB26" s="679">
        <v>12</v>
      </c>
      <c r="AC26" s="959">
        <v>2.4900000000000002</v>
      </c>
      <c r="AD26" s="959">
        <v>0.74</v>
      </c>
      <c r="AE26" s="959">
        <v>1.76</v>
      </c>
      <c r="AF26" s="959">
        <v>0.68</v>
      </c>
      <c r="AG26" s="959">
        <v>10.299999999999999</v>
      </c>
      <c r="AH26" s="959">
        <v>-4.3</v>
      </c>
      <c r="AI26" s="959">
        <v>-25.380000000000003</v>
      </c>
      <c r="AJ26" s="959">
        <v>31.900000000000002</v>
      </c>
      <c r="AK26" s="959">
        <v>9.33</v>
      </c>
      <c r="AL26" s="969">
        <v>1320</v>
      </c>
      <c r="AM26" s="964">
        <v>30.25</v>
      </c>
      <c r="AN26" s="959">
        <v>2.38</v>
      </c>
      <c r="AO26" s="845">
        <f t="shared" si="7"/>
        <v>11.539758755741227</v>
      </c>
      <c r="AP26" s="846">
        <f t="shared" si="8"/>
        <v>18.463453534857692</v>
      </c>
      <c r="AQ26" s="680">
        <f t="shared" si="9"/>
        <v>-54.25620892259829</v>
      </c>
      <c r="AR26" s="745">
        <f>INDEX(Historical!$C$7:$C$1452,MATCH(B26,Historical!$B$7:$B$1452,0))*IF(AH26="n/a",1.03,IF(AH26&lt;0,1.01,IF(AH26&gt;10,1.1,(1+AH26/100))))</f>
        <v>1.0706</v>
      </c>
      <c r="AS26" s="678">
        <f t="shared" si="10"/>
        <v>1.0813060000000001</v>
      </c>
      <c r="AT26" s="678">
        <f t="shared" si="11"/>
        <v>1.1821918498000001</v>
      </c>
      <c r="AU26" s="678">
        <f t="shared" si="11"/>
        <v>1.29249034938634</v>
      </c>
      <c r="AV26" s="678">
        <f t="shared" si="11"/>
        <v>1.4130796989840855</v>
      </c>
      <c r="AW26" s="745">
        <f t="shared" si="12"/>
        <v>6.0396678981704257</v>
      </c>
      <c r="AX26" s="854">
        <f t="shared" si="13"/>
        <v>35.032876439503639</v>
      </c>
      <c r="AY26" s="1090">
        <v>1.56</v>
      </c>
      <c r="AZ26" s="964">
        <v>9.4600000000000009</v>
      </c>
      <c r="BA26" s="964">
        <v>-31.86</v>
      </c>
      <c r="BB26" s="964">
        <v>-7.33</v>
      </c>
      <c r="BC26" s="964">
        <v>-14.719999999999999</v>
      </c>
      <c r="BE26" s="701">
        <v>2012</v>
      </c>
      <c r="BF26" s="986" t="e">
        <f>#VALUE!</f>
        <v>#VALUE!</v>
      </c>
      <c r="BG26" s="972">
        <v>2.7</v>
      </c>
    </row>
    <row r="27" spans="1:59" ht="11.25" customHeight="1" x14ac:dyDescent="0.2">
      <c r="A27" s="566" t="s">
        <v>898</v>
      </c>
      <c r="B27" s="651" t="s">
        <v>899</v>
      </c>
      <c r="C27" s="1080" t="s">
        <v>113</v>
      </c>
      <c r="D27" s="1080" t="s">
        <v>4421</v>
      </c>
      <c r="E27" s="835">
        <v>6</v>
      </c>
      <c r="F27" s="554">
        <v>687</v>
      </c>
      <c r="G27" s="554" t="s">
        <v>107</v>
      </c>
      <c r="H27" s="554" t="s">
        <v>107</v>
      </c>
      <c r="I27" s="966">
        <v>60.85</v>
      </c>
      <c r="J27" s="745">
        <f t="shared" si="0"/>
        <v>2.1035332785538206</v>
      </c>
      <c r="K27" s="968">
        <v>0.32</v>
      </c>
      <c r="L27" s="679">
        <v>4</v>
      </c>
      <c r="M27" s="736">
        <f t="shared" si="1"/>
        <v>1.28</v>
      </c>
      <c r="N27" s="644" t="s">
        <v>251</v>
      </c>
      <c r="O27" s="838">
        <v>0.3</v>
      </c>
      <c r="P27" s="695">
        <v>43150</v>
      </c>
      <c r="Q27" s="695">
        <v>43167</v>
      </c>
      <c r="R27" s="736">
        <f t="shared" si="2"/>
        <v>6.6666666666666732</v>
      </c>
      <c r="S27" s="802">
        <f>IF(INDEX(Historical!$D$7:$D$1452,MATCH(B27,Historical!$B$7:$B$1452,0))=0,"n/a",(INDEX(Historical!$C$7:$C$1452,MATCH(B27,Historical!$B$7:$B$1452,0))/INDEX(Historical!$D$7:$D$1452,MATCH(B27,Historical!$B$7:$B$1452,0))-1)*100)</f>
        <v>9.0909090909090828</v>
      </c>
      <c r="T27" s="802">
        <f>IF(INDEX(Historical!$F$7:$F$1452,MATCH(B27,Historical!$B$7:$B$1452,0))=0,"n/a",((INDEX(Historical!$C$7:$C$1452,MATCH(B27,Historical!$B$7:$B$1452,0))/INDEX(Historical!$F$7:$F$1452,MATCH(B27,Historical!$B$7:$B$1452,0)))^(1/3)-1)*100)</f>
        <v>33.886590016433907</v>
      </c>
      <c r="U27" s="802" t="str">
        <f>IF(INDEX(Historical!$I$7:$I$1452,MATCH(B27,Historical!$B$7:$B$1452,0))=0,"n/a",((INDEX(Historical!$C$7:$C$1452,MATCH(B27,Historical!$B$7:$B$1452,0))/INDEX(Historical!$I$7:$I$1452,MATCH(B27,Historical!$B$7:$B$1452,0)))^(1/5)-1)*100)</f>
        <v>n/a</v>
      </c>
      <c r="V27" s="802" t="str">
        <f>IF(INDEX(Historical!$O$7:$O$1452,MATCH(B27,Historical!$B$7:$B$1452,0))=0,"n/a",((INDEX(Historical!$C$7:$C$1452,MATCH(B27,Historical!$B$7:$B$1452,0))/INDEX(Historical!$O$7:$O$1452,MATCH(B27,Historical!$B$7:$B$1452,0)))^(1/10)-1)*100)</f>
        <v>n/a</v>
      </c>
      <c r="W27" s="803" t="str">
        <f t="shared" si="3"/>
        <v>n/a</v>
      </c>
      <c r="X27" s="804" t="str">
        <f t="shared" si="4"/>
        <v>n/a</v>
      </c>
      <c r="Y27" s="748"/>
      <c r="Z27" s="745">
        <f t="shared" si="5"/>
        <v>31.219512195121958</v>
      </c>
      <c r="AA27" s="678">
        <f t="shared" si="6"/>
        <v>14.841463414634148</v>
      </c>
      <c r="AB27" s="679">
        <v>12</v>
      </c>
      <c r="AC27" s="959">
        <v>4.0999999999999996</v>
      </c>
      <c r="AD27" s="959">
        <v>1.9</v>
      </c>
      <c r="AE27" s="959">
        <v>0.95</v>
      </c>
      <c r="AF27" s="959">
        <v>1.98</v>
      </c>
      <c r="AG27" s="959">
        <v>22</v>
      </c>
      <c r="AH27" s="959">
        <v>-7.0000000000000009</v>
      </c>
      <c r="AI27" s="959">
        <v>45.48</v>
      </c>
      <c r="AJ27" s="959">
        <v>22.6</v>
      </c>
      <c r="AK27" s="959">
        <v>7.82</v>
      </c>
      <c r="AL27" s="969">
        <v>7730</v>
      </c>
      <c r="AM27" s="964">
        <v>0.1</v>
      </c>
      <c r="AN27" s="959">
        <v>0.54</v>
      </c>
      <c r="AO27" s="845" t="str">
        <f t="shared" si="7"/>
        <v>n/a</v>
      </c>
      <c r="AP27" s="846" t="str">
        <f t="shared" si="8"/>
        <v>n/a</v>
      </c>
      <c r="AQ27" s="680">
        <f t="shared" si="9"/>
        <v>14.282491243751117</v>
      </c>
      <c r="AR27" s="745">
        <f>INDEX(Historical!$C$7:$C$1452,MATCH(B27,Historical!$B$7:$B$1452,0))*IF(AH27="n/a",1.03,IF(AH27&lt;0,1.01,IF(AH27&gt;10,1.1,(1+AH27/100))))</f>
        <v>1.212</v>
      </c>
      <c r="AS27" s="678">
        <f t="shared" si="10"/>
        <v>1.3332000000000002</v>
      </c>
      <c r="AT27" s="678">
        <f t="shared" ref="AT27:AV46" si="15">IF($AK27="n/a",1.03*AS27,IF($AK27&lt;0,1.01*AS27,IF($AK27&gt;10,1.1*AS27,(1+$AK27/100)*AS27)))</f>
        <v>1.4374562400000002</v>
      </c>
      <c r="AU27" s="678">
        <f t="shared" si="15"/>
        <v>1.5498653179680002</v>
      </c>
      <c r="AV27" s="678">
        <f t="shared" si="15"/>
        <v>1.6710647858330978</v>
      </c>
      <c r="AW27" s="745">
        <f t="shared" si="12"/>
        <v>7.2035863438010983</v>
      </c>
      <c r="AX27" s="854">
        <f t="shared" si="13"/>
        <v>11.838268436813637</v>
      </c>
      <c r="AY27" s="1090">
        <v>0.86</v>
      </c>
      <c r="AZ27" s="964">
        <v>5.9700000000000006</v>
      </c>
      <c r="BA27" s="964">
        <v>-19.36</v>
      </c>
      <c r="BB27" s="964">
        <v>-6.23</v>
      </c>
      <c r="BC27" s="964">
        <v>-4.6100000000000003</v>
      </c>
      <c r="BE27" s="701">
        <v>2013</v>
      </c>
      <c r="BF27" s="986" t="e">
        <f>#VALUE!</f>
        <v>#VALUE!</v>
      </c>
      <c r="BG27" s="972">
        <v>7.1999999999999993</v>
      </c>
    </row>
    <row r="28" spans="1:59" ht="11.25" customHeight="1" x14ac:dyDescent="0.2">
      <c r="A28" s="566" t="s">
        <v>408</v>
      </c>
      <c r="B28" s="651" t="s">
        <v>409</v>
      </c>
      <c r="C28" s="1080" t="s">
        <v>124</v>
      </c>
      <c r="D28" s="1080" t="s">
        <v>4256</v>
      </c>
      <c r="E28" s="835">
        <v>24</v>
      </c>
      <c r="F28" s="554">
        <v>135</v>
      </c>
      <c r="G28" s="554" t="s">
        <v>38</v>
      </c>
      <c r="H28" s="554" t="s">
        <v>38</v>
      </c>
      <c r="I28" s="959">
        <v>77.069999999999993</v>
      </c>
      <c r="J28" s="745">
        <f t="shared" si="0"/>
        <v>1.7386791228753085</v>
      </c>
      <c r="K28" s="974">
        <v>0.33500000000000002</v>
      </c>
      <c r="L28" s="679">
        <v>4</v>
      </c>
      <c r="M28" s="736">
        <f t="shared" si="1"/>
        <v>1.34</v>
      </c>
      <c r="N28" s="644" t="s">
        <v>165</v>
      </c>
      <c r="O28" s="839">
        <v>0.32</v>
      </c>
      <c r="P28" s="958">
        <v>43173</v>
      </c>
      <c r="Q28" s="958">
        <v>43192</v>
      </c>
      <c r="R28" s="736">
        <f t="shared" si="2"/>
        <v>4.6875000000000044</v>
      </c>
      <c r="S28" s="802">
        <f>IF(INDEX(Historical!$D$7:$D$1452,MATCH(B28,Historical!$B$7:$B$1452,0))=0,"n/a",(INDEX(Historical!$C$7:$C$1452,MATCH(B28,Historical!$B$7:$B$1452,0))/INDEX(Historical!$D$7:$D$1452,MATCH(B28,Historical!$B$7:$B$1452,0))-1)*100)</f>
        <v>4.9792531120331773</v>
      </c>
      <c r="T28" s="802">
        <f>IF(INDEX(Historical!$F$7:$F$1452,MATCH(B28,Historical!$B$7:$B$1452,0))=0,"n/a",((INDEX(Historical!$C$7:$C$1452,MATCH(B28,Historical!$B$7:$B$1452,0))/INDEX(Historical!$F$7:$F$1452,MATCH(B28,Historical!$B$7:$B$1452,0)))^(1/3)-1)*100)</f>
        <v>5.9043110353037331</v>
      </c>
      <c r="U28" s="802">
        <f>IF(INDEX(Historical!$I$7:$I$1452,MATCH(B28,Historical!$B$7:$B$1452,0))=0,"n/a",((INDEX(Historical!$C$7:$C$1452,MATCH(B28,Historical!$B$7:$B$1452,0))/INDEX(Historical!$I$7:$I$1452,MATCH(B28,Historical!$B$7:$B$1452,0)))^(1/5)-1)*100)</f>
        <v>10.295492582259392</v>
      </c>
      <c r="V28" s="802">
        <f>IF(INDEX(Historical!$O$7:$O$1452,MATCH(B28,Historical!$B$7:$B$1452,0))=0,"n/a",((INDEX(Historical!$C$7:$C$1452,MATCH(B28,Historical!$B$7:$B$1452,0))/INDEX(Historical!$O$7:$O$1452,MATCH(B28,Historical!$B$7:$B$1452,0)))^(1/10)-1)*100)</f>
        <v>11.656529113375647</v>
      </c>
      <c r="W28" s="803">
        <f t="shared" si="3"/>
        <v>0.88323826776578873</v>
      </c>
      <c r="X28" s="804">
        <f t="shared" si="4"/>
        <v>2.3943006005254399</v>
      </c>
      <c r="Y28" s="967"/>
      <c r="Z28" s="745">
        <f t="shared" si="5"/>
        <v>19.448476052249639</v>
      </c>
      <c r="AA28" s="678">
        <f t="shared" si="6"/>
        <v>11.185776487663279</v>
      </c>
      <c r="AB28" s="679">
        <v>12</v>
      </c>
      <c r="AC28" s="959">
        <v>6.89</v>
      </c>
      <c r="AD28" s="959">
        <v>0.88</v>
      </c>
      <c r="AE28" s="959">
        <v>2.5299999999999998</v>
      </c>
      <c r="AF28" s="959">
        <v>2.34</v>
      </c>
      <c r="AG28" s="959">
        <v>9.4</v>
      </c>
      <c r="AH28" s="959">
        <v>8.3000000000000007</v>
      </c>
      <c r="AI28" s="959">
        <v>14.01</v>
      </c>
      <c r="AJ28" s="959">
        <v>4.3</v>
      </c>
      <c r="AK28" s="959">
        <v>12.7</v>
      </c>
      <c r="AL28" s="969">
        <v>8380</v>
      </c>
      <c r="AM28" s="964">
        <v>0.1</v>
      </c>
      <c r="AN28" s="959">
        <v>0.48</v>
      </c>
      <c r="AO28" s="845">
        <f t="shared" si="7"/>
        <v>0.84839521747142044</v>
      </c>
      <c r="AP28" s="846">
        <f t="shared" si="8"/>
        <v>12.0341717051347</v>
      </c>
      <c r="AQ28" s="680">
        <f t="shared" si="9"/>
        <v>7.857348137110276</v>
      </c>
      <c r="AR28" s="745">
        <f>INDEX(Historical!$C$7:$C$1452,MATCH(B28,Historical!$B$7:$B$1452,0))*IF(AH28="n/a",1.03,IF(AH28&lt;0,1.01,IF(AH28&gt;10,1.1,(1+AH28/100))))</f>
        <v>1.3699949999999999</v>
      </c>
      <c r="AS28" s="678">
        <f t="shared" si="10"/>
        <v>1.5069945</v>
      </c>
      <c r="AT28" s="678">
        <f t="shared" si="15"/>
        <v>1.6576939500000001</v>
      </c>
      <c r="AU28" s="678">
        <f t="shared" si="15"/>
        <v>1.8234633450000002</v>
      </c>
      <c r="AV28" s="678">
        <f t="shared" si="15"/>
        <v>2.0058096795000004</v>
      </c>
      <c r="AW28" s="745">
        <f t="shared" si="12"/>
        <v>8.3639564745000001</v>
      </c>
      <c r="AX28" s="854">
        <f t="shared" si="13"/>
        <v>10.852415303620088</v>
      </c>
      <c r="AY28" s="1090">
        <v>1.62</v>
      </c>
      <c r="AZ28" s="964">
        <v>7.21</v>
      </c>
      <c r="BA28" s="964">
        <v>-44.42</v>
      </c>
      <c r="BB28" s="964">
        <v>-17.59</v>
      </c>
      <c r="BC28" s="964">
        <v>-19.52</v>
      </c>
      <c r="BE28" s="701">
        <v>1995</v>
      </c>
      <c r="BF28" s="986" t="e">
        <f>#VALUE!</f>
        <v>#VALUE!</v>
      </c>
      <c r="BG28" s="972">
        <v>4.5999999999999996</v>
      </c>
    </row>
    <row r="29" spans="1:59" ht="11.25" customHeight="1" x14ac:dyDescent="0.2">
      <c r="A29" s="566" t="s">
        <v>3820</v>
      </c>
      <c r="B29" s="651" t="s">
        <v>3821</v>
      </c>
      <c r="C29" s="1080" t="s">
        <v>4407</v>
      </c>
      <c r="D29" s="1080" t="s">
        <v>4408</v>
      </c>
      <c r="E29" s="835">
        <v>5</v>
      </c>
      <c r="F29" s="554">
        <v>779</v>
      </c>
      <c r="G29" s="554" t="s">
        <v>107</v>
      </c>
      <c r="H29" s="554" t="s">
        <v>107</v>
      </c>
      <c r="I29" s="966">
        <v>304.74</v>
      </c>
      <c r="J29" s="745">
        <f t="shared" si="0"/>
        <v>5.9066745422327225</v>
      </c>
      <c r="K29" s="968">
        <v>4.5</v>
      </c>
      <c r="L29" s="679">
        <v>4</v>
      </c>
      <c r="M29" s="736">
        <f t="shared" si="1"/>
        <v>18</v>
      </c>
      <c r="N29" s="644" t="s">
        <v>108</v>
      </c>
      <c r="O29" s="838">
        <v>4.25</v>
      </c>
      <c r="P29" s="695">
        <v>43126</v>
      </c>
      <c r="Q29" s="695">
        <v>43146</v>
      </c>
      <c r="R29" s="736">
        <f t="shared" si="2"/>
        <v>5.8823529411764701</v>
      </c>
      <c r="S29" s="802">
        <f>IF(INDEX(Historical!$D$7:$D$1452,MATCH(B29,Historical!$B$7:$B$1452,0))=0,"n/a",(INDEX(Historical!$C$7:$C$1452,MATCH(B29,Historical!$B$7:$B$1452,0))/INDEX(Historical!$D$7:$D$1452,MATCH(B29,Historical!$B$7:$B$1452,0))-1)*100)</f>
        <v>6.25</v>
      </c>
      <c r="T29" s="802">
        <f>IF(INDEX(Historical!$F$7:$F$1452,MATCH(B29,Historical!$B$7:$B$1452,0))=0,"n/a",((INDEX(Historical!$C$7:$C$1452,MATCH(B29,Historical!$B$7:$B$1452,0))/INDEX(Historical!$F$7:$F$1452,MATCH(B29,Historical!$B$7:$B$1452,0)))^(1/3)-1)*100)</f>
        <v>9.3541299792876842</v>
      </c>
      <c r="U29" s="802">
        <f>IF(INDEX(Historical!$I$7:$I$1452,MATCH(B29,Historical!$B$7:$B$1452,0))=0,"n/a",((INDEX(Historical!$C$7:$C$1452,MATCH(B29,Historical!$B$7:$B$1452,0))/INDEX(Historical!$I$7:$I$1452,MATCH(B29,Historical!$B$7:$B$1452,0)))^(1/5)-1)*100)</f>
        <v>2.5348575657732741</v>
      </c>
      <c r="V29" s="802" t="str">
        <f>IF(INDEX(Historical!$O$7:$O$1452,MATCH(B29,Historical!$B$7:$B$1452,0))=0,"n/a",((INDEX(Historical!$C$7:$C$1452,MATCH(B29,Historical!$B$7:$B$1452,0))/INDEX(Historical!$O$7:$O$1452,MATCH(B29,Historical!$B$7:$B$1452,0)))^(1/10)-1)*100)</f>
        <v>n/a</v>
      </c>
      <c r="W29" s="803" t="str">
        <f t="shared" si="3"/>
        <v>n/a</v>
      </c>
      <c r="X29" s="804">
        <f t="shared" si="4"/>
        <v>0.24851544762483083</v>
      </c>
      <c r="Y29" s="967"/>
      <c r="Z29" s="745">
        <f t="shared" si="5"/>
        <v>142.63074484944534</v>
      </c>
      <c r="AA29" s="678">
        <f t="shared" si="6"/>
        <v>24.147385103011096</v>
      </c>
      <c r="AB29" s="679">
        <v>12</v>
      </c>
      <c r="AC29" s="959">
        <v>12.62</v>
      </c>
      <c r="AD29" s="959" t="s">
        <v>138</v>
      </c>
      <c r="AE29" s="959">
        <v>6.73</v>
      </c>
      <c r="AF29" s="959">
        <v>5.23</v>
      </c>
      <c r="AG29" s="959">
        <v>12.9</v>
      </c>
      <c r="AH29" s="959">
        <v>-6.9</v>
      </c>
      <c r="AI29" s="959" t="s">
        <v>138</v>
      </c>
      <c r="AJ29" s="959">
        <v>10.199999999999999</v>
      </c>
      <c r="AK29" s="959" t="s">
        <v>138</v>
      </c>
      <c r="AL29" s="969">
        <v>1570</v>
      </c>
      <c r="AM29" s="964">
        <v>58.720000000000006</v>
      </c>
      <c r="AN29" s="959">
        <v>3.9</v>
      </c>
      <c r="AO29" s="845">
        <f t="shared" si="7"/>
        <v>-15.705852995005099</v>
      </c>
      <c r="AP29" s="846">
        <f t="shared" si="8"/>
        <v>8.4415321080059975</v>
      </c>
      <c r="AQ29" s="680">
        <f t="shared" si="9"/>
        <v>136.91613526848414</v>
      </c>
      <c r="AR29" s="745">
        <f>INDEX(Historical!$C$7:$C$1452,MATCH(B29,Historical!$B$7:$B$1452,0))*IF(AH29="n/a",1.03,IF(AH29&lt;0,1.01,IF(AH29&gt;10,1.1,(1+AH29/100))))</f>
        <v>17.170000000000002</v>
      </c>
      <c r="AS29" s="678">
        <f t="shared" si="10"/>
        <v>17.685100000000002</v>
      </c>
      <c r="AT29" s="678">
        <f t="shared" si="15"/>
        <v>18.215653000000003</v>
      </c>
      <c r="AU29" s="678">
        <f t="shared" si="15"/>
        <v>18.762122590000004</v>
      </c>
      <c r="AV29" s="678">
        <f t="shared" si="15"/>
        <v>19.324986267700005</v>
      </c>
      <c r="AW29" s="745">
        <f t="shared" si="12"/>
        <v>91.157861857700027</v>
      </c>
      <c r="AX29" s="854">
        <f t="shared" si="13"/>
        <v>29.913323442180229</v>
      </c>
      <c r="AY29" s="1090">
        <v>0.39</v>
      </c>
      <c r="AZ29" s="964">
        <v>3.04</v>
      </c>
      <c r="BA29" s="964">
        <v>-24.490000000000002</v>
      </c>
      <c r="BB29" s="964">
        <v>-2.92</v>
      </c>
      <c r="BC29" s="964">
        <v>-15.03</v>
      </c>
      <c r="BE29" s="701">
        <v>2014</v>
      </c>
      <c r="BF29" s="986" t="e">
        <f>#VALUE!</f>
        <v>#VALUE!</v>
      </c>
      <c r="BG29" s="972">
        <v>2.6</v>
      </c>
    </row>
    <row r="30" spans="1:59" ht="11.25" customHeight="1" x14ac:dyDescent="0.2">
      <c r="A30" s="645" t="s">
        <v>900</v>
      </c>
      <c r="B30" s="651" t="s">
        <v>901</v>
      </c>
      <c r="C30" s="1080" t="s">
        <v>4407</v>
      </c>
      <c r="D30" s="1080" t="s">
        <v>4408</v>
      </c>
      <c r="E30" s="835">
        <v>9</v>
      </c>
      <c r="F30" s="554">
        <v>420</v>
      </c>
      <c r="G30" s="554" t="s">
        <v>107</v>
      </c>
      <c r="H30" s="554" t="s">
        <v>107</v>
      </c>
      <c r="I30" s="966">
        <v>115.24</v>
      </c>
      <c r="J30" s="745">
        <f t="shared" si="0"/>
        <v>3.3668864977438386</v>
      </c>
      <c r="K30" s="968">
        <v>0.97</v>
      </c>
      <c r="L30" s="679">
        <v>4</v>
      </c>
      <c r="M30" s="736">
        <f t="shared" si="1"/>
        <v>3.88</v>
      </c>
      <c r="N30" s="644" t="s">
        <v>496</v>
      </c>
      <c r="O30" s="838">
        <v>0.93</v>
      </c>
      <c r="P30" s="958">
        <v>43462</v>
      </c>
      <c r="Q30" s="958">
        <v>43480</v>
      </c>
      <c r="R30" s="736">
        <f t="shared" si="2"/>
        <v>4.301075268817196</v>
      </c>
      <c r="S30" s="802">
        <f>IF(INDEX(Historical!$D$7:$D$1452,MATCH(B30,Historical!$B$7:$B$1452,0))=0,"n/a",(INDEX(Historical!$C$7:$C$1452,MATCH(B30,Historical!$B$7:$B$1452,0))/INDEX(Historical!$D$7:$D$1452,MATCH(B30,Historical!$B$7:$B$1452,0))-1)*100)</f>
        <v>7.4999999999999956</v>
      </c>
      <c r="T30" s="802">
        <f>IF(INDEX(Historical!$F$7:$F$1452,MATCH(B30,Historical!$B$7:$B$1452,0))=0,"n/a",((INDEX(Historical!$C$7:$C$1452,MATCH(B30,Historical!$B$7:$B$1452,0))/INDEX(Historical!$F$7:$F$1452,MATCH(B30,Historical!$B$7:$B$1452,0)))^(1/3)-1)*100)</f>
        <v>6.8488317478105909</v>
      </c>
      <c r="U30" s="802">
        <f>IF(INDEX(Historical!$I$7:$I$1452,MATCH(B30,Historical!$B$7:$B$1452,0))=0,"n/a",((INDEX(Historical!$C$7:$C$1452,MATCH(B30,Historical!$B$7:$B$1452,0))/INDEX(Historical!$I$7:$I$1452,MATCH(B30,Historical!$B$7:$B$1452,0)))^(1/5)-1)*100)</f>
        <v>11.234988597015217</v>
      </c>
      <c r="V30" s="802">
        <f>IF(INDEX(Historical!$O$7:$O$1452,MATCH(B30,Historical!$B$7:$B$1452,0))=0,"n/a",((INDEX(Historical!$C$7:$C$1452,MATCH(B30,Historical!$B$7:$B$1452,0))/INDEX(Historical!$O$7:$O$1452,MATCH(B30,Historical!$B$7:$B$1452,0)))^(1/10)-1)*100)</f>
        <v>1.3779999155679956</v>
      </c>
      <c r="W30" s="803">
        <f t="shared" si="3"/>
        <v>8.1531126889686956</v>
      </c>
      <c r="X30" s="804">
        <f t="shared" si="4"/>
        <v>1.0402767219458533</v>
      </c>
      <c r="Y30" s="756"/>
      <c r="Z30" s="745">
        <f t="shared" si="5"/>
        <v>93.493975903614441</v>
      </c>
      <c r="AA30" s="678">
        <f t="shared" si="6"/>
        <v>27.768674698795177</v>
      </c>
      <c r="AB30" s="679">
        <v>12</v>
      </c>
      <c r="AC30" s="959">
        <v>4.1500000000000004</v>
      </c>
      <c r="AD30" s="959">
        <v>277.75</v>
      </c>
      <c r="AE30" s="959">
        <v>10.08</v>
      </c>
      <c r="AF30" s="959">
        <v>1.77</v>
      </c>
      <c r="AG30" s="959">
        <v>8.4</v>
      </c>
      <c r="AH30" s="961">
        <v>179.5</v>
      </c>
      <c r="AI30" s="961">
        <v>-46.18</v>
      </c>
      <c r="AJ30" s="959">
        <v>10.8</v>
      </c>
      <c r="AK30" s="959">
        <v>0.1</v>
      </c>
      <c r="AL30" s="969">
        <v>12960</v>
      </c>
      <c r="AM30" s="964">
        <v>1.5</v>
      </c>
      <c r="AN30" s="959">
        <v>0.84</v>
      </c>
      <c r="AO30" s="845">
        <f t="shared" si="7"/>
        <v>-13.166799604036122</v>
      </c>
      <c r="AP30" s="846">
        <f t="shared" si="8"/>
        <v>14.601875094759055</v>
      </c>
      <c r="AQ30" s="680">
        <f t="shared" si="9"/>
        <v>47.799495138015288</v>
      </c>
      <c r="AR30" s="745">
        <f>INDEX(Historical!$C$7:$C$1452,MATCH(B30,Historical!$B$7:$B$1452,0))*IF(AH30="n/a",1.03,IF(AH30&lt;0,1.01,IF(AH30&gt;10,1.1,(1+AH30/100))))</f>
        <v>3.7840000000000003</v>
      </c>
      <c r="AS30" s="678">
        <f t="shared" si="10"/>
        <v>3.8218400000000003</v>
      </c>
      <c r="AT30" s="678">
        <f t="shared" si="15"/>
        <v>3.82566184</v>
      </c>
      <c r="AU30" s="678">
        <f t="shared" si="15"/>
        <v>3.8294875018399996</v>
      </c>
      <c r="AV30" s="678">
        <f t="shared" si="15"/>
        <v>3.8333169893418391</v>
      </c>
      <c r="AW30" s="745">
        <f t="shared" si="12"/>
        <v>19.094306331181841</v>
      </c>
      <c r="AX30" s="854">
        <f t="shared" si="13"/>
        <v>16.569165507794033</v>
      </c>
      <c r="AY30" s="1090">
        <v>0.72</v>
      </c>
      <c r="AZ30" s="964">
        <v>5.6899999999999995</v>
      </c>
      <c r="BA30" s="964">
        <v>-12.08</v>
      </c>
      <c r="BB30" s="964">
        <v>-5.45</v>
      </c>
      <c r="BC30" s="964">
        <v>-7.4300000000000006</v>
      </c>
      <c r="BE30" s="701">
        <v>2011</v>
      </c>
      <c r="BF30" s="986" t="e">
        <f>#VALUE!</f>
        <v>#VALUE!</v>
      </c>
      <c r="BG30" s="972">
        <v>4</v>
      </c>
    </row>
    <row r="31" spans="1:59" ht="11.25" customHeight="1" x14ac:dyDescent="0.2">
      <c r="A31" s="566" t="s">
        <v>3822</v>
      </c>
      <c r="B31" s="651" t="s">
        <v>3823</v>
      </c>
      <c r="C31" s="1080" t="s">
        <v>113</v>
      </c>
      <c r="D31" s="1080" t="s">
        <v>1235</v>
      </c>
      <c r="E31" s="835">
        <v>5</v>
      </c>
      <c r="F31" s="554">
        <v>794</v>
      </c>
      <c r="G31" s="554" t="s">
        <v>107</v>
      </c>
      <c r="H31" s="554" t="s">
        <v>107</v>
      </c>
      <c r="I31" s="966">
        <v>79.709999999999994</v>
      </c>
      <c r="J31" s="745">
        <f t="shared" si="0"/>
        <v>1.0538200978547234</v>
      </c>
      <c r="K31" s="968">
        <v>0.21</v>
      </c>
      <c r="L31" s="679">
        <v>4</v>
      </c>
      <c r="M31" s="736">
        <f t="shared" si="1"/>
        <v>0.84</v>
      </c>
      <c r="N31" s="644" t="s">
        <v>153</v>
      </c>
      <c r="O31" s="838">
        <v>0.16</v>
      </c>
      <c r="P31" s="958">
        <v>43173</v>
      </c>
      <c r="Q31" s="958">
        <v>43188</v>
      </c>
      <c r="R31" s="736">
        <f t="shared" si="2"/>
        <v>31.249999999999993</v>
      </c>
      <c r="S31" s="802">
        <f>IF(INDEX(Historical!$D$7:$D$1452,MATCH(B31,Historical!$B$7:$B$1452,0))=0,"n/a",(INDEX(Historical!$C$7:$C$1452,MATCH(B31,Historical!$B$7:$B$1452,0))/INDEX(Historical!$D$7:$D$1452,MATCH(B31,Historical!$B$7:$B$1452,0))-1)*100)</f>
        <v>33.33333333333335</v>
      </c>
      <c r="T31" s="802">
        <f>IF(INDEX(Historical!$F$7:$F$1452,MATCH(B31,Historical!$B$7:$B$1452,0))=0,"n/a",((INDEX(Historical!$C$7:$C$1452,MATCH(B31,Historical!$B$7:$B$1452,0))/INDEX(Historical!$F$7:$F$1452,MATCH(B31,Historical!$B$7:$B$1452,0)))^(1/3)-1)*100)</f>
        <v>25.99210498948732</v>
      </c>
      <c r="U31" s="802" t="str">
        <f>IF(INDEX(Historical!$I$7:$I$1452,MATCH(B31,Historical!$B$7:$B$1452,0))=0,"n/a",((INDEX(Historical!$C$7:$C$1452,MATCH(B31,Historical!$B$7:$B$1452,0))/INDEX(Historical!$I$7:$I$1452,MATCH(B31,Historical!$B$7:$B$1452,0)))^(1/5)-1)*100)</f>
        <v>n/a</v>
      </c>
      <c r="V31" s="802" t="str">
        <f>IF(INDEX(Historical!$O$7:$O$1452,MATCH(B31,Historical!$B$7:$B$1452,0))=0,"n/a",((INDEX(Historical!$C$7:$C$1452,MATCH(B31,Historical!$B$7:$B$1452,0))/INDEX(Historical!$O$7:$O$1452,MATCH(B31,Historical!$B$7:$B$1452,0)))^(1/10)-1)*100)</f>
        <v>n/a</v>
      </c>
      <c r="W31" s="803" t="str">
        <f t="shared" si="3"/>
        <v>n/a</v>
      </c>
      <c r="X31" s="804" t="str">
        <f t="shared" si="4"/>
        <v>n/a</v>
      </c>
      <c r="Y31" s="967" t="s">
        <v>4130</v>
      </c>
      <c r="Z31" s="745">
        <f t="shared" si="5"/>
        <v>22.105263157894736</v>
      </c>
      <c r="AA31" s="678">
        <f t="shared" si="6"/>
        <v>20.976315789473684</v>
      </c>
      <c r="AB31" s="679">
        <v>12</v>
      </c>
      <c r="AC31" s="959">
        <v>3.8</v>
      </c>
      <c r="AD31" s="959">
        <v>1.86</v>
      </c>
      <c r="AE31" s="959">
        <v>2.98</v>
      </c>
      <c r="AF31" s="959">
        <v>12.69</v>
      </c>
      <c r="AG31" s="961">
        <v>63.6</v>
      </c>
      <c r="AH31" s="959">
        <v>43.5</v>
      </c>
      <c r="AI31" s="959">
        <v>10.37</v>
      </c>
      <c r="AJ31" s="959">
        <v>7.7</v>
      </c>
      <c r="AK31" s="959">
        <v>11.28</v>
      </c>
      <c r="AL31" s="969">
        <v>7890</v>
      </c>
      <c r="AM31" s="964">
        <v>0.3</v>
      </c>
      <c r="AN31" s="959">
        <v>2.4300000000000002</v>
      </c>
      <c r="AO31" s="845" t="str">
        <f t="shared" si="7"/>
        <v>n/a</v>
      </c>
      <c r="AP31" s="846" t="str">
        <f t="shared" si="8"/>
        <v>n/a</v>
      </c>
      <c r="AQ31" s="680">
        <f t="shared" si="9"/>
        <v>243.95700465702333</v>
      </c>
      <c r="AR31" s="745">
        <f>INDEX(Historical!$C$7:$C$1452,MATCH(B31,Historical!$B$7:$B$1452,0))*IF(AH31="n/a",1.03,IF(AH31&lt;0,1.01,IF(AH31&gt;10,1.1,(1+AH31/100))))</f>
        <v>0.70400000000000007</v>
      </c>
      <c r="AS31" s="678">
        <f t="shared" si="10"/>
        <v>0.77440000000000009</v>
      </c>
      <c r="AT31" s="678">
        <f t="shared" si="15"/>
        <v>0.85184000000000015</v>
      </c>
      <c r="AU31" s="678">
        <f t="shared" si="15"/>
        <v>0.93702400000000019</v>
      </c>
      <c r="AV31" s="678">
        <f t="shared" si="15"/>
        <v>1.0307264000000003</v>
      </c>
      <c r="AW31" s="745">
        <f t="shared" si="12"/>
        <v>4.2979904000000007</v>
      </c>
      <c r="AX31" s="854">
        <f t="shared" si="13"/>
        <v>5.3920341236984086</v>
      </c>
      <c r="AY31" s="1090">
        <v>1.1000000000000001</v>
      </c>
      <c r="AZ31" s="964">
        <v>7.9399999999999995</v>
      </c>
      <c r="BA31" s="964">
        <v>-15.47</v>
      </c>
      <c r="BB31" s="964">
        <v>-7.46</v>
      </c>
      <c r="BC31" s="964">
        <v>-4.7</v>
      </c>
      <c r="BE31" s="701">
        <v>2014</v>
      </c>
      <c r="BF31" s="986" t="e">
        <f>#VALUE!</f>
        <v>#VALUE!</v>
      </c>
      <c r="BG31" s="972">
        <v>11.799999999999999</v>
      </c>
    </row>
    <row r="32" spans="1:59" ht="11.25" customHeight="1" x14ac:dyDescent="0.2">
      <c r="A32" s="566" t="s">
        <v>902</v>
      </c>
      <c r="B32" s="651" t="s">
        <v>903</v>
      </c>
      <c r="C32" s="1080" t="s">
        <v>132</v>
      </c>
      <c r="D32" s="1080" t="s">
        <v>4417</v>
      </c>
      <c r="E32" s="835">
        <v>8</v>
      </c>
      <c r="F32" s="554">
        <v>443</v>
      </c>
      <c r="G32" s="554" t="s">
        <v>38</v>
      </c>
      <c r="H32" s="554" t="s">
        <v>38</v>
      </c>
      <c r="I32" s="966">
        <v>76.22</v>
      </c>
      <c r="J32" s="745">
        <f t="shared" si="0"/>
        <v>2.938861191288376</v>
      </c>
      <c r="K32" s="968">
        <v>0.56000000000000005</v>
      </c>
      <c r="L32" s="679">
        <v>4</v>
      </c>
      <c r="M32" s="736">
        <f t="shared" si="1"/>
        <v>2.2400000000000002</v>
      </c>
      <c r="N32" s="644" t="s">
        <v>120</v>
      </c>
      <c r="O32" s="838">
        <v>0.53500000000000003</v>
      </c>
      <c r="P32" s="695">
        <v>43145</v>
      </c>
      <c r="Q32" s="695">
        <v>43160</v>
      </c>
      <c r="R32" s="736">
        <f t="shared" si="2"/>
        <v>4.6728971962616859</v>
      </c>
      <c r="S32" s="802">
        <f>IF(INDEX(Historical!$D$7:$D$1452,MATCH(B32,Historical!$B$7:$B$1452,0))=0,"n/a",(INDEX(Historical!$C$7:$C$1452,MATCH(B32,Historical!$B$7:$B$1452,0))/INDEX(Historical!$D$7:$D$1452,MATCH(B32,Historical!$B$7:$B$1452,0))-1)*100)</f>
        <v>2.8846153846153966</v>
      </c>
      <c r="T32" s="802">
        <f>IF(INDEX(Historical!$F$7:$F$1452,MATCH(B32,Historical!$B$7:$B$1452,0))=0,"n/a",((INDEX(Historical!$C$7:$C$1452,MATCH(B32,Historical!$B$7:$B$1452,0))/INDEX(Historical!$F$7:$F$1452,MATCH(B32,Historical!$B$7:$B$1452,0)))^(1/3)-1)*100)</f>
        <v>2.9720203855973182</v>
      </c>
      <c r="U32" s="802">
        <f>IF(INDEX(Historical!$I$7:$I$1452,MATCH(B32,Historical!$B$7:$B$1452,0))=0,"n/a",((INDEX(Historical!$C$7:$C$1452,MATCH(B32,Historical!$B$7:$B$1452,0))/INDEX(Historical!$I$7:$I$1452,MATCH(B32,Historical!$B$7:$B$1452,0)))^(1/5)-1)*100)</f>
        <v>3.0668943850405306</v>
      </c>
      <c r="V32" s="802">
        <f>IF(INDEX(Historical!$O$7:$O$1452,MATCH(B32,Historical!$B$7:$B$1452,0))=0,"n/a",((INDEX(Historical!$C$7:$C$1452,MATCH(B32,Historical!$B$7:$B$1452,0))/INDEX(Historical!$O$7:$O$1452,MATCH(B32,Historical!$B$7:$B$1452,0)))^(1/10)-1)*100)</f>
        <v>2.6968192015808912</v>
      </c>
      <c r="W32" s="803">
        <f t="shared" si="3"/>
        <v>1.1372265457182666</v>
      </c>
      <c r="X32" s="804">
        <f t="shared" si="4"/>
        <v>0.78638317565141813</v>
      </c>
      <c r="Y32" s="748"/>
      <c r="Z32" s="745">
        <f t="shared" si="5"/>
        <v>92.181069958847743</v>
      </c>
      <c r="AA32" s="678">
        <f t="shared" si="6"/>
        <v>31.36625514403292</v>
      </c>
      <c r="AB32" s="679">
        <v>12</v>
      </c>
      <c r="AC32" s="959">
        <v>2.4300000000000002</v>
      </c>
      <c r="AD32" s="959">
        <v>5.23</v>
      </c>
      <c r="AE32" s="959">
        <v>2.97</v>
      </c>
      <c r="AF32" s="959">
        <v>1.85</v>
      </c>
      <c r="AG32" s="959">
        <v>7.3999999999999995</v>
      </c>
      <c r="AH32" s="959">
        <v>-0.5</v>
      </c>
      <c r="AI32" s="959">
        <v>7.9</v>
      </c>
      <c r="AJ32" s="959">
        <v>3.9</v>
      </c>
      <c r="AK32" s="959">
        <v>6</v>
      </c>
      <c r="AL32" s="969">
        <v>4130</v>
      </c>
      <c r="AM32" s="964">
        <v>0.2</v>
      </c>
      <c r="AN32" s="959">
        <v>0.72</v>
      </c>
      <c r="AO32" s="845">
        <f t="shared" si="7"/>
        <v>-25.360499567704011</v>
      </c>
      <c r="AP32" s="846">
        <f t="shared" si="8"/>
        <v>6.005755576328907</v>
      </c>
      <c r="AQ32" s="680">
        <f t="shared" si="9"/>
        <v>60.592752038552348</v>
      </c>
      <c r="AR32" s="745">
        <f>INDEX(Historical!$C$7:$C$1452,MATCH(B32,Historical!$B$7:$B$1452,0))*IF(AH32="n/a",1.03,IF(AH32&lt;0,1.01,IF(AH32&gt;10,1.1,(1+AH32/100))))</f>
        <v>2.1614</v>
      </c>
      <c r="AS32" s="678">
        <f t="shared" si="10"/>
        <v>2.3321505999999999</v>
      </c>
      <c r="AT32" s="678">
        <f t="shared" si="15"/>
        <v>2.4720796360000001</v>
      </c>
      <c r="AU32" s="678">
        <f t="shared" si="15"/>
        <v>2.6204044141600003</v>
      </c>
      <c r="AV32" s="678">
        <f t="shared" si="15"/>
        <v>2.7776286790096005</v>
      </c>
      <c r="AW32" s="745">
        <f t="shared" si="12"/>
        <v>12.363663329169601</v>
      </c>
      <c r="AX32" s="854">
        <f t="shared" si="13"/>
        <v>16.221022473326688</v>
      </c>
      <c r="AY32" s="1090">
        <v>0.25</v>
      </c>
      <c r="AZ32" s="964">
        <v>14.38</v>
      </c>
      <c r="BA32" s="964">
        <v>-7.9699999999999989</v>
      </c>
      <c r="BB32" s="964">
        <v>-2.06</v>
      </c>
      <c r="BC32" s="964">
        <v>0.24</v>
      </c>
      <c r="BE32" s="701">
        <v>2011</v>
      </c>
      <c r="BF32" s="986" t="e">
        <f>#VALUE!</f>
        <v>#VALUE!</v>
      </c>
      <c r="BG32" s="972">
        <v>3</v>
      </c>
    </row>
    <row r="33" spans="1:59" ht="11.25" customHeight="1" x14ac:dyDescent="0.2">
      <c r="A33" s="645" t="s">
        <v>410</v>
      </c>
      <c r="B33" s="651" t="s">
        <v>411</v>
      </c>
      <c r="C33" s="1080" t="s">
        <v>132</v>
      </c>
      <c r="D33" s="1080" t="s">
        <v>4417</v>
      </c>
      <c r="E33" s="835">
        <v>15</v>
      </c>
      <c r="F33" s="554">
        <v>229</v>
      </c>
      <c r="G33" s="554" t="s">
        <v>38</v>
      </c>
      <c r="H33" s="554" t="s">
        <v>38</v>
      </c>
      <c r="I33" s="966">
        <v>42.25</v>
      </c>
      <c r="J33" s="745">
        <f t="shared" si="0"/>
        <v>3.1715976331360944</v>
      </c>
      <c r="K33" s="968">
        <v>0.33500000000000002</v>
      </c>
      <c r="L33" s="679">
        <v>4</v>
      </c>
      <c r="M33" s="736">
        <f t="shared" si="1"/>
        <v>1.34</v>
      </c>
      <c r="N33" s="644" t="s">
        <v>108</v>
      </c>
      <c r="O33" s="838">
        <v>0.315</v>
      </c>
      <c r="P33" s="695">
        <v>43130</v>
      </c>
      <c r="Q33" s="695">
        <v>43146</v>
      </c>
      <c r="R33" s="736">
        <f t="shared" si="2"/>
        <v>6.3492063492063542</v>
      </c>
      <c r="S33" s="802">
        <f>IF(INDEX(Historical!$D$7:$D$1452,MATCH(B33,Historical!$B$7:$B$1452,0))=0,"n/a",(INDEX(Historical!$C$7:$C$1452,MATCH(B33,Historical!$B$7:$B$1452,0))/INDEX(Historical!$D$7:$D$1452,MATCH(B33,Historical!$B$7:$B$1452,0))-1)*100)</f>
        <v>7.2340425531914887</v>
      </c>
      <c r="T33" s="802">
        <f>IF(INDEX(Historical!$F$7:$F$1452,MATCH(B33,Historical!$B$7:$B$1452,0))=0,"n/a",((INDEX(Historical!$C$7:$C$1452,MATCH(B33,Historical!$B$7:$B$1452,0))/INDEX(Historical!$F$7:$F$1452,MATCH(B33,Historical!$B$7:$B$1452,0)))^(1/3)-1)*100)</f>
        <v>7.2976287935406559</v>
      </c>
      <c r="U33" s="802">
        <f>IF(INDEX(Historical!$I$7:$I$1452,MATCH(B33,Historical!$B$7:$B$1452,0))=0,"n/a",((INDEX(Historical!$C$7:$C$1452,MATCH(B33,Historical!$B$7:$B$1452,0))/INDEX(Historical!$I$7:$I$1452,MATCH(B33,Historical!$B$7:$B$1452,0)))^(1/5)-1)*100)</f>
        <v>6.9610375725068785</v>
      </c>
      <c r="V33" s="802">
        <f>IF(INDEX(Historical!$O$7:$O$1452,MATCH(B33,Historical!$B$7:$B$1452,0))=0,"n/a",((INDEX(Historical!$C$7:$C$1452,MATCH(B33,Historical!$B$7:$B$1452,0))/INDEX(Historical!$O$7:$O$1452,MATCH(B33,Historical!$B$7:$B$1452,0)))^(1/10)-1)*100)</f>
        <v>7.0926541172437352</v>
      </c>
      <c r="W33" s="803">
        <f t="shared" si="3"/>
        <v>0.9814432591014316</v>
      </c>
      <c r="X33" s="804">
        <f t="shared" si="4"/>
        <v>1.2890810319457182</v>
      </c>
      <c r="Y33" s="756"/>
      <c r="Z33" s="745">
        <f t="shared" si="5"/>
        <v>62.037037037037038</v>
      </c>
      <c r="AA33" s="678">
        <f t="shared" si="6"/>
        <v>19.560185185185183</v>
      </c>
      <c r="AB33" s="679">
        <v>12</v>
      </c>
      <c r="AC33" s="959">
        <v>2.16</v>
      </c>
      <c r="AD33" s="959">
        <v>2.84</v>
      </c>
      <c r="AE33" s="959">
        <v>2.99</v>
      </c>
      <c r="AF33" s="959">
        <v>2.17</v>
      </c>
      <c r="AG33" s="959">
        <v>12</v>
      </c>
      <c r="AH33" s="959">
        <v>15.8</v>
      </c>
      <c r="AI33" s="959">
        <v>4.12</v>
      </c>
      <c r="AJ33" s="959">
        <v>5.4</v>
      </c>
      <c r="AK33" s="959">
        <v>6.9</v>
      </c>
      <c r="AL33" s="969">
        <v>10520</v>
      </c>
      <c r="AM33" s="964">
        <v>0.15</v>
      </c>
      <c r="AN33" s="959">
        <v>1.29</v>
      </c>
      <c r="AO33" s="845">
        <f t="shared" si="7"/>
        <v>-9.42754997954221</v>
      </c>
      <c r="AP33" s="846">
        <f t="shared" si="8"/>
        <v>10.132635205642973</v>
      </c>
      <c r="AQ33" s="680">
        <f t="shared" si="9"/>
        <v>37.348869431664333</v>
      </c>
      <c r="AR33" s="745">
        <f>INDEX(Historical!$C$7:$C$1452,MATCH(B33,Historical!$B$7:$B$1452,0))*IF(AH33="n/a",1.03,IF(AH33&lt;0,1.01,IF(AH33&gt;10,1.1,(1+AH33/100))))</f>
        <v>1.3860000000000001</v>
      </c>
      <c r="AS33" s="678">
        <f t="shared" si="10"/>
        <v>1.4431031999999999</v>
      </c>
      <c r="AT33" s="678">
        <f t="shared" si="15"/>
        <v>1.5426773207999998</v>
      </c>
      <c r="AU33" s="678">
        <f t="shared" si="15"/>
        <v>1.6491220559351996</v>
      </c>
      <c r="AV33" s="678">
        <f t="shared" si="15"/>
        <v>1.7629114777947283</v>
      </c>
      <c r="AW33" s="745">
        <f t="shared" si="12"/>
        <v>7.7838140545299277</v>
      </c>
      <c r="AX33" s="854">
        <f t="shared" si="13"/>
        <v>18.423228531431782</v>
      </c>
      <c r="AY33" s="1090">
        <v>0.25</v>
      </c>
      <c r="AZ33" s="964">
        <v>14.69</v>
      </c>
      <c r="BA33" s="964">
        <v>-9.3000000000000007</v>
      </c>
      <c r="BB33" s="964">
        <v>-4.3999999999999995</v>
      </c>
      <c r="BC33" s="964">
        <v>-0.69</v>
      </c>
      <c r="BE33" s="701">
        <v>2004</v>
      </c>
      <c r="BF33" s="986" t="e">
        <f>#VALUE!</f>
        <v>#VALUE!</v>
      </c>
      <c r="BG33" s="972">
        <v>3.5999999999999996</v>
      </c>
    </row>
    <row r="34" spans="1:59" s="882" customFormat="1" ht="11.25" customHeight="1" x14ac:dyDescent="0.2">
      <c r="A34" s="740" t="s">
        <v>904</v>
      </c>
      <c r="B34" s="890" t="s">
        <v>905</v>
      </c>
      <c r="C34" s="1080" t="s">
        <v>109</v>
      </c>
      <c r="D34" s="1080" t="s">
        <v>119</v>
      </c>
      <c r="E34" s="862">
        <v>8</v>
      </c>
      <c r="F34" s="554">
        <v>472</v>
      </c>
      <c r="G34" s="1179" t="s">
        <v>116</v>
      </c>
      <c r="H34" s="1179" t="s">
        <v>116</v>
      </c>
      <c r="I34" s="863">
        <v>82.63</v>
      </c>
      <c r="J34" s="864">
        <f t="shared" si="0"/>
        <v>2.2267941425632336</v>
      </c>
      <c r="K34" s="865">
        <v>0.46</v>
      </c>
      <c r="L34" s="866">
        <v>4</v>
      </c>
      <c r="M34" s="867">
        <f t="shared" si="1"/>
        <v>1.84</v>
      </c>
      <c r="N34" s="868" t="s">
        <v>165</v>
      </c>
      <c r="O34" s="869">
        <v>0.37</v>
      </c>
      <c r="P34" s="870">
        <v>43161</v>
      </c>
      <c r="Q34" s="870">
        <v>43192</v>
      </c>
      <c r="R34" s="867">
        <f t="shared" si="2"/>
        <v>24.32432432432433</v>
      </c>
      <c r="S34" s="802">
        <f>IF(INDEX(Historical!$D$7:$D$1452,MATCH(B34,Historical!$B$7:$B$1452,0))=0,"n/a",(INDEX(Historical!$C$7:$C$1452,MATCH(B34,Historical!$B$7:$B$1452,0))/INDEX(Historical!$D$7:$D$1452,MATCH(B34,Historical!$B$7:$B$1452,0))-1)*100)</f>
        <v>11.627906976744185</v>
      </c>
      <c r="T34" s="802">
        <f>IF(INDEX(Historical!$F$7:$F$1452,MATCH(B34,Historical!$B$7:$B$1452,0))=0,"n/a",((INDEX(Historical!$C$7:$C$1452,MATCH(B34,Historical!$B$7:$B$1452,0))/INDEX(Historical!$F$7:$F$1452,MATCH(B34,Historical!$B$7:$B$1452,0)))^(1/3)-1)*100)</f>
        <v>8.7380373002892142</v>
      </c>
      <c r="U34" s="802">
        <f>IF(INDEX(Historical!$I$7:$I$1452,MATCH(B34,Historical!$B$7:$B$1452,0))=0,"n/a",((INDEX(Historical!$C$7:$C$1452,MATCH(B34,Historical!$B$7:$B$1452,0))/INDEX(Historical!$I$7:$I$1452,MATCH(B34,Historical!$B$7:$B$1452,0)))^(1/5)-1)*100)</f>
        <v>10.350921459993479</v>
      </c>
      <c r="V34" s="802">
        <f>IF(INDEX(Historical!$O$7:$O$1452,MATCH(B34,Historical!$B$7:$B$1452,0))=0,"n/a",((INDEX(Historical!$C$7:$C$1452,MATCH(B34,Historical!$B$7:$B$1452,0))/INDEX(Historical!$O$7:$O$1452,MATCH(B34,Historical!$B$7:$B$1452,0)))^(1/10)-1)*100)</f>
        <v>-0.53921321115111276</v>
      </c>
      <c r="W34" s="871" t="str">
        <f t="shared" si="3"/>
        <v>n/a</v>
      </c>
      <c r="X34" s="872">
        <f t="shared" si="4"/>
        <v>1.2470989710835516</v>
      </c>
      <c r="Y34" s="887"/>
      <c r="Z34" s="864">
        <f t="shared" si="5"/>
        <v>21.004566210045663</v>
      </c>
      <c r="AA34" s="874">
        <f t="shared" si="6"/>
        <v>9.4326484018264836</v>
      </c>
      <c r="AB34" s="866">
        <v>12</v>
      </c>
      <c r="AC34" s="875">
        <v>8.76</v>
      </c>
      <c r="AD34" s="875">
        <v>0.64</v>
      </c>
      <c r="AE34" s="875">
        <v>0.73</v>
      </c>
      <c r="AF34" s="875">
        <v>1.34</v>
      </c>
      <c r="AG34" s="875">
        <v>17.299999999999997</v>
      </c>
      <c r="AH34" s="875">
        <v>49.5</v>
      </c>
      <c r="AI34" s="875">
        <v>7.6</v>
      </c>
      <c r="AJ34" s="875">
        <v>8.3000000000000007</v>
      </c>
      <c r="AK34" s="875">
        <v>14.85</v>
      </c>
      <c r="AL34" s="876">
        <v>29410</v>
      </c>
      <c r="AM34" s="877">
        <v>0.1</v>
      </c>
      <c r="AN34" s="875">
        <v>0.3</v>
      </c>
      <c r="AO34" s="878">
        <f t="shared" si="7"/>
        <v>3.1450672007302298</v>
      </c>
      <c r="AP34" s="879">
        <f t="shared" si="8"/>
        <v>12.577715602556713</v>
      </c>
      <c r="AQ34" s="880">
        <f t="shared" si="9"/>
        <v>-25.0489082180253</v>
      </c>
      <c r="AR34" s="745">
        <f>INDEX(Historical!$C$7:$C$1452,MATCH(B34,Historical!$B$7:$B$1452,0))*IF(AH34="n/a",1.03,IF(AH34&lt;0,1.01,IF(AH34&gt;10,1.1,(1+AH34/100))))</f>
        <v>1.5840000000000001</v>
      </c>
      <c r="AS34" s="874">
        <f t="shared" si="10"/>
        <v>1.7043840000000001</v>
      </c>
      <c r="AT34" s="874">
        <f t="shared" si="15"/>
        <v>1.8748224000000002</v>
      </c>
      <c r="AU34" s="874">
        <f t="shared" si="15"/>
        <v>2.0623046400000002</v>
      </c>
      <c r="AV34" s="874">
        <f t="shared" si="15"/>
        <v>2.2685351040000006</v>
      </c>
      <c r="AW34" s="864">
        <f t="shared" si="12"/>
        <v>9.4940461440000021</v>
      </c>
      <c r="AX34" s="881">
        <f t="shared" si="13"/>
        <v>11.489829534067534</v>
      </c>
      <c r="AY34" s="1091">
        <v>0.85</v>
      </c>
      <c r="AZ34" s="877">
        <v>7.31</v>
      </c>
      <c r="BA34" s="877">
        <v>-21.57</v>
      </c>
      <c r="BB34" s="877">
        <v>-6.25</v>
      </c>
      <c r="BC34" s="877">
        <v>-12.33</v>
      </c>
      <c r="BD34" s="1007"/>
      <c r="BE34" s="701">
        <v>2011</v>
      </c>
      <c r="BF34" s="986" t="e">
        <f>#VALUE!</f>
        <v>#VALUE!</v>
      </c>
      <c r="BG34" s="938">
        <v>3.2</v>
      </c>
    </row>
    <row r="35" spans="1:59" ht="11.25" customHeight="1" x14ac:dyDescent="0.2">
      <c r="A35" s="566" t="s">
        <v>906</v>
      </c>
      <c r="B35" s="651" t="s">
        <v>907</v>
      </c>
      <c r="C35" s="1080" t="s">
        <v>113</v>
      </c>
      <c r="D35" s="1080" t="s">
        <v>214</v>
      </c>
      <c r="E35" s="836">
        <v>7</v>
      </c>
      <c r="F35" s="554">
        <v>572</v>
      </c>
      <c r="G35" s="554" t="s">
        <v>107</v>
      </c>
      <c r="H35" s="554" t="s">
        <v>107</v>
      </c>
      <c r="I35" s="966">
        <v>25.15</v>
      </c>
      <c r="J35" s="745">
        <f t="shared" si="0"/>
        <v>2.7037773359840958</v>
      </c>
      <c r="K35" s="968">
        <v>0.17</v>
      </c>
      <c r="L35" s="679">
        <v>4</v>
      </c>
      <c r="M35" s="736">
        <f t="shared" si="1"/>
        <v>0.68</v>
      </c>
      <c r="N35" s="644" t="s">
        <v>591</v>
      </c>
      <c r="O35" s="838">
        <v>0.15</v>
      </c>
      <c r="P35" s="960">
        <v>42900</v>
      </c>
      <c r="Q35" s="960">
        <v>42922</v>
      </c>
      <c r="R35" s="736">
        <f t="shared" si="2"/>
        <v>13.333333333333346</v>
      </c>
      <c r="S35" s="802">
        <f>IF(INDEX(Historical!$D$7:$D$1452,MATCH(B35,Historical!$B$7:$B$1452,0))=0,"n/a",(INDEX(Historical!$C$7:$C$1452,MATCH(B35,Historical!$B$7:$B$1452,0))/INDEX(Historical!$D$7:$D$1452,MATCH(B35,Historical!$B$7:$B$1452,0))-1)*100)</f>
        <v>6.6666666666666652</v>
      </c>
      <c r="T35" s="802">
        <f>IF(INDEX(Historical!$F$7:$F$1452,MATCH(B35,Historical!$B$7:$B$1452,0))=0,"n/a",((INDEX(Historical!$C$7:$C$1452,MATCH(B35,Historical!$B$7:$B$1452,0))/INDEX(Historical!$F$7:$F$1452,MATCH(B35,Historical!$B$7:$B$1452,0)))^(1/3)-1)*100)</f>
        <v>13.30326698854094</v>
      </c>
      <c r="U35" s="802">
        <f>IF(INDEX(Historical!$I$7:$I$1452,MATCH(B35,Historical!$B$7:$B$1452,0))=0,"n/a",((INDEX(Historical!$C$7:$C$1452,MATCH(B35,Historical!$B$7:$B$1452,0))/INDEX(Historical!$I$7:$I$1452,MATCH(B35,Historical!$B$7:$B$1452,0)))^(1/5)-1)*100)</f>
        <v>44.955932735539108</v>
      </c>
      <c r="V35" s="802" t="str">
        <f>IF(INDEX(Historical!$O$7:$O$1452,MATCH(B35,Historical!$B$7:$B$1452,0))=0,"n/a",((INDEX(Historical!$C$7:$C$1452,MATCH(B35,Historical!$B$7:$B$1452,0))/INDEX(Historical!$O$7:$O$1452,MATCH(B35,Historical!$B$7:$B$1452,0)))^(1/10)-1)*100)</f>
        <v>n/a</v>
      </c>
      <c r="W35" s="803" t="str">
        <f t="shared" si="3"/>
        <v>n/a</v>
      </c>
      <c r="X35" s="804">
        <f t="shared" si="4"/>
        <v>4.2411257297678402</v>
      </c>
      <c r="Y35" s="770" t="s">
        <v>4482</v>
      </c>
      <c r="Z35" s="745">
        <f t="shared" si="5"/>
        <v>44.155844155844157</v>
      </c>
      <c r="AA35" s="678">
        <f t="shared" si="6"/>
        <v>16.331168831168831</v>
      </c>
      <c r="AB35" s="679">
        <v>12</v>
      </c>
      <c r="AC35" s="959">
        <v>1.54</v>
      </c>
      <c r="AD35" s="959">
        <v>1.08</v>
      </c>
      <c r="AE35" s="959">
        <v>1.77</v>
      </c>
      <c r="AF35" s="959">
        <v>1.75</v>
      </c>
      <c r="AG35" s="959">
        <v>12.9</v>
      </c>
      <c r="AH35" s="959">
        <v>54.500000000000007</v>
      </c>
      <c r="AI35" s="959">
        <v>17.89</v>
      </c>
      <c r="AJ35" s="959">
        <v>10.6</v>
      </c>
      <c r="AK35" s="959">
        <v>15.1</v>
      </c>
      <c r="AL35" s="969">
        <v>1650</v>
      </c>
      <c r="AM35" s="964">
        <v>0.6</v>
      </c>
      <c r="AN35" s="959">
        <v>0.61</v>
      </c>
      <c r="AO35" s="845">
        <f t="shared" si="7"/>
        <v>31.328541240354369</v>
      </c>
      <c r="AP35" s="846">
        <f t="shared" si="8"/>
        <v>47.6597100715232</v>
      </c>
      <c r="AQ35" s="680">
        <f t="shared" si="9"/>
        <v>12.703239536493371</v>
      </c>
      <c r="AR35" s="745">
        <f>INDEX(Historical!$C$7:$C$1452,MATCH(B35,Historical!$B$7:$B$1452,0))*IF(AH35="n/a",1.03,IF(AH35&lt;0,1.01,IF(AH35&gt;10,1.1,(1+AH35/100))))</f>
        <v>0.70400000000000007</v>
      </c>
      <c r="AS35" s="678">
        <f t="shared" si="10"/>
        <v>0.77440000000000009</v>
      </c>
      <c r="AT35" s="678">
        <f t="shared" si="15"/>
        <v>0.85184000000000015</v>
      </c>
      <c r="AU35" s="678">
        <f t="shared" si="15"/>
        <v>0.93702400000000019</v>
      </c>
      <c r="AV35" s="678">
        <f t="shared" si="15"/>
        <v>1.0307264000000003</v>
      </c>
      <c r="AW35" s="745">
        <f t="shared" si="12"/>
        <v>4.2979904000000007</v>
      </c>
      <c r="AX35" s="854">
        <f t="shared" si="13"/>
        <v>17.089425049701791</v>
      </c>
      <c r="AY35" s="1090">
        <v>1.78</v>
      </c>
      <c r="AZ35" s="964">
        <v>6.93</v>
      </c>
      <c r="BA35" s="964">
        <v>-53.169999999999995</v>
      </c>
      <c r="BB35" s="964">
        <v>-18.029999999999998</v>
      </c>
      <c r="BC35" s="964">
        <v>-36.83</v>
      </c>
      <c r="BE35" s="701">
        <v>2013</v>
      </c>
      <c r="BF35" s="986" t="e">
        <f>#VALUE!</f>
        <v>#VALUE!</v>
      </c>
      <c r="BG35" s="972">
        <v>5.7</v>
      </c>
    </row>
    <row r="36" spans="1:59" ht="11.25" customHeight="1" x14ac:dyDescent="0.2">
      <c r="A36" s="566" t="s">
        <v>125</v>
      </c>
      <c r="B36" s="651" t="s">
        <v>126</v>
      </c>
      <c r="C36" s="1080" t="s">
        <v>129</v>
      </c>
      <c r="D36" s="1080" t="s">
        <v>127</v>
      </c>
      <c r="E36" s="835">
        <v>49</v>
      </c>
      <c r="F36" s="554">
        <v>30</v>
      </c>
      <c r="G36" s="554" t="s">
        <v>116</v>
      </c>
      <c r="H36" s="554" t="s">
        <v>116</v>
      </c>
      <c r="I36" s="959">
        <v>49.39</v>
      </c>
      <c r="J36" s="745">
        <f t="shared" si="0"/>
        <v>6.4790443409597085</v>
      </c>
      <c r="K36" s="968">
        <v>0.8</v>
      </c>
      <c r="L36" s="679">
        <v>4</v>
      </c>
      <c r="M36" s="736">
        <f t="shared" si="1"/>
        <v>3.2</v>
      </c>
      <c r="N36" s="644" t="s">
        <v>128</v>
      </c>
      <c r="O36" s="838">
        <v>0.7</v>
      </c>
      <c r="P36" s="958">
        <v>43356</v>
      </c>
      <c r="Q36" s="958">
        <v>43383</v>
      </c>
      <c r="R36" s="736">
        <f t="shared" si="2"/>
        <v>14.285714285714299</v>
      </c>
      <c r="S36" s="802">
        <f>IF(INDEX(Historical!$D$7:$D$1452,MATCH(B36,Historical!$B$7:$B$1452,0))=0,"n/a",(INDEX(Historical!$C$7:$C$1452,MATCH(B36,Historical!$B$7:$B$1452,0))/INDEX(Historical!$D$7:$D$1452,MATCH(B36,Historical!$B$7:$B$1452,0))-1)*100)</f>
        <v>8.0260303687635481</v>
      </c>
      <c r="T36" s="802">
        <f>IF(INDEX(Historical!$F$7:$F$1452,MATCH(B36,Historical!$B$7:$B$1452,0))=0,"n/a",((INDEX(Historical!$C$7:$C$1452,MATCH(B36,Historical!$B$7:$B$1452,0))/INDEX(Historical!$F$7:$F$1452,MATCH(B36,Historical!$B$7:$B$1452,0)))^(1/3)-1)*100)</f>
        <v>8.3048134346767277</v>
      </c>
      <c r="U36" s="802">
        <f>IF(INDEX(Historical!$I$7:$I$1452,MATCH(B36,Historical!$B$7:$B$1452,0))=0,"n/a",((INDEX(Historical!$C$7:$C$1452,MATCH(B36,Historical!$B$7:$B$1452,0))/INDEX(Historical!$I$7:$I$1452,MATCH(B36,Historical!$B$7:$B$1452,0)))^(1/5)-1)*100)</f>
        <v>8.316988056280028</v>
      </c>
      <c r="V36" s="802">
        <f>IF(INDEX(Historical!$O$7:$O$1452,MATCH(B36,Historical!$B$7:$B$1452,0))=0,"n/a",((INDEX(Historical!$C$7:$C$1452,MATCH(B36,Historical!$B$7:$B$1452,0))/INDEX(Historical!$O$7:$O$1452,MATCH(B36,Historical!$B$7:$B$1452,0)))^(1/10)-1)*100)</f>
        <v>11.255133871182977</v>
      </c>
      <c r="W36" s="803">
        <f t="shared" si="3"/>
        <v>0.73895061146934771</v>
      </c>
      <c r="X36" s="804">
        <f t="shared" si="4"/>
        <v>0.71698172898965751</v>
      </c>
      <c r="Y36" s="926" t="s">
        <v>4072</v>
      </c>
      <c r="Z36" s="745">
        <f t="shared" si="5"/>
        <v>81.632653061224488</v>
      </c>
      <c r="AA36" s="678">
        <f t="shared" si="6"/>
        <v>12.599489795918368</v>
      </c>
      <c r="AB36" s="679">
        <v>12</v>
      </c>
      <c r="AC36" s="959">
        <v>3.92</v>
      </c>
      <c r="AD36" s="959">
        <v>1.47</v>
      </c>
      <c r="AE36" s="959">
        <v>3.78</v>
      </c>
      <c r="AF36" s="959">
        <v>6</v>
      </c>
      <c r="AG36" s="961">
        <v>68.7</v>
      </c>
      <c r="AH36" s="959">
        <v>-51.1</v>
      </c>
      <c r="AI36" s="959">
        <v>7.48</v>
      </c>
      <c r="AJ36" s="959">
        <v>11.600000000000001</v>
      </c>
      <c r="AK36" s="959">
        <v>8.57</v>
      </c>
      <c r="AL36" s="969">
        <v>95790</v>
      </c>
      <c r="AM36" s="964">
        <v>0.12</v>
      </c>
      <c r="AN36" s="959">
        <v>0.9</v>
      </c>
      <c r="AO36" s="845">
        <f t="shared" si="7"/>
        <v>2.1965426013213687</v>
      </c>
      <c r="AP36" s="846">
        <f t="shared" si="8"/>
        <v>14.796032397239737</v>
      </c>
      <c r="AQ36" s="680">
        <f t="shared" si="9"/>
        <v>83.29931657205465</v>
      </c>
      <c r="AR36" s="745">
        <f>INDEX(Historical!$C$7:$C$1452,MATCH(B36,Historical!$B$7:$B$1452,0))*IF(AH36="n/a",1.03,IF(AH36&lt;0,1.01,IF(AH36&gt;10,1.1,(1+AH36/100))))</f>
        <v>2.5149000000000004</v>
      </c>
      <c r="AS36" s="678">
        <f t="shared" si="10"/>
        <v>2.7030145200000004</v>
      </c>
      <c r="AT36" s="678">
        <f t="shared" si="15"/>
        <v>2.9346628643640007</v>
      </c>
      <c r="AU36" s="678">
        <f t="shared" si="15"/>
        <v>3.186163471839996</v>
      </c>
      <c r="AV36" s="678">
        <f t="shared" si="15"/>
        <v>3.4592176813766842</v>
      </c>
      <c r="AW36" s="745">
        <f t="shared" si="12"/>
        <v>14.797958537580682</v>
      </c>
      <c r="AX36" s="854">
        <f t="shared" si="13"/>
        <v>29.961446725208912</v>
      </c>
      <c r="AY36" s="1090">
        <v>0.51</v>
      </c>
      <c r="AZ36" s="964">
        <v>6.2399999999999993</v>
      </c>
      <c r="BA36" s="964">
        <v>-31.55</v>
      </c>
      <c r="BB36" s="964">
        <v>-13.71</v>
      </c>
      <c r="BC36" s="964">
        <v>-15.629999999999999</v>
      </c>
      <c r="BE36" s="701">
        <v>1970</v>
      </c>
      <c r="BF36" s="986" t="e">
        <f>#VALUE!</f>
        <v>#VALUE!</v>
      </c>
      <c r="BG36" s="972">
        <v>24.5</v>
      </c>
    </row>
    <row r="37" spans="1:59" ht="11.25" customHeight="1" x14ac:dyDescent="0.2">
      <c r="A37" s="667" t="s">
        <v>908</v>
      </c>
      <c r="B37" s="651" t="s">
        <v>909</v>
      </c>
      <c r="C37" s="1080" t="s">
        <v>4277</v>
      </c>
      <c r="D37" s="1080" t="s">
        <v>4413</v>
      </c>
      <c r="E37" s="835">
        <v>7</v>
      </c>
      <c r="F37" s="554">
        <v>596</v>
      </c>
      <c r="G37" s="554" t="s">
        <v>107</v>
      </c>
      <c r="H37" s="554" t="s">
        <v>107</v>
      </c>
      <c r="I37" s="966">
        <v>58.58</v>
      </c>
      <c r="J37" s="745">
        <f t="shared" si="0"/>
        <v>1.7070672584499829</v>
      </c>
      <c r="K37" s="968">
        <v>0.25</v>
      </c>
      <c r="L37" s="679">
        <v>4</v>
      </c>
      <c r="M37" s="736">
        <f t="shared" si="1"/>
        <v>1</v>
      </c>
      <c r="N37" s="644" t="s">
        <v>463</v>
      </c>
      <c r="O37" s="838">
        <v>0.22</v>
      </c>
      <c r="P37" s="958">
        <v>43188</v>
      </c>
      <c r="Q37" s="958">
        <v>43210</v>
      </c>
      <c r="R37" s="736">
        <f t="shared" si="2"/>
        <v>13.636363636363635</v>
      </c>
      <c r="S37" s="802">
        <f>IF(INDEX(Historical!$D$7:$D$1452,MATCH(B37,Historical!$B$7:$B$1452,0))=0,"n/a",(INDEX(Historical!$C$7:$C$1452,MATCH(B37,Historical!$B$7:$B$1452,0))/INDEX(Historical!$D$7:$D$1452,MATCH(B37,Historical!$B$7:$B$1452,0))-1)*100)</f>
        <v>13.245033112582782</v>
      </c>
      <c r="T37" s="802">
        <f>IF(INDEX(Historical!$F$7:$F$1452,MATCH(B37,Historical!$B$7:$B$1452,0))=0,"n/a",((INDEX(Historical!$C$7:$C$1452,MATCH(B37,Historical!$B$7:$B$1452,0))/INDEX(Historical!$F$7:$F$1452,MATCH(B37,Historical!$B$7:$B$1452,0)))^(1/3)-1)*100)</f>
        <v>12.845189365899579</v>
      </c>
      <c r="U37" s="802">
        <f>IF(INDEX(Historical!$I$7:$I$1452,MATCH(B37,Historical!$B$7:$B$1452,0))=0,"n/a",((INDEX(Historical!$C$7:$C$1452,MATCH(B37,Historical!$B$7:$B$1452,0))/INDEX(Historical!$I$7:$I$1452,MATCH(B37,Historical!$B$7:$B$1452,0)))^(1/5)-1)*100)</f>
        <v>45.748653925346325</v>
      </c>
      <c r="V37" s="802" t="str">
        <f>IF(INDEX(Historical!$O$7:$O$1452,MATCH(B37,Historical!$B$7:$B$1452,0))=0,"n/a",((INDEX(Historical!$C$7:$C$1452,MATCH(B37,Historical!$B$7:$B$1452,0))/INDEX(Historical!$O$7:$O$1452,MATCH(B37,Historical!$B$7:$B$1452,0)))^(1/10)-1)*100)</f>
        <v>n/a</v>
      </c>
      <c r="W37" s="803" t="str">
        <f t="shared" si="3"/>
        <v>n/a</v>
      </c>
      <c r="X37" s="804" t="str">
        <f t="shared" si="4"/>
        <v>n/a</v>
      </c>
      <c r="Y37" s="758" t="s">
        <v>910</v>
      </c>
      <c r="Z37" s="745">
        <f t="shared" si="5"/>
        <v>39.840637450199203</v>
      </c>
      <c r="AA37" s="678">
        <f t="shared" si="6"/>
        <v>23.338645418326696</v>
      </c>
      <c r="AB37" s="679">
        <v>9</v>
      </c>
      <c r="AC37" s="959">
        <v>2.5099999999999998</v>
      </c>
      <c r="AD37" s="959">
        <v>3.34</v>
      </c>
      <c r="AE37" s="959">
        <v>2.11</v>
      </c>
      <c r="AF37" s="959">
        <v>2.37</v>
      </c>
      <c r="AG37" s="959">
        <v>10</v>
      </c>
      <c r="AH37" s="959">
        <v>-15.299999999999999</v>
      </c>
      <c r="AI37" s="959">
        <v>6.36</v>
      </c>
      <c r="AJ37" s="959">
        <v>-0.1</v>
      </c>
      <c r="AK37" s="959">
        <v>7.0000000000000009</v>
      </c>
      <c r="AL37" s="969">
        <v>8380</v>
      </c>
      <c r="AM37" s="964">
        <v>4.8</v>
      </c>
      <c r="AN37" s="959">
        <v>0</v>
      </c>
      <c r="AO37" s="845">
        <f t="shared" si="7"/>
        <v>24.117075765469611</v>
      </c>
      <c r="AP37" s="846">
        <f t="shared" si="8"/>
        <v>47.455721183796307</v>
      </c>
      <c r="AQ37" s="680">
        <f t="shared" si="9"/>
        <v>56.790858068864395</v>
      </c>
      <c r="AR37" s="745">
        <f>INDEX(Historical!$C$7:$C$1452,MATCH(B37,Historical!$B$7:$B$1452,0))*IF(AH37="n/a",1.03,IF(AH37&lt;0,1.01,IF(AH37&gt;10,1.1,(1+AH37/100))))</f>
        <v>0.86355000000000004</v>
      </c>
      <c r="AS37" s="678">
        <f t="shared" si="10"/>
        <v>0.91847178000000018</v>
      </c>
      <c r="AT37" s="678">
        <f t="shared" si="15"/>
        <v>0.98276480460000026</v>
      </c>
      <c r="AU37" s="678">
        <f t="shared" si="15"/>
        <v>1.0515583409220004</v>
      </c>
      <c r="AV37" s="678">
        <f t="shared" si="15"/>
        <v>1.1251674247865404</v>
      </c>
      <c r="AW37" s="745">
        <f t="shared" si="12"/>
        <v>4.9415123503085407</v>
      </c>
      <c r="AX37" s="854">
        <f t="shared" si="13"/>
        <v>8.435493940437933</v>
      </c>
      <c r="AY37" s="1090">
        <v>0.62</v>
      </c>
      <c r="AZ37" s="964">
        <v>4.8099999999999996</v>
      </c>
      <c r="BA37" s="964">
        <v>-18.32</v>
      </c>
      <c r="BB37" s="964">
        <v>-6.34</v>
      </c>
      <c r="BC37" s="964">
        <v>-10.61</v>
      </c>
      <c r="BE37" s="701">
        <v>2012</v>
      </c>
      <c r="BF37" s="986" t="e">
        <f>#VALUE!</f>
        <v>#VALUE!</v>
      </c>
      <c r="BG37" s="972">
        <v>6.5</v>
      </c>
    </row>
    <row r="38" spans="1:59" ht="11.25" customHeight="1" x14ac:dyDescent="0.2">
      <c r="A38" s="667" t="s">
        <v>4387</v>
      </c>
      <c r="B38" s="670" t="s">
        <v>3825</v>
      </c>
      <c r="C38" s="1080" t="s">
        <v>132</v>
      </c>
      <c r="D38" s="1080" t="s">
        <v>4416</v>
      </c>
      <c r="E38" s="835">
        <v>5</v>
      </c>
      <c r="F38" s="554">
        <v>863</v>
      </c>
      <c r="G38" s="554" t="s">
        <v>107</v>
      </c>
      <c r="H38" s="554" t="s">
        <v>107</v>
      </c>
      <c r="I38" s="966">
        <v>65.23</v>
      </c>
      <c r="J38" s="745">
        <f t="shared" si="0"/>
        <v>2.9127701977617657</v>
      </c>
      <c r="K38" s="968">
        <v>0.47499999999999998</v>
      </c>
      <c r="L38" s="679">
        <v>4</v>
      </c>
      <c r="M38" s="736">
        <f t="shared" si="1"/>
        <v>1.9</v>
      </c>
      <c r="N38" s="644" t="s">
        <v>322</v>
      </c>
      <c r="O38" s="838">
        <v>0.45750000000000002</v>
      </c>
      <c r="P38" s="958">
        <v>43445</v>
      </c>
      <c r="Q38" s="958">
        <v>43465</v>
      </c>
      <c r="R38" s="736">
        <f t="shared" si="2"/>
        <v>3.8251366120218488</v>
      </c>
      <c r="S38" s="802">
        <f>IF(INDEX(Historical!$D$7:$D$1452,MATCH(B38,Historical!$B$7:$B$1452,0))=0,"n/a",(INDEX(Historical!$C$7:$C$1452,MATCH(B38,Historical!$B$7:$B$1452,0))/INDEX(Historical!$D$7:$D$1452,MATCH(B38,Historical!$B$7:$B$1452,0))-1)*100)</f>
        <v>3.6443148688046545</v>
      </c>
      <c r="T38" s="802">
        <f>IF(INDEX(Historical!$F$7:$F$1452,MATCH(B38,Historical!$B$7:$B$1452,0))=0,"n/a",((INDEX(Historical!$C$7:$C$1452,MATCH(B38,Historical!$B$7:$B$1452,0))/INDEX(Historical!$F$7:$F$1452,MATCH(B38,Historical!$B$7:$B$1452,0)))^(1/3)-1)*100)</f>
        <v>3.3541479762278836</v>
      </c>
      <c r="U38" s="802">
        <f>IF(INDEX(Historical!$I$7:$I$1452,MATCH(B38,Historical!$B$7:$B$1452,0))=0,"n/a",((INDEX(Historical!$C$7:$C$1452,MATCH(B38,Historical!$B$7:$B$1452,0))/INDEX(Historical!$I$7:$I$1452,MATCH(B38,Historical!$B$7:$B$1452,0)))^(1/5)-1)*100)</f>
        <v>2.1263770114992475</v>
      </c>
      <c r="V38" s="802">
        <f>IF(INDEX(Historical!$O$7:$O$1452,MATCH(B38,Historical!$B$7:$B$1452,0))=0,"n/a",((INDEX(Historical!$C$7:$C$1452,MATCH(B38,Historical!$B$7:$B$1452,0))/INDEX(Historical!$O$7:$O$1452,MATCH(B38,Historical!$B$7:$B$1452,0)))^(1/10)-1)*100)</f>
        <v>-3.5066044453565315</v>
      </c>
      <c r="W38" s="803" t="str">
        <f t="shared" si="3"/>
        <v>n/a</v>
      </c>
      <c r="X38" s="804">
        <f t="shared" si="4"/>
        <v>0.38661400209077229</v>
      </c>
      <c r="Y38" s="756"/>
      <c r="Z38" s="745">
        <f t="shared" si="5"/>
        <v>55.393586005830898</v>
      </c>
      <c r="AA38" s="678">
        <f t="shared" si="6"/>
        <v>19.017492711370263</v>
      </c>
      <c r="AB38" s="679">
        <v>12</v>
      </c>
      <c r="AC38" s="959">
        <v>3.43</v>
      </c>
      <c r="AD38" s="959">
        <v>2.4500000000000002</v>
      </c>
      <c r="AE38" s="959">
        <v>2.69</v>
      </c>
      <c r="AF38" s="959">
        <v>2.08</v>
      </c>
      <c r="AG38" s="959">
        <v>9.3000000000000007</v>
      </c>
      <c r="AH38" s="959">
        <v>3.3000000000000003</v>
      </c>
      <c r="AI38" s="959">
        <v>-3.2800000000000002</v>
      </c>
      <c r="AJ38" s="959">
        <v>5.5</v>
      </c>
      <c r="AK38" s="959">
        <v>7.75</v>
      </c>
      <c r="AL38" s="969">
        <v>16870</v>
      </c>
      <c r="AM38" s="964">
        <v>0.1</v>
      </c>
      <c r="AN38" s="959">
        <v>1.1499999999999999</v>
      </c>
      <c r="AO38" s="845">
        <f t="shared" si="7"/>
        <v>-13.978345502109249</v>
      </c>
      <c r="AP38" s="846">
        <f t="shared" si="8"/>
        <v>5.0391472092610137</v>
      </c>
      <c r="AQ38" s="680">
        <f t="shared" si="9"/>
        <v>32.591913344249448</v>
      </c>
      <c r="AR38" s="745">
        <f>INDEX(Historical!$C$7:$C$1452,MATCH(B38,Historical!$B$7:$B$1452,0))*IF(AH38="n/a",1.03,IF(AH38&lt;0,1.01,IF(AH38&gt;10,1.1,(1+AH38/100))))</f>
        <v>1.8361574999999999</v>
      </c>
      <c r="AS38" s="678">
        <f t="shared" si="10"/>
        <v>1.8545190749999998</v>
      </c>
      <c r="AT38" s="678">
        <f t="shared" si="15"/>
        <v>1.9982443033124997</v>
      </c>
      <c r="AU38" s="678">
        <f t="shared" si="15"/>
        <v>2.153108236819218</v>
      </c>
      <c r="AV38" s="678">
        <f t="shared" si="15"/>
        <v>2.3199741251727071</v>
      </c>
      <c r="AW38" s="745">
        <f t="shared" si="12"/>
        <v>10.162003240304426</v>
      </c>
      <c r="AX38" s="854">
        <f t="shared" si="13"/>
        <v>15.578726414693278</v>
      </c>
      <c r="AY38" s="1090">
        <v>0.22</v>
      </c>
      <c r="AZ38" s="964">
        <v>25.71</v>
      </c>
      <c r="BA38" s="964">
        <v>-8.06</v>
      </c>
      <c r="BB38" s="964">
        <v>-2.9499999999999997</v>
      </c>
      <c r="BC38" s="964">
        <v>5.3</v>
      </c>
      <c r="BE38" s="701">
        <v>2014</v>
      </c>
      <c r="BF38" s="986" t="e">
        <f>#VALUE!</f>
        <v>#VALUE!</v>
      </c>
      <c r="BG38" s="972">
        <v>2.6</v>
      </c>
    </row>
    <row r="39" spans="1:59" ht="11.25" customHeight="1" x14ac:dyDescent="0.2">
      <c r="A39" s="566" t="s">
        <v>911</v>
      </c>
      <c r="B39" s="651" t="s">
        <v>912</v>
      </c>
      <c r="C39" s="1080" t="s">
        <v>4407</v>
      </c>
      <c r="D39" s="1080" t="s">
        <v>4408</v>
      </c>
      <c r="E39" s="835">
        <v>8</v>
      </c>
      <c r="F39" s="554">
        <v>558</v>
      </c>
      <c r="G39" s="554" t="s">
        <v>107</v>
      </c>
      <c r="H39" s="554" t="s">
        <v>107</v>
      </c>
      <c r="I39" s="966">
        <v>40.17</v>
      </c>
      <c r="J39" s="745">
        <f t="shared" si="0"/>
        <v>2.7881503609658949</v>
      </c>
      <c r="K39" s="968">
        <v>0.28000000000000003</v>
      </c>
      <c r="L39" s="679">
        <v>4</v>
      </c>
      <c r="M39" s="736">
        <f t="shared" si="1"/>
        <v>1.1200000000000001</v>
      </c>
      <c r="N39" s="644" t="s">
        <v>717</v>
      </c>
      <c r="O39" s="838">
        <v>0.27</v>
      </c>
      <c r="P39" s="958">
        <v>43446</v>
      </c>
      <c r="Q39" s="958">
        <v>43461</v>
      </c>
      <c r="R39" s="736">
        <f t="shared" si="2"/>
        <v>3.7037037037037068</v>
      </c>
      <c r="S39" s="802">
        <f>IF(INDEX(Historical!$D$7:$D$1452,MATCH(B39,Historical!$B$7:$B$1452,0))=0,"n/a",(INDEX(Historical!$C$7:$C$1452,MATCH(B39,Historical!$B$7:$B$1452,0))/INDEX(Historical!$D$7:$D$1452,MATCH(B39,Historical!$B$7:$B$1452,0))-1)*100)</f>
        <v>3.9603960396039639</v>
      </c>
      <c r="T39" s="802">
        <f>IF(INDEX(Historical!$F$7:$F$1452,MATCH(B39,Historical!$B$7:$B$1452,0))=0,"n/a",((INDEX(Historical!$C$7:$C$1452,MATCH(B39,Historical!$B$7:$B$1452,0))/INDEX(Historical!$F$7:$F$1452,MATCH(B39,Historical!$B$7:$B$1452,0)))^(1/3)-1)*100)</f>
        <v>5.5667191978000741</v>
      </c>
      <c r="U39" s="802">
        <f>IF(INDEX(Historical!$I$7:$I$1452,MATCH(B39,Historical!$B$7:$B$1452,0))=0,"n/a",((INDEX(Historical!$C$7:$C$1452,MATCH(B39,Historical!$B$7:$B$1452,0))/INDEX(Historical!$I$7:$I$1452,MATCH(B39,Historical!$B$7:$B$1452,0)))^(1/5)-1)*100)</f>
        <v>4.5639552591273169</v>
      </c>
      <c r="V39" s="802" t="str">
        <f>IF(INDEX(Historical!$O$7:$O$1452,MATCH(B39,Historical!$B$7:$B$1452,0))=0,"n/a",((INDEX(Historical!$C$7:$C$1452,MATCH(B39,Historical!$B$7:$B$1452,0))/INDEX(Historical!$O$7:$O$1452,MATCH(B39,Historical!$B$7:$B$1452,0)))^(1/10)-1)*100)</f>
        <v>n/a</v>
      </c>
      <c r="W39" s="803" t="str">
        <f t="shared" si="3"/>
        <v>n/a</v>
      </c>
      <c r="X39" s="804">
        <f t="shared" si="4"/>
        <v>7.4574432338681648E-2</v>
      </c>
      <c r="Y39" s="754"/>
      <c r="Z39" s="745">
        <f t="shared" si="5"/>
        <v>260.46511627906978</v>
      </c>
      <c r="AA39" s="678">
        <f t="shared" si="6"/>
        <v>93.418604651162795</v>
      </c>
      <c r="AB39" s="679">
        <v>12</v>
      </c>
      <c r="AC39" s="959">
        <v>0.43</v>
      </c>
      <c r="AD39" s="959">
        <v>31.43</v>
      </c>
      <c r="AE39" s="959">
        <v>5.99</v>
      </c>
      <c r="AF39" s="959">
        <v>2.3199999999999998</v>
      </c>
      <c r="AG39" s="959">
        <v>2.4</v>
      </c>
      <c r="AH39" s="959">
        <v>-13.4</v>
      </c>
      <c r="AI39" s="959">
        <v>20</v>
      </c>
      <c r="AJ39" s="959">
        <v>61.199999999999996</v>
      </c>
      <c r="AK39" s="959">
        <v>3</v>
      </c>
      <c r="AL39" s="969">
        <v>1980</v>
      </c>
      <c r="AM39" s="964">
        <v>0.89999999999999991</v>
      </c>
      <c r="AN39" s="959">
        <v>1.56</v>
      </c>
      <c r="AO39" s="845">
        <f t="shared" si="7"/>
        <v>-86.066499031069583</v>
      </c>
      <c r="AP39" s="846">
        <f t="shared" si="8"/>
        <v>7.3521056200932122</v>
      </c>
      <c r="AQ39" s="680">
        <f t="shared" si="9"/>
        <v>210.36262861419067</v>
      </c>
      <c r="AR39" s="745">
        <f>INDEX(Historical!$C$7:$C$1452,MATCH(B39,Historical!$B$7:$B$1452,0))*IF(AH39="n/a",1.03,IF(AH39&lt;0,1.01,IF(AH39&gt;10,1.1,(1+AH39/100))))</f>
        <v>1.0605</v>
      </c>
      <c r="AS39" s="678">
        <f t="shared" si="10"/>
        <v>1.1665500000000002</v>
      </c>
      <c r="AT39" s="678">
        <f t="shared" si="15"/>
        <v>1.2015465000000003</v>
      </c>
      <c r="AU39" s="678">
        <f t="shared" si="15"/>
        <v>1.2375928950000004</v>
      </c>
      <c r="AV39" s="678">
        <f t="shared" si="15"/>
        <v>1.2747206818500003</v>
      </c>
      <c r="AW39" s="745">
        <f t="shared" si="12"/>
        <v>5.9409100768500007</v>
      </c>
      <c r="AX39" s="854">
        <f t="shared" si="13"/>
        <v>14.789420156460045</v>
      </c>
      <c r="AY39" s="1090">
        <v>0.27</v>
      </c>
      <c r="AZ39" s="964">
        <v>31.19</v>
      </c>
      <c r="BA39" s="964">
        <v>-6.25</v>
      </c>
      <c r="BB39" s="964">
        <v>1.73</v>
      </c>
      <c r="BC39" s="964">
        <v>7.7399999999999993</v>
      </c>
      <c r="BE39" s="701">
        <v>2012</v>
      </c>
      <c r="BF39" s="986" t="e">
        <f>#VALUE!</f>
        <v>#VALUE!</v>
      </c>
      <c r="BG39" s="972">
        <v>0.89999999999999991</v>
      </c>
    </row>
    <row r="40" spans="1:59" ht="11.25" customHeight="1" x14ac:dyDescent="0.2">
      <c r="A40" s="645" t="s">
        <v>913</v>
      </c>
      <c r="B40" s="651" t="s">
        <v>914</v>
      </c>
      <c r="C40" s="1080" t="s">
        <v>4407</v>
      </c>
      <c r="D40" s="1080" t="s">
        <v>4408</v>
      </c>
      <c r="E40" s="835">
        <v>6</v>
      </c>
      <c r="F40" s="554">
        <v>718</v>
      </c>
      <c r="G40" s="554" t="s">
        <v>107</v>
      </c>
      <c r="H40" s="554" t="s">
        <v>107</v>
      </c>
      <c r="I40" s="966">
        <v>41.39</v>
      </c>
      <c r="J40" s="745">
        <f t="shared" si="0"/>
        <v>4.4455182411210439</v>
      </c>
      <c r="K40" s="968">
        <v>0.46</v>
      </c>
      <c r="L40" s="679">
        <v>4</v>
      </c>
      <c r="M40" s="736">
        <f t="shared" si="1"/>
        <v>1.84</v>
      </c>
      <c r="N40" s="644" t="s">
        <v>531</v>
      </c>
      <c r="O40" s="838">
        <v>0.44</v>
      </c>
      <c r="P40" s="958">
        <v>43231</v>
      </c>
      <c r="Q40" s="958">
        <v>43245</v>
      </c>
      <c r="R40" s="736">
        <f t="shared" si="2"/>
        <v>4.5454545454545494</v>
      </c>
      <c r="S40" s="802">
        <f>IF(INDEX(Historical!$D$7:$D$1452,MATCH(B40,Historical!$B$7:$B$1452,0))=0,"n/a",(INDEX(Historical!$C$7:$C$1452,MATCH(B40,Historical!$B$7:$B$1452,0))/INDEX(Historical!$D$7:$D$1452,MATCH(B40,Historical!$B$7:$B$1452,0))-1)*100)</f>
        <v>4.8192771084337505</v>
      </c>
      <c r="T40" s="802">
        <f>IF(INDEX(Historical!$F$7:$F$1452,MATCH(B40,Historical!$B$7:$B$1452,0))=0,"n/a",((INDEX(Historical!$C$7:$C$1452,MATCH(B40,Historical!$B$7:$B$1452,0))/INDEX(Historical!$F$7:$F$1452,MATCH(B40,Historical!$B$7:$B$1452,0)))^(1/3)-1)*100)</f>
        <v>5.0717574498580165</v>
      </c>
      <c r="U40" s="802">
        <f>IF(INDEX(Historical!$I$7:$I$1452,MATCH(B40,Historical!$B$7:$B$1452,0))=0,"n/a",((INDEX(Historical!$C$7:$C$1452,MATCH(B40,Historical!$B$7:$B$1452,0))/INDEX(Historical!$I$7:$I$1452,MATCH(B40,Historical!$B$7:$B$1452,0)))^(1/5)-1)*100)</f>
        <v>5.2066267398430677</v>
      </c>
      <c r="V40" s="802">
        <f>IF(INDEX(Historical!$O$7:$O$1452,MATCH(B40,Historical!$B$7:$B$1452,0))=0,"n/a",((INDEX(Historical!$C$7:$C$1452,MATCH(B40,Historical!$B$7:$B$1452,0))/INDEX(Historical!$O$7:$O$1452,MATCH(B40,Historical!$B$7:$B$1452,0)))^(1/10)-1)*100)</f>
        <v>2.5702816315930077</v>
      </c>
      <c r="W40" s="803">
        <f t="shared" si="3"/>
        <v>2.0257028163159334</v>
      </c>
      <c r="X40" s="804">
        <f t="shared" si="4"/>
        <v>3.2541417124019172</v>
      </c>
      <c r="Y40" s="756"/>
      <c r="Z40" s="745">
        <f t="shared" si="5"/>
        <v>216.47058823529414</v>
      </c>
      <c r="AA40" s="678">
        <f t="shared" si="6"/>
        <v>48.694117647058825</v>
      </c>
      <c r="AB40" s="679">
        <v>12</v>
      </c>
      <c r="AC40" s="959">
        <v>0.85</v>
      </c>
      <c r="AD40" s="959">
        <v>2.78</v>
      </c>
      <c r="AE40" s="959">
        <v>6.98</v>
      </c>
      <c r="AF40" s="959">
        <v>1.62</v>
      </c>
      <c r="AG40" s="959">
        <v>3</v>
      </c>
      <c r="AH40" s="959">
        <v>-25</v>
      </c>
      <c r="AI40" s="959">
        <v>-5.0999999999999996</v>
      </c>
      <c r="AJ40" s="959">
        <v>1.6</v>
      </c>
      <c r="AK40" s="959">
        <v>17.62</v>
      </c>
      <c r="AL40" s="969">
        <v>6020</v>
      </c>
      <c r="AM40" s="964">
        <v>0.67999999999999994</v>
      </c>
      <c r="AN40" s="959">
        <v>0.85</v>
      </c>
      <c r="AO40" s="845">
        <f t="shared" si="7"/>
        <v>-39.041972666094715</v>
      </c>
      <c r="AP40" s="846">
        <f t="shared" si="8"/>
        <v>9.6521449809641116</v>
      </c>
      <c r="AQ40" s="680">
        <f t="shared" si="9"/>
        <v>87.242529105655777</v>
      </c>
      <c r="AR40" s="745">
        <f>INDEX(Historical!$C$7:$C$1452,MATCH(B40,Historical!$B$7:$B$1452,0))*IF(AH40="n/a",1.03,IF(AH40&lt;0,1.01,IF(AH40&gt;10,1.1,(1+AH40/100))))</f>
        <v>1.7574000000000001</v>
      </c>
      <c r="AS40" s="678">
        <f t="shared" si="10"/>
        <v>1.7749740000000001</v>
      </c>
      <c r="AT40" s="678">
        <f t="shared" si="15"/>
        <v>1.9524714000000003</v>
      </c>
      <c r="AU40" s="678">
        <f t="shared" si="15"/>
        <v>2.1477185400000005</v>
      </c>
      <c r="AV40" s="678">
        <f t="shared" si="15"/>
        <v>2.3624903940000008</v>
      </c>
      <c r="AW40" s="745">
        <f t="shared" si="12"/>
        <v>9.9950543340000024</v>
      </c>
      <c r="AX40" s="854">
        <f t="shared" si="13"/>
        <v>24.148476284126605</v>
      </c>
      <c r="AY40" s="1090">
        <v>0.26</v>
      </c>
      <c r="AZ40" s="964">
        <v>19.900000000000002</v>
      </c>
      <c r="BA40" s="964">
        <v>-6.17</v>
      </c>
      <c r="BB40" s="964">
        <v>-0.76</v>
      </c>
      <c r="BC40" s="964">
        <v>1.26</v>
      </c>
      <c r="BE40" s="701">
        <v>2013</v>
      </c>
      <c r="BF40" s="986" t="e">
        <f>#VALUE!</f>
        <v>#VALUE!</v>
      </c>
      <c r="BG40" s="972">
        <v>1.5</v>
      </c>
    </row>
    <row r="41" spans="1:59" ht="11.25" customHeight="1" x14ac:dyDescent="0.2">
      <c r="A41" s="566" t="s">
        <v>915</v>
      </c>
      <c r="B41" s="651" t="s">
        <v>916</v>
      </c>
      <c r="C41" s="1080" t="s">
        <v>132</v>
      </c>
      <c r="D41" s="1080" t="s">
        <v>4417</v>
      </c>
      <c r="E41" s="835">
        <v>9</v>
      </c>
      <c r="F41" s="554">
        <v>402</v>
      </c>
      <c r="G41" s="554" t="s">
        <v>38</v>
      </c>
      <c r="H41" s="554" t="s">
        <v>38</v>
      </c>
      <c r="I41" s="966">
        <v>74.739999999999995</v>
      </c>
      <c r="J41" s="745">
        <f t="shared" si="0"/>
        <v>3.5857639818035865</v>
      </c>
      <c r="K41" s="968">
        <v>0.67</v>
      </c>
      <c r="L41" s="679">
        <v>4</v>
      </c>
      <c r="M41" s="736">
        <f t="shared" si="1"/>
        <v>2.68</v>
      </c>
      <c r="N41" s="644" t="s">
        <v>251</v>
      </c>
      <c r="O41" s="838">
        <v>0.62</v>
      </c>
      <c r="P41" s="958">
        <v>43412</v>
      </c>
      <c r="Q41" s="958">
        <v>43444</v>
      </c>
      <c r="R41" s="736">
        <f t="shared" si="2"/>
        <v>8.0645161290322651</v>
      </c>
      <c r="S41" s="802">
        <f>IF(INDEX(Historical!$D$7:$D$1452,MATCH(B41,Historical!$B$7:$B$1452,0))=0,"n/a",(INDEX(Historical!$C$7:$C$1452,MATCH(B41,Historical!$B$7:$B$1452,0))/INDEX(Historical!$D$7:$D$1452,MATCH(B41,Historical!$B$7:$B$1452,0))-1)*100)</f>
        <v>5.2863436123347984</v>
      </c>
      <c r="T41" s="802">
        <f>IF(INDEX(Historical!$F$7:$F$1452,MATCH(B41,Historical!$B$7:$B$1452,0))=0,"n/a",((INDEX(Historical!$C$7:$C$1452,MATCH(B41,Historical!$B$7:$B$1452,0))/INDEX(Historical!$F$7:$F$1452,MATCH(B41,Historical!$B$7:$B$1452,0)))^(1/3)-1)*100)</f>
        <v>5.5927144510541371</v>
      </c>
      <c r="U41" s="802">
        <f>IF(INDEX(Historical!$I$7:$I$1452,MATCH(B41,Historical!$B$7:$B$1452,0))=0,"n/a",((INDEX(Historical!$C$7:$C$1452,MATCH(B41,Historical!$B$7:$B$1452,0))/INDEX(Historical!$I$7:$I$1452,MATCH(B41,Historical!$B$7:$B$1452,0)))^(1/5)-1)*100)</f>
        <v>4.917518546461741</v>
      </c>
      <c r="V41" s="802">
        <f>IF(INDEX(Historical!$O$7:$O$1452,MATCH(B41,Historical!$B$7:$B$1452,0))=0,"n/a",((INDEX(Historical!$C$7:$C$1452,MATCH(B41,Historical!$B$7:$B$1452,0))/INDEX(Historical!$O$7:$O$1452,MATCH(B41,Historical!$B$7:$B$1452,0)))^(1/10)-1)*100)</f>
        <v>4.2255225971005617</v>
      </c>
      <c r="W41" s="803">
        <f t="shared" si="3"/>
        <v>1.1637657670641752</v>
      </c>
      <c r="X41" s="804">
        <f t="shared" si="4"/>
        <v>0.60710105511873347</v>
      </c>
      <c r="Y41" s="651"/>
      <c r="Z41" s="745">
        <f t="shared" si="5"/>
        <v>68.367346938775526</v>
      </c>
      <c r="AA41" s="678">
        <f t="shared" si="6"/>
        <v>19.066326530612244</v>
      </c>
      <c r="AB41" s="679">
        <v>12</v>
      </c>
      <c r="AC41" s="959">
        <v>3.92</v>
      </c>
      <c r="AD41" s="959">
        <v>3.27</v>
      </c>
      <c r="AE41" s="959">
        <v>2.36</v>
      </c>
      <c r="AF41" s="959">
        <v>1.93</v>
      </c>
      <c r="AG41" s="959">
        <v>10.5</v>
      </c>
      <c r="AH41" s="959">
        <v>206.9</v>
      </c>
      <c r="AI41" s="959">
        <v>4.6399999999999997</v>
      </c>
      <c r="AJ41" s="959">
        <v>8.1</v>
      </c>
      <c r="AK41" s="959">
        <v>5.83</v>
      </c>
      <c r="AL41" s="969">
        <v>38300</v>
      </c>
      <c r="AM41" s="964">
        <v>0.15</v>
      </c>
      <c r="AN41" s="959">
        <v>1.31</v>
      </c>
      <c r="AO41" s="845">
        <f t="shared" si="7"/>
        <v>-10.563044002346917</v>
      </c>
      <c r="AP41" s="846">
        <f t="shared" si="8"/>
        <v>8.503282528265327</v>
      </c>
      <c r="AQ41" s="680">
        <f t="shared" si="9"/>
        <v>27.885383065517132</v>
      </c>
      <c r="AR41" s="745">
        <f>INDEX(Historical!$C$7:$C$1452,MATCH(B41,Historical!$B$7:$B$1452,0))*IF(AH41="n/a",1.03,IF(AH41&lt;0,1.01,IF(AH41&gt;10,1.1,(1+AH41/100))))</f>
        <v>2.6290000000000004</v>
      </c>
      <c r="AS41" s="678">
        <f t="shared" si="10"/>
        <v>2.7509856000000004</v>
      </c>
      <c r="AT41" s="678">
        <f t="shared" si="15"/>
        <v>2.9113680604800005</v>
      </c>
      <c r="AU41" s="678">
        <f t="shared" si="15"/>
        <v>3.0811008184059845</v>
      </c>
      <c r="AV41" s="678">
        <f t="shared" si="15"/>
        <v>3.2607289961190533</v>
      </c>
      <c r="AW41" s="745">
        <f t="shared" si="12"/>
        <v>14.63318347500504</v>
      </c>
      <c r="AX41" s="854">
        <f t="shared" si="13"/>
        <v>19.578784419327057</v>
      </c>
      <c r="AY41" s="1090">
        <v>0.05</v>
      </c>
      <c r="AZ41" s="964">
        <v>19.189999999999998</v>
      </c>
      <c r="BA41" s="964">
        <v>-7.79</v>
      </c>
      <c r="BB41" s="964">
        <v>-1.51</v>
      </c>
      <c r="BC41" s="964">
        <v>5.35</v>
      </c>
      <c r="BE41" s="701">
        <v>2011</v>
      </c>
      <c r="BF41" s="986" t="e">
        <f>#VALUE!</f>
        <v>#VALUE!</v>
      </c>
      <c r="BG41" s="972">
        <v>3</v>
      </c>
    </row>
    <row r="42" spans="1:59" ht="11.25" customHeight="1" x14ac:dyDescent="0.2">
      <c r="A42" s="645" t="s">
        <v>412</v>
      </c>
      <c r="B42" s="651" t="s">
        <v>413</v>
      </c>
      <c r="C42" s="1080" t="s">
        <v>109</v>
      </c>
      <c r="D42" s="1080" t="s">
        <v>119</v>
      </c>
      <c r="E42" s="835">
        <v>15</v>
      </c>
      <c r="F42" s="554">
        <v>251</v>
      </c>
      <c r="G42" s="554" t="s">
        <v>107</v>
      </c>
      <c r="H42" s="554" t="s">
        <v>107</v>
      </c>
      <c r="I42" s="966">
        <v>27.94</v>
      </c>
      <c r="J42" s="745">
        <f t="shared" si="0"/>
        <v>1.0021474588403723</v>
      </c>
      <c r="K42" s="968">
        <v>0.28000000000000003</v>
      </c>
      <c r="L42" s="679">
        <v>1</v>
      </c>
      <c r="M42" s="736">
        <f t="shared" si="1"/>
        <v>0.28000000000000003</v>
      </c>
      <c r="N42" s="644" t="s">
        <v>173</v>
      </c>
      <c r="O42" s="838">
        <v>0.26</v>
      </c>
      <c r="P42" s="958">
        <v>43431</v>
      </c>
      <c r="Q42" s="958">
        <v>43446</v>
      </c>
      <c r="R42" s="736">
        <f t="shared" si="2"/>
        <v>7.6923076923076987</v>
      </c>
      <c r="S42" s="802">
        <f>IF(INDEX(Historical!$D$7:$D$1452,MATCH(B42,Historical!$B$7:$B$1452,0))=0,"n/a",(INDEX(Historical!$C$7:$C$1452,MATCH(B42,Historical!$B$7:$B$1452,0))/INDEX(Historical!$D$7:$D$1452,MATCH(B42,Historical!$B$7:$B$1452,0))-1)*100)</f>
        <v>8.3333333333333481</v>
      </c>
      <c r="T42" s="802">
        <f>IF(INDEX(Historical!$F$7:$F$1452,MATCH(B42,Historical!$B$7:$B$1452,0))=0,"n/a",((INDEX(Historical!$C$7:$C$1452,MATCH(B42,Historical!$B$7:$B$1452,0))/INDEX(Historical!$F$7:$F$1452,MATCH(B42,Historical!$B$7:$B$1452,0)))^(1/3)-1)*100)</f>
        <v>9.1392883061105934</v>
      </c>
      <c r="U42" s="802">
        <f>IF(INDEX(Historical!$I$7:$I$1452,MATCH(B42,Historical!$B$7:$B$1452,0))=0,"n/a",((INDEX(Historical!$C$7:$C$1452,MATCH(B42,Historical!$B$7:$B$1452,0))/INDEX(Historical!$I$7:$I$1452,MATCH(B42,Historical!$B$7:$B$1452,0)))^(1/5)-1)*100)</f>
        <v>11.628841548417412</v>
      </c>
      <c r="V42" s="802">
        <f>IF(INDEX(Historical!$O$7:$O$1452,MATCH(B42,Historical!$B$7:$B$1452,0))=0,"n/a",((INDEX(Historical!$C$7:$C$1452,MATCH(B42,Historical!$B$7:$B$1452,0))/INDEX(Historical!$O$7:$O$1452,MATCH(B42,Historical!$B$7:$B$1452,0)))^(1/10)-1)*100)</f>
        <v>15.792974364097635</v>
      </c>
      <c r="W42" s="803">
        <f t="shared" si="3"/>
        <v>0.73633004653343848</v>
      </c>
      <c r="X42" s="804">
        <f t="shared" si="4"/>
        <v>0.54595500227311788</v>
      </c>
      <c r="Y42" s="967"/>
      <c r="Z42" s="745">
        <f t="shared" si="5"/>
        <v>5.3639846743295028</v>
      </c>
      <c r="AA42" s="678">
        <f t="shared" si="6"/>
        <v>5.352490421455939</v>
      </c>
      <c r="AB42" s="679">
        <v>12</v>
      </c>
      <c r="AC42" s="959">
        <v>5.22</v>
      </c>
      <c r="AD42" s="959">
        <v>0.53</v>
      </c>
      <c r="AE42" s="959">
        <v>0.81</v>
      </c>
      <c r="AF42" s="959">
        <v>1.02</v>
      </c>
      <c r="AG42" s="959">
        <v>17.100000000000001</v>
      </c>
      <c r="AH42" s="959">
        <v>139.69999999999999</v>
      </c>
      <c r="AI42" s="959">
        <v>-17.510000000000002</v>
      </c>
      <c r="AJ42" s="959">
        <v>21.3</v>
      </c>
      <c r="AK42" s="959">
        <v>10</v>
      </c>
      <c r="AL42" s="969">
        <v>2610</v>
      </c>
      <c r="AM42" s="964">
        <v>0.3</v>
      </c>
      <c r="AN42" s="959">
        <v>0.3</v>
      </c>
      <c r="AO42" s="845">
        <f t="shared" si="7"/>
        <v>7.2784985858018461</v>
      </c>
      <c r="AP42" s="846">
        <f t="shared" si="8"/>
        <v>12.630989007257785</v>
      </c>
      <c r="AQ42" s="680">
        <f t="shared" si="9"/>
        <v>-50.740865574054595</v>
      </c>
      <c r="AR42" s="745">
        <f>INDEX(Historical!$C$7:$C$1452,MATCH(B42,Historical!$B$7:$B$1452,0))*IF(AH42="n/a",1.03,IF(AH42&lt;0,1.01,IF(AH42&gt;10,1.1,(1+AH42/100))))</f>
        <v>0.28600000000000003</v>
      </c>
      <c r="AS42" s="678">
        <f t="shared" si="10"/>
        <v>0.28886000000000006</v>
      </c>
      <c r="AT42" s="678">
        <f t="shared" si="15"/>
        <v>0.31774600000000008</v>
      </c>
      <c r="AU42" s="678">
        <f t="shared" si="15"/>
        <v>0.34952060000000013</v>
      </c>
      <c r="AV42" s="678">
        <f t="shared" si="15"/>
        <v>0.38447266000000019</v>
      </c>
      <c r="AW42" s="745">
        <f t="shared" si="12"/>
        <v>1.6265992600000005</v>
      </c>
      <c r="AX42" s="854">
        <f t="shared" si="13"/>
        <v>5.8217582677165369</v>
      </c>
      <c r="AY42" s="1090">
        <v>2.2799999999999998</v>
      </c>
      <c r="AZ42" s="964">
        <v>10.57</v>
      </c>
      <c r="BA42" s="964">
        <v>-27.55</v>
      </c>
      <c r="BB42" s="964">
        <v>-11.63</v>
      </c>
      <c r="BC42" s="964">
        <v>-16.309999999999999</v>
      </c>
      <c r="BE42" s="701">
        <v>2005</v>
      </c>
      <c r="BF42" s="986" t="e">
        <f>#VALUE!</f>
        <v>#VALUE!</v>
      </c>
      <c r="BG42" s="972">
        <v>0.70000000000000007</v>
      </c>
    </row>
    <row r="43" spans="1:59" s="882" customFormat="1" ht="11.25" customHeight="1" x14ac:dyDescent="0.2">
      <c r="A43" s="740" t="s">
        <v>917</v>
      </c>
      <c r="B43" s="890" t="s">
        <v>918</v>
      </c>
      <c r="C43" s="1080" t="s">
        <v>109</v>
      </c>
      <c r="D43" s="1080" t="s">
        <v>4432</v>
      </c>
      <c r="E43" s="862">
        <v>7</v>
      </c>
      <c r="F43" s="554">
        <v>635</v>
      </c>
      <c r="G43" s="1179" t="s">
        <v>116</v>
      </c>
      <c r="H43" s="1179" t="s">
        <v>116</v>
      </c>
      <c r="I43" s="863">
        <v>95.32</v>
      </c>
      <c r="J43" s="864">
        <f t="shared" si="0"/>
        <v>1.6365925304238356</v>
      </c>
      <c r="K43" s="865">
        <v>0.39</v>
      </c>
      <c r="L43" s="866">
        <v>4</v>
      </c>
      <c r="M43" s="867">
        <f t="shared" si="1"/>
        <v>1.56</v>
      </c>
      <c r="N43" s="868" t="s">
        <v>701</v>
      </c>
      <c r="O43" s="869">
        <v>0.35</v>
      </c>
      <c r="P43" s="870">
        <v>43377</v>
      </c>
      <c r="Q43" s="870">
        <v>43413</v>
      </c>
      <c r="R43" s="867">
        <f t="shared" si="2"/>
        <v>11.428571428571439</v>
      </c>
      <c r="S43" s="802">
        <f>IF(INDEX(Historical!$D$7:$D$1452,MATCH(B43,Historical!$B$7:$B$1452,0))=0,"n/a",(INDEX(Historical!$C$7:$C$1452,MATCH(B43,Historical!$B$7:$B$1452,0))/INDEX(Historical!$D$7:$D$1452,MATCH(B43,Historical!$B$7:$B$1452,0))-1)*100)</f>
        <v>10.084033613445387</v>
      </c>
      <c r="T43" s="802">
        <f>IF(INDEX(Historical!$F$7:$F$1452,MATCH(B43,Historical!$B$7:$B$1452,0))=0,"n/a",((INDEX(Historical!$C$7:$C$1452,MATCH(B43,Historical!$B$7:$B$1452,0))/INDEX(Historical!$F$7:$F$1452,MATCH(B43,Historical!$B$7:$B$1452,0)))^(1/3)-1)*100)</f>
        <v>10.157754199552382</v>
      </c>
      <c r="U43" s="802">
        <f>IF(INDEX(Historical!$I$7:$I$1452,MATCH(B43,Historical!$B$7:$B$1452,0))=0,"n/a",((INDEX(Historical!$C$7:$C$1452,MATCH(B43,Historical!$B$7:$B$1452,0))/INDEX(Historical!$I$7:$I$1452,MATCH(B43,Historical!$B$7:$B$1452,0)))^(1/5)-1)*100)</f>
        <v>10.926507261961182</v>
      </c>
      <c r="V43" s="802">
        <f>IF(INDEX(Historical!$O$7:$O$1452,MATCH(B43,Historical!$B$7:$B$1452,0))=0,"n/a",((INDEX(Historical!$C$7:$C$1452,MATCH(B43,Historical!$B$7:$B$1452,0))/INDEX(Historical!$O$7:$O$1452,MATCH(B43,Historical!$B$7:$B$1452,0)))^(1/10)-1)*100)</f>
        <v>8.1214856522852088</v>
      </c>
      <c r="W43" s="871">
        <f t="shared" si="3"/>
        <v>1.3453828190765444</v>
      </c>
      <c r="X43" s="872">
        <f t="shared" si="4"/>
        <v>1.255920374938067</v>
      </c>
      <c r="Y43" s="887"/>
      <c r="Z43" s="864">
        <f t="shared" si="5"/>
        <v>21.666666666666668</v>
      </c>
      <c r="AA43" s="874">
        <f t="shared" si="6"/>
        <v>13.238888888888887</v>
      </c>
      <c r="AB43" s="866">
        <v>12</v>
      </c>
      <c r="AC43" s="875">
        <v>7.2</v>
      </c>
      <c r="AD43" s="875">
        <v>1.06</v>
      </c>
      <c r="AE43" s="875">
        <v>2.08</v>
      </c>
      <c r="AF43" s="875">
        <v>3.81</v>
      </c>
      <c r="AG43" s="875">
        <v>18</v>
      </c>
      <c r="AH43" s="875">
        <v>4.5</v>
      </c>
      <c r="AI43" s="875">
        <v>10.11</v>
      </c>
      <c r="AJ43" s="875">
        <v>8.6999999999999993</v>
      </c>
      <c r="AK43" s="875">
        <v>12.5</v>
      </c>
      <c r="AL43" s="876">
        <v>83090</v>
      </c>
      <c r="AM43" s="877">
        <v>0.27999999999999997</v>
      </c>
      <c r="AN43" s="875">
        <v>5.91</v>
      </c>
      <c r="AO43" s="878">
        <f t="shared" si="7"/>
        <v>-0.67578909650386976</v>
      </c>
      <c r="AP43" s="879">
        <f t="shared" si="8"/>
        <v>12.563099792385017</v>
      </c>
      <c r="AQ43" s="880">
        <f t="shared" si="9"/>
        <v>49.725922444484702</v>
      </c>
      <c r="AR43" s="745">
        <f>INDEX(Historical!$C$7:$C$1452,MATCH(B43,Historical!$B$7:$B$1452,0))*IF(AH43="n/a",1.03,IF(AH43&lt;0,1.01,IF(AH43&gt;10,1.1,(1+AH43/100))))</f>
        <v>1.3689499999999999</v>
      </c>
      <c r="AS43" s="874">
        <f t="shared" si="10"/>
        <v>1.5058450000000001</v>
      </c>
      <c r="AT43" s="874">
        <f t="shared" si="15"/>
        <v>1.6564295000000002</v>
      </c>
      <c r="AU43" s="874">
        <f t="shared" si="15"/>
        <v>1.8220724500000003</v>
      </c>
      <c r="AV43" s="874">
        <f t="shared" si="15"/>
        <v>2.0042796950000006</v>
      </c>
      <c r="AW43" s="864">
        <f t="shared" si="12"/>
        <v>8.3575766450000017</v>
      </c>
      <c r="AX43" s="881">
        <f t="shared" si="13"/>
        <v>8.7679150702895523</v>
      </c>
      <c r="AY43" s="1091">
        <v>1.1599999999999999</v>
      </c>
      <c r="AZ43" s="877">
        <v>8.89</v>
      </c>
      <c r="BA43" s="877">
        <v>-16.79</v>
      </c>
      <c r="BB43" s="877">
        <v>-8.84</v>
      </c>
      <c r="BC43" s="877">
        <v>-6.38</v>
      </c>
      <c r="BD43" s="1007"/>
      <c r="BE43" s="701">
        <v>2012</v>
      </c>
      <c r="BF43" s="986" t="e">
        <f>#VALUE!</f>
        <v>#VALUE!</v>
      </c>
      <c r="BG43" s="938">
        <v>2</v>
      </c>
    </row>
    <row r="44" spans="1:59" ht="11.25" customHeight="1" x14ac:dyDescent="0.2">
      <c r="A44" s="645" t="s">
        <v>414</v>
      </c>
      <c r="B44" s="651" t="s">
        <v>415</v>
      </c>
      <c r="C44" s="1080" t="s">
        <v>109</v>
      </c>
      <c r="D44" s="1080" t="s">
        <v>119</v>
      </c>
      <c r="E44" s="835">
        <v>13</v>
      </c>
      <c r="F44" s="554">
        <v>292</v>
      </c>
      <c r="G44" s="554" t="s">
        <v>107</v>
      </c>
      <c r="H44" s="554" t="s">
        <v>107</v>
      </c>
      <c r="I44" s="966">
        <v>90.53</v>
      </c>
      <c r="J44" s="745">
        <f t="shared" si="0"/>
        <v>1.7673699326190215</v>
      </c>
      <c r="K44" s="968">
        <v>0.4</v>
      </c>
      <c r="L44" s="679">
        <v>4</v>
      </c>
      <c r="M44" s="736">
        <f t="shared" si="1"/>
        <v>1.6</v>
      </c>
      <c r="N44" s="644" t="s">
        <v>416</v>
      </c>
      <c r="O44" s="838">
        <v>0.35</v>
      </c>
      <c r="P44" s="958">
        <v>43385</v>
      </c>
      <c r="Q44" s="958">
        <v>43398</v>
      </c>
      <c r="R44" s="736">
        <f t="shared" si="2"/>
        <v>14.285714285714299</v>
      </c>
      <c r="S44" s="802">
        <f>IF(INDEX(Historical!$D$7:$D$1452,MATCH(B44,Historical!$B$7:$B$1452,0))=0,"n/a",(INDEX(Historical!$C$7:$C$1452,MATCH(B44,Historical!$B$7:$B$1452,0))/INDEX(Historical!$D$7:$D$1452,MATCH(B44,Historical!$B$7:$B$1452,0))-1)*100)</f>
        <v>11.713665943600859</v>
      </c>
      <c r="T44" s="802">
        <f>IF(INDEX(Historical!$F$7:$F$1452,MATCH(B44,Historical!$B$7:$B$1452,0))=0,"n/a",((INDEX(Historical!$C$7:$C$1452,MATCH(B44,Historical!$B$7:$B$1452,0))/INDEX(Historical!$F$7:$F$1452,MATCH(B44,Historical!$B$7:$B$1452,0)))^(1/3)-1)*100)</f>
        <v>12.262647962074947</v>
      </c>
      <c r="U44" s="802">
        <f>IF(INDEX(Historical!$I$7:$I$1452,MATCH(B44,Historical!$B$7:$B$1452,0))=0,"n/a",((INDEX(Historical!$C$7:$C$1452,MATCH(B44,Historical!$B$7:$B$1452,0))/INDEX(Historical!$I$7:$I$1452,MATCH(B44,Historical!$B$7:$B$1452,0)))^(1/5)-1)*100)</f>
        <v>12.326686587973491</v>
      </c>
      <c r="V44" s="802">
        <f>IF(INDEX(Historical!$O$7:$O$1452,MATCH(B44,Historical!$B$7:$B$1452,0))=0,"n/a",((INDEX(Historical!$C$7:$C$1452,MATCH(B44,Historical!$B$7:$B$1452,0))/INDEX(Historical!$O$7:$O$1452,MATCH(B44,Historical!$B$7:$B$1452,0)))^(1/10)-1)*100)</f>
        <v>12.400624616571164</v>
      </c>
      <c r="W44" s="803">
        <f t="shared" si="3"/>
        <v>0.99403755610028954</v>
      </c>
      <c r="X44" s="804">
        <f t="shared" si="4"/>
        <v>3.0065089238959728</v>
      </c>
      <c r="Y44" s="756"/>
      <c r="Z44" s="745">
        <f t="shared" si="5"/>
        <v>17.917133258678614</v>
      </c>
      <c r="AA44" s="678">
        <f t="shared" si="6"/>
        <v>10.137737961926092</v>
      </c>
      <c r="AB44" s="679">
        <v>12</v>
      </c>
      <c r="AC44" s="959">
        <v>8.93</v>
      </c>
      <c r="AD44" s="959">
        <v>0.81</v>
      </c>
      <c r="AE44" s="959">
        <v>1.1499999999999999</v>
      </c>
      <c r="AF44" s="959">
        <v>1.56</v>
      </c>
      <c r="AG44" s="959">
        <v>14.000000000000002</v>
      </c>
      <c r="AH44" s="959">
        <v>-15.299999999999999</v>
      </c>
      <c r="AI44" s="959">
        <v>-0.75</v>
      </c>
      <c r="AJ44" s="959">
        <v>4.1000000000000005</v>
      </c>
      <c r="AK44" s="959">
        <v>12.5</v>
      </c>
      <c r="AL44" s="969">
        <v>8360</v>
      </c>
      <c r="AM44" s="964">
        <v>0.5</v>
      </c>
      <c r="AN44" s="959">
        <v>0.25</v>
      </c>
      <c r="AO44" s="845">
        <f t="shared" si="7"/>
        <v>3.9563185586664211</v>
      </c>
      <c r="AP44" s="846">
        <f t="shared" si="8"/>
        <v>14.094056520592513</v>
      </c>
      <c r="AQ44" s="680">
        <f t="shared" si="9"/>
        <v>-16.161872315741142</v>
      </c>
      <c r="AR44" s="745">
        <f>INDEX(Historical!$C$7:$C$1452,MATCH(B44,Historical!$B$7:$B$1452,0))*IF(AH44="n/a",1.03,IF(AH44&lt;0,1.01,IF(AH44&gt;10,1.1,(1+AH44/100))))</f>
        <v>1.3003750000000001</v>
      </c>
      <c r="AS44" s="678">
        <f t="shared" si="10"/>
        <v>1.31337875</v>
      </c>
      <c r="AT44" s="678">
        <f t="shared" si="15"/>
        <v>1.4447166250000001</v>
      </c>
      <c r="AU44" s="678">
        <f t="shared" si="15"/>
        <v>1.5891882875000003</v>
      </c>
      <c r="AV44" s="678">
        <f t="shared" si="15"/>
        <v>1.7481071162500004</v>
      </c>
      <c r="AW44" s="745">
        <f t="shared" si="12"/>
        <v>7.3957657787500004</v>
      </c>
      <c r="AX44" s="854">
        <f t="shared" si="13"/>
        <v>8.169408791284658</v>
      </c>
      <c r="AY44" s="1090">
        <v>0.92</v>
      </c>
      <c r="AZ44" s="964">
        <v>7.5399999999999991</v>
      </c>
      <c r="BA44" s="964">
        <v>-23.47</v>
      </c>
      <c r="BB44" s="964">
        <v>-7.6700000000000008</v>
      </c>
      <c r="BC44" s="964">
        <v>-14.71</v>
      </c>
      <c r="BE44" s="701">
        <v>2007</v>
      </c>
      <c r="BF44" s="986" t="e">
        <f>#VALUE!</f>
        <v>#VALUE!</v>
      </c>
      <c r="BG44" s="972">
        <v>1.2</v>
      </c>
    </row>
    <row r="45" spans="1:59" ht="11.25" customHeight="1" x14ac:dyDescent="0.2">
      <c r="A45" s="566" t="s">
        <v>130</v>
      </c>
      <c r="B45" s="651" t="s">
        <v>131</v>
      </c>
      <c r="C45" s="1080" t="s">
        <v>132</v>
      </c>
      <c r="D45" s="1080" t="s">
        <v>4429</v>
      </c>
      <c r="E45" s="835">
        <v>64</v>
      </c>
      <c r="F45" s="554">
        <v>1</v>
      </c>
      <c r="G45" s="554" t="s">
        <v>38</v>
      </c>
      <c r="H45" s="554" t="s">
        <v>38</v>
      </c>
      <c r="I45" s="959">
        <v>67.040000000000006</v>
      </c>
      <c r="J45" s="745">
        <f t="shared" si="0"/>
        <v>1.6408114558472555</v>
      </c>
      <c r="K45" s="968">
        <v>0.27500000000000002</v>
      </c>
      <c r="L45" s="679">
        <v>4</v>
      </c>
      <c r="M45" s="736">
        <f t="shared" si="1"/>
        <v>1.1000000000000001</v>
      </c>
      <c r="N45" s="644" t="s">
        <v>120</v>
      </c>
      <c r="O45" s="838">
        <v>0.255</v>
      </c>
      <c r="P45" s="958">
        <v>43326</v>
      </c>
      <c r="Q45" s="958">
        <v>43343</v>
      </c>
      <c r="R45" s="736">
        <f t="shared" si="2"/>
        <v>7.8431372549019676</v>
      </c>
      <c r="S45" s="802">
        <f>IF(INDEX(Historical!$D$7:$D$1452,MATCH(B45,Historical!$B$7:$B$1452,0))=0,"n/a",(INDEX(Historical!$C$7:$C$1452,MATCH(B45,Historical!$B$7:$B$1452,0))/INDEX(Historical!$D$7:$D$1452,MATCH(B45,Historical!$B$7:$B$1452,0))-1)*100)</f>
        <v>8.7527352297593009</v>
      </c>
      <c r="T45" s="802">
        <f>IF(INDEX(Historical!$F$7:$F$1452,MATCH(B45,Historical!$B$7:$B$1452,0))=0,"n/a",((INDEX(Historical!$C$7:$C$1452,MATCH(B45,Historical!$B$7:$B$1452,0))/INDEX(Historical!$F$7:$F$1452,MATCH(B45,Historical!$B$7:$B$1452,0)))^(1/3)-1)*100)</f>
        <v>6.1946808374097717</v>
      </c>
      <c r="U45" s="802">
        <f>IF(INDEX(Historical!$I$7:$I$1452,MATCH(B45,Historical!$B$7:$B$1452,0))=0,"n/a",((INDEX(Historical!$C$7:$C$1452,MATCH(B45,Historical!$B$7:$B$1452,0))/INDEX(Historical!$I$7:$I$1452,MATCH(B45,Historical!$B$7:$B$1452,0)))^(1/5)-1)*100)</f>
        <v>9.376124693932919</v>
      </c>
      <c r="V45" s="802">
        <f>IF(INDEX(Historical!$O$7:$O$1452,MATCH(B45,Historical!$B$7:$B$1452,0))=0,"n/a",((INDEX(Historical!$C$7:$C$1452,MATCH(B45,Historical!$B$7:$B$1452,0))/INDEX(Historical!$O$7:$O$1452,MATCH(B45,Historical!$B$7:$B$1452,0)))^(1/10)-1)*100)</f>
        <v>7.6071925400794882</v>
      </c>
      <c r="W45" s="803">
        <f t="shared" si="3"/>
        <v>1.2325341634950846</v>
      </c>
      <c r="X45" s="804">
        <f t="shared" si="4"/>
        <v>1.6165732230918823</v>
      </c>
      <c r="Y45" s="759"/>
      <c r="Z45" s="745">
        <f t="shared" si="5"/>
        <v>65.088757396449708</v>
      </c>
      <c r="AA45" s="678">
        <f t="shared" si="6"/>
        <v>39.668639053254445</v>
      </c>
      <c r="AB45" s="679">
        <v>12</v>
      </c>
      <c r="AC45" s="959">
        <v>1.69</v>
      </c>
      <c r="AD45" s="959">
        <v>6.6</v>
      </c>
      <c r="AE45" s="959">
        <v>6.06</v>
      </c>
      <c r="AF45" s="959">
        <v>4.45</v>
      </c>
      <c r="AG45" s="959">
        <v>11.600000000000001</v>
      </c>
      <c r="AH45" s="959">
        <v>15.7</v>
      </c>
      <c r="AI45" s="959">
        <v>11.28</v>
      </c>
      <c r="AJ45" s="959">
        <v>5.8000000000000007</v>
      </c>
      <c r="AK45" s="959">
        <v>6</v>
      </c>
      <c r="AL45" s="969">
        <v>2610</v>
      </c>
      <c r="AM45" s="964">
        <v>0.89999999999999991</v>
      </c>
      <c r="AN45" s="959">
        <v>0.71</v>
      </c>
      <c r="AO45" s="845">
        <f t="shared" si="7"/>
        <v>-28.65170290347427</v>
      </c>
      <c r="AP45" s="846">
        <f t="shared" si="8"/>
        <v>11.016936149780175</v>
      </c>
      <c r="AQ45" s="680">
        <f t="shared" si="9"/>
        <v>180.0995408675536</v>
      </c>
      <c r="AR45" s="745">
        <f>INDEX(Historical!$C$7:$C$1452,MATCH(B45,Historical!$B$7:$B$1452,0))*IF(AH45="n/a",1.03,IF(AH45&lt;0,1.01,IF(AH45&gt;10,1.1,(1+AH45/100))))</f>
        <v>1.0934000000000001</v>
      </c>
      <c r="AS45" s="678">
        <f t="shared" si="10"/>
        <v>1.2027400000000004</v>
      </c>
      <c r="AT45" s="678">
        <f t="shared" si="15"/>
        <v>1.2749044000000005</v>
      </c>
      <c r="AU45" s="678">
        <f t="shared" si="15"/>
        <v>1.3513986640000006</v>
      </c>
      <c r="AV45" s="678">
        <f t="shared" si="15"/>
        <v>1.4324825838400008</v>
      </c>
      <c r="AW45" s="745">
        <f t="shared" si="12"/>
        <v>6.3549256478400018</v>
      </c>
      <c r="AX45" s="854">
        <f t="shared" si="13"/>
        <v>9.4793043673031043</v>
      </c>
      <c r="AY45" s="1090">
        <v>0.1</v>
      </c>
      <c r="AZ45" s="964">
        <v>33.92</v>
      </c>
      <c r="BA45" s="964">
        <v>-3.6900000000000004</v>
      </c>
      <c r="BB45" s="964">
        <v>2.9499999999999997</v>
      </c>
      <c r="BC45" s="964">
        <v>12.68</v>
      </c>
      <c r="BE45" s="701">
        <v>1955</v>
      </c>
      <c r="BF45" s="986" t="e">
        <f>#VALUE!</f>
        <v>#VALUE!</v>
      </c>
      <c r="BG45" s="972">
        <v>4.3999999999999995</v>
      </c>
    </row>
    <row r="46" spans="1:59" ht="11.25" customHeight="1" x14ac:dyDescent="0.2">
      <c r="A46" s="667" t="s">
        <v>919</v>
      </c>
      <c r="B46" s="651" t="s">
        <v>920</v>
      </c>
      <c r="C46" s="1080" t="s">
        <v>4407</v>
      </c>
      <c r="D46" s="1080" t="s">
        <v>4408</v>
      </c>
      <c r="E46" s="835">
        <v>9</v>
      </c>
      <c r="F46" s="554">
        <v>416</v>
      </c>
      <c r="G46" s="554" t="s">
        <v>107</v>
      </c>
      <c r="H46" s="554" t="s">
        <v>107</v>
      </c>
      <c r="I46" s="966">
        <v>158.19</v>
      </c>
      <c r="J46" s="745">
        <f t="shared" si="0"/>
        <v>2.1240280675137493</v>
      </c>
      <c r="K46" s="968">
        <v>0.84</v>
      </c>
      <c r="L46" s="679">
        <v>4</v>
      </c>
      <c r="M46" s="736">
        <f t="shared" si="1"/>
        <v>3.36</v>
      </c>
      <c r="N46" s="644" t="s">
        <v>4129</v>
      </c>
      <c r="O46" s="838">
        <v>0.79</v>
      </c>
      <c r="P46" s="958">
        <v>43460</v>
      </c>
      <c r="Q46" s="958">
        <v>43479</v>
      </c>
      <c r="R46" s="736">
        <f t="shared" si="2"/>
        <v>6.329113924050624</v>
      </c>
      <c r="S46" s="802">
        <f>IF(INDEX(Historical!$D$7:$D$1452,MATCH(B46,Historical!$B$7:$B$1452,0))=0,"n/a",(INDEX(Historical!$C$7:$C$1452,MATCH(B46,Historical!$B$7:$B$1452,0))/INDEX(Historical!$D$7:$D$1452,MATCH(B46,Historical!$B$7:$B$1452,0))-1)*100)</f>
        <v>19.999999999999996</v>
      </c>
      <c r="T46" s="802">
        <f>IF(INDEX(Historical!$F$7:$F$1452,MATCH(B46,Historical!$B$7:$B$1452,0))=0,"n/a",((INDEX(Historical!$C$7:$C$1452,MATCH(B46,Historical!$B$7:$B$1452,0))/INDEX(Historical!$F$7:$F$1452,MATCH(B46,Historical!$B$7:$B$1452,0)))^(1/3)-1)*100)</f>
        <v>23.545035086408795</v>
      </c>
      <c r="U46" s="802">
        <f>IF(INDEX(Historical!$I$7:$I$1452,MATCH(B46,Historical!$B$7:$B$1452,0))=0,"n/a",((INDEX(Historical!$C$7:$C$1452,MATCH(B46,Historical!$B$7:$B$1452,0))/INDEX(Historical!$I$7:$I$1452,MATCH(B46,Historical!$B$7:$B$1452,0)))^(1/5)-1)*100)</f>
        <v>24.014447702949361</v>
      </c>
      <c r="V46" s="802" t="str">
        <f>IF(INDEX(Historical!$O$7:$O$1452,MATCH(B46,Historical!$B$7:$B$1452,0))=0,"n/a",((INDEX(Historical!$C$7:$C$1452,MATCH(B46,Historical!$B$7:$B$1452,0))/INDEX(Historical!$O$7:$O$1452,MATCH(B46,Historical!$B$7:$B$1452,0)))^(1/10)-1)*100)</f>
        <v>n/a</v>
      </c>
      <c r="W46" s="803" t="str">
        <f t="shared" si="3"/>
        <v>n/a</v>
      </c>
      <c r="X46" s="804">
        <f t="shared" si="4"/>
        <v>2.2870902574237486</v>
      </c>
      <c r="Y46" s="967" t="s">
        <v>4040</v>
      </c>
      <c r="Z46" s="745">
        <f t="shared" si="5"/>
        <v>128.73563218390805</v>
      </c>
      <c r="AA46" s="678">
        <f t="shared" si="6"/>
        <v>60.609195402298852</v>
      </c>
      <c r="AB46" s="679">
        <v>12</v>
      </c>
      <c r="AC46" s="959">
        <v>2.61</v>
      </c>
      <c r="AD46" s="959">
        <v>8.49</v>
      </c>
      <c r="AE46" s="959">
        <v>10.220000000000001</v>
      </c>
      <c r="AF46" s="959">
        <v>13.03</v>
      </c>
      <c r="AG46" s="959">
        <v>19.900000000000002</v>
      </c>
      <c r="AH46" s="959">
        <v>32.700000000000003</v>
      </c>
      <c r="AI46" s="959">
        <v>22.36</v>
      </c>
      <c r="AJ46" s="959">
        <v>10.5</v>
      </c>
      <c r="AK46" s="959">
        <v>7.13</v>
      </c>
      <c r="AL46" s="969">
        <v>71690</v>
      </c>
      <c r="AM46" s="964">
        <v>0.1</v>
      </c>
      <c r="AN46" s="959">
        <v>3.97</v>
      </c>
      <c r="AO46" s="845">
        <f t="shared" si="7"/>
        <v>-34.470719631835742</v>
      </c>
      <c r="AP46" s="846">
        <f t="shared" si="8"/>
        <v>26.13847577046311</v>
      </c>
      <c r="AQ46" s="680">
        <f t="shared" si="9"/>
        <v>492.44795968064352</v>
      </c>
      <c r="AR46" s="745">
        <f>INDEX(Historical!$C$7:$C$1452,MATCH(B46,Historical!$B$7:$B$1452,0))*IF(AH46="n/a",1.03,IF(AH46&lt;0,1.01,IF(AH46&gt;10,1.1,(1+AH46/100))))</f>
        <v>2.9040000000000004</v>
      </c>
      <c r="AS46" s="678">
        <f t="shared" si="10"/>
        <v>3.1944000000000008</v>
      </c>
      <c r="AT46" s="678">
        <f t="shared" si="15"/>
        <v>3.4221607200000004</v>
      </c>
      <c r="AU46" s="678">
        <f t="shared" si="15"/>
        <v>3.6661607793360003</v>
      </c>
      <c r="AV46" s="678">
        <f t="shared" si="15"/>
        <v>3.9275580429026569</v>
      </c>
      <c r="AW46" s="745">
        <f t="shared" si="12"/>
        <v>17.114279542238659</v>
      </c>
      <c r="AX46" s="854">
        <f t="shared" si="13"/>
        <v>10.818812530652165</v>
      </c>
      <c r="AY46" s="1090">
        <v>0.57999999999999996</v>
      </c>
      <c r="AZ46" s="964">
        <v>21.34</v>
      </c>
      <c r="BA46" s="964">
        <v>-6.16</v>
      </c>
      <c r="BB46" s="964">
        <v>-0.63</v>
      </c>
      <c r="BC46" s="964">
        <v>7.5600000000000005</v>
      </c>
      <c r="BE46" s="701">
        <v>2011</v>
      </c>
      <c r="BF46" s="986" t="e">
        <f>#VALUE!</f>
        <v>#VALUE!</v>
      </c>
      <c r="BG46" s="972">
        <v>3.5000000000000004</v>
      </c>
    </row>
    <row r="47" spans="1:59" ht="11.25" customHeight="1" x14ac:dyDescent="0.2">
      <c r="A47" s="645" t="s">
        <v>417</v>
      </c>
      <c r="B47" s="651" t="s">
        <v>418</v>
      </c>
      <c r="C47" s="1080" t="s">
        <v>132</v>
      </c>
      <c r="D47" s="1080" t="s">
        <v>4429</v>
      </c>
      <c r="E47" s="835">
        <v>11</v>
      </c>
      <c r="F47" s="554">
        <v>311</v>
      </c>
      <c r="G47" s="554" t="s">
        <v>116</v>
      </c>
      <c r="H47" s="554" t="s">
        <v>116</v>
      </c>
      <c r="I47" s="966">
        <v>90.77</v>
      </c>
      <c r="J47" s="745">
        <f t="shared" si="0"/>
        <v>2.0050677536631047</v>
      </c>
      <c r="K47" s="968">
        <v>0.45500000000000002</v>
      </c>
      <c r="L47" s="679">
        <v>4</v>
      </c>
      <c r="M47" s="736">
        <f t="shared" si="1"/>
        <v>1.82</v>
      </c>
      <c r="N47" s="644" t="s">
        <v>120</v>
      </c>
      <c r="O47" s="838">
        <v>0.41499999999999998</v>
      </c>
      <c r="P47" s="958">
        <v>43230</v>
      </c>
      <c r="Q47" s="958">
        <v>43252</v>
      </c>
      <c r="R47" s="736">
        <f t="shared" si="2"/>
        <v>9.6385542168674796</v>
      </c>
      <c r="S47" s="802">
        <f>IF(INDEX(Historical!$D$7:$D$1452,MATCH(B47,Historical!$B$7:$B$1452,0))=0,"n/a",(INDEX(Historical!$C$7:$C$1452,MATCH(B47,Historical!$B$7:$B$1452,0))/INDEX(Historical!$D$7:$D$1452,MATCH(B47,Historical!$B$7:$B$1452,0))-1)*100)</f>
        <v>10.580204778156975</v>
      </c>
      <c r="T47" s="802">
        <f>IF(INDEX(Historical!$F$7:$F$1452,MATCH(B47,Historical!$B$7:$B$1452,0))=0,"n/a",((INDEX(Historical!$C$7:$C$1452,MATCH(B47,Historical!$B$7:$B$1452,0))/INDEX(Historical!$F$7:$F$1452,MATCH(B47,Historical!$B$7:$B$1452,0)))^(1/3)-1)*100)</f>
        <v>10.215636926059734</v>
      </c>
      <c r="U47" s="802">
        <f>IF(INDEX(Historical!$I$7:$I$1452,MATCH(B47,Historical!$B$7:$B$1452,0))=0,"n/a",((INDEX(Historical!$C$7:$C$1452,MATCH(B47,Historical!$B$7:$B$1452,0))/INDEX(Historical!$I$7:$I$1452,MATCH(B47,Historical!$B$7:$B$1452,0)))^(1/5)-1)*100)</f>
        <v>11.032151746146003</v>
      </c>
      <c r="V47" s="802" t="str">
        <f>IF(INDEX(Historical!$O$7:$O$1452,MATCH(B47,Historical!$B$7:$B$1452,0))=0,"n/a",((INDEX(Historical!$C$7:$C$1452,MATCH(B47,Historical!$B$7:$B$1452,0))/INDEX(Historical!$O$7:$O$1452,MATCH(B47,Historical!$B$7:$B$1452,0)))^(1/10)-1)*100)</f>
        <v>n/a</v>
      </c>
      <c r="W47" s="803" t="str">
        <f t="shared" si="3"/>
        <v>n/a</v>
      </c>
      <c r="X47" s="804">
        <f t="shared" si="4"/>
        <v>1.3964749045754432</v>
      </c>
      <c r="Y47" s="756"/>
      <c r="Z47" s="745">
        <f t="shared" si="5"/>
        <v>56.521739130434781</v>
      </c>
      <c r="AA47" s="678">
        <f t="shared" si="6"/>
        <v>28.189440993788818</v>
      </c>
      <c r="AB47" s="679">
        <v>12</v>
      </c>
      <c r="AC47" s="959">
        <v>3.22</v>
      </c>
      <c r="AD47" s="959">
        <v>3.44</v>
      </c>
      <c r="AE47" s="959">
        <v>5.08</v>
      </c>
      <c r="AF47" s="959">
        <v>2.8</v>
      </c>
      <c r="AG47" s="959">
        <v>8.1</v>
      </c>
      <c r="AH47" s="959">
        <v>17.7</v>
      </c>
      <c r="AI47" s="959">
        <v>8.2000000000000011</v>
      </c>
      <c r="AJ47" s="959">
        <v>7.9</v>
      </c>
      <c r="AK47" s="959">
        <v>8.2000000000000011</v>
      </c>
      <c r="AL47" s="969">
        <v>17320</v>
      </c>
      <c r="AM47" s="964">
        <v>0.1</v>
      </c>
      <c r="AN47" s="959">
        <v>1.43</v>
      </c>
      <c r="AO47" s="845">
        <f t="shared" si="7"/>
        <v>-15.15222149397971</v>
      </c>
      <c r="AP47" s="846">
        <f t="shared" si="8"/>
        <v>13.037219499809108</v>
      </c>
      <c r="AQ47" s="680">
        <f t="shared" si="9"/>
        <v>87.297072152009278</v>
      </c>
      <c r="AR47" s="745">
        <f>INDEX(Historical!$C$7:$C$1452,MATCH(B47,Historical!$B$7:$B$1452,0))*IF(AH47="n/a",1.03,IF(AH47&lt;0,1.01,IF(AH47&gt;10,1.1,(1+AH47/100))))</f>
        <v>1.782</v>
      </c>
      <c r="AS47" s="678">
        <f t="shared" si="10"/>
        <v>1.9281240000000002</v>
      </c>
      <c r="AT47" s="678">
        <f t="shared" ref="AT47:AV66" si="16">IF($AK47="n/a",1.03*AS47,IF($AK47&lt;0,1.01*AS47,IF($AK47&gt;10,1.1*AS47,(1+$AK47/100)*AS47)))</f>
        <v>2.0862301680000002</v>
      </c>
      <c r="AU47" s="678">
        <f t="shared" si="16"/>
        <v>2.2573010417760004</v>
      </c>
      <c r="AV47" s="678">
        <f t="shared" si="16"/>
        <v>2.4423997272016327</v>
      </c>
      <c r="AW47" s="745">
        <f t="shared" si="12"/>
        <v>10.496054936977632</v>
      </c>
      <c r="AX47" s="854">
        <f t="shared" si="13"/>
        <v>11.563352359785869</v>
      </c>
      <c r="AY47" s="1090">
        <v>0.21</v>
      </c>
      <c r="AZ47" s="964">
        <v>19.37</v>
      </c>
      <c r="BA47" s="964">
        <v>-7.55</v>
      </c>
      <c r="BB47" s="964">
        <v>-1.26</v>
      </c>
      <c r="BC47" s="964">
        <v>4.42</v>
      </c>
      <c r="BE47" s="701">
        <v>2008</v>
      </c>
      <c r="BF47" s="986" t="e">
        <f>#VALUE!</f>
        <v>#VALUE!</v>
      </c>
      <c r="BG47" s="972">
        <v>2.1999999999999997</v>
      </c>
    </row>
    <row r="48" spans="1:59" ht="11.25" customHeight="1" x14ac:dyDescent="0.2">
      <c r="A48" s="645" t="s">
        <v>419</v>
      </c>
      <c r="B48" s="651" t="s">
        <v>420</v>
      </c>
      <c r="C48" s="1080" t="s">
        <v>132</v>
      </c>
      <c r="D48" s="1080" t="s">
        <v>4428</v>
      </c>
      <c r="E48" s="836">
        <v>14</v>
      </c>
      <c r="F48" s="554">
        <v>255</v>
      </c>
      <c r="G48" s="554" t="s">
        <v>107</v>
      </c>
      <c r="H48" s="554" t="s">
        <v>107</v>
      </c>
      <c r="I48" s="966">
        <v>25.3</v>
      </c>
      <c r="J48" s="745">
        <f t="shared" si="0"/>
        <v>15.019762845849801</v>
      </c>
      <c r="K48" s="968">
        <v>0.95</v>
      </c>
      <c r="L48" s="679">
        <v>4</v>
      </c>
      <c r="M48" s="736">
        <f t="shared" si="1"/>
        <v>3.8</v>
      </c>
      <c r="N48" s="644" t="s">
        <v>239</v>
      </c>
      <c r="O48" s="838">
        <v>0.94</v>
      </c>
      <c r="P48" s="960">
        <v>42863</v>
      </c>
      <c r="Q48" s="960">
        <v>42873</v>
      </c>
      <c r="R48" s="736">
        <f t="shared" si="2"/>
        <v>1.0638297872340436</v>
      </c>
      <c r="S48" s="802">
        <f>IF(INDEX(Historical!$D$7:$D$1452,MATCH(B48,Historical!$B$7:$B$1452,0))=0,"n/a",(INDEX(Historical!$C$7:$C$1452,MATCH(B48,Historical!$B$7:$B$1452,0))/INDEX(Historical!$D$7:$D$1452,MATCH(B48,Historical!$B$7:$B$1452,0))-1)*100)</f>
        <v>1.3368983957219083</v>
      </c>
      <c r="T48" s="802">
        <f>IF(INDEX(Historical!$F$7:$F$1452,MATCH(B48,Historical!$B$7:$B$1452,0))=0,"n/a",((INDEX(Historical!$C$7:$C$1452,MATCH(B48,Historical!$B$7:$B$1452,0))/INDEX(Historical!$F$7:$F$1452,MATCH(B48,Historical!$B$7:$B$1452,0)))^(1/3)-1)*100)</f>
        <v>2.8852985183126734</v>
      </c>
      <c r="U48" s="802">
        <f>IF(INDEX(Historical!$I$7:$I$1452,MATCH(B48,Historical!$B$7:$B$1452,0))=0,"n/a",((INDEX(Historical!$C$7:$C$1452,MATCH(B48,Historical!$B$7:$B$1452,0))/INDEX(Historical!$I$7:$I$1452,MATCH(B48,Historical!$B$7:$B$1452,0)))^(1/5)-1)*100)</f>
        <v>3.686385473777265</v>
      </c>
      <c r="V48" s="802">
        <f>IF(INDEX(Historical!$O$7:$O$1452,MATCH(B48,Historical!$B$7:$B$1452,0))=0,"n/a",((INDEX(Historical!$C$7:$C$1452,MATCH(B48,Historical!$B$7:$B$1452,0))/INDEX(Historical!$O$7:$O$1452,MATCH(B48,Historical!$B$7:$B$1452,0)))^(1/10)-1)*100)</f>
        <v>4.6314434597304999</v>
      </c>
      <c r="W48" s="803">
        <f t="shared" si="3"/>
        <v>0.79594742024374687</v>
      </c>
      <c r="X48" s="804" t="str">
        <f t="shared" si="4"/>
        <v>n/a</v>
      </c>
      <c r="Y48" s="770" t="s">
        <v>4487</v>
      </c>
      <c r="Z48" s="745">
        <f t="shared" si="5"/>
        <v>246.75324675324671</v>
      </c>
      <c r="AA48" s="678">
        <f t="shared" si="6"/>
        <v>16.428571428571427</v>
      </c>
      <c r="AB48" s="679">
        <v>12</v>
      </c>
      <c r="AC48" s="959">
        <v>1.54</v>
      </c>
      <c r="AD48" s="959">
        <v>0.68</v>
      </c>
      <c r="AE48" s="959">
        <v>0.87</v>
      </c>
      <c r="AF48" s="959">
        <v>4.49</v>
      </c>
      <c r="AG48" s="959">
        <v>20.9</v>
      </c>
      <c r="AH48" s="961">
        <v>22.5</v>
      </c>
      <c r="AI48" s="961">
        <v>5.25</v>
      </c>
      <c r="AJ48" s="962">
        <v>-6.4</v>
      </c>
      <c r="AK48" s="962">
        <v>24.099999999999998</v>
      </c>
      <c r="AL48" s="969">
        <v>2460</v>
      </c>
      <c r="AM48" s="964">
        <v>25.66</v>
      </c>
      <c r="AN48" s="959">
        <v>5.35</v>
      </c>
      <c r="AO48" s="845">
        <f t="shared" si="7"/>
        <v>2.277576891055638</v>
      </c>
      <c r="AP48" s="846">
        <f t="shared" si="8"/>
        <v>18.706148319627065</v>
      </c>
      <c r="AQ48" s="680">
        <f t="shared" si="9"/>
        <v>81.063875425571808</v>
      </c>
      <c r="AR48" s="745">
        <f>INDEX(Historical!$C$7:$C$1452,MATCH(B48,Historical!$B$7:$B$1452,0))*IF(AH48="n/a",1.03,IF(AH48&lt;0,1.01,IF(AH48&gt;10,1.1,(1+AH48/100))))</f>
        <v>4.1689999999999996</v>
      </c>
      <c r="AS48" s="678">
        <f t="shared" si="10"/>
        <v>4.3878724999999994</v>
      </c>
      <c r="AT48" s="678">
        <f t="shared" si="16"/>
        <v>4.8266597500000001</v>
      </c>
      <c r="AU48" s="678">
        <f t="shared" si="16"/>
        <v>5.3093257250000008</v>
      </c>
      <c r="AV48" s="678">
        <f t="shared" si="16"/>
        <v>5.840258297500001</v>
      </c>
      <c r="AW48" s="745">
        <f t="shared" si="12"/>
        <v>24.533116272499999</v>
      </c>
      <c r="AX48" s="854">
        <f t="shared" si="13"/>
        <v>96.968839021739129</v>
      </c>
      <c r="AY48" s="1090">
        <v>1</v>
      </c>
      <c r="AZ48" s="964">
        <v>11.21</v>
      </c>
      <c r="BA48" s="964">
        <v>-47.69</v>
      </c>
      <c r="BB48" s="964">
        <v>-24.990000000000002</v>
      </c>
      <c r="BC48" s="964">
        <v>-35.620000000000005</v>
      </c>
      <c r="BE48" s="701">
        <v>2006</v>
      </c>
      <c r="BF48" s="986" t="e">
        <f>#VALUE!</f>
        <v>#VALUE!</v>
      </c>
      <c r="BG48" s="972">
        <v>3.5000000000000004</v>
      </c>
    </row>
    <row r="49" spans="1:59" ht="11.25" customHeight="1" x14ac:dyDescent="0.2">
      <c r="A49" s="645" t="s">
        <v>421</v>
      </c>
      <c r="B49" s="651" t="s">
        <v>422</v>
      </c>
      <c r="C49" s="1080" t="s">
        <v>109</v>
      </c>
      <c r="D49" s="1080" t="s">
        <v>4423</v>
      </c>
      <c r="E49" s="835">
        <v>14</v>
      </c>
      <c r="F49" s="554">
        <v>262</v>
      </c>
      <c r="G49" s="554" t="s">
        <v>116</v>
      </c>
      <c r="H49" s="554" t="s">
        <v>116</v>
      </c>
      <c r="I49" s="966">
        <v>104.37</v>
      </c>
      <c r="J49" s="745">
        <f t="shared" si="0"/>
        <v>3.4492670307559639</v>
      </c>
      <c r="K49" s="968">
        <v>0.9</v>
      </c>
      <c r="L49" s="679">
        <v>4</v>
      </c>
      <c r="M49" s="736">
        <f t="shared" si="1"/>
        <v>3.6</v>
      </c>
      <c r="N49" s="644" t="s">
        <v>239</v>
      </c>
      <c r="O49" s="838">
        <v>0.83</v>
      </c>
      <c r="P49" s="958">
        <v>43224</v>
      </c>
      <c r="Q49" s="958">
        <v>43238</v>
      </c>
      <c r="R49" s="736">
        <f t="shared" si="2"/>
        <v>8.4337349397590433</v>
      </c>
      <c r="S49" s="802">
        <f>IF(INDEX(Historical!$D$7:$D$1452,MATCH(B49,Historical!$B$7:$B$1452,0))=0,"n/a",(INDEX(Historical!$C$7:$C$1452,MATCH(B49,Historical!$B$7:$B$1452,0))/INDEX(Historical!$D$7:$D$1452,MATCH(B49,Historical!$B$7:$B$1452,0))-1)*100)</f>
        <v>10.95890410958904</v>
      </c>
      <c r="T49" s="802">
        <f>IF(INDEX(Historical!$F$7:$F$1452,MATCH(B49,Historical!$B$7:$B$1452,0))=0,"n/a",((INDEX(Historical!$C$7:$C$1452,MATCH(B49,Historical!$B$7:$B$1452,0))/INDEX(Historical!$F$7:$F$1452,MATCH(B49,Historical!$B$7:$B$1452,0)))^(1/3)-1)*100)</f>
        <v>12.757522154286649</v>
      </c>
      <c r="U49" s="802">
        <f>IF(INDEX(Historical!$I$7:$I$1452,MATCH(B49,Historical!$B$7:$B$1452,0))=0,"n/a",((INDEX(Historical!$C$7:$C$1452,MATCH(B49,Historical!$B$7:$B$1452,0))/INDEX(Historical!$I$7:$I$1452,MATCH(B49,Historical!$B$7:$B$1452,0)))^(1/5)-1)*100)</f>
        <v>17.77193064783129</v>
      </c>
      <c r="V49" s="802">
        <f>IF(INDEX(Historical!$O$7:$O$1452,MATCH(B49,Historical!$B$7:$B$1452,0))=0,"n/a",((INDEX(Historical!$C$7:$C$1452,MATCH(B49,Historical!$B$7:$B$1452,0))/INDEX(Historical!$O$7:$O$1452,MATCH(B49,Historical!$B$7:$B$1452,0)))^(1/10)-1)*100)</f>
        <v>19.188868892170817</v>
      </c>
      <c r="W49" s="803">
        <f t="shared" si="3"/>
        <v>0.92615832374999207</v>
      </c>
      <c r="X49" s="804">
        <f t="shared" si="4"/>
        <v>0.91138105886314313</v>
      </c>
      <c r="Y49" s="760"/>
      <c r="Z49" s="745">
        <f t="shared" si="5"/>
        <v>26.726057906458795</v>
      </c>
      <c r="AA49" s="678">
        <f t="shared" si="6"/>
        <v>7.7483296213808464</v>
      </c>
      <c r="AB49" s="679">
        <v>12</v>
      </c>
      <c r="AC49" s="959">
        <v>13.47</v>
      </c>
      <c r="AD49" s="959">
        <v>0.52</v>
      </c>
      <c r="AE49" s="959">
        <v>1.1599999999999999</v>
      </c>
      <c r="AF49" s="959">
        <v>2.68</v>
      </c>
      <c r="AG49" s="959">
        <v>30.099999999999998</v>
      </c>
      <c r="AH49" s="959">
        <v>44.3</v>
      </c>
      <c r="AI49" s="959">
        <v>8.68</v>
      </c>
      <c r="AJ49" s="959">
        <v>19.5</v>
      </c>
      <c r="AK49" s="959">
        <v>15</v>
      </c>
      <c r="AL49" s="969">
        <v>14950</v>
      </c>
      <c r="AM49" s="964">
        <v>0.1</v>
      </c>
      <c r="AN49" s="959">
        <v>2.71</v>
      </c>
      <c r="AO49" s="845">
        <f t="shared" si="7"/>
        <v>13.472868057206405</v>
      </c>
      <c r="AP49" s="846">
        <f t="shared" si="8"/>
        <v>21.221197678587252</v>
      </c>
      <c r="AQ49" s="680">
        <f t="shared" si="9"/>
        <v>-3.931683138622255</v>
      </c>
      <c r="AR49" s="745">
        <f>INDEX(Historical!$C$7:$C$1452,MATCH(B49,Historical!$B$7:$B$1452,0))*IF(AH49="n/a",1.03,IF(AH49&lt;0,1.01,IF(AH49&gt;10,1.1,(1+AH49/100))))</f>
        <v>3.5640000000000001</v>
      </c>
      <c r="AS49" s="678">
        <f t="shared" si="10"/>
        <v>3.8733552000000002</v>
      </c>
      <c r="AT49" s="678">
        <f t="shared" si="16"/>
        <v>4.2606907200000004</v>
      </c>
      <c r="AU49" s="678">
        <f t="shared" si="16"/>
        <v>4.686759792000001</v>
      </c>
      <c r="AV49" s="678">
        <f t="shared" si="16"/>
        <v>5.1554357712000014</v>
      </c>
      <c r="AW49" s="745">
        <f t="shared" si="12"/>
        <v>21.540241483200003</v>
      </c>
      <c r="AX49" s="854">
        <f t="shared" si="13"/>
        <v>20.638345772923255</v>
      </c>
      <c r="AY49" s="1090">
        <v>1.74</v>
      </c>
      <c r="AZ49" s="964">
        <v>9.07</v>
      </c>
      <c r="BA49" s="964">
        <v>-43.25</v>
      </c>
      <c r="BB49" s="964">
        <v>-14.02</v>
      </c>
      <c r="BC49" s="964">
        <v>-24.27</v>
      </c>
      <c r="BE49" s="701">
        <v>2005</v>
      </c>
      <c r="BF49" s="986" t="e">
        <f>#VALUE!</f>
        <v>#VALUE!</v>
      </c>
      <c r="BG49" s="972">
        <v>1.2</v>
      </c>
    </row>
    <row r="50" spans="1:59" ht="11.25" customHeight="1" x14ac:dyDescent="0.2">
      <c r="A50" s="645" t="s">
        <v>921</v>
      </c>
      <c r="B50" s="651" t="s">
        <v>922</v>
      </c>
      <c r="C50" s="1080" t="s">
        <v>109</v>
      </c>
      <c r="D50" s="1080" t="s">
        <v>119</v>
      </c>
      <c r="E50" s="835">
        <v>6</v>
      </c>
      <c r="F50" s="554">
        <v>696</v>
      </c>
      <c r="G50" s="554" t="s">
        <v>107</v>
      </c>
      <c r="H50" s="554" t="s">
        <v>107</v>
      </c>
      <c r="I50" s="966">
        <v>56.69</v>
      </c>
      <c r="J50" s="745">
        <f t="shared" si="0"/>
        <v>1.5523019932968778</v>
      </c>
      <c r="K50" s="968">
        <v>0.22</v>
      </c>
      <c r="L50" s="679">
        <v>4</v>
      </c>
      <c r="M50" s="736">
        <f t="shared" si="1"/>
        <v>0.88</v>
      </c>
      <c r="N50" s="644" t="s">
        <v>601</v>
      </c>
      <c r="O50" s="838">
        <v>0.2</v>
      </c>
      <c r="P50" s="958">
        <v>43167</v>
      </c>
      <c r="Q50" s="958">
        <v>43182</v>
      </c>
      <c r="R50" s="736">
        <f t="shared" si="2"/>
        <v>9.9999999999999947</v>
      </c>
      <c r="S50" s="802">
        <f>IF(INDEX(Historical!$D$7:$D$1452,MATCH(B50,Historical!$B$7:$B$1452,0))=0,"n/a",(INDEX(Historical!$C$7:$C$1452,MATCH(B50,Historical!$B$7:$B$1452,0))/INDEX(Historical!$D$7:$D$1452,MATCH(B50,Historical!$B$7:$B$1452,0))-1)*100)</f>
        <v>11.111111111111116</v>
      </c>
      <c r="T50" s="802">
        <f>IF(INDEX(Historical!$F$7:$F$1452,MATCH(B50,Historical!$B$7:$B$1452,0))=0,"n/a",((INDEX(Historical!$C$7:$C$1452,MATCH(B50,Historical!$B$7:$B$1452,0))/INDEX(Historical!$F$7:$F$1452,MATCH(B50,Historical!$B$7:$B$1452,0)))^(1/3)-1)*100)</f>
        <v>18.563110149668759</v>
      </c>
      <c r="U50" s="802" t="str">
        <f>IF(INDEX(Historical!$I$7:$I$1452,MATCH(B50,Historical!$B$7:$B$1452,0))=0,"n/a",((INDEX(Historical!$C$7:$C$1452,MATCH(B50,Historical!$B$7:$B$1452,0))/INDEX(Historical!$I$7:$I$1452,MATCH(B50,Historical!$B$7:$B$1452,0)))^(1/5)-1)*100)</f>
        <v>n/a</v>
      </c>
      <c r="V50" s="802" t="str">
        <f>IF(INDEX(Historical!$O$7:$O$1452,MATCH(B50,Historical!$B$7:$B$1452,0))=0,"n/a",((INDEX(Historical!$C$7:$C$1452,MATCH(B50,Historical!$B$7:$B$1452,0))/INDEX(Historical!$O$7:$O$1452,MATCH(B50,Historical!$B$7:$B$1452,0)))^(1/10)-1)*100)</f>
        <v>n/a</v>
      </c>
      <c r="W50" s="803" t="str">
        <f t="shared" si="3"/>
        <v>n/a</v>
      </c>
      <c r="X50" s="804" t="str">
        <f t="shared" si="4"/>
        <v>n/a</v>
      </c>
      <c r="Y50" s="759"/>
      <c r="Z50" s="745">
        <f t="shared" si="5"/>
        <v>25.655976676384839</v>
      </c>
      <c r="AA50" s="678">
        <f t="shared" si="6"/>
        <v>16.527696793002914</v>
      </c>
      <c r="AB50" s="679">
        <v>12</v>
      </c>
      <c r="AC50" s="959">
        <v>3.43</v>
      </c>
      <c r="AD50" s="959">
        <v>1.65</v>
      </c>
      <c r="AE50" s="959">
        <v>2.94</v>
      </c>
      <c r="AF50" s="959">
        <v>2.37</v>
      </c>
      <c r="AG50" s="959">
        <v>12.1</v>
      </c>
      <c r="AH50" s="959">
        <v>-24.6</v>
      </c>
      <c r="AI50" s="959">
        <v>-11.23</v>
      </c>
      <c r="AJ50" s="959">
        <v>14.099999999999998</v>
      </c>
      <c r="AK50" s="959">
        <v>10</v>
      </c>
      <c r="AL50" s="969">
        <v>1110</v>
      </c>
      <c r="AM50" s="964">
        <v>0.5</v>
      </c>
      <c r="AN50" s="959">
        <v>0</v>
      </c>
      <c r="AO50" s="845" t="str">
        <f t="shared" si="7"/>
        <v>n/a</v>
      </c>
      <c r="AP50" s="846" t="str">
        <f t="shared" si="8"/>
        <v>n/a</v>
      </c>
      <c r="AQ50" s="680">
        <f t="shared" si="9"/>
        <v>31.943828788224906</v>
      </c>
      <c r="AR50" s="745">
        <f>INDEX(Historical!$C$7:$C$1452,MATCH(B50,Historical!$B$7:$B$1452,0))*IF(AH50="n/a",1.03,IF(AH50&lt;0,1.01,IF(AH50&gt;10,1.1,(1+AH50/100))))</f>
        <v>0.80800000000000005</v>
      </c>
      <c r="AS50" s="678">
        <f t="shared" si="10"/>
        <v>0.81608000000000003</v>
      </c>
      <c r="AT50" s="678">
        <f t="shared" si="16"/>
        <v>0.89768800000000015</v>
      </c>
      <c r="AU50" s="678">
        <f t="shared" si="16"/>
        <v>0.98745680000000025</v>
      </c>
      <c r="AV50" s="678">
        <f t="shared" si="16"/>
        <v>1.0862024800000003</v>
      </c>
      <c r="AW50" s="745">
        <f t="shared" si="12"/>
        <v>4.5954272800000009</v>
      </c>
      <c r="AX50" s="854">
        <f t="shared" si="13"/>
        <v>8.1062396895396027</v>
      </c>
      <c r="AY50" s="1090">
        <v>0.56000000000000005</v>
      </c>
      <c r="AZ50" s="964">
        <v>15.370000000000001</v>
      </c>
      <c r="BA50" s="964">
        <v>-11.73</v>
      </c>
      <c r="BB50" s="964">
        <v>-5.4</v>
      </c>
      <c r="BC50" s="964">
        <v>-1.4500000000000002</v>
      </c>
      <c r="BE50" s="701">
        <v>2013</v>
      </c>
      <c r="BF50" s="986" t="e">
        <f>#VALUE!</f>
        <v>#VALUE!</v>
      </c>
      <c r="BG50" s="972">
        <v>3.5000000000000004</v>
      </c>
    </row>
    <row r="51" spans="1:59" ht="11.25" customHeight="1" x14ac:dyDescent="0.2">
      <c r="A51" s="645" t="s">
        <v>424</v>
      </c>
      <c r="B51" s="651" t="s">
        <v>425</v>
      </c>
      <c r="C51" s="1080" t="s">
        <v>155</v>
      </c>
      <c r="D51" s="1080" t="s">
        <v>4409</v>
      </c>
      <c r="E51" s="835">
        <v>14</v>
      </c>
      <c r="F51" s="554">
        <v>278</v>
      </c>
      <c r="G51" s="554" t="s">
        <v>107</v>
      </c>
      <c r="H51" s="554" t="s">
        <v>107</v>
      </c>
      <c r="I51" s="966">
        <v>74.400000000000006</v>
      </c>
      <c r="J51" s="745">
        <f t="shared" si="0"/>
        <v>2.150537634408602</v>
      </c>
      <c r="K51" s="968">
        <v>0.4</v>
      </c>
      <c r="L51" s="679">
        <v>4</v>
      </c>
      <c r="M51" s="736">
        <f t="shared" si="1"/>
        <v>1.6</v>
      </c>
      <c r="N51" s="644" t="s">
        <v>426</v>
      </c>
      <c r="O51" s="838">
        <v>0.38</v>
      </c>
      <c r="P51" s="958">
        <v>43420</v>
      </c>
      <c r="Q51" s="958">
        <v>43437</v>
      </c>
      <c r="R51" s="736">
        <f t="shared" si="2"/>
        <v>5.2631578947368469</v>
      </c>
      <c r="S51" s="802">
        <f>IF(INDEX(Historical!$D$7:$D$1452,MATCH(B51,Historical!$B$7:$B$1452,0))=0,"n/a",(INDEX(Historical!$C$7:$C$1452,MATCH(B51,Historical!$B$7:$B$1452,0))/INDEX(Historical!$D$7:$D$1452,MATCH(B51,Historical!$B$7:$B$1452,0))-1)*100)</f>
        <v>6.498194945848379</v>
      </c>
      <c r="T51" s="802">
        <f>IF(INDEX(Historical!$F$7:$F$1452,MATCH(B51,Historical!$B$7:$B$1452,0))=0,"n/a",((INDEX(Historical!$C$7:$C$1452,MATCH(B51,Historical!$B$7:$B$1452,0))/INDEX(Historical!$F$7:$F$1452,MATCH(B51,Historical!$B$7:$B$1452,0)))^(1/3)-1)*100)</f>
        <v>14.022260460138281</v>
      </c>
      <c r="U51" s="802">
        <f>IF(INDEX(Historical!$I$7:$I$1452,MATCH(B51,Historical!$B$7:$B$1452,0))=0,"n/a",((INDEX(Historical!$C$7:$C$1452,MATCH(B51,Historical!$B$7:$B$1452,0))/INDEX(Historical!$I$7:$I$1452,MATCH(B51,Historical!$B$7:$B$1452,0)))^(1/5)-1)*100)</f>
        <v>19.709372414352643</v>
      </c>
      <c r="V51" s="802">
        <f>IF(INDEX(Historical!$O$7:$O$1452,MATCH(B51,Historical!$B$7:$B$1452,0))=0,"n/a",((INDEX(Historical!$C$7:$C$1452,MATCH(B51,Historical!$B$7:$B$1452,0))/INDEX(Historical!$O$7:$O$1452,MATCH(B51,Historical!$B$7:$B$1452,0)))^(1/10)-1)*100)</f>
        <v>29.349260387739395</v>
      </c>
      <c r="W51" s="803">
        <f t="shared" si="3"/>
        <v>0.6715457954976678</v>
      </c>
      <c r="X51" s="804">
        <f t="shared" si="4"/>
        <v>1.0428239372673356</v>
      </c>
      <c r="Y51" s="755"/>
      <c r="Z51" s="745">
        <f t="shared" si="5"/>
        <v>32.193158953722339</v>
      </c>
      <c r="AA51" s="678">
        <f t="shared" si="6"/>
        <v>14.969818913480887</v>
      </c>
      <c r="AB51" s="679">
        <v>9</v>
      </c>
      <c r="AC51" s="959">
        <v>4.97</v>
      </c>
      <c r="AD51" s="959">
        <v>1.58</v>
      </c>
      <c r="AE51" s="959">
        <v>0.1</v>
      </c>
      <c r="AF51" s="959">
        <v>5.46</v>
      </c>
      <c r="AG51" s="961">
        <v>54.900000000000006</v>
      </c>
      <c r="AH51" s="961">
        <v>202.4</v>
      </c>
      <c r="AI51" s="961">
        <v>9.7900000000000009</v>
      </c>
      <c r="AJ51" s="959">
        <v>18.899999999999999</v>
      </c>
      <c r="AK51" s="959">
        <v>9.48</v>
      </c>
      <c r="AL51" s="969">
        <v>16040</v>
      </c>
      <c r="AM51" s="964">
        <v>0.2</v>
      </c>
      <c r="AN51" s="959">
        <v>1.59</v>
      </c>
      <c r="AO51" s="845">
        <f t="shared" si="7"/>
        <v>6.8900911352803558</v>
      </c>
      <c r="AP51" s="846">
        <f t="shared" si="8"/>
        <v>21.859910048761243</v>
      </c>
      <c r="AQ51" s="680">
        <f t="shared" si="9"/>
        <v>90.595804159955961</v>
      </c>
      <c r="AR51" s="745">
        <f>INDEX(Historical!$C$7:$C$1452,MATCH(B51,Historical!$B$7:$B$1452,0))*IF(AH51="n/a",1.03,IF(AH51&lt;0,1.01,IF(AH51&gt;10,1.1,(1+AH51/100))))</f>
        <v>1.6225000000000003</v>
      </c>
      <c r="AS51" s="678">
        <f t="shared" si="10"/>
        <v>1.7813427500000005</v>
      </c>
      <c r="AT51" s="678">
        <f t="shared" si="16"/>
        <v>1.9502140427000005</v>
      </c>
      <c r="AU51" s="678">
        <f t="shared" si="16"/>
        <v>2.1350943339479604</v>
      </c>
      <c r="AV51" s="678">
        <f t="shared" si="16"/>
        <v>2.3375012768062269</v>
      </c>
      <c r="AW51" s="745">
        <f t="shared" si="12"/>
        <v>9.8266524034541884</v>
      </c>
      <c r="AX51" s="854">
        <f t="shared" si="13"/>
        <v>13.207866133674983</v>
      </c>
      <c r="AY51" s="1090">
        <v>1.08</v>
      </c>
      <c r="AZ51" s="964">
        <v>7.2700000000000005</v>
      </c>
      <c r="BA51" s="964">
        <v>-29.99</v>
      </c>
      <c r="BB51" s="964">
        <v>-12.870000000000001</v>
      </c>
      <c r="BC51" s="964">
        <v>-14.510000000000002</v>
      </c>
      <c r="BE51" s="701">
        <v>2006</v>
      </c>
      <c r="BF51" s="986" t="e">
        <f>#VALUE!</f>
        <v>#VALUE!</v>
      </c>
      <c r="BG51" s="972">
        <v>4.3999999999999995</v>
      </c>
    </row>
    <row r="52" spans="1:59" ht="11.25" customHeight="1" x14ac:dyDescent="0.2">
      <c r="A52" s="566" t="s">
        <v>923</v>
      </c>
      <c r="B52" s="651" t="s">
        <v>924</v>
      </c>
      <c r="C52" s="1080" t="s">
        <v>109</v>
      </c>
      <c r="D52" s="1080" t="s">
        <v>4427</v>
      </c>
      <c r="E52" s="835">
        <v>8</v>
      </c>
      <c r="F52" s="554">
        <v>489</v>
      </c>
      <c r="G52" s="554" t="s">
        <v>107</v>
      </c>
      <c r="H52" s="554" t="s">
        <v>107</v>
      </c>
      <c r="I52" s="966">
        <v>25.42</v>
      </c>
      <c r="J52" s="745">
        <f t="shared" si="0"/>
        <v>3.6191974822974036</v>
      </c>
      <c r="K52" s="968">
        <v>0.23</v>
      </c>
      <c r="L52" s="679">
        <v>4</v>
      </c>
      <c r="M52" s="736">
        <f t="shared" si="1"/>
        <v>0.92</v>
      </c>
      <c r="N52" s="644" t="s">
        <v>108</v>
      </c>
      <c r="O52" s="838">
        <v>0.22</v>
      </c>
      <c r="P52" s="958">
        <v>43220</v>
      </c>
      <c r="Q52" s="958">
        <v>43235</v>
      </c>
      <c r="R52" s="736">
        <f t="shared" si="2"/>
        <v>4.5454545454545494</v>
      </c>
      <c r="S52" s="802">
        <f>IF(INDEX(Historical!$D$7:$D$1452,MATCH(B52,Historical!$B$7:$B$1452,0))=0,"n/a",(INDEX(Historical!$C$7:$C$1452,MATCH(B52,Historical!$B$7:$B$1452,0))/INDEX(Historical!$D$7:$D$1452,MATCH(B52,Historical!$B$7:$B$1452,0))-1)*100)</f>
        <v>4.8192771084337505</v>
      </c>
      <c r="T52" s="802">
        <f>IF(INDEX(Historical!$F$7:$F$1452,MATCH(B52,Historical!$B$7:$B$1452,0))=0,"n/a",((INDEX(Historical!$C$7:$C$1452,MATCH(B52,Historical!$B$7:$B$1452,0))/INDEX(Historical!$F$7:$F$1452,MATCH(B52,Historical!$B$7:$B$1452,0)))^(1/3)-1)*100)</f>
        <v>7.5161581727784421</v>
      </c>
      <c r="U52" s="802">
        <f>IF(INDEX(Historical!$I$7:$I$1452,MATCH(B52,Historical!$B$7:$B$1452,0))=0,"n/a",((INDEX(Historical!$C$7:$C$1452,MATCH(B52,Historical!$B$7:$B$1452,0))/INDEX(Historical!$I$7:$I$1452,MATCH(B52,Historical!$B$7:$B$1452,0)))^(1/5)-1)*100)</f>
        <v>8.4471771197698544</v>
      </c>
      <c r="V52" s="802">
        <f>IF(INDEX(Historical!$O$7:$O$1452,MATCH(B52,Historical!$B$7:$B$1452,0))=0,"n/a",((INDEX(Historical!$C$7:$C$1452,MATCH(B52,Historical!$B$7:$B$1452,0))/INDEX(Historical!$O$7:$O$1452,MATCH(B52,Historical!$B$7:$B$1452,0)))^(1/10)-1)*100)</f>
        <v>-2.0479459653170329</v>
      </c>
      <c r="W52" s="803" t="str">
        <f t="shared" si="3"/>
        <v>n/a</v>
      </c>
      <c r="X52" s="804">
        <f t="shared" si="4"/>
        <v>8.4471771197698544</v>
      </c>
      <c r="Y52" s="763" t="s">
        <v>4139</v>
      </c>
      <c r="Z52" s="745">
        <f t="shared" si="5"/>
        <v>51.396648044692739</v>
      </c>
      <c r="AA52" s="678">
        <f t="shared" si="6"/>
        <v>14.201117318435754</v>
      </c>
      <c r="AB52" s="679">
        <v>12</v>
      </c>
      <c r="AC52" s="959">
        <v>1.79</v>
      </c>
      <c r="AD52" s="959" t="s">
        <v>138</v>
      </c>
      <c r="AE52" s="959">
        <v>5.04</v>
      </c>
      <c r="AF52" s="959">
        <v>1.4</v>
      </c>
      <c r="AG52" s="959">
        <v>9.1999999999999993</v>
      </c>
      <c r="AH52" s="959">
        <v>-5.4</v>
      </c>
      <c r="AI52" s="959" t="s">
        <v>138</v>
      </c>
      <c r="AJ52" s="959">
        <v>1</v>
      </c>
      <c r="AK52" s="959" t="s">
        <v>138</v>
      </c>
      <c r="AL52" s="969">
        <v>241.49</v>
      </c>
      <c r="AM52" s="964">
        <v>0.4</v>
      </c>
      <c r="AN52" s="959">
        <v>0</v>
      </c>
      <c r="AO52" s="845">
        <f t="shared" si="7"/>
        <v>-2.1347427163684962</v>
      </c>
      <c r="AP52" s="846">
        <f t="shared" si="8"/>
        <v>12.066374602067258</v>
      </c>
      <c r="AQ52" s="680">
        <f t="shared" si="9"/>
        <v>-5.9986660950198001</v>
      </c>
      <c r="AR52" s="745">
        <f>INDEX(Historical!$C$7:$C$1452,MATCH(B52,Historical!$B$7:$B$1452,0))*IF(AH52="n/a",1.03,IF(AH52&lt;0,1.01,IF(AH52&gt;10,1.1,(1+AH52/100))))</f>
        <v>0.87870000000000004</v>
      </c>
      <c r="AS52" s="678">
        <f t="shared" si="10"/>
        <v>0.90506100000000012</v>
      </c>
      <c r="AT52" s="678">
        <f t="shared" si="16"/>
        <v>0.9322128300000001</v>
      </c>
      <c r="AU52" s="678">
        <f t="shared" si="16"/>
        <v>0.96017921490000013</v>
      </c>
      <c r="AV52" s="678">
        <f t="shared" si="16"/>
        <v>0.98898459134700012</v>
      </c>
      <c r="AW52" s="745">
        <f t="shared" si="12"/>
        <v>4.6651376362470005</v>
      </c>
      <c r="AX52" s="854">
        <f t="shared" si="13"/>
        <v>18.352233030082612</v>
      </c>
      <c r="AY52" s="1090">
        <v>0.6</v>
      </c>
      <c r="AZ52" s="964">
        <v>3.7199999999999998</v>
      </c>
      <c r="BA52" s="964">
        <v>-20.93</v>
      </c>
      <c r="BB52" s="964">
        <v>-5.91</v>
      </c>
      <c r="BC52" s="964">
        <v>-11.53</v>
      </c>
      <c r="BE52" s="701">
        <v>2011</v>
      </c>
      <c r="BF52" s="986" t="e">
        <f>#VALUE!</f>
        <v>#VALUE!</v>
      </c>
      <c r="BG52" s="972">
        <v>1.0999999999999999</v>
      </c>
    </row>
    <row r="53" spans="1:59" s="882" customFormat="1" ht="11.25" customHeight="1" x14ac:dyDescent="0.2">
      <c r="A53" s="740" t="s">
        <v>925</v>
      </c>
      <c r="B53" s="890" t="s">
        <v>926</v>
      </c>
      <c r="C53" s="1080" t="s">
        <v>155</v>
      </c>
      <c r="D53" s="1080" t="s">
        <v>927</v>
      </c>
      <c r="E53" s="862">
        <v>9</v>
      </c>
      <c r="F53" s="554">
        <v>429</v>
      </c>
      <c r="G53" s="1179" t="s">
        <v>116</v>
      </c>
      <c r="H53" s="1179" t="s">
        <v>116</v>
      </c>
      <c r="I53" s="863">
        <v>194.67</v>
      </c>
      <c r="J53" s="864">
        <f t="shared" si="0"/>
        <v>2.979401037653465</v>
      </c>
      <c r="K53" s="865">
        <v>1.45</v>
      </c>
      <c r="L53" s="866">
        <v>4</v>
      </c>
      <c r="M53" s="867">
        <f t="shared" si="1"/>
        <v>5.8</v>
      </c>
      <c r="N53" s="868" t="s">
        <v>251</v>
      </c>
      <c r="O53" s="869">
        <v>1.32</v>
      </c>
      <c r="P53" s="870">
        <v>43510</v>
      </c>
      <c r="Q53" s="870">
        <v>43532</v>
      </c>
      <c r="R53" s="867">
        <f t="shared" si="2"/>
        <v>9.8484848484848406</v>
      </c>
      <c r="S53" s="802">
        <f>IF(INDEX(Historical!$D$7:$D$1452,MATCH(B53,Historical!$B$7:$B$1452,0))=0,"n/a",(INDEX(Historical!$C$7:$C$1452,MATCH(B53,Historical!$B$7:$B$1452,0))/INDEX(Historical!$D$7:$D$1452,MATCH(B53,Historical!$B$7:$B$1452,0))-1)*100)</f>
        <v>14.999999999999991</v>
      </c>
      <c r="T53" s="802">
        <f>IF(INDEX(Historical!$F$7:$F$1452,MATCH(B53,Historical!$B$7:$B$1452,0))=0,"n/a",((INDEX(Historical!$C$7:$C$1452,MATCH(B53,Historical!$B$7:$B$1452,0))/INDEX(Historical!$F$7:$F$1452,MATCH(B53,Historical!$B$7:$B$1452,0)))^(1/3)-1)*100)</f>
        <v>23.534805307850259</v>
      </c>
      <c r="U53" s="802">
        <f>IF(INDEX(Historical!$I$7:$I$1452,MATCH(B53,Historical!$B$7:$B$1452,0))=0,"n/a",((INDEX(Historical!$C$7:$C$1452,MATCH(B53,Historical!$B$7:$B$1452,0))/INDEX(Historical!$I$7:$I$1452,MATCH(B53,Historical!$B$7:$B$1452,0)))^(1/5)-1)*100)</f>
        <v>26.147621953935875</v>
      </c>
      <c r="V53" s="802" t="str">
        <f>IF(INDEX(Historical!$O$7:$O$1452,MATCH(B53,Historical!$B$7:$B$1452,0))=0,"n/a",((INDEX(Historical!$C$7:$C$1452,MATCH(B53,Historical!$B$7:$B$1452,0))/INDEX(Historical!$O$7:$O$1452,MATCH(B53,Historical!$B$7:$B$1452,0)))^(1/10)-1)*100)</f>
        <v>n/a</v>
      </c>
      <c r="W53" s="871" t="str">
        <f t="shared" si="3"/>
        <v>n/a</v>
      </c>
      <c r="X53" s="872">
        <f t="shared" si="4"/>
        <v>1.8158070801344359</v>
      </c>
      <c r="Y53" s="873"/>
      <c r="Z53" s="864">
        <f t="shared" si="5"/>
        <v>47.815333882934866</v>
      </c>
      <c r="AA53" s="874">
        <f t="shared" si="6"/>
        <v>16.048639736191259</v>
      </c>
      <c r="AB53" s="866">
        <v>12</v>
      </c>
      <c r="AC53" s="875">
        <v>12.13</v>
      </c>
      <c r="AD53" s="875">
        <v>3.45</v>
      </c>
      <c r="AE53" s="875">
        <v>5.37</v>
      </c>
      <c r="AF53" s="875">
        <v>8.75</v>
      </c>
      <c r="AG53" s="875">
        <v>12.6</v>
      </c>
      <c r="AH53" s="875">
        <v>7.3</v>
      </c>
      <c r="AI53" s="875">
        <v>2.08</v>
      </c>
      <c r="AJ53" s="875">
        <v>14.399999999999999</v>
      </c>
      <c r="AK53" s="875">
        <v>4.6500000000000004</v>
      </c>
      <c r="AL53" s="876">
        <v>125310</v>
      </c>
      <c r="AM53" s="1113">
        <v>0.1</v>
      </c>
      <c r="AN53" s="875">
        <v>2.4</v>
      </c>
      <c r="AO53" s="878">
        <f t="shared" si="7"/>
        <v>13.07838325539808</v>
      </c>
      <c r="AP53" s="879">
        <f t="shared" si="8"/>
        <v>29.127022991589339</v>
      </c>
      <c r="AQ53" s="880">
        <f t="shared" si="9"/>
        <v>149.82269062648194</v>
      </c>
      <c r="AR53" s="745">
        <f>INDEX(Historical!$C$7:$C$1452,MATCH(B53,Historical!$B$7:$B$1452,0))*IF(AH53="n/a",1.03,IF(AH53&lt;0,1.01,IF(AH53&gt;10,1.1,(1+AH53/100))))</f>
        <v>4.9357999999999995</v>
      </c>
      <c r="AS53" s="874">
        <f t="shared" si="10"/>
        <v>5.0384646399999991</v>
      </c>
      <c r="AT53" s="874">
        <f t="shared" si="16"/>
        <v>5.2727532457599988</v>
      </c>
      <c r="AU53" s="874">
        <f t="shared" si="16"/>
        <v>5.5179362716878391</v>
      </c>
      <c r="AV53" s="874">
        <f t="shared" si="16"/>
        <v>5.7745203083213239</v>
      </c>
      <c r="AW53" s="864">
        <f t="shared" si="12"/>
        <v>26.53947446576916</v>
      </c>
      <c r="AX53" s="881">
        <f t="shared" si="13"/>
        <v>13.633058234843151</v>
      </c>
      <c r="AY53" s="1091">
        <v>1.34</v>
      </c>
      <c r="AZ53" s="877">
        <v>19.2</v>
      </c>
      <c r="BA53" s="877">
        <v>-7.3800000000000008</v>
      </c>
      <c r="BB53" s="877">
        <v>0.71000000000000008</v>
      </c>
      <c r="BC53" s="877">
        <v>3.0300000000000002</v>
      </c>
      <c r="BD53" s="1007"/>
      <c r="BE53" s="701">
        <v>2011</v>
      </c>
      <c r="BF53" s="986" t="e">
        <f>#VALUE!</f>
        <v>#VALUE!</v>
      </c>
      <c r="BG53" s="938">
        <v>3.1</v>
      </c>
    </row>
    <row r="54" spans="1:59" ht="11.25" customHeight="1" x14ac:dyDescent="0.2">
      <c r="A54" s="645" t="s">
        <v>928</v>
      </c>
      <c r="B54" s="651" t="s">
        <v>929</v>
      </c>
      <c r="C54" s="1080" t="s">
        <v>4277</v>
      </c>
      <c r="D54" s="1080" t="s">
        <v>4426</v>
      </c>
      <c r="E54" s="835">
        <v>7</v>
      </c>
      <c r="F54" s="554">
        <v>613</v>
      </c>
      <c r="G54" s="554" t="s">
        <v>107</v>
      </c>
      <c r="H54" s="554" t="s">
        <v>107</v>
      </c>
      <c r="I54" s="966">
        <v>81.02</v>
      </c>
      <c r="J54" s="745">
        <f t="shared" si="0"/>
        <v>1.1355220933102939</v>
      </c>
      <c r="K54" s="968">
        <v>0.23</v>
      </c>
      <c r="L54" s="679">
        <v>4</v>
      </c>
      <c r="M54" s="736">
        <f t="shared" si="1"/>
        <v>0.92</v>
      </c>
      <c r="N54" s="644" t="s">
        <v>128</v>
      </c>
      <c r="O54" s="838">
        <v>0.19</v>
      </c>
      <c r="P54" s="958">
        <v>43266</v>
      </c>
      <c r="Q54" s="958">
        <v>43291</v>
      </c>
      <c r="R54" s="736">
        <f t="shared" si="2"/>
        <v>21.052631578947373</v>
      </c>
      <c r="S54" s="802">
        <f>IF(INDEX(Historical!$D$7:$D$1452,MATCH(B54,Historical!$B$7:$B$1452,0))=0,"n/a",(INDEX(Historical!$C$7:$C$1452,MATCH(B54,Historical!$B$7:$B$1452,0))/INDEX(Historical!$D$7:$D$1452,MATCH(B54,Historical!$B$7:$B$1452,0))-1)*100)</f>
        <v>19.642857142857139</v>
      </c>
      <c r="T54" s="802">
        <f>IF(INDEX(Historical!$F$7:$F$1452,MATCH(B54,Historical!$B$7:$B$1452,0))=0,"n/a",((INDEX(Historical!$C$7:$C$1452,MATCH(B54,Historical!$B$7:$B$1452,0))/INDEX(Historical!$F$7:$F$1452,MATCH(B54,Historical!$B$7:$B$1452,0)))^(1/3)-1)*100)</f>
        <v>16.384539053573622</v>
      </c>
      <c r="U54" s="802">
        <f>IF(INDEX(Historical!$I$7:$I$1452,MATCH(B54,Historical!$B$7:$B$1452,0))=0,"n/a",((INDEX(Historical!$C$7:$C$1452,MATCH(B54,Historical!$B$7:$B$1452,0))/INDEX(Historical!$I$7:$I$1452,MATCH(B54,Historical!$B$7:$B$1452,0)))^(1/5)-1)*100)</f>
        <v>32.348240420017468</v>
      </c>
      <c r="V54" s="802">
        <f>IF(INDEX(Historical!$O$7:$O$1452,MATCH(B54,Historical!$B$7:$B$1452,0))=0,"n/a",((INDEX(Historical!$C$7:$C$1452,MATCH(B54,Historical!$B$7:$B$1452,0))/INDEX(Historical!$O$7:$O$1452,MATCH(B54,Historical!$B$7:$B$1452,0)))^(1/10)-1)*100)</f>
        <v>36.425437377625116</v>
      </c>
      <c r="W54" s="803">
        <f t="shared" si="3"/>
        <v>0.88806731638280534</v>
      </c>
      <c r="X54" s="804">
        <f t="shared" si="4"/>
        <v>2.2464055847234357</v>
      </c>
      <c r="Y54" s="967"/>
      <c r="Z54" s="745">
        <f t="shared" si="5"/>
        <v>23.409669211195929</v>
      </c>
      <c r="AA54" s="678">
        <f t="shared" si="6"/>
        <v>20.615776081424933</v>
      </c>
      <c r="AB54" s="679">
        <v>12</v>
      </c>
      <c r="AC54" s="959">
        <v>3.93</v>
      </c>
      <c r="AD54" s="959">
        <v>2.08</v>
      </c>
      <c r="AE54" s="959">
        <v>3.15</v>
      </c>
      <c r="AF54" s="959">
        <v>6.07</v>
      </c>
      <c r="AG54" s="959">
        <v>19.5</v>
      </c>
      <c r="AH54" s="959">
        <v>27</v>
      </c>
      <c r="AI54" s="959">
        <v>8.32</v>
      </c>
      <c r="AJ54" s="959">
        <v>14.399999999999999</v>
      </c>
      <c r="AK54" s="959">
        <v>9.9</v>
      </c>
      <c r="AL54" s="969">
        <v>24940</v>
      </c>
      <c r="AM54" s="964">
        <v>0.1</v>
      </c>
      <c r="AN54" s="959">
        <v>0.81</v>
      </c>
      <c r="AO54" s="845">
        <f t="shared" si="7"/>
        <v>12.867986431902828</v>
      </c>
      <c r="AP54" s="846">
        <f t="shared" si="8"/>
        <v>33.483762513327761</v>
      </c>
      <c r="AQ54" s="680">
        <f t="shared" si="9"/>
        <v>135.83210677113246</v>
      </c>
      <c r="AR54" s="745">
        <f>INDEX(Historical!$C$7:$C$1452,MATCH(B54,Historical!$B$7:$B$1452,0))*IF(AH54="n/a",1.03,IF(AH54&lt;0,1.01,IF(AH54&gt;10,1.1,(1+AH54/100))))</f>
        <v>0.7370000000000001</v>
      </c>
      <c r="AS54" s="678">
        <f t="shared" si="10"/>
        <v>0.79831840000000009</v>
      </c>
      <c r="AT54" s="678">
        <f t="shared" si="16"/>
        <v>0.87735192160000008</v>
      </c>
      <c r="AU54" s="678">
        <f t="shared" si="16"/>
        <v>0.96420976183840013</v>
      </c>
      <c r="AV54" s="678">
        <f t="shared" si="16"/>
        <v>1.0596665282604016</v>
      </c>
      <c r="AW54" s="745">
        <f t="shared" si="12"/>
        <v>4.4365466116988017</v>
      </c>
      <c r="AX54" s="854">
        <f t="shared" si="13"/>
        <v>5.4758659734618638</v>
      </c>
      <c r="AY54" s="1090">
        <v>0.9</v>
      </c>
      <c r="AZ54" s="964">
        <v>7.85</v>
      </c>
      <c r="BA54" s="964">
        <v>-16.950000000000003</v>
      </c>
      <c r="BB54" s="964">
        <v>-4.93</v>
      </c>
      <c r="BC54" s="964">
        <v>-8.6300000000000008</v>
      </c>
      <c r="BE54" s="701">
        <v>2012</v>
      </c>
      <c r="BF54" s="986" t="e">
        <f>#VALUE!</f>
        <v>#VALUE!</v>
      </c>
      <c r="BG54" s="972">
        <v>7.9</v>
      </c>
    </row>
    <row r="55" spans="1:59" ht="11.25" customHeight="1" x14ac:dyDescent="0.2">
      <c r="A55" s="645" t="s">
        <v>430</v>
      </c>
      <c r="B55" s="651" t="s">
        <v>431</v>
      </c>
      <c r="C55" s="1080" t="s">
        <v>4277</v>
      </c>
      <c r="D55" s="1080" t="s">
        <v>4414</v>
      </c>
      <c r="E55" s="835">
        <v>16</v>
      </c>
      <c r="F55" s="554">
        <v>203</v>
      </c>
      <c r="G55" s="554" t="s">
        <v>107</v>
      </c>
      <c r="H55" s="554" t="s">
        <v>107</v>
      </c>
      <c r="I55" s="966">
        <v>85.83</v>
      </c>
      <c r="J55" s="745">
        <f t="shared" si="0"/>
        <v>2.2369800768961898</v>
      </c>
      <c r="K55" s="968">
        <v>0.48</v>
      </c>
      <c r="L55" s="679">
        <v>4</v>
      </c>
      <c r="M55" s="736">
        <f t="shared" si="1"/>
        <v>1.92</v>
      </c>
      <c r="N55" s="644" t="s">
        <v>329</v>
      </c>
      <c r="O55" s="838">
        <v>0.45</v>
      </c>
      <c r="P55" s="958">
        <v>43167</v>
      </c>
      <c r="Q55" s="958">
        <v>43179</v>
      </c>
      <c r="R55" s="736">
        <f t="shared" si="2"/>
        <v>6.6666666666666599</v>
      </c>
      <c r="S55" s="802">
        <f>IF(INDEX(Historical!$D$7:$D$1452,MATCH(B55,Historical!$B$7:$B$1452,0))=0,"n/a",(INDEX(Historical!$C$7:$C$1452,MATCH(B55,Historical!$B$7:$B$1452,0))/INDEX(Historical!$D$7:$D$1452,MATCH(B55,Historical!$B$7:$B$1452,0))-1)*100)</f>
        <v>7.1428571428571397</v>
      </c>
      <c r="T55" s="802">
        <f>IF(INDEX(Historical!$F$7:$F$1452,MATCH(B55,Historical!$B$7:$B$1452,0))=0,"n/a",((INDEX(Historical!$C$7:$C$1452,MATCH(B55,Historical!$B$7:$B$1452,0))/INDEX(Historical!$F$7:$F$1452,MATCH(B55,Historical!$B$7:$B$1452,0)))^(1/3)-1)*100)</f>
        <v>6.7423917988273407</v>
      </c>
      <c r="U55" s="802">
        <f>IF(INDEX(Historical!$I$7:$I$1452,MATCH(B55,Historical!$B$7:$B$1452,0))=0,"n/a",((INDEX(Historical!$C$7:$C$1452,MATCH(B55,Historical!$B$7:$B$1452,0))/INDEX(Historical!$I$7:$I$1452,MATCH(B55,Historical!$B$7:$B$1452,0)))^(1/5)-1)*100)</f>
        <v>8.4471771197698544</v>
      </c>
      <c r="V55" s="802">
        <f>IF(INDEX(Historical!$O$7:$O$1452,MATCH(B55,Historical!$B$7:$B$1452,0))=0,"n/a",((INDEX(Historical!$C$7:$C$1452,MATCH(B55,Historical!$B$7:$B$1452,0))/INDEX(Historical!$O$7:$O$1452,MATCH(B55,Historical!$B$7:$B$1452,0)))^(1/10)-1)*100)</f>
        <v>9.5958226385217227</v>
      </c>
      <c r="W55" s="803">
        <f t="shared" si="3"/>
        <v>0.88029733749551442</v>
      </c>
      <c r="X55" s="804">
        <f t="shared" si="4"/>
        <v>0.60771058415610457</v>
      </c>
      <c r="Y55" s="651"/>
      <c r="Z55" s="745">
        <f t="shared" si="5"/>
        <v>46.715328467153277</v>
      </c>
      <c r="AA55" s="678">
        <f t="shared" si="6"/>
        <v>20.883211678832115</v>
      </c>
      <c r="AB55" s="679">
        <v>10</v>
      </c>
      <c r="AC55" s="959">
        <v>4.1100000000000003</v>
      </c>
      <c r="AD55" s="959">
        <v>2.23</v>
      </c>
      <c r="AE55" s="959">
        <v>5.24</v>
      </c>
      <c r="AF55" s="959">
        <v>2.9</v>
      </c>
      <c r="AG55" s="959">
        <v>13.900000000000002</v>
      </c>
      <c r="AH55" s="959">
        <v>99</v>
      </c>
      <c r="AI55" s="959">
        <v>7.6300000000000008</v>
      </c>
      <c r="AJ55" s="959">
        <v>13.900000000000002</v>
      </c>
      <c r="AK55" s="959">
        <v>9.34</v>
      </c>
      <c r="AL55" s="969">
        <v>32520.000000000004</v>
      </c>
      <c r="AM55" s="964">
        <v>0.1</v>
      </c>
      <c r="AN55" s="959">
        <v>0.57999999999999996</v>
      </c>
      <c r="AO55" s="845">
        <f t="shared" si="7"/>
        <v>-10.199054482166071</v>
      </c>
      <c r="AP55" s="846">
        <f t="shared" si="8"/>
        <v>10.684157196666044</v>
      </c>
      <c r="AQ55" s="680">
        <f t="shared" si="9"/>
        <v>64.061389416161504</v>
      </c>
      <c r="AR55" s="745">
        <f>INDEX(Historical!$C$7:$C$1452,MATCH(B55,Historical!$B$7:$B$1452,0))*IF(AH55="n/a",1.03,IF(AH55&lt;0,1.01,IF(AH55&gt;10,1.1,(1+AH55/100))))</f>
        <v>1.9800000000000002</v>
      </c>
      <c r="AS55" s="678">
        <f t="shared" si="10"/>
        <v>2.1310740000000004</v>
      </c>
      <c r="AT55" s="678">
        <f t="shared" si="16"/>
        <v>2.3301163116000003</v>
      </c>
      <c r="AU55" s="678">
        <f t="shared" si="16"/>
        <v>2.5477491751034402</v>
      </c>
      <c r="AV55" s="678">
        <f t="shared" si="16"/>
        <v>2.7857089480581014</v>
      </c>
      <c r="AW55" s="745">
        <f t="shared" si="12"/>
        <v>11.774648434761541</v>
      </c>
      <c r="AX55" s="854">
        <f t="shared" si="13"/>
        <v>13.718569771363793</v>
      </c>
      <c r="AY55" s="1090">
        <v>1.1499999999999999</v>
      </c>
      <c r="AZ55" s="964">
        <v>12.02</v>
      </c>
      <c r="BA55" s="964">
        <v>-17.14</v>
      </c>
      <c r="BB55" s="964">
        <v>-0.54999999999999993</v>
      </c>
      <c r="BC55" s="964">
        <v>-7.0499999999999989</v>
      </c>
      <c r="BE55" s="701">
        <v>2003</v>
      </c>
      <c r="BF55" s="986" t="e">
        <f>#VALUE!</f>
        <v>#VALUE!</v>
      </c>
      <c r="BG55" s="972">
        <v>7.1999999999999993</v>
      </c>
    </row>
    <row r="56" spans="1:59" ht="11.25" customHeight="1" x14ac:dyDescent="0.2">
      <c r="A56" s="645" t="s">
        <v>933</v>
      </c>
      <c r="B56" s="651" t="s">
        <v>934</v>
      </c>
      <c r="C56" s="1080" t="s">
        <v>180</v>
      </c>
      <c r="D56" s="1080" t="s">
        <v>4425</v>
      </c>
      <c r="E56" s="835">
        <v>8</v>
      </c>
      <c r="F56" s="554">
        <v>516</v>
      </c>
      <c r="G56" s="554" t="s">
        <v>107</v>
      </c>
      <c r="H56" s="554" t="s">
        <v>107</v>
      </c>
      <c r="I56" s="966">
        <v>32.49</v>
      </c>
      <c r="J56" s="745">
        <f t="shared" si="0"/>
        <v>12.680824869190518</v>
      </c>
      <c r="K56" s="968">
        <v>1.03</v>
      </c>
      <c r="L56" s="679">
        <v>4</v>
      </c>
      <c r="M56" s="736">
        <f t="shared" si="1"/>
        <v>4.12</v>
      </c>
      <c r="N56" s="644" t="s">
        <v>108</v>
      </c>
      <c r="O56" s="838">
        <v>1.0149999999999999</v>
      </c>
      <c r="P56" s="958">
        <v>43314</v>
      </c>
      <c r="Q56" s="958">
        <v>43326</v>
      </c>
      <c r="R56" s="736">
        <f t="shared" si="2"/>
        <v>1.4778325123152833</v>
      </c>
      <c r="S56" s="802">
        <f>IF(INDEX(Historical!$D$7:$D$1452,MATCH(B56,Historical!$B$7:$B$1452,0))=0,"n/a",(INDEX(Historical!$C$7:$C$1452,MATCH(B56,Historical!$B$7:$B$1452,0))/INDEX(Historical!$D$7:$D$1452,MATCH(B56,Historical!$B$7:$B$1452,0))-1)*100)</f>
        <v>15.095252494708177</v>
      </c>
      <c r="T56" s="802">
        <f>IF(INDEX(Historical!$F$7:$F$1452,MATCH(B56,Historical!$B$7:$B$1452,0))=0,"n/a",((INDEX(Historical!$C$7:$C$1452,MATCH(B56,Historical!$B$7:$B$1452,0))/INDEX(Historical!$F$7:$F$1452,MATCH(B56,Historical!$B$7:$B$1452,0)))^(1/3)-1)*100)</f>
        <v>16.414772638289854</v>
      </c>
      <c r="U56" s="802">
        <f>IF(INDEX(Historical!$I$7:$I$1452,MATCH(B56,Historical!$B$7:$B$1452,0))=0,"n/a",((INDEX(Historical!$C$7:$C$1452,MATCH(B56,Historical!$B$7:$B$1452,0))/INDEX(Historical!$I$7:$I$1452,MATCH(B56,Historical!$B$7:$B$1452,0)))^(1/5)-1)*100)</f>
        <v>18.851129565947321</v>
      </c>
      <c r="V56" s="802" t="str">
        <f>IF(INDEX(Historical!$O$7:$O$1452,MATCH(B56,Historical!$B$7:$B$1452,0))=0,"n/a",((INDEX(Historical!$C$7:$C$1452,MATCH(B56,Historical!$B$7:$B$1452,0))/INDEX(Historical!$O$7:$O$1452,MATCH(B56,Historical!$B$7:$B$1452,0)))^(1/10)-1)*100)</f>
        <v>n/a</v>
      </c>
      <c r="W56" s="803" t="str">
        <f t="shared" si="3"/>
        <v>n/a</v>
      </c>
      <c r="X56" s="804" t="str">
        <f t="shared" si="4"/>
        <v>n/a</v>
      </c>
      <c r="Y56" s="967" t="s">
        <v>4072</v>
      </c>
      <c r="Z56" s="745">
        <f t="shared" si="5"/>
        <v>197.12918660287085</v>
      </c>
      <c r="AA56" s="678">
        <f t="shared" si="6"/>
        <v>15.545454545454547</v>
      </c>
      <c r="AB56" s="679">
        <v>12</v>
      </c>
      <c r="AC56" s="959">
        <v>2.09</v>
      </c>
      <c r="AD56" s="959">
        <v>1.1499999999999999</v>
      </c>
      <c r="AE56" s="959">
        <v>2.31</v>
      </c>
      <c r="AF56" s="959">
        <v>1.86</v>
      </c>
      <c r="AG56" s="959">
        <v>17.299999999999997</v>
      </c>
      <c r="AH56" s="959">
        <v>11.200000000000001</v>
      </c>
      <c r="AI56" s="959">
        <v>18.64</v>
      </c>
      <c r="AJ56" s="959">
        <v>-8.1</v>
      </c>
      <c r="AK56" s="959">
        <v>13.48</v>
      </c>
      <c r="AL56" s="969">
        <v>8510</v>
      </c>
      <c r="AM56" s="964">
        <v>0.4</v>
      </c>
      <c r="AN56" s="959">
        <v>1.18</v>
      </c>
      <c r="AO56" s="845">
        <f t="shared" si="7"/>
        <v>15.986499889683294</v>
      </c>
      <c r="AP56" s="846">
        <f t="shared" si="8"/>
        <v>31.531954435137841</v>
      </c>
      <c r="AQ56" s="680">
        <f t="shared" si="9"/>
        <v>13.361850244732199</v>
      </c>
      <c r="AR56" s="745">
        <f>INDEX(Historical!$C$7:$C$1452,MATCH(B56,Historical!$B$7:$B$1452,0))*IF(AH56="n/a",1.03,IF(AH56&lt;0,1.01,IF(AH56&gt;10,1.1,(1+AH56/100))))</f>
        <v>4.18682</v>
      </c>
      <c r="AS56" s="678">
        <f t="shared" si="10"/>
        <v>4.6055020000000004</v>
      </c>
      <c r="AT56" s="678">
        <f t="shared" si="16"/>
        <v>5.0660522000000006</v>
      </c>
      <c r="AU56" s="678">
        <f t="shared" si="16"/>
        <v>5.5726574200000014</v>
      </c>
      <c r="AV56" s="678">
        <f t="shared" si="16"/>
        <v>6.1299231620000016</v>
      </c>
      <c r="AW56" s="745">
        <f t="shared" si="12"/>
        <v>25.560954782000003</v>
      </c>
      <c r="AX56" s="854">
        <f t="shared" si="13"/>
        <v>78.673298805786402</v>
      </c>
      <c r="AY56" s="1090">
        <v>1.36</v>
      </c>
      <c r="AZ56" s="964">
        <v>3.18</v>
      </c>
      <c r="BA56" s="964">
        <v>-41.15</v>
      </c>
      <c r="BB56" s="964">
        <v>-14.030000000000001</v>
      </c>
      <c r="BC56" s="964">
        <v>-25.94</v>
      </c>
      <c r="BE56" s="701">
        <v>2011</v>
      </c>
      <c r="BF56" s="986" t="e">
        <f>#VALUE!</f>
        <v>#VALUE!</v>
      </c>
      <c r="BG56" s="972">
        <v>6.3</v>
      </c>
    </row>
    <row r="57" spans="1:59" ht="11.25" customHeight="1" x14ac:dyDescent="0.2">
      <c r="A57" s="645" t="s">
        <v>433</v>
      </c>
      <c r="B57" s="651" t="s">
        <v>434</v>
      </c>
      <c r="C57" s="1080" t="s">
        <v>129</v>
      </c>
      <c r="D57" s="1080" t="s">
        <v>4424</v>
      </c>
      <c r="E57" s="835">
        <v>17</v>
      </c>
      <c r="F57" s="554">
        <v>198</v>
      </c>
      <c r="G57" s="554" t="s">
        <v>38</v>
      </c>
      <c r="H57" s="554" t="s">
        <v>116</v>
      </c>
      <c r="I57" s="966">
        <v>29.89</v>
      </c>
      <c r="J57" s="745">
        <f t="shared" si="0"/>
        <v>2.2750083640013385</v>
      </c>
      <c r="K57" s="968">
        <v>0.17</v>
      </c>
      <c r="L57" s="679">
        <v>4</v>
      </c>
      <c r="M57" s="736">
        <f t="shared" si="1"/>
        <v>0.68</v>
      </c>
      <c r="N57" s="644" t="s">
        <v>226</v>
      </c>
      <c r="O57" s="838">
        <v>0.16500000000000001</v>
      </c>
      <c r="P57" s="958">
        <v>43465</v>
      </c>
      <c r="Q57" s="958">
        <v>43488</v>
      </c>
      <c r="R57" s="736">
        <f t="shared" si="2"/>
        <v>3.0303030303030329</v>
      </c>
      <c r="S57" s="802">
        <f>IF(INDEX(Historical!$D$7:$D$1452,MATCH(B57,Historical!$B$7:$B$1452,0))=0,"n/a",(INDEX(Historical!$C$7:$C$1452,MATCH(B57,Historical!$B$7:$B$1452,0))/INDEX(Historical!$D$7:$D$1452,MATCH(B57,Historical!$B$7:$B$1452,0))-1)*100)</f>
        <v>3.2258064516129004</v>
      </c>
      <c r="T57" s="802">
        <f>IF(INDEX(Historical!$F$7:$F$1452,MATCH(B57,Historical!$B$7:$B$1452,0))=0,"n/a",((INDEX(Historical!$C$7:$C$1452,MATCH(B57,Historical!$B$7:$B$1452,0))/INDEX(Historical!$F$7:$F$1452,MATCH(B57,Historical!$B$7:$B$1452,0)))^(1/3)-1)*100)</f>
        <v>13.30326698854094</v>
      </c>
      <c r="U57" s="802">
        <f>IF(INDEX(Historical!$I$7:$I$1452,MATCH(B57,Historical!$B$7:$B$1452,0))=0,"n/a",((INDEX(Historical!$C$7:$C$1452,MATCH(B57,Historical!$B$7:$B$1452,0))/INDEX(Historical!$I$7:$I$1452,MATCH(B57,Historical!$B$7:$B$1452,0)))^(1/5)-1)*100)</f>
        <v>9.8560543306117623</v>
      </c>
      <c r="V57" s="802">
        <f>IF(INDEX(Historical!$O$7:$O$1452,MATCH(B57,Historical!$B$7:$B$1452,0))=0,"n/a",((INDEX(Historical!$C$7:$C$1452,MATCH(B57,Historical!$B$7:$B$1452,0))/INDEX(Historical!$O$7:$O$1452,MATCH(B57,Historical!$B$7:$B$1452,0)))^(1/10)-1)*100)</f>
        <v>15.873694781272739</v>
      </c>
      <c r="W57" s="803">
        <f t="shared" si="3"/>
        <v>0.62090486596980621</v>
      </c>
      <c r="X57" s="804" t="str">
        <f t="shared" si="4"/>
        <v>n/a</v>
      </c>
      <c r="Y57" s="761"/>
      <c r="Z57" s="745">
        <f t="shared" si="5"/>
        <v>138.77551020408166</v>
      </c>
      <c r="AA57" s="678">
        <f t="shared" si="6"/>
        <v>61</v>
      </c>
      <c r="AB57" s="679">
        <v>12</v>
      </c>
      <c r="AC57" s="959">
        <v>0.49</v>
      </c>
      <c r="AD57" s="959">
        <v>7.62</v>
      </c>
      <c r="AE57" s="959">
        <v>0.27</v>
      </c>
      <c r="AF57" s="959">
        <v>1.04</v>
      </c>
      <c r="AG57" s="959">
        <v>10.8</v>
      </c>
      <c r="AH57" s="961">
        <v>-368.8</v>
      </c>
      <c r="AI57" s="961">
        <v>42.86</v>
      </c>
      <c r="AJ57" s="959">
        <v>-19</v>
      </c>
      <c r="AK57" s="959">
        <v>8</v>
      </c>
      <c r="AL57" s="969">
        <v>858.44</v>
      </c>
      <c r="AM57" s="964">
        <v>2.1999999999999997</v>
      </c>
      <c r="AN57" s="959">
        <v>0.72</v>
      </c>
      <c r="AO57" s="845">
        <f t="shared" si="7"/>
        <v>-48.868937305386901</v>
      </c>
      <c r="AP57" s="846">
        <f t="shared" si="8"/>
        <v>12.131062694613101</v>
      </c>
      <c r="AQ57" s="680">
        <f t="shared" si="9"/>
        <v>67.915322575265762</v>
      </c>
      <c r="AR57" s="745">
        <f>INDEX(Historical!$C$7:$C$1452,MATCH(B57,Historical!$B$7:$B$1452,0))*IF(AH57="n/a",1.03,IF(AH57&lt;0,1.01,IF(AH57&gt;10,1.1,(1+AH57/100))))</f>
        <v>0.64639999999999997</v>
      </c>
      <c r="AS57" s="678">
        <f t="shared" si="10"/>
        <v>0.71104000000000001</v>
      </c>
      <c r="AT57" s="678">
        <f t="shared" si="16"/>
        <v>0.76792320000000003</v>
      </c>
      <c r="AU57" s="678">
        <f t="shared" si="16"/>
        <v>0.82935705600000009</v>
      </c>
      <c r="AV57" s="678">
        <f t="shared" si="16"/>
        <v>0.89570562048000013</v>
      </c>
      <c r="AW57" s="745">
        <f t="shared" si="12"/>
        <v>3.8504258764800001</v>
      </c>
      <c r="AX57" s="854">
        <f t="shared" si="13"/>
        <v>12.881986873469387</v>
      </c>
      <c r="AY57" s="1090">
        <v>1.1499999999999999</v>
      </c>
      <c r="AZ57" s="964">
        <v>8.2199999999999989</v>
      </c>
      <c r="BA57" s="964">
        <v>-28.32</v>
      </c>
      <c r="BB57" s="964">
        <v>-8.91</v>
      </c>
      <c r="BC57" s="964">
        <v>-13.87</v>
      </c>
      <c r="BE57" s="701">
        <v>2003</v>
      </c>
      <c r="BF57" s="986" t="e">
        <f>#VALUE!</f>
        <v>#VALUE!</v>
      </c>
      <c r="BG57" s="972">
        <v>4</v>
      </c>
    </row>
    <row r="58" spans="1:59" ht="11.25" customHeight="1" x14ac:dyDescent="0.2">
      <c r="A58" s="566" t="s">
        <v>935</v>
      </c>
      <c r="B58" s="651" t="s">
        <v>936</v>
      </c>
      <c r="C58" s="1080" t="s">
        <v>155</v>
      </c>
      <c r="D58" s="1080" t="s">
        <v>4409</v>
      </c>
      <c r="E58" s="835">
        <v>8</v>
      </c>
      <c r="F58" s="554">
        <v>457</v>
      </c>
      <c r="G58" s="554" t="s">
        <v>107</v>
      </c>
      <c r="H58" s="554" t="s">
        <v>107</v>
      </c>
      <c r="I58" s="966">
        <v>262.63</v>
      </c>
      <c r="J58" s="745">
        <f t="shared" si="0"/>
        <v>1.1422914366218635</v>
      </c>
      <c r="K58" s="968">
        <v>0.75</v>
      </c>
      <c r="L58" s="679">
        <v>4</v>
      </c>
      <c r="M58" s="736">
        <f t="shared" si="1"/>
        <v>3</v>
      </c>
      <c r="N58" s="644" t="s">
        <v>601</v>
      </c>
      <c r="O58" s="838">
        <v>0.7</v>
      </c>
      <c r="P58" s="958">
        <v>43167</v>
      </c>
      <c r="Q58" s="958">
        <v>43182</v>
      </c>
      <c r="R58" s="736">
        <f t="shared" si="2"/>
        <v>7.1428571428571495</v>
      </c>
      <c r="S58" s="802">
        <f>IF(INDEX(Historical!$D$7:$D$1452,MATCH(B58,Historical!$B$7:$B$1452,0))=0,"n/a",(INDEX(Historical!$C$7:$C$1452,MATCH(B58,Historical!$B$7:$B$1452,0))/INDEX(Historical!$D$7:$D$1452,MATCH(B58,Historical!$B$7:$B$1452,0))-1)*100)</f>
        <v>3.8461538461538547</v>
      </c>
      <c r="T58" s="802">
        <f>IF(INDEX(Historical!$F$7:$F$1452,MATCH(B58,Historical!$B$7:$B$1452,0))=0,"n/a",((INDEX(Historical!$C$7:$C$1452,MATCH(B58,Historical!$B$7:$B$1452,0))/INDEX(Historical!$F$7:$F$1452,MATCH(B58,Historical!$B$7:$B$1452,0)))^(1/3)-1)*100)</f>
        <v>15.551407133250738</v>
      </c>
      <c r="U58" s="802">
        <f>IF(INDEX(Historical!$I$7:$I$1452,MATCH(B58,Historical!$B$7:$B$1452,0))=0,"n/a",((INDEX(Historical!$C$7:$C$1452,MATCH(B58,Historical!$B$7:$B$1452,0))/INDEX(Historical!$I$7:$I$1452,MATCH(B58,Historical!$B$7:$B$1452,0)))^(1/5)-1)*100)</f>
        <v>18.613244273857667</v>
      </c>
      <c r="V58" s="802" t="str">
        <f>IF(INDEX(Historical!$O$7:$O$1452,MATCH(B58,Historical!$B$7:$B$1452,0))=0,"n/a",((INDEX(Historical!$C$7:$C$1452,MATCH(B58,Historical!$B$7:$B$1452,0))/INDEX(Historical!$O$7:$O$1452,MATCH(B58,Historical!$B$7:$B$1452,0)))^(1/10)-1)*100)</f>
        <v>n/a</v>
      </c>
      <c r="W58" s="803" t="str">
        <f t="shared" si="3"/>
        <v>n/a</v>
      </c>
      <c r="X58" s="804">
        <f t="shared" si="4"/>
        <v>4.0463574508386237</v>
      </c>
      <c r="Y58" s="752"/>
      <c r="Z58" s="745">
        <f t="shared" si="5"/>
        <v>22.970903522205205</v>
      </c>
      <c r="AA58" s="678">
        <f t="shared" si="6"/>
        <v>20.109494640122509</v>
      </c>
      <c r="AB58" s="679">
        <v>12</v>
      </c>
      <c r="AC58" s="959">
        <v>13.06</v>
      </c>
      <c r="AD58" s="959">
        <v>1.1100000000000001</v>
      </c>
      <c r="AE58" s="959">
        <v>0.75</v>
      </c>
      <c r="AF58" s="959">
        <v>2.34</v>
      </c>
      <c r="AG58" s="959">
        <v>16.400000000000002</v>
      </c>
      <c r="AH58" s="959">
        <v>10.8</v>
      </c>
      <c r="AI58" s="959">
        <v>12.46</v>
      </c>
      <c r="AJ58" s="959">
        <v>4.5999999999999996</v>
      </c>
      <c r="AK58" s="959">
        <v>18.13</v>
      </c>
      <c r="AL58" s="969">
        <v>68740</v>
      </c>
      <c r="AM58" s="964">
        <v>0.1</v>
      </c>
      <c r="AN58" s="959">
        <v>0.67</v>
      </c>
      <c r="AO58" s="845">
        <f t="shared" si="7"/>
        <v>-0.35395892964297815</v>
      </c>
      <c r="AP58" s="846">
        <f t="shared" si="8"/>
        <v>19.755535710479531</v>
      </c>
      <c r="AQ58" s="680">
        <f t="shared" si="9"/>
        <v>44.616300691614327</v>
      </c>
      <c r="AR58" s="745">
        <f>INDEX(Historical!$C$7:$C$1452,MATCH(B58,Historical!$B$7:$B$1452,0))*IF(AH58="n/a",1.03,IF(AH58&lt;0,1.01,IF(AH58&gt;10,1.1,(1+AH58/100))))</f>
        <v>2.9700000000000006</v>
      </c>
      <c r="AS58" s="678">
        <f t="shared" si="10"/>
        <v>3.2670000000000008</v>
      </c>
      <c r="AT58" s="678">
        <f t="shared" si="16"/>
        <v>3.593700000000001</v>
      </c>
      <c r="AU58" s="678">
        <f t="shared" si="16"/>
        <v>3.9530700000000016</v>
      </c>
      <c r="AV58" s="678">
        <f t="shared" si="16"/>
        <v>4.3483770000000019</v>
      </c>
      <c r="AW58" s="745">
        <f t="shared" si="12"/>
        <v>18.132147000000007</v>
      </c>
      <c r="AX58" s="854">
        <f t="shared" si="13"/>
        <v>6.9040654152229406</v>
      </c>
      <c r="AY58" s="1090">
        <v>0.94</v>
      </c>
      <c r="AZ58" s="964">
        <v>21.86</v>
      </c>
      <c r="BA58" s="964">
        <v>-12.620000000000001</v>
      </c>
      <c r="BB58" s="964">
        <v>-4.6100000000000003</v>
      </c>
      <c r="BC58" s="964">
        <v>3.61</v>
      </c>
      <c r="BE58" s="701">
        <v>2011</v>
      </c>
      <c r="BF58" s="986" t="e">
        <f>#VALUE!</f>
        <v>#VALUE!</v>
      </c>
      <c r="BG58" s="972">
        <v>6.2</v>
      </c>
    </row>
    <row r="59" spans="1:59" ht="11.25" customHeight="1" x14ac:dyDescent="0.2">
      <c r="A59" s="645" t="s">
        <v>937</v>
      </c>
      <c r="B59" s="651" t="s">
        <v>938</v>
      </c>
      <c r="C59" s="1080" t="s">
        <v>109</v>
      </c>
      <c r="D59" s="1080" t="s">
        <v>119</v>
      </c>
      <c r="E59" s="835">
        <v>7</v>
      </c>
      <c r="F59" s="554">
        <v>600</v>
      </c>
      <c r="G59" s="554" t="s">
        <v>107</v>
      </c>
      <c r="H59" s="554" t="s">
        <v>107</v>
      </c>
      <c r="I59" s="966">
        <v>145.36000000000001</v>
      </c>
      <c r="J59" s="745">
        <f t="shared" si="0"/>
        <v>1.1007154650522839</v>
      </c>
      <c r="K59" s="968">
        <v>0.4</v>
      </c>
      <c r="L59" s="679">
        <v>4</v>
      </c>
      <c r="M59" s="736">
        <f t="shared" si="1"/>
        <v>1.6</v>
      </c>
      <c r="N59" s="644" t="s">
        <v>108</v>
      </c>
      <c r="O59" s="838">
        <v>0.36</v>
      </c>
      <c r="P59" s="958">
        <v>43220</v>
      </c>
      <c r="Q59" s="958">
        <v>43235</v>
      </c>
      <c r="R59" s="736">
        <f t="shared" si="2"/>
        <v>11.111111111111121</v>
      </c>
      <c r="S59" s="802">
        <f>IF(INDEX(Historical!$D$7:$D$1452,MATCH(B59,Historical!$B$7:$B$1452,0))=0,"n/a",(INDEX(Historical!$C$7:$C$1452,MATCH(B59,Historical!$B$7:$B$1452,0))/INDEX(Historical!$D$7:$D$1452,MATCH(B59,Historical!$B$7:$B$1452,0))-1)*100)</f>
        <v>9.3023255813953654</v>
      </c>
      <c r="T59" s="802">
        <f>IF(INDEX(Historical!$F$7:$F$1452,MATCH(B59,Historical!$B$7:$B$1452,0))=0,"n/a",((INDEX(Historical!$C$7:$C$1452,MATCH(B59,Historical!$B$7:$B$1452,0))/INDEX(Historical!$F$7:$F$1452,MATCH(B59,Historical!$B$7:$B$1452,0)))^(1/3)-1)*100)</f>
        <v>15.086873848294346</v>
      </c>
      <c r="U59" s="802">
        <f>IF(INDEX(Historical!$I$7:$I$1452,MATCH(B59,Historical!$B$7:$B$1452,0))=0,"n/a",((INDEX(Historical!$C$7:$C$1452,MATCH(B59,Historical!$B$7:$B$1452,0))/INDEX(Historical!$I$7:$I$1452,MATCH(B59,Historical!$B$7:$B$1452,0)))^(1/5)-1)*100)</f>
        <v>17.764922708080498</v>
      </c>
      <c r="V59" s="802">
        <f>IF(INDEX(Historical!$O$7:$O$1452,MATCH(B59,Historical!$B$7:$B$1452,0))=0,"n/a",((INDEX(Historical!$C$7:$C$1452,MATCH(B59,Historical!$B$7:$B$1452,0))/INDEX(Historical!$O$7:$O$1452,MATCH(B59,Historical!$B$7:$B$1452,0)))^(1/10)-1)*100)</f>
        <v>8.91978771492421</v>
      </c>
      <c r="W59" s="803">
        <f t="shared" si="3"/>
        <v>1.9916306616083457</v>
      </c>
      <c r="X59" s="804" t="str">
        <f t="shared" si="4"/>
        <v>n/a</v>
      </c>
      <c r="Y59" s="967" t="s">
        <v>813</v>
      </c>
      <c r="Z59" s="745">
        <f t="shared" si="5"/>
        <v>34.93449781659389</v>
      </c>
      <c r="AA59" s="678">
        <f t="shared" si="6"/>
        <v>31.737991266375548</v>
      </c>
      <c r="AB59" s="679">
        <v>12</v>
      </c>
      <c r="AC59" s="959">
        <v>4.58</v>
      </c>
      <c r="AD59" s="959">
        <v>2.0699999999999998</v>
      </c>
      <c r="AE59" s="959">
        <v>3.3</v>
      </c>
      <c r="AF59" s="959">
        <v>8.32</v>
      </c>
      <c r="AG59" s="959">
        <v>16.5</v>
      </c>
      <c r="AH59" s="959">
        <v>-36.4</v>
      </c>
      <c r="AI59" s="959">
        <v>13.01</v>
      </c>
      <c r="AJ59" s="959">
        <v>-0.8</v>
      </c>
      <c r="AK59" s="959">
        <v>15.340000000000002</v>
      </c>
      <c r="AL59" s="969">
        <v>35980</v>
      </c>
      <c r="AM59" s="964">
        <v>0.1</v>
      </c>
      <c r="AN59" s="959">
        <v>1.54</v>
      </c>
      <c r="AO59" s="845">
        <f t="shared" si="7"/>
        <v>-12.872353093242769</v>
      </c>
      <c r="AP59" s="846">
        <f t="shared" si="8"/>
        <v>18.86563817313278</v>
      </c>
      <c r="AQ59" s="680">
        <f t="shared" si="9"/>
        <v>242.57851481975445</v>
      </c>
      <c r="AR59" s="745">
        <f>INDEX(Historical!$C$7:$C$1452,MATCH(B59,Historical!$B$7:$B$1452,0))*IF(AH59="n/a",1.03,IF(AH59&lt;0,1.01,IF(AH59&gt;10,1.1,(1+AH59/100))))</f>
        <v>1.4241000000000001</v>
      </c>
      <c r="AS59" s="678">
        <f t="shared" si="10"/>
        <v>1.5665100000000003</v>
      </c>
      <c r="AT59" s="678">
        <f t="shared" si="16"/>
        <v>1.7231610000000004</v>
      </c>
      <c r="AU59" s="678">
        <f t="shared" si="16"/>
        <v>1.8954771000000006</v>
      </c>
      <c r="AV59" s="678">
        <f t="shared" si="16"/>
        <v>2.0850248100000006</v>
      </c>
      <c r="AW59" s="745">
        <f t="shared" si="12"/>
        <v>8.6942729100000022</v>
      </c>
      <c r="AX59" s="854">
        <f t="shared" si="13"/>
        <v>5.9812004058888286</v>
      </c>
      <c r="AY59" s="1090">
        <v>0.94</v>
      </c>
      <c r="AZ59" s="964">
        <v>11.07</v>
      </c>
      <c r="BA59" s="964">
        <v>-12.72</v>
      </c>
      <c r="BB59" s="964">
        <v>-6.8199999999999994</v>
      </c>
      <c r="BC59" s="964">
        <v>-1.22</v>
      </c>
      <c r="BE59" s="701">
        <v>2012</v>
      </c>
      <c r="BF59" s="986" t="e">
        <f>#VALUE!</f>
        <v>#VALUE!</v>
      </c>
      <c r="BG59" s="972">
        <v>2.9000000000000004</v>
      </c>
    </row>
    <row r="60" spans="1:59" ht="11.25" customHeight="1" x14ac:dyDescent="0.2">
      <c r="A60" s="645" t="s">
        <v>939</v>
      </c>
      <c r="B60" s="651" t="s">
        <v>940</v>
      </c>
      <c r="C60" s="1080" t="s">
        <v>4407</v>
      </c>
      <c r="D60" s="1080" t="s">
        <v>4408</v>
      </c>
      <c r="E60" s="835">
        <v>8</v>
      </c>
      <c r="F60" s="554">
        <v>442</v>
      </c>
      <c r="G60" s="554" t="s">
        <v>107</v>
      </c>
      <c r="H60" s="554" t="s">
        <v>107</v>
      </c>
      <c r="I60" s="966">
        <v>43.88</v>
      </c>
      <c r="J60" s="745">
        <f t="shared" si="0"/>
        <v>3.4639927073837735</v>
      </c>
      <c r="K60" s="968">
        <v>0.38</v>
      </c>
      <c r="L60" s="679">
        <v>4</v>
      </c>
      <c r="M60" s="736">
        <f t="shared" si="1"/>
        <v>1.52</v>
      </c>
      <c r="N60" s="644" t="s">
        <v>520</v>
      </c>
      <c r="O60" s="838">
        <v>0.36</v>
      </c>
      <c r="P60" s="695">
        <v>43146</v>
      </c>
      <c r="Q60" s="695">
        <v>43159</v>
      </c>
      <c r="R60" s="736">
        <f t="shared" si="2"/>
        <v>5.5555555555555607</v>
      </c>
      <c r="S60" s="802">
        <f>IF(INDEX(Historical!$D$7:$D$1452,MATCH(B60,Historical!$B$7:$B$1452,0))=0,"n/a",(INDEX(Historical!$C$7:$C$1452,MATCH(B60,Historical!$B$7:$B$1452,0))/INDEX(Historical!$D$7:$D$1452,MATCH(B60,Historical!$B$7:$B$1452,0))-1)*100)</f>
        <v>9.0909090909090828</v>
      </c>
      <c r="T60" s="802">
        <f>IF(INDEX(Historical!$F$7:$F$1452,MATCH(B60,Historical!$B$7:$B$1452,0))=0,"n/a",((INDEX(Historical!$C$7:$C$1452,MATCH(B60,Historical!$B$7:$B$1452,0))/INDEX(Historical!$F$7:$F$1452,MATCH(B60,Historical!$B$7:$B$1452,0)))^(1/3)-1)*100)</f>
        <v>11.457607795906144</v>
      </c>
      <c r="U60" s="802">
        <f>IF(INDEX(Historical!$I$7:$I$1452,MATCH(B60,Historical!$B$7:$B$1452,0))=0,"n/a",((INDEX(Historical!$C$7:$C$1452,MATCH(B60,Historical!$B$7:$B$1452,0))/INDEX(Historical!$I$7:$I$1452,MATCH(B60,Historical!$B$7:$B$1452,0)))^(1/5)-1)*100)</f>
        <v>13.634388693076627</v>
      </c>
      <c r="V60" s="802">
        <f>IF(INDEX(Historical!$O$7:$O$1452,MATCH(B60,Historical!$B$7:$B$1452,0))=0,"n/a",((INDEX(Historical!$C$7:$C$1452,MATCH(B60,Historical!$B$7:$B$1452,0))/INDEX(Historical!$O$7:$O$1452,MATCH(B60,Historical!$B$7:$B$1452,0)))^(1/10)-1)*100)</f>
        <v>-4.9799783494323568</v>
      </c>
      <c r="W60" s="803" t="str">
        <f t="shared" si="3"/>
        <v>n/a</v>
      </c>
      <c r="X60" s="804">
        <f t="shared" si="4"/>
        <v>0.35974640351125664</v>
      </c>
      <c r="Y60" s="967"/>
      <c r="Z60" s="745" t="str">
        <f t="shared" si="5"/>
        <v>n/a</v>
      </c>
      <c r="AA60" s="678" t="str">
        <f t="shared" si="6"/>
        <v>n/a</v>
      </c>
      <c r="AB60" s="679">
        <v>12</v>
      </c>
      <c r="AC60" s="959">
        <v>-0.15</v>
      </c>
      <c r="AD60" s="959" t="s">
        <v>138</v>
      </c>
      <c r="AE60" s="959">
        <v>7.21</v>
      </c>
      <c r="AF60" s="959">
        <v>3.44</v>
      </c>
      <c r="AG60" s="959">
        <v>55.600000000000009</v>
      </c>
      <c r="AH60" s="961">
        <v>-135.80000000000001</v>
      </c>
      <c r="AI60" s="961">
        <v>-96.66</v>
      </c>
      <c r="AJ60" s="959">
        <v>37.9</v>
      </c>
      <c r="AK60" s="959">
        <v>7.1</v>
      </c>
      <c r="AL60" s="969">
        <v>7180</v>
      </c>
      <c r="AM60" s="964">
        <v>0.2</v>
      </c>
      <c r="AN60" s="959">
        <v>1.82</v>
      </c>
      <c r="AO60" s="845" t="str">
        <f t="shared" si="7"/>
        <v>n/a</v>
      </c>
      <c r="AP60" s="846">
        <f t="shared" si="8"/>
        <v>17.098381400460401</v>
      </c>
      <c r="AQ60" s="680" t="str">
        <f t="shared" si="9"/>
        <v>n/a</v>
      </c>
      <c r="AR60" s="745">
        <f>INDEX(Historical!$C$7:$C$1452,MATCH(B60,Historical!$B$7:$B$1452,0))*IF(AH60="n/a",1.03,IF(AH60&lt;0,1.01,IF(AH60&gt;10,1.1,(1+AH60/100))))</f>
        <v>1.4543999999999999</v>
      </c>
      <c r="AS60" s="678">
        <f t="shared" si="10"/>
        <v>1.468944</v>
      </c>
      <c r="AT60" s="678">
        <f t="shared" si="16"/>
        <v>1.573239024</v>
      </c>
      <c r="AU60" s="678">
        <f t="shared" si="16"/>
        <v>1.6849389947039999</v>
      </c>
      <c r="AV60" s="678">
        <f t="shared" si="16"/>
        <v>1.8045696633279837</v>
      </c>
      <c r="AW60" s="745">
        <f t="shared" si="12"/>
        <v>7.9860916820319838</v>
      </c>
      <c r="AX60" s="854">
        <f t="shared" si="13"/>
        <v>18.199844307274347</v>
      </c>
      <c r="AY60" s="1090">
        <v>0.5</v>
      </c>
      <c r="AZ60" s="964">
        <v>15.559999999999999</v>
      </c>
      <c r="BA60" s="964">
        <v>-7.93</v>
      </c>
      <c r="BB60" s="964">
        <v>-2.4</v>
      </c>
      <c r="BC60" s="964">
        <v>2.77</v>
      </c>
      <c r="BE60" s="701">
        <v>2011</v>
      </c>
      <c r="BF60" s="986" t="e">
        <f>#VALUE!</f>
        <v>#VALUE!</v>
      </c>
      <c r="BG60" s="972">
        <v>14.6</v>
      </c>
    </row>
    <row r="61" spans="1:59" ht="11.25" customHeight="1" x14ac:dyDescent="0.2">
      <c r="A61" s="645" t="s">
        <v>941</v>
      </c>
      <c r="B61" s="651" t="s">
        <v>942</v>
      </c>
      <c r="C61" s="1080" t="s">
        <v>113</v>
      </c>
      <c r="D61" s="1080" t="s">
        <v>1235</v>
      </c>
      <c r="E61" s="835">
        <v>7</v>
      </c>
      <c r="F61" s="554">
        <v>577</v>
      </c>
      <c r="G61" s="554" t="s">
        <v>107</v>
      </c>
      <c r="H61" s="554" t="s">
        <v>107</v>
      </c>
      <c r="I61" s="966">
        <v>29.85</v>
      </c>
      <c r="J61" s="745">
        <f t="shared" si="0"/>
        <v>2.1105527638190953</v>
      </c>
      <c r="K61" s="968">
        <v>0.1575</v>
      </c>
      <c r="L61" s="679">
        <v>4</v>
      </c>
      <c r="M61" s="736">
        <f t="shared" si="1"/>
        <v>0.63</v>
      </c>
      <c r="N61" s="644" t="s">
        <v>563</v>
      </c>
      <c r="O61" s="838">
        <v>0.14000000000000001</v>
      </c>
      <c r="P61" s="695">
        <v>43129</v>
      </c>
      <c r="Q61" s="695">
        <v>43145</v>
      </c>
      <c r="R61" s="736">
        <f t="shared" si="2"/>
        <v>12.499999999999991</v>
      </c>
      <c r="S61" s="802">
        <f>IF(INDEX(Historical!$D$7:$D$1452,MATCH(B61,Historical!$B$7:$B$1452,0))=0,"n/a",(INDEX(Historical!$C$7:$C$1452,MATCH(B61,Historical!$B$7:$B$1452,0))/INDEX(Historical!$D$7:$D$1452,MATCH(B61,Historical!$B$7:$B$1452,0))-1)*100)</f>
        <v>12.000000000000011</v>
      </c>
      <c r="T61" s="802">
        <f>IF(INDEX(Historical!$F$7:$F$1452,MATCH(B61,Historical!$B$7:$B$1452,0))=0,"n/a",((INDEX(Historical!$C$7:$C$1452,MATCH(B61,Historical!$B$7:$B$1452,0))/INDEX(Historical!$F$7:$F$1452,MATCH(B61,Historical!$B$7:$B$1452,0)))^(1/3)-1)*100)</f>
        <v>11.868894208139679</v>
      </c>
      <c r="U61" s="802">
        <f>IF(INDEX(Historical!$I$7:$I$1452,MATCH(B61,Historical!$B$7:$B$1452,0))=0,"n/a",((INDEX(Historical!$C$7:$C$1452,MATCH(B61,Historical!$B$7:$B$1452,0))/INDEX(Historical!$I$7:$I$1452,MATCH(B61,Historical!$B$7:$B$1452,0)))^(1/5)-1)*100)</f>
        <v>9.7621333716543468</v>
      </c>
      <c r="V61" s="802">
        <f>IF(INDEX(Historical!$O$7:$O$1452,MATCH(B61,Historical!$B$7:$B$1452,0))=0,"n/a",((INDEX(Historical!$C$7:$C$1452,MATCH(B61,Historical!$B$7:$B$1452,0))/INDEX(Historical!$O$7:$O$1452,MATCH(B61,Historical!$B$7:$B$1452,0)))^(1/10)-1)*100)</f>
        <v>7.3122471298824543</v>
      </c>
      <c r="W61" s="803">
        <f t="shared" si="3"/>
        <v>1.335038764179634</v>
      </c>
      <c r="X61" s="804">
        <f t="shared" si="4"/>
        <v>0.31089596725013846</v>
      </c>
      <c r="Y61" s="748"/>
      <c r="Z61" s="745">
        <f t="shared" si="5"/>
        <v>23.507462686567163</v>
      </c>
      <c r="AA61" s="678">
        <f t="shared" si="6"/>
        <v>11.138059701492537</v>
      </c>
      <c r="AB61" s="679">
        <v>2</v>
      </c>
      <c r="AC61" s="959">
        <v>2.68</v>
      </c>
      <c r="AD61" s="959">
        <v>0.74</v>
      </c>
      <c r="AE61" s="959">
        <v>0.57999999999999996</v>
      </c>
      <c r="AF61" s="959">
        <v>1.56</v>
      </c>
      <c r="AG61" s="959">
        <v>15</v>
      </c>
      <c r="AH61" s="959">
        <v>-11.899999999999999</v>
      </c>
      <c r="AI61" s="959">
        <v>15.25</v>
      </c>
      <c r="AJ61" s="959">
        <v>31.4</v>
      </c>
      <c r="AK61" s="959">
        <v>15</v>
      </c>
      <c r="AL61" s="969">
        <v>819.98</v>
      </c>
      <c r="AM61" s="964">
        <v>0.2</v>
      </c>
      <c r="AN61" s="959">
        <v>0.42</v>
      </c>
      <c r="AO61" s="845">
        <f t="shared" si="7"/>
        <v>0.73462643398090499</v>
      </c>
      <c r="AP61" s="846">
        <f t="shared" si="8"/>
        <v>11.872686135473442</v>
      </c>
      <c r="AQ61" s="680">
        <f t="shared" si="9"/>
        <v>-12.122880909183786</v>
      </c>
      <c r="AR61" s="745">
        <f>INDEX(Historical!$C$7:$C$1452,MATCH(B61,Historical!$B$7:$B$1452,0))*IF(AH61="n/a",1.03,IF(AH61&lt;0,1.01,IF(AH61&gt;10,1.1,(1+AH61/100))))</f>
        <v>0.5656000000000001</v>
      </c>
      <c r="AS61" s="678">
        <f t="shared" si="10"/>
        <v>0.62216000000000016</v>
      </c>
      <c r="AT61" s="678">
        <f t="shared" si="16"/>
        <v>0.68437600000000021</v>
      </c>
      <c r="AU61" s="678">
        <f t="shared" si="16"/>
        <v>0.7528136000000003</v>
      </c>
      <c r="AV61" s="678">
        <f t="shared" si="16"/>
        <v>0.82809496000000038</v>
      </c>
      <c r="AW61" s="745">
        <f t="shared" si="12"/>
        <v>3.4530445600000013</v>
      </c>
      <c r="AX61" s="854">
        <f t="shared" si="13"/>
        <v>11.567988475711896</v>
      </c>
      <c r="AY61" s="1090">
        <v>1.61</v>
      </c>
      <c r="AZ61" s="964">
        <v>13.15</v>
      </c>
      <c r="BA61" s="964">
        <v>-41.32</v>
      </c>
      <c r="BB61" s="964">
        <v>-14.32</v>
      </c>
      <c r="BC61" s="964">
        <v>-29.82</v>
      </c>
      <c r="BE61" s="701">
        <v>2012</v>
      </c>
      <c r="BF61" s="986" t="e">
        <f>#VALUE!</f>
        <v>#VALUE!</v>
      </c>
      <c r="BG61" s="972">
        <v>7.5</v>
      </c>
    </row>
    <row r="62" spans="1:59" ht="11.25" customHeight="1" x14ac:dyDescent="0.2">
      <c r="A62" s="667" t="s">
        <v>943</v>
      </c>
      <c r="B62" s="651" t="s">
        <v>944</v>
      </c>
      <c r="C62" s="1080" t="s">
        <v>109</v>
      </c>
      <c r="D62" s="1080" t="s">
        <v>4427</v>
      </c>
      <c r="E62" s="835">
        <v>8</v>
      </c>
      <c r="F62" s="554">
        <v>557</v>
      </c>
      <c r="G62" s="554" t="s">
        <v>107</v>
      </c>
      <c r="H62" s="554" t="s">
        <v>107</v>
      </c>
      <c r="I62" s="966">
        <v>45.25</v>
      </c>
      <c r="J62" s="745">
        <f t="shared" si="0"/>
        <v>4.5082872928176796</v>
      </c>
      <c r="K62" s="968">
        <v>0.51</v>
      </c>
      <c r="L62" s="679">
        <v>4</v>
      </c>
      <c r="M62" s="736">
        <f t="shared" si="1"/>
        <v>2.04</v>
      </c>
      <c r="N62" s="644" t="s">
        <v>211</v>
      </c>
      <c r="O62" s="838">
        <v>0.5</v>
      </c>
      <c r="P62" s="958">
        <v>43451</v>
      </c>
      <c r="Q62" s="958">
        <v>43455</v>
      </c>
      <c r="R62" s="736">
        <f t="shared" si="2"/>
        <v>2.0000000000000018</v>
      </c>
      <c r="S62" s="802">
        <f>IF(INDEX(Historical!$D$7:$D$1452,MATCH(B62,Historical!$B$7:$B$1452,0))=0,"n/a",(INDEX(Historical!$C$7:$C$1452,MATCH(B62,Historical!$B$7:$B$1452,0))/INDEX(Historical!$D$7:$D$1452,MATCH(B62,Historical!$B$7:$B$1452,0))-1)*100)</f>
        <v>2.0725388601036343</v>
      </c>
      <c r="T62" s="802">
        <f>IF(INDEX(Historical!$F$7:$F$1452,MATCH(B62,Historical!$B$7:$B$1452,0))=0,"n/a",((INDEX(Historical!$C$7:$C$1452,MATCH(B62,Historical!$B$7:$B$1452,0))/INDEX(Historical!$F$7:$F$1452,MATCH(B62,Historical!$B$7:$B$1452,0)))^(1/3)-1)*100)</f>
        <v>2.1170278237722329</v>
      </c>
      <c r="U62" s="802">
        <f>IF(INDEX(Historical!$I$7:$I$1452,MATCH(B62,Historical!$B$7:$B$1452,0))=0,"n/a",((INDEX(Historical!$C$7:$C$1452,MATCH(B62,Historical!$B$7:$B$1452,0))/INDEX(Historical!$I$7:$I$1452,MATCH(B62,Historical!$B$7:$B$1452,0)))^(1/5)-1)*100)</f>
        <v>3.8617711561087509</v>
      </c>
      <c r="V62" s="802">
        <f>IF(INDEX(Historical!$O$7:$O$1452,MATCH(B62,Historical!$B$7:$B$1452,0))=0,"n/a",((INDEX(Historical!$C$7:$C$1452,MATCH(B62,Historical!$B$7:$B$1452,0))/INDEX(Historical!$O$7:$O$1452,MATCH(B62,Historical!$B$7:$B$1452,0)))^(1/10)-1)*100)</f>
        <v>1.8502824718595656</v>
      </c>
      <c r="W62" s="803">
        <f t="shared" si="3"/>
        <v>2.0871251902568178</v>
      </c>
      <c r="X62" s="804" t="str">
        <f t="shared" si="4"/>
        <v>n/a</v>
      </c>
      <c r="Y62" s="967"/>
      <c r="Z62" s="745" t="str">
        <f t="shared" si="5"/>
        <v>n/a</v>
      </c>
      <c r="AA62" s="678" t="str">
        <f t="shared" si="6"/>
        <v>n/a</v>
      </c>
      <c r="AB62" s="679">
        <v>12</v>
      </c>
      <c r="AC62" s="959" t="s">
        <v>138</v>
      </c>
      <c r="AD62" s="959" t="s">
        <v>138</v>
      </c>
      <c r="AE62" s="959" t="s">
        <v>138</v>
      </c>
      <c r="AF62" s="959" t="s">
        <v>138</v>
      </c>
      <c r="AG62" s="959" t="s">
        <v>138</v>
      </c>
      <c r="AH62" s="959" t="s">
        <v>138</v>
      </c>
      <c r="AI62" s="959" t="s">
        <v>138</v>
      </c>
      <c r="AJ62" s="959" t="s">
        <v>138</v>
      </c>
      <c r="AK62" s="959" t="s">
        <v>138</v>
      </c>
      <c r="AL62" s="969" t="s">
        <v>138</v>
      </c>
      <c r="AM62" s="964" t="s">
        <v>138</v>
      </c>
      <c r="AN62" s="959" t="s">
        <v>138</v>
      </c>
      <c r="AO62" s="845" t="str">
        <f t="shared" si="7"/>
        <v>n/a</v>
      </c>
      <c r="AP62" s="846">
        <f t="shared" si="8"/>
        <v>8.3700584489264305</v>
      </c>
      <c r="AQ62" s="680" t="str">
        <f t="shared" si="9"/>
        <v>n/a</v>
      </c>
      <c r="AR62" s="745">
        <f>INDEX(Historical!$C$7:$C$1452,MATCH(B62,Historical!$B$7:$B$1452,0))*IF(AH62="n/a",1.03,IF(AH62&lt;0,1.01,IF(AH62&gt;10,1.1,(1+AH62/100))))</f>
        <v>2.0291000000000001</v>
      </c>
      <c r="AS62" s="678">
        <f t="shared" si="10"/>
        <v>2.0899730000000001</v>
      </c>
      <c r="AT62" s="678">
        <f t="shared" si="16"/>
        <v>2.1526721900000001</v>
      </c>
      <c r="AU62" s="678">
        <f t="shared" si="16"/>
        <v>2.2172523557000003</v>
      </c>
      <c r="AV62" s="678">
        <f t="shared" si="16"/>
        <v>2.2837699263710003</v>
      </c>
      <c r="AW62" s="745">
        <f t="shared" si="12"/>
        <v>10.772767472071003</v>
      </c>
      <c r="AX62" s="854">
        <f t="shared" si="13"/>
        <v>23.807220932753598</v>
      </c>
      <c r="AY62" s="1090" t="s">
        <v>138</v>
      </c>
      <c r="AZ62" s="964" t="s">
        <v>138</v>
      </c>
      <c r="BA62" s="964" t="s">
        <v>138</v>
      </c>
      <c r="BB62" s="964" t="s">
        <v>138</v>
      </c>
      <c r="BC62" s="964" t="s">
        <v>138</v>
      </c>
      <c r="BD62" s="1006" t="s">
        <v>4351</v>
      </c>
      <c r="BE62" s="701">
        <v>2012</v>
      </c>
      <c r="BF62" s="986" t="e">
        <f>#VALUE!</f>
        <v>#VALUE!</v>
      </c>
      <c r="BG62" s="972" t="s">
        <v>138</v>
      </c>
    </row>
    <row r="63" spans="1:59" s="882" customFormat="1" ht="11.25" customHeight="1" x14ac:dyDescent="0.2">
      <c r="A63" s="861" t="s">
        <v>945</v>
      </c>
      <c r="B63" s="890" t="s">
        <v>946</v>
      </c>
      <c r="C63" s="1080" t="s">
        <v>4277</v>
      </c>
      <c r="D63" s="1080" t="s">
        <v>4406</v>
      </c>
      <c r="E63" s="862">
        <v>7</v>
      </c>
      <c r="F63" s="554">
        <v>603</v>
      </c>
      <c r="G63" s="1179" t="s">
        <v>107</v>
      </c>
      <c r="H63" s="1179" t="s">
        <v>107</v>
      </c>
      <c r="I63" s="863">
        <v>157.74</v>
      </c>
      <c r="J63" s="864">
        <f t="shared" si="0"/>
        <v>1.8511474578420184</v>
      </c>
      <c r="K63" s="865">
        <v>0.73</v>
      </c>
      <c r="L63" s="866">
        <v>4</v>
      </c>
      <c r="M63" s="867">
        <f t="shared" si="1"/>
        <v>2.92</v>
      </c>
      <c r="N63" s="868" t="s">
        <v>239</v>
      </c>
      <c r="O63" s="869">
        <v>0.63</v>
      </c>
      <c r="P63" s="870">
        <v>43231</v>
      </c>
      <c r="Q63" s="870">
        <v>43237</v>
      </c>
      <c r="R63" s="867">
        <f t="shared" si="2"/>
        <v>15.87301587301587</v>
      </c>
      <c r="S63" s="802">
        <f>IF(INDEX(Historical!$D$7:$D$1452,MATCH(B63,Historical!$B$7:$B$1452,0))=0,"n/a",(INDEX(Historical!$C$7:$C$1452,MATCH(B63,Historical!$B$7:$B$1452,0))/INDEX(Historical!$D$7:$D$1452,MATCH(B63,Historical!$B$7:$B$1452,0))-1)*100)</f>
        <v>10.313901345291487</v>
      </c>
      <c r="T63" s="802">
        <f>IF(INDEX(Historical!$F$7:$F$1452,MATCH(B63,Historical!$B$7:$B$1452,0))=0,"n/a",((INDEX(Historical!$C$7:$C$1452,MATCH(B63,Historical!$B$7:$B$1452,0))/INDEX(Historical!$F$7:$F$1452,MATCH(B63,Historical!$B$7:$B$1452,0)))^(1/3)-1)*100)</f>
        <v>10.050126802475056</v>
      </c>
      <c r="U63" s="802">
        <f>IF(INDEX(Historical!$I$7:$I$1452,MATCH(B63,Historical!$B$7:$B$1452,0))=0,"n/a",((INDEX(Historical!$C$7:$C$1452,MATCH(B63,Historical!$B$7:$B$1452,0))/INDEX(Historical!$I$7:$I$1452,MATCH(B63,Historical!$B$7:$B$1452,0)))^(1/5)-1)*100)</f>
        <v>26.57612127451825</v>
      </c>
      <c r="V63" s="802" t="str">
        <f>IF(INDEX(Historical!$O$7:$O$1452,MATCH(B63,Historical!$B$7:$B$1452,0))=0,"n/a",((INDEX(Historical!$C$7:$C$1452,MATCH(B63,Historical!$B$7:$B$1452,0))/INDEX(Historical!$O$7:$O$1452,MATCH(B63,Historical!$B$7:$B$1452,0)))^(1/10)-1)*100)</f>
        <v>n/a</v>
      </c>
      <c r="W63" s="871" t="str">
        <f t="shared" si="3"/>
        <v>n/a</v>
      </c>
      <c r="X63" s="872">
        <f t="shared" si="4"/>
        <v>1.6106740166374698</v>
      </c>
      <c r="Y63" s="890"/>
      <c r="Z63" s="864">
        <f t="shared" si="5"/>
        <v>24.032921810699587</v>
      </c>
      <c r="AA63" s="874">
        <f t="shared" si="6"/>
        <v>12.982716049382717</v>
      </c>
      <c r="AB63" s="866">
        <v>9</v>
      </c>
      <c r="AC63" s="875">
        <v>12.15</v>
      </c>
      <c r="AD63" s="875">
        <v>1</v>
      </c>
      <c r="AE63" s="875">
        <v>2.89</v>
      </c>
      <c r="AF63" s="875">
        <v>7.07</v>
      </c>
      <c r="AG63" s="875">
        <v>48.699999999999996</v>
      </c>
      <c r="AH63" s="875">
        <v>32.6</v>
      </c>
      <c r="AI63" s="875">
        <v>10.18</v>
      </c>
      <c r="AJ63" s="875">
        <v>16.5</v>
      </c>
      <c r="AK63" s="875">
        <v>13</v>
      </c>
      <c r="AL63" s="876">
        <v>768420</v>
      </c>
      <c r="AM63" s="877">
        <v>6.9999999999999993E-2</v>
      </c>
      <c r="AN63" s="875">
        <v>1.07</v>
      </c>
      <c r="AO63" s="878">
        <f t="shared" si="7"/>
        <v>15.444552682977552</v>
      </c>
      <c r="AP63" s="879">
        <f t="shared" si="8"/>
        <v>28.427268732360268</v>
      </c>
      <c r="AQ63" s="880">
        <f t="shared" si="9"/>
        <v>101.97667903788168</v>
      </c>
      <c r="AR63" s="745">
        <f>INDEX(Historical!$C$7:$C$1452,MATCH(B63,Historical!$B$7:$B$1452,0))*IF(AH63="n/a",1.03,IF(AH63&lt;0,1.01,IF(AH63&gt;10,1.1,(1+AH63/100))))</f>
        <v>2.706</v>
      </c>
      <c r="AS63" s="874">
        <f t="shared" si="10"/>
        <v>2.9766000000000004</v>
      </c>
      <c r="AT63" s="874">
        <f t="shared" si="16"/>
        <v>3.2742600000000008</v>
      </c>
      <c r="AU63" s="874">
        <f t="shared" si="16"/>
        <v>3.6016860000000013</v>
      </c>
      <c r="AV63" s="874">
        <f t="shared" si="16"/>
        <v>3.9618546000000019</v>
      </c>
      <c r="AW63" s="864">
        <f t="shared" si="12"/>
        <v>16.520400600000006</v>
      </c>
      <c r="AX63" s="881">
        <f t="shared" si="13"/>
        <v>10.473184100418413</v>
      </c>
      <c r="AY63" s="1091">
        <v>1.22</v>
      </c>
      <c r="AZ63" s="877">
        <v>7.61</v>
      </c>
      <c r="BA63" s="877">
        <v>-32.440000000000005</v>
      </c>
      <c r="BB63" s="877">
        <v>-15.870000000000001</v>
      </c>
      <c r="BC63" s="877">
        <v>-18.440000000000001</v>
      </c>
      <c r="BD63" s="1007"/>
      <c r="BE63" s="701">
        <v>2012</v>
      </c>
      <c r="BF63" s="986" t="e">
        <f>#VALUE!</f>
        <v>#VALUE!</v>
      </c>
      <c r="BG63" s="938">
        <v>16</v>
      </c>
    </row>
    <row r="64" spans="1:59" ht="11.25" customHeight="1" x14ac:dyDescent="0.2">
      <c r="A64" s="566" t="s">
        <v>947</v>
      </c>
      <c r="B64" s="651" t="s">
        <v>948</v>
      </c>
      <c r="C64" s="1080" t="s">
        <v>113</v>
      </c>
      <c r="D64" s="1080" t="s">
        <v>4420</v>
      </c>
      <c r="E64" s="835">
        <v>9</v>
      </c>
      <c r="F64" s="554">
        <v>345</v>
      </c>
      <c r="G64" s="554" t="s">
        <v>38</v>
      </c>
      <c r="H64" s="554" t="s">
        <v>116</v>
      </c>
      <c r="I64" s="966">
        <v>53.94</v>
      </c>
      <c r="J64" s="745">
        <f t="shared" si="0"/>
        <v>2.2246941045606228</v>
      </c>
      <c r="K64" s="968">
        <v>0.3</v>
      </c>
      <c r="L64" s="679">
        <v>4</v>
      </c>
      <c r="M64" s="736">
        <f t="shared" si="1"/>
        <v>1.2</v>
      </c>
      <c r="N64" s="644" t="s">
        <v>520</v>
      </c>
      <c r="O64" s="838">
        <v>0.28999999999999998</v>
      </c>
      <c r="P64" s="695">
        <v>43145</v>
      </c>
      <c r="Q64" s="695">
        <v>43159</v>
      </c>
      <c r="R64" s="736">
        <f t="shared" si="2"/>
        <v>3.4482758620689689</v>
      </c>
      <c r="S64" s="802">
        <f>IF(INDEX(Historical!$D$7:$D$1452,MATCH(B64,Historical!$B$7:$B$1452,0))=0,"n/a",(INDEX(Historical!$C$7:$C$1452,MATCH(B64,Historical!$B$7:$B$1452,0))/INDEX(Historical!$D$7:$D$1452,MATCH(B64,Historical!$B$7:$B$1452,0))-1)*100)</f>
        <v>3.5714285714285587</v>
      </c>
      <c r="T64" s="802">
        <f>IF(INDEX(Historical!$F$7:$F$1452,MATCH(B64,Historical!$B$7:$B$1452,0))=0,"n/a",((INDEX(Historical!$C$7:$C$1452,MATCH(B64,Historical!$B$7:$B$1452,0))/INDEX(Historical!$F$7:$F$1452,MATCH(B64,Historical!$B$7:$B$1452,0)))^(1/3)-1)*100)</f>
        <v>5.0717574498580165</v>
      </c>
      <c r="U64" s="802">
        <f>IF(INDEX(Historical!$I$7:$I$1452,MATCH(B64,Historical!$B$7:$B$1452,0))=0,"n/a",((INDEX(Historical!$C$7:$C$1452,MATCH(B64,Historical!$B$7:$B$1452,0))/INDEX(Historical!$I$7:$I$1452,MATCH(B64,Historical!$B$7:$B$1452,0)))^(1/5)-1)*100)</f>
        <v>6.6683901275273794</v>
      </c>
      <c r="V64" s="802">
        <f>IF(INDEX(Historical!$O$7:$O$1452,MATCH(B64,Historical!$B$7:$B$1452,0))=0,"n/a",((INDEX(Historical!$C$7:$C$1452,MATCH(B64,Historical!$B$7:$B$1452,0))/INDEX(Historical!$O$7:$O$1452,MATCH(B64,Historical!$B$7:$B$1452,0)))^(1/10)-1)*100)</f>
        <v>7.9459674391478829</v>
      </c>
      <c r="W64" s="803">
        <f t="shared" si="3"/>
        <v>0.83921689568897739</v>
      </c>
      <c r="X64" s="804">
        <f t="shared" si="4"/>
        <v>1.4818644727838621</v>
      </c>
      <c r="Y64" s="756"/>
      <c r="Z64" s="745">
        <f t="shared" si="5"/>
        <v>33.898305084745758</v>
      </c>
      <c r="AA64" s="678">
        <f t="shared" si="6"/>
        <v>15.23728813559322</v>
      </c>
      <c r="AB64" s="679">
        <v>6</v>
      </c>
      <c r="AC64" s="959">
        <v>3.54</v>
      </c>
      <c r="AD64" s="959">
        <v>1.27</v>
      </c>
      <c r="AE64" s="959">
        <v>0.66</v>
      </c>
      <c r="AF64" s="959">
        <v>2.4</v>
      </c>
      <c r="AG64" s="959">
        <v>19.2</v>
      </c>
      <c r="AH64" s="959">
        <v>1.7000000000000002</v>
      </c>
      <c r="AI64" s="959">
        <v>7.9699999999999989</v>
      </c>
      <c r="AJ64" s="959">
        <v>4.5</v>
      </c>
      <c r="AK64" s="959">
        <v>12</v>
      </c>
      <c r="AL64" s="969">
        <v>2150</v>
      </c>
      <c r="AM64" s="964">
        <v>1.2</v>
      </c>
      <c r="AN64" s="959">
        <v>1.1200000000000001</v>
      </c>
      <c r="AO64" s="845">
        <f t="shared" si="7"/>
        <v>-6.3442039035052176</v>
      </c>
      <c r="AP64" s="846">
        <f t="shared" si="8"/>
        <v>8.8930842320880021</v>
      </c>
      <c r="AQ64" s="680">
        <f t="shared" si="9"/>
        <v>27.4876752656223</v>
      </c>
      <c r="AR64" s="745">
        <f>INDEX(Historical!$C$7:$C$1452,MATCH(B64,Historical!$B$7:$B$1452,0))*IF(AH64="n/a",1.03,IF(AH64&lt;0,1.01,IF(AH64&gt;10,1.1,(1+AH64/100))))</f>
        <v>1.1797199999999999</v>
      </c>
      <c r="AS64" s="678">
        <f t="shared" si="10"/>
        <v>1.2737436839999998</v>
      </c>
      <c r="AT64" s="678">
        <f t="shared" si="16"/>
        <v>1.4011180524</v>
      </c>
      <c r="AU64" s="678">
        <f t="shared" si="16"/>
        <v>1.5412298576400001</v>
      </c>
      <c r="AV64" s="678">
        <f t="shared" si="16"/>
        <v>1.6953528434040002</v>
      </c>
      <c r="AW64" s="745">
        <f t="shared" si="12"/>
        <v>7.0911644374440002</v>
      </c>
      <c r="AX64" s="854">
        <f t="shared" si="13"/>
        <v>13.146393098709677</v>
      </c>
      <c r="AY64" s="1090">
        <v>1.2</v>
      </c>
      <c r="AZ64" s="964">
        <v>6.69</v>
      </c>
      <c r="BA64" s="964">
        <v>-34.5</v>
      </c>
      <c r="BB64" s="964">
        <v>-14.74</v>
      </c>
      <c r="BC64" s="964">
        <v>-23.84</v>
      </c>
      <c r="BE64" s="701">
        <v>2010</v>
      </c>
      <c r="BF64" s="986" t="e">
        <f>#VALUE!</f>
        <v>#VALUE!</v>
      </c>
      <c r="BG64" s="972">
        <v>7.6</v>
      </c>
    </row>
    <row r="65" spans="1:59" ht="11.25" customHeight="1" x14ac:dyDescent="0.2">
      <c r="A65" s="566" t="s">
        <v>436</v>
      </c>
      <c r="B65" s="651" t="s">
        <v>437</v>
      </c>
      <c r="C65" s="1080" t="s">
        <v>124</v>
      </c>
      <c r="D65" s="1080" t="s">
        <v>4430</v>
      </c>
      <c r="E65" s="835">
        <v>25</v>
      </c>
      <c r="F65" s="554">
        <v>123</v>
      </c>
      <c r="G65" s="554" t="s">
        <v>107</v>
      </c>
      <c r="H65" s="554" t="s">
        <v>107</v>
      </c>
      <c r="I65" s="959">
        <v>94.07</v>
      </c>
      <c r="J65" s="745">
        <f t="shared" si="0"/>
        <v>1.4457319017752739</v>
      </c>
      <c r="K65" s="974">
        <v>0.34</v>
      </c>
      <c r="L65" s="679">
        <v>4</v>
      </c>
      <c r="M65" s="736">
        <f t="shared" si="1"/>
        <v>1.36</v>
      </c>
      <c r="N65" s="644" t="s">
        <v>438</v>
      </c>
      <c r="O65" s="839">
        <v>0.32</v>
      </c>
      <c r="P65" s="958">
        <v>43312</v>
      </c>
      <c r="Q65" s="958">
        <v>43334</v>
      </c>
      <c r="R65" s="736">
        <f t="shared" si="2"/>
        <v>6.2500000000000053</v>
      </c>
      <c r="S65" s="802">
        <f>IF(INDEX(Historical!$D$7:$D$1452,MATCH(B65,Historical!$B$7:$B$1452,0))=0,"n/a",(INDEX(Historical!$C$7:$C$1452,MATCH(B65,Historical!$B$7:$B$1452,0))/INDEX(Historical!$D$7:$D$1452,MATCH(B65,Historical!$B$7:$B$1452,0))-1)*100)</f>
        <v>4.9180327868852514</v>
      </c>
      <c r="T65" s="802">
        <f>IF(INDEX(Historical!$F$7:$F$1452,MATCH(B65,Historical!$B$7:$B$1452,0))=0,"n/a",((INDEX(Historical!$C$7:$C$1452,MATCH(B65,Historical!$B$7:$B$1452,0))/INDEX(Historical!$F$7:$F$1452,MATCH(B65,Historical!$B$7:$B$1452,0)))^(1/3)-1)*100)</f>
        <v>5.5021128663649277</v>
      </c>
      <c r="U65" s="802">
        <f>IF(INDEX(Historical!$I$7:$I$1452,MATCH(B65,Historical!$B$7:$B$1452,0))=0,"n/a",((INDEX(Historical!$C$7:$C$1452,MATCH(B65,Historical!$B$7:$B$1452,0))/INDEX(Historical!$I$7:$I$1452,MATCH(B65,Historical!$B$7:$B$1452,0)))^(1/5)-1)*100)</f>
        <v>7.7818067712725814</v>
      </c>
      <c r="V65" s="802">
        <f>IF(INDEX(Historical!$O$7:$O$1452,MATCH(B65,Historical!$B$7:$B$1452,0))=0,"n/a",((INDEX(Historical!$C$7:$C$1452,MATCH(B65,Historical!$B$7:$B$1452,0))/INDEX(Historical!$O$7:$O$1452,MATCH(B65,Historical!$B$7:$B$1452,0)))^(1/10)-1)*100)</f>
        <v>9.8560543306117854</v>
      </c>
      <c r="W65" s="803">
        <f t="shared" si="3"/>
        <v>0.78954584768299962</v>
      </c>
      <c r="X65" s="804">
        <f t="shared" si="4"/>
        <v>0.79406191543597759</v>
      </c>
      <c r="Y65" s="764"/>
      <c r="Z65" s="745">
        <f t="shared" si="5"/>
        <v>38.526912181303118</v>
      </c>
      <c r="AA65" s="678">
        <f t="shared" si="6"/>
        <v>26.648725212464587</v>
      </c>
      <c r="AB65" s="679">
        <v>12</v>
      </c>
      <c r="AC65" s="959">
        <v>3.53</v>
      </c>
      <c r="AD65" s="959">
        <v>2.78</v>
      </c>
      <c r="AE65" s="959">
        <v>2.2799999999999998</v>
      </c>
      <c r="AF65" s="959">
        <v>4.22</v>
      </c>
      <c r="AG65" s="959">
        <v>14.899999999999999</v>
      </c>
      <c r="AH65" s="959">
        <v>19.600000000000001</v>
      </c>
      <c r="AI65" s="959">
        <v>11.940000000000001</v>
      </c>
      <c r="AJ65" s="959">
        <v>9.8000000000000007</v>
      </c>
      <c r="AK65" s="959">
        <v>9.58</v>
      </c>
      <c r="AL65" s="969">
        <v>6160</v>
      </c>
      <c r="AM65" s="964">
        <v>0.3</v>
      </c>
      <c r="AN65" s="959">
        <v>0.97</v>
      </c>
      <c r="AO65" s="845">
        <f t="shared" si="7"/>
        <v>-17.42118653941673</v>
      </c>
      <c r="AP65" s="846">
        <f t="shared" si="8"/>
        <v>9.2275386730478548</v>
      </c>
      <c r="AQ65" s="680">
        <f t="shared" si="9"/>
        <v>123.5646765942942</v>
      </c>
      <c r="AR65" s="745">
        <f>INDEX(Historical!$C$7:$C$1452,MATCH(B65,Historical!$B$7:$B$1452,0))*IF(AH65="n/a",1.03,IF(AH65&lt;0,1.01,IF(AH65&gt;10,1.1,(1+AH65/100))))</f>
        <v>1.4080000000000001</v>
      </c>
      <c r="AS65" s="678">
        <f t="shared" si="10"/>
        <v>1.5488000000000002</v>
      </c>
      <c r="AT65" s="678">
        <f t="shared" si="16"/>
        <v>1.6971750400000003</v>
      </c>
      <c r="AU65" s="678">
        <f t="shared" si="16"/>
        <v>1.8597644088320004</v>
      </c>
      <c r="AV65" s="678">
        <f t="shared" si="16"/>
        <v>2.0379298391981062</v>
      </c>
      <c r="AW65" s="745">
        <f t="shared" si="12"/>
        <v>8.5516692880301068</v>
      </c>
      <c r="AX65" s="854">
        <f t="shared" si="13"/>
        <v>9.0907508111301247</v>
      </c>
      <c r="AY65" s="1090">
        <v>0.8</v>
      </c>
      <c r="AZ65" s="964">
        <v>17.630000000000003</v>
      </c>
      <c r="BA65" s="964">
        <v>-16.239999999999998</v>
      </c>
      <c r="BB65" s="964">
        <v>-7.06</v>
      </c>
      <c r="BC65" s="964">
        <v>-4.66</v>
      </c>
      <c r="BE65" s="701">
        <v>1994</v>
      </c>
      <c r="BF65" s="986" t="e">
        <f>#VALUE!</f>
        <v>#VALUE!</v>
      </c>
      <c r="BG65" s="972">
        <v>6.2</v>
      </c>
    </row>
    <row r="66" spans="1:59" ht="11.25" customHeight="1" x14ac:dyDescent="0.2">
      <c r="A66" s="645" t="s">
        <v>133</v>
      </c>
      <c r="B66" s="651" t="s">
        <v>134</v>
      </c>
      <c r="C66" s="1080" t="s">
        <v>132</v>
      </c>
      <c r="D66" s="1080" t="s">
        <v>4429</v>
      </c>
      <c r="E66" s="835">
        <v>26</v>
      </c>
      <c r="F66" s="554">
        <v>108</v>
      </c>
      <c r="G66" s="554" t="s">
        <v>38</v>
      </c>
      <c r="H66" s="554" t="s">
        <v>38</v>
      </c>
      <c r="I66" s="959">
        <v>34.19</v>
      </c>
      <c r="J66" s="745">
        <f t="shared" si="0"/>
        <v>2.5621526762211175</v>
      </c>
      <c r="K66" s="974">
        <v>0.219</v>
      </c>
      <c r="L66" s="679">
        <v>4</v>
      </c>
      <c r="M66" s="736">
        <f t="shared" si="1"/>
        <v>0.876</v>
      </c>
      <c r="N66" s="644" t="s">
        <v>120</v>
      </c>
      <c r="O66" s="839">
        <v>0.20469999999999999</v>
      </c>
      <c r="P66" s="958">
        <v>43328</v>
      </c>
      <c r="Q66" s="958">
        <v>43344</v>
      </c>
      <c r="R66" s="736">
        <f t="shared" si="2"/>
        <v>6.9858329262335168</v>
      </c>
      <c r="S66" s="802">
        <f>IF(INDEX(Historical!$D$7:$D$1452,MATCH(B66,Historical!$B$7:$B$1452,0))=0,"n/a",(INDEX(Historical!$C$7:$C$1452,MATCH(B66,Historical!$B$7:$B$1452,0))/INDEX(Historical!$D$7:$D$1452,MATCH(B66,Historical!$B$7:$B$1452,0))-1)*100)</f>
        <v>7.2298943948009953</v>
      </c>
      <c r="T66" s="802">
        <f>IF(INDEX(Historical!$F$7:$F$1452,MATCH(B66,Historical!$B$7:$B$1452,0))=0,"n/a",((INDEX(Historical!$C$7:$C$1452,MATCH(B66,Historical!$B$7:$B$1452,0))/INDEX(Historical!$F$7:$F$1452,MATCH(B66,Historical!$B$7:$B$1452,0)))^(1/3)-1)*100)</f>
        <v>7.6990753224440933</v>
      </c>
      <c r="U66" s="802">
        <f>IF(INDEX(Historical!$I$7:$I$1452,MATCH(B66,Historical!$B$7:$B$1452,0))=0,"n/a",((INDEX(Historical!$C$7:$C$1452,MATCH(B66,Historical!$B$7:$B$1452,0))/INDEX(Historical!$I$7:$I$1452,MATCH(B66,Historical!$B$7:$B$1452,0)))^(1/5)-1)*100)</f>
        <v>8.1215040384340131</v>
      </c>
      <c r="V66" s="802">
        <f>IF(INDEX(Historical!$O$7:$O$1452,MATCH(B66,Historical!$B$7:$B$1452,0))=0,"n/a",((INDEX(Historical!$C$7:$C$1452,MATCH(B66,Historical!$B$7:$B$1452,0))/INDEX(Historical!$O$7:$O$1452,MATCH(B66,Historical!$B$7:$B$1452,0)))^(1/10)-1)*100)</f>
        <v>7.507656674537122</v>
      </c>
      <c r="W66" s="803">
        <f t="shared" si="3"/>
        <v>1.0817628443211593</v>
      </c>
      <c r="X66" s="804">
        <f t="shared" si="4"/>
        <v>1.4502685782917879</v>
      </c>
      <c r="Y66" s="759"/>
      <c r="Z66" s="745">
        <f t="shared" si="5"/>
        <v>61.690140845070431</v>
      </c>
      <c r="AA66" s="678">
        <f t="shared" si="6"/>
        <v>24.077464788732392</v>
      </c>
      <c r="AB66" s="679">
        <v>12</v>
      </c>
      <c r="AC66" s="959">
        <v>1.42</v>
      </c>
      <c r="AD66" s="959">
        <v>4.83</v>
      </c>
      <c r="AE66" s="959">
        <v>7.61</v>
      </c>
      <c r="AF66" s="959">
        <v>2.97</v>
      </c>
      <c r="AG66" s="959">
        <v>12.5</v>
      </c>
      <c r="AH66" s="959">
        <v>3.5000000000000004</v>
      </c>
      <c r="AI66" s="959">
        <v>5.83</v>
      </c>
      <c r="AJ66" s="959">
        <v>5.6000000000000005</v>
      </c>
      <c r="AK66" s="959">
        <v>5</v>
      </c>
      <c r="AL66" s="969">
        <v>6360</v>
      </c>
      <c r="AM66" s="964">
        <v>0.2</v>
      </c>
      <c r="AN66" s="959">
        <v>1.17</v>
      </c>
      <c r="AO66" s="845">
        <f t="shared" si="7"/>
        <v>-13.393808074077262</v>
      </c>
      <c r="AP66" s="846">
        <f t="shared" si="8"/>
        <v>10.683656714655131</v>
      </c>
      <c r="AQ66" s="680">
        <f t="shared" si="9"/>
        <v>78.275779401260095</v>
      </c>
      <c r="AR66" s="745">
        <f>INDEX(Historical!$C$7:$C$1452,MATCH(B66,Historical!$B$7:$B$1452,0))*IF(AH66="n/a",1.03,IF(AH66&lt;0,1.01,IF(AH66&gt;10,1.1,(1+AH66/100))))</f>
        <v>0.81972</v>
      </c>
      <c r="AS66" s="678">
        <f t="shared" si="10"/>
        <v>0.86750967600000006</v>
      </c>
      <c r="AT66" s="678">
        <f t="shared" si="16"/>
        <v>0.91088515980000007</v>
      </c>
      <c r="AU66" s="678">
        <f t="shared" si="16"/>
        <v>0.95642941779000012</v>
      </c>
      <c r="AV66" s="678">
        <f t="shared" si="16"/>
        <v>1.0042508886795001</v>
      </c>
      <c r="AW66" s="745">
        <f t="shared" si="12"/>
        <v>4.558795142269501</v>
      </c>
      <c r="AX66" s="854">
        <f t="shared" si="13"/>
        <v>13.333709102864876</v>
      </c>
      <c r="AY66" s="1090">
        <v>0.43</v>
      </c>
      <c r="AZ66" s="964">
        <v>6.54</v>
      </c>
      <c r="BA66" s="964">
        <v>-13.55</v>
      </c>
      <c r="BB66" s="964">
        <v>0.12</v>
      </c>
      <c r="BC66" s="964">
        <v>-2.8899999999999997</v>
      </c>
      <c r="BE66" s="701">
        <v>1993</v>
      </c>
      <c r="BF66" s="986" t="e">
        <f>#VALUE!</f>
        <v>#VALUE!</v>
      </c>
      <c r="BG66" s="972">
        <v>3.8</v>
      </c>
    </row>
    <row r="67" spans="1:59" ht="11.25" customHeight="1" x14ac:dyDescent="0.2">
      <c r="A67" s="971" t="s">
        <v>4462</v>
      </c>
      <c r="B67" s="651" t="s">
        <v>3827</v>
      </c>
      <c r="C67" s="1080" t="s">
        <v>248</v>
      </c>
      <c r="D67" s="1080" t="s">
        <v>4441</v>
      </c>
      <c r="E67" s="835">
        <v>5</v>
      </c>
      <c r="F67" s="554">
        <v>856</v>
      </c>
      <c r="G67" s="554" t="s">
        <v>107</v>
      </c>
      <c r="H67" s="554" t="s">
        <v>107</v>
      </c>
      <c r="I67" s="966">
        <v>28.97</v>
      </c>
      <c r="J67" s="745">
        <f t="shared" si="0"/>
        <v>1.5188125647221264</v>
      </c>
      <c r="K67" s="968">
        <v>0.11</v>
      </c>
      <c r="L67" s="679">
        <v>4</v>
      </c>
      <c r="M67" s="736">
        <f t="shared" si="1"/>
        <v>0.44</v>
      </c>
      <c r="N67" s="644" t="s">
        <v>523</v>
      </c>
      <c r="O67" s="838">
        <v>0.105</v>
      </c>
      <c r="P67" s="958">
        <v>43427</v>
      </c>
      <c r="Q67" s="958">
        <v>43440</v>
      </c>
      <c r="R67" s="736">
        <f t="shared" si="2"/>
        <v>4.7619047619047663</v>
      </c>
      <c r="S67" s="802">
        <f>IF(INDEX(Historical!$D$7:$D$1452,MATCH(B67,Historical!$B$7:$B$1452,0))=0,"n/a",(INDEX(Historical!$C$7:$C$1452,MATCH(B67,Historical!$B$7:$B$1452,0))/INDEX(Historical!$D$7:$D$1452,MATCH(B67,Historical!$B$7:$B$1452,0))-1)*100)</f>
        <v>6.7010309278350499</v>
      </c>
      <c r="T67" s="802">
        <f>IF(INDEX(Historical!$F$7:$F$1452,MATCH(B67,Historical!$B$7:$B$1452,0))=0,"n/a",((INDEX(Historical!$C$7:$C$1452,MATCH(B67,Historical!$B$7:$B$1452,0))/INDEX(Historical!$F$7:$F$1452,MATCH(B67,Historical!$B$7:$B$1452,0)))^(1/3)-1)*100)</f>
        <v>9.9816550738444079</v>
      </c>
      <c r="U67" s="802" t="str">
        <f>IF(INDEX(Historical!$I$7:$I$1452,MATCH(B67,Historical!$B$7:$B$1452,0))=0,"n/a",((INDEX(Historical!$C$7:$C$1452,MATCH(B67,Historical!$B$7:$B$1452,0))/INDEX(Historical!$I$7:$I$1452,MATCH(B67,Historical!$B$7:$B$1452,0)))^(1/5)-1)*100)</f>
        <v>n/a</v>
      </c>
      <c r="V67" s="802" t="str">
        <f>IF(INDEX(Historical!$O$7:$O$1452,MATCH(B67,Historical!$B$7:$B$1452,0))=0,"n/a",((INDEX(Historical!$C$7:$C$1452,MATCH(B67,Historical!$B$7:$B$1452,0))/INDEX(Historical!$O$7:$O$1452,MATCH(B67,Historical!$B$7:$B$1452,0)))^(1/10)-1)*100)</f>
        <v>n/a</v>
      </c>
      <c r="W67" s="803" t="str">
        <f t="shared" si="3"/>
        <v>n/a</v>
      </c>
      <c r="X67" s="804" t="str">
        <f t="shared" si="4"/>
        <v>n/a</v>
      </c>
      <c r="Y67" s="967"/>
      <c r="Z67" s="745">
        <f t="shared" si="5"/>
        <v>33.84615384615384</v>
      </c>
      <c r="AA67" s="678">
        <f t="shared" si="6"/>
        <v>22.284615384615382</v>
      </c>
      <c r="AB67" s="679">
        <v>9</v>
      </c>
      <c r="AC67" s="959">
        <v>1.3</v>
      </c>
      <c r="AD67" s="959">
        <v>1.99</v>
      </c>
      <c r="AE67" s="959">
        <v>0.46</v>
      </c>
      <c r="AF67" s="959">
        <v>2.36</v>
      </c>
      <c r="AG67" s="959">
        <v>19.900000000000002</v>
      </c>
      <c r="AH67" s="959">
        <v>-12.3</v>
      </c>
      <c r="AI67" s="959">
        <v>12.509999999999998</v>
      </c>
      <c r="AJ67" s="959">
        <v>31.1</v>
      </c>
      <c r="AK67" s="959">
        <v>11.200000000000001</v>
      </c>
      <c r="AL67" s="969">
        <v>7280</v>
      </c>
      <c r="AM67" s="964">
        <v>1</v>
      </c>
      <c r="AN67" s="959">
        <v>2.39</v>
      </c>
      <c r="AO67" s="845" t="str">
        <f t="shared" si="7"/>
        <v>n/a</v>
      </c>
      <c r="AP67" s="846" t="str">
        <f t="shared" si="8"/>
        <v>n/a</v>
      </c>
      <c r="AQ67" s="680">
        <f t="shared" si="9"/>
        <v>52.885857652320055</v>
      </c>
      <c r="AR67" s="745">
        <f>INDEX(Historical!$C$7:$C$1452,MATCH(B67,Historical!$B$7:$B$1452,0))*IF(AH67="n/a",1.03,IF(AH67&lt;0,1.01,IF(AH67&gt;10,1.1,(1+AH67/100))))</f>
        <v>0.41813999999999996</v>
      </c>
      <c r="AS67" s="678">
        <f t="shared" si="10"/>
        <v>0.45995399999999997</v>
      </c>
      <c r="AT67" s="678">
        <f t="shared" ref="AT67:AV86" si="17">IF($AK67="n/a",1.03*AS67,IF($AK67&lt;0,1.01*AS67,IF($AK67&gt;10,1.1*AS67,(1+$AK67/100)*AS67)))</f>
        <v>0.50594939999999999</v>
      </c>
      <c r="AU67" s="678">
        <f t="shared" si="17"/>
        <v>0.55654434000000008</v>
      </c>
      <c r="AV67" s="678">
        <f t="shared" si="17"/>
        <v>0.61219877400000011</v>
      </c>
      <c r="AW67" s="745">
        <f t="shared" si="12"/>
        <v>2.5527865140000001</v>
      </c>
      <c r="AX67" s="854">
        <f t="shared" si="13"/>
        <v>8.811827801173628</v>
      </c>
      <c r="AY67" s="1090">
        <v>1.19</v>
      </c>
      <c r="AZ67" s="964">
        <v>5.8500000000000005</v>
      </c>
      <c r="BA67" s="964">
        <v>-37.14</v>
      </c>
      <c r="BB67" s="964">
        <v>-16.84</v>
      </c>
      <c r="BC67" s="964">
        <v>-24.52</v>
      </c>
      <c r="BE67" s="701">
        <v>2014</v>
      </c>
      <c r="BF67" s="986" t="e">
        <f>#VALUE!</f>
        <v>#VALUE!</v>
      </c>
      <c r="BG67" s="972">
        <v>4.2</v>
      </c>
    </row>
    <row r="68" spans="1:59" ht="11.25" customHeight="1" x14ac:dyDescent="0.2">
      <c r="A68" s="645" t="s">
        <v>951</v>
      </c>
      <c r="B68" s="651" t="s">
        <v>952</v>
      </c>
      <c r="C68" s="1080" t="s">
        <v>109</v>
      </c>
      <c r="D68" s="1080" t="s">
        <v>4411</v>
      </c>
      <c r="E68" s="835">
        <v>7</v>
      </c>
      <c r="F68" s="554">
        <v>640</v>
      </c>
      <c r="G68" s="554" t="s">
        <v>107</v>
      </c>
      <c r="H68" s="554" t="s">
        <v>107</v>
      </c>
      <c r="I68" s="966">
        <v>10.07</v>
      </c>
      <c r="J68" s="745">
        <f t="shared" si="0"/>
        <v>10.724925521350546</v>
      </c>
      <c r="K68" s="968">
        <v>0.27</v>
      </c>
      <c r="L68" s="679">
        <v>4</v>
      </c>
      <c r="M68" s="736">
        <f t="shared" si="1"/>
        <v>1.08</v>
      </c>
      <c r="N68" s="644" t="s">
        <v>717</v>
      </c>
      <c r="O68" s="838">
        <v>0.25</v>
      </c>
      <c r="P68" s="958">
        <v>43418</v>
      </c>
      <c r="Q68" s="958">
        <v>43434</v>
      </c>
      <c r="R68" s="736">
        <f t="shared" si="2"/>
        <v>8.0000000000000071</v>
      </c>
      <c r="S68" s="802">
        <f>IF(INDEX(Historical!$D$7:$D$1452,MATCH(B68,Historical!$B$7:$B$1452,0))=0,"n/a",(INDEX(Historical!$C$7:$C$1452,MATCH(B68,Historical!$B$7:$B$1452,0))/INDEX(Historical!$D$7:$D$1452,MATCH(B68,Historical!$B$7:$B$1452,0))-1)*100)</f>
        <v>16.129032258064502</v>
      </c>
      <c r="T68" s="802">
        <f>IF(INDEX(Historical!$F$7:$F$1452,MATCH(B68,Historical!$B$7:$B$1452,0))=0,"n/a",((INDEX(Historical!$C$7:$C$1452,MATCH(B68,Historical!$B$7:$B$1452,0))/INDEX(Historical!$F$7:$F$1452,MATCH(B68,Historical!$B$7:$B$1452,0)))^(1/3)-1)*100)</f>
        <v>11.457607795906144</v>
      </c>
      <c r="U68" s="802">
        <f>IF(INDEX(Historical!$I$7:$I$1452,MATCH(B68,Historical!$B$7:$B$1452,0))=0,"n/a",((INDEX(Historical!$C$7:$C$1452,MATCH(B68,Historical!$B$7:$B$1452,0))/INDEX(Historical!$I$7:$I$1452,MATCH(B68,Historical!$B$7:$B$1452,0)))^(1/5)-1)*100)</f>
        <v>20.364253666714347</v>
      </c>
      <c r="V68" s="802">
        <f>IF(INDEX(Historical!$O$7:$O$1452,MATCH(B68,Historical!$B$7:$B$1452,0))=0,"n/a",((INDEX(Historical!$C$7:$C$1452,MATCH(B68,Historical!$B$7:$B$1452,0))/INDEX(Historical!$O$7:$O$1452,MATCH(B68,Historical!$B$7:$B$1452,0)))^(1/10)-1)*100)</f>
        <v>-11.561831723140791</v>
      </c>
      <c r="W68" s="803" t="str">
        <f t="shared" si="3"/>
        <v>n/a</v>
      </c>
      <c r="X68" s="804">
        <f t="shared" si="4"/>
        <v>1.6829961708028387</v>
      </c>
      <c r="Y68" s="967" t="s">
        <v>4072</v>
      </c>
      <c r="Z68" s="745">
        <f t="shared" si="5"/>
        <v>82.44274809160305</v>
      </c>
      <c r="AA68" s="678">
        <f t="shared" si="6"/>
        <v>7.6870229007633588</v>
      </c>
      <c r="AB68" s="679">
        <v>12</v>
      </c>
      <c r="AC68" s="959">
        <v>1.31</v>
      </c>
      <c r="AD68" s="959">
        <v>0.96</v>
      </c>
      <c r="AE68" s="959">
        <v>2.02</v>
      </c>
      <c r="AF68" s="959">
        <v>1.06</v>
      </c>
      <c r="AG68" s="959">
        <v>14.2</v>
      </c>
      <c r="AH68" s="959">
        <v>27.400000000000002</v>
      </c>
      <c r="AI68" s="959">
        <v>-12.389999999999999</v>
      </c>
      <c r="AJ68" s="959">
        <v>12.1</v>
      </c>
      <c r="AK68" s="959">
        <v>8</v>
      </c>
      <c r="AL68" s="969">
        <v>870.25</v>
      </c>
      <c r="AM68" s="964">
        <v>0.89999999999999991</v>
      </c>
      <c r="AN68" s="959">
        <v>4.8499999999999996</v>
      </c>
      <c r="AO68" s="845">
        <f t="shared" si="7"/>
        <v>23.402156287301533</v>
      </c>
      <c r="AP68" s="846">
        <f t="shared" si="8"/>
        <v>31.089179188064893</v>
      </c>
      <c r="AQ68" s="680">
        <f t="shared" si="9"/>
        <v>-39.821582773263444</v>
      </c>
      <c r="AR68" s="745">
        <f>INDEX(Historical!$C$7:$C$1452,MATCH(B68,Historical!$B$7:$B$1452,0))*IF(AH68="n/a",1.03,IF(AH68&lt;0,1.01,IF(AH68&gt;10,1.1,(1+AH68/100))))</f>
        <v>0.79200000000000004</v>
      </c>
      <c r="AS68" s="678">
        <f t="shared" si="10"/>
        <v>0.79992000000000008</v>
      </c>
      <c r="AT68" s="678">
        <f t="shared" si="17"/>
        <v>0.86391360000000017</v>
      </c>
      <c r="AU68" s="678">
        <f t="shared" si="17"/>
        <v>0.93302668800000021</v>
      </c>
      <c r="AV68" s="678">
        <f t="shared" si="17"/>
        <v>1.0076688230400004</v>
      </c>
      <c r="AW68" s="745">
        <f t="shared" si="12"/>
        <v>4.3965291110400004</v>
      </c>
      <c r="AX68" s="854">
        <f t="shared" si="13"/>
        <v>43.659673396623639</v>
      </c>
      <c r="AY68" s="1090">
        <v>0.39</v>
      </c>
      <c r="AZ68" s="964">
        <v>28.000000000000004</v>
      </c>
      <c r="BA68" s="964">
        <v>-21.04</v>
      </c>
      <c r="BB68" s="964">
        <v>-13.44</v>
      </c>
      <c r="BC68" s="964">
        <v>-5.6000000000000005</v>
      </c>
      <c r="BE68" s="701">
        <v>2012</v>
      </c>
      <c r="BF68" s="986" t="e">
        <f>#VALUE!</f>
        <v>#VALUE!</v>
      </c>
      <c r="BG68" s="972">
        <v>2.2999999999999998</v>
      </c>
    </row>
    <row r="69" spans="1:59" ht="11.25" customHeight="1" x14ac:dyDescent="0.2">
      <c r="A69" s="566" t="s">
        <v>135</v>
      </c>
      <c r="B69" s="651" t="s">
        <v>136</v>
      </c>
      <c r="C69" s="1080" t="s">
        <v>129</v>
      </c>
      <c r="D69" s="1080" t="s">
        <v>4415</v>
      </c>
      <c r="E69" s="835">
        <v>43</v>
      </c>
      <c r="F69" s="554">
        <v>57</v>
      </c>
      <c r="G69" s="554" t="s">
        <v>38</v>
      </c>
      <c r="H69" s="554" t="s">
        <v>116</v>
      </c>
      <c r="I69" s="959">
        <v>40.97</v>
      </c>
      <c r="J69" s="745">
        <f t="shared" si="0"/>
        <v>3.2706858677080795</v>
      </c>
      <c r="K69" s="968">
        <v>0.33500000000000002</v>
      </c>
      <c r="L69" s="679">
        <v>4</v>
      </c>
      <c r="M69" s="736">
        <f t="shared" si="1"/>
        <v>1.34</v>
      </c>
      <c r="N69" s="644" t="s">
        <v>265</v>
      </c>
      <c r="O69" s="838">
        <v>0.32</v>
      </c>
      <c r="P69" s="695">
        <v>43150</v>
      </c>
      <c r="Q69" s="695">
        <v>43172</v>
      </c>
      <c r="R69" s="736">
        <f t="shared" si="2"/>
        <v>4.6875000000000044</v>
      </c>
      <c r="S69" s="802">
        <f>IF(INDEX(Historical!$D$7:$D$1452,MATCH(B69,Historical!$B$7:$B$1452,0))=0,"n/a",(INDEX(Historical!$C$7:$C$1452,MATCH(B69,Historical!$B$7:$B$1452,0))/INDEX(Historical!$D$7:$D$1452,MATCH(B69,Historical!$B$7:$B$1452,0))-1)*100)</f>
        <v>6.6666666666666652</v>
      </c>
      <c r="T69" s="802">
        <f>IF(INDEX(Historical!$F$7:$F$1452,MATCH(B69,Historical!$B$7:$B$1452,0))=0,"n/a",((INDEX(Historical!$C$7:$C$1452,MATCH(B69,Historical!$B$7:$B$1452,0))/INDEX(Historical!$F$7:$F$1452,MATCH(B69,Historical!$B$7:$B$1452,0)))^(1/3)-1)*100)</f>
        <v>10.064241629820891</v>
      </c>
      <c r="U69" s="802">
        <f>IF(INDEX(Historical!$I$7:$I$1452,MATCH(B69,Historical!$B$7:$B$1452,0))=0,"n/a",((INDEX(Historical!$C$7:$C$1452,MATCH(B69,Historical!$B$7:$B$1452,0))/INDEX(Historical!$I$7:$I$1452,MATCH(B69,Historical!$B$7:$B$1452,0)))^(1/5)-1)*100)</f>
        <v>12.829427864416676</v>
      </c>
      <c r="V69" s="802">
        <f>IF(INDEX(Historical!$O$7:$O$1452,MATCH(B69,Historical!$B$7:$B$1452,0))=0,"n/a",((INDEX(Historical!$C$7:$C$1452,MATCH(B69,Historical!$B$7:$B$1452,0))/INDEX(Historical!$O$7:$O$1452,MATCH(B69,Historical!$B$7:$B$1452,0)))^(1/10)-1)*100)</f>
        <v>10.775881290145882</v>
      </c>
      <c r="W69" s="803">
        <f t="shared" si="3"/>
        <v>1.1905687821699262</v>
      </c>
      <c r="X69" s="804">
        <f t="shared" si="4"/>
        <v>0.71672781365456295</v>
      </c>
      <c r="Y69" s="967"/>
      <c r="Z69" s="745">
        <f t="shared" si="5"/>
        <v>37.016574585635361</v>
      </c>
      <c r="AA69" s="678">
        <f t="shared" si="6"/>
        <v>11.317679558011049</v>
      </c>
      <c r="AB69" s="679">
        <v>6</v>
      </c>
      <c r="AC69" s="959">
        <v>3.62</v>
      </c>
      <c r="AD69" s="959" t="s">
        <v>138</v>
      </c>
      <c r="AE69" s="959">
        <v>0.37</v>
      </c>
      <c r="AF69" s="959">
        <v>1.22</v>
      </c>
      <c r="AG69" s="959">
        <v>12.2</v>
      </c>
      <c r="AH69" s="959">
        <v>10.299999999999999</v>
      </c>
      <c r="AI69" s="959">
        <v>2.64</v>
      </c>
      <c r="AJ69" s="959">
        <v>17.899999999999999</v>
      </c>
      <c r="AK69" s="959">
        <v>-8.7999999999999989</v>
      </c>
      <c r="AL69" s="969">
        <v>23650</v>
      </c>
      <c r="AM69" s="964">
        <v>0.2</v>
      </c>
      <c r="AN69" s="959">
        <v>0.41</v>
      </c>
      <c r="AO69" s="845">
        <f t="shared" si="7"/>
        <v>4.7824341741137051</v>
      </c>
      <c r="AP69" s="846">
        <f t="shared" si="8"/>
        <v>16.100113732124754</v>
      </c>
      <c r="AQ69" s="680">
        <f t="shared" si="9"/>
        <v>-21.662924739662582</v>
      </c>
      <c r="AR69" s="745">
        <f>INDEX(Historical!$C$7:$C$1452,MATCH(B69,Historical!$B$7:$B$1452,0))*IF(AH69="n/a",1.03,IF(AH69&lt;0,1.01,IF(AH69&gt;10,1.1,(1+AH69/100))))</f>
        <v>1.4080000000000001</v>
      </c>
      <c r="AS69" s="678">
        <f t="shared" si="10"/>
        <v>1.4451712000000001</v>
      </c>
      <c r="AT69" s="678">
        <f t="shared" si="17"/>
        <v>1.4596229120000002</v>
      </c>
      <c r="AU69" s="678">
        <f t="shared" si="17"/>
        <v>1.4742191411200001</v>
      </c>
      <c r="AV69" s="678">
        <f t="shared" si="17"/>
        <v>1.4889613325312001</v>
      </c>
      <c r="AW69" s="745">
        <f t="shared" si="12"/>
        <v>7.2759745856512001</v>
      </c>
      <c r="AX69" s="854">
        <f t="shared" si="13"/>
        <v>17.759274067979497</v>
      </c>
      <c r="AY69" s="1090">
        <v>0.93</v>
      </c>
      <c r="AZ69" s="964">
        <v>4.62</v>
      </c>
      <c r="BA69" s="964">
        <v>-21.310000000000002</v>
      </c>
      <c r="BB69" s="964">
        <v>-10.7</v>
      </c>
      <c r="BC69" s="964">
        <v>-12.19</v>
      </c>
      <c r="BE69" s="701">
        <v>1976</v>
      </c>
      <c r="BF69" s="986" t="e">
        <f>#VALUE!</f>
        <v>#VALUE!</v>
      </c>
      <c r="BG69" s="972">
        <v>5.7</v>
      </c>
    </row>
    <row r="70" spans="1:59" ht="11.25" customHeight="1" x14ac:dyDescent="0.2">
      <c r="A70" s="645" t="s">
        <v>953</v>
      </c>
      <c r="B70" s="651" t="s">
        <v>4231</v>
      </c>
      <c r="C70" s="1080" t="s">
        <v>109</v>
      </c>
      <c r="D70" s="1080" t="s">
        <v>119</v>
      </c>
      <c r="E70" s="836">
        <v>6</v>
      </c>
      <c r="F70" s="554">
        <v>693</v>
      </c>
      <c r="G70" s="554" t="s">
        <v>107</v>
      </c>
      <c r="H70" s="554" t="s">
        <v>107</v>
      </c>
      <c r="I70" s="966">
        <v>67.25</v>
      </c>
      <c r="J70" s="745">
        <f t="shared" si="0"/>
        <v>1.6059479553903349</v>
      </c>
      <c r="K70" s="968">
        <v>0.27</v>
      </c>
      <c r="L70" s="679">
        <v>4</v>
      </c>
      <c r="M70" s="736">
        <f t="shared" si="1"/>
        <v>1.08</v>
      </c>
      <c r="N70" s="644" t="s">
        <v>601</v>
      </c>
      <c r="O70" s="841">
        <v>0.23480000000000001</v>
      </c>
      <c r="P70" s="958">
        <v>43165</v>
      </c>
      <c r="Q70" s="958">
        <v>43180</v>
      </c>
      <c r="R70" s="736">
        <f t="shared" si="2"/>
        <v>14.991482112436119</v>
      </c>
      <c r="S70" s="802">
        <f>IF(INDEX(Historical!$D$7:$D$1452,MATCH(B70,Historical!$B$7:$B$1452,0))=0,"n/a",(INDEX(Historical!$C$7:$C$1452,MATCH(B70,Historical!$B$7:$B$1452,0))/INDEX(Historical!$D$7:$D$1452,MATCH(B70,Historical!$B$7:$B$1452,0))-1)*100)</f>
        <v>22.727272727272751</v>
      </c>
      <c r="T70" s="802">
        <f>IF(INDEX(Historical!$F$7:$F$1452,MATCH(B70,Historical!$B$7:$B$1452,0))=0,"n/a",((INDEX(Historical!$C$7:$C$1452,MATCH(B70,Historical!$B$7:$B$1452,0))/INDEX(Historical!$F$7:$F$1452,MATCH(B70,Historical!$B$7:$B$1452,0)))^(1/3)-1)*100)</f>
        <v>16.106951284583992</v>
      </c>
      <c r="U70" s="802">
        <f>IF(INDEX(Historical!$I$7:$I$1452,MATCH(B70,Historical!$B$7:$B$1452,0))=0,"n/a",((INDEX(Historical!$C$7:$C$1452,MATCH(B70,Historical!$B$7:$B$1452,0))/INDEX(Historical!$I$7:$I$1452,MATCH(B70,Historical!$B$7:$B$1452,0)))^(1/5)-1)*100)</f>
        <v>17.607902252467355</v>
      </c>
      <c r="V70" s="802" t="str">
        <f>IF(INDEX(Historical!$O$7:$O$1452,MATCH(B70,Historical!$B$7:$B$1452,0))=0,"n/a",((INDEX(Historical!$C$7:$C$1452,MATCH(B70,Historical!$B$7:$B$1452,0))/INDEX(Historical!$O$7:$O$1452,MATCH(B70,Historical!$B$7:$B$1452,0)))^(1/10)-1)*100)</f>
        <v>n/a</v>
      </c>
      <c r="W70" s="803" t="str">
        <f t="shared" si="3"/>
        <v>n/a</v>
      </c>
      <c r="X70" s="804" t="str">
        <f t="shared" si="4"/>
        <v>n/a</v>
      </c>
      <c r="Y70" s="967" t="s">
        <v>4469</v>
      </c>
      <c r="Z70" s="745">
        <f t="shared" si="5"/>
        <v>32.335329341317369</v>
      </c>
      <c r="AA70" s="678">
        <f t="shared" si="6"/>
        <v>20.134730538922156</v>
      </c>
      <c r="AB70" s="679">
        <v>12</v>
      </c>
      <c r="AC70" s="959">
        <v>3.34</v>
      </c>
      <c r="AD70" s="959">
        <v>2.88</v>
      </c>
      <c r="AE70" s="959">
        <v>1.26</v>
      </c>
      <c r="AF70" s="959">
        <v>1.26</v>
      </c>
      <c r="AG70" s="959">
        <v>7.5</v>
      </c>
      <c r="AH70" s="959">
        <v>-79.400000000000006</v>
      </c>
      <c r="AI70" s="959">
        <v>18.64</v>
      </c>
      <c r="AJ70" s="959">
        <v>-8.3000000000000007</v>
      </c>
      <c r="AK70" s="959">
        <v>7.0000000000000009</v>
      </c>
      <c r="AL70" s="969">
        <v>2350</v>
      </c>
      <c r="AM70" s="964">
        <v>3.5000000000000004</v>
      </c>
      <c r="AN70" s="959">
        <v>0.32</v>
      </c>
      <c r="AO70" s="845">
        <f t="shared" si="7"/>
        <v>-0.92088033106446687</v>
      </c>
      <c r="AP70" s="846">
        <f t="shared" si="8"/>
        <v>19.213850207857689</v>
      </c>
      <c r="AQ70" s="680">
        <f t="shared" si="9"/>
        <v>6.1859176246850778</v>
      </c>
      <c r="AR70" s="745">
        <f>INDEX(Historical!$C$7:$C$1452,MATCH(B70,Historical!$B$7:$B$1452,0))*IF(AH70="n/a",1.03,IF(AH70&lt;0,1.01,IF(AH70&gt;10,1.1,(1+AH70/100))))</f>
        <v>0.94852173913043492</v>
      </c>
      <c r="AS70" s="678">
        <f t="shared" si="10"/>
        <v>1.0433739130434785</v>
      </c>
      <c r="AT70" s="678">
        <f t="shared" si="17"/>
        <v>1.1164100869565221</v>
      </c>
      <c r="AU70" s="678">
        <f t="shared" si="17"/>
        <v>1.1945587930434787</v>
      </c>
      <c r="AV70" s="678">
        <f t="shared" si="17"/>
        <v>1.2781779085565224</v>
      </c>
      <c r="AW70" s="745">
        <f t="shared" si="12"/>
        <v>5.5810424407304371</v>
      </c>
      <c r="AX70" s="854">
        <f t="shared" si="13"/>
        <v>8.2989478672571551</v>
      </c>
      <c r="AY70" s="1090">
        <v>0.56999999999999995</v>
      </c>
      <c r="AZ70" s="964">
        <v>35.44</v>
      </c>
      <c r="BA70" s="964">
        <v>-3.93</v>
      </c>
      <c r="BB70" s="964">
        <v>2.56</v>
      </c>
      <c r="BC70" s="964">
        <v>8.68</v>
      </c>
      <c r="BE70" s="701">
        <v>2013</v>
      </c>
      <c r="BF70" s="986" t="e">
        <f>#VALUE!</f>
        <v>#VALUE!</v>
      </c>
      <c r="BG70" s="972">
        <v>1.5</v>
      </c>
    </row>
    <row r="71" spans="1:59" ht="11.25" customHeight="1" x14ac:dyDescent="0.2">
      <c r="A71" s="645" t="s">
        <v>954</v>
      </c>
      <c r="B71" s="651" t="s">
        <v>955</v>
      </c>
      <c r="C71" s="1080" t="s">
        <v>4407</v>
      </c>
      <c r="D71" s="1080" t="s">
        <v>4408</v>
      </c>
      <c r="E71" s="835">
        <v>6</v>
      </c>
      <c r="F71" s="554">
        <v>705</v>
      </c>
      <c r="G71" s="554" t="s">
        <v>107</v>
      </c>
      <c r="H71" s="554" t="s">
        <v>107</v>
      </c>
      <c r="I71" s="966">
        <v>14.06</v>
      </c>
      <c r="J71" s="745">
        <f t="shared" ref="J71:J134" si="18">(M71/I71)*100</f>
        <v>5.6899004267425317</v>
      </c>
      <c r="K71" s="968">
        <v>0.2</v>
      </c>
      <c r="L71" s="679">
        <v>4</v>
      </c>
      <c r="M71" s="736">
        <f t="shared" ref="M71:M134" si="19">K71*L71</f>
        <v>0.8</v>
      </c>
      <c r="N71" s="644" t="s">
        <v>509</v>
      </c>
      <c r="O71" s="838">
        <v>0.19</v>
      </c>
      <c r="P71" s="958">
        <v>43186</v>
      </c>
      <c r="Q71" s="958">
        <v>43195</v>
      </c>
      <c r="R71" s="736">
        <f t="shared" ref="R71:R134" si="20">(K71-O71)/O71*100</f>
        <v>5.2631578947368469</v>
      </c>
      <c r="S71" s="802">
        <f>IF(INDEX(Historical!$D$7:$D$1452,MATCH(B71,Historical!$B$7:$B$1452,0))=0,"n/a",(INDEX(Historical!$C$7:$C$1452,MATCH(B71,Historical!$B$7:$B$1452,0))/INDEX(Historical!$D$7:$D$1452,MATCH(B71,Historical!$B$7:$B$1452,0))-1)*100)</f>
        <v>5.6338028169014231</v>
      </c>
      <c r="T71" s="802">
        <f>IF(INDEX(Historical!$F$7:$F$1452,MATCH(B71,Historical!$B$7:$B$1452,0))=0,"n/a",((INDEX(Historical!$C$7:$C$1452,MATCH(B71,Historical!$B$7:$B$1452,0))/INDEX(Historical!$F$7:$F$1452,MATCH(B71,Historical!$B$7:$B$1452,0)))^(1/3)-1)*100)</f>
        <v>5.429083162718662</v>
      </c>
      <c r="U71" s="802" t="str">
        <f>IF(INDEX(Historical!$I$7:$I$1452,MATCH(B71,Historical!$B$7:$B$1452,0))=0,"n/a",((INDEX(Historical!$C$7:$C$1452,MATCH(B71,Historical!$B$7:$B$1452,0))/INDEX(Historical!$I$7:$I$1452,MATCH(B71,Historical!$B$7:$B$1452,0)))^(1/5)-1)*100)</f>
        <v>n/a</v>
      </c>
      <c r="V71" s="802" t="str">
        <f>IF(INDEX(Historical!$O$7:$O$1452,MATCH(B71,Historical!$B$7:$B$1452,0))=0,"n/a",((INDEX(Historical!$C$7:$C$1452,MATCH(B71,Historical!$B$7:$B$1452,0))/INDEX(Historical!$O$7:$O$1452,MATCH(B71,Historical!$B$7:$B$1452,0)))^(1/10)-1)*100)</f>
        <v>n/a</v>
      </c>
      <c r="W71" s="803" t="str">
        <f t="shared" ref="W71:W134" si="21">IF(OR(U71&lt;=0,U71="n/a",V71&lt;=0,V71="n/a"),"n/a",U71/V71)</f>
        <v>n/a</v>
      </c>
      <c r="X71" s="804" t="str">
        <f t="shared" ref="X71:X134" si="22">IF(OR(AJ71&lt;=0,AJ71="n/a",U71&lt;=0,U71="n/a"),"n/a",U71/AJ71)</f>
        <v>n/a</v>
      </c>
      <c r="Y71" s="756"/>
      <c r="Z71" s="745">
        <f t="shared" ref="Z71:Z134" si="23">IF(OR(AC71&lt;0.01,AC71="n/a"),"n/a",M71/AC71*100)</f>
        <v>242.42424242424244</v>
      </c>
      <c r="AA71" s="678">
        <f t="shared" ref="AA71:AA134" si="24">IF(OR(AC71&lt;0.01,AC71="n/a"),"n/a",I71/AC71)</f>
        <v>42.606060606060609</v>
      </c>
      <c r="AB71" s="679">
        <v>12</v>
      </c>
      <c r="AC71" s="959">
        <v>0.33</v>
      </c>
      <c r="AD71" s="959">
        <v>8.5500000000000007</v>
      </c>
      <c r="AE71" s="959">
        <v>4.7300000000000004</v>
      </c>
      <c r="AF71" s="959">
        <v>2.52</v>
      </c>
      <c r="AG71" s="959">
        <v>7.1</v>
      </c>
      <c r="AH71" s="959">
        <v>-36.799999999999997</v>
      </c>
      <c r="AI71" s="959">
        <v>4.6500000000000004</v>
      </c>
      <c r="AJ71" s="959">
        <v>-47.599999999999994</v>
      </c>
      <c r="AK71" s="959">
        <v>5</v>
      </c>
      <c r="AL71" s="969">
        <v>994.18</v>
      </c>
      <c r="AM71" s="964">
        <v>0.8</v>
      </c>
      <c r="AN71" s="959">
        <v>2.38</v>
      </c>
      <c r="AO71" s="845" t="str">
        <f t="shared" ref="AO71:AO134" si="25">IF(U71="n/a","n/a",IF(AA71&lt;0,"n/a",IF(AA71="n/a","n/a",J71+U71-AA71)))</f>
        <v>n/a</v>
      </c>
      <c r="AP71" s="846" t="str">
        <f t="shared" ref="AP71:AP134" si="26">IF(U71="n/a","n/a",J71+U71)</f>
        <v>n/a</v>
      </c>
      <c r="AQ71" s="680">
        <f t="shared" ref="AQ71:AQ134" si="27">IF(OR(AC71&lt;0.01,AF71="n/a"),"n/a",(I71/SQRT(22.5*AC71*(I71/AF71))-1)*100)</f>
        <v>118.44630433767445</v>
      </c>
      <c r="AR71" s="745">
        <f>INDEX(Historical!$C$7:$C$1452,MATCH(B71,Historical!$B$7:$B$1452,0))*IF(AH71="n/a",1.03,IF(AH71&lt;0,1.01,IF(AH71&gt;10,1.1,(1+AH71/100))))</f>
        <v>0.75750000000000006</v>
      </c>
      <c r="AS71" s="678">
        <f t="shared" ref="AS71:AS134" si="28">IF($AI71="n/a",1.03*AR71,IF($AI71&lt;0,1.01*AR71,IF($AI71&gt;10,1.1*AR71,(1+$AI71/100)*AR71)))</f>
        <v>0.79272375000000006</v>
      </c>
      <c r="AT71" s="678">
        <f t="shared" si="17"/>
        <v>0.83235993750000015</v>
      </c>
      <c r="AU71" s="678">
        <f t="shared" si="17"/>
        <v>0.87397793437500015</v>
      </c>
      <c r="AV71" s="678">
        <f t="shared" si="17"/>
        <v>0.9176768310937502</v>
      </c>
      <c r="AW71" s="745">
        <f t="shared" ref="AW71:AW134" si="29">SUM(AR71:AV71)</f>
        <v>4.1742384529687504</v>
      </c>
      <c r="AX71" s="854">
        <f t="shared" ref="AX71:AX134" si="30">AW71/I71*100</f>
        <v>29.688751443589972</v>
      </c>
      <c r="AY71" s="1090">
        <v>0.53</v>
      </c>
      <c r="AZ71" s="964">
        <v>10.45</v>
      </c>
      <c r="BA71" s="964">
        <v>-13.05</v>
      </c>
      <c r="BB71" s="964">
        <v>-5.9499999999999993</v>
      </c>
      <c r="BC71" s="964">
        <v>-4.5199999999999996</v>
      </c>
      <c r="BE71" s="701">
        <v>2013</v>
      </c>
      <c r="BF71" s="986" t="e">
        <f t="shared" ref="BF71" si="31">#VALUE!</f>
        <v>#VALUE!</v>
      </c>
      <c r="BG71" s="972">
        <v>1.6</v>
      </c>
    </row>
    <row r="72" spans="1:59" ht="11.25" customHeight="1" x14ac:dyDescent="0.2">
      <c r="A72" s="645" t="s">
        <v>439</v>
      </c>
      <c r="B72" s="651" t="s">
        <v>440</v>
      </c>
      <c r="C72" s="1080" t="s">
        <v>129</v>
      </c>
      <c r="D72" s="1080" t="s">
        <v>4415</v>
      </c>
      <c r="E72" s="835">
        <v>13</v>
      </c>
      <c r="F72" s="554">
        <v>285</v>
      </c>
      <c r="G72" s="554" t="s">
        <v>107</v>
      </c>
      <c r="H72" s="554" t="s">
        <v>107</v>
      </c>
      <c r="I72" s="966">
        <v>2.85</v>
      </c>
      <c r="J72" s="745">
        <f t="shared" si="18"/>
        <v>3.1578947368421053</v>
      </c>
      <c r="K72" s="968">
        <v>2.2499999999999999E-2</v>
      </c>
      <c r="L72" s="679">
        <v>4</v>
      </c>
      <c r="M72" s="736">
        <f t="shared" si="19"/>
        <v>0.09</v>
      </c>
      <c r="N72" s="644" t="s">
        <v>4129</v>
      </c>
      <c r="O72" s="838">
        <v>0.02</v>
      </c>
      <c r="P72" s="958">
        <v>43188</v>
      </c>
      <c r="Q72" s="958">
        <v>43217</v>
      </c>
      <c r="R72" s="736">
        <f t="shared" si="20"/>
        <v>12.499999999999993</v>
      </c>
      <c r="S72" s="802">
        <f>IF(INDEX(Historical!$D$7:$D$1452,MATCH(B72,Historical!$B$7:$B$1452,0))=0,"n/a",(INDEX(Historical!$C$7:$C$1452,MATCH(B72,Historical!$B$7:$B$1452,0))/INDEX(Historical!$D$7:$D$1452,MATCH(B72,Historical!$B$7:$B$1452,0))-1)*100)</f>
        <v>2.5641025641025772</v>
      </c>
      <c r="T72" s="802">
        <f>IF(INDEX(Historical!$F$7:$F$1452,MATCH(B72,Historical!$B$7:$B$1452,0))=0,"n/a",((INDEX(Historical!$C$7:$C$1452,MATCH(B72,Historical!$B$7:$B$1452,0))/INDEX(Historical!$F$7:$F$1452,MATCH(B72,Historical!$B$7:$B$1452,0)))^(1/3)-1)*100)</f>
        <v>6.6224564261434971</v>
      </c>
      <c r="U72" s="802">
        <f>IF(INDEX(Historical!$I$7:$I$1452,MATCH(B72,Historical!$B$7:$B$1452,0))=0,"n/a",((INDEX(Historical!$C$7:$C$1452,MATCH(B72,Historical!$B$7:$B$1452,0))/INDEX(Historical!$I$7:$I$1452,MATCH(B72,Historical!$B$7:$B$1452,0)))^(1/5)-1)*100)</f>
        <v>10.756634324829006</v>
      </c>
      <c r="V72" s="802">
        <f>IF(INDEX(Historical!$O$7:$O$1452,MATCH(B72,Historical!$B$7:$B$1452,0))=0,"n/a",((INDEX(Historical!$C$7:$C$1452,MATCH(B72,Historical!$B$7:$B$1452,0))/INDEX(Historical!$O$7:$O$1452,MATCH(B72,Historical!$B$7:$B$1452,0)))^(1/10)-1)*100)</f>
        <v>11.895253340213618</v>
      </c>
      <c r="W72" s="803">
        <f t="shared" si="21"/>
        <v>0.9042795489243306</v>
      </c>
      <c r="X72" s="804" t="str">
        <f t="shared" si="22"/>
        <v>n/a</v>
      </c>
      <c r="Y72" s="759"/>
      <c r="Z72" s="745">
        <f t="shared" si="23"/>
        <v>44.999999999999993</v>
      </c>
      <c r="AA72" s="678">
        <f t="shared" si="24"/>
        <v>14.25</v>
      </c>
      <c r="AB72" s="679">
        <v>12</v>
      </c>
      <c r="AC72" s="959">
        <v>0.2</v>
      </c>
      <c r="AD72" s="959" t="s">
        <v>138</v>
      </c>
      <c r="AE72" s="959">
        <v>2.2200000000000002</v>
      </c>
      <c r="AF72" s="959">
        <v>5.17</v>
      </c>
      <c r="AG72" s="959">
        <v>40.400000000000006</v>
      </c>
      <c r="AH72" s="959" t="s">
        <v>138</v>
      </c>
      <c r="AI72" s="959" t="s">
        <v>138</v>
      </c>
      <c r="AJ72" s="959" t="s">
        <v>138</v>
      </c>
      <c r="AK72" s="959" t="s">
        <v>138</v>
      </c>
      <c r="AL72" s="969">
        <v>91.39</v>
      </c>
      <c r="AM72" s="964">
        <v>9.86</v>
      </c>
      <c r="AN72" s="959">
        <v>0.17499999999999999</v>
      </c>
      <c r="AO72" s="845">
        <f t="shared" si="25"/>
        <v>-0.33547093832888919</v>
      </c>
      <c r="AP72" s="846">
        <f t="shared" si="26"/>
        <v>13.914529061671111</v>
      </c>
      <c r="AQ72" s="680">
        <f t="shared" si="27"/>
        <v>80.951190472274419</v>
      </c>
      <c r="AR72" s="745">
        <f>INDEX(Historical!$C$7:$C$1452,MATCH(B72,Historical!$B$7:$B$1452,0))*IF(AH72="n/a",1.03,IF(AH72&lt;0,1.01,IF(AH72&gt;10,1.1,(1+AH72/100))))</f>
        <v>8.2400000000000001E-2</v>
      </c>
      <c r="AS72" s="678">
        <f t="shared" si="28"/>
        <v>8.4872000000000003E-2</v>
      </c>
      <c r="AT72" s="678">
        <f t="shared" si="17"/>
        <v>8.7418160000000009E-2</v>
      </c>
      <c r="AU72" s="678">
        <f t="shared" si="17"/>
        <v>9.004070480000001E-2</v>
      </c>
      <c r="AV72" s="678">
        <f t="shared" si="17"/>
        <v>9.2741925944000006E-2</v>
      </c>
      <c r="AW72" s="745">
        <f t="shared" si="29"/>
        <v>0.43747279074400003</v>
      </c>
      <c r="AX72" s="854">
        <f t="shared" si="30"/>
        <v>15.349922482245615</v>
      </c>
      <c r="AY72" s="1090">
        <v>0.17</v>
      </c>
      <c r="AZ72" s="964">
        <v>21.790000000000003</v>
      </c>
      <c r="BA72" s="964">
        <v>-6.5600000000000005</v>
      </c>
      <c r="BB72" s="964">
        <v>-0.35000000000000003</v>
      </c>
      <c r="BC72" s="964">
        <v>3.63</v>
      </c>
      <c r="BD72" s="1006" t="s">
        <v>4351</v>
      </c>
      <c r="BE72" s="701">
        <v>2006</v>
      </c>
      <c r="BF72" s="986" t="e">
        <f>#VALUE!</f>
        <v>#VALUE!</v>
      </c>
      <c r="BG72" s="972">
        <v>29.62</v>
      </c>
    </row>
    <row r="73" spans="1:59" s="882" customFormat="1" ht="11.25" customHeight="1" x14ac:dyDescent="0.2">
      <c r="A73" s="740" t="s">
        <v>441</v>
      </c>
      <c r="B73" s="890" t="s">
        <v>442</v>
      </c>
      <c r="C73" s="1080" t="s">
        <v>109</v>
      </c>
      <c r="D73" s="1080" t="s">
        <v>4427</v>
      </c>
      <c r="E73" s="862">
        <v>25</v>
      </c>
      <c r="F73" s="554">
        <v>124</v>
      </c>
      <c r="G73" s="1179" t="s">
        <v>38</v>
      </c>
      <c r="H73" s="1179" t="s">
        <v>38</v>
      </c>
      <c r="I73" s="875">
        <v>32.020000000000003</v>
      </c>
      <c r="J73" s="864">
        <f t="shared" si="18"/>
        <v>3.2479700187382878</v>
      </c>
      <c r="K73" s="888">
        <v>0.26</v>
      </c>
      <c r="L73" s="866">
        <v>4</v>
      </c>
      <c r="M73" s="867">
        <f t="shared" si="19"/>
        <v>1.04</v>
      </c>
      <c r="N73" s="868" t="s">
        <v>150</v>
      </c>
      <c r="O73" s="889">
        <v>0.25</v>
      </c>
      <c r="P73" s="870">
        <v>43342</v>
      </c>
      <c r="Q73" s="870">
        <v>43357</v>
      </c>
      <c r="R73" s="867">
        <f t="shared" si="20"/>
        <v>4.0000000000000036</v>
      </c>
      <c r="S73" s="802">
        <f>IF(INDEX(Historical!$D$7:$D$1452,MATCH(B73,Historical!$B$7:$B$1452,0))=0,"n/a",(INDEX(Historical!$C$7:$C$1452,MATCH(B73,Historical!$B$7:$B$1452,0))/INDEX(Historical!$D$7:$D$1452,MATCH(B73,Historical!$B$7:$B$1452,0))-1)*100)</f>
        <v>3.0000000000000027</v>
      </c>
      <c r="T73" s="802">
        <f>IF(INDEX(Historical!$F$7:$F$1452,MATCH(B73,Historical!$B$7:$B$1452,0))=0,"n/a",((INDEX(Historical!$C$7:$C$1452,MATCH(B73,Historical!$B$7:$B$1452,0))/INDEX(Historical!$F$7:$F$1452,MATCH(B73,Historical!$B$7:$B$1452,0)))^(1/3)-1)*100)</f>
        <v>2.4170322535703948</v>
      </c>
      <c r="U73" s="802">
        <f>IF(INDEX(Historical!$I$7:$I$1452,MATCH(B73,Historical!$B$7:$B$1452,0))=0,"n/a",((INDEX(Historical!$C$7:$C$1452,MATCH(B73,Historical!$B$7:$B$1452,0))/INDEX(Historical!$I$7:$I$1452,MATCH(B73,Historical!$B$7:$B$1452,0)))^(1/5)-1)*100)</f>
        <v>2.2500151346335651</v>
      </c>
      <c r="V73" s="802">
        <f>IF(INDEX(Historical!$O$7:$O$1452,MATCH(B73,Historical!$B$7:$B$1452,0))=0,"n/a",((INDEX(Historical!$C$7:$C$1452,MATCH(B73,Historical!$B$7:$B$1452,0))/INDEX(Historical!$O$7:$O$1452,MATCH(B73,Historical!$B$7:$B$1452,0)))^(1/10)-1)*100)</f>
        <v>3.0186128243306465</v>
      </c>
      <c r="W73" s="871">
        <f t="shared" si="21"/>
        <v>0.74538049944596263</v>
      </c>
      <c r="X73" s="872">
        <f t="shared" si="22"/>
        <v>0.53571788919846786</v>
      </c>
      <c r="Y73" s="997"/>
      <c r="Z73" s="864">
        <f t="shared" si="23"/>
        <v>43.697478991596647</v>
      </c>
      <c r="AA73" s="874">
        <f t="shared" si="24"/>
        <v>13.453781512605044</v>
      </c>
      <c r="AB73" s="866">
        <v>12</v>
      </c>
      <c r="AC73" s="875">
        <v>2.38</v>
      </c>
      <c r="AD73" s="875">
        <v>1.95</v>
      </c>
      <c r="AE73" s="875">
        <v>5.09</v>
      </c>
      <c r="AF73" s="875">
        <v>1.74</v>
      </c>
      <c r="AG73" s="875">
        <v>13.900000000000002</v>
      </c>
      <c r="AH73" s="875">
        <v>5.6000000000000005</v>
      </c>
      <c r="AI73" s="875">
        <v>3.19</v>
      </c>
      <c r="AJ73" s="875">
        <v>4.2</v>
      </c>
      <c r="AK73" s="875">
        <v>6.9</v>
      </c>
      <c r="AL73" s="876">
        <v>471.65</v>
      </c>
      <c r="AM73" s="877">
        <v>3.8</v>
      </c>
      <c r="AN73" s="875">
        <v>0.08</v>
      </c>
      <c r="AO73" s="878">
        <f t="shared" si="25"/>
        <v>-7.9557963592331911</v>
      </c>
      <c r="AP73" s="879">
        <f t="shared" si="26"/>
        <v>5.4979851533718529</v>
      </c>
      <c r="AQ73" s="880">
        <f t="shared" si="27"/>
        <v>2.0012632425757459</v>
      </c>
      <c r="AR73" s="745">
        <f>INDEX(Historical!$C$7:$C$1452,MATCH(B73,Historical!$B$7:$B$1452,0))*IF(AH73="n/a",1.03,IF(AH73&lt;0,1.01,IF(AH73&gt;10,1.1,(1+AH73/100))))</f>
        <v>1.0329320388349514</v>
      </c>
      <c r="AS73" s="874">
        <f t="shared" si="28"/>
        <v>1.0658825708737865</v>
      </c>
      <c r="AT73" s="874">
        <f t="shared" si="17"/>
        <v>1.1394284682640776</v>
      </c>
      <c r="AU73" s="874">
        <f t="shared" si="17"/>
        <v>1.218049032574299</v>
      </c>
      <c r="AV73" s="874">
        <f t="shared" si="17"/>
        <v>1.3020944158219256</v>
      </c>
      <c r="AW73" s="864">
        <f t="shared" si="29"/>
        <v>5.7583865263690397</v>
      </c>
      <c r="AX73" s="881">
        <f t="shared" si="30"/>
        <v>17.983718071108804</v>
      </c>
      <c r="AY73" s="1091">
        <v>0.61</v>
      </c>
      <c r="AZ73" s="877">
        <v>7.0499999999999989</v>
      </c>
      <c r="BA73" s="877">
        <v>-17.86</v>
      </c>
      <c r="BB73" s="877">
        <v>-5.87</v>
      </c>
      <c r="BC73" s="877">
        <v>-10.11</v>
      </c>
      <c r="BD73" s="1007"/>
      <c r="BE73" s="701">
        <v>1994</v>
      </c>
      <c r="BF73" s="986" t="e">
        <f>#VALUE!</f>
        <v>#VALUE!</v>
      </c>
      <c r="BG73" s="938">
        <v>1.3</v>
      </c>
    </row>
    <row r="74" spans="1:59" ht="11.25" customHeight="1" x14ac:dyDescent="0.2">
      <c r="A74" s="566" t="s">
        <v>444</v>
      </c>
      <c r="B74" s="651" t="s">
        <v>445</v>
      </c>
      <c r="C74" s="1080" t="s">
        <v>132</v>
      </c>
      <c r="D74" s="1080" t="s">
        <v>4429</v>
      </c>
      <c r="E74" s="835">
        <v>26</v>
      </c>
      <c r="F74" s="554">
        <v>111</v>
      </c>
      <c r="G74" s="554" t="s">
        <v>38</v>
      </c>
      <c r="H74" s="554" t="s">
        <v>38</v>
      </c>
      <c r="I74" s="966">
        <v>34.869999999999997</v>
      </c>
      <c r="J74" s="745">
        <f t="shared" si="18"/>
        <v>2.7794665901921425</v>
      </c>
      <c r="K74" s="974">
        <v>0.24229999999999999</v>
      </c>
      <c r="L74" s="679">
        <v>4</v>
      </c>
      <c r="M74" s="736">
        <f t="shared" si="19"/>
        <v>0.96919999999999995</v>
      </c>
      <c r="N74" s="644" t="s">
        <v>446</v>
      </c>
      <c r="O74" s="839">
        <v>0.2387</v>
      </c>
      <c r="P74" s="958">
        <v>43417</v>
      </c>
      <c r="Q74" s="958">
        <v>43425</v>
      </c>
      <c r="R74" s="736">
        <f t="shared" si="20"/>
        <v>1.5081692501047306</v>
      </c>
      <c r="S74" s="802">
        <f>IF(INDEX(Historical!$D$7:$D$1452,MATCH(B74,Historical!$B$7:$B$1452,0))=0,"n/a",(INDEX(Historical!$C$7:$C$1452,MATCH(B74,Historical!$B$7:$B$1452,0))/INDEX(Historical!$D$7:$D$1452,MATCH(B74,Historical!$B$7:$B$1452,0))-1)*100)</f>
        <v>3.023229965544072</v>
      </c>
      <c r="T74" s="802">
        <f>IF(INDEX(Historical!$F$7:$F$1452,MATCH(B74,Historical!$B$7:$B$1452,0))=0,"n/a",((INDEX(Historical!$C$7:$C$1452,MATCH(B74,Historical!$B$7:$B$1452,0))/INDEX(Historical!$F$7:$F$1452,MATCH(B74,Historical!$B$7:$B$1452,0)))^(1/3)-1)*100)</f>
        <v>3.0139599813596041</v>
      </c>
      <c r="U74" s="802">
        <f>IF(INDEX(Historical!$I$7:$I$1452,MATCH(B74,Historical!$B$7:$B$1452,0))=0,"n/a",((INDEX(Historical!$C$7:$C$1452,MATCH(B74,Historical!$B$7:$B$1452,0))/INDEX(Historical!$I$7:$I$1452,MATCH(B74,Historical!$B$7:$B$1452,0)))^(1/5)-1)*100)</f>
        <v>3.0891720501387887</v>
      </c>
      <c r="V74" s="802">
        <f>IF(INDEX(Historical!$O$7:$O$1452,MATCH(B74,Historical!$B$7:$B$1452,0))=0,"n/a",((INDEX(Historical!$C$7:$C$1452,MATCH(B74,Historical!$B$7:$B$1452,0))/INDEX(Historical!$O$7:$O$1452,MATCH(B74,Historical!$B$7:$B$1452,0)))^(1/10)-1)*100)</f>
        <v>3.3918914267260458</v>
      </c>
      <c r="W74" s="803">
        <f t="shared" si="21"/>
        <v>0.9107520440654403</v>
      </c>
      <c r="X74" s="804">
        <f t="shared" si="22"/>
        <v>0.10615711512504429</v>
      </c>
      <c r="Y74" s="967"/>
      <c r="Z74" s="745">
        <f t="shared" si="23"/>
        <v>23.242206235011988</v>
      </c>
      <c r="AA74" s="678">
        <f t="shared" si="24"/>
        <v>8.3621103117505999</v>
      </c>
      <c r="AB74" s="679">
        <v>12</v>
      </c>
      <c r="AC74" s="959">
        <v>4.17</v>
      </c>
      <c r="AD74" s="959">
        <v>2.09</v>
      </c>
      <c r="AE74" s="959">
        <v>4.12</v>
      </c>
      <c r="AF74" s="959">
        <v>2.15</v>
      </c>
      <c r="AG74" s="959">
        <v>10.100000000000001</v>
      </c>
      <c r="AH74" s="959">
        <v>186.8</v>
      </c>
      <c r="AI74" s="959" t="s">
        <v>138</v>
      </c>
      <c r="AJ74" s="959">
        <v>29.099999999999998</v>
      </c>
      <c r="AK74" s="959">
        <v>4</v>
      </c>
      <c r="AL74" s="969">
        <v>334.75</v>
      </c>
      <c r="AM74" s="964">
        <v>4.01</v>
      </c>
      <c r="AN74" s="959">
        <v>0.86</v>
      </c>
      <c r="AO74" s="845">
        <f t="shared" si="25"/>
        <v>-2.4934716714196687</v>
      </c>
      <c r="AP74" s="846">
        <f t="shared" si="26"/>
        <v>5.8686386403309312</v>
      </c>
      <c r="AQ74" s="680">
        <f t="shared" si="27"/>
        <v>-10.610621634549421</v>
      </c>
      <c r="AR74" s="745">
        <f>INDEX(Historical!$C$7:$C$1452,MATCH(B74,Historical!$B$7:$B$1452,0))*IF(AH74="n/a",1.03,IF(AH74&lt;0,1.01,IF(AH74&gt;10,1.1,(1+AH74/100))))</f>
        <v>1.0195900000000002</v>
      </c>
      <c r="AS74" s="678">
        <f t="shared" si="28"/>
        <v>1.0501777000000003</v>
      </c>
      <c r="AT74" s="678">
        <f t="shared" si="17"/>
        <v>1.0921848080000003</v>
      </c>
      <c r="AU74" s="678">
        <f t="shared" si="17"/>
        <v>1.1358722003200004</v>
      </c>
      <c r="AV74" s="678">
        <f t="shared" si="17"/>
        <v>1.1813070883328005</v>
      </c>
      <c r="AW74" s="745">
        <f t="shared" si="29"/>
        <v>5.4791317966528013</v>
      </c>
      <c r="AX74" s="854">
        <f t="shared" si="30"/>
        <v>15.713024940214515</v>
      </c>
      <c r="AY74" s="1090">
        <v>0.11</v>
      </c>
      <c r="AZ74" s="964">
        <v>8.9700000000000006</v>
      </c>
      <c r="BA74" s="964">
        <v>-16.82</v>
      </c>
      <c r="BB74" s="964">
        <v>-3.82</v>
      </c>
      <c r="BC74" s="964">
        <v>-5.89</v>
      </c>
      <c r="BE74" s="701">
        <v>1993</v>
      </c>
      <c r="BF74" s="986" t="e">
        <f>#VALUE!</f>
        <v>#VALUE!</v>
      </c>
      <c r="BG74" s="972">
        <v>3</v>
      </c>
    </row>
    <row r="75" spans="1:59" ht="11.25" customHeight="1" x14ac:dyDescent="0.2">
      <c r="A75" s="566" t="s">
        <v>956</v>
      </c>
      <c r="B75" s="651" t="s">
        <v>957</v>
      </c>
      <c r="C75" s="1080" t="s">
        <v>109</v>
      </c>
      <c r="D75" s="1080" t="s">
        <v>119</v>
      </c>
      <c r="E75" s="835">
        <v>8</v>
      </c>
      <c r="F75" s="554">
        <v>454</v>
      </c>
      <c r="G75" s="554" t="s">
        <v>38</v>
      </c>
      <c r="H75" s="554" t="s">
        <v>116</v>
      </c>
      <c r="I75" s="966">
        <v>73.7</v>
      </c>
      <c r="J75" s="745">
        <f t="shared" si="18"/>
        <v>2.2252374491180458</v>
      </c>
      <c r="K75" s="968">
        <v>0.41</v>
      </c>
      <c r="L75" s="679">
        <v>4</v>
      </c>
      <c r="M75" s="736">
        <f t="shared" si="19"/>
        <v>1.64</v>
      </c>
      <c r="N75" s="644" t="s">
        <v>598</v>
      </c>
      <c r="O75" s="838">
        <v>0.39</v>
      </c>
      <c r="P75" s="958">
        <v>43160</v>
      </c>
      <c r="Q75" s="958">
        <v>43175</v>
      </c>
      <c r="R75" s="736">
        <f t="shared" si="20"/>
        <v>5.128205128205118</v>
      </c>
      <c r="S75" s="802">
        <f>IF(INDEX(Historical!$D$7:$D$1452,MATCH(B75,Historical!$B$7:$B$1452,0))=0,"n/a",(INDEX(Historical!$C$7:$C$1452,MATCH(B75,Historical!$B$7:$B$1452,0))/INDEX(Historical!$D$7:$D$1452,MATCH(B75,Historical!$B$7:$B$1452,0))-1)*100)</f>
        <v>2.6315789473684292</v>
      </c>
      <c r="T75" s="802">
        <f>IF(INDEX(Historical!$F$7:$F$1452,MATCH(B75,Historical!$B$7:$B$1452,0))=0,"n/a",((INDEX(Historical!$C$7:$C$1452,MATCH(B75,Historical!$B$7:$B$1452,0))/INDEX(Historical!$F$7:$F$1452,MATCH(B75,Historical!$B$7:$B$1452,0)))^(1/3)-1)*100)</f>
        <v>2.7040024624839898</v>
      </c>
      <c r="U75" s="802">
        <f>IF(INDEX(Historical!$I$7:$I$1452,MATCH(B75,Historical!$B$7:$B$1452,0))=0,"n/a",((INDEX(Historical!$C$7:$C$1452,MATCH(B75,Historical!$B$7:$B$1452,0))/INDEX(Historical!$I$7:$I$1452,MATCH(B75,Historical!$B$7:$B$1452,0)))^(1/5)-1)*100)</f>
        <v>2.7820174603307546</v>
      </c>
      <c r="V75" s="802">
        <f>IF(INDEX(Historical!$O$7:$O$1452,MATCH(B75,Historical!$B$7:$B$1452,0))=0,"n/a",((INDEX(Historical!$C$7:$C$1452,MATCH(B75,Historical!$B$7:$B$1452,0))/INDEX(Historical!$O$7:$O$1452,MATCH(B75,Historical!$B$7:$B$1452,0)))^(1/10)-1)*100)</f>
        <v>2.3222994511191031</v>
      </c>
      <c r="W75" s="803">
        <f t="shared" si="21"/>
        <v>1.1979581095754537</v>
      </c>
      <c r="X75" s="804">
        <f t="shared" si="22"/>
        <v>0.24191456176789169</v>
      </c>
      <c r="Y75" s="760"/>
      <c r="Z75" s="745">
        <f t="shared" si="23"/>
        <v>45.303867403314911</v>
      </c>
      <c r="AA75" s="678">
        <f t="shared" si="24"/>
        <v>20.359116022099446</v>
      </c>
      <c r="AB75" s="679">
        <v>12</v>
      </c>
      <c r="AC75" s="959">
        <v>3.62</v>
      </c>
      <c r="AD75" s="959">
        <v>1.39</v>
      </c>
      <c r="AE75" s="959">
        <v>2.0299999999999998</v>
      </c>
      <c r="AF75" s="959">
        <v>2.97</v>
      </c>
      <c r="AG75" s="959">
        <v>14.000000000000002</v>
      </c>
      <c r="AH75" s="959">
        <v>18.2</v>
      </c>
      <c r="AI75" s="959">
        <v>14.27</v>
      </c>
      <c r="AJ75" s="959">
        <v>11.5</v>
      </c>
      <c r="AK75" s="959">
        <v>14.67</v>
      </c>
      <c r="AL75" s="969">
        <v>13940</v>
      </c>
      <c r="AM75" s="964">
        <v>0.1</v>
      </c>
      <c r="AN75" s="959">
        <v>0.78</v>
      </c>
      <c r="AO75" s="845">
        <f t="shared" si="25"/>
        <v>-15.351861112650646</v>
      </c>
      <c r="AP75" s="846">
        <f t="shared" si="26"/>
        <v>5.0072549094488004</v>
      </c>
      <c r="AQ75" s="680">
        <f t="shared" si="27"/>
        <v>63.933014213645436</v>
      </c>
      <c r="AR75" s="745">
        <f>INDEX(Historical!$C$7:$C$1452,MATCH(B75,Historical!$B$7:$B$1452,0))*IF(AH75="n/a",1.03,IF(AH75&lt;0,1.01,IF(AH75&gt;10,1.1,(1+AH75/100))))</f>
        <v>1.7160000000000002</v>
      </c>
      <c r="AS75" s="678">
        <f t="shared" si="28"/>
        <v>1.8876000000000004</v>
      </c>
      <c r="AT75" s="678">
        <f t="shared" si="17"/>
        <v>2.0763600000000006</v>
      </c>
      <c r="AU75" s="678">
        <f t="shared" si="17"/>
        <v>2.283996000000001</v>
      </c>
      <c r="AV75" s="678">
        <f t="shared" si="17"/>
        <v>2.5123956000000014</v>
      </c>
      <c r="AW75" s="745">
        <f t="shared" si="29"/>
        <v>10.476351600000005</v>
      </c>
      <c r="AX75" s="854">
        <f t="shared" si="30"/>
        <v>14.214859701492543</v>
      </c>
      <c r="AY75" s="1090">
        <v>0.94</v>
      </c>
      <c r="AZ75" s="964">
        <v>18.790000000000003</v>
      </c>
      <c r="BA75" s="964">
        <v>-6.74</v>
      </c>
      <c r="BB75" s="964">
        <v>-1.58</v>
      </c>
      <c r="BC75" s="964">
        <v>3.5000000000000004</v>
      </c>
      <c r="BE75" s="701">
        <v>2011</v>
      </c>
      <c r="BF75" s="986" t="e">
        <f>#VALUE!</f>
        <v>#VALUE!</v>
      </c>
      <c r="BG75" s="972">
        <v>3.9</v>
      </c>
    </row>
    <row r="76" spans="1:59" ht="11.25" customHeight="1" x14ac:dyDescent="0.2">
      <c r="A76" s="645" t="s">
        <v>958</v>
      </c>
      <c r="B76" s="651" t="s">
        <v>959</v>
      </c>
      <c r="C76" s="1080" t="s">
        <v>124</v>
      </c>
      <c r="D76" s="1080" t="s">
        <v>4256</v>
      </c>
      <c r="E76" s="835">
        <v>9</v>
      </c>
      <c r="F76" s="554">
        <v>376</v>
      </c>
      <c r="G76" s="554" t="s">
        <v>38</v>
      </c>
      <c r="H76" s="554" t="s">
        <v>38</v>
      </c>
      <c r="I76" s="966">
        <v>70.959999999999994</v>
      </c>
      <c r="J76" s="745">
        <f t="shared" si="18"/>
        <v>1.4092446448703495</v>
      </c>
      <c r="K76" s="968">
        <v>0.25</v>
      </c>
      <c r="L76" s="679">
        <v>4</v>
      </c>
      <c r="M76" s="736">
        <f t="shared" si="19"/>
        <v>1</v>
      </c>
      <c r="N76" s="644" t="s">
        <v>150</v>
      </c>
      <c r="O76" s="838">
        <v>0.22500000000000001</v>
      </c>
      <c r="P76" s="958">
        <v>43251</v>
      </c>
      <c r="Q76" s="958">
        <v>43266</v>
      </c>
      <c r="R76" s="736">
        <f t="shared" si="20"/>
        <v>11.111111111111107</v>
      </c>
      <c r="S76" s="802">
        <f>IF(INDEX(Historical!$D$7:$D$1452,MATCH(B76,Historical!$B$7:$B$1452,0))=0,"n/a",(INDEX(Historical!$C$7:$C$1452,MATCH(B76,Historical!$B$7:$B$1452,0))/INDEX(Historical!$D$7:$D$1452,MATCH(B76,Historical!$B$7:$B$1452,0))-1)*100)</f>
        <v>13.428533997117786</v>
      </c>
      <c r="T76" s="802">
        <f>IF(INDEX(Historical!$F$7:$F$1452,MATCH(B76,Historical!$B$7:$B$1452,0))=0,"n/a",((INDEX(Historical!$C$7:$C$1452,MATCH(B76,Historical!$B$7:$B$1452,0))/INDEX(Historical!$F$7:$F$1452,MATCH(B76,Historical!$B$7:$B$1452,0)))^(1/3)-1)*100)</f>
        <v>9.1720825653877736</v>
      </c>
      <c r="U76" s="802">
        <f>IF(INDEX(Historical!$I$7:$I$1452,MATCH(B76,Historical!$B$7:$B$1452,0))=0,"n/a",((INDEX(Historical!$C$7:$C$1452,MATCH(B76,Historical!$B$7:$B$1452,0))/INDEX(Historical!$I$7:$I$1452,MATCH(B76,Historical!$B$7:$B$1452,0)))^(1/5)-1)*100)</f>
        <v>15.793913538373893</v>
      </c>
      <c r="V76" s="802">
        <f>IF(INDEX(Historical!$O$7:$O$1452,MATCH(B76,Historical!$B$7:$B$1452,0))=0,"n/a",((INDEX(Historical!$C$7:$C$1452,MATCH(B76,Historical!$B$7:$B$1452,0))/INDEX(Historical!$O$7:$O$1452,MATCH(B76,Historical!$B$7:$B$1452,0)))^(1/10)-1)*100)</f>
        <v>4.8690632857626648</v>
      </c>
      <c r="W76" s="803">
        <f t="shared" si="21"/>
        <v>3.2437273067606096</v>
      </c>
      <c r="X76" s="804" t="str">
        <f t="shared" si="22"/>
        <v>n/a</v>
      </c>
      <c r="Y76" s="762"/>
      <c r="Z76" s="745">
        <f t="shared" si="23"/>
        <v>59.171597633136095</v>
      </c>
      <c r="AA76" s="678">
        <f t="shared" si="24"/>
        <v>41.988165680473372</v>
      </c>
      <c r="AB76" s="679">
        <v>9</v>
      </c>
      <c r="AC76" s="959">
        <v>1.69</v>
      </c>
      <c r="AD76" s="959">
        <v>16.86</v>
      </c>
      <c r="AE76" s="959">
        <v>1.22</v>
      </c>
      <c r="AF76" s="959">
        <v>1.31</v>
      </c>
      <c r="AG76" s="959">
        <v>3.4000000000000004</v>
      </c>
      <c r="AH76" s="959">
        <v>177.1</v>
      </c>
      <c r="AI76" s="959">
        <v>13.71</v>
      </c>
      <c r="AJ76" s="959">
        <v>-25</v>
      </c>
      <c r="AK76" s="959">
        <v>2.4899999999999998</v>
      </c>
      <c r="AL76" s="969">
        <v>4560</v>
      </c>
      <c r="AM76" s="964">
        <v>0.3</v>
      </c>
      <c r="AN76" s="959">
        <v>0.74</v>
      </c>
      <c r="AO76" s="845">
        <f t="shared" si="25"/>
        <v>-24.785007497229131</v>
      </c>
      <c r="AP76" s="846">
        <f t="shared" si="26"/>
        <v>17.203158183244241</v>
      </c>
      <c r="AQ76" s="680">
        <f t="shared" si="27"/>
        <v>56.353583679812246</v>
      </c>
      <c r="AR76" s="745">
        <f>INDEX(Historical!$C$7:$C$1452,MATCH(B76,Historical!$B$7:$B$1452,0))*IF(AH76="n/a",1.03,IF(AH76&lt;0,1.01,IF(AH76&gt;10,1.1,(1+AH76/100))))</f>
        <v>0.95238000000000012</v>
      </c>
      <c r="AS76" s="678">
        <f t="shared" si="28"/>
        <v>1.0476180000000002</v>
      </c>
      <c r="AT76" s="678">
        <f t="shared" si="17"/>
        <v>1.0737036882000002</v>
      </c>
      <c r="AU76" s="678">
        <f t="shared" si="17"/>
        <v>1.10043891003618</v>
      </c>
      <c r="AV76" s="678">
        <f t="shared" si="17"/>
        <v>1.1278398388960809</v>
      </c>
      <c r="AW76" s="745">
        <f t="shared" si="29"/>
        <v>5.3019804371322614</v>
      </c>
      <c r="AX76" s="854">
        <f t="shared" si="30"/>
        <v>7.4717875382359953</v>
      </c>
      <c r="AY76" s="1090">
        <v>1.35</v>
      </c>
      <c r="AZ76" s="964">
        <v>9.49</v>
      </c>
      <c r="BA76" s="964">
        <v>-18.09</v>
      </c>
      <c r="BB76" s="964">
        <v>-7.3800000000000008</v>
      </c>
      <c r="BC76" s="964">
        <v>-8.94</v>
      </c>
      <c r="BE76" s="701">
        <v>2010</v>
      </c>
      <c r="BF76" s="986" t="e">
        <f>#VALUE!</f>
        <v>#VALUE!</v>
      </c>
      <c r="BG76" s="972">
        <v>1.4000000000000001</v>
      </c>
    </row>
    <row r="77" spans="1:59" ht="11.25" customHeight="1" x14ac:dyDescent="0.2">
      <c r="A77" s="566" t="s">
        <v>963</v>
      </c>
      <c r="B77" s="651" t="s">
        <v>964</v>
      </c>
      <c r="C77" s="1080" t="s">
        <v>109</v>
      </c>
      <c r="D77" s="1080" t="s">
        <v>4427</v>
      </c>
      <c r="E77" s="835">
        <v>7</v>
      </c>
      <c r="F77" s="554">
        <v>648</v>
      </c>
      <c r="G77" s="554" t="s">
        <v>116</v>
      </c>
      <c r="H77" s="554" t="s">
        <v>116</v>
      </c>
      <c r="I77" s="966">
        <v>19.79</v>
      </c>
      <c r="J77" s="745">
        <f t="shared" si="18"/>
        <v>3.4360788276907535</v>
      </c>
      <c r="K77" s="968">
        <v>0.17</v>
      </c>
      <c r="L77" s="679">
        <v>4</v>
      </c>
      <c r="M77" s="736">
        <f t="shared" si="19"/>
        <v>0.68</v>
      </c>
      <c r="N77" s="644" t="s">
        <v>150</v>
      </c>
      <c r="O77" s="838">
        <v>0.15</v>
      </c>
      <c r="P77" s="958">
        <v>43434</v>
      </c>
      <c r="Q77" s="958">
        <v>43451</v>
      </c>
      <c r="R77" s="736">
        <f t="shared" si="20"/>
        <v>13.333333333333346</v>
      </c>
      <c r="S77" s="802">
        <f>IF(INDEX(Historical!$D$7:$D$1452,MATCH(B77,Historical!$B$7:$B$1452,0))=0,"n/a",(INDEX(Historical!$C$7:$C$1452,MATCH(B77,Historical!$B$7:$B$1452,0))/INDEX(Historical!$D$7:$D$1452,MATCH(B77,Historical!$B$7:$B$1452,0))-1)*100)</f>
        <v>11.111111111111116</v>
      </c>
      <c r="T77" s="802">
        <f>IF(INDEX(Historical!$F$7:$F$1452,MATCH(B77,Historical!$B$7:$B$1452,0))=0,"n/a",((INDEX(Historical!$C$7:$C$1452,MATCH(B77,Historical!$B$7:$B$1452,0))/INDEX(Historical!$F$7:$F$1452,MATCH(B77,Historical!$B$7:$B$1452,0)))^(1/3)-1)*100)</f>
        <v>10.557809853526301</v>
      </c>
      <c r="U77" s="802">
        <f>IF(INDEX(Historical!$I$7:$I$1452,MATCH(B77,Historical!$B$7:$B$1452,0))=0,"n/a",((INDEX(Historical!$C$7:$C$1452,MATCH(B77,Historical!$B$7:$B$1452,0))/INDEX(Historical!$I$7:$I$1452,MATCH(B77,Historical!$B$7:$B$1452,0)))^(1/5)-1)*100)</f>
        <v>16.801503633750126</v>
      </c>
      <c r="V77" s="802">
        <f>IF(INDEX(Historical!$O$7:$O$1452,MATCH(B77,Historical!$B$7:$B$1452,0))=0,"n/a",((INDEX(Historical!$C$7:$C$1452,MATCH(B77,Historical!$B$7:$B$1452,0))/INDEX(Historical!$O$7:$O$1452,MATCH(B77,Historical!$B$7:$B$1452,0)))^(1/10)-1)*100)</f>
        <v>-8.5337197907120572</v>
      </c>
      <c r="W77" s="803" t="str">
        <f t="shared" si="21"/>
        <v>n/a</v>
      </c>
      <c r="X77" s="804">
        <f t="shared" si="22"/>
        <v>1.9766474863235444</v>
      </c>
      <c r="Y77" s="760"/>
      <c r="Z77" s="745">
        <f t="shared" si="23"/>
        <v>38.202247191011239</v>
      </c>
      <c r="AA77" s="678">
        <f t="shared" si="24"/>
        <v>11.117977528089886</v>
      </c>
      <c r="AB77" s="679">
        <v>12</v>
      </c>
      <c r="AC77" s="959">
        <v>1.78</v>
      </c>
      <c r="AD77" s="959">
        <v>1.86</v>
      </c>
      <c r="AE77" s="959">
        <v>3.11</v>
      </c>
      <c r="AF77" s="959">
        <v>0.95</v>
      </c>
      <c r="AG77" s="959">
        <v>8.2000000000000011</v>
      </c>
      <c r="AH77" s="959">
        <v>19.400000000000002</v>
      </c>
      <c r="AI77" s="959">
        <v>2.1399999999999997</v>
      </c>
      <c r="AJ77" s="959">
        <v>8.5</v>
      </c>
      <c r="AK77" s="959">
        <v>6</v>
      </c>
      <c r="AL77" s="969">
        <v>3350</v>
      </c>
      <c r="AM77" s="964">
        <v>1</v>
      </c>
      <c r="AN77" s="959">
        <v>0.22</v>
      </c>
      <c r="AO77" s="845">
        <f t="shared" si="25"/>
        <v>9.1196049333509936</v>
      </c>
      <c r="AP77" s="846">
        <f t="shared" si="26"/>
        <v>20.23758246144088</v>
      </c>
      <c r="AQ77" s="680">
        <f t="shared" si="27"/>
        <v>-31.485350628301092</v>
      </c>
      <c r="AR77" s="745">
        <f>INDEX(Historical!$C$7:$C$1452,MATCH(B77,Historical!$B$7:$B$1452,0))*IF(AH77="n/a",1.03,IF(AH77&lt;0,1.01,IF(AH77&gt;10,1.1,(1+AH77/100))))</f>
        <v>0.55000000000000004</v>
      </c>
      <c r="AS77" s="678">
        <f t="shared" si="28"/>
        <v>0.5617700000000001</v>
      </c>
      <c r="AT77" s="678">
        <f t="shared" si="17"/>
        <v>0.59547620000000012</v>
      </c>
      <c r="AU77" s="678">
        <f t="shared" si="17"/>
        <v>0.63120477200000014</v>
      </c>
      <c r="AV77" s="678">
        <f t="shared" si="17"/>
        <v>0.6690770583200002</v>
      </c>
      <c r="AW77" s="745">
        <f t="shared" si="29"/>
        <v>3.0075280303200005</v>
      </c>
      <c r="AX77" s="854">
        <f t="shared" si="30"/>
        <v>15.197210865689744</v>
      </c>
      <c r="AY77" s="1090">
        <v>1.08</v>
      </c>
      <c r="AZ77" s="964">
        <v>6.8000000000000007</v>
      </c>
      <c r="BA77" s="964">
        <v>-31.819999999999997</v>
      </c>
      <c r="BB77" s="964">
        <v>-10.85</v>
      </c>
      <c r="BC77" s="964">
        <v>-23</v>
      </c>
      <c r="BE77" s="701">
        <v>2012</v>
      </c>
      <c r="BF77" s="986" t="e">
        <f>#VALUE!</f>
        <v>#VALUE!</v>
      </c>
      <c r="BG77" s="972">
        <v>0.89999999999999991</v>
      </c>
    </row>
    <row r="78" spans="1:59" ht="11.25" customHeight="1" x14ac:dyDescent="0.2">
      <c r="A78" s="645" t="s">
        <v>447</v>
      </c>
      <c r="B78" s="651" t="s">
        <v>448</v>
      </c>
      <c r="C78" s="1080" t="s">
        <v>109</v>
      </c>
      <c r="D78" s="1080" t="s">
        <v>119</v>
      </c>
      <c r="E78" s="835">
        <v>15</v>
      </c>
      <c r="F78" s="554">
        <v>252</v>
      </c>
      <c r="G78" s="554" t="s">
        <v>107</v>
      </c>
      <c r="H78" s="554" t="s">
        <v>107</v>
      </c>
      <c r="I78" s="966">
        <v>89.44</v>
      </c>
      <c r="J78" s="745">
        <f t="shared" si="18"/>
        <v>2.6833631484794274</v>
      </c>
      <c r="K78" s="968">
        <v>0.6</v>
      </c>
      <c r="L78" s="679">
        <v>4</v>
      </c>
      <c r="M78" s="736">
        <f t="shared" si="19"/>
        <v>2.4</v>
      </c>
      <c r="N78" s="644" t="s">
        <v>383</v>
      </c>
      <c r="O78" s="838">
        <v>0.56000000000000005</v>
      </c>
      <c r="P78" s="958">
        <v>43427</v>
      </c>
      <c r="Q78" s="958">
        <v>43451</v>
      </c>
      <c r="R78" s="736">
        <f t="shared" si="20"/>
        <v>7.1428571428571281</v>
      </c>
      <c r="S78" s="802">
        <f>IF(INDEX(Historical!$D$7:$D$1452,MATCH(B78,Historical!$B$7:$B$1452,0))=0,"n/a",(INDEX(Historical!$C$7:$C$1452,MATCH(B78,Historical!$B$7:$B$1452,0))/INDEX(Historical!$D$7:$D$1452,MATCH(B78,Historical!$B$7:$B$1452,0))-1)*100)</f>
        <v>5.9113300492611209</v>
      </c>
      <c r="T78" s="802">
        <f>IF(INDEX(Historical!$F$7:$F$1452,MATCH(B78,Historical!$B$7:$B$1452,0))=0,"n/a",((INDEX(Historical!$C$7:$C$1452,MATCH(B78,Historical!$B$7:$B$1452,0))/INDEX(Historical!$F$7:$F$1452,MATCH(B78,Historical!$B$7:$B$1452,0)))^(1/3)-1)*100)</f>
        <v>26.58362589123815</v>
      </c>
      <c r="U78" s="802">
        <f>IF(INDEX(Historical!$I$7:$I$1452,MATCH(B78,Historical!$B$7:$B$1452,0))=0,"n/a",((INDEX(Historical!$C$7:$C$1452,MATCH(B78,Historical!$B$7:$B$1452,0))/INDEX(Historical!$I$7:$I$1452,MATCH(B78,Historical!$B$7:$B$1452,0)))^(1/5)-1)*100)</f>
        <v>21.559999104168924</v>
      </c>
      <c r="V78" s="802">
        <f>IF(INDEX(Historical!$O$7:$O$1452,MATCH(B78,Historical!$B$7:$B$1452,0))=0,"n/a",((INDEX(Historical!$C$7:$C$1452,MATCH(B78,Historical!$B$7:$B$1452,0))/INDEX(Historical!$O$7:$O$1452,MATCH(B78,Historical!$B$7:$B$1452,0)))^(1/10)-1)*100)</f>
        <v>16.672381529235203</v>
      </c>
      <c r="W78" s="803">
        <f t="shared" si="21"/>
        <v>1.2931565335380089</v>
      </c>
      <c r="X78" s="804">
        <f t="shared" si="22"/>
        <v>11.977777280093848</v>
      </c>
      <c r="Y78" s="967"/>
      <c r="Z78" s="745">
        <f t="shared" si="23"/>
        <v>38.277511961722489</v>
      </c>
      <c r="AA78" s="678">
        <f t="shared" si="24"/>
        <v>14.264752791068581</v>
      </c>
      <c r="AB78" s="679">
        <v>12</v>
      </c>
      <c r="AC78" s="959">
        <v>6.27</v>
      </c>
      <c r="AD78" s="959">
        <v>0.74</v>
      </c>
      <c r="AE78" s="959">
        <v>0.77</v>
      </c>
      <c r="AF78" s="959">
        <v>1.0900000000000001</v>
      </c>
      <c r="AG78" s="959">
        <v>11</v>
      </c>
      <c r="AH78" s="961">
        <v>-32.1</v>
      </c>
      <c r="AI78" s="961">
        <v>41.39</v>
      </c>
      <c r="AJ78" s="959">
        <v>1.7999999999999998</v>
      </c>
      <c r="AK78" s="959">
        <v>19.400000000000002</v>
      </c>
      <c r="AL78" s="969">
        <v>5730</v>
      </c>
      <c r="AM78" s="964">
        <v>0.5</v>
      </c>
      <c r="AN78" s="959">
        <v>0.38</v>
      </c>
      <c r="AO78" s="845">
        <f t="shared" si="25"/>
        <v>9.9786094615797687</v>
      </c>
      <c r="AP78" s="846">
        <f t="shared" si="26"/>
        <v>24.24336225264835</v>
      </c>
      <c r="AQ78" s="680">
        <f t="shared" si="27"/>
        <v>-16.87070166898701</v>
      </c>
      <c r="AR78" s="745">
        <f>INDEX(Historical!$C$7:$C$1452,MATCH(B78,Historical!$B$7:$B$1452,0))*IF(AH78="n/a",1.03,IF(AH78&lt;0,1.01,IF(AH78&gt;10,1.1,(1+AH78/100))))</f>
        <v>2.1715000000000004</v>
      </c>
      <c r="AS78" s="678">
        <f t="shared" si="28"/>
        <v>2.3886500000000006</v>
      </c>
      <c r="AT78" s="678">
        <f t="shared" si="17"/>
        <v>2.6275150000000007</v>
      </c>
      <c r="AU78" s="678">
        <f t="shared" si="17"/>
        <v>2.890266500000001</v>
      </c>
      <c r="AV78" s="678">
        <f t="shared" si="17"/>
        <v>3.1792931500000012</v>
      </c>
      <c r="AW78" s="745">
        <f t="shared" si="29"/>
        <v>13.257224650000003</v>
      </c>
      <c r="AX78" s="854">
        <f t="shared" si="30"/>
        <v>14.822478365384621</v>
      </c>
      <c r="AY78" s="1090">
        <v>0.64</v>
      </c>
      <c r="AZ78" s="964">
        <v>8.66</v>
      </c>
      <c r="BA78" s="964">
        <v>-19.73</v>
      </c>
      <c r="BB78" s="964">
        <v>-6.8500000000000005</v>
      </c>
      <c r="BC78" s="964">
        <v>-9.4499999999999993</v>
      </c>
      <c r="BE78" s="701">
        <v>2005</v>
      </c>
      <c r="BF78" s="986" t="e">
        <f>#VALUE!</f>
        <v>#VALUE!</v>
      </c>
      <c r="BG78" s="972">
        <v>1.4000000000000001</v>
      </c>
    </row>
    <row r="79" spans="1:59" ht="11.25" customHeight="1" x14ac:dyDescent="0.2">
      <c r="A79" s="566" t="s">
        <v>965</v>
      </c>
      <c r="B79" s="651" t="s">
        <v>966</v>
      </c>
      <c r="C79" s="1080" t="s">
        <v>109</v>
      </c>
      <c r="D79" s="1080" t="s">
        <v>119</v>
      </c>
      <c r="E79" s="835">
        <v>7</v>
      </c>
      <c r="F79" s="554">
        <v>582</v>
      </c>
      <c r="G79" s="554" t="s">
        <v>107</v>
      </c>
      <c r="H79" s="554" t="s">
        <v>107</v>
      </c>
      <c r="I79" s="966">
        <v>38.28</v>
      </c>
      <c r="J79" s="745">
        <f t="shared" si="18"/>
        <v>1.6718913270637408</v>
      </c>
      <c r="K79" s="968">
        <v>0.16</v>
      </c>
      <c r="L79" s="679">
        <v>4</v>
      </c>
      <c r="M79" s="736">
        <f t="shared" si="19"/>
        <v>0.64</v>
      </c>
      <c r="N79" s="644" t="s">
        <v>717</v>
      </c>
      <c r="O79" s="838">
        <v>0.14249999999999999</v>
      </c>
      <c r="P79" s="958">
        <v>43165</v>
      </c>
      <c r="Q79" s="958">
        <v>43180</v>
      </c>
      <c r="R79" s="736">
        <f t="shared" si="20"/>
        <v>12.280701754385976</v>
      </c>
      <c r="S79" s="802">
        <f>IF(INDEX(Historical!$D$7:$D$1452,MATCH(B79,Historical!$B$7:$B$1452,0))=0,"n/a",(INDEX(Historical!$C$7:$C$1452,MATCH(B79,Historical!$B$7:$B$1452,0))/INDEX(Historical!$D$7:$D$1452,MATCH(B79,Historical!$B$7:$B$1452,0))-1)*100)</f>
        <v>9.6153846153846025</v>
      </c>
      <c r="T79" s="802">
        <f>IF(INDEX(Historical!$F$7:$F$1452,MATCH(B79,Historical!$B$7:$B$1452,0))=0,"n/a",((INDEX(Historical!$C$7:$C$1452,MATCH(B79,Historical!$B$7:$B$1452,0))/INDEX(Historical!$F$7:$F$1452,MATCH(B79,Historical!$B$7:$B$1452,0)))^(1/3)-1)*100)</f>
        <v>9.0119377956894287</v>
      </c>
      <c r="U79" s="802">
        <f>IF(INDEX(Historical!$I$7:$I$1452,MATCH(B79,Historical!$B$7:$B$1452,0))=0,"n/a",((INDEX(Historical!$C$7:$C$1452,MATCH(B79,Historical!$B$7:$B$1452,0))/INDEX(Historical!$I$7:$I$1452,MATCH(B79,Historical!$B$7:$B$1452,0)))^(1/5)-1)*100)</f>
        <v>9.6262279352954181</v>
      </c>
      <c r="V79" s="802">
        <f>IF(INDEX(Historical!$O$7:$O$1452,MATCH(B79,Historical!$B$7:$B$1452,0))=0,"n/a",((INDEX(Historical!$C$7:$C$1452,MATCH(B79,Historical!$B$7:$B$1452,0))/INDEX(Historical!$O$7:$O$1452,MATCH(B79,Historical!$B$7:$B$1452,0)))^(1/10)-1)*100)</f>
        <v>13.546953721008869</v>
      </c>
      <c r="W79" s="803">
        <f t="shared" si="21"/>
        <v>0.71058247732601931</v>
      </c>
      <c r="X79" s="804">
        <f t="shared" si="22"/>
        <v>0.15501172198543345</v>
      </c>
      <c r="Y79" s="967" t="s">
        <v>480</v>
      </c>
      <c r="Z79" s="745">
        <f t="shared" si="23"/>
        <v>13.445378151260506</v>
      </c>
      <c r="AA79" s="678">
        <f t="shared" si="24"/>
        <v>8.0420168067226889</v>
      </c>
      <c r="AB79" s="679">
        <v>12</v>
      </c>
      <c r="AC79" s="959">
        <v>4.76</v>
      </c>
      <c r="AD79" s="959">
        <v>2.68</v>
      </c>
      <c r="AE79" s="959">
        <v>3.74</v>
      </c>
      <c r="AF79" s="959">
        <v>0.63</v>
      </c>
      <c r="AG79" s="959">
        <v>7.1999999999999993</v>
      </c>
      <c r="AH79" s="959">
        <v>-1.6</v>
      </c>
      <c r="AI79" s="959">
        <v>-31.06</v>
      </c>
      <c r="AJ79" s="959">
        <v>62.1</v>
      </c>
      <c r="AK79" s="959">
        <v>3</v>
      </c>
      <c r="AL79" s="969">
        <v>4130</v>
      </c>
      <c r="AM79" s="964">
        <v>1.9</v>
      </c>
      <c r="AN79" s="959">
        <v>0.19</v>
      </c>
      <c r="AO79" s="845">
        <f t="shared" si="25"/>
        <v>3.2561024556364693</v>
      </c>
      <c r="AP79" s="846">
        <f t="shared" si="26"/>
        <v>11.298119262359158</v>
      </c>
      <c r="AQ79" s="680">
        <f t="shared" si="27"/>
        <v>-52.547237110128634</v>
      </c>
      <c r="AR79" s="745">
        <f>INDEX(Historical!$C$7:$C$1452,MATCH(B79,Historical!$B$7:$B$1452,0))*IF(AH79="n/a",1.03,IF(AH79&lt;0,1.01,IF(AH79&gt;10,1.1,(1+AH79/100))))</f>
        <v>0.57569999999999999</v>
      </c>
      <c r="AS79" s="678">
        <f t="shared" si="28"/>
        <v>0.581457</v>
      </c>
      <c r="AT79" s="678">
        <f t="shared" si="17"/>
        <v>0.59890071</v>
      </c>
      <c r="AU79" s="678">
        <f t="shared" si="17"/>
        <v>0.61686773130000006</v>
      </c>
      <c r="AV79" s="678">
        <f t="shared" si="17"/>
        <v>0.63537376323900008</v>
      </c>
      <c r="AW79" s="745">
        <f t="shared" si="29"/>
        <v>3.008299204539</v>
      </c>
      <c r="AX79" s="854">
        <f t="shared" si="30"/>
        <v>7.858670858252351</v>
      </c>
      <c r="AY79" s="1090">
        <v>1.1200000000000001</v>
      </c>
      <c r="AZ79" s="964">
        <v>16.11</v>
      </c>
      <c r="BA79" s="964">
        <v>-11.799999999999999</v>
      </c>
      <c r="BB79" s="964">
        <v>-3.2199999999999998</v>
      </c>
      <c r="BC79" s="964">
        <v>-0.54999999999999993</v>
      </c>
      <c r="BE79" s="701">
        <v>2012</v>
      </c>
      <c r="BF79" s="986" t="e">
        <f>#VALUE!</f>
        <v>#VALUE!</v>
      </c>
      <c r="BG79" s="972">
        <v>3.4000000000000004</v>
      </c>
    </row>
    <row r="80" spans="1:59" ht="11.25" customHeight="1" x14ac:dyDescent="0.2">
      <c r="A80" s="566" t="s">
        <v>139</v>
      </c>
      <c r="B80" s="651" t="s">
        <v>140</v>
      </c>
      <c r="C80" s="1080" t="s">
        <v>4431</v>
      </c>
      <c r="D80" s="1080" t="s">
        <v>4440</v>
      </c>
      <c r="E80" s="835">
        <v>35</v>
      </c>
      <c r="F80" s="554">
        <v>80</v>
      </c>
      <c r="G80" s="554" t="s">
        <v>116</v>
      </c>
      <c r="H80" s="554" t="s">
        <v>116</v>
      </c>
      <c r="I80" s="959">
        <v>28.54</v>
      </c>
      <c r="J80" s="745">
        <f t="shared" si="18"/>
        <v>7.1478626489138053</v>
      </c>
      <c r="K80" s="968">
        <v>0.51</v>
      </c>
      <c r="L80" s="679">
        <v>4</v>
      </c>
      <c r="M80" s="736">
        <f t="shared" si="19"/>
        <v>2.04</v>
      </c>
      <c r="N80" s="644" t="s">
        <v>141</v>
      </c>
      <c r="O80" s="838">
        <v>0.5</v>
      </c>
      <c r="P80" s="958">
        <v>43474</v>
      </c>
      <c r="Q80" s="958">
        <v>43497</v>
      </c>
      <c r="R80" s="736">
        <f t="shared" si="20"/>
        <v>2.0000000000000018</v>
      </c>
      <c r="S80" s="802">
        <f>IF(INDEX(Historical!$D$7:$D$1452,MATCH(B80,Historical!$B$7:$B$1452,0))=0,"n/a",(INDEX(Historical!$C$7:$C$1452,MATCH(B80,Historical!$B$7:$B$1452,0))/INDEX(Historical!$D$7:$D$1452,MATCH(B80,Historical!$B$7:$B$1452,0))-1)*100)</f>
        <v>2.0833333333333259</v>
      </c>
      <c r="T80" s="802">
        <f>IF(INDEX(Historical!$F$7:$F$1452,MATCH(B80,Historical!$B$7:$B$1452,0))=0,"n/a",((INDEX(Historical!$C$7:$C$1452,MATCH(B80,Historical!$B$7:$B$1452,0))/INDEX(Historical!$F$7:$F$1452,MATCH(B80,Historical!$B$7:$B$1452,0)))^(1/3)-1)*100)</f>
        <v>2.1282952880393058</v>
      </c>
      <c r="U80" s="802">
        <f>IF(INDEX(Historical!$I$7:$I$1452,MATCH(B80,Historical!$B$7:$B$1452,0))=0,"n/a",((INDEX(Historical!$C$7:$C$1452,MATCH(B80,Historical!$B$7:$B$1452,0))/INDEX(Historical!$I$7:$I$1452,MATCH(B80,Historical!$B$7:$B$1452,0)))^(1/5)-1)*100)</f>
        <v>2.1759491464241165</v>
      </c>
      <c r="V80" s="802">
        <f>IF(INDEX(Historical!$O$7:$O$1452,MATCH(B80,Historical!$B$7:$B$1452,0))=0,"n/a",((INDEX(Historical!$C$7:$C$1452,MATCH(B80,Historical!$B$7:$B$1452,0))/INDEX(Historical!$O$7:$O$1452,MATCH(B80,Historical!$B$7:$B$1452,0)))^(1/10)-1)*100)</f>
        <v>3.2753731196362157</v>
      </c>
      <c r="W80" s="803">
        <f t="shared" si="21"/>
        <v>0.6643362655018038</v>
      </c>
      <c r="X80" s="804">
        <f t="shared" si="22"/>
        <v>0.62169975612117612</v>
      </c>
      <c r="Y80" s="753"/>
      <c r="Z80" s="745">
        <f t="shared" si="23"/>
        <v>101.49253731343283</v>
      </c>
      <c r="AA80" s="678">
        <f t="shared" si="24"/>
        <v>14.19900497512438</v>
      </c>
      <c r="AB80" s="679">
        <v>12</v>
      </c>
      <c r="AC80" s="959">
        <v>2.0099999999999998</v>
      </c>
      <c r="AD80" s="959">
        <v>2.42</v>
      </c>
      <c r="AE80" s="959">
        <v>1.31</v>
      </c>
      <c r="AF80" s="959">
        <v>1.1299999999999999</v>
      </c>
      <c r="AG80" s="959">
        <v>20.5</v>
      </c>
      <c r="AH80" s="959">
        <v>-29.2</v>
      </c>
      <c r="AI80" s="959">
        <v>1.68</v>
      </c>
      <c r="AJ80" s="959">
        <v>3.5000000000000004</v>
      </c>
      <c r="AK80" s="959">
        <v>5.88</v>
      </c>
      <c r="AL80" s="969">
        <v>214930</v>
      </c>
      <c r="AM80" s="964">
        <v>0.06</v>
      </c>
      <c r="AN80" s="959">
        <v>1</v>
      </c>
      <c r="AO80" s="845">
        <f t="shared" si="25"/>
        <v>-4.8751931797864589</v>
      </c>
      <c r="AP80" s="846">
        <f t="shared" si="26"/>
        <v>9.3238117953379209</v>
      </c>
      <c r="AQ80" s="680">
        <f t="shared" si="27"/>
        <v>-15.554420885689025</v>
      </c>
      <c r="AR80" s="745">
        <f>INDEX(Historical!$C$7:$C$1452,MATCH(B80,Historical!$B$7:$B$1452,0))*IF(AH80="n/a",1.03,IF(AH80&lt;0,1.01,IF(AH80&gt;10,1.1,(1+AH80/100))))</f>
        <v>1.9796</v>
      </c>
      <c r="AS80" s="678">
        <f t="shared" si="28"/>
        <v>2.01285728</v>
      </c>
      <c r="AT80" s="678">
        <f t="shared" si="17"/>
        <v>2.131213288064</v>
      </c>
      <c r="AU80" s="678">
        <f t="shared" si="17"/>
        <v>2.2565286294021631</v>
      </c>
      <c r="AV80" s="678">
        <f t="shared" si="17"/>
        <v>2.3892125128110102</v>
      </c>
      <c r="AW80" s="745">
        <f t="shared" si="29"/>
        <v>10.769411710277174</v>
      </c>
      <c r="AX80" s="854">
        <f t="shared" si="30"/>
        <v>37.734448879737819</v>
      </c>
      <c r="AY80" s="1090">
        <v>0.52</v>
      </c>
      <c r="AZ80" s="964">
        <v>6.49</v>
      </c>
      <c r="BA80" s="964">
        <v>-27.42</v>
      </c>
      <c r="BB80" s="964">
        <v>-5.7799999999999994</v>
      </c>
      <c r="BC80" s="964">
        <v>-11.87</v>
      </c>
      <c r="BE80" s="701">
        <v>1985</v>
      </c>
      <c r="BF80" s="986" t="e">
        <f>#VALUE!</f>
        <v>#VALUE!</v>
      </c>
      <c r="BG80" s="972">
        <v>6.8000000000000007</v>
      </c>
    </row>
    <row r="81" spans="1:59" ht="11.25" customHeight="1" x14ac:dyDescent="0.2">
      <c r="A81" s="645" t="s">
        <v>142</v>
      </c>
      <c r="B81" s="651" t="s">
        <v>143</v>
      </c>
      <c r="C81" s="1080" t="s">
        <v>132</v>
      </c>
      <c r="D81" s="1080" t="s">
        <v>4428</v>
      </c>
      <c r="E81" s="835">
        <v>35</v>
      </c>
      <c r="F81" s="554">
        <v>78</v>
      </c>
      <c r="G81" s="554" t="s">
        <v>38</v>
      </c>
      <c r="H81" s="554" t="s">
        <v>38</v>
      </c>
      <c r="I81" s="959">
        <v>92.72</v>
      </c>
      <c r="J81" s="745">
        <f t="shared" si="18"/>
        <v>2.2648835202761002</v>
      </c>
      <c r="K81" s="974">
        <v>0.52500000000000002</v>
      </c>
      <c r="L81" s="679">
        <v>4</v>
      </c>
      <c r="M81" s="736">
        <f t="shared" si="19"/>
        <v>2.1</v>
      </c>
      <c r="N81" s="644" t="s">
        <v>144</v>
      </c>
      <c r="O81" s="839">
        <v>0.48499999999999999</v>
      </c>
      <c r="P81" s="958">
        <v>43427</v>
      </c>
      <c r="Q81" s="958">
        <v>43444</v>
      </c>
      <c r="R81" s="736">
        <f t="shared" si="20"/>
        <v>8.2474226804123791</v>
      </c>
      <c r="S81" s="802">
        <f>IF(INDEX(Historical!$D$7:$D$1452,MATCH(B81,Historical!$B$7:$B$1452,0))=0,"n/a",(INDEX(Historical!$C$7:$C$1452,MATCH(B81,Historical!$B$7:$B$1452,0))/INDEX(Historical!$D$7:$D$1452,MATCH(B81,Historical!$B$7:$B$1452,0))-1)*100)</f>
        <v>7.3099415204678442</v>
      </c>
      <c r="T81" s="802">
        <f>IF(INDEX(Historical!$F$7:$F$1452,MATCH(B81,Historical!$B$7:$B$1452,0))=0,"n/a",((INDEX(Historical!$C$7:$C$1452,MATCH(B81,Historical!$B$7:$B$1452,0))/INDEX(Historical!$F$7:$F$1452,MATCH(B81,Historical!$B$7:$B$1452,0)))^(1/3)-1)*100)</f>
        <v>6.9502005235022812</v>
      </c>
      <c r="U81" s="802">
        <f>IF(INDEX(Historical!$I$7:$I$1452,MATCH(B81,Historical!$B$7:$B$1452,0))=0,"n/a",((INDEX(Historical!$C$7:$C$1452,MATCH(B81,Historical!$B$7:$B$1452,0))/INDEX(Historical!$I$7:$I$1452,MATCH(B81,Historical!$B$7:$B$1452,0)))^(1/5)-1)*100)</f>
        <v>5.7882076535999527</v>
      </c>
      <c r="V81" s="802">
        <f>IF(INDEX(Historical!$O$7:$O$1452,MATCH(B81,Historical!$B$7:$B$1452,0))=0,"n/a",((INDEX(Historical!$C$7:$C$1452,MATCH(B81,Historical!$B$7:$B$1452,0))/INDEX(Historical!$O$7:$O$1452,MATCH(B81,Historical!$B$7:$B$1452,0)))^(1/10)-1)*100)</f>
        <v>3.6270879454675775</v>
      </c>
      <c r="W81" s="803">
        <f t="shared" si="21"/>
        <v>1.595827766137548</v>
      </c>
      <c r="X81" s="804">
        <f t="shared" si="22"/>
        <v>0.59063343404081148</v>
      </c>
      <c r="Y81" s="651"/>
      <c r="Z81" s="745">
        <f t="shared" si="23"/>
        <v>52.763819095477395</v>
      </c>
      <c r="AA81" s="678">
        <f t="shared" si="24"/>
        <v>23.2964824120603</v>
      </c>
      <c r="AB81" s="679">
        <v>9</v>
      </c>
      <c r="AC81" s="959">
        <v>3.98</v>
      </c>
      <c r="AD81" s="959">
        <v>3.61</v>
      </c>
      <c r="AE81" s="959">
        <v>3.68</v>
      </c>
      <c r="AF81" s="959">
        <v>2.1800000000000002</v>
      </c>
      <c r="AG81" s="959">
        <v>12.8</v>
      </c>
      <c r="AH81" s="959">
        <v>10.9</v>
      </c>
      <c r="AI81" s="959">
        <v>6.7</v>
      </c>
      <c r="AJ81" s="959">
        <v>9.8000000000000007</v>
      </c>
      <c r="AK81" s="959">
        <v>6.45</v>
      </c>
      <c r="AL81" s="969">
        <v>11460</v>
      </c>
      <c r="AM81" s="964">
        <v>1</v>
      </c>
      <c r="AN81" s="959">
        <v>0.76</v>
      </c>
      <c r="AO81" s="845">
        <f t="shared" si="25"/>
        <v>-15.243391238184246</v>
      </c>
      <c r="AP81" s="846">
        <f t="shared" si="26"/>
        <v>8.0530911738760533</v>
      </c>
      <c r="AQ81" s="680">
        <f t="shared" si="27"/>
        <v>50.238819747895548</v>
      </c>
      <c r="AR81" s="745">
        <f>INDEX(Historical!$C$7:$C$1452,MATCH(B81,Historical!$B$7:$B$1452,0))*IF(AH81="n/a",1.03,IF(AH81&lt;0,1.01,IF(AH81&gt;10,1.1,(1+AH81/100))))</f>
        <v>2.0185</v>
      </c>
      <c r="AS81" s="678">
        <f t="shared" si="28"/>
        <v>2.1537394999999999</v>
      </c>
      <c r="AT81" s="678">
        <f t="shared" si="17"/>
        <v>2.2926556977499999</v>
      </c>
      <c r="AU81" s="678">
        <f t="shared" si="17"/>
        <v>2.440531990254875</v>
      </c>
      <c r="AV81" s="678">
        <f t="shared" si="17"/>
        <v>2.5979463036263146</v>
      </c>
      <c r="AW81" s="745">
        <f t="shared" si="29"/>
        <v>11.503373491631191</v>
      </c>
      <c r="AX81" s="854">
        <f t="shared" si="30"/>
        <v>12.406571927988773</v>
      </c>
      <c r="AY81" s="1090">
        <v>0.12</v>
      </c>
      <c r="AZ81" s="964">
        <v>21.27</v>
      </c>
      <c r="BA81" s="964">
        <v>-7.9799999999999995</v>
      </c>
      <c r="BB81" s="964">
        <v>-3.37</v>
      </c>
      <c r="BC81" s="964">
        <v>1.97</v>
      </c>
      <c r="BE81" s="701">
        <v>1985</v>
      </c>
      <c r="BF81" s="986" t="e">
        <f>#VALUE!</f>
        <v>#VALUE!</v>
      </c>
      <c r="BG81" s="972">
        <v>5.2</v>
      </c>
    </row>
    <row r="82" spans="1:59" ht="11.25" customHeight="1" x14ac:dyDescent="0.2">
      <c r="A82" s="645" t="s">
        <v>449</v>
      </c>
      <c r="B82" s="651" t="s">
        <v>450</v>
      </c>
      <c r="C82" s="1080" t="s">
        <v>155</v>
      </c>
      <c r="D82" s="1080" t="s">
        <v>4412</v>
      </c>
      <c r="E82" s="835">
        <v>16</v>
      </c>
      <c r="F82" s="554">
        <v>214</v>
      </c>
      <c r="G82" s="554" t="s">
        <v>107</v>
      </c>
      <c r="H82" s="554" t="s">
        <v>107</v>
      </c>
      <c r="I82" s="966">
        <v>741.08</v>
      </c>
      <c r="J82" s="745">
        <f t="shared" si="18"/>
        <v>0.72866627084795166</v>
      </c>
      <c r="K82" s="968">
        <v>1.35</v>
      </c>
      <c r="L82" s="679">
        <v>4</v>
      </c>
      <c r="M82" s="736">
        <f t="shared" si="19"/>
        <v>5.4</v>
      </c>
      <c r="N82" s="644" t="s">
        <v>153</v>
      </c>
      <c r="O82" s="838">
        <v>1.2</v>
      </c>
      <c r="P82" s="958">
        <v>43356</v>
      </c>
      <c r="Q82" s="958">
        <v>43371</v>
      </c>
      <c r="R82" s="736">
        <f t="shared" si="20"/>
        <v>12.500000000000011</v>
      </c>
      <c r="S82" s="802">
        <f>IF(INDEX(Historical!$D$7:$D$1452,MATCH(B82,Historical!$B$7:$B$1452,0))=0,"n/a",(INDEX(Historical!$C$7:$C$1452,MATCH(B82,Historical!$B$7:$B$1452,0))/INDEX(Historical!$D$7:$D$1452,MATCH(B82,Historical!$B$7:$B$1452,0))-1)*100)</f>
        <v>15.384615384615397</v>
      </c>
      <c r="T82" s="802">
        <f>IF(INDEX(Historical!$F$7:$F$1452,MATCH(B82,Historical!$B$7:$B$1452,0))=0,"n/a",((INDEX(Historical!$C$7:$C$1452,MATCH(B82,Historical!$B$7:$B$1452,0))/INDEX(Historical!$F$7:$F$1452,MATCH(B82,Historical!$B$7:$B$1452,0)))^(1/3)-1)*100)</f>
        <v>17.414726986985496</v>
      </c>
      <c r="U82" s="802">
        <f>IF(INDEX(Historical!$I$7:$I$1452,MATCH(B82,Historical!$B$7:$B$1452,0))=0,"n/a",((INDEX(Historical!$C$7:$C$1452,MATCH(B82,Historical!$B$7:$B$1452,0))/INDEX(Historical!$I$7:$I$1452,MATCH(B82,Historical!$B$7:$B$1452,0)))^(1/5)-1)*100)</f>
        <v>16.465861577965679</v>
      </c>
      <c r="V82" s="802">
        <f>IF(INDEX(Historical!$O$7:$O$1452,MATCH(B82,Historical!$B$7:$B$1452,0))=0,"n/a",((INDEX(Historical!$C$7:$C$1452,MATCH(B82,Historical!$B$7:$B$1452,0))/INDEX(Historical!$O$7:$O$1452,MATCH(B82,Historical!$B$7:$B$1452,0)))^(1/10)-1)*100)</f>
        <v>17.726161561467912</v>
      </c>
      <c r="W82" s="803">
        <f t="shared" si="21"/>
        <v>0.92890169825362545</v>
      </c>
      <c r="X82" s="804">
        <f t="shared" si="22"/>
        <v>1.8500968065129977</v>
      </c>
      <c r="Y82" s="759"/>
      <c r="Z82" s="745">
        <f t="shared" si="23"/>
        <v>31.63444639718805</v>
      </c>
      <c r="AA82" s="678">
        <f t="shared" si="24"/>
        <v>43.414176918570597</v>
      </c>
      <c r="AB82" s="679">
        <v>12</v>
      </c>
      <c r="AC82" s="959">
        <v>17.07</v>
      </c>
      <c r="AD82" s="959" t="s">
        <v>138</v>
      </c>
      <c r="AE82" s="959">
        <v>9.0500000000000007</v>
      </c>
      <c r="AF82" s="959">
        <v>6.69</v>
      </c>
      <c r="AG82" s="959">
        <v>18.099999999999998</v>
      </c>
      <c r="AH82" s="959">
        <v>20.200000000000003</v>
      </c>
      <c r="AI82" s="959" t="s">
        <v>138</v>
      </c>
      <c r="AJ82" s="959">
        <v>8.9</v>
      </c>
      <c r="AK82" s="959" t="s">
        <v>138</v>
      </c>
      <c r="AL82" s="969">
        <v>1370</v>
      </c>
      <c r="AM82" s="964">
        <v>22.3</v>
      </c>
      <c r="AN82" s="959">
        <v>0</v>
      </c>
      <c r="AO82" s="845">
        <f t="shared" si="25"/>
        <v>-26.219649069756965</v>
      </c>
      <c r="AP82" s="846">
        <f t="shared" si="26"/>
        <v>17.194527848813632</v>
      </c>
      <c r="AQ82" s="680">
        <f t="shared" si="27"/>
        <v>259.28375884698232</v>
      </c>
      <c r="AR82" s="745">
        <f>INDEX(Historical!$C$7:$C$1452,MATCH(B82,Historical!$B$7:$B$1452,0))*IF(AH82="n/a",1.03,IF(AH82&lt;0,1.01,IF(AH82&gt;10,1.1,(1+AH82/100))))</f>
        <v>4.95</v>
      </c>
      <c r="AS82" s="678">
        <f t="shared" si="28"/>
        <v>5.0985000000000005</v>
      </c>
      <c r="AT82" s="678">
        <f t="shared" si="17"/>
        <v>5.2514550000000009</v>
      </c>
      <c r="AU82" s="678">
        <f t="shared" si="17"/>
        <v>5.4089986500000009</v>
      </c>
      <c r="AV82" s="678">
        <f t="shared" si="17"/>
        <v>5.5712686095000015</v>
      </c>
      <c r="AW82" s="745">
        <f t="shared" si="29"/>
        <v>26.280222259500004</v>
      </c>
      <c r="AX82" s="854">
        <f t="shared" si="30"/>
        <v>3.5462058427565175</v>
      </c>
      <c r="AY82" s="1090">
        <v>0.68</v>
      </c>
      <c r="AZ82" s="964">
        <v>43.38</v>
      </c>
      <c r="BA82" s="964">
        <v>-6.97</v>
      </c>
      <c r="BB82" s="964">
        <v>2.59</v>
      </c>
      <c r="BC82" s="964">
        <v>13.950000000000001</v>
      </c>
      <c r="BE82" s="701">
        <v>2003</v>
      </c>
      <c r="BF82" s="986" t="e">
        <f>#VALUE!</f>
        <v>#VALUE!</v>
      </c>
      <c r="BG82" s="972">
        <v>16.3</v>
      </c>
    </row>
    <row r="83" spans="1:59" ht="11.25" customHeight="1" x14ac:dyDescent="0.2">
      <c r="A83" s="566" t="s">
        <v>451</v>
      </c>
      <c r="B83" s="651" t="s">
        <v>452</v>
      </c>
      <c r="C83" s="1080" t="s">
        <v>109</v>
      </c>
      <c r="D83" s="1080" t="s">
        <v>4427</v>
      </c>
      <c r="E83" s="835">
        <v>17</v>
      </c>
      <c r="F83" s="554">
        <v>182</v>
      </c>
      <c r="G83" s="554" t="s">
        <v>38</v>
      </c>
      <c r="H83" s="554" t="s">
        <v>38</v>
      </c>
      <c r="I83" s="966">
        <v>31.66</v>
      </c>
      <c r="J83" s="745">
        <f t="shared" si="18"/>
        <v>3.0322173089071383</v>
      </c>
      <c r="K83" s="968">
        <v>0.24</v>
      </c>
      <c r="L83" s="679">
        <v>4</v>
      </c>
      <c r="M83" s="736">
        <f t="shared" si="19"/>
        <v>0.96</v>
      </c>
      <c r="N83" s="644" t="s">
        <v>4007</v>
      </c>
      <c r="O83" s="838">
        <v>0.23</v>
      </c>
      <c r="P83" s="958">
        <v>43167</v>
      </c>
      <c r="Q83" s="958">
        <v>43185</v>
      </c>
      <c r="R83" s="736">
        <f t="shared" si="20"/>
        <v>4.3478260869565135</v>
      </c>
      <c r="S83" s="802">
        <f>IF(INDEX(Historical!$D$7:$D$1452,MATCH(B83,Historical!$B$7:$B$1452,0))=0,"n/a",(INDEX(Historical!$C$7:$C$1452,MATCH(B83,Historical!$B$7:$B$1452,0))/INDEX(Historical!$D$7:$D$1452,MATCH(B83,Historical!$B$7:$B$1452,0))-1)*100)</f>
        <v>2.2222222222222143</v>
      </c>
      <c r="T83" s="802">
        <f>IF(INDEX(Historical!$F$7:$F$1452,MATCH(B83,Historical!$B$7:$B$1452,0))=0,"n/a",((INDEX(Historical!$C$7:$C$1452,MATCH(B83,Historical!$B$7:$B$1452,0))/INDEX(Historical!$F$7:$F$1452,MATCH(B83,Historical!$B$7:$B$1452,0)))^(1/3)-1)*100)</f>
        <v>2.2735015906365508</v>
      </c>
      <c r="U83" s="802">
        <f>IF(INDEX(Historical!$I$7:$I$1452,MATCH(B83,Historical!$B$7:$B$1452,0))=0,"n/a",((INDEX(Historical!$C$7:$C$1452,MATCH(B83,Historical!$B$7:$B$1452,0))/INDEX(Historical!$I$7:$I$1452,MATCH(B83,Historical!$B$7:$B$1452,0)))^(1/5)-1)*100)</f>
        <v>2.3280728215380408</v>
      </c>
      <c r="V83" s="802">
        <f>IF(INDEX(Historical!$O$7:$O$1452,MATCH(B83,Historical!$B$7:$B$1452,0))=0,"n/a",((INDEX(Historical!$C$7:$C$1452,MATCH(B83,Historical!$B$7:$B$1452,0))/INDEX(Historical!$O$7:$O$1452,MATCH(B83,Historical!$B$7:$B$1452,0)))^(1/10)-1)*100)</f>
        <v>2.7706205118285476</v>
      </c>
      <c r="W83" s="803">
        <f t="shared" si="21"/>
        <v>0.8402712719402935</v>
      </c>
      <c r="X83" s="804">
        <f t="shared" si="22"/>
        <v>0.58201820538451021</v>
      </c>
      <c r="Y83" s="651"/>
      <c r="Z83" s="745">
        <f t="shared" si="23"/>
        <v>40.506329113924053</v>
      </c>
      <c r="AA83" s="678">
        <f t="shared" si="24"/>
        <v>13.358649789029535</v>
      </c>
      <c r="AB83" s="679">
        <v>12</v>
      </c>
      <c r="AC83" s="959">
        <v>2.37</v>
      </c>
      <c r="AD83" s="959" t="s">
        <v>138</v>
      </c>
      <c r="AE83" s="959">
        <v>4.29</v>
      </c>
      <c r="AF83" s="959">
        <v>1.35</v>
      </c>
      <c r="AG83" s="959">
        <v>9.6</v>
      </c>
      <c r="AH83" s="959">
        <v>0.8</v>
      </c>
      <c r="AI83" s="959" t="s">
        <v>138</v>
      </c>
      <c r="AJ83" s="959">
        <v>4</v>
      </c>
      <c r="AK83" s="959" t="s">
        <v>138</v>
      </c>
      <c r="AL83" s="969">
        <v>124.11</v>
      </c>
      <c r="AM83" s="964">
        <v>19.400000000000002</v>
      </c>
      <c r="AN83" s="959">
        <v>0</v>
      </c>
      <c r="AO83" s="845">
        <f t="shared" si="25"/>
        <v>-7.9983596585843557</v>
      </c>
      <c r="AP83" s="846">
        <f t="shared" si="26"/>
        <v>5.3602901304451791</v>
      </c>
      <c r="AQ83" s="680">
        <f t="shared" si="27"/>
        <v>-10.472407195224321</v>
      </c>
      <c r="AR83" s="745">
        <f>INDEX(Historical!$C$7:$C$1452,MATCH(B83,Historical!$B$7:$B$1452,0))*IF(AH83="n/a",1.03,IF(AH83&lt;0,1.01,IF(AH83&gt;10,1.1,(1+AH83/100))))</f>
        <v>0.92736000000000007</v>
      </c>
      <c r="AS83" s="678">
        <f t="shared" si="28"/>
        <v>0.95518080000000005</v>
      </c>
      <c r="AT83" s="678">
        <f t="shared" si="17"/>
        <v>0.98383622400000004</v>
      </c>
      <c r="AU83" s="678">
        <f t="shared" si="17"/>
        <v>1.0133513107200001</v>
      </c>
      <c r="AV83" s="678">
        <f t="shared" si="17"/>
        <v>1.0437518500416001</v>
      </c>
      <c r="AW83" s="745">
        <f t="shared" si="29"/>
        <v>4.9234801847616003</v>
      </c>
      <c r="AX83" s="854">
        <f t="shared" si="30"/>
        <v>15.551106079474417</v>
      </c>
      <c r="AY83" s="1090">
        <v>0.44</v>
      </c>
      <c r="AZ83" s="964">
        <v>13.309999999999999</v>
      </c>
      <c r="BA83" s="964">
        <v>-41.33</v>
      </c>
      <c r="BB83" s="964">
        <v>-14.37</v>
      </c>
      <c r="BC83" s="964">
        <v>-25.41</v>
      </c>
      <c r="BE83" s="701">
        <v>2002</v>
      </c>
      <c r="BF83" s="986" t="e">
        <f>#VALUE!</f>
        <v>#VALUE!</v>
      </c>
      <c r="BG83" s="972">
        <v>1</v>
      </c>
    </row>
    <row r="84" spans="1:59" ht="11.25" customHeight="1" x14ac:dyDescent="0.2">
      <c r="A84" s="566" t="s">
        <v>967</v>
      </c>
      <c r="B84" s="651" t="s">
        <v>968</v>
      </c>
      <c r="C84" s="1080" t="s">
        <v>248</v>
      </c>
      <c r="D84" s="1080" t="s">
        <v>4422</v>
      </c>
      <c r="E84" s="835">
        <v>9</v>
      </c>
      <c r="F84" s="554">
        <v>374</v>
      </c>
      <c r="G84" s="554" t="s">
        <v>107</v>
      </c>
      <c r="H84" s="554" t="s">
        <v>107</v>
      </c>
      <c r="I84" s="966">
        <v>70.23</v>
      </c>
      <c r="J84" s="745">
        <f t="shared" si="18"/>
        <v>3.531254449665385</v>
      </c>
      <c r="K84" s="968">
        <v>0.62</v>
      </c>
      <c r="L84" s="679">
        <v>4</v>
      </c>
      <c r="M84" s="736">
        <f t="shared" si="19"/>
        <v>2.48</v>
      </c>
      <c r="N84" s="644" t="s">
        <v>432</v>
      </c>
      <c r="O84" s="838">
        <v>0.6</v>
      </c>
      <c r="P84" s="958">
        <v>43242</v>
      </c>
      <c r="Q84" s="958">
        <v>43258</v>
      </c>
      <c r="R84" s="736">
        <f t="shared" si="20"/>
        <v>3.3333333333333366</v>
      </c>
      <c r="S84" s="802">
        <f>IF(INDEX(Historical!$D$7:$D$1452,MATCH(B84,Historical!$B$7:$B$1452,0))=0,"n/a",(INDEX(Historical!$C$7:$C$1452,MATCH(B84,Historical!$B$7:$B$1452,0))/INDEX(Historical!$D$7:$D$1452,MATCH(B84,Historical!$B$7:$B$1452,0))-1)*100)</f>
        <v>3.4782608695652195</v>
      </c>
      <c r="T84" s="802">
        <f>IF(INDEX(Historical!$F$7:$F$1452,MATCH(B84,Historical!$B$7:$B$1452,0))=0,"n/a",((INDEX(Historical!$C$7:$C$1452,MATCH(B84,Historical!$B$7:$B$1452,0))/INDEX(Historical!$F$7:$F$1452,MATCH(B84,Historical!$B$7:$B$1452,0)))^(1/3)-1)*100)</f>
        <v>3.9314609252725896</v>
      </c>
      <c r="U84" s="802">
        <f>IF(INDEX(Historical!$I$7:$I$1452,MATCH(B84,Historical!$B$7:$B$1452,0))=0,"n/a",((INDEX(Historical!$C$7:$C$1452,MATCH(B84,Historical!$B$7:$B$1452,0))/INDEX(Historical!$I$7:$I$1452,MATCH(B84,Historical!$B$7:$B$1452,0)))^(1/5)-1)*100)</f>
        <v>4.7184078606183233</v>
      </c>
      <c r="V84" s="802">
        <f>IF(INDEX(Historical!$O$7:$O$1452,MATCH(B84,Historical!$B$7:$B$1452,0))=0,"n/a",((INDEX(Historical!$C$7:$C$1452,MATCH(B84,Historical!$B$7:$B$1452,0))/INDEX(Historical!$O$7:$O$1452,MATCH(B84,Historical!$B$7:$B$1452,0)))^(1/10)-1)*100)</f>
        <v>4.4493216110784273</v>
      </c>
      <c r="W84" s="803">
        <f t="shared" si="21"/>
        <v>1.0604780398139559</v>
      </c>
      <c r="X84" s="804">
        <f t="shared" si="22"/>
        <v>2.3592039303091616</v>
      </c>
      <c r="Y84" s="967" t="s">
        <v>969</v>
      </c>
      <c r="Z84" s="745">
        <f t="shared" si="23"/>
        <v>36.310395314787705</v>
      </c>
      <c r="AA84" s="678">
        <f t="shared" si="24"/>
        <v>10.282576866764275</v>
      </c>
      <c r="AB84" s="679">
        <v>12</v>
      </c>
      <c r="AC84" s="959">
        <v>6.83</v>
      </c>
      <c r="AD84" s="959">
        <v>0.6</v>
      </c>
      <c r="AE84" s="959">
        <v>0.67</v>
      </c>
      <c r="AF84" s="959">
        <v>3</v>
      </c>
      <c r="AG84" s="959">
        <v>11.200000000000001</v>
      </c>
      <c r="AH84" s="959">
        <v>-12.5</v>
      </c>
      <c r="AI84" s="959">
        <v>12</v>
      </c>
      <c r="AJ84" s="959">
        <v>2</v>
      </c>
      <c r="AK84" s="959">
        <v>17.2</v>
      </c>
      <c r="AL84" s="969">
        <v>6180</v>
      </c>
      <c r="AM84" s="964">
        <v>0.1</v>
      </c>
      <c r="AN84" s="959">
        <v>1.1000000000000001</v>
      </c>
      <c r="AO84" s="845">
        <f t="shared" si="25"/>
        <v>-2.0329145564805664</v>
      </c>
      <c r="AP84" s="846">
        <f t="shared" si="26"/>
        <v>8.2496623102837088</v>
      </c>
      <c r="AQ84" s="680">
        <f t="shared" si="27"/>
        <v>17.090146848567223</v>
      </c>
      <c r="AR84" s="745">
        <f>INDEX(Historical!$C$7:$C$1452,MATCH(B84,Historical!$B$7:$B$1452,0))*IF(AH84="n/a",1.03,IF(AH84&lt;0,1.01,IF(AH84&gt;10,1.1,(1+AH84/100))))</f>
        <v>2.4037999999999999</v>
      </c>
      <c r="AS84" s="678">
        <f t="shared" si="28"/>
        <v>2.64418</v>
      </c>
      <c r="AT84" s="678">
        <f t="shared" si="17"/>
        <v>2.908598</v>
      </c>
      <c r="AU84" s="678">
        <f t="shared" si="17"/>
        <v>3.1994578000000002</v>
      </c>
      <c r="AV84" s="678">
        <f t="shared" si="17"/>
        <v>3.5194035800000005</v>
      </c>
      <c r="AW84" s="745">
        <f t="shared" si="29"/>
        <v>14.675439380000002</v>
      </c>
      <c r="AX84" s="854">
        <f t="shared" si="30"/>
        <v>20.896254278798235</v>
      </c>
      <c r="AY84" s="1090">
        <v>1.22</v>
      </c>
      <c r="AZ84" s="964">
        <v>2.98</v>
      </c>
      <c r="BA84" s="964">
        <v>-39.15</v>
      </c>
      <c r="BB84" s="964">
        <v>-13.29</v>
      </c>
      <c r="BC84" s="964">
        <v>-26.290000000000003</v>
      </c>
      <c r="BE84" s="701">
        <v>2010</v>
      </c>
      <c r="BF84" s="986" t="e">
        <f>#VALUE!</f>
        <v>#VALUE!</v>
      </c>
      <c r="BG84" s="972">
        <v>4.3999999999999995</v>
      </c>
    </row>
    <row r="85" spans="1:59" ht="11.25" customHeight="1" x14ac:dyDescent="0.2">
      <c r="A85" s="566" t="s">
        <v>145</v>
      </c>
      <c r="B85" s="651" t="s">
        <v>146</v>
      </c>
      <c r="C85" s="1080" t="s">
        <v>4277</v>
      </c>
      <c r="D85" s="1080" t="s">
        <v>4413</v>
      </c>
      <c r="E85" s="835">
        <v>44</v>
      </c>
      <c r="F85" s="554">
        <v>56</v>
      </c>
      <c r="G85" s="554" t="s">
        <v>38</v>
      </c>
      <c r="H85" s="554" t="s">
        <v>116</v>
      </c>
      <c r="I85" s="959">
        <v>131.12</v>
      </c>
      <c r="J85" s="745">
        <f t="shared" si="18"/>
        <v>2.4100061012812692</v>
      </c>
      <c r="K85" s="968">
        <v>0.79</v>
      </c>
      <c r="L85" s="679">
        <v>4</v>
      </c>
      <c r="M85" s="736">
        <f t="shared" si="19"/>
        <v>3.16</v>
      </c>
      <c r="N85" s="644" t="s">
        <v>147</v>
      </c>
      <c r="O85" s="838">
        <v>0.69</v>
      </c>
      <c r="P85" s="958">
        <v>43447</v>
      </c>
      <c r="Q85" s="958">
        <v>43466</v>
      </c>
      <c r="R85" s="736">
        <f t="shared" si="20"/>
        <v>14.49275362318842</v>
      </c>
      <c r="S85" s="802">
        <f>IF(INDEX(Historical!$D$7:$D$1452,MATCH(B85,Historical!$B$7:$B$1452,0))=0,"n/a",(INDEX(Historical!$C$7:$C$1452,MATCH(B85,Historical!$B$7:$B$1452,0))/INDEX(Historical!$D$7:$D$1452,MATCH(B85,Historical!$B$7:$B$1452,0))-1)*100)</f>
        <v>7.5471698113207308</v>
      </c>
      <c r="T85" s="802">
        <f>IF(INDEX(Historical!$F$7:$F$1452,MATCH(B85,Historical!$B$7:$B$1452,0))=0,"n/a",((INDEX(Historical!$C$7:$C$1452,MATCH(B85,Historical!$B$7:$B$1452,0))/INDEX(Historical!$F$7:$F$1452,MATCH(B85,Historical!$B$7:$B$1452,0)))^(1/3)-1)*100)</f>
        <v>10.591030351274888</v>
      </c>
      <c r="U85" s="802">
        <f>IF(INDEX(Historical!$I$7:$I$1452,MATCH(B85,Historical!$B$7:$B$1452,0))=0,"n/a",((INDEX(Historical!$C$7:$C$1452,MATCH(B85,Historical!$B$7:$B$1452,0))/INDEX(Historical!$I$7:$I$1452,MATCH(B85,Historical!$B$7:$B$1452,0)))^(1/5)-1)*100)</f>
        <v>10.558726350887504</v>
      </c>
      <c r="V85" s="802">
        <f>IF(INDEX(Historical!$O$7:$O$1452,MATCH(B85,Historical!$B$7:$B$1452,0))=0,"n/a",((INDEX(Historical!$C$7:$C$1452,MATCH(B85,Historical!$B$7:$B$1452,0))/INDEX(Historical!$O$7:$O$1452,MATCH(B85,Historical!$B$7:$B$1452,0)))^(1/10)-1)*100)</f>
        <v>10.989894716477909</v>
      </c>
      <c r="W85" s="803">
        <f t="shared" si="21"/>
        <v>0.96076683383108985</v>
      </c>
      <c r="X85" s="804">
        <f t="shared" si="22"/>
        <v>1.0885284897822167</v>
      </c>
      <c r="Y85" s="651" t="s">
        <v>4072</v>
      </c>
      <c r="Z85" s="745">
        <f t="shared" si="23"/>
        <v>80.818414322250646</v>
      </c>
      <c r="AA85" s="678">
        <f t="shared" si="24"/>
        <v>33.534526854219948</v>
      </c>
      <c r="AB85" s="679">
        <v>6</v>
      </c>
      <c r="AC85" s="959">
        <v>3.91</v>
      </c>
      <c r="AD85" s="959">
        <v>2.0099999999999998</v>
      </c>
      <c r="AE85" s="959">
        <v>4.3499999999999996</v>
      </c>
      <c r="AF85" s="959">
        <v>12.24</v>
      </c>
      <c r="AG85" s="959">
        <v>39.700000000000003</v>
      </c>
      <c r="AH85" s="959">
        <v>-4.9000000000000004</v>
      </c>
      <c r="AI85" s="959">
        <v>13.28</v>
      </c>
      <c r="AJ85" s="959">
        <v>9.7000000000000011</v>
      </c>
      <c r="AK85" s="959">
        <v>16.66</v>
      </c>
      <c r="AL85" s="969">
        <v>59010</v>
      </c>
      <c r="AM85" s="964">
        <v>0.2</v>
      </c>
      <c r="AN85" s="959">
        <v>0.43</v>
      </c>
      <c r="AO85" s="845">
        <f t="shared" si="25"/>
        <v>-20.565794402051175</v>
      </c>
      <c r="AP85" s="846">
        <f t="shared" si="26"/>
        <v>12.968732452168773</v>
      </c>
      <c r="AQ85" s="680">
        <f t="shared" si="27"/>
        <v>327.11570573669667</v>
      </c>
      <c r="AR85" s="745">
        <f>INDEX(Historical!$C$7:$C$1452,MATCH(B85,Historical!$B$7:$B$1452,0))*IF(AH85="n/a",1.03,IF(AH85&lt;0,1.01,IF(AH85&gt;10,1.1,(1+AH85/100))))</f>
        <v>2.3028</v>
      </c>
      <c r="AS85" s="678">
        <f t="shared" si="28"/>
        <v>2.53308</v>
      </c>
      <c r="AT85" s="678">
        <f t="shared" si="17"/>
        <v>2.7863880000000001</v>
      </c>
      <c r="AU85" s="678">
        <f t="shared" si="17"/>
        <v>3.0650268000000005</v>
      </c>
      <c r="AV85" s="678">
        <f t="shared" si="17"/>
        <v>3.3715294800000009</v>
      </c>
      <c r="AW85" s="745">
        <f t="shared" si="29"/>
        <v>14.058824280000001</v>
      </c>
      <c r="AX85" s="854">
        <f t="shared" si="30"/>
        <v>10.722105155582673</v>
      </c>
      <c r="AY85" s="1090">
        <v>1</v>
      </c>
      <c r="AZ85" s="964">
        <v>21.85</v>
      </c>
      <c r="BA85" s="964">
        <v>-14.59</v>
      </c>
      <c r="BB85" s="964">
        <v>-6.4</v>
      </c>
      <c r="BC85" s="964">
        <v>-3.01</v>
      </c>
      <c r="BE85" s="701">
        <v>1976</v>
      </c>
      <c r="BF85" s="986" t="e">
        <f>#VALUE!</f>
        <v>#VALUE!</v>
      </c>
      <c r="BG85" s="972">
        <v>4.2</v>
      </c>
    </row>
    <row r="86" spans="1:59" ht="11.25" customHeight="1" x14ac:dyDescent="0.2">
      <c r="A86" s="566" t="s">
        <v>970</v>
      </c>
      <c r="B86" s="651" t="s">
        <v>971</v>
      </c>
      <c r="C86" s="1080" t="s">
        <v>4407</v>
      </c>
      <c r="D86" s="1080" t="s">
        <v>4408</v>
      </c>
      <c r="E86" s="835">
        <v>7</v>
      </c>
      <c r="F86" s="554">
        <v>594</v>
      </c>
      <c r="G86" s="554" t="s">
        <v>38</v>
      </c>
      <c r="H86" s="554" t="s">
        <v>38</v>
      </c>
      <c r="I86" s="966">
        <v>174.05</v>
      </c>
      <c r="J86" s="745">
        <f t="shared" si="18"/>
        <v>3.3783395575983906</v>
      </c>
      <c r="K86" s="968">
        <v>1.47</v>
      </c>
      <c r="L86" s="679">
        <v>4</v>
      </c>
      <c r="M86" s="736">
        <f t="shared" si="19"/>
        <v>5.88</v>
      </c>
      <c r="N86" s="644" t="s">
        <v>221</v>
      </c>
      <c r="O86" s="838">
        <v>1.42</v>
      </c>
      <c r="P86" s="958">
        <v>43187</v>
      </c>
      <c r="Q86" s="958">
        <v>43206</v>
      </c>
      <c r="R86" s="736">
        <f t="shared" si="20"/>
        <v>3.521126760563384</v>
      </c>
      <c r="S86" s="802">
        <f>IF(INDEX(Historical!$D$7:$D$1452,MATCH(B86,Historical!$B$7:$B$1452,0))=0,"n/a",(INDEX(Historical!$C$7:$C$1452,MATCH(B86,Historical!$B$7:$B$1452,0))/INDEX(Historical!$D$7:$D$1452,MATCH(B86,Historical!$B$7:$B$1452,0))-1)*100)</f>
        <v>5.8490566037735725</v>
      </c>
      <c r="T86" s="802">
        <f>IF(INDEX(Historical!$F$7:$F$1452,MATCH(B86,Historical!$B$7:$B$1452,0))=0,"n/a",((INDEX(Historical!$C$7:$C$1452,MATCH(B86,Historical!$B$7:$B$1452,0))/INDEX(Historical!$F$7:$F$1452,MATCH(B86,Historical!$B$7:$B$1452,0)))^(1/3)-1)*100)</f>
        <v>7.230209593387471</v>
      </c>
      <c r="U86" s="802">
        <f>IF(INDEX(Historical!$I$7:$I$1452,MATCH(B86,Historical!$B$7:$B$1452,0))=0,"n/a",((INDEX(Historical!$C$7:$C$1452,MATCH(B86,Historical!$B$7:$B$1452,0))/INDEX(Historical!$I$7:$I$1452,MATCH(B86,Historical!$B$7:$B$1452,0)))^(1/5)-1)*100)</f>
        <v>8.0883102894335543</v>
      </c>
      <c r="V86" s="802">
        <f>IF(INDEX(Historical!$O$7:$O$1452,MATCH(B86,Historical!$B$7:$B$1452,0))=0,"n/a",((INDEX(Historical!$C$7:$C$1452,MATCH(B86,Historical!$B$7:$B$1452,0))/INDEX(Historical!$O$7:$O$1452,MATCH(B86,Historical!$B$7:$B$1452,0)))^(1/10)-1)*100)</f>
        <v>5.3542022100315334</v>
      </c>
      <c r="W86" s="803">
        <f t="shared" si="21"/>
        <v>1.5106471463254501</v>
      </c>
      <c r="X86" s="804">
        <f t="shared" si="22"/>
        <v>0.40441551447167773</v>
      </c>
      <c r="Y86" s="754"/>
      <c r="Z86" s="745">
        <f t="shared" si="23"/>
        <v>98.65771812080537</v>
      </c>
      <c r="AA86" s="678">
        <f t="shared" si="24"/>
        <v>29.20302013422819</v>
      </c>
      <c r="AB86" s="679">
        <v>12</v>
      </c>
      <c r="AC86" s="959">
        <v>5.96</v>
      </c>
      <c r="AD86" s="959">
        <v>11.5</v>
      </c>
      <c r="AE86" s="959">
        <v>11.16</v>
      </c>
      <c r="AF86" s="959">
        <v>2.31</v>
      </c>
      <c r="AG86" s="959">
        <v>7.9</v>
      </c>
      <c r="AH86" s="959">
        <v>-15.6</v>
      </c>
      <c r="AI86" s="959">
        <v>-8.94</v>
      </c>
      <c r="AJ86" s="959">
        <v>20</v>
      </c>
      <c r="AK86" s="959">
        <v>2.54</v>
      </c>
      <c r="AL86" s="969">
        <v>25230</v>
      </c>
      <c r="AM86" s="964">
        <v>0.2</v>
      </c>
      <c r="AN86" s="959">
        <v>0.72</v>
      </c>
      <c r="AO86" s="845">
        <f t="shared" si="25"/>
        <v>-17.736370287196245</v>
      </c>
      <c r="AP86" s="846">
        <f t="shared" si="26"/>
        <v>11.466649847031945</v>
      </c>
      <c r="AQ86" s="680">
        <f t="shared" si="27"/>
        <v>73.152439595310398</v>
      </c>
      <c r="AR86" s="745">
        <f>INDEX(Historical!$C$7:$C$1452,MATCH(B86,Historical!$B$7:$B$1452,0))*IF(AH86="n/a",1.03,IF(AH86&lt;0,1.01,IF(AH86&gt;10,1.1,(1+AH86/100))))</f>
        <v>5.6660999999999992</v>
      </c>
      <c r="AS86" s="678">
        <f t="shared" si="28"/>
        <v>5.7227609999999993</v>
      </c>
      <c r="AT86" s="678">
        <f t="shared" si="17"/>
        <v>5.8681191294000001</v>
      </c>
      <c r="AU86" s="678">
        <f t="shared" si="17"/>
        <v>6.0171693552867609</v>
      </c>
      <c r="AV86" s="678">
        <f t="shared" si="17"/>
        <v>6.1700054569110447</v>
      </c>
      <c r="AW86" s="745">
        <f t="shared" si="29"/>
        <v>29.444154941597805</v>
      </c>
      <c r="AX86" s="854">
        <f t="shared" si="30"/>
        <v>16.917066901234016</v>
      </c>
      <c r="AY86" s="1090">
        <v>0.49</v>
      </c>
      <c r="AZ86" s="964">
        <v>14.02</v>
      </c>
      <c r="BA86" s="964">
        <v>-9.31</v>
      </c>
      <c r="BB86" s="964">
        <v>-4.18</v>
      </c>
      <c r="BC86" s="964">
        <v>-0.05</v>
      </c>
      <c r="BE86" s="701">
        <v>2012</v>
      </c>
      <c r="BF86" s="986" t="e">
        <f>#VALUE!</f>
        <v>#VALUE!</v>
      </c>
      <c r="BG86" s="972">
        <v>4.3999999999999995</v>
      </c>
    </row>
    <row r="87" spans="1:59" ht="11.25" customHeight="1" x14ac:dyDescent="0.2">
      <c r="A87" s="566" t="s">
        <v>972</v>
      </c>
      <c r="B87" s="651" t="s">
        <v>973</v>
      </c>
      <c r="C87" s="1080" t="s">
        <v>124</v>
      </c>
      <c r="D87" s="1080" t="s">
        <v>4430</v>
      </c>
      <c r="E87" s="835">
        <v>8</v>
      </c>
      <c r="F87" s="554">
        <v>504</v>
      </c>
      <c r="G87" s="554" t="s">
        <v>116</v>
      </c>
      <c r="H87" s="554" t="s">
        <v>116</v>
      </c>
      <c r="I87" s="966">
        <v>89.83</v>
      </c>
      <c r="J87" s="745">
        <f t="shared" si="18"/>
        <v>2.31548480463097</v>
      </c>
      <c r="K87" s="968">
        <v>0.52</v>
      </c>
      <c r="L87" s="679">
        <v>4</v>
      </c>
      <c r="M87" s="736">
        <f t="shared" si="19"/>
        <v>2.08</v>
      </c>
      <c r="N87" s="644" t="s">
        <v>329</v>
      </c>
      <c r="O87" s="838">
        <v>0.45</v>
      </c>
      <c r="P87" s="958">
        <v>43256</v>
      </c>
      <c r="Q87" s="958">
        <v>43271</v>
      </c>
      <c r="R87" s="736">
        <f t="shared" si="20"/>
        <v>15.555555555555555</v>
      </c>
      <c r="S87" s="802">
        <f>IF(INDEX(Historical!$D$7:$D$1452,MATCH(B87,Historical!$B$7:$B$1452,0))=0,"n/a",(INDEX(Historical!$C$7:$C$1452,MATCH(B87,Historical!$B$7:$B$1452,0))/INDEX(Historical!$D$7:$D$1452,MATCH(B87,Historical!$B$7:$B$1452,0))-1)*100)</f>
        <v>9.9999999999999858</v>
      </c>
      <c r="T87" s="802">
        <f>IF(INDEX(Historical!$F$7:$F$1452,MATCH(B87,Historical!$B$7:$B$1452,0))=0,"n/a",((INDEX(Historical!$C$7:$C$1452,MATCH(B87,Historical!$B$7:$B$1452,0))/INDEX(Historical!$F$7:$F$1452,MATCH(B87,Historical!$B$7:$B$1452,0)))^(1/3)-1)*100)</f>
        <v>9.5139112263757255</v>
      </c>
      <c r="U87" s="802">
        <f>IF(INDEX(Historical!$I$7:$I$1452,MATCH(B87,Historical!$B$7:$B$1452,0))=0,"n/a",((INDEX(Historical!$C$7:$C$1452,MATCH(B87,Historical!$B$7:$B$1452,0))/INDEX(Historical!$I$7:$I$1452,MATCH(B87,Historical!$B$7:$B$1452,0)))^(1/5)-1)*100)</f>
        <v>10.25994778190622</v>
      </c>
      <c r="V87" s="802">
        <f>IF(INDEX(Historical!$O$7:$O$1452,MATCH(B87,Historical!$B$7:$B$1452,0))=0,"n/a",((INDEX(Historical!$C$7:$C$1452,MATCH(B87,Historical!$B$7:$B$1452,0))/INDEX(Historical!$O$7:$O$1452,MATCH(B87,Historical!$B$7:$B$1452,0)))^(1/10)-1)*100)</f>
        <v>0.8947756981142696</v>
      </c>
      <c r="W87" s="803">
        <f t="shared" si="21"/>
        <v>11.466502502838368</v>
      </c>
      <c r="X87" s="804">
        <f t="shared" si="22"/>
        <v>0.37999806599652669</v>
      </c>
      <c r="Y87" s="760"/>
      <c r="Z87" s="745">
        <f t="shared" si="23"/>
        <v>38.025594149908599</v>
      </c>
      <c r="AA87" s="678">
        <f t="shared" si="24"/>
        <v>16.422303473491773</v>
      </c>
      <c r="AB87" s="679">
        <v>12</v>
      </c>
      <c r="AC87" s="959">
        <v>5.47</v>
      </c>
      <c r="AD87" s="959">
        <v>1.22</v>
      </c>
      <c r="AE87" s="959">
        <v>1.1200000000000001</v>
      </c>
      <c r="AF87" s="959">
        <v>7.49</v>
      </c>
      <c r="AG87" s="639">
        <v>29.599999999999998</v>
      </c>
      <c r="AH87" s="959">
        <v>42.4</v>
      </c>
      <c r="AI87" s="959">
        <v>9.49</v>
      </c>
      <c r="AJ87" s="959">
        <v>27</v>
      </c>
      <c r="AK87" s="959">
        <v>13.41</v>
      </c>
      <c r="AL87" s="969">
        <v>7990</v>
      </c>
      <c r="AM87" s="964">
        <v>0.1</v>
      </c>
      <c r="AN87" s="639">
        <v>1.78</v>
      </c>
      <c r="AO87" s="845">
        <f t="shared" si="25"/>
        <v>-3.8468708869545836</v>
      </c>
      <c r="AP87" s="846">
        <f t="shared" si="26"/>
        <v>12.57543258653719</v>
      </c>
      <c r="AQ87" s="680">
        <f t="shared" si="27"/>
        <v>133.81194059086928</v>
      </c>
      <c r="AR87" s="745">
        <f>INDEX(Historical!$C$7:$C$1452,MATCH(B87,Historical!$B$7:$B$1452,0))*IF(AH87="n/a",1.03,IF(AH87&lt;0,1.01,IF(AH87&gt;10,1.1,(1+AH87/100))))</f>
        <v>1.9360000000000002</v>
      </c>
      <c r="AS87" s="678">
        <f t="shared" si="28"/>
        <v>2.1197264000000002</v>
      </c>
      <c r="AT87" s="678">
        <f t="shared" ref="AT87:AV106" si="32">IF($AK87="n/a",1.03*AS87,IF($AK87&lt;0,1.01*AS87,IF($AK87&gt;10,1.1*AS87,(1+$AK87/100)*AS87)))</f>
        <v>2.3316990400000006</v>
      </c>
      <c r="AU87" s="678">
        <f t="shared" si="32"/>
        <v>2.564868944000001</v>
      </c>
      <c r="AV87" s="678">
        <f t="shared" si="32"/>
        <v>2.8213558384000015</v>
      </c>
      <c r="AW87" s="745">
        <f t="shared" si="29"/>
        <v>11.773650222400004</v>
      </c>
      <c r="AX87" s="854">
        <f t="shared" si="30"/>
        <v>13.106590473561175</v>
      </c>
      <c r="AY87" s="1090">
        <v>1.27</v>
      </c>
      <c r="AZ87" s="964">
        <v>8.3699999999999992</v>
      </c>
      <c r="BA87" s="964">
        <v>-27.36</v>
      </c>
      <c r="BB87" s="964">
        <v>-2.2399999999999998</v>
      </c>
      <c r="BC87" s="964">
        <v>-12.659999999999998</v>
      </c>
      <c r="BE87" s="701">
        <v>2011</v>
      </c>
      <c r="BF87" s="986" t="e">
        <f>#VALUE!</f>
        <v>#VALUE!</v>
      </c>
      <c r="BG87" s="972">
        <v>6</v>
      </c>
    </row>
    <row r="88" spans="1:59" ht="11.25" customHeight="1" x14ac:dyDescent="0.2">
      <c r="A88" s="645" t="s">
        <v>453</v>
      </c>
      <c r="B88" s="651" t="s">
        <v>454</v>
      </c>
      <c r="C88" s="1080" t="s">
        <v>132</v>
      </c>
      <c r="D88" s="1080" t="s">
        <v>4416</v>
      </c>
      <c r="E88" s="835">
        <v>16</v>
      </c>
      <c r="F88" s="554">
        <v>201</v>
      </c>
      <c r="G88" s="554" t="s">
        <v>38</v>
      </c>
      <c r="H88" s="554" t="s">
        <v>38</v>
      </c>
      <c r="I88" s="966">
        <v>42.48</v>
      </c>
      <c r="J88" s="745">
        <f t="shared" si="18"/>
        <v>3.5075329566854996</v>
      </c>
      <c r="K88" s="968">
        <v>0.3725</v>
      </c>
      <c r="L88" s="679">
        <v>4</v>
      </c>
      <c r="M88" s="736">
        <f t="shared" si="19"/>
        <v>1.49</v>
      </c>
      <c r="N88" s="644" t="s">
        <v>150</v>
      </c>
      <c r="O88" s="838">
        <v>0.35749999999999998</v>
      </c>
      <c r="P88" s="695">
        <v>43153</v>
      </c>
      <c r="Q88" s="695">
        <v>43174</v>
      </c>
      <c r="R88" s="736">
        <f t="shared" si="20"/>
        <v>4.1958041958041994</v>
      </c>
      <c r="S88" s="802">
        <f>IF(INDEX(Historical!$D$7:$D$1452,MATCH(B88,Historical!$B$7:$B$1452,0))=0,"n/a",(INDEX(Historical!$C$7:$C$1452,MATCH(B88,Historical!$B$7:$B$1452,0))/INDEX(Historical!$D$7:$D$1452,MATCH(B88,Historical!$B$7:$B$1452,0))-1)*100)</f>
        <v>4.3795620437956151</v>
      </c>
      <c r="T88" s="802">
        <f>IF(INDEX(Historical!$F$7:$F$1452,MATCH(B88,Historical!$B$7:$B$1452,0))=0,"n/a",((INDEX(Historical!$C$7:$C$1452,MATCH(B88,Historical!$B$7:$B$1452,0))/INDEX(Historical!$F$7:$F$1452,MATCH(B88,Historical!$B$7:$B$1452,0)))^(1/3)-1)*100)</f>
        <v>4.0345130759320114</v>
      </c>
      <c r="U88" s="802">
        <f>IF(INDEX(Historical!$I$7:$I$1452,MATCH(B88,Historical!$B$7:$B$1452,0))=0,"n/a",((INDEX(Historical!$C$7:$C$1452,MATCH(B88,Historical!$B$7:$B$1452,0))/INDEX(Historical!$I$7:$I$1452,MATCH(B88,Historical!$B$7:$B$1452,0)))^(1/5)-1)*100)</f>
        <v>4.2738982086205191</v>
      </c>
      <c r="V88" s="802">
        <f>IF(INDEX(Historical!$O$7:$O$1452,MATCH(B88,Historical!$B$7:$B$1452,0))=0,"n/a",((INDEX(Historical!$C$7:$C$1452,MATCH(B88,Historical!$B$7:$B$1452,0))/INDEX(Historical!$O$7:$O$1452,MATCH(B88,Historical!$B$7:$B$1452,0)))^(1/10)-1)*100)</f>
        <v>9.1646199584167309</v>
      </c>
      <c r="W88" s="803">
        <f t="shared" si="21"/>
        <v>0.46634756574880087</v>
      </c>
      <c r="X88" s="804">
        <f t="shared" si="22"/>
        <v>0.49696490797913012</v>
      </c>
      <c r="Y88" s="764" t="s">
        <v>4181</v>
      </c>
      <c r="Z88" s="745">
        <f t="shared" si="23"/>
        <v>76.410256410256423</v>
      </c>
      <c r="AA88" s="678">
        <f t="shared" si="24"/>
        <v>21.784615384615382</v>
      </c>
      <c r="AB88" s="679">
        <v>12</v>
      </c>
      <c r="AC88" s="959">
        <v>1.95</v>
      </c>
      <c r="AD88" s="959">
        <v>3.85</v>
      </c>
      <c r="AE88" s="959">
        <v>2</v>
      </c>
      <c r="AF88" s="959">
        <v>1.6</v>
      </c>
      <c r="AG88" s="959">
        <v>6.8000000000000007</v>
      </c>
      <c r="AH88" s="959">
        <v>-9.5</v>
      </c>
      <c r="AI88" s="959">
        <v>6.98</v>
      </c>
      <c r="AJ88" s="959">
        <v>8.6</v>
      </c>
      <c r="AK88" s="959">
        <v>5.65</v>
      </c>
      <c r="AL88" s="969">
        <v>2840</v>
      </c>
      <c r="AM88" s="964">
        <v>0.1</v>
      </c>
      <c r="AN88" s="959">
        <v>1.1100000000000001</v>
      </c>
      <c r="AO88" s="845">
        <f t="shared" si="25"/>
        <v>-14.003184219309363</v>
      </c>
      <c r="AP88" s="846">
        <f t="shared" si="26"/>
        <v>7.7814311653060191</v>
      </c>
      <c r="AQ88" s="680">
        <f t="shared" si="27"/>
        <v>24.463978930781629</v>
      </c>
      <c r="AR88" s="745">
        <f>INDEX(Historical!$C$7:$C$1452,MATCH(B88,Historical!$B$7:$B$1452,0))*IF(AH88="n/a",1.03,IF(AH88&lt;0,1.01,IF(AH88&gt;10,1.1,(1+AH88/100))))</f>
        <v>1.4442999999999999</v>
      </c>
      <c r="AS88" s="678">
        <f t="shared" si="28"/>
        <v>1.5451121400000001</v>
      </c>
      <c r="AT88" s="678">
        <f t="shared" si="32"/>
        <v>1.6324109759100001</v>
      </c>
      <c r="AU88" s="678">
        <f t="shared" si="32"/>
        <v>1.7246421960489151</v>
      </c>
      <c r="AV88" s="678">
        <f t="shared" si="32"/>
        <v>1.8220844801256788</v>
      </c>
      <c r="AW88" s="745">
        <f t="shared" si="29"/>
        <v>8.168549792084594</v>
      </c>
      <c r="AX88" s="854">
        <f t="shared" si="30"/>
        <v>19.229166177223622</v>
      </c>
      <c r="AY88" s="1090">
        <v>0.43</v>
      </c>
      <c r="AZ88" s="964">
        <v>0.83</v>
      </c>
      <c r="BA88" s="964">
        <v>-19.71</v>
      </c>
      <c r="BB88" s="964">
        <v>-13.969999999999999</v>
      </c>
      <c r="BC88" s="964">
        <v>-16.79</v>
      </c>
      <c r="BE88" s="701">
        <v>2003</v>
      </c>
      <c r="BF88" s="986" t="e">
        <f>#VALUE!</f>
        <v>#VALUE!</v>
      </c>
      <c r="BG88" s="972">
        <v>2.1</v>
      </c>
    </row>
    <row r="89" spans="1:59" ht="11.25" customHeight="1" x14ac:dyDescent="0.2">
      <c r="A89" s="645" t="s">
        <v>974</v>
      </c>
      <c r="B89" s="651" t="s">
        <v>975</v>
      </c>
      <c r="C89" s="1080" t="s">
        <v>4277</v>
      </c>
      <c r="D89" s="1080" t="s">
        <v>4426</v>
      </c>
      <c r="E89" s="835">
        <v>6</v>
      </c>
      <c r="F89" s="554">
        <v>734</v>
      </c>
      <c r="G89" s="554" t="s">
        <v>107</v>
      </c>
      <c r="H89" s="554" t="s">
        <v>107</v>
      </c>
      <c r="I89" s="966">
        <v>36.1</v>
      </c>
      <c r="J89" s="745">
        <f t="shared" si="18"/>
        <v>2.21606648199446</v>
      </c>
      <c r="K89" s="968">
        <v>0.2</v>
      </c>
      <c r="L89" s="679">
        <v>4</v>
      </c>
      <c r="M89" s="736">
        <f t="shared" si="19"/>
        <v>0.8</v>
      </c>
      <c r="N89" s="644" t="s">
        <v>197</v>
      </c>
      <c r="O89" s="838">
        <v>0.19</v>
      </c>
      <c r="P89" s="958">
        <v>43350</v>
      </c>
      <c r="Q89" s="958">
        <v>43363</v>
      </c>
      <c r="R89" s="736">
        <f t="shared" si="20"/>
        <v>5.2631578947368469</v>
      </c>
      <c r="S89" s="802">
        <f>IF(INDEX(Historical!$D$7:$D$1452,MATCH(B89,Historical!$B$7:$B$1452,0))=0,"n/a",(INDEX(Historical!$C$7:$C$1452,MATCH(B89,Historical!$B$7:$B$1452,0))/INDEX(Historical!$D$7:$D$1452,MATCH(B89,Historical!$B$7:$B$1452,0))-1)*100)</f>
        <v>5.8823529411764497</v>
      </c>
      <c r="T89" s="802">
        <f>IF(INDEX(Historical!$F$7:$F$1452,MATCH(B89,Historical!$B$7:$B$1452,0))=0,"n/a",((INDEX(Historical!$C$7:$C$1452,MATCH(B89,Historical!$B$7:$B$1452,0))/INDEX(Historical!$F$7:$F$1452,MATCH(B89,Historical!$B$7:$B$1452,0)))^(1/3)-1)*100)</f>
        <v>5.1107017667857857</v>
      </c>
      <c r="U89" s="802" t="str">
        <f>IF(INDEX(Historical!$I$7:$I$1452,MATCH(B89,Historical!$B$7:$B$1452,0))=0,"n/a",((INDEX(Historical!$C$7:$C$1452,MATCH(B89,Historical!$B$7:$B$1452,0))/INDEX(Historical!$I$7:$I$1452,MATCH(B89,Historical!$B$7:$B$1452,0)))^(1/5)-1)*100)</f>
        <v>n/a</v>
      </c>
      <c r="V89" s="802" t="str">
        <f>IF(INDEX(Historical!$O$7:$O$1452,MATCH(B89,Historical!$B$7:$B$1452,0))=0,"n/a",((INDEX(Historical!$C$7:$C$1452,MATCH(B89,Historical!$B$7:$B$1452,0))/INDEX(Historical!$O$7:$O$1452,MATCH(B89,Historical!$B$7:$B$1452,0)))^(1/10)-1)*100)</f>
        <v>n/a</v>
      </c>
      <c r="W89" s="803" t="str">
        <f t="shared" si="21"/>
        <v>n/a</v>
      </c>
      <c r="X89" s="804" t="str">
        <f t="shared" si="22"/>
        <v>n/a</v>
      </c>
      <c r="Y89" s="759" t="s">
        <v>4072</v>
      </c>
      <c r="Z89" s="745" t="str">
        <f t="shared" si="23"/>
        <v>n/a</v>
      </c>
      <c r="AA89" s="678" t="str">
        <f t="shared" si="24"/>
        <v>n/a</v>
      </c>
      <c r="AB89" s="679">
        <v>6</v>
      </c>
      <c r="AC89" s="959">
        <v>-0.84</v>
      </c>
      <c r="AD89" s="959" t="s">
        <v>138</v>
      </c>
      <c r="AE89" s="959">
        <v>0.21</v>
      </c>
      <c r="AF89" s="959">
        <v>0.9</v>
      </c>
      <c r="AG89" s="959">
        <v>-2.7</v>
      </c>
      <c r="AH89" s="961">
        <v>-155.80000000000001</v>
      </c>
      <c r="AI89" s="961">
        <v>7.68</v>
      </c>
      <c r="AJ89" s="959">
        <v>-18.7</v>
      </c>
      <c r="AK89" s="959">
        <v>12.75</v>
      </c>
      <c r="AL89" s="969">
        <v>4120</v>
      </c>
      <c r="AM89" s="964">
        <v>0.5</v>
      </c>
      <c r="AN89" s="959">
        <v>0.34</v>
      </c>
      <c r="AO89" s="845" t="str">
        <f t="shared" si="25"/>
        <v>n/a</v>
      </c>
      <c r="AP89" s="846" t="str">
        <f t="shared" si="26"/>
        <v>n/a</v>
      </c>
      <c r="AQ89" s="680" t="str">
        <f t="shared" si="27"/>
        <v>n/a</v>
      </c>
      <c r="AR89" s="745">
        <f>INDEX(Historical!$C$7:$C$1452,MATCH(B89,Historical!$B$7:$B$1452,0))*IF(AH89="n/a",1.03,IF(AH89&lt;0,1.01,IF(AH89&gt;10,1.1,(1+AH89/100))))</f>
        <v>0.72719999999999996</v>
      </c>
      <c r="AS89" s="678">
        <f t="shared" si="28"/>
        <v>0.78304895999999991</v>
      </c>
      <c r="AT89" s="678">
        <f t="shared" si="32"/>
        <v>0.86135385599999992</v>
      </c>
      <c r="AU89" s="678">
        <f t="shared" si="32"/>
        <v>0.94748924160000003</v>
      </c>
      <c r="AV89" s="678">
        <f t="shared" si="32"/>
        <v>1.0422381657600002</v>
      </c>
      <c r="AW89" s="745">
        <f t="shared" si="29"/>
        <v>4.3613302233599995</v>
      </c>
      <c r="AX89" s="854">
        <f t="shared" si="30"/>
        <v>12.081247156121881</v>
      </c>
      <c r="AY89" s="1090">
        <v>1.18</v>
      </c>
      <c r="AZ89" s="964">
        <v>7.6</v>
      </c>
      <c r="BA89" s="964">
        <v>-26.93</v>
      </c>
      <c r="BB89" s="964">
        <v>-11.379999999999999</v>
      </c>
      <c r="BC89" s="964">
        <v>-14.979999999999999</v>
      </c>
      <c r="BE89" s="701">
        <v>2013</v>
      </c>
      <c r="BF89" s="986" t="e">
        <f>#VALUE!</f>
        <v>#VALUE!</v>
      </c>
      <c r="BG89" s="972">
        <v>-1.4000000000000001</v>
      </c>
    </row>
    <row r="90" spans="1:59" ht="11.25" customHeight="1" x14ac:dyDescent="0.2">
      <c r="A90" s="566" t="s">
        <v>976</v>
      </c>
      <c r="B90" s="651" t="s">
        <v>977</v>
      </c>
      <c r="C90" s="1080" t="s">
        <v>4277</v>
      </c>
      <c r="D90" s="1080" t="s">
        <v>4426</v>
      </c>
      <c r="E90" s="836">
        <v>9</v>
      </c>
      <c r="F90" s="554">
        <v>339</v>
      </c>
      <c r="G90" s="554" t="s">
        <v>107</v>
      </c>
      <c r="H90" s="554" t="s">
        <v>107</v>
      </c>
      <c r="I90" s="966">
        <v>15.25</v>
      </c>
      <c r="J90" s="745">
        <f t="shared" si="18"/>
        <v>3.0163934426229511</v>
      </c>
      <c r="K90" s="968">
        <v>0.115</v>
      </c>
      <c r="L90" s="679">
        <v>4</v>
      </c>
      <c r="M90" s="736">
        <f t="shared" si="19"/>
        <v>0.46</v>
      </c>
      <c r="N90" s="644" t="s">
        <v>978</v>
      </c>
      <c r="O90" s="838">
        <v>0.11</v>
      </c>
      <c r="P90" s="960">
        <v>43040</v>
      </c>
      <c r="Q90" s="960">
        <v>43055</v>
      </c>
      <c r="R90" s="736">
        <f t="shared" si="20"/>
        <v>4.5454545454545494</v>
      </c>
      <c r="S90" s="802">
        <f>IF(INDEX(Historical!$D$7:$D$1452,MATCH(B90,Historical!$B$7:$B$1452,0))=0,"n/a",(INDEX(Historical!$C$7:$C$1452,MATCH(B90,Historical!$B$7:$B$1452,0))/INDEX(Historical!$D$7:$D$1452,MATCH(B90,Historical!$B$7:$B$1452,0))-1)*100)</f>
        <v>4.705882352941182</v>
      </c>
      <c r="T90" s="802">
        <f>IF(INDEX(Historical!$F$7:$F$1452,MATCH(B90,Historical!$B$7:$B$1452,0))=0,"n/a",((INDEX(Historical!$C$7:$C$1452,MATCH(B90,Historical!$B$7:$B$1452,0))/INDEX(Historical!$F$7:$F$1452,MATCH(B90,Historical!$B$7:$B$1452,0)))^(1/3)-1)*100)</f>
        <v>4.4957116445886403</v>
      </c>
      <c r="U90" s="802">
        <f>IF(INDEX(Historical!$I$7:$I$1452,MATCH(B90,Historical!$B$7:$B$1452,0))=0,"n/a",((INDEX(Historical!$C$7:$C$1452,MATCH(B90,Historical!$B$7:$B$1452,0))/INDEX(Historical!$I$7:$I$1452,MATCH(B90,Historical!$B$7:$B$1452,0)))^(1/5)-1)*100)</f>
        <v>8.2051051130405117</v>
      </c>
      <c r="V90" s="802">
        <f>IF(INDEX(Historical!$O$7:$O$1452,MATCH(B90,Historical!$B$7:$B$1452,0))=0,"n/a",((INDEX(Historical!$C$7:$C$1452,MATCH(B90,Historical!$B$7:$B$1452,0))/INDEX(Historical!$O$7:$O$1452,MATCH(B90,Historical!$B$7:$B$1452,0)))^(1/10)-1)*100)</f>
        <v>10.945053848252396</v>
      </c>
      <c r="W90" s="803">
        <f t="shared" si="21"/>
        <v>0.74966329328298609</v>
      </c>
      <c r="X90" s="804">
        <f t="shared" si="22"/>
        <v>0.25324398497038619</v>
      </c>
      <c r="Y90" s="770" t="s">
        <v>4486</v>
      </c>
      <c r="Z90" s="745">
        <f t="shared" si="23"/>
        <v>40</v>
      </c>
      <c r="AA90" s="678">
        <f t="shared" si="24"/>
        <v>13.260869565217392</v>
      </c>
      <c r="AB90" s="679">
        <v>3</v>
      </c>
      <c r="AC90" s="959">
        <v>1.1499999999999999</v>
      </c>
      <c r="AD90" s="959">
        <v>1.54</v>
      </c>
      <c r="AE90" s="959">
        <v>1.46</v>
      </c>
      <c r="AF90" s="959">
        <v>1.1200000000000001</v>
      </c>
      <c r="AG90" s="959">
        <v>3</v>
      </c>
      <c r="AH90" s="961">
        <v>5.0999999999999996</v>
      </c>
      <c r="AI90" s="961">
        <v>-2.78</v>
      </c>
      <c r="AJ90" s="959">
        <v>32.4</v>
      </c>
      <c r="AK90" s="959">
        <v>8.6</v>
      </c>
      <c r="AL90" s="969">
        <v>2620</v>
      </c>
      <c r="AM90" s="964">
        <v>72.25</v>
      </c>
      <c r="AN90" s="959">
        <v>0</v>
      </c>
      <c r="AO90" s="845">
        <f t="shared" si="25"/>
        <v>-2.0393710095539301</v>
      </c>
      <c r="AP90" s="846">
        <f t="shared" si="26"/>
        <v>11.221498555663462</v>
      </c>
      <c r="AQ90" s="680">
        <f t="shared" si="27"/>
        <v>-18.75366972241218</v>
      </c>
      <c r="AR90" s="745">
        <f>INDEX(Historical!$C$7:$C$1452,MATCH(B90,Historical!$B$7:$B$1452,0))*IF(AH90="n/a",1.03,IF(AH90&lt;0,1.01,IF(AH90&gt;10,1.1,(1+AH90/100))))</f>
        <v>0.46769499999999997</v>
      </c>
      <c r="AS90" s="678">
        <f t="shared" si="28"/>
        <v>0.47237194999999998</v>
      </c>
      <c r="AT90" s="678">
        <f t="shared" si="32"/>
        <v>0.51299593770000007</v>
      </c>
      <c r="AU90" s="678">
        <f t="shared" si="32"/>
        <v>0.55711358834220015</v>
      </c>
      <c r="AV90" s="678">
        <f t="shared" si="32"/>
        <v>0.60502535693962944</v>
      </c>
      <c r="AW90" s="745">
        <f t="shared" si="29"/>
        <v>2.6152018329818296</v>
      </c>
      <c r="AX90" s="854">
        <f t="shared" si="30"/>
        <v>17.148864478569376</v>
      </c>
      <c r="AY90" s="1090">
        <v>1.03</v>
      </c>
      <c r="AZ90" s="964">
        <v>7.32</v>
      </c>
      <c r="BA90" s="964">
        <v>-28.999999999999996</v>
      </c>
      <c r="BB90" s="964">
        <v>-4.4799999999999995</v>
      </c>
      <c r="BC90" s="964">
        <v>-10.84</v>
      </c>
      <c r="BE90" s="701">
        <v>2011</v>
      </c>
      <c r="BF90" s="986" t="e">
        <f>#VALUE!</f>
        <v>#VALUE!</v>
      </c>
      <c r="BG90" s="972">
        <v>2.5</v>
      </c>
    </row>
    <row r="91" spans="1:59" ht="11.25" customHeight="1" x14ac:dyDescent="0.2">
      <c r="A91" s="645" t="s">
        <v>456</v>
      </c>
      <c r="B91" s="651" t="s">
        <v>457</v>
      </c>
      <c r="C91" s="1080" t="s">
        <v>109</v>
      </c>
      <c r="D91" s="1080" t="s">
        <v>119</v>
      </c>
      <c r="E91" s="835">
        <v>17</v>
      </c>
      <c r="F91" s="554">
        <v>197</v>
      </c>
      <c r="G91" s="554" t="s">
        <v>107</v>
      </c>
      <c r="H91" s="554" t="s">
        <v>107</v>
      </c>
      <c r="I91" s="966">
        <v>51.64</v>
      </c>
      <c r="J91" s="745">
        <f t="shared" si="18"/>
        <v>3.0983733539891558</v>
      </c>
      <c r="K91" s="968">
        <v>0.4</v>
      </c>
      <c r="L91" s="679">
        <v>4</v>
      </c>
      <c r="M91" s="736">
        <f t="shared" si="19"/>
        <v>1.6</v>
      </c>
      <c r="N91" s="644" t="s">
        <v>221</v>
      </c>
      <c r="O91" s="838">
        <v>0.39</v>
      </c>
      <c r="P91" s="958">
        <v>43462</v>
      </c>
      <c r="Q91" s="958">
        <v>43480</v>
      </c>
      <c r="R91" s="736">
        <f t="shared" si="20"/>
        <v>2.5641025641025665</v>
      </c>
      <c r="S91" s="802">
        <f>IF(INDEX(Historical!$D$7:$D$1452,MATCH(B91,Historical!$B$7:$B$1452,0))=0,"n/a",(INDEX(Historical!$C$7:$C$1452,MATCH(B91,Historical!$B$7:$B$1452,0))/INDEX(Historical!$D$7:$D$1452,MATCH(B91,Historical!$B$7:$B$1452,0))-1)*100)</f>
        <v>8.5714285714285854</v>
      </c>
      <c r="T91" s="802">
        <f>IF(INDEX(Historical!$F$7:$F$1452,MATCH(B91,Historical!$B$7:$B$1452,0))=0,"n/a",((INDEX(Historical!$C$7:$C$1452,MATCH(B91,Historical!$B$7:$B$1452,0))/INDEX(Historical!$F$7:$F$1452,MATCH(B91,Historical!$B$7:$B$1452,0)))^(1/3)-1)*100)</f>
        <v>12.065846893298771</v>
      </c>
      <c r="U91" s="802">
        <f>IF(INDEX(Historical!$I$7:$I$1452,MATCH(B91,Historical!$B$7:$B$1452,0))=0,"n/a",((INDEX(Historical!$C$7:$C$1452,MATCH(B91,Historical!$B$7:$B$1452,0))/INDEX(Historical!$I$7:$I$1452,MATCH(B91,Historical!$B$7:$B$1452,0)))^(1/5)-1)*100)</f>
        <v>9.6262279352954181</v>
      </c>
      <c r="V91" s="802">
        <f>IF(INDEX(Historical!$O$7:$O$1452,MATCH(B91,Historical!$B$7:$B$1452,0))=0,"n/a",((INDEX(Historical!$C$7:$C$1452,MATCH(B91,Historical!$B$7:$B$1452,0))/INDEX(Historical!$O$7:$O$1452,MATCH(B91,Historical!$B$7:$B$1452,0)))^(1/10)-1)*100)</f>
        <v>8.7001054111057297</v>
      </c>
      <c r="W91" s="803">
        <f t="shared" si="21"/>
        <v>1.1064495750830201</v>
      </c>
      <c r="X91" s="804" t="str">
        <f t="shared" si="22"/>
        <v>n/a</v>
      </c>
      <c r="Y91" s="753"/>
      <c r="Z91" s="745">
        <f t="shared" si="23"/>
        <v>66.390041493775925</v>
      </c>
      <c r="AA91" s="678">
        <f t="shared" si="24"/>
        <v>21.427385892116181</v>
      </c>
      <c r="AB91" s="679">
        <v>12</v>
      </c>
      <c r="AC91" s="959">
        <v>2.41</v>
      </c>
      <c r="AD91" s="959">
        <v>4.28</v>
      </c>
      <c r="AE91" s="959">
        <v>0.85</v>
      </c>
      <c r="AF91" s="961">
        <v>0.96</v>
      </c>
      <c r="AG91" s="959">
        <v>3.5999999999999996</v>
      </c>
      <c r="AH91" s="961">
        <v>-187.5</v>
      </c>
      <c r="AI91" s="961">
        <v>64.959999999999994</v>
      </c>
      <c r="AJ91" s="959">
        <v>-25.5</v>
      </c>
      <c r="AK91" s="959">
        <v>5</v>
      </c>
      <c r="AL91" s="969">
        <v>4450</v>
      </c>
      <c r="AM91" s="964">
        <v>0.6</v>
      </c>
      <c r="AN91" s="959">
        <v>0.31</v>
      </c>
      <c r="AO91" s="845">
        <f t="shared" si="25"/>
        <v>-8.7027846028316063</v>
      </c>
      <c r="AP91" s="846">
        <f t="shared" si="26"/>
        <v>12.724601289284575</v>
      </c>
      <c r="AQ91" s="680">
        <f t="shared" si="27"/>
        <v>-4.3843563323994079</v>
      </c>
      <c r="AR91" s="745">
        <f>INDEX(Historical!$C$7:$C$1452,MATCH(B91,Historical!$B$7:$B$1452,0))*IF(AH91="n/a",1.03,IF(AH91&lt;0,1.01,IF(AH91&gt;10,1.1,(1+AH91/100))))</f>
        <v>1.5352000000000001</v>
      </c>
      <c r="AS91" s="678">
        <f t="shared" si="28"/>
        <v>1.6887200000000002</v>
      </c>
      <c r="AT91" s="678">
        <f t="shared" si="32"/>
        <v>1.7731560000000004</v>
      </c>
      <c r="AU91" s="678">
        <f t="shared" si="32"/>
        <v>1.8618138000000004</v>
      </c>
      <c r="AV91" s="678">
        <f t="shared" si="32"/>
        <v>1.9549044900000005</v>
      </c>
      <c r="AW91" s="745">
        <f t="shared" si="29"/>
        <v>8.8137942900000006</v>
      </c>
      <c r="AX91" s="854">
        <f t="shared" si="30"/>
        <v>17.067765859798605</v>
      </c>
      <c r="AY91" s="1090">
        <v>0.46</v>
      </c>
      <c r="AZ91" s="964">
        <v>8.8800000000000008</v>
      </c>
      <c r="BA91" s="964">
        <v>-14.91</v>
      </c>
      <c r="BB91" s="964">
        <v>-4.82</v>
      </c>
      <c r="BC91" s="964">
        <v>-8.16</v>
      </c>
      <c r="BE91" s="701">
        <v>2003</v>
      </c>
      <c r="BF91" s="986" t="e">
        <f>#VALUE!</f>
        <v>#VALUE!</v>
      </c>
      <c r="BG91" s="972">
        <v>0.6</v>
      </c>
    </row>
    <row r="92" spans="1:59" s="882" customFormat="1" ht="11.25" customHeight="1" x14ac:dyDescent="0.2">
      <c r="A92" s="740" t="s">
        <v>981</v>
      </c>
      <c r="B92" s="890" t="s">
        <v>982</v>
      </c>
      <c r="C92" s="1080" t="s">
        <v>129</v>
      </c>
      <c r="D92" s="1080" t="s">
        <v>4415</v>
      </c>
      <c r="E92" s="1176">
        <v>8</v>
      </c>
      <c r="F92" s="554">
        <v>510</v>
      </c>
      <c r="G92" s="1179" t="s">
        <v>107</v>
      </c>
      <c r="H92" s="1179" t="s">
        <v>107</v>
      </c>
      <c r="I92" s="863">
        <v>28.91</v>
      </c>
      <c r="J92" s="864">
        <f t="shared" si="18"/>
        <v>6.5721203735731581</v>
      </c>
      <c r="K92" s="865">
        <v>0.47499999999999998</v>
      </c>
      <c r="L92" s="866">
        <v>4</v>
      </c>
      <c r="M92" s="867">
        <f t="shared" si="19"/>
        <v>1.9</v>
      </c>
      <c r="N92" s="868" t="s">
        <v>728</v>
      </c>
      <c r="O92" s="869">
        <v>0.46500000000000002</v>
      </c>
      <c r="P92" s="870">
        <v>43279</v>
      </c>
      <c r="Q92" s="870">
        <v>43311</v>
      </c>
      <c r="R92" s="867">
        <f t="shared" si="20"/>
        <v>2.1505376344085918</v>
      </c>
      <c r="S92" s="802">
        <f>IF(INDEX(Historical!$D$7:$D$1452,MATCH(B92,Historical!$B$7:$B$1452,0))=0,"n/a",(INDEX(Historical!$C$7:$C$1452,MATCH(B92,Historical!$B$7:$B$1452,0))/INDEX(Historical!$D$7:$D$1452,MATCH(B92,Historical!$B$7:$B$1452,0))-1)*100)</f>
        <v>15.527950310559003</v>
      </c>
      <c r="T92" s="802">
        <f>IF(INDEX(Historical!$F$7:$F$1452,MATCH(B92,Historical!$B$7:$B$1452,0))=0,"n/a",((INDEX(Historical!$C$7:$C$1452,MATCH(B92,Historical!$B$7:$B$1452,0))/INDEX(Historical!$F$7:$F$1452,MATCH(B92,Historical!$B$7:$B$1452,0)))^(1/3)-1)*100)</f>
        <v>11.27383564427249</v>
      </c>
      <c r="U92" s="802">
        <f>IF(INDEX(Historical!$I$7:$I$1452,MATCH(B92,Historical!$B$7:$B$1452,0))=0,"n/a",((INDEX(Historical!$C$7:$C$1452,MATCH(B92,Historical!$B$7:$B$1452,0))/INDEX(Historical!$I$7:$I$1452,MATCH(B92,Historical!$B$7:$B$1452,0)))^(1/5)-1)*100)</f>
        <v>12.330041927065661</v>
      </c>
      <c r="V92" s="802">
        <f>IF(INDEX(Historical!$O$7:$O$1452,MATCH(B92,Historical!$B$7:$B$1452,0))=0,"n/a",((INDEX(Historical!$C$7:$C$1452,MATCH(B92,Historical!$B$7:$B$1452,0))/INDEX(Historical!$O$7:$O$1452,MATCH(B92,Historical!$B$7:$B$1452,0)))^(1/10)-1)*100)</f>
        <v>8.1712153440939961</v>
      </c>
      <c r="W92" s="871">
        <f t="shared" si="21"/>
        <v>1.5089605900519545</v>
      </c>
      <c r="X92" s="872">
        <f t="shared" si="22"/>
        <v>9.4846476362043539</v>
      </c>
      <c r="Y92" s="892"/>
      <c r="Z92" s="864">
        <f t="shared" si="23"/>
        <v>215.90909090909091</v>
      </c>
      <c r="AA92" s="874">
        <f t="shared" si="24"/>
        <v>32.852272727272727</v>
      </c>
      <c r="AB92" s="866">
        <v>12</v>
      </c>
      <c r="AC92" s="875">
        <v>0.88</v>
      </c>
      <c r="AD92" s="875" t="s">
        <v>138</v>
      </c>
      <c r="AE92" s="875">
        <v>1.1100000000000001</v>
      </c>
      <c r="AF92" s="875">
        <v>2.29</v>
      </c>
      <c r="AG92" s="875">
        <v>22.3</v>
      </c>
      <c r="AH92" s="875">
        <v>-26.1</v>
      </c>
      <c r="AI92" s="875">
        <v>2.0099999999999998</v>
      </c>
      <c r="AJ92" s="875">
        <v>1.3</v>
      </c>
      <c r="AK92" s="875">
        <v>-0.3</v>
      </c>
      <c r="AL92" s="876">
        <v>1910</v>
      </c>
      <c r="AM92" s="877">
        <v>2.1999999999999997</v>
      </c>
      <c r="AN92" s="875">
        <v>2.4900000000000002</v>
      </c>
      <c r="AO92" s="878">
        <f t="shared" si="25"/>
        <v>-13.950110426633906</v>
      </c>
      <c r="AP92" s="879">
        <f t="shared" si="26"/>
        <v>18.902162300638821</v>
      </c>
      <c r="AQ92" s="880">
        <f t="shared" si="27"/>
        <v>82.855990143372466</v>
      </c>
      <c r="AR92" s="745">
        <f>INDEX(Historical!$C$7:$C$1452,MATCH(B92,Historical!$B$7:$B$1452,0))*IF(AH92="n/a",1.03,IF(AH92&lt;0,1.01,IF(AH92&gt;10,1.1,(1+AH92/100))))</f>
        <v>1.8786</v>
      </c>
      <c r="AS92" s="874">
        <f t="shared" si="28"/>
        <v>1.91635986</v>
      </c>
      <c r="AT92" s="874">
        <f t="shared" si="32"/>
        <v>1.9355234586000001</v>
      </c>
      <c r="AU92" s="874">
        <f t="shared" si="32"/>
        <v>1.954878693186</v>
      </c>
      <c r="AV92" s="874">
        <f t="shared" si="32"/>
        <v>1.9744274801178601</v>
      </c>
      <c r="AW92" s="864">
        <f t="shared" si="29"/>
        <v>9.6597894919038598</v>
      </c>
      <c r="AX92" s="881">
        <f t="shared" si="30"/>
        <v>33.413315433773292</v>
      </c>
      <c r="AY92" s="1091">
        <v>0.5</v>
      </c>
      <c r="AZ92" s="877">
        <v>31.41</v>
      </c>
      <c r="BA92" s="877">
        <v>-19.580000000000002</v>
      </c>
      <c r="BB92" s="877">
        <v>-0.75</v>
      </c>
      <c r="BC92" s="877">
        <v>0.91</v>
      </c>
      <c r="BD92" s="1007"/>
      <c r="BE92" s="701">
        <v>2011</v>
      </c>
      <c r="BF92" s="986" t="e">
        <f>#VALUE!</f>
        <v>#VALUE!</v>
      </c>
      <c r="BG92" s="938">
        <v>5.5</v>
      </c>
    </row>
    <row r="93" spans="1:59" ht="11.25" customHeight="1" x14ac:dyDescent="0.2">
      <c r="A93" s="566" t="s">
        <v>148</v>
      </c>
      <c r="B93" s="651" t="s">
        <v>149</v>
      </c>
      <c r="C93" s="1080" t="s">
        <v>4277</v>
      </c>
      <c r="D93" s="1080" t="s">
        <v>4426</v>
      </c>
      <c r="E93" s="835">
        <v>26</v>
      </c>
      <c r="F93" s="554">
        <v>109</v>
      </c>
      <c r="G93" s="554" t="s">
        <v>38</v>
      </c>
      <c r="H93" s="554" t="s">
        <v>116</v>
      </c>
      <c r="I93" s="959">
        <v>49.21</v>
      </c>
      <c r="J93" s="745">
        <f t="shared" si="18"/>
        <v>1.2192643771591138</v>
      </c>
      <c r="K93" s="974">
        <v>0.15</v>
      </c>
      <c r="L93" s="679">
        <v>4</v>
      </c>
      <c r="M93" s="736">
        <f t="shared" si="19"/>
        <v>0.6</v>
      </c>
      <c r="N93" s="644" t="s">
        <v>150</v>
      </c>
      <c r="O93" s="839">
        <v>0.13</v>
      </c>
      <c r="P93" s="958">
        <v>43342</v>
      </c>
      <c r="Q93" s="958">
        <v>43357</v>
      </c>
      <c r="R93" s="736">
        <f t="shared" si="20"/>
        <v>15.384615384615378</v>
      </c>
      <c r="S93" s="802">
        <f>IF(INDEX(Historical!$D$7:$D$1452,MATCH(B93,Historical!$B$7:$B$1452,0))=0,"n/a",(INDEX(Historical!$C$7:$C$1452,MATCH(B93,Historical!$B$7:$B$1452,0))/INDEX(Historical!$D$7:$D$1452,MATCH(B93,Historical!$B$7:$B$1452,0))-1)*100)</f>
        <v>13.953488372093027</v>
      </c>
      <c r="T93" s="802">
        <f>IF(INDEX(Historical!$F$7:$F$1452,MATCH(B93,Historical!$B$7:$B$1452,0))=0,"n/a",((INDEX(Historical!$C$7:$C$1452,MATCH(B93,Historical!$B$7:$B$1452,0))/INDEX(Historical!$F$7:$F$1452,MATCH(B93,Historical!$B$7:$B$1452,0)))^(1/3)-1)*100)</f>
        <v>9.8157887721507677</v>
      </c>
      <c r="U93" s="802">
        <f>IF(INDEX(Historical!$I$7:$I$1452,MATCH(B93,Historical!$B$7:$B$1452,0))=0,"n/a",((INDEX(Historical!$C$7:$C$1452,MATCH(B93,Historical!$B$7:$B$1452,0))/INDEX(Historical!$I$7:$I$1452,MATCH(B93,Historical!$B$7:$B$1452,0)))^(1/5)-1)*100)</f>
        <v>8.2272013176834626</v>
      </c>
      <c r="V93" s="802">
        <f>IF(INDEX(Historical!$O$7:$O$1452,MATCH(B93,Historical!$B$7:$B$1452,0))=0,"n/a",((INDEX(Historical!$C$7:$C$1452,MATCH(B93,Historical!$B$7:$B$1452,0))/INDEX(Historical!$O$7:$O$1452,MATCH(B93,Historical!$B$7:$B$1452,0)))^(1/10)-1)*100)</f>
        <v>11.16670053981812</v>
      </c>
      <c r="W93" s="803">
        <f t="shared" si="21"/>
        <v>0.73676206219975027</v>
      </c>
      <c r="X93" s="804">
        <f t="shared" si="22"/>
        <v>1.8282669594852139</v>
      </c>
      <c r="Y93" s="756"/>
      <c r="Z93" s="745">
        <f t="shared" si="23"/>
        <v>71.428571428571431</v>
      </c>
      <c r="AA93" s="678">
        <f t="shared" si="24"/>
        <v>58.583333333333336</v>
      </c>
      <c r="AB93" s="679">
        <v>12</v>
      </c>
      <c r="AC93" s="959">
        <v>0.84</v>
      </c>
      <c r="AD93" s="959">
        <v>3.91</v>
      </c>
      <c r="AE93" s="959">
        <v>3.46</v>
      </c>
      <c r="AF93" s="959">
        <v>4.83</v>
      </c>
      <c r="AG93" s="959">
        <v>8.3000000000000007</v>
      </c>
      <c r="AH93" s="959">
        <v>9.3000000000000007</v>
      </c>
      <c r="AI93" s="959">
        <v>10.870000000000001</v>
      </c>
      <c r="AJ93" s="959">
        <v>4.5</v>
      </c>
      <c r="AK93" s="959">
        <v>14.899999999999999</v>
      </c>
      <c r="AL93" s="969">
        <v>1470</v>
      </c>
      <c r="AM93" s="964">
        <v>0.89999999999999991</v>
      </c>
      <c r="AN93" s="959">
        <v>0.12</v>
      </c>
      <c r="AO93" s="845">
        <f t="shared" si="25"/>
        <v>-49.136867638490756</v>
      </c>
      <c r="AP93" s="846">
        <f t="shared" si="26"/>
        <v>9.4464656948425763</v>
      </c>
      <c r="AQ93" s="680">
        <f t="shared" si="27"/>
        <v>254.62499755218735</v>
      </c>
      <c r="AR93" s="745">
        <f>INDEX(Historical!$C$7:$C$1452,MATCH(B93,Historical!$B$7:$B$1452,0))*IF(AH93="n/a",1.03,IF(AH93&lt;0,1.01,IF(AH93&gt;10,1.1,(1+AH93/100))))</f>
        <v>0.53556999999999999</v>
      </c>
      <c r="AS93" s="678">
        <f t="shared" si="28"/>
        <v>0.58912700000000007</v>
      </c>
      <c r="AT93" s="678">
        <f t="shared" si="32"/>
        <v>0.64803970000000011</v>
      </c>
      <c r="AU93" s="678">
        <f t="shared" si="32"/>
        <v>0.71284367000000015</v>
      </c>
      <c r="AV93" s="678">
        <f t="shared" si="32"/>
        <v>0.78412803700000022</v>
      </c>
      <c r="AW93" s="745">
        <f t="shared" si="29"/>
        <v>3.2697084070000009</v>
      </c>
      <c r="AX93" s="854">
        <f t="shared" si="30"/>
        <v>6.6443983072546242</v>
      </c>
      <c r="AY93" s="1090">
        <v>0.81</v>
      </c>
      <c r="AZ93" s="964">
        <v>20.02</v>
      </c>
      <c r="BA93" s="964">
        <v>-13.850000000000001</v>
      </c>
      <c r="BB93" s="964">
        <v>-4.42</v>
      </c>
      <c r="BC93" s="964">
        <v>0.35000000000000003</v>
      </c>
      <c r="BE93" s="701">
        <v>1993</v>
      </c>
      <c r="BF93" s="986" t="e">
        <f>#VALUE!</f>
        <v>#VALUE!</v>
      </c>
      <c r="BG93" s="972">
        <v>6</v>
      </c>
    </row>
    <row r="94" spans="1:59" ht="11.25" customHeight="1" x14ac:dyDescent="0.2">
      <c r="A94" s="566" t="s">
        <v>983</v>
      </c>
      <c r="B94" s="651" t="s">
        <v>984</v>
      </c>
      <c r="C94" s="1080" t="s">
        <v>124</v>
      </c>
      <c r="D94" s="1080" t="s">
        <v>4256</v>
      </c>
      <c r="E94" s="835">
        <v>10</v>
      </c>
      <c r="F94" s="554">
        <v>333</v>
      </c>
      <c r="G94" s="554" t="s">
        <v>107</v>
      </c>
      <c r="H94" s="554" t="s">
        <v>107</v>
      </c>
      <c r="I94" s="966">
        <v>78.349999999999994</v>
      </c>
      <c r="J94" s="745">
        <f t="shared" si="18"/>
        <v>0.59987236758136564</v>
      </c>
      <c r="K94" s="968">
        <v>0.47</v>
      </c>
      <c r="L94" s="679">
        <v>1</v>
      </c>
      <c r="M94" s="736">
        <f t="shared" si="19"/>
        <v>0.47</v>
      </c>
      <c r="N94" s="644" t="s">
        <v>985</v>
      </c>
      <c r="O94" s="838">
        <v>0.42</v>
      </c>
      <c r="P94" s="958">
        <v>43458</v>
      </c>
      <c r="Q94" s="958">
        <v>43483</v>
      </c>
      <c r="R94" s="736">
        <f t="shared" si="20"/>
        <v>11.904761904761903</v>
      </c>
      <c r="S94" s="802">
        <f>IF(INDEX(Historical!$D$7:$D$1452,MATCH(B94,Historical!$B$7:$B$1452,0))=0,"n/a",(INDEX(Historical!$C$7:$C$1452,MATCH(B94,Historical!$B$7:$B$1452,0))/INDEX(Historical!$D$7:$D$1452,MATCH(B94,Historical!$B$7:$B$1452,0))-1)*100)</f>
        <v>11.764705882352944</v>
      </c>
      <c r="T94" s="802">
        <f>IF(INDEX(Historical!$F$7:$F$1452,MATCH(B94,Historical!$B$7:$B$1452,0))=0,"n/a",((INDEX(Historical!$C$7:$C$1452,MATCH(B94,Historical!$B$7:$B$1452,0))/INDEX(Historical!$F$7:$F$1452,MATCH(B94,Historical!$B$7:$B$1452,0)))^(1/3)-1)*100)</f>
        <v>13.484552524869731</v>
      </c>
      <c r="U94" s="802">
        <f>IF(INDEX(Historical!$I$7:$I$1452,MATCH(B94,Historical!$B$7:$B$1452,0))=0,"n/a",((INDEX(Historical!$C$7:$C$1452,MATCH(B94,Historical!$B$7:$B$1452,0))/INDEX(Historical!$I$7:$I$1452,MATCH(B94,Historical!$B$7:$B$1452,0)))^(1/5)-1)*100)</f>
        <v>16.118714233316211</v>
      </c>
      <c r="V94" s="802">
        <f>IF(INDEX(Historical!$O$7:$O$1452,MATCH(B94,Historical!$B$7:$B$1452,0))=0,"n/a",((INDEX(Historical!$C$7:$C$1452,MATCH(B94,Historical!$B$7:$B$1452,0))/INDEX(Historical!$O$7:$O$1452,MATCH(B94,Historical!$B$7:$B$1452,0)))^(1/10)-1)*100)</f>
        <v>25.248450151530811</v>
      </c>
      <c r="W94" s="803">
        <f t="shared" si="21"/>
        <v>0.63840410546304105</v>
      </c>
      <c r="X94" s="804">
        <f t="shared" si="22"/>
        <v>1.874269096897234</v>
      </c>
      <c r="Y94" s="967"/>
      <c r="Z94" s="745">
        <f t="shared" si="23"/>
        <v>20.524017467248907</v>
      </c>
      <c r="AA94" s="678">
        <f t="shared" si="24"/>
        <v>34.213973799126634</v>
      </c>
      <c r="AB94" s="679">
        <v>12</v>
      </c>
      <c r="AC94" s="959">
        <v>2.29</v>
      </c>
      <c r="AD94" s="959">
        <v>1.42</v>
      </c>
      <c r="AE94" s="959">
        <v>4.0999999999999996</v>
      </c>
      <c r="AF94" s="959">
        <v>3.67</v>
      </c>
      <c r="AG94" s="959">
        <v>15.4</v>
      </c>
      <c r="AH94" s="959">
        <v>13.600000000000001</v>
      </c>
      <c r="AI94" s="959">
        <v>-1.6</v>
      </c>
      <c r="AJ94" s="959">
        <v>8.6</v>
      </c>
      <c r="AK94" s="959">
        <v>24</v>
      </c>
      <c r="AL94" s="969">
        <v>2620</v>
      </c>
      <c r="AM94" s="964">
        <v>0.2</v>
      </c>
      <c r="AN94" s="959">
        <v>0.26</v>
      </c>
      <c r="AO94" s="845">
        <f t="shared" si="25"/>
        <v>-17.495387198229057</v>
      </c>
      <c r="AP94" s="846">
        <f t="shared" si="26"/>
        <v>16.718586600897577</v>
      </c>
      <c r="AQ94" s="680">
        <f t="shared" si="27"/>
        <v>136.23461393076988</v>
      </c>
      <c r="AR94" s="745">
        <f>INDEX(Historical!$C$7:$C$1452,MATCH(B94,Historical!$B$7:$B$1452,0))*IF(AH94="n/a",1.03,IF(AH94&lt;0,1.01,IF(AH94&gt;10,1.1,(1+AH94/100))))</f>
        <v>0.41800000000000004</v>
      </c>
      <c r="AS94" s="678">
        <f t="shared" si="28"/>
        <v>0.42218000000000006</v>
      </c>
      <c r="AT94" s="678">
        <f t="shared" si="32"/>
        <v>0.46439800000000009</v>
      </c>
      <c r="AU94" s="678">
        <f t="shared" si="32"/>
        <v>0.51083780000000012</v>
      </c>
      <c r="AV94" s="678">
        <f t="shared" si="32"/>
        <v>0.56192158000000014</v>
      </c>
      <c r="AW94" s="745">
        <f t="shared" si="29"/>
        <v>2.3773373800000002</v>
      </c>
      <c r="AX94" s="854">
        <f t="shared" si="30"/>
        <v>3.0342531971920872</v>
      </c>
      <c r="AY94" s="1090">
        <v>0.97</v>
      </c>
      <c r="AZ94" s="964">
        <v>11.559999999999999</v>
      </c>
      <c r="BA94" s="964">
        <v>-33.479999999999997</v>
      </c>
      <c r="BB94" s="964">
        <v>-10.32</v>
      </c>
      <c r="BC94" s="964">
        <v>-17.91</v>
      </c>
      <c r="BE94" s="701">
        <v>2010</v>
      </c>
      <c r="BF94" s="986" t="e">
        <f>#VALUE!</f>
        <v>#VALUE!</v>
      </c>
      <c r="BG94" s="972">
        <v>10.299999999999999</v>
      </c>
    </row>
    <row r="95" spans="1:59" ht="11.25" customHeight="1" x14ac:dyDescent="0.2">
      <c r="A95" s="566" t="s">
        <v>458</v>
      </c>
      <c r="B95" s="651" t="s">
        <v>459</v>
      </c>
      <c r="C95" s="1080" t="s">
        <v>109</v>
      </c>
      <c r="D95" s="1080" t="s">
        <v>4427</v>
      </c>
      <c r="E95" s="835">
        <v>25</v>
      </c>
      <c r="F95" s="554">
        <v>125</v>
      </c>
      <c r="G95" s="554" t="s">
        <v>107</v>
      </c>
      <c r="H95" s="554" t="s">
        <v>107</v>
      </c>
      <c r="I95" s="959">
        <v>49.9</v>
      </c>
      <c r="J95" s="745">
        <f t="shared" si="18"/>
        <v>2.4048096192384771</v>
      </c>
      <c r="K95" s="974">
        <v>0.3</v>
      </c>
      <c r="L95" s="679">
        <v>4</v>
      </c>
      <c r="M95" s="736">
        <f t="shared" si="19"/>
        <v>1.2</v>
      </c>
      <c r="N95" s="644" t="s">
        <v>242</v>
      </c>
      <c r="O95" s="839">
        <v>0.21</v>
      </c>
      <c r="P95" s="958">
        <v>43370</v>
      </c>
      <c r="Q95" s="958">
        <v>43388</v>
      </c>
      <c r="R95" s="736">
        <f t="shared" si="20"/>
        <v>42.857142857142854</v>
      </c>
      <c r="S95" s="802">
        <f>IF(INDEX(Historical!$D$7:$D$1452,MATCH(B95,Historical!$B$7:$B$1452,0))=0,"n/a",(INDEX(Historical!$C$7:$C$1452,MATCH(B95,Historical!$B$7:$B$1452,0))/INDEX(Historical!$D$7:$D$1452,MATCH(B95,Historical!$B$7:$B$1452,0))-1)*100)</f>
        <v>6.8493150684931559</v>
      </c>
      <c r="T95" s="802">
        <f>IF(INDEX(Historical!$F$7:$F$1452,MATCH(B95,Historical!$B$7:$B$1452,0))=0,"n/a",((INDEX(Historical!$C$7:$C$1452,MATCH(B95,Historical!$B$7:$B$1452,0))/INDEX(Historical!$F$7:$F$1452,MATCH(B95,Historical!$B$7:$B$1452,0)))^(1/3)-1)*100)</f>
        <v>7.0960925775504391</v>
      </c>
      <c r="U95" s="802">
        <f>IF(INDEX(Historical!$I$7:$I$1452,MATCH(B95,Historical!$B$7:$B$1452,0))=0,"n/a",((INDEX(Historical!$C$7:$C$1452,MATCH(B95,Historical!$B$7:$B$1452,0))/INDEX(Historical!$I$7:$I$1452,MATCH(B95,Historical!$B$7:$B$1452,0)))^(1/5)-1)*100)</f>
        <v>7.2374263686593387</v>
      </c>
      <c r="V95" s="802">
        <f>IF(INDEX(Historical!$O$7:$O$1452,MATCH(B95,Historical!$B$7:$B$1452,0))=0,"n/a",((INDEX(Historical!$C$7:$C$1452,MATCH(B95,Historical!$B$7:$B$1452,0))/INDEX(Historical!$O$7:$O$1452,MATCH(B95,Historical!$B$7:$B$1452,0)))^(1/10)-1)*100)</f>
        <v>7.7430555648374311</v>
      </c>
      <c r="W95" s="803">
        <f t="shared" si="21"/>
        <v>0.93469900971985231</v>
      </c>
      <c r="X95" s="804">
        <f t="shared" si="22"/>
        <v>0.68277607251503203</v>
      </c>
      <c r="Y95" s="756"/>
      <c r="Z95" s="745">
        <f t="shared" si="23"/>
        <v>34.188034188034187</v>
      </c>
      <c r="AA95" s="678">
        <f t="shared" si="24"/>
        <v>14.216524216524217</v>
      </c>
      <c r="AB95" s="679">
        <v>12</v>
      </c>
      <c r="AC95" s="959">
        <v>3.51</v>
      </c>
      <c r="AD95" s="959">
        <v>2.0299999999999998</v>
      </c>
      <c r="AE95" s="959">
        <v>5.88</v>
      </c>
      <c r="AF95" s="959">
        <v>1.85</v>
      </c>
      <c r="AG95" s="959">
        <v>13.4</v>
      </c>
      <c r="AH95" s="959">
        <v>25.5</v>
      </c>
      <c r="AI95" s="959">
        <v>0.79</v>
      </c>
      <c r="AJ95" s="959">
        <v>10.6</v>
      </c>
      <c r="AK95" s="959">
        <v>7.0000000000000009</v>
      </c>
      <c r="AL95" s="969">
        <v>1700</v>
      </c>
      <c r="AM95" s="964">
        <v>0.1</v>
      </c>
      <c r="AN95" s="959">
        <v>0.04</v>
      </c>
      <c r="AO95" s="845">
        <f t="shared" si="25"/>
        <v>-4.5742882286264006</v>
      </c>
      <c r="AP95" s="846">
        <f t="shared" si="26"/>
        <v>9.6422359878978163</v>
      </c>
      <c r="AQ95" s="680">
        <f t="shared" si="27"/>
        <v>8.1163361087794872</v>
      </c>
      <c r="AR95" s="745">
        <f>INDEX(Historical!$C$7:$C$1452,MATCH(B95,Historical!$B$7:$B$1452,0))*IF(AH95="n/a",1.03,IF(AH95&lt;0,1.01,IF(AH95&gt;10,1.1,(1+AH95/100))))</f>
        <v>0.8580000000000001</v>
      </c>
      <c r="AS95" s="678">
        <f t="shared" si="28"/>
        <v>0.86477820000000016</v>
      </c>
      <c r="AT95" s="678">
        <f t="shared" si="32"/>
        <v>0.92531267400000028</v>
      </c>
      <c r="AU95" s="678">
        <f t="shared" si="32"/>
        <v>0.99008456118000032</v>
      </c>
      <c r="AV95" s="678">
        <f t="shared" si="32"/>
        <v>1.0593904804626004</v>
      </c>
      <c r="AW95" s="745">
        <f t="shared" si="29"/>
        <v>4.6975659156426008</v>
      </c>
      <c r="AX95" s="854">
        <f t="shared" si="30"/>
        <v>9.4139597507867752</v>
      </c>
      <c r="AY95" s="1090">
        <v>0.74</v>
      </c>
      <c r="AZ95" s="964">
        <v>3.81</v>
      </c>
      <c r="BA95" s="964">
        <v>-24.05</v>
      </c>
      <c r="BB95" s="964">
        <v>-9.120000000000001</v>
      </c>
      <c r="BC95" s="964">
        <v>-14.96</v>
      </c>
      <c r="BE95" s="701">
        <v>1994</v>
      </c>
      <c r="BF95" s="986" t="e">
        <f>#VALUE!</f>
        <v>#VALUE!</v>
      </c>
      <c r="BG95" s="972">
        <v>1.5</v>
      </c>
    </row>
    <row r="96" spans="1:59" ht="11.25" customHeight="1" x14ac:dyDescent="0.2">
      <c r="A96" s="566" t="s">
        <v>986</v>
      </c>
      <c r="B96" s="651" t="s">
        <v>987</v>
      </c>
      <c r="C96" s="1080" t="s">
        <v>109</v>
      </c>
      <c r="D96" s="1080" t="s">
        <v>4427</v>
      </c>
      <c r="E96" s="835">
        <v>6</v>
      </c>
      <c r="F96" s="554">
        <v>737</v>
      </c>
      <c r="G96" s="554" t="s">
        <v>116</v>
      </c>
      <c r="H96" s="554" t="s">
        <v>116</v>
      </c>
      <c r="I96" s="966">
        <v>26.14</v>
      </c>
      <c r="J96" s="745">
        <f t="shared" si="18"/>
        <v>2.6013771996939559</v>
      </c>
      <c r="K96" s="968">
        <v>0.17</v>
      </c>
      <c r="L96" s="679">
        <v>4</v>
      </c>
      <c r="M96" s="736">
        <f t="shared" si="19"/>
        <v>0.68</v>
      </c>
      <c r="N96" s="644" t="s">
        <v>165</v>
      </c>
      <c r="O96" s="838">
        <v>0.14000000000000001</v>
      </c>
      <c r="P96" s="958">
        <v>43356</v>
      </c>
      <c r="Q96" s="958">
        <v>43374</v>
      </c>
      <c r="R96" s="736">
        <f t="shared" si="20"/>
        <v>21.428571428571423</v>
      </c>
      <c r="S96" s="802">
        <f>IF(INDEX(Historical!$D$7:$D$1452,MATCH(B96,Historical!$B$7:$B$1452,0))=0,"n/a",(INDEX(Historical!$C$7:$C$1452,MATCH(B96,Historical!$B$7:$B$1452,0))/INDEX(Historical!$D$7:$D$1452,MATCH(B96,Historical!$B$7:$B$1452,0))-1)*100)</f>
        <v>21.176470588235308</v>
      </c>
      <c r="T96" s="802">
        <f>IF(INDEX(Historical!$F$7:$F$1452,MATCH(B96,Historical!$B$7:$B$1452,0))=0,"n/a",((INDEX(Historical!$C$7:$C$1452,MATCH(B96,Historical!$B$7:$B$1452,0))/INDEX(Historical!$F$7:$F$1452,MATCH(B96,Historical!$B$7:$B$1452,0)))^(1/3)-1)*100)</f>
        <v>31.787707596858382</v>
      </c>
      <c r="U96" s="802">
        <f>IF(INDEX(Historical!$I$7:$I$1452,MATCH(B96,Historical!$B$7:$B$1452,0))=0,"n/a",((INDEX(Historical!$C$7:$C$1452,MATCH(B96,Historical!$B$7:$B$1452,0))/INDEX(Historical!$I$7:$I$1452,MATCH(B96,Historical!$B$7:$B$1452,0)))^(1/5)-1)*100)</f>
        <v>66.705315404477034</v>
      </c>
      <c r="V96" s="802">
        <f>IF(INDEX(Historical!$O$7:$O$1452,MATCH(B96,Historical!$B$7:$B$1452,0))=0,"n/a",((INDEX(Historical!$C$7:$C$1452,MATCH(B96,Historical!$B$7:$B$1452,0))/INDEX(Historical!$O$7:$O$1452,MATCH(B96,Historical!$B$7:$B$1452,0)))^(1/10)-1)*100)</f>
        <v>-4.5448558836492019</v>
      </c>
      <c r="W96" s="803" t="str">
        <f t="shared" si="21"/>
        <v>n/a</v>
      </c>
      <c r="X96" s="804">
        <f t="shared" si="22"/>
        <v>5.0154372484569194</v>
      </c>
      <c r="Y96" s="759"/>
      <c r="Z96" s="745">
        <f t="shared" si="23"/>
        <v>31.192660550458719</v>
      </c>
      <c r="AA96" s="678">
        <f t="shared" si="24"/>
        <v>11.990825688073393</v>
      </c>
      <c r="AB96" s="679">
        <v>12</v>
      </c>
      <c r="AC96" s="959">
        <v>2.1800000000000002</v>
      </c>
      <c r="AD96" s="959">
        <v>2.4</v>
      </c>
      <c r="AE96" s="959">
        <v>4.4800000000000004</v>
      </c>
      <c r="AF96" s="959">
        <v>1.22</v>
      </c>
      <c r="AG96" s="959">
        <v>10.6</v>
      </c>
      <c r="AH96" s="959">
        <v>19.100000000000001</v>
      </c>
      <c r="AI96" s="959">
        <v>4.18</v>
      </c>
      <c r="AJ96" s="959">
        <v>13.3</v>
      </c>
      <c r="AK96" s="959">
        <v>5</v>
      </c>
      <c r="AL96" s="969">
        <v>2720</v>
      </c>
      <c r="AM96" s="964">
        <v>4.1000000000000005</v>
      </c>
      <c r="AN96" s="959">
        <v>0.02</v>
      </c>
      <c r="AO96" s="845">
        <f t="shared" si="25"/>
        <v>57.315866916097598</v>
      </c>
      <c r="AP96" s="846">
        <f t="shared" si="26"/>
        <v>69.306692604170991</v>
      </c>
      <c r="AQ96" s="680">
        <f t="shared" si="27"/>
        <v>-19.366928925741266</v>
      </c>
      <c r="AR96" s="745">
        <f>INDEX(Historical!$C$7:$C$1452,MATCH(B96,Historical!$B$7:$B$1452,0))*IF(AH96="n/a",1.03,IF(AH96&lt;0,1.01,IF(AH96&gt;10,1.1,(1+AH96/100))))</f>
        <v>0.56650000000000011</v>
      </c>
      <c r="AS96" s="678">
        <f t="shared" si="28"/>
        <v>0.5901797000000002</v>
      </c>
      <c r="AT96" s="678">
        <f t="shared" si="32"/>
        <v>0.61968868500000018</v>
      </c>
      <c r="AU96" s="678">
        <f t="shared" si="32"/>
        <v>0.65067311925000026</v>
      </c>
      <c r="AV96" s="678">
        <f t="shared" si="32"/>
        <v>0.68320677521250028</v>
      </c>
      <c r="AW96" s="745">
        <f t="shared" si="29"/>
        <v>3.110248279462501</v>
      </c>
      <c r="AX96" s="854">
        <f t="shared" si="30"/>
        <v>11.898424940560448</v>
      </c>
      <c r="AY96" s="1090">
        <v>1.41</v>
      </c>
      <c r="AZ96" s="964">
        <v>7.55</v>
      </c>
      <c r="BA96" s="964">
        <v>-26.47</v>
      </c>
      <c r="BB96" s="964">
        <v>-8.16</v>
      </c>
      <c r="BC96" s="964">
        <v>-18.86</v>
      </c>
      <c r="BE96" s="701">
        <v>2013</v>
      </c>
      <c r="BF96" s="986" t="e">
        <f>#VALUE!</f>
        <v>#VALUE!</v>
      </c>
      <c r="BG96" s="972">
        <v>1.3</v>
      </c>
    </row>
    <row r="97" spans="1:59" ht="11.25" customHeight="1" x14ac:dyDescent="0.2">
      <c r="A97" s="667" t="s">
        <v>4274</v>
      </c>
      <c r="B97" s="651" t="s">
        <v>1974</v>
      </c>
      <c r="C97" s="1080" t="s">
        <v>109</v>
      </c>
      <c r="D97" s="1080" t="s">
        <v>4427</v>
      </c>
      <c r="E97" s="835">
        <v>5</v>
      </c>
      <c r="F97" s="554">
        <v>840</v>
      </c>
      <c r="G97" s="554" t="s">
        <v>107</v>
      </c>
      <c r="H97" s="554" t="s">
        <v>107</v>
      </c>
      <c r="I97" s="970">
        <v>24.64</v>
      </c>
      <c r="J97" s="745">
        <f t="shared" si="18"/>
        <v>2.4350649350649349</v>
      </c>
      <c r="K97" s="974">
        <v>0.15</v>
      </c>
      <c r="L97" s="554">
        <v>4</v>
      </c>
      <c r="M97" s="736">
        <f t="shared" si="19"/>
        <v>0.6</v>
      </c>
      <c r="N97" s="554" t="s">
        <v>322</v>
      </c>
      <c r="O97" s="839">
        <v>0.12</v>
      </c>
      <c r="P97" s="725">
        <v>43349</v>
      </c>
      <c r="Q97" s="725">
        <v>43371</v>
      </c>
      <c r="R97" s="736">
        <f t="shared" si="20"/>
        <v>25</v>
      </c>
      <c r="S97" s="802">
        <f>IF(INDEX(Historical!$D$7:$D$1452,MATCH(B97,Historical!$B$7:$B$1452,0))=0,"n/a",(INDEX(Historical!$C$7:$C$1452,MATCH(B97,Historical!$B$7:$B$1452,0))/INDEX(Historical!$D$7:$D$1452,MATCH(B97,Historical!$B$7:$B$1452,0))-1)*100)</f>
        <v>56.000000000000007</v>
      </c>
      <c r="T97" s="802">
        <f>IF(INDEX(Historical!$F$7:$F$1452,MATCH(B97,Historical!$B$7:$B$1452,0))=0,"n/a",((INDEX(Historical!$C$7:$C$1452,MATCH(B97,Historical!$B$7:$B$1452,0))/INDEX(Historical!$F$7:$F$1452,MATCH(B97,Historical!$B$7:$B$1452,0)))^(1/3)-1)*100)</f>
        <v>48.124803420368536</v>
      </c>
      <c r="U97" s="802">
        <f>IF(INDEX(Historical!$I$7:$I$1452,MATCH(B97,Historical!$B$7:$B$1452,0))=0,"n/a",((INDEX(Historical!$C$7:$C$1452,MATCH(B97,Historical!$B$7:$B$1452,0))/INDEX(Historical!$I$7:$I$1452,MATCH(B97,Historical!$B$7:$B$1452,0)))^(1/5)-1)*100)</f>
        <v>57.688827196426274</v>
      </c>
      <c r="V97" s="802">
        <f>IF(INDEX(Historical!$O$7:$O$1452,MATCH(B97,Historical!$B$7:$B$1452,0))=0,"n/a",((INDEX(Historical!$C$7:$C$1452,MATCH(B97,Historical!$B$7:$B$1452,0))/INDEX(Historical!$O$7:$O$1452,MATCH(B97,Historical!$B$7:$B$1452,0)))^(1/10)-1)*100)</f>
        <v>-16.61549854130514</v>
      </c>
      <c r="W97" s="803" t="str">
        <f t="shared" si="21"/>
        <v>n/a</v>
      </c>
      <c r="X97" s="804">
        <f t="shared" si="22"/>
        <v>1.2300389594120742</v>
      </c>
      <c r="Y97" s="651"/>
      <c r="Z97" s="745">
        <f t="shared" si="23"/>
        <v>26.086956521739129</v>
      </c>
      <c r="AA97" s="678">
        <f t="shared" si="24"/>
        <v>10.71304347826087</v>
      </c>
      <c r="AB97" s="679">
        <v>12</v>
      </c>
      <c r="AC97" s="970">
        <v>2.2999999999999998</v>
      </c>
      <c r="AD97" s="970">
        <v>0.52</v>
      </c>
      <c r="AE97" s="970">
        <v>3.88</v>
      </c>
      <c r="AF97" s="970">
        <v>1.03</v>
      </c>
      <c r="AG97" s="970">
        <v>9.1</v>
      </c>
      <c r="AH97" s="970">
        <v>16.900000000000002</v>
      </c>
      <c r="AI97" s="970">
        <v>11.92</v>
      </c>
      <c r="AJ97" s="970">
        <v>46.9</v>
      </c>
      <c r="AK97" s="970">
        <v>20.69</v>
      </c>
      <c r="AL97" s="970">
        <v>248630</v>
      </c>
      <c r="AM97" s="970">
        <v>0.08</v>
      </c>
      <c r="AN97" s="970">
        <v>1.74</v>
      </c>
      <c r="AO97" s="845">
        <f t="shared" si="25"/>
        <v>49.410848653230339</v>
      </c>
      <c r="AP97" s="846">
        <f t="shared" si="26"/>
        <v>60.12389213149121</v>
      </c>
      <c r="AQ97" s="680">
        <f t="shared" si="27"/>
        <v>-29.970054714322558</v>
      </c>
      <c r="AR97" s="745">
        <f>INDEX(Historical!$C$7:$C$1452,MATCH(B97,Historical!$B$7:$B$1452,0))*IF(AH97="n/a",1.03,IF(AH97&lt;0,1.01,IF(AH97&gt;10,1.1,(1+AH97/100))))</f>
        <v>0.42900000000000005</v>
      </c>
      <c r="AS97" s="678">
        <f t="shared" si="28"/>
        <v>0.4719000000000001</v>
      </c>
      <c r="AT97" s="678">
        <f t="shared" si="32"/>
        <v>0.51909000000000016</v>
      </c>
      <c r="AU97" s="678">
        <f t="shared" si="32"/>
        <v>0.57099900000000026</v>
      </c>
      <c r="AV97" s="678">
        <f t="shared" si="32"/>
        <v>0.62809890000000035</v>
      </c>
      <c r="AW97" s="745">
        <f t="shared" si="29"/>
        <v>2.6190879000000011</v>
      </c>
      <c r="AX97" s="854">
        <f t="shared" si="30"/>
        <v>10.629415178571433</v>
      </c>
      <c r="AY97" s="831">
        <v>1.33</v>
      </c>
      <c r="AZ97" s="972">
        <v>8.74</v>
      </c>
      <c r="BA97" s="972">
        <v>-25.45</v>
      </c>
      <c r="BB97" s="972">
        <v>-7.5</v>
      </c>
      <c r="BC97" s="972">
        <v>-15.790000000000001</v>
      </c>
      <c r="BE97" s="701">
        <v>2014</v>
      </c>
      <c r="BF97" s="986" t="e">
        <f>#VALUE!</f>
        <v>#VALUE!</v>
      </c>
      <c r="BG97" s="972">
        <v>0.89999999999999991</v>
      </c>
    </row>
    <row r="98" spans="1:59" ht="11.25" customHeight="1" x14ac:dyDescent="0.2">
      <c r="A98" s="667" t="s">
        <v>988</v>
      </c>
      <c r="B98" s="651" t="s">
        <v>989</v>
      </c>
      <c r="C98" s="1080" t="s">
        <v>109</v>
      </c>
      <c r="D98" s="1080" t="s">
        <v>4427</v>
      </c>
      <c r="E98" s="835">
        <v>6</v>
      </c>
      <c r="F98" s="554">
        <v>679</v>
      </c>
      <c r="G98" s="554" t="s">
        <v>107</v>
      </c>
      <c r="H98" s="554" t="s">
        <v>107</v>
      </c>
      <c r="I98" s="966">
        <v>29</v>
      </c>
      <c r="J98" s="745">
        <f t="shared" si="18"/>
        <v>2.0689655172413794</v>
      </c>
      <c r="K98" s="968">
        <v>0.15</v>
      </c>
      <c r="L98" s="679">
        <v>4</v>
      </c>
      <c r="M98" s="736">
        <f t="shared" si="19"/>
        <v>0.6</v>
      </c>
      <c r="N98" s="644" t="s">
        <v>978</v>
      </c>
      <c r="O98" s="838">
        <v>0.14000000000000001</v>
      </c>
      <c r="P98" s="695">
        <v>43139</v>
      </c>
      <c r="Q98" s="695">
        <v>43147</v>
      </c>
      <c r="R98" s="736">
        <f t="shared" si="20"/>
        <v>7.1428571428571281</v>
      </c>
      <c r="S98" s="802">
        <f>IF(INDEX(Historical!$D$7:$D$1452,MATCH(B98,Historical!$B$7:$B$1452,0))=0,"n/a",(INDEX(Historical!$C$7:$C$1452,MATCH(B98,Historical!$B$7:$B$1452,0))/INDEX(Historical!$D$7:$D$1452,MATCH(B98,Historical!$B$7:$B$1452,0))-1)*100)</f>
        <v>16.666666666666675</v>
      </c>
      <c r="T98" s="802">
        <f>IF(INDEX(Historical!$F$7:$F$1452,MATCH(B98,Historical!$B$7:$B$1452,0))=0,"n/a",((INDEX(Historical!$C$7:$C$1452,MATCH(B98,Historical!$B$7:$B$1452,0))/INDEX(Historical!$F$7:$F$1452,MATCH(B98,Historical!$B$7:$B$1452,0)))^(1/3)-1)*100)</f>
        <v>40.94597464129783</v>
      </c>
      <c r="U98" s="802" t="str">
        <f>IF(INDEX(Historical!$I$7:$I$1452,MATCH(B98,Historical!$B$7:$B$1452,0))=0,"n/a",((INDEX(Historical!$C$7:$C$1452,MATCH(B98,Historical!$B$7:$B$1452,0))/INDEX(Historical!$I$7:$I$1452,MATCH(B98,Historical!$B$7:$B$1452,0)))^(1/5)-1)*100)</f>
        <v>n/a</v>
      </c>
      <c r="V98" s="802" t="str">
        <f>IF(INDEX(Historical!$O$7:$O$1452,MATCH(B98,Historical!$B$7:$B$1452,0))=0,"n/a",((INDEX(Historical!$C$7:$C$1452,MATCH(B98,Historical!$B$7:$B$1452,0))/INDEX(Historical!$O$7:$O$1452,MATCH(B98,Historical!$B$7:$B$1452,0)))^(1/10)-1)*100)</f>
        <v>n/a</v>
      </c>
      <c r="W98" s="803" t="str">
        <f t="shared" si="21"/>
        <v>n/a</v>
      </c>
      <c r="X98" s="804" t="str">
        <f t="shared" si="22"/>
        <v>n/a</v>
      </c>
      <c r="Y98" s="967"/>
      <c r="Z98" s="745" t="str">
        <f t="shared" si="23"/>
        <v>n/a</v>
      </c>
      <c r="AA98" s="678" t="str">
        <f t="shared" si="24"/>
        <v>n/a</v>
      </c>
      <c r="AB98" s="679">
        <v>12</v>
      </c>
      <c r="AC98" s="959" t="s">
        <v>138</v>
      </c>
      <c r="AD98" s="959" t="s">
        <v>138</v>
      </c>
      <c r="AE98" s="959" t="s">
        <v>138</v>
      </c>
      <c r="AF98" s="959" t="s">
        <v>138</v>
      </c>
      <c r="AG98" s="959" t="s">
        <v>138</v>
      </c>
      <c r="AH98" s="959" t="s">
        <v>138</v>
      </c>
      <c r="AI98" s="959" t="s">
        <v>138</v>
      </c>
      <c r="AJ98" s="959" t="s">
        <v>138</v>
      </c>
      <c r="AK98" s="959" t="s">
        <v>138</v>
      </c>
      <c r="AL98" s="969" t="s">
        <v>138</v>
      </c>
      <c r="AM98" s="964" t="s">
        <v>138</v>
      </c>
      <c r="AN98" s="959" t="s">
        <v>138</v>
      </c>
      <c r="AO98" s="845" t="str">
        <f t="shared" si="25"/>
        <v>n/a</v>
      </c>
      <c r="AP98" s="846" t="str">
        <f t="shared" si="26"/>
        <v>n/a</v>
      </c>
      <c r="AQ98" s="680" t="str">
        <f t="shared" si="27"/>
        <v>n/a</v>
      </c>
      <c r="AR98" s="745">
        <f>INDEX(Historical!$C$7:$C$1452,MATCH(B98,Historical!$B$7:$B$1452,0))*IF(AH98="n/a",1.03,IF(AH98&lt;0,1.01,IF(AH98&gt;10,1.1,(1+AH98/100))))</f>
        <v>0.57680000000000009</v>
      </c>
      <c r="AS98" s="678">
        <f t="shared" si="28"/>
        <v>0.59410400000000008</v>
      </c>
      <c r="AT98" s="678">
        <f t="shared" si="32"/>
        <v>0.61192712000000005</v>
      </c>
      <c r="AU98" s="678">
        <f t="shared" si="32"/>
        <v>0.63028493360000004</v>
      </c>
      <c r="AV98" s="678">
        <f t="shared" si="32"/>
        <v>0.64919348160800006</v>
      </c>
      <c r="AW98" s="745">
        <f t="shared" si="29"/>
        <v>3.0623095352080005</v>
      </c>
      <c r="AX98" s="854">
        <f t="shared" si="30"/>
        <v>10.559688052441381</v>
      </c>
      <c r="AY98" s="1090" t="s">
        <v>138</v>
      </c>
      <c r="AZ98" s="964" t="s">
        <v>138</v>
      </c>
      <c r="BA98" s="964" t="s">
        <v>138</v>
      </c>
      <c r="BB98" s="964" t="s">
        <v>138</v>
      </c>
      <c r="BC98" s="964" t="s">
        <v>138</v>
      </c>
      <c r="BD98" s="1006" t="s">
        <v>4351</v>
      </c>
      <c r="BE98" s="701">
        <v>2013</v>
      </c>
      <c r="BF98" s="986" t="e">
        <f>#VALUE!</f>
        <v>#VALUE!</v>
      </c>
      <c r="BG98" s="972" t="s">
        <v>138</v>
      </c>
    </row>
    <row r="99" spans="1:59" ht="11.25" customHeight="1" x14ac:dyDescent="0.2">
      <c r="A99" s="645" t="s">
        <v>460</v>
      </c>
      <c r="B99" s="651" t="s">
        <v>461</v>
      </c>
      <c r="C99" s="1080" t="s">
        <v>109</v>
      </c>
      <c r="D99" s="1080" t="s">
        <v>4427</v>
      </c>
      <c r="E99" s="835">
        <v>14</v>
      </c>
      <c r="F99" s="554">
        <v>275</v>
      </c>
      <c r="G99" s="554" t="s">
        <v>107</v>
      </c>
      <c r="H99" s="554" t="s">
        <v>107</v>
      </c>
      <c r="I99" s="966">
        <v>41.24</v>
      </c>
      <c r="J99" s="745">
        <f t="shared" si="18"/>
        <v>1.6973811833171677</v>
      </c>
      <c r="K99" s="975">
        <v>0.17499999999999999</v>
      </c>
      <c r="L99" s="679">
        <v>4</v>
      </c>
      <c r="M99" s="736">
        <f t="shared" si="19"/>
        <v>0.7</v>
      </c>
      <c r="N99" s="644" t="s">
        <v>239</v>
      </c>
      <c r="O99" s="842">
        <v>0.16</v>
      </c>
      <c r="P99" s="958">
        <v>43404</v>
      </c>
      <c r="Q99" s="958">
        <v>43412</v>
      </c>
      <c r="R99" s="736">
        <f t="shared" si="20"/>
        <v>9.3749999999999911</v>
      </c>
      <c r="S99" s="802">
        <f>IF(INDEX(Historical!$D$7:$D$1452,MATCH(B99,Historical!$B$7:$B$1452,0))=0,"n/a",(INDEX(Historical!$C$7:$C$1452,MATCH(B99,Historical!$B$7:$B$1452,0))/INDEX(Historical!$D$7:$D$1452,MATCH(B99,Historical!$B$7:$B$1452,0))-1)*100)</f>
        <v>9.8039215686274606</v>
      </c>
      <c r="T99" s="802">
        <f>IF(INDEX(Historical!$F$7:$F$1452,MATCH(B99,Historical!$B$7:$B$1452,0))=0,"n/a",((INDEX(Historical!$C$7:$C$1452,MATCH(B99,Historical!$B$7:$B$1452,0))/INDEX(Historical!$F$7:$F$1452,MATCH(B99,Historical!$B$7:$B$1452,0)))^(1/3)-1)*100)</f>
        <v>11.868894208139679</v>
      </c>
      <c r="U99" s="802">
        <f>IF(INDEX(Historical!$I$7:$I$1452,MATCH(B99,Historical!$B$7:$B$1452,0))=0,"n/a",((INDEX(Historical!$C$7:$C$1452,MATCH(B99,Historical!$B$7:$B$1452,0))/INDEX(Historical!$I$7:$I$1452,MATCH(B99,Historical!$B$7:$B$1452,0)))^(1/5)-1)*100)</f>
        <v>9.8560543306117854</v>
      </c>
      <c r="V99" s="802">
        <f>IF(INDEX(Historical!$O$7:$O$1452,MATCH(B99,Historical!$B$7:$B$1452,0))=0,"n/a",((INDEX(Historical!$C$7:$C$1452,MATCH(B99,Historical!$B$7:$B$1452,0))/INDEX(Historical!$O$7:$O$1452,MATCH(B99,Historical!$B$7:$B$1452,0)))^(1/10)-1)*100)</f>
        <v>8.1844358389578034</v>
      </c>
      <c r="W99" s="803">
        <f t="shared" si="21"/>
        <v>1.2042435819091037</v>
      </c>
      <c r="X99" s="804" t="str">
        <f t="shared" si="22"/>
        <v>n/a</v>
      </c>
      <c r="Y99" s="771" t="s">
        <v>4263</v>
      </c>
      <c r="Z99" s="745">
        <f t="shared" si="23"/>
        <v>35.897435897435898</v>
      </c>
      <c r="AA99" s="678">
        <f t="shared" si="24"/>
        <v>21.148717948717952</v>
      </c>
      <c r="AB99" s="679">
        <v>12</v>
      </c>
      <c r="AC99" s="959">
        <v>1.95</v>
      </c>
      <c r="AD99" s="959">
        <v>3.03</v>
      </c>
      <c r="AE99" s="959">
        <v>6.42</v>
      </c>
      <c r="AF99" s="959">
        <v>1.86</v>
      </c>
      <c r="AG99" s="959">
        <v>8</v>
      </c>
      <c r="AH99" s="959">
        <v>-20</v>
      </c>
      <c r="AI99" s="959">
        <v>11.72</v>
      </c>
      <c r="AJ99" s="959">
        <v>-1.6</v>
      </c>
      <c r="AK99" s="959">
        <v>7.0000000000000009</v>
      </c>
      <c r="AL99" s="969">
        <v>582.72</v>
      </c>
      <c r="AM99" s="964">
        <v>1.5</v>
      </c>
      <c r="AN99" s="959">
        <v>0.02</v>
      </c>
      <c r="AO99" s="845">
        <f t="shared" si="25"/>
        <v>-9.5952824347889987</v>
      </c>
      <c r="AP99" s="846">
        <f t="shared" si="26"/>
        <v>11.553435513928953</v>
      </c>
      <c r="AQ99" s="680">
        <f t="shared" si="27"/>
        <v>32.223069738000618</v>
      </c>
      <c r="AR99" s="745">
        <f>INDEX(Historical!$C$7:$C$1452,MATCH(B99,Historical!$B$7:$B$1452,0))*IF(AH99="n/a",1.03,IF(AH99&lt;0,1.01,IF(AH99&gt;10,1.1,(1+AH99/100))))</f>
        <v>0.5656000000000001</v>
      </c>
      <c r="AS99" s="678">
        <f t="shared" si="28"/>
        <v>0.62216000000000016</v>
      </c>
      <c r="AT99" s="678">
        <f t="shared" si="32"/>
        <v>0.66571120000000017</v>
      </c>
      <c r="AU99" s="678">
        <f t="shared" si="32"/>
        <v>0.71231098400000026</v>
      </c>
      <c r="AV99" s="678">
        <f t="shared" si="32"/>
        <v>0.7621727528800003</v>
      </c>
      <c r="AW99" s="745">
        <f t="shared" si="29"/>
        <v>3.3279549368800008</v>
      </c>
      <c r="AX99" s="854">
        <f t="shared" si="30"/>
        <v>8.0697258411251216</v>
      </c>
      <c r="AY99" s="1090">
        <v>0.67</v>
      </c>
      <c r="AZ99" s="964">
        <v>29.89</v>
      </c>
      <c r="BA99" s="964">
        <v>-9.2100000000000009</v>
      </c>
      <c r="BB99" s="964">
        <v>0.96</v>
      </c>
      <c r="BC99" s="964">
        <v>2.02</v>
      </c>
      <c r="BE99" s="701">
        <v>2005</v>
      </c>
      <c r="BF99" s="986" t="e">
        <f>#VALUE!</f>
        <v>#VALUE!</v>
      </c>
      <c r="BG99" s="972">
        <v>1</v>
      </c>
    </row>
    <row r="100" spans="1:59" ht="11.25" customHeight="1" x14ac:dyDescent="0.2">
      <c r="A100" s="566" t="s">
        <v>990</v>
      </c>
      <c r="B100" s="651" t="s">
        <v>991</v>
      </c>
      <c r="C100" s="1080" t="s">
        <v>109</v>
      </c>
      <c r="D100" s="1080" t="s">
        <v>4423</v>
      </c>
      <c r="E100" s="835">
        <v>8</v>
      </c>
      <c r="F100" s="554">
        <v>515</v>
      </c>
      <c r="G100" s="554" t="s">
        <v>38</v>
      </c>
      <c r="H100" s="554" t="s">
        <v>38</v>
      </c>
      <c r="I100" s="966">
        <v>47.07</v>
      </c>
      <c r="J100" s="745">
        <f t="shared" si="18"/>
        <v>2.3794348842149993</v>
      </c>
      <c r="K100" s="968">
        <v>0.28000000000000003</v>
      </c>
      <c r="L100" s="679">
        <v>4</v>
      </c>
      <c r="M100" s="736">
        <f t="shared" si="19"/>
        <v>1.1200000000000001</v>
      </c>
      <c r="N100" s="644" t="s">
        <v>462</v>
      </c>
      <c r="O100" s="838">
        <v>0.24</v>
      </c>
      <c r="P100" s="958">
        <v>43311</v>
      </c>
      <c r="Q100" s="958">
        <v>43322</v>
      </c>
      <c r="R100" s="736">
        <f t="shared" si="20"/>
        <v>16.666666666666682</v>
      </c>
      <c r="S100" s="802">
        <f>IF(INDEX(Historical!$D$7:$D$1452,MATCH(B100,Historical!$B$7:$B$1452,0))=0,"n/a",(INDEX(Historical!$C$7:$C$1452,MATCH(B100,Historical!$B$7:$B$1452,0))/INDEX(Historical!$D$7:$D$1452,MATCH(B100,Historical!$B$7:$B$1452,0))-1)*100)</f>
        <v>19.444444444444443</v>
      </c>
      <c r="T100" s="802">
        <f>IF(INDEX(Historical!$F$7:$F$1452,MATCH(B100,Historical!$B$7:$B$1452,0))=0,"n/a",((INDEX(Historical!$C$7:$C$1452,MATCH(B100,Historical!$B$7:$B$1452,0))/INDEX(Historical!$F$7:$F$1452,MATCH(B100,Historical!$B$7:$B$1452,0)))^(1/3)-1)*100)</f>
        <v>9.2240238124367213</v>
      </c>
      <c r="U100" s="802">
        <f>IF(INDEX(Historical!$I$7:$I$1452,MATCH(B100,Historical!$B$7:$B$1452,0))=0,"n/a",((INDEX(Historical!$C$7:$C$1452,MATCH(B100,Historical!$B$7:$B$1452,0))/INDEX(Historical!$I$7:$I$1452,MATCH(B100,Historical!$B$7:$B$1452,0)))^(1/5)-1)*100)</f>
        <v>10.585712778116175</v>
      </c>
      <c r="V100" s="802">
        <f>IF(INDEX(Historical!$O$7:$O$1452,MATCH(B100,Historical!$B$7:$B$1452,0))=0,"n/a",((INDEX(Historical!$C$7:$C$1452,MATCH(B100,Historical!$B$7:$B$1452,0))/INDEX(Historical!$O$7:$O$1452,MATCH(B100,Historical!$B$7:$B$1452,0)))^(1/10)-1)*100)</f>
        <v>-0.95276142579611145</v>
      </c>
      <c r="W100" s="803" t="str">
        <f t="shared" si="21"/>
        <v>n/a</v>
      </c>
      <c r="X100" s="804">
        <f t="shared" si="22"/>
        <v>1.2602039021566875</v>
      </c>
      <c r="Y100" s="759"/>
      <c r="Z100" s="745">
        <f t="shared" si="23"/>
        <v>32</v>
      </c>
      <c r="AA100" s="678">
        <f t="shared" si="24"/>
        <v>13.448571428571428</v>
      </c>
      <c r="AB100" s="679">
        <v>12</v>
      </c>
      <c r="AC100" s="959">
        <v>3.5</v>
      </c>
      <c r="AD100" s="959">
        <v>1.52</v>
      </c>
      <c r="AE100" s="959">
        <v>8.07</v>
      </c>
      <c r="AF100" s="959">
        <v>1.24</v>
      </c>
      <c r="AG100" s="959">
        <v>11.5</v>
      </c>
      <c r="AH100" s="959">
        <v>-3.4000000000000004</v>
      </c>
      <c r="AI100" s="959">
        <v>4.91</v>
      </c>
      <c r="AJ100" s="959">
        <v>8.4</v>
      </c>
      <c r="AK100" s="959">
        <v>8.870000000000001</v>
      </c>
      <c r="AL100" s="969">
        <v>46700</v>
      </c>
      <c r="AM100" s="964" t="s">
        <v>138</v>
      </c>
      <c r="AN100" s="959">
        <v>0.74</v>
      </c>
      <c r="AO100" s="845">
        <f t="shared" si="25"/>
        <v>-0.48342376624025363</v>
      </c>
      <c r="AP100" s="846">
        <f t="shared" si="26"/>
        <v>12.965147662331175</v>
      </c>
      <c r="AQ100" s="680">
        <f t="shared" si="27"/>
        <v>-13.909018225733172</v>
      </c>
      <c r="AR100" s="745">
        <f>INDEX(Historical!$C$7:$C$1452,MATCH(B100,Historical!$B$7:$B$1452,0))*IF(AH100="n/a",1.03,IF(AH100&lt;0,1.01,IF(AH100&gt;10,1.1,(1+AH100/100))))</f>
        <v>0.86860000000000004</v>
      </c>
      <c r="AS100" s="678">
        <f t="shared" si="28"/>
        <v>0.91124825999999992</v>
      </c>
      <c r="AT100" s="678">
        <f t="shared" si="32"/>
        <v>0.99207598066199987</v>
      </c>
      <c r="AU100" s="678">
        <f t="shared" si="32"/>
        <v>1.0800731201467193</v>
      </c>
      <c r="AV100" s="678">
        <f t="shared" si="32"/>
        <v>1.1758756059037334</v>
      </c>
      <c r="AW100" s="745">
        <f t="shared" si="29"/>
        <v>5.0278729667124527</v>
      </c>
      <c r="AX100" s="854">
        <f t="shared" si="30"/>
        <v>10.681693152140328</v>
      </c>
      <c r="AY100" s="1090">
        <v>1.04</v>
      </c>
      <c r="AZ100" s="964">
        <v>7.79</v>
      </c>
      <c r="BA100" s="964">
        <v>-20.21</v>
      </c>
      <c r="BB100" s="964">
        <v>-1.92</v>
      </c>
      <c r="BC100" s="964">
        <v>-9.83</v>
      </c>
      <c r="BE100" s="701">
        <v>2011</v>
      </c>
      <c r="BF100" s="986" t="e">
        <f>#VALUE!</f>
        <v>#VALUE!</v>
      </c>
      <c r="BG100" s="972">
        <v>1.2</v>
      </c>
    </row>
    <row r="101" spans="1:59" ht="11.25" customHeight="1" x14ac:dyDescent="0.2">
      <c r="A101" s="566" t="s">
        <v>992</v>
      </c>
      <c r="B101" s="651" t="s">
        <v>993</v>
      </c>
      <c r="C101" s="1080" t="s">
        <v>109</v>
      </c>
      <c r="D101" s="1080" t="s">
        <v>4427</v>
      </c>
      <c r="E101" s="835">
        <v>8</v>
      </c>
      <c r="F101" s="554">
        <v>511</v>
      </c>
      <c r="G101" s="554" t="s">
        <v>116</v>
      </c>
      <c r="H101" s="554" t="s">
        <v>116</v>
      </c>
      <c r="I101" s="966">
        <v>18.21</v>
      </c>
      <c r="J101" s="745">
        <f t="shared" si="18"/>
        <v>3.2948929159802307</v>
      </c>
      <c r="K101" s="968">
        <v>0.15</v>
      </c>
      <c r="L101" s="679">
        <v>4</v>
      </c>
      <c r="M101" s="736">
        <f t="shared" si="19"/>
        <v>0.6</v>
      </c>
      <c r="N101" s="644" t="s">
        <v>162</v>
      </c>
      <c r="O101" s="842">
        <v>0.13639999999999999</v>
      </c>
      <c r="P101" s="958">
        <v>43287</v>
      </c>
      <c r="Q101" s="958">
        <v>43312</v>
      </c>
      <c r="R101" s="736">
        <f t="shared" si="20"/>
        <v>9.9706744868035191</v>
      </c>
      <c r="S101" s="802">
        <f>IF(INDEX(Historical!$D$7:$D$1452,MATCH(B101,Historical!$B$7:$B$1452,0))=0,"n/a",(INDEX(Historical!$C$7:$C$1452,MATCH(B101,Historical!$B$7:$B$1452,0))/INDEX(Historical!$D$7:$D$1452,MATCH(B101,Historical!$B$7:$B$1452,0))-1)*100)</f>
        <v>7.5471698113207752</v>
      </c>
      <c r="T101" s="802">
        <f>IF(INDEX(Historical!$F$7:$F$1452,MATCH(B101,Historical!$B$7:$B$1452,0))=0,"n/a",((INDEX(Historical!$C$7:$C$1452,MATCH(B101,Historical!$B$7:$B$1452,0))/INDEX(Historical!$F$7:$F$1452,MATCH(B101,Historical!$B$7:$B$1452,0)))^(1/3)-1)*100)</f>
        <v>6.4358825792759422</v>
      </c>
      <c r="U101" s="802">
        <f>IF(INDEX(Historical!$I$7:$I$1452,MATCH(B101,Historical!$B$7:$B$1452,0))=0,"n/a",((INDEX(Historical!$C$7:$C$1452,MATCH(B101,Historical!$B$7:$B$1452,0))/INDEX(Historical!$I$7:$I$1452,MATCH(B101,Historical!$B$7:$B$1452,0)))^(1/5)-1)*100)</f>
        <v>7.3403415546556605</v>
      </c>
      <c r="V101" s="802">
        <f>IF(INDEX(Historical!$O$7:$O$1452,MATCH(B101,Historical!$B$7:$B$1452,0))=0,"n/a",((INDEX(Historical!$C$7:$C$1452,MATCH(B101,Historical!$B$7:$B$1452,0))/INDEX(Historical!$O$7:$O$1452,MATCH(B101,Historical!$B$7:$B$1452,0)))^(1/10)-1)*100)</f>
        <v>1.4040359882289799</v>
      </c>
      <c r="W101" s="803">
        <f t="shared" si="21"/>
        <v>5.2280294922600996</v>
      </c>
      <c r="X101" s="804">
        <f t="shared" si="22"/>
        <v>0.91754269433195756</v>
      </c>
      <c r="Y101" s="771" t="s">
        <v>4496</v>
      </c>
      <c r="Z101" s="745">
        <f t="shared" si="23"/>
        <v>50.420168067226889</v>
      </c>
      <c r="AA101" s="678">
        <f t="shared" si="24"/>
        <v>15.302521008403362</v>
      </c>
      <c r="AB101" s="679">
        <v>12</v>
      </c>
      <c r="AC101" s="959">
        <v>1.19</v>
      </c>
      <c r="AD101" s="959" t="s">
        <v>138</v>
      </c>
      <c r="AE101" s="959">
        <v>5.8</v>
      </c>
      <c r="AF101" s="959">
        <v>2.3199999999999998</v>
      </c>
      <c r="AG101" s="959">
        <v>13.900000000000002</v>
      </c>
      <c r="AH101" s="959">
        <v>6</v>
      </c>
      <c r="AI101" s="959" t="s">
        <v>138</v>
      </c>
      <c r="AJ101" s="959">
        <v>8</v>
      </c>
      <c r="AK101" s="959" t="s">
        <v>138</v>
      </c>
      <c r="AL101" s="969">
        <v>102.7</v>
      </c>
      <c r="AM101" s="964">
        <v>9.9</v>
      </c>
      <c r="AN101" s="959">
        <v>0</v>
      </c>
      <c r="AO101" s="845">
        <f t="shared" si="25"/>
        <v>-4.6672865377674704</v>
      </c>
      <c r="AP101" s="846">
        <f t="shared" si="26"/>
        <v>10.635234470635892</v>
      </c>
      <c r="AQ101" s="680">
        <f t="shared" si="27"/>
        <v>25.61289519701355</v>
      </c>
      <c r="AR101" s="745">
        <f>INDEX(Historical!$C$7:$C$1452,MATCH(B101,Historical!$B$7:$B$1452,0))*IF(AH101="n/a",1.03,IF(AH101&lt;0,1.01,IF(AH101&gt;10,1.1,(1+AH101/100))))</f>
        <v>0.54927272727272747</v>
      </c>
      <c r="AS101" s="678">
        <f t="shared" si="28"/>
        <v>0.5657509090909093</v>
      </c>
      <c r="AT101" s="678">
        <f t="shared" si="32"/>
        <v>0.58272343636363655</v>
      </c>
      <c r="AU101" s="678">
        <f t="shared" si="32"/>
        <v>0.60020513945454568</v>
      </c>
      <c r="AV101" s="678">
        <f t="shared" si="32"/>
        <v>0.61821129363818206</v>
      </c>
      <c r="AW101" s="745">
        <f t="shared" si="29"/>
        <v>2.9161635058200011</v>
      </c>
      <c r="AX101" s="854">
        <f t="shared" si="30"/>
        <v>16.014077461943995</v>
      </c>
      <c r="AY101" s="1090">
        <v>-0.08</v>
      </c>
      <c r="AZ101" s="964">
        <v>8.7200000000000006</v>
      </c>
      <c r="BA101" s="964">
        <v>-18.670000000000002</v>
      </c>
      <c r="BB101" s="964">
        <v>-5.29</v>
      </c>
      <c r="BC101" s="964">
        <v>-8.1100000000000012</v>
      </c>
      <c r="BE101" s="701">
        <v>2012</v>
      </c>
      <c r="BF101" s="986" t="e">
        <f>#VALUE!</f>
        <v>#VALUE!</v>
      </c>
      <c r="BG101" s="972">
        <v>1.4000000000000001</v>
      </c>
    </row>
    <row r="102" spans="1:59" s="882" customFormat="1" ht="11.25" customHeight="1" x14ac:dyDescent="0.2">
      <c r="A102" s="740" t="s">
        <v>464</v>
      </c>
      <c r="B102" s="883" t="s">
        <v>465</v>
      </c>
      <c r="C102" s="1080" t="s">
        <v>109</v>
      </c>
      <c r="D102" s="1080" t="s">
        <v>4427</v>
      </c>
      <c r="E102" s="862">
        <v>19</v>
      </c>
      <c r="F102" s="554">
        <v>174</v>
      </c>
      <c r="G102" s="1179" t="s">
        <v>107</v>
      </c>
      <c r="H102" s="1179" t="s">
        <v>107</v>
      </c>
      <c r="I102" s="863">
        <v>450</v>
      </c>
      <c r="J102" s="864">
        <f t="shared" si="18"/>
        <v>3.3333333333333335</v>
      </c>
      <c r="K102" s="888">
        <v>7.5</v>
      </c>
      <c r="L102" s="866">
        <v>2</v>
      </c>
      <c r="M102" s="867">
        <f t="shared" si="19"/>
        <v>15</v>
      </c>
      <c r="N102" s="868" t="s">
        <v>232</v>
      </c>
      <c r="O102" s="889">
        <v>7.2</v>
      </c>
      <c r="P102" s="870">
        <v>43462</v>
      </c>
      <c r="Q102" s="870">
        <v>43473</v>
      </c>
      <c r="R102" s="867">
        <f t="shared" si="20"/>
        <v>4.1666666666666643</v>
      </c>
      <c r="S102" s="802">
        <f>IF(INDEX(Historical!$D$7:$D$1452,MATCH(B102,Historical!$B$7:$B$1452,0))=0,"n/a",(INDEX(Historical!$C$7:$C$1452,MATCH(B102,Historical!$B$7:$B$1452,0))/INDEX(Historical!$D$7:$D$1452,MATCH(B102,Historical!$B$7:$B$1452,0))-1)*100)</f>
        <v>7.0312499999999778</v>
      </c>
      <c r="T102" s="802">
        <f>IF(INDEX(Historical!$F$7:$F$1452,MATCH(B102,Historical!$B$7:$B$1452,0))=0,"n/a",((INDEX(Historical!$C$7:$C$1452,MATCH(B102,Historical!$B$7:$B$1452,0))/INDEX(Historical!$F$7:$F$1452,MATCH(B102,Historical!$B$7:$B$1452,0)))^(1/3)-1)*100)</f>
        <v>5.7030517460116004</v>
      </c>
      <c r="U102" s="802">
        <f>IF(INDEX(Historical!$I$7:$I$1452,MATCH(B102,Historical!$B$7:$B$1452,0))=0,"n/a",((INDEX(Historical!$C$7:$C$1452,MATCH(B102,Historical!$B$7:$B$1452,0))/INDEX(Historical!$I$7:$I$1452,MATCH(B102,Historical!$B$7:$B$1452,0)))^(1/5)-1)*100)</f>
        <v>7.1494056977577047</v>
      </c>
      <c r="V102" s="802">
        <f>IF(INDEX(Historical!$O$7:$O$1452,MATCH(B102,Historical!$B$7:$B$1452,0))=0,"n/a",((INDEX(Historical!$C$7:$C$1452,MATCH(B102,Historical!$B$7:$B$1452,0))/INDEX(Historical!$O$7:$O$1452,MATCH(B102,Historical!$B$7:$B$1452,0)))^(1/10)-1)*100)</f>
        <v>7.2558935757193854</v>
      </c>
      <c r="W102" s="871">
        <f t="shared" si="21"/>
        <v>0.98532394709894533</v>
      </c>
      <c r="X102" s="872" t="str">
        <f t="shared" si="22"/>
        <v>n/a</v>
      </c>
      <c r="Y102" s="883"/>
      <c r="Z102" s="864" t="str">
        <f t="shared" si="23"/>
        <v>n/a</v>
      </c>
      <c r="AA102" s="874" t="str">
        <f t="shared" si="24"/>
        <v>n/a</v>
      </c>
      <c r="AB102" s="866">
        <v>12</v>
      </c>
      <c r="AC102" s="875" t="s">
        <v>138</v>
      </c>
      <c r="AD102" s="875" t="s">
        <v>138</v>
      </c>
      <c r="AE102" s="875" t="s">
        <v>138</v>
      </c>
      <c r="AF102" s="875" t="s">
        <v>138</v>
      </c>
      <c r="AG102" s="875" t="s">
        <v>138</v>
      </c>
      <c r="AH102" s="875" t="s">
        <v>138</v>
      </c>
      <c r="AI102" s="875" t="s">
        <v>138</v>
      </c>
      <c r="AJ102" s="875" t="s">
        <v>138</v>
      </c>
      <c r="AK102" s="875" t="s">
        <v>138</v>
      </c>
      <c r="AL102" s="876" t="s">
        <v>138</v>
      </c>
      <c r="AM102" s="877" t="s">
        <v>138</v>
      </c>
      <c r="AN102" s="875" t="s">
        <v>138</v>
      </c>
      <c r="AO102" s="878" t="str">
        <f t="shared" si="25"/>
        <v>n/a</v>
      </c>
      <c r="AP102" s="879">
        <f t="shared" si="26"/>
        <v>10.482739031091038</v>
      </c>
      <c r="AQ102" s="880" t="str">
        <f t="shared" si="27"/>
        <v>n/a</v>
      </c>
      <c r="AR102" s="745">
        <f>INDEX(Historical!$C$7:$C$1452,MATCH(B102,Historical!$B$7:$B$1452,0))*IF(AH102="n/a",1.03,IF(AH102&lt;0,1.01,IF(AH102&gt;10,1.1,(1+AH102/100))))</f>
        <v>14.110999999999999</v>
      </c>
      <c r="AS102" s="874">
        <f t="shared" si="28"/>
        <v>14.534329999999999</v>
      </c>
      <c r="AT102" s="874">
        <f t="shared" si="32"/>
        <v>14.9703599</v>
      </c>
      <c r="AU102" s="874">
        <f t="shared" si="32"/>
        <v>15.419470697000001</v>
      </c>
      <c r="AV102" s="874">
        <f t="shared" si="32"/>
        <v>15.882054817910001</v>
      </c>
      <c r="AW102" s="864">
        <f t="shared" si="29"/>
        <v>74.917215414910004</v>
      </c>
      <c r="AX102" s="881">
        <f t="shared" si="30"/>
        <v>16.648270092202221</v>
      </c>
      <c r="AY102" s="1091" t="s">
        <v>138</v>
      </c>
      <c r="AZ102" s="877" t="s">
        <v>138</v>
      </c>
      <c r="BA102" s="877" t="s">
        <v>138</v>
      </c>
      <c r="BB102" s="877" t="s">
        <v>138</v>
      </c>
      <c r="BC102" s="877" t="s">
        <v>138</v>
      </c>
      <c r="BD102" s="1007" t="s">
        <v>4351</v>
      </c>
      <c r="BE102" s="701">
        <v>2001</v>
      </c>
      <c r="BF102" s="986" t="e">
        <f>#VALUE!</f>
        <v>#VALUE!</v>
      </c>
      <c r="BG102" s="938" t="s">
        <v>138</v>
      </c>
    </row>
    <row r="103" spans="1:59" ht="11.25" customHeight="1" x14ac:dyDescent="0.2">
      <c r="A103" s="566" t="s">
        <v>4473</v>
      </c>
      <c r="B103" s="651" t="s">
        <v>4268</v>
      </c>
      <c r="C103" s="1080" t="s">
        <v>109</v>
      </c>
      <c r="D103" s="1080" t="s">
        <v>4427</v>
      </c>
      <c r="E103" s="835">
        <v>22</v>
      </c>
      <c r="F103" s="554">
        <v>151</v>
      </c>
      <c r="G103" s="554" t="s">
        <v>107</v>
      </c>
      <c r="H103" s="554" t="s">
        <v>107</v>
      </c>
      <c r="I103" s="966">
        <v>22.83</v>
      </c>
      <c r="J103" s="745">
        <f t="shared" si="18"/>
        <v>3.5041611914148056</v>
      </c>
      <c r="K103" s="974">
        <v>0.2</v>
      </c>
      <c r="L103" s="679">
        <v>4</v>
      </c>
      <c r="M103" s="736">
        <f t="shared" si="19"/>
        <v>0.8</v>
      </c>
      <c r="N103" s="644" t="s">
        <v>463</v>
      </c>
      <c r="O103" s="839">
        <v>0.19500000000000001</v>
      </c>
      <c r="P103" s="958">
        <v>43293</v>
      </c>
      <c r="Q103" s="958">
        <v>43301</v>
      </c>
      <c r="R103" s="736">
        <f t="shared" si="20"/>
        <v>2.5641025641025665</v>
      </c>
      <c r="S103" s="802">
        <f>IF(INDEX(Historical!$D$7:$D$1452,MATCH(B103,Historical!$B$7:$B$1452,0))=0,"n/a",(INDEX(Historical!$C$7:$C$1452,MATCH(B103,Historical!$B$7:$B$1452,0))/INDEX(Historical!$D$7:$D$1452,MATCH(B103,Historical!$B$7:$B$1452,0))-1)*100)</f>
        <v>12.698412698412698</v>
      </c>
      <c r="T103" s="802">
        <f>IF(INDEX(Historical!$F$7:$F$1452,MATCH(B103,Historical!$B$7:$B$1452,0))=0,"n/a",((INDEX(Historical!$C$7:$C$1452,MATCH(B103,Historical!$B$7:$B$1452,0))/INDEX(Historical!$F$7:$F$1452,MATCH(B103,Historical!$B$7:$B$1452,0)))^(1/3)-1)*100)</f>
        <v>14.741405029518994</v>
      </c>
      <c r="U103" s="802">
        <f>IF(INDEX(Historical!$I$7:$I$1452,MATCH(B103,Historical!$B$7:$B$1452,0))=0,"n/a",((INDEX(Historical!$C$7:$C$1452,MATCH(B103,Historical!$B$7:$B$1452,0))/INDEX(Historical!$I$7:$I$1452,MATCH(B103,Historical!$B$7:$B$1452,0)))^(1/5)-1)*100)</f>
        <v>23.215024579899946</v>
      </c>
      <c r="V103" s="802">
        <f>IF(INDEX(Historical!$O$7:$O$1452,MATCH(B103,Historical!$B$7:$B$1452,0))=0,"n/a",((INDEX(Historical!$C$7:$C$1452,MATCH(B103,Historical!$B$7:$B$1452,0))/INDEX(Historical!$O$7:$O$1452,MATCH(B103,Historical!$B$7:$B$1452,0)))^(1/10)-1)*100)</f>
        <v>20.777208728563213</v>
      </c>
      <c r="W103" s="803">
        <f t="shared" si="21"/>
        <v>1.1173312490231364</v>
      </c>
      <c r="X103" s="804">
        <f t="shared" si="22"/>
        <v>0.83808752996028679</v>
      </c>
      <c r="Y103" s="967" t="s">
        <v>4269</v>
      </c>
      <c r="Z103" s="745">
        <f t="shared" si="23"/>
        <v>20.671834625322997</v>
      </c>
      <c r="AA103" s="678">
        <f t="shared" si="24"/>
        <v>5.8992248062015502</v>
      </c>
      <c r="AB103" s="679">
        <v>12</v>
      </c>
      <c r="AC103" s="959">
        <v>3.87</v>
      </c>
      <c r="AD103" s="959">
        <v>0.49</v>
      </c>
      <c r="AE103" s="959">
        <v>2.82</v>
      </c>
      <c r="AF103" s="959">
        <v>0.8</v>
      </c>
      <c r="AG103" s="959">
        <v>12.6</v>
      </c>
      <c r="AH103" s="959">
        <v>45.4</v>
      </c>
      <c r="AI103" s="959">
        <v>4.22</v>
      </c>
      <c r="AJ103" s="959">
        <v>27.700000000000003</v>
      </c>
      <c r="AK103" s="959">
        <v>12</v>
      </c>
      <c r="AL103" s="969">
        <v>2990</v>
      </c>
      <c r="AM103" s="964">
        <v>0.2</v>
      </c>
      <c r="AN103" s="959">
        <v>0.09</v>
      </c>
      <c r="AO103" s="845">
        <f t="shared" si="25"/>
        <v>20.819960965113204</v>
      </c>
      <c r="AP103" s="846">
        <f t="shared" si="26"/>
        <v>26.719185771314752</v>
      </c>
      <c r="AQ103" s="680">
        <f t="shared" si="27"/>
        <v>-54.201504901185828</v>
      </c>
      <c r="AR103" s="745">
        <f>INDEX(Historical!$C$7:$C$1452,MATCH(B103,Historical!$B$7:$B$1452,0))*IF(AH103="n/a",1.03,IF(AH103&lt;0,1.01,IF(AH103&gt;10,1.1,(1+AH103/100))))</f>
        <v>0.78100000000000003</v>
      </c>
      <c r="AS103" s="678">
        <f t="shared" si="28"/>
        <v>0.81395820000000008</v>
      </c>
      <c r="AT103" s="678">
        <f t="shared" si="32"/>
        <v>0.89535402000000019</v>
      </c>
      <c r="AU103" s="678">
        <f t="shared" si="32"/>
        <v>0.98488942200000029</v>
      </c>
      <c r="AV103" s="678">
        <f t="shared" si="32"/>
        <v>1.0833783642000003</v>
      </c>
      <c r="AW103" s="745">
        <f t="shared" si="29"/>
        <v>4.5585800062000006</v>
      </c>
      <c r="AX103" s="854">
        <f t="shared" si="30"/>
        <v>19.967498932106881</v>
      </c>
      <c r="AY103" s="1090">
        <v>1.49</v>
      </c>
      <c r="AZ103" s="964">
        <v>8.61</v>
      </c>
      <c r="BA103" s="964">
        <v>-57.489999999999995</v>
      </c>
      <c r="BB103" s="964">
        <v>-10.36</v>
      </c>
      <c r="BC103" s="964">
        <v>-42.199999999999996</v>
      </c>
      <c r="BE103" s="701">
        <v>1997</v>
      </c>
      <c r="BF103" s="986" t="e">
        <f>#VALUE!</f>
        <v>#VALUE!</v>
      </c>
      <c r="BG103" s="972">
        <v>2</v>
      </c>
    </row>
    <row r="104" spans="1:59" ht="11.25" customHeight="1" x14ac:dyDescent="0.2">
      <c r="A104" s="566" t="s">
        <v>3831</v>
      </c>
      <c r="B104" s="651" t="s">
        <v>3832</v>
      </c>
      <c r="C104" s="1080" t="s">
        <v>109</v>
      </c>
      <c r="D104" s="1080" t="s">
        <v>4419</v>
      </c>
      <c r="E104" s="835">
        <v>5</v>
      </c>
      <c r="F104" s="554">
        <v>831</v>
      </c>
      <c r="G104" s="554" t="s">
        <v>107</v>
      </c>
      <c r="H104" s="554" t="s">
        <v>107</v>
      </c>
      <c r="I104" s="966">
        <v>14.95</v>
      </c>
      <c r="J104" s="745">
        <f t="shared" si="18"/>
        <v>2.6755852842809369</v>
      </c>
      <c r="K104" s="968">
        <v>0.1</v>
      </c>
      <c r="L104" s="679">
        <v>4</v>
      </c>
      <c r="M104" s="736">
        <f t="shared" si="19"/>
        <v>0.4</v>
      </c>
      <c r="N104" s="644" t="s">
        <v>1000</v>
      </c>
      <c r="O104" s="838">
        <v>0.09</v>
      </c>
      <c r="P104" s="958">
        <v>43319</v>
      </c>
      <c r="Q104" s="958">
        <v>43336</v>
      </c>
      <c r="R104" s="736">
        <f t="shared" si="20"/>
        <v>11.111111111111121</v>
      </c>
      <c r="S104" s="802">
        <f>IF(INDEX(Historical!$D$7:$D$1452,MATCH(B104,Historical!$B$7:$B$1452,0))=0,"n/a",(INDEX(Historical!$C$7:$C$1452,MATCH(B104,Historical!$B$7:$B$1452,0))/INDEX(Historical!$D$7:$D$1452,MATCH(B104,Historical!$B$7:$B$1452,0))-1)*100)</f>
        <v>33.33333333333335</v>
      </c>
      <c r="T104" s="802">
        <f>IF(INDEX(Historical!$F$7:$F$1452,MATCH(B104,Historical!$B$7:$B$1452,0))=0,"n/a",((INDEX(Historical!$C$7:$C$1452,MATCH(B104,Historical!$B$7:$B$1452,0))/INDEX(Historical!$F$7:$F$1452,MATCH(B104,Historical!$B$7:$B$1452,0)))^(1/3)-1)*100)</f>
        <v>51.829448593783134</v>
      </c>
      <c r="U104" s="802">
        <f>IF(INDEX(Historical!$I$7:$I$1452,MATCH(B104,Historical!$B$7:$B$1452,0))=0,"n/a",((INDEX(Historical!$C$7:$C$1452,MATCH(B104,Historical!$B$7:$B$1452,0))/INDEX(Historical!$I$7:$I$1452,MATCH(B104,Historical!$B$7:$B$1452,0)))^(1/5)-1)*100)</f>
        <v>47.577316159455222</v>
      </c>
      <c r="V104" s="802">
        <f>IF(INDEX(Historical!$O$7:$O$1452,MATCH(B104,Historical!$B$7:$B$1452,0))=0,"n/a",((INDEX(Historical!$C$7:$C$1452,MATCH(B104,Historical!$B$7:$B$1452,0))/INDEX(Historical!$O$7:$O$1452,MATCH(B104,Historical!$B$7:$B$1452,0)))^(1/10)-1)*100)</f>
        <v>0</v>
      </c>
      <c r="W104" s="803" t="str">
        <f t="shared" si="21"/>
        <v>n/a</v>
      </c>
      <c r="X104" s="804">
        <f t="shared" si="22"/>
        <v>2.4150921908352907</v>
      </c>
      <c r="Y104" s="967" t="s">
        <v>4072</v>
      </c>
      <c r="Z104" s="745">
        <f t="shared" si="23"/>
        <v>45.977011494252878</v>
      </c>
      <c r="AA104" s="678">
        <f t="shared" si="24"/>
        <v>17.183908045977009</v>
      </c>
      <c r="AB104" s="679">
        <v>12</v>
      </c>
      <c r="AC104" s="959">
        <v>0.87</v>
      </c>
      <c r="AD104" s="959">
        <v>2.15</v>
      </c>
      <c r="AE104" s="959">
        <v>4.3099999999999996</v>
      </c>
      <c r="AF104" s="959">
        <v>1.35</v>
      </c>
      <c r="AG104" s="959">
        <v>6.6000000000000005</v>
      </c>
      <c r="AH104" s="959">
        <v>59.8</v>
      </c>
      <c r="AI104" s="959">
        <v>5.56</v>
      </c>
      <c r="AJ104" s="959">
        <v>19.7</v>
      </c>
      <c r="AK104" s="959">
        <v>8</v>
      </c>
      <c r="AL104" s="969">
        <v>259.23</v>
      </c>
      <c r="AM104" s="964">
        <v>0.4</v>
      </c>
      <c r="AN104" s="959">
        <v>0</v>
      </c>
      <c r="AO104" s="845">
        <f t="shared" si="25"/>
        <v>33.068993397759144</v>
      </c>
      <c r="AP104" s="846">
        <f t="shared" si="26"/>
        <v>50.252901443736157</v>
      </c>
      <c r="AQ104" s="680">
        <f t="shared" si="27"/>
        <v>1.5398681680560689</v>
      </c>
      <c r="AR104" s="745">
        <f>INDEX(Historical!$C$7:$C$1452,MATCH(B104,Historical!$B$7:$B$1452,0))*IF(AH104="n/a",1.03,IF(AH104&lt;0,1.01,IF(AH104&gt;10,1.1,(1+AH104/100))))</f>
        <v>0.30800000000000005</v>
      </c>
      <c r="AS104" s="678">
        <f t="shared" si="28"/>
        <v>0.3251248000000001</v>
      </c>
      <c r="AT104" s="678">
        <f t="shared" si="32"/>
        <v>0.35113478400000014</v>
      </c>
      <c r="AU104" s="678">
        <f t="shared" si="32"/>
        <v>0.37922556672000018</v>
      </c>
      <c r="AV104" s="678">
        <f t="shared" si="32"/>
        <v>0.40956361205760022</v>
      </c>
      <c r="AW104" s="745">
        <f t="shared" si="29"/>
        <v>1.7730487627776008</v>
      </c>
      <c r="AX104" s="854">
        <f t="shared" si="30"/>
        <v>11.859857945000675</v>
      </c>
      <c r="AY104" s="1090">
        <v>0.47</v>
      </c>
      <c r="AZ104" s="964">
        <v>7.71</v>
      </c>
      <c r="BA104" s="964">
        <v>-19.71</v>
      </c>
      <c r="BB104" s="964">
        <v>2.27</v>
      </c>
      <c r="BC104" s="964">
        <v>-8.19</v>
      </c>
      <c r="BE104" s="701">
        <v>2014</v>
      </c>
      <c r="BF104" s="986" t="e">
        <f>#VALUE!</f>
        <v>#VALUE!</v>
      </c>
      <c r="BG104" s="972">
        <v>0.8</v>
      </c>
    </row>
    <row r="105" spans="1:59" ht="11.25" customHeight="1" x14ac:dyDescent="0.2">
      <c r="A105" s="667" t="s">
        <v>994</v>
      </c>
      <c r="B105" s="651" t="s">
        <v>995</v>
      </c>
      <c r="C105" s="1080" t="s">
        <v>109</v>
      </c>
      <c r="D105" s="1080" t="s">
        <v>4427</v>
      </c>
      <c r="E105" s="835">
        <v>6</v>
      </c>
      <c r="F105" s="554">
        <v>740</v>
      </c>
      <c r="G105" s="554" t="s">
        <v>107</v>
      </c>
      <c r="H105" s="554" t="s">
        <v>107</v>
      </c>
      <c r="I105" s="966">
        <v>53.48</v>
      </c>
      <c r="J105" s="745">
        <f t="shared" si="18"/>
        <v>2.8421839940164553</v>
      </c>
      <c r="K105" s="968">
        <v>0.38</v>
      </c>
      <c r="L105" s="679">
        <v>4</v>
      </c>
      <c r="M105" s="736">
        <f t="shared" si="19"/>
        <v>1.52</v>
      </c>
      <c r="N105" s="644" t="s">
        <v>429</v>
      </c>
      <c r="O105" s="838">
        <v>0.35</v>
      </c>
      <c r="P105" s="958">
        <v>43382</v>
      </c>
      <c r="Q105" s="958">
        <v>43392</v>
      </c>
      <c r="R105" s="736">
        <f t="shared" si="20"/>
        <v>8.5714285714285801</v>
      </c>
      <c r="S105" s="802">
        <f>IF(INDEX(Historical!$D$7:$D$1452,MATCH(B105,Historical!$B$7:$B$1452,0))=0,"n/a",(INDEX(Historical!$C$7:$C$1452,MATCH(B105,Historical!$B$7:$B$1452,0))/INDEX(Historical!$D$7:$D$1452,MATCH(B105,Historical!$B$7:$B$1452,0))-1)*100)</f>
        <v>18.07228915662651</v>
      </c>
      <c r="T105" s="802">
        <f>IF(INDEX(Historical!$F$7:$F$1452,MATCH(B105,Historical!$B$7:$B$1452,0))=0,"n/a",((INDEX(Historical!$C$7:$C$1452,MATCH(B105,Historical!$B$7:$B$1452,0))/INDEX(Historical!$F$7:$F$1452,MATCH(B105,Historical!$B$7:$B$1452,0)))^(1/3)-1)*100)</f>
        <v>12.406733698244565</v>
      </c>
      <c r="U105" s="802">
        <f>IF(INDEX(Historical!$I$7:$I$1452,MATCH(B105,Historical!$B$7:$B$1452,0))=0,"n/a",((INDEX(Historical!$C$7:$C$1452,MATCH(B105,Historical!$B$7:$B$1452,0))/INDEX(Historical!$I$7:$I$1452,MATCH(B105,Historical!$B$7:$B$1452,0)))^(1/5)-1)*100)</f>
        <v>89.597766463973173</v>
      </c>
      <c r="V105" s="802">
        <f>IF(INDEX(Historical!$O$7:$O$1452,MATCH(B105,Historical!$B$7:$B$1452,0))=0,"n/a",((INDEX(Historical!$C$7:$C$1452,MATCH(B105,Historical!$B$7:$B$1452,0))/INDEX(Historical!$O$7:$O$1452,MATCH(B105,Historical!$B$7:$B$1452,0)))^(1/10)-1)*100)</f>
        <v>2.5749345057055173</v>
      </c>
      <c r="W105" s="803">
        <f t="shared" si="21"/>
        <v>34.796134140671626</v>
      </c>
      <c r="X105" s="804" t="str">
        <f t="shared" si="22"/>
        <v>n/a</v>
      </c>
      <c r="Y105" s="967" t="s">
        <v>4072</v>
      </c>
      <c r="Z105" s="745">
        <f t="shared" si="23"/>
        <v>38.578680203045685</v>
      </c>
      <c r="AA105" s="678">
        <f t="shared" si="24"/>
        <v>13.573604060913706</v>
      </c>
      <c r="AB105" s="679">
        <v>12</v>
      </c>
      <c r="AC105" s="959">
        <v>3.94</v>
      </c>
      <c r="AD105" s="959">
        <v>1.94</v>
      </c>
      <c r="AE105" s="959">
        <v>4.01</v>
      </c>
      <c r="AF105" s="959">
        <v>1.36</v>
      </c>
      <c r="AG105" s="959">
        <v>6.8000000000000007</v>
      </c>
      <c r="AH105" s="959">
        <v>24.3</v>
      </c>
      <c r="AI105" s="959">
        <v>5.17</v>
      </c>
      <c r="AJ105" s="959">
        <v>-0.1</v>
      </c>
      <c r="AK105" s="959">
        <v>7.0000000000000009</v>
      </c>
      <c r="AL105" s="969">
        <v>1760</v>
      </c>
      <c r="AM105" s="964">
        <v>2</v>
      </c>
      <c r="AN105" s="959">
        <v>0.09</v>
      </c>
      <c r="AO105" s="845">
        <f t="shared" si="25"/>
        <v>78.866346397075915</v>
      </c>
      <c r="AP105" s="846">
        <f t="shared" si="26"/>
        <v>92.439950457989625</v>
      </c>
      <c r="AQ105" s="680">
        <f t="shared" si="27"/>
        <v>-9.421362531180467</v>
      </c>
      <c r="AR105" s="745">
        <f>INDEX(Historical!$C$7:$C$1452,MATCH(B105,Historical!$B$7:$B$1452,0))*IF(AH105="n/a",1.03,IF(AH105&lt;0,1.01,IF(AH105&gt;10,1.1,(1+AH105/100))))</f>
        <v>1.0780000000000001</v>
      </c>
      <c r="AS105" s="678">
        <f t="shared" si="28"/>
        <v>1.1337326000000001</v>
      </c>
      <c r="AT105" s="678">
        <f t="shared" si="32"/>
        <v>1.2130938820000001</v>
      </c>
      <c r="AU105" s="678">
        <f t="shared" si="32"/>
        <v>1.2980104537400001</v>
      </c>
      <c r="AV105" s="678">
        <f t="shared" si="32"/>
        <v>1.3888711855018001</v>
      </c>
      <c r="AW105" s="745">
        <f t="shared" si="29"/>
        <v>6.1117081212418007</v>
      </c>
      <c r="AX105" s="854">
        <f t="shared" si="30"/>
        <v>11.428025656772252</v>
      </c>
      <c r="AY105" s="1090">
        <v>0.92</v>
      </c>
      <c r="AZ105" s="964">
        <v>10.27</v>
      </c>
      <c r="BA105" s="964">
        <v>-20.309999999999999</v>
      </c>
      <c r="BB105" s="964">
        <v>-7.1099999999999994</v>
      </c>
      <c r="BC105" s="964">
        <v>-10.65</v>
      </c>
      <c r="BE105" s="701">
        <v>2013</v>
      </c>
      <c r="BF105" s="986" t="e">
        <f>#VALUE!</f>
        <v>#VALUE!</v>
      </c>
      <c r="BG105" s="972">
        <v>0.8</v>
      </c>
    </row>
    <row r="106" spans="1:59" ht="11.25" customHeight="1" x14ac:dyDescent="0.2">
      <c r="A106" s="645" t="s">
        <v>466</v>
      </c>
      <c r="B106" s="651" t="s">
        <v>467</v>
      </c>
      <c r="C106" s="1080" t="s">
        <v>109</v>
      </c>
      <c r="D106" s="1080" t="s">
        <v>4427</v>
      </c>
      <c r="E106" s="835">
        <v>15</v>
      </c>
      <c r="F106" s="554">
        <v>242</v>
      </c>
      <c r="G106" s="554" t="s">
        <v>116</v>
      </c>
      <c r="H106" s="554" t="s">
        <v>116</v>
      </c>
      <c r="I106" s="966">
        <v>22.43</v>
      </c>
      <c r="J106" s="745">
        <f t="shared" si="18"/>
        <v>3.566651805617477</v>
      </c>
      <c r="K106" s="968">
        <v>0.2</v>
      </c>
      <c r="L106" s="679">
        <v>4</v>
      </c>
      <c r="M106" s="736">
        <f t="shared" si="19"/>
        <v>0.8</v>
      </c>
      <c r="N106" s="644" t="s">
        <v>137</v>
      </c>
      <c r="O106" s="838">
        <v>0.18666666666666668</v>
      </c>
      <c r="P106" s="958">
        <v>43231</v>
      </c>
      <c r="Q106" s="958">
        <v>43265</v>
      </c>
      <c r="R106" s="736">
        <f t="shared" si="20"/>
        <v>7.1428571428571441</v>
      </c>
      <c r="S106" s="802">
        <f>IF(INDEX(Historical!$D$7:$D$1452,MATCH(B106,Historical!$B$7:$B$1452,0))=0,"n/a",(INDEX(Historical!$C$7:$C$1452,MATCH(B106,Historical!$B$7:$B$1452,0))/INDEX(Historical!$D$7:$D$1452,MATCH(B106,Historical!$B$7:$B$1452,0))-1)*100)</f>
        <v>2.7522935779816571</v>
      </c>
      <c r="T106" s="802">
        <f>IF(INDEX(Historical!$F$7:$F$1452,MATCH(B106,Historical!$B$7:$B$1452,0))=0,"n/a",((INDEX(Historical!$C$7:$C$1452,MATCH(B106,Historical!$B$7:$B$1452,0))/INDEX(Historical!$F$7:$F$1452,MATCH(B106,Historical!$B$7:$B$1452,0)))^(1/3)-1)*100)</f>
        <v>7.3962976356700016</v>
      </c>
      <c r="U106" s="802">
        <f>IF(INDEX(Historical!$I$7:$I$1452,MATCH(B106,Historical!$B$7:$B$1452,0))=0,"n/a",((INDEX(Historical!$C$7:$C$1452,MATCH(B106,Historical!$B$7:$B$1452,0))/INDEX(Historical!$I$7:$I$1452,MATCH(B106,Historical!$B$7:$B$1452,0)))^(1/5)-1)*100)</f>
        <v>7.5040149141812229</v>
      </c>
      <c r="V106" s="802">
        <f>IF(INDEX(Historical!$O$7:$O$1452,MATCH(B106,Historical!$B$7:$B$1452,0))=0,"n/a",((INDEX(Historical!$C$7:$C$1452,MATCH(B106,Historical!$B$7:$B$1452,0))/INDEX(Historical!$O$7:$O$1452,MATCH(B106,Historical!$B$7:$B$1452,0)))^(1/10)-1)*100)</f>
        <v>5.8109444921752074</v>
      </c>
      <c r="W106" s="803">
        <f t="shared" si="21"/>
        <v>1.2913589046128109</v>
      </c>
      <c r="X106" s="804">
        <f t="shared" si="22"/>
        <v>1.1035316050266504</v>
      </c>
      <c r="Y106" s="759"/>
      <c r="Z106" s="745">
        <f t="shared" si="23"/>
        <v>34.632034632034632</v>
      </c>
      <c r="AA106" s="678">
        <f t="shared" si="24"/>
        <v>9.7099567099567103</v>
      </c>
      <c r="AB106" s="679">
        <v>12</v>
      </c>
      <c r="AC106" s="959">
        <v>2.31</v>
      </c>
      <c r="AD106" s="959" t="s">
        <v>138</v>
      </c>
      <c r="AE106" s="959">
        <v>2.86</v>
      </c>
      <c r="AF106" s="959">
        <v>0.97</v>
      </c>
      <c r="AG106" s="959">
        <v>9</v>
      </c>
      <c r="AH106" s="959">
        <v>20.100000000000001</v>
      </c>
      <c r="AI106" s="959" t="s">
        <v>138</v>
      </c>
      <c r="AJ106" s="959">
        <v>6.8000000000000007</v>
      </c>
      <c r="AK106" s="959" t="s">
        <v>138</v>
      </c>
      <c r="AL106" s="969">
        <v>357.53</v>
      </c>
      <c r="AM106" s="964">
        <v>0.89999999999999991</v>
      </c>
      <c r="AN106" s="959">
        <v>0.12</v>
      </c>
      <c r="AO106" s="845">
        <f t="shared" si="25"/>
        <v>1.3607100098419895</v>
      </c>
      <c r="AP106" s="846">
        <f t="shared" si="26"/>
        <v>11.0706667197987</v>
      </c>
      <c r="AQ106" s="680">
        <f t="shared" si="27"/>
        <v>-35.300152812620752</v>
      </c>
      <c r="AR106" s="745">
        <f>INDEX(Historical!$C$7:$C$1452,MATCH(B106,Historical!$B$7:$B$1452,0))*IF(AH106="n/a",1.03,IF(AH106&lt;0,1.01,IF(AH106&gt;10,1.1,(1+AH106/100))))</f>
        <v>0.82133333333333347</v>
      </c>
      <c r="AS106" s="678">
        <f t="shared" si="28"/>
        <v>0.84597333333333347</v>
      </c>
      <c r="AT106" s="678">
        <f t="shared" si="32"/>
        <v>0.87135253333333351</v>
      </c>
      <c r="AU106" s="678">
        <f t="shared" si="32"/>
        <v>0.89749310933333359</v>
      </c>
      <c r="AV106" s="678">
        <f t="shared" si="32"/>
        <v>0.92441790261333368</v>
      </c>
      <c r="AW106" s="745">
        <f t="shared" si="29"/>
        <v>4.3605702119466674</v>
      </c>
      <c r="AX106" s="854">
        <f t="shared" si="30"/>
        <v>19.440794524951706</v>
      </c>
      <c r="AY106" s="1090">
        <v>0.8</v>
      </c>
      <c r="AZ106" s="964">
        <v>5.55</v>
      </c>
      <c r="BA106" s="964">
        <v>-27.529999999999998</v>
      </c>
      <c r="BB106" s="964">
        <v>-8.0399999999999991</v>
      </c>
      <c r="BC106" s="964">
        <v>-20.330000000000002</v>
      </c>
      <c r="BE106" s="701">
        <v>2004</v>
      </c>
      <c r="BF106" s="986" t="e">
        <f>#VALUE!</f>
        <v>#VALUE!</v>
      </c>
      <c r="BG106" s="972">
        <v>0.89999999999999991</v>
      </c>
    </row>
    <row r="107" spans="1:59" ht="11.25" customHeight="1" x14ac:dyDescent="0.2">
      <c r="A107" s="566" t="s">
        <v>996</v>
      </c>
      <c r="B107" s="651" t="s">
        <v>997</v>
      </c>
      <c r="C107" s="1080" t="s">
        <v>113</v>
      </c>
      <c r="D107" s="1080" t="s">
        <v>214</v>
      </c>
      <c r="E107" s="835">
        <v>8</v>
      </c>
      <c r="F107" s="554">
        <v>499</v>
      </c>
      <c r="G107" s="554" t="s">
        <v>116</v>
      </c>
      <c r="H107" s="554" t="s">
        <v>116</v>
      </c>
      <c r="I107" s="966">
        <v>53.62</v>
      </c>
      <c r="J107" s="745">
        <f t="shared" si="18"/>
        <v>1.1935844834017157</v>
      </c>
      <c r="K107" s="968">
        <v>0.16</v>
      </c>
      <c r="L107" s="679">
        <v>4</v>
      </c>
      <c r="M107" s="736">
        <f t="shared" si="19"/>
        <v>0.64</v>
      </c>
      <c r="N107" s="644" t="s">
        <v>229</v>
      </c>
      <c r="O107" s="838">
        <v>0.14000000000000001</v>
      </c>
      <c r="P107" s="958">
        <v>43244</v>
      </c>
      <c r="Q107" s="958">
        <v>43259</v>
      </c>
      <c r="R107" s="736">
        <f t="shared" si="20"/>
        <v>14.285714285714276</v>
      </c>
      <c r="S107" s="802">
        <f>IF(INDEX(Historical!$D$7:$D$1452,MATCH(B107,Historical!$B$7:$B$1452,0))=0,"n/a",(INDEX(Historical!$C$7:$C$1452,MATCH(B107,Historical!$B$7:$B$1452,0))/INDEX(Historical!$D$7:$D$1452,MATCH(B107,Historical!$B$7:$B$1452,0))-1)*100)</f>
        <v>7.8431372549019773</v>
      </c>
      <c r="T107" s="802">
        <f>IF(INDEX(Historical!$F$7:$F$1452,MATCH(B107,Historical!$B$7:$B$1452,0))=0,"n/a",((INDEX(Historical!$C$7:$C$1452,MATCH(B107,Historical!$B$7:$B$1452,0))/INDEX(Historical!$F$7:$F$1452,MATCH(B107,Historical!$B$7:$B$1452,0)))^(1/3)-1)*100)</f>
        <v>4.6422696369909477</v>
      </c>
      <c r="U107" s="802">
        <f>IF(INDEX(Historical!$I$7:$I$1452,MATCH(B107,Historical!$B$7:$B$1452,0))=0,"n/a",((INDEX(Historical!$C$7:$C$1452,MATCH(B107,Historical!$B$7:$B$1452,0))/INDEX(Historical!$I$7:$I$1452,MATCH(B107,Historical!$B$7:$B$1452,0)))^(1/5)-1)*100)</f>
        <v>6.5762756635474151</v>
      </c>
      <c r="V107" s="802">
        <f>IF(INDEX(Historical!$O$7:$O$1452,MATCH(B107,Historical!$B$7:$B$1452,0))=0,"n/a",((INDEX(Historical!$C$7:$C$1452,MATCH(B107,Historical!$B$7:$B$1452,0))/INDEX(Historical!$O$7:$O$1452,MATCH(B107,Historical!$B$7:$B$1452,0)))^(1/10)-1)*100)</f>
        <v>9.136654945813838E-2</v>
      </c>
      <c r="W107" s="803">
        <f t="shared" si="21"/>
        <v>71.976841661952903</v>
      </c>
      <c r="X107" s="804">
        <f t="shared" si="22"/>
        <v>0.45042983996900104</v>
      </c>
      <c r="Y107" s="759"/>
      <c r="Z107" s="745">
        <f t="shared" si="23"/>
        <v>20.512820512820511</v>
      </c>
      <c r="AA107" s="678">
        <f t="shared" si="24"/>
        <v>17.185897435897434</v>
      </c>
      <c r="AB107" s="679">
        <v>12</v>
      </c>
      <c r="AC107" s="959">
        <v>3.12</v>
      </c>
      <c r="AD107" s="959">
        <v>1.72</v>
      </c>
      <c r="AE107" s="959">
        <v>1.91</v>
      </c>
      <c r="AF107" s="959">
        <v>2.29</v>
      </c>
      <c r="AG107" s="959">
        <v>5.5</v>
      </c>
      <c r="AH107" s="959">
        <v>15.2</v>
      </c>
      <c r="AI107" s="959">
        <v>9.86</v>
      </c>
      <c r="AJ107" s="959">
        <v>14.6</v>
      </c>
      <c r="AK107" s="959">
        <v>10</v>
      </c>
      <c r="AL107" s="969">
        <v>2830</v>
      </c>
      <c r="AM107" s="965">
        <v>1.7999999999999998</v>
      </c>
      <c r="AN107" s="959">
        <v>0.47</v>
      </c>
      <c r="AO107" s="845">
        <f t="shared" si="25"/>
        <v>-9.4160372889483028</v>
      </c>
      <c r="AP107" s="846">
        <f t="shared" si="26"/>
        <v>7.7698601469491306</v>
      </c>
      <c r="AQ107" s="680">
        <f t="shared" si="27"/>
        <v>32.25514924351527</v>
      </c>
      <c r="AR107" s="745">
        <f>INDEX(Historical!$C$7:$C$1452,MATCH(B107,Historical!$B$7:$B$1452,0))*IF(AH107="n/a",1.03,IF(AH107&lt;0,1.01,IF(AH107&gt;10,1.1,(1+AH107/100))))</f>
        <v>0.60500000000000009</v>
      </c>
      <c r="AS107" s="678">
        <f t="shared" si="28"/>
        <v>0.66465300000000016</v>
      </c>
      <c r="AT107" s="678">
        <f t="shared" ref="AT107:AV126" si="33">IF($AK107="n/a",1.03*AS107,IF($AK107&lt;0,1.01*AS107,IF($AK107&gt;10,1.1*AS107,(1+$AK107/100)*AS107)))</f>
        <v>0.73111830000000022</v>
      </c>
      <c r="AU107" s="678">
        <f t="shared" si="33"/>
        <v>0.80423013000000032</v>
      </c>
      <c r="AV107" s="678">
        <f t="shared" si="33"/>
        <v>0.88465314300000042</v>
      </c>
      <c r="AW107" s="745">
        <f t="shared" si="29"/>
        <v>3.6896545730000012</v>
      </c>
      <c r="AX107" s="854">
        <f t="shared" si="30"/>
        <v>6.8811163241327886</v>
      </c>
      <c r="AY107" s="1090">
        <v>1.43</v>
      </c>
      <c r="AZ107" s="964">
        <v>9.2899999999999991</v>
      </c>
      <c r="BA107" s="964">
        <v>-26.240000000000002</v>
      </c>
      <c r="BB107" s="964">
        <v>-6.1</v>
      </c>
      <c r="BC107" s="964">
        <v>-12.68</v>
      </c>
      <c r="BE107" s="701">
        <v>2011</v>
      </c>
      <c r="BF107" s="986" t="e">
        <f>#VALUE!</f>
        <v>#VALUE!</v>
      </c>
      <c r="BG107" s="972">
        <v>2.9000000000000004</v>
      </c>
    </row>
    <row r="108" spans="1:59" ht="11.25" customHeight="1" x14ac:dyDescent="0.2">
      <c r="A108" s="566" t="s">
        <v>998</v>
      </c>
      <c r="B108" s="651" t="s">
        <v>999</v>
      </c>
      <c r="C108" s="1080" t="s">
        <v>248</v>
      </c>
      <c r="D108" s="1080" t="s">
        <v>4439</v>
      </c>
      <c r="E108" s="835">
        <v>8</v>
      </c>
      <c r="F108" s="554">
        <v>518</v>
      </c>
      <c r="G108" s="554" t="s">
        <v>107</v>
      </c>
      <c r="H108" s="554" t="s">
        <v>107</v>
      </c>
      <c r="I108" s="966">
        <v>20.04</v>
      </c>
      <c r="J108" s="745">
        <f t="shared" si="18"/>
        <v>2.4950099800399204</v>
      </c>
      <c r="K108" s="968">
        <v>0.125</v>
      </c>
      <c r="L108" s="679">
        <v>4</v>
      </c>
      <c r="M108" s="736">
        <f t="shared" si="19"/>
        <v>0.5</v>
      </c>
      <c r="N108" s="644" t="s">
        <v>1000</v>
      </c>
      <c r="O108" s="838">
        <v>0.11</v>
      </c>
      <c r="P108" s="958">
        <v>43321</v>
      </c>
      <c r="Q108" s="958">
        <v>43336</v>
      </c>
      <c r="R108" s="736">
        <f t="shared" si="20"/>
        <v>13.636363636363635</v>
      </c>
      <c r="S108" s="802">
        <f>IF(INDEX(Historical!$D$7:$D$1452,MATCH(B108,Historical!$B$7:$B$1452,0))=0,"n/a",(INDEX(Historical!$C$7:$C$1452,MATCH(B108,Historical!$B$7:$B$1452,0))/INDEX(Historical!$D$7:$D$1452,MATCH(B108,Historical!$B$7:$B$1452,0))-1)*100)</f>
        <v>10.526315789473696</v>
      </c>
      <c r="T108" s="802">
        <f>IF(INDEX(Historical!$F$7:$F$1452,MATCH(B108,Historical!$B$7:$B$1452,0))=0,"n/a",((INDEX(Historical!$C$7:$C$1452,MATCH(B108,Historical!$B$7:$B$1452,0))/INDEX(Historical!$F$7:$F$1452,MATCH(B108,Historical!$B$7:$B$1452,0)))^(1/3)-1)*100)</f>
        <v>14.471424255333186</v>
      </c>
      <c r="U108" s="802">
        <f>IF(INDEX(Historical!$I$7:$I$1452,MATCH(B108,Historical!$B$7:$B$1452,0))=0,"n/a",((INDEX(Historical!$C$7:$C$1452,MATCH(B108,Historical!$B$7:$B$1452,0))/INDEX(Historical!$I$7:$I$1452,MATCH(B108,Historical!$B$7:$B$1452,0)))^(1/5)-1)*100)</f>
        <v>15.996225865400127</v>
      </c>
      <c r="V108" s="802">
        <f>IF(INDEX(Historical!$O$7:$O$1452,MATCH(B108,Historical!$B$7:$B$1452,0))=0,"n/a",((INDEX(Historical!$C$7:$C$1452,MATCH(B108,Historical!$B$7:$B$1452,0))/INDEX(Historical!$O$7:$O$1452,MATCH(B108,Historical!$B$7:$B$1452,0)))^(1/10)-1)*100)</f>
        <v>-6.2403601764413397</v>
      </c>
      <c r="W108" s="803" t="str">
        <f t="shared" si="21"/>
        <v>n/a</v>
      </c>
      <c r="X108" s="804" t="str">
        <f t="shared" si="22"/>
        <v>n/a</v>
      </c>
      <c r="Y108" s="760"/>
      <c r="Z108" s="745">
        <f t="shared" si="23"/>
        <v>40.322580645161295</v>
      </c>
      <c r="AA108" s="678">
        <f t="shared" si="24"/>
        <v>16.161290322580644</v>
      </c>
      <c r="AB108" s="679">
        <v>11</v>
      </c>
      <c r="AC108" s="959">
        <v>1.24</v>
      </c>
      <c r="AD108" s="959">
        <v>1.01</v>
      </c>
      <c r="AE108" s="959">
        <v>0.49</v>
      </c>
      <c r="AF108" s="959">
        <v>1.1100000000000001</v>
      </c>
      <c r="AG108" s="959">
        <v>5.8999999999999995</v>
      </c>
      <c r="AH108" s="959">
        <v>16.7</v>
      </c>
      <c r="AI108" s="959">
        <v>10.37</v>
      </c>
      <c r="AJ108" s="959">
        <v>-6.7</v>
      </c>
      <c r="AK108" s="959">
        <v>16</v>
      </c>
      <c r="AL108" s="969">
        <v>224.25</v>
      </c>
      <c r="AM108" s="964">
        <v>3.6999999999999997</v>
      </c>
      <c r="AN108" s="959">
        <v>0</v>
      </c>
      <c r="AO108" s="845">
        <f t="shared" si="25"/>
        <v>2.3299455228594042</v>
      </c>
      <c r="AP108" s="846">
        <f t="shared" si="26"/>
        <v>18.491235845440048</v>
      </c>
      <c r="AQ108" s="680">
        <f t="shared" si="27"/>
        <v>-10.708884955968589</v>
      </c>
      <c r="AR108" s="745">
        <f>INDEX(Historical!$C$7:$C$1452,MATCH(B108,Historical!$B$7:$B$1452,0))*IF(AH108="n/a",1.03,IF(AH108&lt;0,1.01,IF(AH108&gt;10,1.1,(1+AH108/100))))</f>
        <v>0.46200000000000008</v>
      </c>
      <c r="AS108" s="678">
        <f t="shared" si="28"/>
        <v>0.5082000000000001</v>
      </c>
      <c r="AT108" s="678">
        <f t="shared" si="33"/>
        <v>0.55902000000000018</v>
      </c>
      <c r="AU108" s="678">
        <f t="shared" si="33"/>
        <v>0.6149220000000003</v>
      </c>
      <c r="AV108" s="678">
        <f t="shared" si="33"/>
        <v>0.67641420000000041</v>
      </c>
      <c r="AW108" s="745">
        <f t="shared" si="29"/>
        <v>2.8205562000000013</v>
      </c>
      <c r="AX108" s="854">
        <f t="shared" si="30"/>
        <v>14.074631736526952</v>
      </c>
      <c r="AY108" s="1090">
        <v>0.73</v>
      </c>
      <c r="AZ108" s="964">
        <v>6.2600000000000007</v>
      </c>
      <c r="BA108" s="964">
        <v>-48.94</v>
      </c>
      <c r="BB108" s="964">
        <v>0.09</v>
      </c>
      <c r="BC108" s="964">
        <v>-18.829999999999998</v>
      </c>
      <c r="BE108" s="701">
        <v>2011</v>
      </c>
      <c r="BF108" s="986" t="e">
        <f>#VALUE!</f>
        <v>#VALUE!</v>
      </c>
      <c r="BG108" s="972">
        <v>3.9</v>
      </c>
    </row>
    <row r="109" spans="1:59" ht="11.25" customHeight="1" x14ac:dyDescent="0.2">
      <c r="A109" s="566" t="s">
        <v>1001</v>
      </c>
      <c r="B109" s="651" t="s">
        <v>1002</v>
      </c>
      <c r="C109" s="1080" t="s">
        <v>109</v>
      </c>
      <c r="D109" s="1080" t="s">
        <v>4427</v>
      </c>
      <c r="E109" s="835">
        <v>8</v>
      </c>
      <c r="F109" s="554">
        <v>524</v>
      </c>
      <c r="G109" s="554" t="s">
        <v>116</v>
      </c>
      <c r="H109" s="554" t="s">
        <v>116</v>
      </c>
      <c r="I109" s="966">
        <v>43.32</v>
      </c>
      <c r="J109" s="745">
        <f t="shared" si="18"/>
        <v>3.7396121883656512</v>
      </c>
      <c r="K109" s="968">
        <v>0.40500000000000003</v>
      </c>
      <c r="L109" s="679">
        <v>4</v>
      </c>
      <c r="M109" s="736">
        <f t="shared" si="19"/>
        <v>1.62</v>
      </c>
      <c r="N109" s="644" t="s">
        <v>120</v>
      </c>
      <c r="O109" s="838">
        <v>0.375</v>
      </c>
      <c r="P109" s="958">
        <v>43321</v>
      </c>
      <c r="Q109" s="958">
        <v>43347</v>
      </c>
      <c r="R109" s="736">
        <f t="shared" si="20"/>
        <v>8.0000000000000071</v>
      </c>
      <c r="S109" s="802">
        <f>IF(INDEX(Historical!$D$7:$D$1452,MATCH(B109,Historical!$B$7:$B$1452,0))=0,"n/a",(INDEX(Historical!$C$7:$C$1452,MATCH(B109,Historical!$B$7:$B$1452,0))/INDEX(Historical!$D$7:$D$1452,MATCH(B109,Historical!$B$7:$B$1452,0))-1)*100)</f>
        <v>9.5652173913043583</v>
      </c>
      <c r="T109" s="802">
        <f>IF(INDEX(Historical!$F$7:$F$1452,MATCH(B109,Historical!$B$7:$B$1452,0))=0,"n/a",((INDEX(Historical!$C$7:$C$1452,MATCH(B109,Historical!$B$7:$B$1452,0))/INDEX(Historical!$F$7:$F$1452,MATCH(B109,Historical!$B$7:$B$1452,0)))^(1/3)-1)*100)</f>
        <v>9.8708067116014995</v>
      </c>
      <c r="U109" s="802">
        <f>IF(INDEX(Historical!$I$7:$I$1452,MATCH(B109,Historical!$B$7:$B$1452,0))=0,"n/a",((INDEX(Historical!$C$7:$C$1452,MATCH(B109,Historical!$B$7:$B$1452,0))/INDEX(Historical!$I$7:$I$1452,MATCH(B109,Historical!$B$7:$B$1452,0)))^(1/5)-1)*100)</f>
        <v>10.639802171942204</v>
      </c>
      <c r="V109" s="802">
        <f>IF(INDEX(Historical!$O$7:$O$1452,MATCH(B109,Historical!$B$7:$B$1452,0))=0,"n/a",((INDEX(Historical!$C$7:$C$1452,MATCH(B109,Historical!$B$7:$B$1452,0))/INDEX(Historical!$O$7:$O$1452,MATCH(B109,Historical!$B$7:$B$1452,0)))^(1/10)-1)*100)</f>
        <v>-3.2867923226621576</v>
      </c>
      <c r="W109" s="803" t="str">
        <f t="shared" si="21"/>
        <v>n/a</v>
      </c>
      <c r="X109" s="804" t="str">
        <f t="shared" si="22"/>
        <v>n/a</v>
      </c>
      <c r="Y109" s="967" t="s">
        <v>4072</v>
      </c>
      <c r="Z109" s="745">
        <f t="shared" si="23"/>
        <v>44.26229508196721</v>
      </c>
      <c r="AA109" s="678">
        <f t="shared" si="24"/>
        <v>11.836065573770492</v>
      </c>
      <c r="AB109" s="679">
        <v>12</v>
      </c>
      <c r="AC109" s="959">
        <v>3.66</v>
      </c>
      <c r="AD109" s="959">
        <v>2.89</v>
      </c>
      <c r="AE109" s="959">
        <v>4.3499999999999996</v>
      </c>
      <c r="AF109" s="959">
        <v>1.24</v>
      </c>
      <c r="AG109" s="959">
        <v>11</v>
      </c>
      <c r="AH109" s="959">
        <v>-3.2</v>
      </c>
      <c r="AI109" s="959">
        <v>9.9</v>
      </c>
      <c r="AJ109" s="959">
        <v>-0.1</v>
      </c>
      <c r="AK109" s="959">
        <v>4.1000000000000005</v>
      </c>
      <c r="AL109" s="969">
        <v>34280</v>
      </c>
      <c r="AM109" s="964">
        <v>0.1</v>
      </c>
      <c r="AN109" s="959">
        <v>0.77</v>
      </c>
      <c r="AO109" s="845">
        <f t="shared" si="25"/>
        <v>2.5433487865373632</v>
      </c>
      <c r="AP109" s="846">
        <f t="shared" si="26"/>
        <v>14.379414360307855</v>
      </c>
      <c r="AQ109" s="680">
        <f t="shared" si="27"/>
        <v>-19.234987466449148</v>
      </c>
      <c r="AR109" s="745">
        <f>INDEX(Historical!$C$7:$C$1452,MATCH(B109,Historical!$B$7:$B$1452,0))*IF(AH109="n/a",1.03,IF(AH109&lt;0,1.01,IF(AH109&gt;10,1.1,(1+AH109/100))))</f>
        <v>1.2726</v>
      </c>
      <c r="AS109" s="678">
        <f t="shared" si="28"/>
        <v>1.3985873999999998</v>
      </c>
      <c r="AT109" s="678">
        <f t="shared" si="33"/>
        <v>1.4559294833999996</v>
      </c>
      <c r="AU109" s="678">
        <f t="shared" si="33"/>
        <v>1.5156225922193995</v>
      </c>
      <c r="AV109" s="678">
        <f t="shared" si="33"/>
        <v>1.5777631185003949</v>
      </c>
      <c r="AW109" s="745">
        <f t="shared" si="29"/>
        <v>7.2205025941197931</v>
      </c>
      <c r="AX109" s="854">
        <f t="shared" si="30"/>
        <v>16.66782685623221</v>
      </c>
      <c r="AY109" s="1090">
        <v>1.02</v>
      </c>
      <c r="AZ109" s="964">
        <v>6.49</v>
      </c>
      <c r="BA109" s="964">
        <v>-23.07</v>
      </c>
      <c r="BB109" s="964">
        <v>-9.7900000000000009</v>
      </c>
      <c r="BC109" s="964">
        <v>-15.049999999999999</v>
      </c>
      <c r="BE109" s="701">
        <v>2011</v>
      </c>
      <c r="BF109" s="986" t="e">
        <f>#VALUE!</f>
        <v>#VALUE!</v>
      </c>
      <c r="BG109" s="972">
        <v>1.3</v>
      </c>
    </row>
    <row r="110" spans="1:59" ht="11.25" customHeight="1" x14ac:dyDescent="0.2">
      <c r="A110" s="566" t="s">
        <v>151</v>
      </c>
      <c r="B110" s="651" t="s">
        <v>152</v>
      </c>
      <c r="C110" s="1080" t="s">
        <v>155</v>
      </c>
      <c r="D110" s="1080" t="s">
        <v>4412</v>
      </c>
      <c r="E110" s="835">
        <v>47</v>
      </c>
      <c r="F110" s="554">
        <v>41</v>
      </c>
      <c r="G110" s="554" t="s">
        <v>38</v>
      </c>
      <c r="H110" s="554" t="s">
        <v>38</v>
      </c>
      <c r="I110" s="959">
        <v>225.32</v>
      </c>
      <c r="J110" s="745">
        <f t="shared" si="18"/>
        <v>1.3669447896325226</v>
      </c>
      <c r="K110" s="968">
        <v>0.77</v>
      </c>
      <c r="L110" s="679">
        <v>4</v>
      </c>
      <c r="M110" s="736">
        <f t="shared" si="19"/>
        <v>3.08</v>
      </c>
      <c r="N110" s="644" t="s">
        <v>153</v>
      </c>
      <c r="O110" s="838">
        <v>0.75</v>
      </c>
      <c r="P110" s="958">
        <v>43441</v>
      </c>
      <c r="Q110" s="958">
        <v>43465</v>
      </c>
      <c r="R110" s="736">
        <f t="shared" si="20"/>
        <v>2.6666666666666687</v>
      </c>
      <c r="S110" s="802">
        <f>IF(INDEX(Historical!$D$7:$D$1452,MATCH(B110,Historical!$B$7:$B$1452,0))=0,"n/a",(INDEX(Historical!$C$7:$C$1452,MATCH(B110,Historical!$B$7:$B$1452,0))/INDEX(Historical!$D$7:$D$1452,MATCH(B110,Historical!$B$7:$B$1452,0))-1)*100)</f>
        <v>8.4870848708487046</v>
      </c>
      <c r="T110" s="802">
        <f>IF(INDEX(Historical!$F$7:$F$1452,MATCH(B110,Historical!$B$7:$B$1452,0))=0,"n/a",((INDEX(Historical!$C$7:$C$1452,MATCH(B110,Historical!$B$7:$B$1452,0))/INDEX(Historical!$F$7:$F$1452,MATCH(B110,Historical!$B$7:$B$1452,0)))^(1/3)-1)*100)</f>
        <v>9.5695642043593274</v>
      </c>
      <c r="U110" s="802">
        <f>IF(INDEX(Historical!$I$7:$I$1452,MATCH(B110,Historical!$B$7:$B$1452,0))=0,"n/a",((INDEX(Historical!$C$7:$C$1452,MATCH(B110,Historical!$B$7:$B$1452,0))/INDEX(Historical!$I$7:$I$1452,MATCH(B110,Historical!$B$7:$B$1452,0)))^(1/5)-1)*100)</f>
        <v>9.7665948842847961</v>
      </c>
      <c r="V110" s="802">
        <f>IF(INDEX(Historical!$O$7:$O$1452,MATCH(B110,Historical!$B$7:$B$1452,0))=0,"n/a",((INDEX(Historical!$C$7:$C$1452,MATCH(B110,Historical!$B$7:$B$1452,0))/INDEX(Historical!$O$7:$O$1452,MATCH(B110,Historical!$B$7:$B$1452,0)))^(1/10)-1)*100)</f>
        <v>11.612317403390438</v>
      </c>
      <c r="W110" s="803">
        <f t="shared" si="21"/>
        <v>0.84105476495443121</v>
      </c>
      <c r="X110" s="804" t="str">
        <f t="shared" si="22"/>
        <v>n/a</v>
      </c>
      <c r="Y110" s="967" t="s">
        <v>154</v>
      </c>
      <c r="Z110" s="745">
        <f t="shared" si="23"/>
        <v>102.66666666666666</v>
      </c>
      <c r="AA110" s="678">
        <f t="shared" si="24"/>
        <v>75.106666666666669</v>
      </c>
      <c r="AB110" s="679">
        <v>9</v>
      </c>
      <c r="AC110" s="959">
        <v>3</v>
      </c>
      <c r="AD110" s="959">
        <v>5.88</v>
      </c>
      <c r="AE110" s="959">
        <v>3.88</v>
      </c>
      <c r="AF110" s="959">
        <v>2.88</v>
      </c>
      <c r="AG110" s="959">
        <v>0.8</v>
      </c>
      <c r="AH110" s="959">
        <v>-34.5</v>
      </c>
      <c r="AI110" s="959">
        <v>12.7</v>
      </c>
      <c r="AJ110" s="959">
        <v>-8.3000000000000007</v>
      </c>
      <c r="AK110" s="959">
        <v>12.770000000000001</v>
      </c>
      <c r="AL110" s="969">
        <v>61990</v>
      </c>
      <c r="AM110" s="964">
        <v>0.2</v>
      </c>
      <c r="AN110" s="959">
        <v>1.02</v>
      </c>
      <c r="AO110" s="845">
        <f t="shared" si="25"/>
        <v>-63.97312699274935</v>
      </c>
      <c r="AP110" s="846">
        <f t="shared" si="26"/>
        <v>11.133539673917319</v>
      </c>
      <c r="AQ110" s="680">
        <f t="shared" si="27"/>
        <v>210.05891913204712</v>
      </c>
      <c r="AR110" s="745">
        <f>INDEX(Historical!$C$7:$C$1452,MATCH(B110,Historical!$B$7:$B$1452,0))*IF(AH110="n/a",1.03,IF(AH110&lt;0,1.01,IF(AH110&gt;10,1.1,(1+AH110/100))))</f>
        <v>2.9693999999999998</v>
      </c>
      <c r="AS110" s="678">
        <f t="shared" si="28"/>
        <v>3.26634</v>
      </c>
      <c r="AT110" s="678">
        <f t="shared" si="33"/>
        <v>3.5929740000000003</v>
      </c>
      <c r="AU110" s="678">
        <f t="shared" si="33"/>
        <v>3.9522714000000008</v>
      </c>
      <c r="AV110" s="678">
        <f t="shared" si="33"/>
        <v>4.347498540000001</v>
      </c>
      <c r="AW110" s="745">
        <f t="shared" si="29"/>
        <v>18.128483940000002</v>
      </c>
      <c r="AX110" s="854">
        <f t="shared" si="30"/>
        <v>8.0456612551038535</v>
      </c>
      <c r="AY110" s="1090">
        <v>1.24</v>
      </c>
      <c r="AZ110" s="964">
        <v>8</v>
      </c>
      <c r="BA110" s="964">
        <v>-15.25</v>
      </c>
      <c r="BB110" s="964">
        <v>-4.21</v>
      </c>
      <c r="BC110" s="964">
        <v>-5.4399999999999995</v>
      </c>
      <c r="BE110" s="701">
        <v>1973</v>
      </c>
      <c r="BF110" s="986" t="e">
        <f>#VALUE!</f>
        <v>#VALUE!</v>
      </c>
      <c r="BG110" s="972">
        <v>0.3</v>
      </c>
    </row>
    <row r="111" spans="1:59" s="882" customFormat="1" ht="11.25" customHeight="1" x14ac:dyDescent="0.2">
      <c r="A111" s="740" t="s">
        <v>156</v>
      </c>
      <c r="B111" s="890" t="s">
        <v>157</v>
      </c>
      <c r="C111" s="1080" t="s">
        <v>124</v>
      </c>
      <c r="D111" s="1080" t="s">
        <v>4430</v>
      </c>
      <c r="E111" s="862">
        <v>35</v>
      </c>
      <c r="F111" s="554">
        <v>77</v>
      </c>
      <c r="G111" s="1179" t="s">
        <v>38</v>
      </c>
      <c r="H111" s="1179" t="s">
        <v>38</v>
      </c>
      <c r="I111" s="875">
        <v>45.9</v>
      </c>
      <c r="J111" s="864">
        <f t="shared" si="18"/>
        <v>2.7015250544662308</v>
      </c>
      <c r="K111" s="865">
        <v>0.31</v>
      </c>
      <c r="L111" s="866">
        <v>4</v>
      </c>
      <c r="M111" s="867">
        <f t="shared" si="19"/>
        <v>1.24</v>
      </c>
      <c r="N111" s="868" t="s">
        <v>120</v>
      </c>
      <c r="O111" s="869">
        <v>0.3</v>
      </c>
      <c r="P111" s="886">
        <v>43150</v>
      </c>
      <c r="Q111" s="886">
        <v>43160</v>
      </c>
      <c r="R111" s="867">
        <f t="shared" si="20"/>
        <v>3.3333333333333366</v>
      </c>
      <c r="S111" s="802">
        <f>IF(INDEX(Historical!$D$7:$D$1452,MATCH(B111,Historical!$B$7:$B$1452,0))=0,"n/a",(INDEX(Historical!$C$7:$C$1452,MATCH(B111,Historical!$B$7:$B$1452,0))/INDEX(Historical!$D$7:$D$1452,MATCH(B111,Historical!$B$7:$B$1452,0))-1)*100)</f>
        <v>3.4482758620689724</v>
      </c>
      <c r="T111" s="802">
        <f>IF(INDEX(Historical!$F$7:$F$1452,MATCH(B111,Historical!$B$7:$B$1452,0))=0,"n/a",((INDEX(Historical!$C$7:$C$1452,MATCH(B111,Historical!$B$7:$B$1452,0))/INDEX(Historical!$F$7:$F$1452,MATCH(B111,Historical!$B$7:$B$1452,0)))^(1/3)-1)*100)</f>
        <v>3.5744168651286268</v>
      </c>
      <c r="U111" s="802">
        <f>IF(INDEX(Historical!$I$7:$I$1452,MATCH(B111,Historical!$B$7:$B$1452,0))=0,"n/a",((INDEX(Historical!$C$7:$C$1452,MATCH(B111,Historical!$B$7:$B$1452,0))/INDEX(Historical!$I$7:$I$1452,MATCH(B111,Historical!$B$7:$B$1452,0)))^(1/5)-1)*100)</f>
        <v>3.7137289336648172</v>
      </c>
      <c r="V111" s="802">
        <f>IF(INDEX(Historical!$O$7:$O$1452,MATCH(B111,Historical!$B$7:$B$1452,0))=0,"n/a",((INDEX(Historical!$C$7:$C$1452,MATCH(B111,Historical!$B$7:$B$1452,0))/INDEX(Historical!$O$7:$O$1452,MATCH(B111,Historical!$B$7:$B$1452,0)))^(1/10)-1)*100)</f>
        <v>3.6311209910314224</v>
      </c>
      <c r="W111" s="871">
        <f t="shared" si="21"/>
        <v>1.0227499835002551</v>
      </c>
      <c r="X111" s="872" t="str">
        <f t="shared" si="22"/>
        <v>n/a</v>
      </c>
      <c r="Y111" s="890"/>
      <c r="Z111" s="864">
        <f t="shared" si="23"/>
        <v>269.56521739130437</v>
      </c>
      <c r="AA111" s="874">
        <f t="shared" si="24"/>
        <v>99.782608695652172</v>
      </c>
      <c r="AB111" s="866">
        <v>12</v>
      </c>
      <c r="AC111" s="875">
        <v>0.46</v>
      </c>
      <c r="AD111" s="875">
        <v>10.9</v>
      </c>
      <c r="AE111" s="875">
        <v>1.03</v>
      </c>
      <c r="AF111" s="875">
        <v>3.52</v>
      </c>
      <c r="AG111" s="875">
        <v>9.3000000000000007</v>
      </c>
      <c r="AH111" s="875">
        <v>-88.3</v>
      </c>
      <c r="AI111" s="875">
        <v>8.3099999999999987</v>
      </c>
      <c r="AJ111" s="875">
        <v>-27.1</v>
      </c>
      <c r="AK111" s="875">
        <v>9.1300000000000008</v>
      </c>
      <c r="AL111" s="876">
        <v>4210</v>
      </c>
      <c r="AM111" s="877">
        <v>0.92999999999999994</v>
      </c>
      <c r="AN111" s="875">
        <v>1.22</v>
      </c>
      <c r="AO111" s="878">
        <f t="shared" si="25"/>
        <v>-93.36735470752113</v>
      </c>
      <c r="AP111" s="879">
        <f t="shared" si="26"/>
        <v>6.415253988131048</v>
      </c>
      <c r="AQ111" s="880">
        <f t="shared" si="27"/>
        <v>295.10042751949402</v>
      </c>
      <c r="AR111" s="745">
        <f>INDEX(Historical!$C$7:$C$1452,MATCH(B111,Historical!$B$7:$B$1452,0))*IF(AH111="n/a",1.03,IF(AH111&lt;0,1.01,IF(AH111&gt;10,1.1,(1+AH111/100))))</f>
        <v>1.212</v>
      </c>
      <c r="AS111" s="874">
        <f t="shared" si="28"/>
        <v>1.3127171999999998</v>
      </c>
      <c r="AT111" s="874">
        <f t="shared" si="33"/>
        <v>1.4325682803599997</v>
      </c>
      <c r="AU111" s="874">
        <f t="shared" si="33"/>
        <v>1.5633617643568676</v>
      </c>
      <c r="AV111" s="874">
        <f t="shared" si="33"/>
        <v>1.7060966934426496</v>
      </c>
      <c r="AW111" s="864">
        <f t="shared" si="29"/>
        <v>7.2267439381595171</v>
      </c>
      <c r="AX111" s="881">
        <f t="shared" si="30"/>
        <v>15.744540170282173</v>
      </c>
      <c r="AY111" s="1091">
        <v>0.88</v>
      </c>
      <c r="AZ111" s="877">
        <v>12.33</v>
      </c>
      <c r="BA111" s="877">
        <v>-13.4</v>
      </c>
      <c r="BB111" s="877">
        <v>-1.87</v>
      </c>
      <c r="BC111" s="877">
        <v>0.76</v>
      </c>
      <c r="BD111" s="1007"/>
      <c r="BE111" s="701">
        <v>1984</v>
      </c>
      <c r="BF111" s="986" t="e">
        <f>#VALUE!</f>
        <v>#VALUE!</v>
      </c>
      <c r="BG111" s="938">
        <v>3</v>
      </c>
    </row>
    <row r="112" spans="1:59" ht="11.25" customHeight="1" x14ac:dyDescent="0.2">
      <c r="A112" s="645" t="s">
        <v>468</v>
      </c>
      <c r="B112" s="651" t="s">
        <v>469</v>
      </c>
      <c r="C112" s="1080" t="s">
        <v>248</v>
      </c>
      <c r="D112" s="1080" t="s">
        <v>4405</v>
      </c>
      <c r="E112" s="835">
        <v>15</v>
      </c>
      <c r="F112" s="554">
        <v>237</v>
      </c>
      <c r="G112" s="554" t="s">
        <v>116</v>
      </c>
      <c r="H112" s="554" t="s">
        <v>116</v>
      </c>
      <c r="I112" s="966">
        <v>52.96</v>
      </c>
      <c r="J112" s="745">
        <f t="shared" si="18"/>
        <v>3.3987915407854987</v>
      </c>
      <c r="K112" s="968">
        <v>0.45</v>
      </c>
      <c r="L112" s="679">
        <v>4</v>
      </c>
      <c r="M112" s="736">
        <f t="shared" si="19"/>
        <v>1.8</v>
      </c>
      <c r="N112" s="644" t="s">
        <v>470</v>
      </c>
      <c r="O112" s="838">
        <v>0.34</v>
      </c>
      <c r="P112" s="958">
        <v>43180</v>
      </c>
      <c r="Q112" s="958">
        <v>43202</v>
      </c>
      <c r="R112" s="736">
        <f t="shared" si="20"/>
        <v>32.352941176470587</v>
      </c>
      <c r="S112" s="802">
        <f>IF(INDEX(Historical!$D$7:$D$1452,MATCH(B112,Historical!$B$7:$B$1452,0))=0,"n/a",(INDEX(Historical!$C$7:$C$1452,MATCH(B112,Historical!$B$7:$B$1452,0))/INDEX(Historical!$D$7:$D$1452,MATCH(B112,Historical!$B$7:$B$1452,0))-1)*100)</f>
        <v>21.495327102803728</v>
      </c>
      <c r="T112" s="802">
        <f>IF(INDEX(Historical!$F$7:$F$1452,MATCH(B112,Historical!$B$7:$B$1452,0))=0,"n/a",((INDEX(Historical!$C$7:$C$1452,MATCH(B112,Historical!$B$7:$B$1452,0))/INDEX(Historical!$F$7:$F$1452,MATCH(B112,Historical!$B$7:$B$1452,0)))^(1/3)-1)*100)</f>
        <v>22.917892127880691</v>
      </c>
      <c r="U112" s="802">
        <f>IF(INDEX(Historical!$I$7:$I$1452,MATCH(B112,Historical!$B$7:$B$1452,0))=0,"n/a",((INDEX(Historical!$C$7:$C$1452,MATCH(B112,Historical!$B$7:$B$1452,0))/INDEX(Historical!$I$7:$I$1452,MATCH(B112,Historical!$B$7:$B$1452,0)))^(1/5)-1)*100)</f>
        <v>14.869835499703509</v>
      </c>
      <c r="V112" s="802">
        <f>IF(INDEX(Historical!$O$7:$O$1452,MATCH(B112,Historical!$B$7:$B$1452,0))=0,"n/a",((INDEX(Historical!$C$7:$C$1452,MATCH(B112,Historical!$B$7:$B$1452,0))/INDEX(Historical!$O$7:$O$1452,MATCH(B112,Historical!$B$7:$B$1452,0)))^(1/10)-1)*100)</f>
        <v>11.69853823513154</v>
      </c>
      <c r="W112" s="803">
        <f t="shared" si="21"/>
        <v>1.2710849168358778</v>
      </c>
      <c r="X112" s="804">
        <f t="shared" si="22"/>
        <v>0.30040071716572747</v>
      </c>
      <c r="Y112" s="756"/>
      <c r="Z112" s="745">
        <f t="shared" si="23"/>
        <v>37.815126050420176</v>
      </c>
      <c r="AA112" s="678">
        <f t="shared" si="24"/>
        <v>11.126050420168069</v>
      </c>
      <c r="AB112" s="679">
        <v>2</v>
      </c>
      <c r="AC112" s="959">
        <v>4.76</v>
      </c>
      <c r="AD112" s="959">
        <v>0.68</v>
      </c>
      <c r="AE112" s="959">
        <v>0.33</v>
      </c>
      <c r="AF112" s="959">
        <v>4.82</v>
      </c>
      <c r="AG112" s="959">
        <v>33</v>
      </c>
      <c r="AH112" s="961">
        <v>11.600000000000001</v>
      </c>
      <c r="AI112" s="961">
        <v>6.08</v>
      </c>
      <c r="AJ112" s="959">
        <v>49.5</v>
      </c>
      <c r="AK112" s="959">
        <v>16.27</v>
      </c>
      <c r="AL112" s="969">
        <v>14430</v>
      </c>
      <c r="AM112" s="964">
        <v>0.1</v>
      </c>
      <c r="AN112" s="959">
        <v>0.44</v>
      </c>
      <c r="AO112" s="845">
        <f t="shared" si="25"/>
        <v>7.1425766203209395</v>
      </c>
      <c r="AP112" s="846">
        <f t="shared" si="26"/>
        <v>18.268627040489008</v>
      </c>
      <c r="AQ112" s="680">
        <f t="shared" si="27"/>
        <v>54.384171648679505</v>
      </c>
      <c r="AR112" s="745">
        <f>INDEX(Historical!$C$7:$C$1452,MATCH(B112,Historical!$B$7:$B$1452,0))*IF(AH112="n/a",1.03,IF(AH112&lt;0,1.01,IF(AH112&gt;10,1.1,(1+AH112/100))))</f>
        <v>1.4300000000000002</v>
      </c>
      <c r="AS112" s="678">
        <f t="shared" si="28"/>
        <v>1.5169440000000001</v>
      </c>
      <c r="AT112" s="678">
        <f t="shared" si="33"/>
        <v>1.6686384000000003</v>
      </c>
      <c r="AU112" s="678">
        <f t="shared" si="33"/>
        <v>1.8355022400000005</v>
      </c>
      <c r="AV112" s="678">
        <f t="shared" si="33"/>
        <v>2.0190524640000009</v>
      </c>
      <c r="AW112" s="745">
        <f t="shared" si="29"/>
        <v>8.4701371040000026</v>
      </c>
      <c r="AX112" s="854">
        <f t="shared" si="30"/>
        <v>15.993461299093662</v>
      </c>
      <c r="AY112" s="1090">
        <v>1.27</v>
      </c>
      <c r="AZ112" s="964">
        <v>10.979999999999999</v>
      </c>
      <c r="BA112" s="964">
        <v>-37.230000000000004</v>
      </c>
      <c r="BB112" s="964">
        <v>-16.809999999999999</v>
      </c>
      <c r="BC112" s="964">
        <v>-26.590000000000003</v>
      </c>
      <c r="BE112" s="701">
        <v>2004</v>
      </c>
      <c r="BF112" s="986" t="e">
        <f>#VALUE!</f>
        <v>#VALUE!</v>
      </c>
      <c r="BG112" s="972">
        <v>8.4</v>
      </c>
    </row>
    <row r="113" spans="1:59" ht="11.25" customHeight="1" x14ac:dyDescent="0.2">
      <c r="A113" s="566" t="s">
        <v>3833</v>
      </c>
      <c r="B113" s="651" t="s">
        <v>3834</v>
      </c>
      <c r="C113" s="1080" t="s">
        <v>248</v>
      </c>
      <c r="D113" s="1080" t="s">
        <v>4436</v>
      </c>
      <c r="E113" s="835">
        <v>5</v>
      </c>
      <c r="F113" s="554">
        <v>801</v>
      </c>
      <c r="G113" s="554" t="s">
        <v>107</v>
      </c>
      <c r="H113" s="554" t="s">
        <v>107</v>
      </c>
      <c r="I113" s="966">
        <v>28.92</v>
      </c>
      <c r="J113" s="745">
        <f t="shared" si="18"/>
        <v>4.1493775933609953</v>
      </c>
      <c r="K113" s="968">
        <v>0.3</v>
      </c>
      <c r="L113" s="679">
        <v>4</v>
      </c>
      <c r="M113" s="736">
        <f t="shared" si="19"/>
        <v>1.2</v>
      </c>
      <c r="N113" s="644" t="s">
        <v>801</v>
      </c>
      <c r="O113" s="838">
        <v>0.25</v>
      </c>
      <c r="P113" s="958">
        <v>43181</v>
      </c>
      <c r="Q113" s="958">
        <v>43196</v>
      </c>
      <c r="R113" s="736">
        <f t="shared" si="20"/>
        <v>19.999999999999996</v>
      </c>
      <c r="S113" s="802">
        <f>IF(INDEX(Historical!$D$7:$D$1452,MATCH(B113,Historical!$B$7:$B$1452,0))=0,"n/a",(INDEX(Historical!$C$7:$C$1452,MATCH(B113,Historical!$B$7:$B$1452,0))/INDEX(Historical!$D$7:$D$1452,MATCH(B113,Historical!$B$7:$B$1452,0))-1)*100)</f>
        <v>19.047619047619047</v>
      </c>
      <c r="T113" s="802">
        <f>IF(INDEX(Historical!$F$7:$F$1452,MATCH(B113,Historical!$B$7:$B$1452,0))=0,"n/a",((INDEX(Historical!$C$7:$C$1452,MATCH(B113,Historical!$B$7:$B$1452,0))/INDEX(Historical!$F$7:$F$1452,MATCH(B113,Historical!$B$7:$B$1452,0)))^(1/3)-1)*100)</f>
        <v>25.163185563879221</v>
      </c>
      <c r="U113" s="802" t="str">
        <f>IF(INDEX(Historical!$I$7:$I$1452,MATCH(B113,Historical!$B$7:$B$1452,0))=0,"n/a",((INDEX(Historical!$C$7:$C$1452,MATCH(B113,Historical!$B$7:$B$1452,0))/INDEX(Historical!$I$7:$I$1452,MATCH(B113,Historical!$B$7:$B$1452,0)))^(1/5)-1)*100)</f>
        <v>n/a</v>
      </c>
      <c r="V113" s="802" t="str">
        <f>IF(INDEX(Historical!$O$7:$O$1452,MATCH(B113,Historical!$B$7:$B$1452,0))=0,"n/a",((INDEX(Historical!$C$7:$C$1452,MATCH(B113,Historical!$B$7:$B$1452,0))/INDEX(Historical!$O$7:$O$1452,MATCH(B113,Historical!$B$7:$B$1452,0)))^(1/10)-1)*100)</f>
        <v>n/a</v>
      </c>
      <c r="W113" s="803" t="str">
        <f t="shared" si="21"/>
        <v>n/a</v>
      </c>
      <c r="X113" s="804" t="str">
        <f t="shared" si="22"/>
        <v>n/a</v>
      </c>
      <c r="Y113" s="651"/>
      <c r="Z113" s="745">
        <f t="shared" si="23"/>
        <v>32.87671232876712</v>
      </c>
      <c r="AA113" s="678">
        <f t="shared" si="24"/>
        <v>7.9232876712328775</v>
      </c>
      <c r="AB113" s="679">
        <v>1</v>
      </c>
      <c r="AC113" s="959">
        <v>3.65</v>
      </c>
      <c r="AD113" s="959" t="s">
        <v>138</v>
      </c>
      <c r="AE113" s="959">
        <v>0.22</v>
      </c>
      <c r="AF113" s="961">
        <v>1.95</v>
      </c>
      <c r="AG113" s="959">
        <v>24</v>
      </c>
      <c r="AH113" s="959">
        <v>32.6</v>
      </c>
      <c r="AI113" s="959">
        <v>1.59</v>
      </c>
      <c r="AJ113" s="959">
        <v>8.5</v>
      </c>
      <c r="AK113" s="959">
        <v>-4.3</v>
      </c>
      <c r="AL113" s="969">
        <v>1170</v>
      </c>
      <c r="AM113" s="964">
        <v>0.5</v>
      </c>
      <c r="AN113" s="959">
        <v>1.05</v>
      </c>
      <c r="AO113" s="845" t="str">
        <f t="shared" si="25"/>
        <v>n/a</v>
      </c>
      <c r="AP113" s="846" t="str">
        <f t="shared" si="26"/>
        <v>n/a</v>
      </c>
      <c r="AQ113" s="680">
        <f t="shared" si="27"/>
        <v>-17.133545296854326</v>
      </c>
      <c r="AR113" s="745">
        <f>INDEX(Historical!$C$7:$C$1452,MATCH(B113,Historical!$B$7:$B$1452,0))*IF(AH113="n/a",1.03,IF(AH113&lt;0,1.01,IF(AH113&gt;10,1.1,(1+AH113/100))))</f>
        <v>1.1000000000000001</v>
      </c>
      <c r="AS113" s="678">
        <f t="shared" si="28"/>
        <v>1.1174900000000001</v>
      </c>
      <c r="AT113" s="678">
        <f t="shared" si="33"/>
        <v>1.1286649000000002</v>
      </c>
      <c r="AU113" s="678">
        <f t="shared" si="33"/>
        <v>1.1399515490000003</v>
      </c>
      <c r="AV113" s="678">
        <f t="shared" si="33"/>
        <v>1.1513510644900002</v>
      </c>
      <c r="AW113" s="745">
        <f t="shared" si="29"/>
        <v>5.6374575134900002</v>
      </c>
      <c r="AX113" s="854">
        <f t="shared" si="30"/>
        <v>19.493283241666667</v>
      </c>
      <c r="AY113" s="1090">
        <v>1.52</v>
      </c>
      <c r="AZ113" s="964">
        <v>10.34</v>
      </c>
      <c r="BA113" s="964">
        <v>-55.110000000000007</v>
      </c>
      <c r="BB113" s="964">
        <v>-24.45</v>
      </c>
      <c r="BC113" s="964">
        <v>-30.98</v>
      </c>
      <c r="BE113" s="701">
        <v>2014</v>
      </c>
      <c r="BF113" s="986" t="e">
        <f>#VALUE!</f>
        <v>#VALUE!</v>
      </c>
      <c r="BG113" s="972">
        <v>8.4</v>
      </c>
    </row>
    <row r="114" spans="1:59" ht="11.25" customHeight="1" x14ac:dyDescent="0.2">
      <c r="A114" s="566" t="s">
        <v>158</v>
      </c>
      <c r="B114" s="651" t="s">
        <v>159</v>
      </c>
      <c r="C114" s="1080" t="s">
        <v>132</v>
      </c>
      <c r="D114" s="1080" t="s">
        <v>4416</v>
      </c>
      <c r="E114" s="835">
        <v>48</v>
      </c>
      <c r="F114" s="554">
        <v>33</v>
      </c>
      <c r="G114" s="554" t="s">
        <v>38</v>
      </c>
      <c r="H114" s="554" t="s">
        <v>38</v>
      </c>
      <c r="I114" s="959">
        <v>62.78</v>
      </c>
      <c r="J114" s="745">
        <f t="shared" si="18"/>
        <v>3.2175852182223639</v>
      </c>
      <c r="K114" s="968">
        <v>0.505</v>
      </c>
      <c r="L114" s="679">
        <v>4</v>
      </c>
      <c r="M114" s="736">
        <f t="shared" si="19"/>
        <v>2.02</v>
      </c>
      <c r="N114" s="644" t="s">
        <v>120</v>
      </c>
      <c r="O114" s="838">
        <v>0.47499999999999998</v>
      </c>
      <c r="P114" s="958">
        <v>43420</v>
      </c>
      <c r="Q114" s="958">
        <v>43435</v>
      </c>
      <c r="R114" s="736">
        <f t="shared" si="20"/>
        <v>6.3157894736842159</v>
      </c>
      <c r="S114" s="802">
        <f>IF(INDEX(Historical!$D$7:$D$1452,MATCH(B114,Historical!$B$7:$B$1452,0))=0,"n/a",(INDEX(Historical!$C$7:$C$1452,MATCH(B114,Historical!$B$7:$B$1452,0))/INDEX(Historical!$D$7:$D$1452,MATCH(B114,Historical!$B$7:$B$1452,0))-1)*100)</f>
        <v>7.738095238095255</v>
      </c>
      <c r="T114" s="802">
        <f>IF(INDEX(Historical!$F$7:$F$1452,MATCH(B114,Historical!$B$7:$B$1452,0))=0,"n/a",((INDEX(Historical!$C$7:$C$1452,MATCH(B114,Historical!$B$7:$B$1452,0))/INDEX(Historical!$F$7:$F$1452,MATCH(B114,Historical!$B$7:$B$1452,0)))^(1/3)-1)*100)</f>
        <v>5.0794986830290378</v>
      </c>
      <c r="U114" s="802">
        <f>IF(INDEX(Historical!$I$7:$I$1452,MATCH(B114,Historical!$B$7:$B$1452,0))=0,"n/a",((INDEX(Historical!$C$7:$C$1452,MATCH(B114,Historical!$B$7:$B$1452,0))/INDEX(Historical!$I$7:$I$1452,MATCH(B114,Historical!$B$7:$B$1452,0)))^(1/5)-1)*100)</f>
        <v>4.1078246444615774</v>
      </c>
      <c r="V114" s="802">
        <f>IF(INDEX(Historical!$O$7:$O$1452,MATCH(B114,Historical!$B$7:$B$1452,0))=0,"n/a",((INDEX(Historical!$C$7:$C$1452,MATCH(B114,Historical!$B$7:$B$1452,0))/INDEX(Historical!$O$7:$O$1452,MATCH(B114,Historical!$B$7:$B$1452,0)))^(1/10)-1)*100)</f>
        <v>2.8243092666808245</v>
      </c>
      <c r="W114" s="803">
        <f t="shared" si="21"/>
        <v>1.4544528437174877</v>
      </c>
      <c r="X114" s="804">
        <f t="shared" si="22"/>
        <v>0.13831059408961541</v>
      </c>
      <c r="Y114" s="651"/>
      <c r="Z114" s="745">
        <f t="shared" si="23"/>
        <v>20.119521912350599</v>
      </c>
      <c r="AA114" s="678">
        <f t="shared" si="24"/>
        <v>6.2529880478087652</v>
      </c>
      <c r="AB114" s="679">
        <v>12</v>
      </c>
      <c r="AC114" s="959">
        <v>10.039999999999999</v>
      </c>
      <c r="AD114" s="959">
        <v>1.43</v>
      </c>
      <c r="AE114" s="959">
        <v>2.34</v>
      </c>
      <c r="AF114" s="959">
        <v>1.85</v>
      </c>
      <c r="AG114" s="959" t="s">
        <v>138</v>
      </c>
      <c r="AH114" s="959">
        <v>254.6</v>
      </c>
      <c r="AI114" s="959">
        <v>0.18</v>
      </c>
      <c r="AJ114" s="959">
        <v>29.7</v>
      </c>
      <c r="AK114" s="959">
        <v>4.37</v>
      </c>
      <c r="AL114" s="969">
        <v>3990</v>
      </c>
      <c r="AM114" s="964">
        <v>0.1</v>
      </c>
      <c r="AN114" s="959">
        <v>1.83</v>
      </c>
      <c r="AO114" s="845">
        <f t="shared" si="25"/>
        <v>1.0724218148751756</v>
      </c>
      <c r="AP114" s="846">
        <f t="shared" si="26"/>
        <v>7.3254098626839408</v>
      </c>
      <c r="AQ114" s="680">
        <f t="shared" si="27"/>
        <v>-28.296822049519179</v>
      </c>
      <c r="AR114" s="745">
        <f>INDEX(Historical!$C$7:$C$1452,MATCH(B114,Historical!$B$7:$B$1452,0))*IF(AH114="n/a",1.03,IF(AH114&lt;0,1.01,IF(AH114&gt;10,1.1,(1+AH114/100))))</f>
        <v>1.9910000000000003</v>
      </c>
      <c r="AS114" s="678">
        <f t="shared" si="28"/>
        <v>1.9945838000000005</v>
      </c>
      <c r="AT114" s="678">
        <f t="shared" si="33"/>
        <v>2.0817471120600004</v>
      </c>
      <c r="AU114" s="678">
        <f t="shared" si="33"/>
        <v>2.1727194608570226</v>
      </c>
      <c r="AV114" s="678">
        <f t="shared" si="33"/>
        <v>2.2676673012964748</v>
      </c>
      <c r="AW114" s="745">
        <f t="shared" si="29"/>
        <v>10.507717674213499</v>
      </c>
      <c r="AX114" s="854">
        <f t="shared" si="30"/>
        <v>16.737364884061005</v>
      </c>
      <c r="AY114" s="1090">
        <v>0.28999999999999998</v>
      </c>
      <c r="AZ114" s="964">
        <v>24.34</v>
      </c>
      <c r="BA114" s="964">
        <v>-7.99</v>
      </c>
      <c r="BB114" s="964">
        <v>-1.25</v>
      </c>
      <c r="BC114" s="964">
        <v>5.5100000000000007</v>
      </c>
      <c r="BE114" s="701">
        <v>1972</v>
      </c>
      <c r="BF114" s="986" t="e">
        <f>#VALUE!</f>
        <v>#VALUE!</v>
      </c>
      <c r="BG114" s="972" t="s">
        <v>138</v>
      </c>
    </row>
    <row r="115" spans="1:59" ht="11.25" customHeight="1" x14ac:dyDescent="0.2">
      <c r="A115" s="566" t="s">
        <v>1003</v>
      </c>
      <c r="B115" s="651" t="s">
        <v>1004</v>
      </c>
      <c r="C115" s="1080" t="s">
        <v>109</v>
      </c>
      <c r="D115" s="1080" t="s">
        <v>4423</v>
      </c>
      <c r="E115" s="835">
        <v>9</v>
      </c>
      <c r="F115" s="554">
        <v>393</v>
      </c>
      <c r="G115" s="554" t="s">
        <v>107</v>
      </c>
      <c r="H115" s="554" t="s">
        <v>107</v>
      </c>
      <c r="I115" s="966">
        <v>392.82</v>
      </c>
      <c r="J115" s="745">
        <f t="shared" si="18"/>
        <v>3.1872104271676598</v>
      </c>
      <c r="K115" s="968">
        <v>3.13</v>
      </c>
      <c r="L115" s="679">
        <v>4</v>
      </c>
      <c r="M115" s="736">
        <f t="shared" si="19"/>
        <v>12.52</v>
      </c>
      <c r="N115" s="644" t="s">
        <v>613</v>
      </c>
      <c r="O115" s="838">
        <v>2.88</v>
      </c>
      <c r="P115" s="958">
        <v>43349</v>
      </c>
      <c r="Q115" s="958">
        <v>43367</v>
      </c>
      <c r="R115" s="736">
        <f t="shared" si="20"/>
        <v>8.6805555555555554</v>
      </c>
      <c r="S115" s="802">
        <f>IF(INDEX(Historical!$D$7:$D$1452,MATCH(B115,Historical!$B$7:$B$1452,0))=0,"n/a",(INDEX(Historical!$C$7:$C$1452,MATCH(B115,Historical!$B$7:$B$1452,0))/INDEX(Historical!$D$7:$D$1452,MATCH(B115,Historical!$B$7:$B$1452,0))-1)*100)</f>
        <v>9.1703056768558824</v>
      </c>
      <c r="T115" s="802">
        <f>IF(INDEX(Historical!$F$7:$F$1452,MATCH(B115,Historical!$B$7:$B$1452,0))=0,"n/a",((INDEX(Historical!$C$7:$C$1452,MATCH(B115,Historical!$B$7:$B$1452,0))/INDEX(Historical!$F$7:$F$1452,MATCH(B115,Historical!$B$7:$B$1452,0)))^(1/3)-1)*100)</f>
        <v>9.0086346038264367</v>
      </c>
      <c r="U115" s="802">
        <f>IF(INDEX(Historical!$I$7:$I$1452,MATCH(B115,Historical!$B$7:$B$1452,0))=0,"n/a",((INDEX(Historical!$C$7:$C$1452,MATCH(B115,Historical!$B$7:$B$1452,0))/INDEX(Historical!$I$7:$I$1452,MATCH(B115,Historical!$B$7:$B$1452,0)))^(1/5)-1)*100)</f>
        <v>10.756634324829006</v>
      </c>
      <c r="V115" s="802">
        <f>IF(INDEX(Historical!$O$7:$O$1452,MATCH(B115,Historical!$B$7:$B$1452,0))=0,"n/a",((INDEX(Historical!$C$7:$C$1452,MATCH(B115,Historical!$B$7:$B$1452,0))/INDEX(Historical!$O$7:$O$1452,MATCH(B115,Historical!$B$7:$B$1452,0)))^(1/10)-1)*100)</f>
        <v>14.07396066989115</v>
      </c>
      <c r="W115" s="803">
        <f t="shared" si="21"/>
        <v>0.76429333413166345</v>
      </c>
      <c r="X115" s="804">
        <f t="shared" si="22"/>
        <v>0.986847185764129</v>
      </c>
      <c r="Y115" s="651" t="s">
        <v>4072</v>
      </c>
      <c r="Z115" s="745">
        <f t="shared" si="23"/>
        <v>45.214879017695914</v>
      </c>
      <c r="AA115" s="678">
        <f t="shared" si="24"/>
        <v>14.1863488624052</v>
      </c>
      <c r="AB115" s="679">
        <v>12</v>
      </c>
      <c r="AC115" s="959">
        <v>27.69</v>
      </c>
      <c r="AD115" s="959">
        <v>1.31</v>
      </c>
      <c r="AE115" s="959">
        <v>4.4400000000000004</v>
      </c>
      <c r="AF115" s="959">
        <v>1.94</v>
      </c>
      <c r="AG115" s="959">
        <v>17.7</v>
      </c>
      <c r="AH115" s="959">
        <v>21.2</v>
      </c>
      <c r="AI115" s="959">
        <v>0.43</v>
      </c>
      <c r="AJ115" s="959">
        <v>10.9</v>
      </c>
      <c r="AK115" s="959">
        <v>10.83</v>
      </c>
      <c r="AL115" s="969">
        <v>63220</v>
      </c>
      <c r="AM115" s="964">
        <v>1.4000000000000001</v>
      </c>
      <c r="AN115" s="959">
        <v>0.16</v>
      </c>
      <c r="AO115" s="845">
        <f t="shared" si="25"/>
        <v>-0.24250411040853415</v>
      </c>
      <c r="AP115" s="846">
        <f t="shared" si="26"/>
        <v>13.943844751996666</v>
      </c>
      <c r="AQ115" s="680">
        <f t="shared" si="27"/>
        <v>10.597401603124057</v>
      </c>
      <c r="AR115" s="745">
        <f>INDEX(Historical!$C$7:$C$1452,MATCH(B115,Historical!$B$7:$B$1452,0))*IF(AH115="n/a",1.03,IF(AH115&lt;0,1.01,IF(AH115&gt;10,1.1,(1+AH115/100))))</f>
        <v>11</v>
      </c>
      <c r="AS115" s="678">
        <f t="shared" si="28"/>
        <v>11.0473</v>
      </c>
      <c r="AT115" s="678">
        <f t="shared" si="33"/>
        <v>12.152030000000002</v>
      </c>
      <c r="AU115" s="678">
        <f t="shared" si="33"/>
        <v>13.367233000000002</v>
      </c>
      <c r="AV115" s="678">
        <f t="shared" si="33"/>
        <v>14.703956300000003</v>
      </c>
      <c r="AW115" s="745">
        <f t="shared" si="29"/>
        <v>62.270519300000004</v>
      </c>
      <c r="AX115" s="854">
        <f t="shared" si="30"/>
        <v>15.852176391222445</v>
      </c>
      <c r="AY115" s="1090">
        <v>1.44</v>
      </c>
      <c r="AZ115" s="964">
        <v>8.8800000000000008</v>
      </c>
      <c r="BA115" s="964">
        <v>-33.93</v>
      </c>
      <c r="BB115" s="964">
        <v>-1.82</v>
      </c>
      <c r="BC115" s="964">
        <v>-18.04</v>
      </c>
      <c r="BE115" s="701">
        <v>2010</v>
      </c>
      <c r="BF115" s="986" t="e">
        <f>#VALUE!</f>
        <v>#VALUE!</v>
      </c>
      <c r="BG115" s="972">
        <v>2.8000000000000003</v>
      </c>
    </row>
    <row r="116" spans="1:59" ht="11.25" customHeight="1" x14ac:dyDescent="0.2">
      <c r="A116" s="566" t="s">
        <v>1005</v>
      </c>
      <c r="B116" s="651" t="s">
        <v>1006</v>
      </c>
      <c r="C116" s="1080" t="s">
        <v>113</v>
      </c>
      <c r="D116" s="1080" t="s">
        <v>4433</v>
      </c>
      <c r="E116" s="835">
        <v>8</v>
      </c>
      <c r="F116" s="554">
        <v>569</v>
      </c>
      <c r="G116" s="554" t="s">
        <v>116</v>
      </c>
      <c r="H116" s="554" t="s">
        <v>116</v>
      </c>
      <c r="I116" s="966">
        <v>322.5</v>
      </c>
      <c r="J116" s="745">
        <f t="shared" si="18"/>
        <v>2.5550387596899227</v>
      </c>
      <c r="K116" s="968">
        <v>2.06</v>
      </c>
      <c r="L116" s="679">
        <v>4</v>
      </c>
      <c r="M116" s="736">
        <f t="shared" si="19"/>
        <v>8.24</v>
      </c>
      <c r="N116" s="644" t="s">
        <v>1007</v>
      </c>
      <c r="O116" s="838">
        <v>1.71</v>
      </c>
      <c r="P116" s="958">
        <v>43503</v>
      </c>
      <c r="Q116" s="958">
        <v>43525</v>
      </c>
      <c r="R116" s="736">
        <f t="shared" si="20"/>
        <v>20.467836257309948</v>
      </c>
      <c r="S116" s="802">
        <f>IF(INDEX(Historical!$D$7:$D$1452,MATCH(B116,Historical!$B$7:$B$1452,0))=0,"n/a",(INDEX(Historical!$C$7:$C$1452,MATCH(B116,Historical!$B$7:$B$1452,0))/INDEX(Historical!$D$7:$D$1452,MATCH(B116,Historical!$B$7:$B$1452,0))-1)*100)</f>
        <v>30.275229357798139</v>
      </c>
      <c r="T116" s="802">
        <f>IF(INDEX(Historical!$F$7:$F$1452,MATCH(B116,Historical!$B$7:$B$1452,0))=0,"n/a",((INDEX(Historical!$C$7:$C$1452,MATCH(B116,Historical!$B$7:$B$1452,0))/INDEX(Historical!$F$7:$F$1452,MATCH(B116,Historical!$B$7:$B$1452,0)))^(1/3)-1)*100)</f>
        <v>24.830821360312292</v>
      </c>
      <c r="U116" s="802">
        <f>IF(INDEX(Historical!$I$7:$I$1452,MATCH(B116,Historical!$B$7:$B$1452,0))=0,"n/a",((INDEX(Historical!$C$7:$C$1452,MATCH(B116,Historical!$B$7:$B$1452,0))/INDEX(Historical!$I$7:$I$1452,MATCH(B116,Historical!$B$7:$B$1452,0)))^(1/5)-1)*100)</f>
        <v>26.405838425943017</v>
      </c>
      <c r="V116" s="802">
        <f>IF(INDEX(Historical!$O$7:$O$1452,MATCH(B116,Historical!$B$7:$B$1452,0))=0,"n/a",((INDEX(Historical!$C$7:$C$1452,MATCH(B116,Historical!$B$7:$B$1452,0))/INDEX(Historical!$O$7:$O$1452,MATCH(B116,Historical!$B$7:$B$1452,0)))^(1/10)-1)*100)</f>
        <v>15.032889784454806</v>
      </c>
      <c r="W116" s="803">
        <f t="shared" si="21"/>
        <v>1.7565377518598411</v>
      </c>
      <c r="X116" s="804">
        <f t="shared" si="22"/>
        <v>1.4669910236635009</v>
      </c>
      <c r="Y116" s="756"/>
      <c r="Z116" s="745">
        <f t="shared" si="23"/>
        <v>53.541260558804417</v>
      </c>
      <c r="AA116" s="678">
        <f t="shared" si="24"/>
        <v>20.955165692007796</v>
      </c>
      <c r="AB116" s="679">
        <v>12</v>
      </c>
      <c r="AC116" s="959">
        <v>15.39</v>
      </c>
      <c r="AD116" s="959">
        <v>0.92</v>
      </c>
      <c r="AE116" s="959">
        <v>1.93</v>
      </c>
      <c r="AF116" s="961" t="s">
        <v>138</v>
      </c>
      <c r="AG116" s="959" t="s">
        <v>138</v>
      </c>
      <c r="AH116" s="959">
        <v>53.800000000000004</v>
      </c>
      <c r="AI116" s="959">
        <v>20.45</v>
      </c>
      <c r="AJ116" s="959">
        <v>18</v>
      </c>
      <c r="AK116" s="959">
        <v>22.84</v>
      </c>
      <c r="AL116" s="969">
        <v>189610</v>
      </c>
      <c r="AM116" s="964">
        <v>0.1</v>
      </c>
      <c r="AN116" s="962" t="s">
        <v>138</v>
      </c>
      <c r="AO116" s="845">
        <f t="shared" si="25"/>
        <v>8.0057114936251423</v>
      </c>
      <c r="AP116" s="846">
        <f t="shared" si="26"/>
        <v>28.960877185632938</v>
      </c>
      <c r="AQ116" s="680" t="str">
        <f t="shared" si="27"/>
        <v>n/a</v>
      </c>
      <c r="AR116" s="745">
        <f>INDEX(Historical!$C$7:$C$1452,MATCH(B116,Historical!$B$7:$B$1452,0))*IF(AH116="n/a",1.03,IF(AH116&lt;0,1.01,IF(AH116&gt;10,1.1,(1+AH116/100))))</f>
        <v>6.2480000000000002</v>
      </c>
      <c r="AS116" s="678">
        <f t="shared" si="28"/>
        <v>6.8728000000000007</v>
      </c>
      <c r="AT116" s="678">
        <f t="shared" si="33"/>
        <v>7.560080000000001</v>
      </c>
      <c r="AU116" s="678">
        <f t="shared" si="33"/>
        <v>8.3160880000000024</v>
      </c>
      <c r="AV116" s="678">
        <f t="shared" si="33"/>
        <v>9.1476968000000038</v>
      </c>
      <c r="AW116" s="745">
        <f t="shared" si="29"/>
        <v>38.144664800000008</v>
      </c>
      <c r="AX116" s="854">
        <f t="shared" si="30"/>
        <v>11.827803038759692</v>
      </c>
      <c r="AY116" s="1090">
        <v>1.24</v>
      </c>
      <c r="AZ116" s="964">
        <v>10.27</v>
      </c>
      <c r="BA116" s="964">
        <v>-18.21</v>
      </c>
      <c r="BB116" s="964">
        <v>-4.7</v>
      </c>
      <c r="BC116" s="964">
        <v>-6.78</v>
      </c>
      <c r="BE116" s="701">
        <v>2012</v>
      </c>
      <c r="BF116" s="986" t="e">
        <f>#VALUE!</f>
        <v>#VALUE!</v>
      </c>
      <c r="BG116" s="972">
        <v>9</v>
      </c>
    </row>
    <row r="117" spans="1:59" ht="11.25" customHeight="1" x14ac:dyDescent="0.2">
      <c r="A117" s="645" t="s">
        <v>471</v>
      </c>
      <c r="B117" s="651" t="s">
        <v>472</v>
      </c>
      <c r="C117" s="1080" t="s">
        <v>109</v>
      </c>
      <c r="D117" s="1080" t="s">
        <v>4427</v>
      </c>
      <c r="E117" s="835">
        <v>14</v>
      </c>
      <c r="F117" s="554">
        <v>266</v>
      </c>
      <c r="G117" s="554" t="s">
        <v>38</v>
      </c>
      <c r="H117" s="554" t="s">
        <v>38</v>
      </c>
      <c r="I117" s="966">
        <v>73.33</v>
      </c>
      <c r="J117" s="745">
        <f t="shared" si="18"/>
        <v>2.7273966998499932</v>
      </c>
      <c r="K117" s="968">
        <v>0.5</v>
      </c>
      <c r="L117" s="679">
        <v>4</v>
      </c>
      <c r="M117" s="736">
        <f t="shared" si="19"/>
        <v>2</v>
      </c>
      <c r="N117" s="644" t="s">
        <v>473</v>
      </c>
      <c r="O117" s="838">
        <v>0.45</v>
      </c>
      <c r="P117" s="958">
        <v>43322</v>
      </c>
      <c r="Q117" s="958">
        <v>43339</v>
      </c>
      <c r="R117" s="736">
        <f t="shared" si="20"/>
        <v>11.111111111111107</v>
      </c>
      <c r="S117" s="802">
        <f>IF(INDEX(Historical!$D$7:$D$1452,MATCH(B117,Historical!$B$7:$B$1452,0))=0,"n/a",(INDEX(Historical!$C$7:$C$1452,MATCH(B117,Historical!$B$7:$B$1452,0))/INDEX(Historical!$D$7:$D$1452,MATCH(B117,Historical!$B$7:$B$1452,0))-1)*100)</f>
        <v>2.3121387283236983</v>
      </c>
      <c r="T117" s="802">
        <f>IF(INDEX(Historical!$F$7:$F$1452,MATCH(B117,Historical!$B$7:$B$1452,0))=0,"n/a",((INDEX(Historical!$C$7:$C$1452,MATCH(B117,Historical!$B$7:$B$1452,0))/INDEX(Historical!$F$7:$F$1452,MATCH(B117,Historical!$B$7:$B$1452,0)))^(1/3)-1)*100)</f>
        <v>2.9957767644273936</v>
      </c>
      <c r="U117" s="802">
        <f>IF(INDEX(Historical!$I$7:$I$1452,MATCH(B117,Historical!$B$7:$B$1452,0))=0,"n/a",((INDEX(Historical!$C$7:$C$1452,MATCH(B117,Historical!$B$7:$B$1452,0))/INDEX(Historical!$I$7:$I$1452,MATCH(B117,Historical!$B$7:$B$1452,0)))^(1/5)-1)*100)</f>
        <v>3.7841866949636538</v>
      </c>
      <c r="V117" s="802">
        <f>IF(INDEX(Historical!$O$7:$O$1452,MATCH(B117,Historical!$B$7:$B$1452,0))=0,"n/a",((INDEX(Historical!$C$7:$C$1452,MATCH(B117,Historical!$B$7:$B$1452,0))/INDEX(Historical!$O$7:$O$1452,MATCH(B117,Historical!$B$7:$B$1452,0)))^(1/10)-1)*100)</f>
        <v>8.9660480461085648</v>
      </c>
      <c r="W117" s="803">
        <f t="shared" si="21"/>
        <v>0.42205737416342115</v>
      </c>
      <c r="X117" s="804">
        <f t="shared" si="22"/>
        <v>6.3069778249394233</v>
      </c>
      <c r="Y117" s="967"/>
      <c r="Z117" s="745">
        <f t="shared" si="23"/>
        <v>31.05590062111801</v>
      </c>
      <c r="AA117" s="678">
        <f t="shared" si="24"/>
        <v>11.386645962732919</v>
      </c>
      <c r="AB117" s="679">
        <v>12</v>
      </c>
      <c r="AC117" s="959">
        <v>6.44</v>
      </c>
      <c r="AD117" s="959">
        <v>1.63</v>
      </c>
      <c r="AE117" s="959">
        <v>4.84</v>
      </c>
      <c r="AF117" s="959">
        <v>1.32</v>
      </c>
      <c r="AG117" s="959">
        <v>11.5</v>
      </c>
      <c r="AH117" s="959">
        <v>50</v>
      </c>
      <c r="AI117" s="959">
        <v>11.86</v>
      </c>
      <c r="AJ117" s="959">
        <v>0.6</v>
      </c>
      <c r="AK117" s="959">
        <v>7.0000000000000009</v>
      </c>
      <c r="AL117" s="969">
        <v>5420</v>
      </c>
      <c r="AM117" s="964">
        <v>0.4</v>
      </c>
      <c r="AN117" s="959">
        <v>0.05</v>
      </c>
      <c r="AO117" s="845">
        <f t="shared" si="25"/>
        <v>-4.8750625679192723</v>
      </c>
      <c r="AP117" s="846">
        <f t="shared" si="26"/>
        <v>6.5115833948136466</v>
      </c>
      <c r="AQ117" s="680">
        <f t="shared" si="27"/>
        <v>-18.267719770766345</v>
      </c>
      <c r="AR117" s="745">
        <f>INDEX(Historical!$C$7:$C$1452,MATCH(B117,Historical!$B$7:$B$1452,0))*IF(AH117="n/a",1.03,IF(AH117&lt;0,1.01,IF(AH117&gt;10,1.1,(1+AH117/100))))</f>
        <v>1.9470000000000003</v>
      </c>
      <c r="AS117" s="678">
        <f t="shared" si="28"/>
        <v>2.1417000000000006</v>
      </c>
      <c r="AT117" s="678">
        <f t="shared" si="33"/>
        <v>2.2916190000000007</v>
      </c>
      <c r="AU117" s="678">
        <f t="shared" si="33"/>
        <v>2.4520323300000011</v>
      </c>
      <c r="AV117" s="678">
        <f t="shared" si="33"/>
        <v>2.6236745931000014</v>
      </c>
      <c r="AW117" s="745">
        <f t="shared" si="29"/>
        <v>11.456025923100004</v>
      </c>
      <c r="AX117" s="854">
        <f t="shared" si="30"/>
        <v>15.622563648029461</v>
      </c>
      <c r="AY117" s="1090">
        <v>1.1000000000000001</v>
      </c>
      <c r="AZ117" s="964">
        <v>4.82</v>
      </c>
      <c r="BA117" s="964">
        <v>-31.47</v>
      </c>
      <c r="BB117" s="964">
        <v>-11.19</v>
      </c>
      <c r="BC117" s="964">
        <v>-23.34</v>
      </c>
      <c r="BE117" s="701">
        <v>2005</v>
      </c>
      <c r="BF117" s="986" t="e">
        <f>#VALUE!</f>
        <v>#VALUE!</v>
      </c>
      <c r="BG117" s="972">
        <v>1.2</v>
      </c>
    </row>
    <row r="118" spans="1:59" ht="11.25" customHeight="1" x14ac:dyDescent="0.2">
      <c r="A118" s="645" t="s">
        <v>1008</v>
      </c>
      <c r="B118" s="651" t="s">
        <v>1009</v>
      </c>
      <c r="C118" s="1080" t="s">
        <v>4277</v>
      </c>
      <c r="D118" s="1080" t="s">
        <v>4413</v>
      </c>
      <c r="E118" s="835">
        <v>7</v>
      </c>
      <c r="F118" s="554">
        <v>580</v>
      </c>
      <c r="G118" s="554" t="s">
        <v>107</v>
      </c>
      <c r="H118" s="554" t="s">
        <v>107</v>
      </c>
      <c r="I118" s="966">
        <v>45.07</v>
      </c>
      <c r="J118" s="745">
        <f t="shared" si="18"/>
        <v>1.6862658087419571</v>
      </c>
      <c r="K118" s="968">
        <v>0.19</v>
      </c>
      <c r="L118" s="679">
        <v>4</v>
      </c>
      <c r="M118" s="736">
        <f t="shared" si="19"/>
        <v>0.76</v>
      </c>
      <c r="N118" s="644" t="s">
        <v>520</v>
      </c>
      <c r="O118" s="838">
        <v>0.17</v>
      </c>
      <c r="P118" s="695">
        <v>43144</v>
      </c>
      <c r="Q118" s="695">
        <v>43159</v>
      </c>
      <c r="R118" s="736">
        <f t="shared" si="20"/>
        <v>11.764705882352935</v>
      </c>
      <c r="S118" s="802">
        <f>IF(INDEX(Historical!$D$7:$D$1452,MATCH(B118,Historical!$B$7:$B$1452,0))=0,"n/a",(INDEX(Historical!$C$7:$C$1452,MATCH(B118,Historical!$B$7:$B$1452,0))/INDEX(Historical!$D$7:$D$1452,MATCH(B118,Historical!$B$7:$B$1452,0))-1)*100)</f>
        <v>13.333333333333353</v>
      </c>
      <c r="T118" s="802">
        <f>IF(INDEX(Historical!$F$7:$F$1452,MATCH(B118,Historical!$B$7:$B$1452,0))=0,"n/a",((INDEX(Historical!$C$7:$C$1452,MATCH(B118,Historical!$B$7:$B$1452,0))/INDEX(Historical!$F$7:$F$1452,MATCH(B118,Historical!$B$7:$B$1452,0)))^(1/3)-1)*100)</f>
        <v>16.505604888837343</v>
      </c>
      <c r="U118" s="802">
        <f>IF(INDEX(Historical!$I$7:$I$1452,MATCH(B118,Historical!$B$7:$B$1452,0))=0,"n/a",((INDEX(Historical!$C$7:$C$1452,MATCH(B118,Historical!$B$7:$B$1452,0))/INDEX(Historical!$I$7:$I$1452,MATCH(B118,Historical!$B$7:$B$1452,0)))^(1/5)-1)*100)</f>
        <v>13.564157249607756</v>
      </c>
      <c r="V118" s="802" t="str">
        <f>IF(INDEX(Historical!$O$7:$O$1452,MATCH(B118,Historical!$B$7:$B$1452,0))=0,"n/a",((INDEX(Historical!$C$7:$C$1452,MATCH(B118,Historical!$B$7:$B$1452,0))/INDEX(Historical!$O$7:$O$1452,MATCH(B118,Historical!$B$7:$B$1452,0)))^(1/10)-1)*100)</f>
        <v>n/a</v>
      </c>
      <c r="W118" s="803" t="str">
        <f t="shared" si="21"/>
        <v>n/a</v>
      </c>
      <c r="X118" s="804">
        <f t="shared" si="22"/>
        <v>2.0867934230165779</v>
      </c>
      <c r="Y118" s="967"/>
      <c r="Z118" s="745">
        <f t="shared" si="23"/>
        <v>32.340425531914889</v>
      </c>
      <c r="AA118" s="678">
        <f t="shared" si="24"/>
        <v>19.178723404255319</v>
      </c>
      <c r="AB118" s="679">
        <v>3</v>
      </c>
      <c r="AC118" s="959">
        <v>2.35</v>
      </c>
      <c r="AD118" s="959">
        <v>1.2</v>
      </c>
      <c r="AE118" s="959">
        <v>1.03</v>
      </c>
      <c r="AF118" s="959">
        <v>9.93</v>
      </c>
      <c r="AG118" s="959">
        <v>58.8</v>
      </c>
      <c r="AH118" s="961">
        <v>19.5</v>
      </c>
      <c r="AI118" s="961">
        <v>9.91</v>
      </c>
      <c r="AJ118" s="959">
        <v>6.5</v>
      </c>
      <c r="AK118" s="959">
        <v>15.959999999999999</v>
      </c>
      <c r="AL118" s="969">
        <v>6610</v>
      </c>
      <c r="AM118" s="964">
        <v>1.6</v>
      </c>
      <c r="AN118" s="959">
        <v>2.76</v>
      </c>
      <c r="AO118" s="845">
        <f t="shared" si="25"/>
        <v>-3.9283003459056047</v>
      </c>
      <c r="AP118" s="846">
        <f t="shared" si="26"/>
        <v>15.250423058349714</v>
      </c>
      <c r="AQ118" s="680">
        <f t="shared" si="27"/>
        <v>190.9331526154765</v>
      </c>
      <c r="AR118" s="745">
        <f>INDEX(Historical!$C$7:$C$1452,MATCH(B118,Historical!$B$7:$B$1452,0))*IF(AH118="n/a",1.03,IF(AH118&lt;0,1.01,IF(AH118&gt;10,1.1,(1+AH118/100))))</f>
        <v>0.74800000000000011</v>
      </c>
      <c r="AS118" s="678">
        <f t="shared" si="28"/>
        <v>0.82212680000000005</v>
      </c>
      <c r="AT118" s="678">
        <f t="shared" si="33"/>
        <v>0.90433948000000008</v>
      </c>
      <c r="AU118" s="678">
        <f t="shared" si="33"/>
        <v>0.99477342800000013</v>
      </c>
      <c r="AV118" s="678">
        <f t="shared" si="33"/>
        <v>1.0942507708000002</v>
      </c>
      <c r="AW118" s="745">
        <f t="shared" si="29"/>
        <v>4.5634904788000004</v>
      </c>
      <c r="AX118" s="854">
        <f t="shared" si="30"/>
        <v>10.12533942489461</v>
      </c>
      <c r="AY118" s="1090">
        <v>1.1200000000000001</v>
      </c>
      <c r="AZ118" s="964">
        <v>28.000000000000004</v>
      </c>
      <c r="BA118" s="964">
        <v>-14.77</v>
      </c>
      <c r="BB118" s="964">
        <v>-8.42</v>
      </c>
      <c r="BC118" s="964">
        <v>-2.33</v>
      </c>
      <c r="BE118" s="701">
        <v>2012</v>
      </c>
      <c r="BF118" s="986" t="e">
        <f>#VALUE!</f>
        <v>#VALUE!</v>
      </c>
      <c r="BG118" s="972">
        <v>9.6</v>
      </c>
    </row>
    <row r="119" spans="1:59" ht="11.25" customHeight="1" x14ac:dyDescent="0.2">
      <c r="A119" s="667" t="s">
        <v>1010</v>
      </c>
      <c r="B119" s="651" t="s">
        <v>1011</v>
      </c>
      <c r="C119" s="1080" t="s">
        <v>248</v>
      </c>
      <c r="D119" s="1080" t="s">
        <v>4422</v>
      </c>
      <c r="E119" s="836">
        <v>6</v>
      </c>
      <c r="F119" s="554">
        <v>672</v>
      </c>
      <c r="G119" s="554" t="s">
        <v>116</v>
      </c>
      <c r="H119" s="554" t="s">
        <v>116</v>
      </c>
      <c r="I119" s="966">
        <v>34.74</v>
      </c>
      <c r="J119" s="745">
        <f t="shared" si="18"/>
        <v>1.9573978123200921</v>
      </c>
      <c r="K119" s="968">
        <v>0.17</v>
      </c>
      <c r="L119" s="679">
        <v>4</v>
      </c>
      <c r="M119" s="736">
        <f t="shared" si="19"/>
        <v>0.68</v>
      </c>
      <c r="N119" s="644" t="s">
        <v>150</v>
      </c>
      <c r="O119" s="838">
        <v>0.14000000000000001</v>
      </c>
      <c r="P119" s="960">
        <v>43069</v>
      </c>
      <c r="Q119" s="960">
        <v>43084</v>
      </c>
      <c r="R119" s="736">
        <f t="shared" si="20"/>
        <v>21.428571428571423</v>
      </c>
      <c r="S119" s="802">
        <f>IF(INDEX(Historical!$D$7:$D$1452,MATCH(B119,Historical!$B$7:$B$1452,0))=0,"n/a",(INDEX(Historical!$C$7:$C$1452,MATCH(B119,Historical!$B$7:$B$1452,0))/INDEX(Historical!$D$7:$D$1452,MATCH(B119,Historical!$B$7:$B$1452,0))-1)*100)</f>
        <v>11.320754716981153</v>
      </c>
      <c r="T119" s="802">
        <f>IF(INDEX(Historical!$F$7:$F$1452,MATCH(B119,Historical!$B$7:$B$1452,0))=0,"n/a",((INDEX(Historical!$C$7:$C$1452,MATCH(B119,Historical!$B$7:$B$1452,0))/INDEX(Historical!$F$7:$F$1452,MATCH(B119,Historical!$B$7:$B$1452,0)))^(1/3)-1)*100)</f>
        <v>5.322270081365299</v>
      </c>
      <c r="U119" s="802" t="str">
        <f>IF(INDEX(Historical!$I$7:$I$1452,MATCH(B119,Historical!$B$7:$B$1452,0))=0,"n/a",((INDEX(Historical!$C$7:$C$1452,MATCH(B119,Historical!$B$7:$B$1452,0))/INDEX(Historical!$I$7:$I$1452,MATCH(B119,Historical!$B$7:$B$1452,0)))^(1/5)-1)*100)</f>
        <v>n/a</v>
      </c>
      <c r="V119" s="802">
        <f>IF(INDEX(Historical!$O$7:$O$1452,MATCH(B119,Historical!$B$7:$B$1452,0))=0,"n/a",((INDEX(Historical!$C$7:$C$1452,MATCH(B119,Historical!$B$7:$B$1452,0))/INDEX(Historical!$O$7:$O$1452,MATCH(B119,Historical!$B$7:$B$1452,0)))^(1/10)-1)*100)</f>
        <v>13.250547181142869</v>
      </c>
      <c r="W119" s="803" t="str">
        <f t="shared" si="21"/>
        <v>n/a</v>
      </c>
      <c r="X119" s="804" t="str">
        <f t="shared" si="22"/>
        <v>n/a</v>
      </c>
      <c r="Y119" s="770" t="s">
        <v>4484</v>
      </c>
      <c r="Z119" s="745">
        <f t="shared" si="23"/>
        <v>17.662337662337663</v>
      </c>
      <c r="AA119" s="678">
        <f t="shared" si="24"/>
        <v>9.0233766233766239</v>
      </c>
      <c r="AB119" s="679">
        <v>12</v>
      </c>
      <c r="AC119" s="959">
        <v>3.85</v>
      </c>
      <c r="AD119" s="959">
        <v>1.21</v>
      </c>
      <c r="AE119" s="959">
        <v>0.7</v>
      </c>
      <c r="AF119" s="959">
        <v>1.77</v>
      </c>
      <c r="AG119" s="959">
        <v>14.2</v>
      </c>
      <c r="AH119" s="959">
        <v>22</v>
      </c>
      <c r="AI119" s="959">
        <v>6.1400000000000006</v>
      </c>
      <c r="AJ119" s="959">
        <v>10.100000000000001</v>
      </c>
      <c r="AK119" s="959">
        <v>7.4499999999999993</v>
      </c>
      <c r="AL119" s="969">
        <v>7360</v>
      </c>
      <c r="AM119" s="964">
        <v>0.1</v>
      </c>
      <c r="AN119" s="959">
        <v>0.53</v>
      </c>
      <c r="AO119" s="845" t="str">
        <f t="shared" si="25"/>
        <v>n/a</v>
      </c>
      <c r="AP119" s="846" t="str">
        <f t="shared" si="26"/>
        <v>n/a</v>
      </c>
      <c r="AQ119" s="680">
        <f t="shared" si="27"/>
        <v>-15.748058714415302</v>
      </c>
      <c r="AR119" s="745">
        <f>INDEX(Historical!$C$7:$C$1452,MATCH(B119,Historical!$B$7:$B$1452,0))*IF(AH119="n/a",1.03,IF(AH119&lt;0,1.01,IF(AH119&gt;10,1.1,(1+AH119/100))))</f>
        <v>0.64900000000000013</v>
      </c>
      <c r="AS119" s="678">
        <f t="shared" si="28"/>
        <v>0.68884860000000003</v>
      </c>
      <c r="AT119" s="678">
        <f t="shared" si="33"/>
        <v>0.74016782070000009</v>
      </c>
      <c r="AU119" s="678">
        <f t="shared" si="33"/>
        <v>0.79531032334215013</v>
      </c>
      <c r="AV119" s="678">
        <f t="shared" si="33"/>
        <v>0.85456094243114034</v>
      </c>
      <c r="AW119" s="745">
        <f t="shared" si="29"/>
        <v>3.7278876864732906</v>
      </c>
      <c r="AX119" s="854">
        <f t="shared" si="30"/>
        <v>10.730822355996807</v>
      </c>
      <c r="AY119" s="1090">
        <v>1.62</v>
      </c>
      <c r="AZ119" s="964">
        <v>7.02</v>
      </c>
      <c r="BA119" s="964">
        <v>-40.33</v>
      </c>
      <c r="BB119" s="964">
        <v>-7.4300000000000006</v>
      </c>
      <c r="BC119" s="964">
        <v>-22.21</v>
      </c>
      <c r="BE119" s="701">
        <v>2014</v>
      </c>
      <c r="BF119" s="986" t="e">
        <f>#VALUE!</f>
        <v>#VALUE!</v>
      </c>
      <c r="BG119" s="972">
        <v>5.6000000000000005</v>
      </c>
    </row>
    <row r="120" spans="1:59" s="882" customFormat="1" ht="11.25" customHeight="1" x14ac:dyDescent="0.2">
      <c r="A120" s="740" t="s">
        <v>1012</v>
      </c>
      <c r="B120" s="890" t="s">
        <v>1013</v>
      </c>
      <c r="C120" s="1080" t="s">
        <v>109</v>
      </c>
      <c r="D120" s="1080" t="s">
        <v>4427</v>
      </c>
      <c r="E120" s="862">
        <v>6</v>
      </c>
      <c r="F120" s="554">
        <v>678</v>
      </c>
      <c r="G120" s="1179" t="s">
        <v>38</v>
      </c>
      <c r="H120" s="1179" t="s">
        <v>38</v>
      </c>
      <c r="I120" s="863">
        <v>10.57</v>
      </c>
      <c r="J120" s="864">
        <f t="shared" si="18"/>
        <v>4.5411542100283819</v>
      </c>
      <c r="K120" s="865">
        <v>0.12</v>
      </c>
      <c r="L120" s="866">
        <v>4</v>
      </c>
      <c r="M120" s="867">
        <f t="shared" si="19"/>
        <v>0.48</v>
      </c>
      <c r="N120" s="868" t="s">
        <v>978</v>
      </c>
      <c r="O120" s="869">
        <v>0.11</v>
      </c>
      <c r="P120" s="886">
        <v>43132</v>
      </c>
      <c r="Q120" s="886">
        <v>43147</v>
      </c>
      <c r="R120" s="867">
        <f t="shared" si="20"/>
        <v>9.0909090909090864</v>
      </c>
      <c r="S120" s="802">
        <f>IF(INDEX(Historical!$D$7:$D$1452,MATCH(B120,Historical!$B$7:$B$1452,0))=0,"n/a",(INDEX(Historical!$C$7:$C$1452,MATCH(B120,Historical!$B$7:$B$1452,0))/INDEX(Historical!$D$7:$D$1452,MATCH(B120,Historical!$B$7:$B$1452,0))-1)*100)</f>
        <v>9.9999999999999858</v>
      </c>
      <c r="T120" s="802">
        <f>IF(INDEX(Historical!$F$7:$F$1452,MATCH(B120,Historical!$B$7:$B$1452,0))=0,"n/a",((INDEX(Historical!$C$7:$C$1452,MATCH(B120,Historical!$B$7:$B$1452,0))/INDEX(Historical!$F$7:$F$1452,MATCH(B120,Historical!$B$7:$B$1452,0)))^(1/3)-1)*100)</f>
        <v>11.199004528465784</v>
      </c>
      <c r="U120" s="802">
        <f>IF(INDEX(Historical!$I$7:$I$1452,MATCH(B120,Historical!$B$7:$B$1452,0))=0,"n/a",((INDEX(Historical!$C$7:$C$1452,MATCH(B120,Historical!$B$7:$B$1452,0))/INDEX(Historical!$I$7:$I$1452,MATCH(B120,Historical!$B$7:$B$1452,0)))^(1/5)-1)*100)</f>
        <v>61.53942662021781</v>
      </c>
      <c r="V120" s="802">
        <f>IF(INDEX(Historical!$O$7:$O$1452,MATCH(B120,Historical!$B$7:$B$1452,0))=0,"n/a",((INDEX(Historical!$C$7:$C$1452,MATCH(B120,Historical!$B$7:$B$1452,0))/INDEX(Historical!$O$7:$O$1452,MATCH(B120,Historical!$B$7:$B$1452,0)))^(1/10)-1)*100)</f>
        <v>2.0269766762328834</v>
      </c>
      <c r="W120" s="871">
        <f t="shared" si="21"/>
        <v>30.36020460511082</v>
      </c>
      <c r="X120" s="872" t="str">
        <f t="shared" si="22"/>
        <v>n/a</v>
      </c>
      <c r="Y120" s="883"/>
      <c r="Z120" s="864">
        <f t="shared" si="23"/>
        <v>126.31578947368421</v>
      </c>
      <c r="AA120" s="874">
        <f t="shared" si="24"/>
        <v>27.815789473684212</v>
      </c>
      <c r="AB120" s="866">
        <v>12</v>
      </c>
      <c r="AC120" s="875">
        <v>0.38</v>
      </c>
      <c r="AD120" s="875">
        <v>2.74</v>
      </c>
      <c r="AE120" s="875">
        <v>3.21</v>
      </c>
      <c r="AF120" s="875">
        <v>1.23</v>
      </c>
      <c r="AG120" s="875">
        <v>3.1</v>
      </c>
      <c r="AH120" s="875">
        <v>-30.8</v>
      </c>
      <c r="AI120" s="875">
        <v>6.5600000000000005</v>
      </c>
      <c r="AJ120" s="875">
        <v>-0.3</v>
      </c>
      <c r="AK120" s="875">
        <v>10.18</v>
      </c>
      <c r="AL120" s="876">
        <v>908.7</v>
      </c>
      <c r="AM120" s="877">
        <v>1.2</v>
      </c>
      <c r="AN120" s="875">
        <v>0.14000000000000001</v>
      </c>
      <c r="AO120" s="878">
        <f t="shared" si="25"/>
        <v>38.264791356561979</v>
      </c>
      <c r="AP120" s="879">
        <f t="shared" si="26"/>
        <v>66.080580830246191</v>
      </c>
      <c r="AQ120" s="880">
        <f t="shared" si="27"/>
        <v>23.312468600221848</v>
      </c>
      <c r="AR120" s="745">
        <f>INDEX(Historical!$C$7:$C$1452,MATCH(B120,Historical!$B$7:$B$1452,0))*IF(AH120="n/a",1.03,IF(AH120&lt;0,1.01,IF(AH120&gt;10,1.1,(1+AH120/100))))</f>
        <v>0.44440000000000002</v>
      </c>
      <c r="AS120" s="874">
        <f t="shared" si="28"/>
        <v>0.47355264000000008</v>
      </c>
      <c r="AT120" s="874">
        <f t="shared" si="33"/>
        <v>0.52090790400000009</v>
      </c>
      <c r="AU120" s="874">
        <f t="shared" si="33"/>
        <v>0.57299869440000017</v>
      </c>
      <c r="AV120" s="874">
        <f t="shared" si="33"/>
        <v>0.63029856384000027</v>
      </c>
      <c r="AW120" s="864">
        <f t="shared" si="29"/>
        <v>2.6421578022400007</v>
      </c>
      <c r="AX120" s="881">
        <f t="shared" si="30"/>
        <v>24.996762556669829</v>
      </c>
      <c r="AY120" s="1091">
        <v>0.95</v>
      </c>
      <c r="AZ120" s="877">
        <v>5.7</v>
      </c>
      <c r="BA120" s="877">
        <v>-40.78</v>
      </c>
      <c r="BB120" s="877">
        <v>-14.430000000000001</v>
      </c>
      <c r="BC120" s="877">
        <v>-27.66</v>
      </c>
      <c r="BD120" s="1007"/>
      <c r="BE120" s="701">
        <v>2013</v>
      </c>
      <c r="BF120" s="986" t="e">
        <f>#VALUE!</f>
        <v>#VALUE!</v>
      </c>
      <c r="BG120" s="938">
        <v>0.3</v>
      </c>
    </row>
    <row r="121" spans="1:59" ht="11.25" customHeight="1" x14ac:dyDescent="0.2">
      <c r="A121" s="645" t="s">
        <v>160</v>
      </c>
      <c r="B121" s="651" t="s">
        <v>161</v>
      </c>
      <c r="C121" s="1080" t="s">
        <v>113</v>
      </c>
      <c r="D121" s="1080" t="s">
        <v>4410</v>
      </c>
      <c r="E121" s="835">
        <v>33</v>
      </c>
      <c r="F121" s="554">
        <v>82</v>
      </c>
      <c r="G121" s="554" t="s">
        <v>38</v>
      </c>
      <c r="H121" s="554" t="s">
        <v>38</v>
      </c>
      <c r="I121" s="959">
        <v>43.46</v>
      </c>
      <c r="J121" s="745">
        <f t="shared" si="18"/>
        <v>1.9558214450069027</v>
      </c>
      <c r="K121" s="974">
        <v>0.21249999999999999</v>
      </c>
      <c r="L121" s="679">
        <v>4</v>
      </c>
      <c r="M121" s="736">
        <f t="shared" si="19"/>
        <v>0.85</v>
      </c>
      <c r="N121" s="644" t="s">
        <v>162</v>
      </c>
      <c r="O121" s="839">
        <v>0.20749999999999999</v>
      </c>
      <c r="P121" s="958">
        <v>43382</v>
      </c>
      <c r="Q121" s="958">
        <v>43404</v>
      </c>
      <c r="R121" s="736">
        <f t="shared" si="20"/>
        <v>2.4096385542168699</v>
      </c>
      <c r="S121" s="802">
        <f>IF(INDEX(Historical!$D$7:$D$1452,MATCH(B121,Historical!$B$7:$B$1452,0))=0,"n/a",(INDEX(Historical!$C$7:$C$1452,MATCH(B121,Historical!$B$7:$B$1452,0))/INDEX(Historical!$D$7:$D$1452,MATCH(B121,Historical!$B$7:$B$1452,0))-1)*100)</f>
        <v>1.2307692307692353</v>
      </c>
      <c r="T121" s="802">
        <f>IF(INDEX(Historical!$F$7:$F$1452,MATCH(B121,Historical!$B$7:$B$1452,0))=0,"n/a",((INDEX(Historical!$C$7:$C$1452,MATCH(B121,Historical!$B$7:$B$1452,0))/INDEX(Historical!$F$7:$F$1452,MATCH(B121,Historical!$B$7:$B$1452,0)))^(1/3)-1)*100)</f>
        <v>1.5676529125903338</v>
      </c>
      <c r="U121" s="802">
        <f>IF(INDEX(Historical!$I$7:$I$1452,MATCH(B121,Historical!$B$7:$B$1452,0))=0,"n/a",((INDEX(Historical!$C$7:$C$1452,MATCH(B121,Historical!$B$7:$B$1452,0))/INDEX(Historical!$I$7:$I$1452,MATCH(B121,Historical!$B$7:$B$1452,0)))^(1/5)-1)*100)</f>
        <v>1.9990030115655255</v>
      </c>
      <c r="V121" s="802">
        <f>IF(INDEX(Historical!$O$7:$O$1452,MATCH(B121,Historical!$B$7:$B$1452,0))=0,"n/a",((INDEX(Historical!$C$7:$C$1452,MATCH(B121,Historical!$B$7:$B$1452,0))/INDEX(Historical!$O$7:$O$1452,MATCH(B121,Historical!$B$7:$B$1452,0)))^(1/10)-1)*100)</f>
        <v>3.7351896095043857</v>
      </c>
      <c r="W121" s="803">
        <f t="shared" si="21"/>
        <v>0.53518113417293667</v>
      </c>
      <c r="X121" s="804">
        <f t="shared" si="22"/>
        <v>8.8061806676895393E-2</v>
      </c>
      <c r="Y121" s="651"/>
      <c r="Z121" s="745">
        <f t="shared" si="23"/>
        <v>38.636363636363633</v>
      </c>
      <c r="AA121" s="678">
        <f t="shared" si="24"/>
        <v>19.754545454545454</v>
      </c>
      <c r="AB121" s="679">
        <v>7</v>
      </c>
      <c r="AC121" s="959">
        <v>2.2000000000000002</v>
      </c>
      <c r="AD121" s="959">
        <v>1.71</v>
      </c>
      <c r="AE121" s="959">
        <v>1.98</v>
      </c>
      <c r="AF121" s="959">
        <v>2.93</v>
      </c>
      <c r="AG121" s="959">
        <v>12.7</v>
      </c>
      <c r="AH121" s="959">
        <v>16</v>
      </c>
      <c r="AI121" s="959">
        <v>8.4599999999999991</v>
      </c>
      <c r="AJ121" s="959">
        <v>22.7</v>
      </c>
      <c r="AK121" s="959">
        <v>11.5</v>
      </c>
      <c r="AL121" s="969">
        <v>2330</v>
      </c>
      <c r="AM121" s="964">
        <v>1.6</v>
      </c>
      <c r="AN121" s="959">
        <v>0</v>
      </c>
      <c r="AO121" s="845">
        <f t="shared" si="25"/>
        <v>-15.799720997973026</v>
      </c>
      <c r="AP121" s="846">
        <f t="shared" si="26"/>
        <v>3.9548244565724282</v>
      </c>
      <c r="AQ121" s="680">
        <f t="shared" si="27"/>
        <v>60.389551033750564</v>
      </c>
      <c r="AR121" s="745">
        <f>INDEX(Historical!$C$7:$C$1452,MATCH(B121,Historical!$B$7:$B$1452,0))*IF(AH121="n/a",1.03,IF(AH121&lt;0,1.01,IF(AH121&gt;10,1.1,(1+AH121/100))))</f>
        <v>0.90475000000000005</v>
      </c>
      <c r="AS121" s="678">
        <f t="shared" si="28"/>
        <v>0.98129185000000008</v>
      </c>
      <c r="AT121" s="678">
        <f t="shared" si="33"/>
        <v>1.0794210350000002</v>
      </c>
      <c r="AU121" s="678">
        <f t="shared" si="33"/>
        <v>1.1873631385000003</v>
      </c>
      <c r="AV121" s="678">
        <f t="shared" si="33"/>
        <v>1.3060994523500005</v>
      </c>
      <c r="AW121" s="745">
        <f t="shared" si="29"/>
        <v>5.4589254758500019</v>
      </c>
      <c r="AX121" s="854">
        <f t="shared" si="30"/>
        <v>12.560804132190523</v>
      </c>
      <c r="AY121" s="1090">
        <v>1.03</v>
      </c>
      <c r="AZ121" s="964">
        <v>24.169999999999998</v>
      </c>
      <c r="BA121" s="964">
        <v>-8.2199999999999989</v>
      </c>
      <c r="BB121" s="964">
        <v>4.47</v>
      </c>
      <c r="BC121" s="964">
        <v>9.24</v>
      </c>
      <c r="BE121" s="701">
        <v>1986</v>
      </c>
      <c r="BF121" s="986" t="e">
        <f>#VALUE!</f>
        <v>#VALUE!</v>
      </c>
      <c r="BG121" s="972">
        <v>9.1</v>
      </c>
    </row>
    <row r="122" spans="1:59" ht="11.25" customHeight="1" x14ac:dyDescent="0.2">
      <c r="A122" s="645" t="s">
        <v>474</v>
      </c>
      <c r="B122" s="651" t="s">
        <v>475</v>
      </c>
      <c r="C122" s="1080" t="s">
        <v>248</v>
      </c>
      <c r="D122" s="1080" t="s">
        <v>4441</v>
      </c>
      <c r="E122" s="836">
        <v>13</v>
      </c>
      <c r="F122" s="554">
        <v>282</v>
      </c>
      <c r="G122" s="554" t="s">
        <v>107</v>
      </c>
      <c r="H122" s="554" t="s">
        <v>107</v>
      </c>
      <c r="I122" s="966">
        <v>43.98</v>
      </c>
      <c r="J122" s="745">
        <f t="shared" si="18"/>
        <v>3.456116416552979</v>
      </c>
      <c r="K122" s="968">
        <v>0.38</v>
      </c>
      <c r="L122" s="679">
        <v>4</v>
      </c>
      <c r="M122" s="736">
        <f t="shared" si="19"/>
        <v>1.52</v>
      </c>
      <c r="N122" s="644" t="s">
        <v>291</v>
      </c>
      <c r="O122" s="838">
        <v>0.34</v>
      </c>
      <c r="P122" s="960">
        <v>42985</v>
      </c>
      <c r="Q122" s="960">
        <v>43006</v>
      </c>
      <c r="R122" s="736">
        <f t="shared" si="20"/>
        <v>11.764705882352935</v>
      </c>
      <c r="S122" s="802">
        <f>IF(INDEX(Historical!$D$7:$D$1452,MATCH(B122,Historical!$B$7:$B$1452,0))=0,"n/a",(INDEX(Historical!$C$7:$C$1452,MATCH(B122,Historical!$B$7:$B$1452,0))/INDEX(Historical!$D$7:$D$1452,MATCH(B122,Historical!$B$7:$B$1452,0))-1)*100)</f>
        <v>9.0909090909090828</v>
      </c>
      <c r="T122" s="802">
        <f>IF(INDEX(Historical!$F$7:$F$1452,MATCH(B122,Historical!$B$7:$B$1452,0))=0,"n/a",((INDEX(Historical!$C$7:$C$1452,MATCH(B122,Historical!$B$7:$B$1452,0))/INDEX(Historical!$F$7:$F$1452,MATCH(B122,Historical!$B$7:$B$1452,0)))^(1/3)-1)*100)</f>
        <v>11.457607795906144</v>
      </c>
      <c r="U122" s="802">
        <f>IF(INDEX(Historical!$I$7:$I$1452,MATCH(B122,Historical!$B$7:$B$1452,0))=0,"n/a",((INDEX(Historical!$C$7:$C$1452,MATCH(B122,Historical!$B$7:$B$1452,0))/INDEX(Historical!$I$7:$I$1452,MATCH(B122,Historical!$B$7:$B$1452,0)))^(1/5)-1)*100)</f>
        <v>14.869835499703509</v>
      </c>
      <c r="V122" s="802">
        <f>IF(INDEX(Historical!$O$7:$O$1452,MATCH(B122,Historical!$B$7:$B$1452,0))=0,"n/a",((INDEX(Historical!$C$7:$C$1452,MATCH(B122,Historical!$B$7:$B$1452,0))/INDEX(Historical!$O$7:$O$1452,MATCH(B122,Historical!$B$7:$B$1452,0)))^(1/10)-1)*100)</f>
        <v>14.25044217106155</v>
      </c>
      <c r="W122" s="803">
        <f t="shared" si="21"/>
        <v>1.0434648498065389</v>
      </c>
      <c r="X122" s="804">
        <f t="shared" si="22"/>
        <v>2.6553277678041978</v>
      </c>
      <c r="Y122" s="651" t="s">
        <v>4492</v>
      </c>
      <c r="Z122" s="745">
        <f t="shared" si="23"/>
        <v>44.970414201183431</v>
      </c>
      <c r="AA122" s="678">
        <f t="shared" si="24"/>
        <v>13.011834319526626</v>
      </c>
      <c r="AB122" s="679">
        <v>6</v>
      </c>
      <c r="AC122" s="959">
        <v>3.38</v>
      </c>
      <c r="AD122" s="959">
        <v>2.1800000000000002</v>
      </c>
      <c r="AE122" s="959">
        <v>0.56000000000000005</v>
      </c>
      <c r="AF122" s="961" t="s">
        <v>138</v>
      </c>
      <c r="AG122" s="961">
        <v>-21.099999999999998</v>
      </c>
      <c r="AH122" s="959">
        <v>-1.5</v>
      </c>
      <c r="AI122" s="959">
        <v>5.28</v>
      </c>
      <c r="AJ122" s="959">
        <v>5.6000000000000005</v>
      </c>
      <c r="AK122" s="959">
        <v>5.9700000000000006</v>
      </c>
      <c r="AL122" s="969">
        <v>1760</v>
      </c>
      <c r="AM122" s="964">
        <v>0.70000000000000007</v>
      </c>
      <c r="AN122" s="959" t="s">
        <v>138</v>
      </c>
      <c r="AO122" s="845">
        <f t="shared" si="25"/>
        <v>5.3141175967298633</v>
      </c>
      <c r="AP122" s="846">
        <f t="shared" si="26"/>
        <v>18.325951916256489</v>
      </c>
      <c r="AQ122" s="680" t="str">
        <f t="shared" si="27"/>
        <v>n/a</v>
      </c>
      <c r="AR122" s="745">
        <f>INDEX(Historical!$C$7:$C$1452,MATCH(B122,Historical!$B$7:$B$1452,0))*IF(AH122="n/a",1.03,IF(AH122&lt;0,1.01,IF(AH122&gt;10,1.1,(1+AH122/100))))</f>
        <v>1.4543999999999999</v>
      </c>
      <c r="AS122" s="678">
        <f t="shared" si="28"/>
        <v>1.5311923199999999</v>
      </c>
      <c r="AT122" s="678">
        <f t="shared" si="33"/>
        <v>1.622604501504</v>
      </c>
      <c r="AU122" s="678">
        <f t="shared" si="33"/>
        <v>1.719473990243789</v>
      </c>
      <c r="AV122" s="678">
        <f t="shared" si="33"/>
        <v>1.8221265874613433</v>
      </c>
      <c r="AW122" s="745">
        <f t="shared" si="29"/>
        <v>8.1497973992091328</v>
      </c>
      <c r="AX122" s="854">
        <f t="shared" si="30"/>
        <v>18.530689857228587</v>
      </c>
      <c r="AY122" s="1090">
        <v>0.3</v>
      </c>
      <c r="AZ122" s="964">
        <v>37.31</v>
      </c>
      <c r="BA122" s="964">
        <v>-18.77</v>
      </c>
      <c r="BB122" s="964">
        <v>-8.1199999999999992</v>
      </c>
      <c r="BC122" s="964">
        <v>-3.54</v>
      </c>
      <c r="BE122" s="701">
        <v>2006</v>
      </c>
      <c r="BF122" s="986" t="e">
        <f>#VALUE!</f>
        <v>#VALUE!</v>
      </c>
      <c r="BG122" s="972">
        <v>10.7</v>
      </c>
    </row>
    <row r="123" spans="1:59" ht="11.25" customHeight="1" x14ac:dyDescent="0.2">
      <c r="A123" s="566" t="s">
        <v>1016</v>
      </c>
      <c r="B123" s="651" t="s">
        <v>1017</v>
      </c>
      <c r="C123" s="1080" t="s">
        <v>155</v>
      </c>
      <c r="D123" s="1080" t="s">
        <v>4437</v>
      </c>
      <c r="E123" s="835">
        <v>10</v>
      </c>
      <c r="F123" s="554">
        <v>336</v>
      </c>
      <c r="G123" s="554" t="s">
        <v>116</v>
      </c>
      <c r="H123" s="554" t="s">
        <v>116</v>
      </c>
      <c r="I123" s="966">
        <v>51.98</v>
      </c>
      <c r="J123" s="745">
        <f t="shared" si="18"/>
        <v>3.1550596383224319</v>
      </c>
      <c r="K123" s="968">
        <v>0.41</v>
      </c>
      <c r="L123" s="679">
        <v>4</v>
      </c>
      <c r="M123" s="736">
        <f t="shared" si="19"/>
        <v>1.64</v>
      </c>
      <c r="N123" s="644" t="s">
        <v>141</v>
      </c>
      <c r="O123" s="838">
        <v>0.4</v>
      </c>
      <c r="P123" s="958">
        <v>43468</v>
      </c>
      <c r="Q123" s="958">
        <v>43497</v>
      </c>
      <c r="R123" s="736">
        <f t="shared" si="20"/>
        <v>2.4999999999999885</v>
      </c>
      <c r="S123" s="802">
        <f>IF(INDEX(Historical!$D$7:$D$1452,MATCH(B123,Historical!$B$7:$B$1452,0))=0,"n/a",(INDEX(Historical!$C$7:$C$1452,MATCH(B123,Historical!$B$7:$B$1452,0))/INDEX(Historical!$D$7:$D$1452,MATCH(B123,Historical!$B$7:$B$1452,0))-1)*100)</f>
        <v>2.6315789473684292</v>
      </c>
      <c r="T123" s="802">
        <f>IF(INDEX(Historical!$F$7:$F$1452,MATCH(B123,Historical!$B$7:$B$1452,0))=0,"n/a",((INDEX(Historical!$C$7:$C$1452,MATCH(B123,Historical!$B$7:$B$1452,0))/INDEX(Historical!$F$7:$F$1452,MATCH(B123,Historical!$B$7:$B$1452,0)))^(1/3)-1)*100)</f>
        <v>2.467356456966896</v>
      </c>
      <c r="U123" s="802">
        <f>IF(INDEX(Historical!$I$7:$I$1452,MATCH(B123,Historical!$B$7:$B$1452,0))=0,"n/a",((INDEX(Historical!$C$7:$C$1452,MATCH(B123,Historical!$B$7:$B$1452,0))/INDEX(Historical!$I$7:$I$1452,MATCH(B123,Historical!$B$7:$B$1452,0)))^(1/5)-1)*100)</f>
        <v>2.7820174603307546</v>
      </c>
      <c r="V123" s="802">
        <f>IF(INDEX(Historical!$O$7:$O$1452,MATCH(B123,Historical!$B$7:$B$1452,0))=0,"n/a",((INDEX(Historical!$C$7:$C$1452,MATCH(B123,Historical!$B$7:$B$1452,0))/INDEX(Historical!$O$7:$O$1452,MATCH(B123,Historical!$B$7:$B$1452,0)))^(1/10)-1)*100)</f>
        <v>3.3690815619549674</v>
      </c>
      <c r="W123" s="803">
        <f t="shared" si="21"/>
        <v>0.82574951338264457</v>
      </c>
      <c r="X123" s="804">
        <f t="shared" si="22"/>
        <v>0.18183120655756568</v>
      </c>
      <c r="Y123" s="756"/>
      <c r="Z123" s="745">
        <f t="shared" si="23"/>
        <v>61.423220973782769</v>
      </c>
      <c r="AA123" s="678">
        <f t="shared" si="24"/>
        <v>19.468164794007489</v>
      </c>
      <c r="AB123" s="679">
        <v>8</v>
      </c>
      <c r="AC123" s="959">
        <v>2.67</v>
      </c>
      <c r="AD123" s="959">
        <v>1.78</v>
      </c>
      <c r="AE123" s="959">
        <v>3.93</v>
      </c>
      <c r="AF123" s="959">
        <v>6.22</v>
      </c>
      <c r="AG123" s="959">
        <v>11.3</v>
      </c>
      <c r="AH123" s="959">
        <v>-10.9</v>
      </c>
      <c r="AI123" s="959">
        <v>5.17</v>
      </c>
      <c r="AJ123" s="959">
        <v>15.299999999999999</v>
      </c>
      <c r="AK123" s="959">
        <v>10.95</v>
      </c>
      <c r="AL123" s="969">
        <v>86690</v>
      </c>
      <c r="AM123" s="964">
        <v>0.16</v>
      </c>
      <c r="AN123" s="959">
        <v>0.54</v>
      </c>
      <c r="AO123" s="845">
        <f t="shared" si="25"/>
        <v>-13.531087695354302</v>
      </c>
      <c r="AP123" s="846">
        <f t="shared" si="26"/>
        <v>5.9370770986531864</v>
      </c>
      <c r="AQ123" s="680">
        <f t="shared" si="27"/>
        <v>131.98849111178541</v>
      </c>
      <c r="AR123" s="745">
        <f>INDEX(Historical!$C$7:$C$1452,MATCH(B123,Historical!$B$7:$B$1452,0))*IF(AH123="n/a",1.03,IF(AH123&lt;0,1.01,IF(AH123&gt;10,1.1,(1+AH123/100))))</f>
        <v>1.5756000000000001</v>
      </c>
      <c r="AS123" s="678">
        <f t="shared" si="28"/>
        <v>1.6570585200000003</v>
      </c>
      <c r="AT123" s="678">
        <f t="shared" si="33"/>
        <v>1.8227643720000004</v>
      </c>
      <c r="AU123" s="678">
        <f t="shared" si="33"/>
        <v>2.0050408092000005</v>
      </c>
      <c r="AV123" s="678">
        <f t="shared" si="33"/>
        <v>2.2055448901200005</v>
      </c>
      <c r="AW123" s="745">
        <f t="shared" si="29"/>
        <v>9.2660085913200021</v>
      </c>
      <c r="AX123" s="854">
        <f t="shared" si="30"/>
        <v>17.826103484647945</v>
      </c>
      <c r="AY123" s="1090">
        <v>0.96</v>
      </c>
      <c r="AZ123" s="964">
        <v>10.74</v>
      </c>
      <c r="BA123" s="964">
        <v>-25.8</v>
      </c>
      <c r="BB123" s="964">
        <v>-0.16</v>
      </c>
      <c r="BC123" s="964">
        <v>-7.4899999999999993</v>
      </c>
      <c r="BE123" s="701">
        <v>2010</v>
      </c>
      <c r="BF123" s="986" t="e">
        <f>#VALUE!</f>
        <v>#VALUE!</v>
      </c>
      <c r="BG123" s="972">
        <v>4.3</v>
      </c>
    </row>
    <row r="124" spans="1:59" ht="11.25" customHeight="1" x14ac:dyDescent="0.2">
      <c r="A124" s="566" t="s">
        <v>1018</v>
      </c>
      <c r="B124" s="651" t="s">
        <v>1019</v>
      </c>
      <c r="C124" s="1080" t="s">
        <v>4407</v>
      </c>
      <c r="D124" s="1080" t="s">
        <v>4408</v>
      </c>
      <c r="E124" s="835">
        <v>6</v>
      </c>
      <c r="F124" s="554">
        <v>767</v>
      </c>
      <c r="G124" s="554" t="s">
        <v>107</v>
      </c>
      <c r="H124" s="554" t="s">
        <v>107</v>
      </c>
      <c r="I124" s="966">
        <v>14.69</v>
      </c>
      <c r="J124" s="745">
        <f t="shared" si="18"/>
        <v>7.6242341729067409</v>
      </c>
      <c r="K124" s="968">
        <v>0.28000000000000003</v>
      </c>
      <c r="L124" s="679">
        <v>4</v>
      </c>
      <c r="M124" s="736">
        <f t="shared" si="19"/>
        <v>1.1200000000000001</v>
      </c>
      <c r="N124" s="644" t="s">
        <v>221</v>
      </c>
      <c r="O124" s="838">
        <v>0.27500000000000002</v>
      </c>
      <c r="P124" s="958">
        <v>43468</v>
      </c>
      <c r="Q124" s="958">
        <v>43480</v>
      </c>
      <c r="R124" s="736">
        <f t="shared" si="20"/>
        <v>1.8181818181818195</v>
      </c>
      <c r="S124" s="802">
        <f>IF(INDEX(Historical!$D$7:$D$1452,MATCH(B124,Historical!$B$7:$B$1452,0))=0,"n/a",(INDEX(Historical!$C$7:$C$1452,MATCH(B124,Historical!$B$7:$B$1452,0))/INDEX(Historical!$D$7:$D$1452,MATCH(B124,Historical!$B$7:$B$1452,0))-1)*100)</f>
        <v>6.1224489795918435</v>
      </c>
      <c r="T124" s="802">
        <f>IF(INDEX(Historical!$F$7:$F$1452,MATCH(B124,Historical!$B$7:$B$1452,0))=0,"n/a",((INDEX(Historical!$C$7:$C$1452,MATCH(B124,Historical!$B$7:$B$1452,0))/INDEX(Historical!$F$7:$F$1452,MATCH(B124,Historical!$B$7:$B$1452,0)))^(1/3)-1)*100)</f>
        <v>12.676403444823858</v>
      </c>
      <c r="U124" s="802" t="str">
        <f>IF(INDEX(Historical!$I$7:$I$1452,MATCH(B124,Historical!$B$7:$B$1452,0))=0,"n/a",((INDEX(Historical!$C$7:$C$1452,MATCH(B124,Historical!$B$7:$B$1452,0))/INDEX(Historical!$I$7:$I$1452,MATCH(B124,Historical!$B$7:$B$1452,0)))^(1/5)-1)*100)</f>
        <v>n/a</v>
      </c>
      <c r="V124" s="802" t="str">
        <f>IF(INDEX(Historical!$O$7:$O$1452,MATCH(B124,Historical!$B$7:$B$1452,0))=0,"n/a",((INDEX(Historical!$C$7:$C$1452,MATCH(B124,Historical!$B$7:$B$1452,0))/INDEX(Historical!$O$7:$O$1452,MATCH(B124,Historical!$B$7:$B$1452,0)))^(1/10)-1)*100)</f>
        <v>n/a</v>
      </c>
      <c r="W124" s="803" t="str">
        <f t="shared" si="21"/>
        <v>n/a</v>
      </c>
      <c r="X124" s="804" t="str">
        <f t="shared" si="22"/>
        <v>n/a</v>
      </c>
      <c r="Y124" s="756"/>
      <c r="Z124" s="745">
        <f t="shared" si="23"/>
        <v>94.915254237288153</v>
      </c>
      <c r="AA124" s="678">
        <f t="shared" si="24"/>
        <v>12.449152542372882</v>
      </c>
      <c r="AB124" s="679">
        <v>12</v>
      </c>
      <c r="AC124" s="959">
        <v>1.18</v>
      </c>
      <c r="AD124" s="959" t="s">
        <v>138</v>
      </c>
      <c r="AE124" s="959">
        <v>3.62</v>
      </c>
      <c r="AF124" s="959">
        <v>1.54</v>
      </c>
      <c r="AG124" s="959">
        <v>12.2</v>
      </c>
      <c r="AH124" s="959">
        <v>7.9</v>
      </c>
      <c r="AI124" s="959">
        <v>-22.720000000000002</v>
      </c>
      <c r="AJ124" s="959">
        <v>28.799999999999997</v>
      </c>
      <c r="AK124" s="959">
        <v>-5.09</v>
      </c>
      <c r="AL124" s="969">
        <v>4540</v>
      </c>
      <c r="AM124" s="964">
        <v>0.27999999999999997</v>
      </c>
      <c r="AN124" s="959">
        <v>1.78</v>
      </c>
      <c r="AO124" s="845" t="str">
        <f t="shared" si="25"/>
        <v>n/a</v>
      </c>
      <c r="AP124" s="846" t="str">
        <f t="shared" si="26"/>
        <v>n/a</v>
      </c>
      <c r="AQ124" s="680">
        <f t="shared" si="27"/>
        <v>-7.6920734949129539</v>
      </c>
      <c r="AR124" s="745">
        <f>INDEX(Historical!$C$7:$C$1452,MATCH(B124,Historical!$B$7:$B$1452,0))*IF(AH124="n/a",1.03,IF(AH124&lt;0,1.01,IF(AH124&gt;10,1.1,(1+AH124/100))))</f>
        <v>1.12216</v>
      </c>
      <c r="AS124" s="678">
        <f t="shared" si="28"/>
        <v>1.1333816000000001</v>
      </c>
      <c r="AT124" s="678">
        <f t="shared" si="33"/>
        <v>1.1447154160000002</v>
      </c>
      <c r="AU124" s="678">
        <f t="shared" si="33"/>
        <v>1.1561625701600002</v>
      </c>
      <c r="AV124" s="678">
        <f t="shared" si="33"/>
        <v>1.1677241958616003</v>
      </c>
      <c r="AW124" s="745">
        <f t="shared" si="29"/>
        <v>5.724143782021601</v>
      </c>
      <c r="AX124" s="854">
        <f t="shared" si="30"/>
        <v>38.966261279929206</v>
      </c>
      <c r="AY124" s="1090">
        <v>0.57999999999999996</v>
      </c>
      <c r="AZ124" s="964">
        <v>6.9099999999999993</v>
      </c>
      <c r="BA124" s="964">
        <v>-21.990000000000002</v>
      </c>
      <c r="BB124" s="964">
        <v>-6.49</v>
      </c>
      <c r="BC124" s="964">
        <v>-9.68</v>
      </c>
      <c r="BE124" s="701">
        <v>2014</v>
      </c>
      <c r="BF124" s="986" t="e">
        <f>#VALUE!</f>
        <v>#VALUE!</v>
      </c>
      <c r="BG124" s="972">
        <v>3.9</v>
      </c>
    </row>
    <row r="125" spans="1:59" ht="11.25" customHeight="1" x14ac:dyDescent="0.2">
      <c r="A125" s="566" t="s">
        <v>1020</v>
      </c>
      <c r="B125" s="651" t="s">
        <v>1021</v>
      </c>
      <c r="C125" s="1080" t="s">
        <v>4277</v>
      </c>
      <c r="D125" s="1080" t="s">
        <v>4414</v>
      </c>
      <c r="E125" s="835">
        <v>9</v>
      </c>
      <c r="F125" s="554">
        <v>408</v>
      </c>
      <c r="G125" s="554" t="s">
        <v>107</v>
      </c>
      <c r="H125" s="554" t="s">
        <v>107</v>
      </c>
      <c r="I125" s="966">
        <v>254.28</v>
      </c>
      <c r="J125" s="745">
        <f t="shared" si="18"/>
        <v>4.1686330029888303</v>
      </c>
      <c r="K125" s="968">
        <v>2.65</v>
      </c>
      <c r="L125" s="679">
        <v>4</v>
      </c>
      <c r="M125" s="736">
        <f t="shared" si="19"/>
        <v>10.6</v>
      </c>
      <c r="N125" s="644" t="s">
        <v>153</v>
      </c>
      <c r="O125" s="838">
        <v>1.75</v>
      </c>
      <c r="P125" s="958">
        <v>43452</v>
      </c>
      <c r="Q125" s="958">
        <v>43462</v>
      </c>
      <c r="R125" s="736">
        <f t="shared" si="20"/>
        <v>51.428571428571423</v>
      </c>
      <c r="S125" s="802">
        <f>IF(INDEX(Historical!$D$7:$D$1452,MATCH(B125,Historical!$B$7:$B$1452,0))=0,"n/a",(INDEX(Historical!$C$7:$C$1452,MATCH(B125,Historical!$B$7:$B$1452,0))/INDEX(Historical!$D$7:$D$1452,MATCH(B125,Historical!$B$7:$B$1452,0))-1)*100)</f>
        <v>135.78431372549016</v>
      </c>
      <c r="T125" s="802">
        <f>IF(INDEX(Historical!$F$7:$F$1452,MATCH(B125,Historical!$B$7:$B$1452,0))=0,"n/a",((INDEX(Historical!$C$7:$C$1452,MATCH(B125,Historical!$B$7:$B$1452,0))/INDEX(Historical!$F$7:$F$1452,MATCH(B125,Historical!$B$7:$B$1452,0)))^(1/3)-1)*100)</f>
        <v>57.548154999878975</v>
      </c>
      <c r="U125" s="802">
        <f>IF(INDEX(Historical!$I$7:$I$1452,MATCH(B125,Historical!$B$7:$B$1452,0))=0,"n/a",((INDEX(Historical!$C$7:$C$1452,MATCH(B125,Historical!$B$7:$B$1452,0))/INDEX(Historical!$I$7:$I$1452,MATCH(B125,Historical!$B$7:$B$1452,0)))^(1/5)-1)*100)</f>
        <v>51.134303275306948</v>
      </c>
      <c r="V125" s="802" t="str">
        <f>IF(INDEX(Historical!$O$7:$O$1452,MATCH(B125,Historical!$B$7:$B$1452,0))=0,"n/a",((INDEX(Historical!$C$7:$C$1452,MATCH(B125,Historical!$B$7:$B$1452,0))/INDEX(Historical!$O$7:$O$1452,MATCH(B125,Historical!$B$7:$B$1452,0)))^(1/10)-1)*100)</f>
        <v>n/a</v>
      </c>
      <c r="W125" s="803" t="str">
        <f t="shared" si="21"/>
        <v>n/a</v>
      </c>
      <c r="X125" s="804">
        <f t="shared" si="22"/>
        <v>1.2912702847299733</v>
      </c>
      <c r="Y125" s="967" t="s">
        <v>1022</v>
      </c>
      <c r="Z125" s="745">
        <f t="shared" si="23"/>
        <v>93.474426807760139</v>
      </c>
      <c r="AA125" s="678">
        <f t="shared" si="24"/>
        <v>22.423280423280424</v>
      </c>
      <c r="AB125" s="679">
        <v>10</v>
      </c>
      <c r="AC125" s="959">
        <v>11.34</v>
      </c>
      <c r="AD125" s="959">
        <v>1.47</v>
      </c>
      <c r="AE125" s="959">
        <v>5.28</v>
      </c>
      <c r="AF125" s="959">
        <v>3.93</v>
      </c>
      <c r="AG125" s="959">
        <v>43.8</v>
      </c>
      <c r="AH125" s="961">
        <v>187.6</v>
      </c>
      <c r="AI125" s="961">
        <v>14.399999999999999</v>
      </c>
      <c r="AJ125" s="959">
        <v>39.6</v>
      </c>
      <c r="AK125" s="959">
        <v>15.28</v>
      </c>
      <c r="AL125" s="969">
        <v>110130</v>
      </c>
      <c r="AM125" s="964">
        <v>0.2</v>
      </c>
      <c r="AN125" s="959">
        <v>0.66</v>
      </c>
      <c r="AO125" s="845">
        <f t="shared" si="25"/>
        <v>32.879655855015351</v>
      </c>
      <c r="AP125" s="846">
        <f t="shared" si="26"/>
        <v>55.302936278295775</v>
      </c>
      <c r="AQ125" s="680">
        <f t="shared" si="27"/>
        <v>97.904008227885924</v>
      </c>
      <c r="AR125" s="745">
        <f>INDEX(Historical!$C$7:$C$1452,MATCH(B125,Historical!$B$7:$B$1452,0))*IF(AH125="n/a",1.03,IF(AH125&lt;0,1.01,IF(AH125&gt;10,1.1,(1+AH125/100))))</f>
        <v>5.2910000000000004</v>
      </c>
      <c r="AS125" s="678">
        <f t="shared" si="28"/>
        <v>5.8201000000000009</v>
      </c>
      <c r="AT125" s="678">
        <f t="shared" si="33"/>
        <v>6.4021100000000013</v>
      </c>
      <c r="AU125" s="678">
        <f t="shared" si="33"/>
        <v>7.0423210000000021</v>
      </c>
      <c r="AV125" s="678">
        <f t="shared" si="33"/>
        <v>7.7465531000000025</v>
      </c>
      <c r="AW125" s="745">
        <f t="shared" si="29"/>
        <v>32.302084100000002</v>
      </c>
      <c r="AX125" s="854">
        <f t="shared" si="30"/>
        <v>12.703352249488752</v>
      </c>
      <c r="AY125" s="1090">
        <v>0.71</v>
      </c>
      <c r="AZ125" s="964">
        <v>28.78</v>
      </c>
      <c r="BA125" s="964">
        <v>-7.2900000000000009</v>
      </c>
      <c r="BB125" s="964">
        <v>8.4500000000000011</v>
      </c>
      <c r="BC125" s="964">
        <v>7.89</v>
      </c>
      <c r="BE125" s="701">
        <v>2011</v>
      </c>
      <c r="BF125" s="986" t="e">
        <f>#VALUE!</f>
        <v>#VALUE!</v>
      </c>
      <c r="BG125" s="972">
        <v>23.400000000000002</v>
      </c>
    </row>
    <row r="126" spans="1:59" ht="11.25" customHeight="1" x14ac:dyDescent="0.2">
      <c r="A126" s="645" t="s">
        <v>476</v>
      </c>
      <c r="B126" s="651" t="s">
        <v>477</v>
      </c>
      <c r="C126" s="1080" t="s">
        <v>4277</v>
      </c>
      <c r="D126" s="1080" t="s">
        <v>4413</v>
      </c>
      <c r="E126" s="835">
        <v>12</v>
      </c>
      <c r="F126" s="554">
        <v>300</v>
      </c>
      <c r="G126" s="554" t="s">
        <v>107</v>
      </c>
      <c r="H126" s="554" t="s">
        <v>107</v>
      </c>
      <c r="I126" s="966">
        <v>96.25</v>
      </c>
      <c r="J126" s="745">
        <f t="shared" si="18"/>
        <v>2.0155844155844158</v>
      </c>
      <c r="K126" s="968">
        <v>0.48499999999999999</v>
      </c>
      <c r="L126" s="679">
        <v>4</v>
      </c>
      <c r="M126" s="736">
        <f t="shared" si="19"/>
        <v>1.94</v>
      </c>
      <c r="N126" s="644" t="s">
        <v>191</v>
      </c>
      <c r="O126" s="838">
        <v>0.36499999999999999</v>
      </c>
      <c r="P126" s="958">
        <v>43360</v>
      </c>
      <c r="Q126" s="958">
        <v>43376</v>
      </c>
      <c r="R126" s="736">
        <f t="shared" si="20"/>
        <v>32.87671232876712</v>
      </c>
      <c r="S126" s="802">
        <f>IF(INDEX(Historical!$D$7:$D$1452,MATCH(B126,Historical!$B$7:$B$1452,0))=0,"n/a",(INDEX(Historical!$C$7:$C$1452,MATCH(B126,Historical!$B$7:$B$1452,0))/INDEX(Historical!$D$7:$D$1452,MATCH(B126,Historical!$B$7:$B$1452,0))-1)*100)</f>
        <v>10.162601626016254</v>
      </c>
      <c r="T126" s="802">
        <f>IF(INDEX(Historical!$F$7:$F$1452,MATCH(B126,Historical!$B$7:$B$1452,0))=0,"n/a",((INDEX(Historical!$C$7:$C$1452,MATCH(B126,Historical!$B$7:$B$1452,0))/INDEX(Historical!$F$7:$F$1452,MATCH(B126,Historical!$B$7:$B$1452,0)))^(1/3)-1)*100)</f>
        <v>14.612572886914466</v>
      </c>
      <c r="U126" s="802">
        <f>IF(INDEX(Historical!$I$7:$I$1452,MATCH(B126,Historical!$B$7:$B$1452,0))=0,"n/a",((INDEX(Historical!$C$7:$C$1452,MATCH(B126,Historical!$B$7:$B$1452,0))/INDEX(Historical!$I$7:$I$1452,MATCH(B126,Historical!$B$7:$B$1452,0)))^(1/5)-1)*100)</f>
        <v>15.47263386413389</v>
      </c>
      <c r="V126" s="802">
        <f>IF(INDEX(Historical!$O$7:$O$1452,MATCH(B126,Historical!$B$7:$B$1452,0))=0,"n/a",((INDEX(Historical!$C$7:$C$1452,MATCH(B126,Historical!$B$7:$B$1452,0))/INDEX(Historical!$O$7:$O$1452,MATCH(B126,Historical!$B$7:$B$1452,0)))^(1/10)-1)*100)</f>
        <v>27.43120942055959</v>
      </c>
      <c r="W126" s="803">
        <f t="shared" si="21"/>
        <v>0.56405219423308428</v>
      </c>
      <c r="X126" s="804">
        <f t="shared" si="22"/>
        <v>0.92099011096035055</v>
      </c>
      <c r="Y126" s="651"/>
      <c r="Z126" s="745">
        <f t="shared" si="23"/>
        <v>49.743589743589745</v>
      </c>
      <c r="AA126" s="678">
        <f t="shared" si="24"/>
        <v>24.679487179487179</v>
      </c>
      <c r="AB126" s="679">
        <v>12</v>
      </c>
      <c r="AC126" s="959">
        <v>3.9</v>
      </c>
      <c r="AD126" s="959">
        <v>1.85</v>
      </c>
      <c r="AE126" s="959">
        <v>2.63</v>
      </c>
      <c r="AF126" s="959">
        <v>9.08</v>
      </c>
      <c r="AG126" s="959">
        <v>39.900000000000006</v>
      </c>
      <c r="AH126" s="959">
        <v>36.1</v>
      </c>
      <c r="AI126" s="959">
        <v>9.82</v>
      </c>
      <c r="AJ126" s="959">
        <v>16.8</v>
      </c>
      <c r="AK126" s="959">
        <v>13.350000000000001</v>
      </c>
      <c r="AL126" s="969">
        <v>11500</v>
      </c>
      <c r="AM126" s="964">
        <v>0.70000000000000007</v>
      </c>
      <c r="AN126" s="959">
        <v>0</v>
      </c>
      <c r="AO126" s="845">
        <f t="shared" si="25"/>
        <v>-7.1912688997688718</v>
      </c>
      <c r="AP126" s="846">
        <f t="shared" si="26"/>
        <v>17.488218279718307</v>
      </c>
      <c r="AQ126" s="680">
        <f t="shared" si="27"/>
        <v>215.58745474977553</v>
      </c>
      <c r="AR126" s="745">
        <f>INDEX(Historical!$C$7:$C$1452,MATCH(B126,Historical!$B$7:$B$1452,0))*IF(AH126="n/a",1.03,IF(AH126&lt;0,1.01,IF(AH126&gt;10,1.1,(1+AH126/100))))</f>
        <v>1.4905000000000002</v>
      </c>
      <c r="AS126" s="678">
        <f t="shared" si="28"/>
        <v>1.6368671000000004</v>
      </c>
      <c r="AT126" s="678">
        <f t="shared" si="33"/>
        <v>1.8005538100000005</v>
      </c>
      <c r="AU126" s="678">
        <f t="shared" si="33"/>
        <v>1.9806091910000008</v>
      </c>
      <c r="AV126" s="678">
        <f t="shared" si="33"/>
        <v>2.178670110100001</v>
      </c>
      <c r="AW126" s="745">
        <f t="shared" si="29"/>
        <v>9.0872002111000025</v>
      </c>
      <c r="AX126" s="854">
        <f t="shared" si="30"/>
        <v>9.441246972571431</v>
      </c>
      <c r="AY126" s="1090">
        <v>0.93</v>
      </c>
      <c r="AZ126" s="964">
        <v>9.99</v>
      </c>
      <c r="BA126" s="964">
        <v>-30.37</v>
      </c>
      <c r="BB126" s="964">
        <v>-8.24</v>
      </c>
      <c r="BC126" s="964">
        <v>-16.760000000000002</v>
      </c>
      <c r="BE126" s="701">
        <v>2007</v>
      </c>
      <c r="BF126" s="986" t="e">
        <f>#VALUE!</f>
        <v>#VALUE!</v>
      </c>
      <c r="BG126" s="972">
        <v>13.600000000000001</v>
      </c>
    </row>
    <row r="127" spans="1:59" ht="11.25" customHeight="1" x14ac:dyDescent="0.2">
      <c r="A127" s="566" t="s">
        <v>1023</v>
      </c>
      <c r="B127" s="651" t="s">
        <v>1024</v>
      </c>
      <c r="C127" s="1080" t="s">
        <v>109</v>
      </c>
      <c r="D127" s="1080" t="s">
        <v>4423</v>
      </c>
      <c r="E127" s="835">
        <v>7</v>
      </c>
      <c r="F127" s="554">
        <v>585</v>
      </c>
      <c r="G127" s="554" t="s">
        <v>107</v>
      </c>
      <c r="H127" s="554" t="s">
        <v>107</v>
      </c>
      <c r="I127" s="966">
        <v>38.35</v>
      </c>
      <c r="J127" s="745">
        <f t="shared" si="18"/>
        <v>1.5645371577574965</v>
      </c>
      <c r="K127" s="968">
        <v>0.15</v>
      </c>
      <c r="L127" s="679">
        <v>4</v>
      </c>
      <c r="M127" s="736">
        <f t="shared" si="19"/>
        <v>0.6</v>
      </c>
      <c r="N127" s="644" t="s">
        <v>153</v>
      </c>
      <c r="O127" s="838">
        <v>0.14000000000000001</v>
      </c>
      <c r="P127" s="695">
        <v>43158</v>
      </c>
      <c r="Q127" s="695">
        <v>43188</v>
      </c>
      <c r="R127" s="736">
        <f t="shared" si="20"/>
        <v>7.1428571428571281</v>
      </c>
      <c r="S127" s="802">
        <f>IF(INDEX(Historical!$D$7:$D$1452,MATCH(B127,Historical!$B$7:$B$1452,0))=0,"n/a",(INDEX(Historical!$C$7:$C$1452,MATCH(B127,Historical!$B$7:$B$1452,0))/INDEX(Historical!$D$7:$D$1452,MATCH(B127,Historical!$B$7:$B$1452,0))-1)*100)</f>
        <v>7.6923076923077094</v>
      </c>
      <c r="T127" s="802">
        <f>IF(INDEX(Historical!$F$7:$F$1452,MATCH(B127,Historical!$B$7:$B$1452,0))=0,"n/a",((INDEX(Historical!$C$7:$C$1452,MATCH(B127,Historical!$B$7:$B$1452,0))/INDEX(Historical!$F$7:$F$1452,MATCH(B127,Historical!$B$7:$B$1452,0)))^(1/3)-1)*100)</f>
        <v>9.4868380211810646</v>
      </c>
      <c r="U127" s="802">
        <f>IF(INDEX(Historical!$I$7:$I$1452,MATCH(B127,Historical!$B$7:$B$1452,0))=0,"n/a",((INDEX(Historical!$C$7:$C$1452,MATCH(B127,Historical!$B$7:$B$1452,0))/INDEX(Historical!$I$7:$I$1452,MATCH(B127,Historical!$B$7:$B$1452,0)))^(1/5)-1)*100)</f>
        <v>10.769164624430871</v>
      </c>
      <c r="V127" s="802">
        <f>IF(INDEX(Historical!$O$7:$O$1452,MATCH(B127,Historical!$B$7:$B$1452,0))=0,"n/a",((INDEX(Historical!$C$7:$C$1452,MATCH(B127,Historical!$B$7:$B$1452,0))/INDEX(Historical!$O$7:$O$1452,MATCH(B127,Historical!$B$7:$B$1452,0)))^(1/10)-1)*100)</f>
        <v>7.6438249453615992</v>
      </c>
      <c r="W127" s="803">
        <f t="shared" si="21"/>
        <v>1.4088711739749848</v>
      </c>
      <c r="X127" s="804" t="str">
        <f t="shared" si="22"/>
        <v>n/a</v>
      </c>
      <c r="Y127" s="967" t="s">
        <v>829</v>
      </c>
      <c r="Z127" s="745">
        <f t="shared" si="23"/>
        <v>23.4375</v>
      </c>
      <c r="AA127" s="678">
        <f t="shared" si="24"/>
        <v>14.98046875</v>
      </c>
      <c r="AB127" s="679">
        <v>12</v>
      </c>
      <c r="AC127" s="959">
        <v>2.56</v>
      </c>
      <c r="AD127" s="959">
        <v>0.86</v>
      </c>
      <c r="AE127" s="959">
        <v>0.72</v>
      </c>
      <c r="AF127" s="959">
        <v>1.62</v>
      </c>
      <c r="AG127" s="959">
        <v>10.5</v>
      </c>
      <c r="AH127" s="959">
        <v>-13.5</v>
      </c>
      <c r="AI127" s="959">
        <v>-4.7</v>
      </c>
      <c r="AJ127" s="959">
        <v>-7.3</v>
      </c>
      <c r="AK127" s="959">
        <v>17.399999999999999</v>
      </c>
      <c r="AL127" s="969">
        <v>38810</v>
      </c>
      <c r="AM127" s="964">
        <v>12.9</v>
      </c>
      <c r="AN127" s="959">
        <v>4.88</v>
      </c>
      <c r="AO127" s="845">
        <f t="shared" si="25"/>
        <v>-2.646766967811633</v>
      </c>
      <c r="AP127" s="846">
        <f t="shared" si="26"/>
        <v>12.333701782188367</v>
      </c>
      <c r="AQ127" s="680">
        <f t="shared" si="27"/>
        <v>3.8553681809467388</v>
      </c>
      <c r="AR127" s="745">
        <f>INDEX(Historical!$C$7:$C$1452,MATCH(B127,Historical!$B$7:$B$1452,0))*IF(AH127="n/a",1.03,IF(AH127&lt;0,1.01,IF(AH127&gt;10,1.1,(1+AH127/100))))</f>
        <v>0.5656000000000001</v>
      </c>
      <c r="AS127" s="678">
        <f t="shared" si="28"/>
        <v>0.5712560000000001</v>
      </c>
      <c r="AT127" s="678">
        <f t="shared" ref="AT127:AV146" si="34">IF($AK127="n/a",1.03*AS127,IF($AK127&lt;0,1.01*AS127,IF($AK127&gt;10,1.1*AS127,(1+$AK127/100)*AS127)))</f>
        <v>0.62838160000000021</v>
      </c>
      <c r="AU127" s="678">
        <f t="shared" si="34"/>
        <v>0.69121976000000029</v>
      </c>
      <c r="AV127" s="678">
        <f t="shared" si="34"/>
        <v>0.76034173600000043</v>
      </c>
      <c r="AW127" s="745">
        <f t="shared" si="29"/>
        <v>3.2167990960000012</v>
      </c>
      <c r="AX127" s="854">
        <f t="shared" si="30"/>
        <v>8.3880028578878765</v>
      </c>
      <c r="AY127" s="1090">
        <v>1.1100000000000001</v>
      </c>
      <c r="AZ127" s="964">
        <v>4.84</v>
      </c>
      <c r="BA127" s="964">
        <v>-14.85</v>
      </c>
      <c r="BB127" s="964">
        <v>-7.82</v>
      </c>
      <c r="BC127" s="964">
        <v>-7.2900000000000009</v>
      </c>
      <c r="BE127" s="701">
        <v>2012</v>
      </c>
      <c r="BF127" s="986" t="e">
        <f>#VALUE!</f>
        <v>#VALUE!</v>
      </c>
      <c r="BG127" s="972">
        <v>1.2</v>
      </c>
    </row>
    <row r="128" spans="1:59" ht="11.25" customHeight="1" x14ac:dyDescent="0.2">
      <c r="A128" s="645" t="s">
        <v>478</v>
      </c>
      <c r="B128" s="651" t="s">
        <v>479</v>
      </c>
      <c r="C128" s="1080" t="s">
        <v>132</v>
      </c>
      <c r="D128" s="1080" t="s">
        <v>4416</v>
      </c>
      <c r="E128" s="835">
        <v>11</v>
      </c>
      <c r="F128" s="554">
        <v>307</v>
      </c>
      <c r="G128" s="554" t="s">
        <v>107</v>
      </c>
      <c r="H128" s="554" t="s">
        <v>107</v>
      </c>
      <c r="I128" s="966">
        <v>34.53</v>
      </c>
      <c r="J128" s="745">
        <f t="shared" si="18"/>
        <v>5.4445409788589627</v>
      </c>
      <c r="K128" s="968">
        <v>0.47</v>
      </c>
      <c r="L128" s="679">
        <v>4</v>
      </c>
      <c r="M128" s="736">
        <f t="shared" si="19"/>
        <v>1.88</v>
      </c>
      <c r="N128" s="644" t="s">
        <v>153</v>
      </c>
      <c r="O128" s="838">
        <v>0.435</v>
      </c>
      <c r="P128" s="695">
        <v>43158</v>
      </c>
      <c r="Q128" s="695">
        <v>43188</v>
      </c>
      <c r="R128" s="736">
        <f t="shared" si="20"/>
        <v>8.0459770114942479</v>
      </c>
      <c r="S128" s="802">
        <f>IF(INDEX(Historical!$D$7:$D$1452,MATCH(B128,Historical!$B$7:$B$1452,0))=0,"n/a",(INDEX(Historical!$C$7:$C$1452,MATCH(B128,Historical!$B$7:$B$1452,0))/INDEX(Historical!$D$7:$D$1452,MATCH(B128,Historical!$B$7:$B$1452,0))-1)*100)</f>
        <v>12.743224067438575</v>
      </c>
      <c r="T128" s="802">
        <f>IF(INDEX(Historical!$F$7:$F$1452,MATCH(B128,Historical!$B$7:$B$1452,0))=0,"n/a",((INDEX(Historical!$C$7:$C$1452,MATCH(B128,Historical!$B$7:$B$1452,0))/INDEX(Historical!$F$7:$F$1452,MATCH(B128,Historical!$B$7:$B$1452,0)))^(1/3)-1)*100)</f>
        <v>10.776190542340846</v>
      </c>
      <c r="U128" s="802">
        <f>IF(INDEX(Historical!$I$7:$I$1452,MATCH(B128,Historical!$B$7:$B$1452,0))=0,"n/a",((INDEX(Historical!$C$7:$C$1452,MATCH(B128,Historical!$B$7:$B$1452,0))/INDEX(Historical!$I$7:$I$1452,MATCH(B128,Historical!$B$7:$B$1452,0)))^(1/5)-1)*100)</f>
        <v>11.714578086971738</v>
      </c>
      <c r="V128" s="802" t="str">
        <f>IF(INDEX(Historical!$O$7:$O$1452,MATCH(B128,Historical!$B$7:$B$1452,0))=0,"n/a",((INDEX(Historical!$C$7:$C$1452,MATCH(B128,Historical!$B$7:$B$1452,0))/INDEX(Historical!$O$7:$O$1452,MATCH(B128,Historical!$B$7:$B$1452,0)))^(1/10)-1)*100)</f>
        <v>n/a</v>
      </c>
      <c r="W128" s="803" t="str">
        <f t="shared" si="21"/>
        <v>n/a</v>
      </c>
      <c r="X128" s="804">
        <f t="shared" si="22"/>
        <v>0.28092513398013763</v>
      </c>
      <c r="Y128" s="651" t="s">
        <v>480</v>
      </c>
      <c r="Z128" s="745">
        <f t="shared" si="23"/>
        <v>303.22580645161293</v>
      </c>
      <c r="AA128" s="678">
        <f t="shared" si="24"/>
        <v>55.693548387096776</v>
      </c>
      <c r="AB128" s="679">
        <v>12</v>
      </c>
      <c r="AC128" s="959">
        <v>0.62</v>
      </c>
      <c r="AD128" s="959">
        <v>3.6</v>
      </c>
      <c r="AE128" s="959">
        <v>3.28</v>
      </c>
      <c r="AF128" s="959">
        <v>1.83</v>
      </c>
      <c r="AG128" s="959">
        <v>3.1</v>
      </c>
      <c r="AH128" s="959">
        <v>-103.69999999999999</v>
      </c>
      <c r="AI128" s="959">
        <v>36.11</v>
      </c>
      <c r="AJ128" s="959">
        <v>41.699999999999996</v>
      </c>
      <c r="AK128" s="959">
        <v>15.61</v>
      </c>
      <c r="AL128" s="969">
        <v>13810</v>
      </c>
      <c r="AM128" s="964">
        <v>42.3</v>
      </c>
      <c r="AN128" s="959">
        <v>2.21</v>
      </c>
      <c r="AO128" s="845">
        <f t="shared" si="25"/>
        <v>-38.534429321266074</v>
      </c>
      <c r="AP128" s="846">
        <f t="shared" si="26"/>
        <v>17.159119065830701</v>
      </c>
      <c r="AQ128" s="680">
        <f t="shared" si="27"/>
        <v>112.83190398725166</v>
      </c>
      <c r="AR128" s="745">
        <f>INDEX(Historical!$C$7:$C$1452,MATCH(B128,Historical!$B$7:$B$1452,0))*IF(AH128="n/a",1.03,IF(AH128&lt;0,1.01,IF(AH128&gt;10,1.1,(1+AH128/100))))</f>
        <v>1.7574000000000001</v>
      </c>
      <c r="AS128" s="678">
        <f t="shared" si="28"/>
        <v>1.9331400000000003</v>
      </c>
      <c r="AT128" s="678">
        <f t="shared" si="34"/>
        <v>2.1264540000000003</v>
      </c>
      <c r="AU128" s="678">
        <f t="shared" si="34"/>
        <v>2.3390994000000007</v>
      </c>
      <c r="AV128" s="678">
        <f t="shared" si="34"/>
        <v>2.5730093400000009</v>
      </c>
      <c r="AW128" s="745">
        <f t="shared" si="29"/>
        <v>10.729102740000002</v>
      </c>
      <c r="AX128" s="854">
        <f t="shared" si="30"/>
        <v>31.071829539530849</v>
      </c>
      <c r="AY128" s="1090">
        <v>0.98</v>
      </c>
      <c r="AZ128" s="964">
        <v>7.04</v>
      </c>
      <c r="BA128" s="964">
        <v>-24.39</v>
      </c>
      <c r="BB128" s="964">
        <v>-9.34</v>
      </c>
      <c r="BC128" s="964">
        <v>-12.27</v>
      </c>
      <c r="BE128" s="701">
        <v>2008</v>
      </c>
      <c r="BF128" s="986" t="e">
        <f>#VALUE!</f>
        <v>#VALUE!</v>
      </c>
      <c r="BG128" s="972">
        <v>0.6</v>
      </c>
    </row>
    <row r="129" spans="1:59" ht="11.25" customHeight="1" x14ac:dyDescent="0.2">
      <c r="A129" s="667" t="s">
        <v>1025</v>
      </c>
      <c r="B129" s="651" t="s">
        <v>1026</v>
      </c>
      <c r="C129" s="1080" t="s">
        <v>4407</v>
      </c>
      <c r="D129" s="1080" t="s">
        <v>4438</v>
      </c>
      <c r="E129" s="835">
        <v>6</v>
      </c>
      <c r="F129" s="554">
        <v>698</v>
      </c>
      <c r="G129" s="554" t="s">
        <v>107</v>
      </c>
      <c r="H129" s="554" t="s">
        <v>107</v>
      </c>
      <c r="I129" s="966">
        <v>16.12</v>
      </c>
      <c r="J129" s="745">
        <f t="shared" si="18"/>
        <v>7.8163771712158807</v>
      </c>
      <c r="K129" s="968">
        <v>0.315</v>
      </c>
      <c r="L129" s="679">
        <v>4</v>
      </c>
      <c r="M129" s="736">
        <f t="shared" si="19"/>
        <v>1.26</v>
      </c>
      <c r="N129" s="644" t="s">
        <v>153</v>
      </c>
      <c r="O129" s="838">
        <v>0.29499999999999998</v>
      </c>
      <c r="P129" s="695">
        <v>43158</v>
      </c>
      <c r="Q129" s="695">
        <v>43188</v>
      </c>
      <c r="R129" s="736">
        <f t="shared" si="20"/>
        <v>6.7796610169491593</v>
      </c>
      <c r="S129" s="802">
        <f>IF(INDEX(Historical!$D$7:$D$1452,MATCH(B129,Historical!$B$7:$B$1452,0))=0,"n/a",(INDEX(Historical!$C$7:$C$1452,MATCH(B129,Historical!$B$7:$B$1452,0))/INDEX(Historical!$D$7:$D$1452,MATCH(B129,Historical!$B$7:$B$1452,0))-1)*100)</f>
        <v>5.3571428571428381</v>
      </c>
      <c r="T129" s="802">
        <f>IF(INDEX(Historical!$F$7:$F$1452,MATCH(B129,Historical!$B$7:$B$1452,0))=0,"n/a",((INDEX(Historical!$C$7:$C$1452,MATCH(B129,Historical!$B$7:$B$1452,0))/INDEX(Historical!$F$7:$F$1452,MATCH(B129,Historical!$B$7:$B$1452,0)))^(1/3)-1)*100)</f>
        <v>5.6721805258720837</v>
      </c>
      <c r="U129" s="802" t="str">
        <f>IF(INDEX(Historical!$I$7:$I$1452,MATCH(B129,Historical!$B$7:$B$1452,0))=0,"n/a",((INDEX(Historical!$C$7:$C$1452,MATCH(B129,Historical!$B$7:$B$1452,0))/INDEX(Historical!$I$7:$I$1452,MATCH(B129,Historical!$B$7:$B$1452,0)))^(1/5)-1)*100)</f>
        <v>n/a</v>
      </c>
      <c r="V129" s="802" t="str">
        <f>IF(INDEX(Historical!$O$7:$O$1452,MATCH(B129,Historical!$B$7:$B$1452,0))=0,"n/a",((INDEX(Historical!$C$7:$C$1452,MATCH(B129,Historical!$B$7:$B$1452,0))/INDEX(Historical!$O$7:$O$1452,MATCH(B129,Historical!$B$7:$B$1452,0)))^(1/10)-1)*100)</f>
        <v>n/a</v>
      </c>
      <c r="W129" s="803" t="str">
        <f t="shared" si="21"/>
        <v>n/a</v>
      </c>
      <c r="X129" s="804" t="str">
        <f t="shared" si="22"/>
        <v>n/a</v>
      </c>
      <c r="Y129" s="651" t="s">
        <v>480</v>
      </c>
      <c r="Z129" s="745">
        <f t="shared" si="23"/>
        <v>63.959390862944169</v>
      </c>
      <c r="AA129" s="678">
        <f t="shared" si="24"/>
        <v>8.18274111675127</v>
      </c>
      <c r="AB129" s="679">
        <v>12</v>
      </c>
      <c r="AC129" s="959">
        <v>1.97</v>
      </c>
      <c r="AD129" s="959" t="s">
        <v>138</v>
      </c>
      <c r="AE129" s="959">
        <v>0.91</v>
      </c>
      <c r="AF129" s="959">
        <v>0.54</v>
      </c>
      <c r="AG129" s="959">
        <v>7.9</v>
      </c>
      <c r="AH129" s="959">
        <v>-78.5</v>
      </c>
      <c r="AI129" s="959">
        <v>-8.6199999999999992</v>
      </c>
      <c r="AJ129" s="959">
        <v>-41</v>
      </c>
      <c r="AK129" s="959" t="s">
        <v>138</v>
      </c>
      <c r="AL129" s="969">
        <v>6070</v>
      </c>
      <c r="AM129" s="964">
        <v>0.97</v>
      </c>
      <c r="AN129" s="959">
        <v>4.93</v>
      </c>
      <c r="AO129" s="845" t="str">
        <f t="shared" si="25"/>
        <v>n/a</v>
      </c>
      <c r="AP129" s="846" t="str">
        <f t="shared" si="26"/>
        <v>n/a</v>
      </c>
      <c r="AQ129" s="680">
        <f t="shared" si="27"/>
        <v>-55.684563998305237</v>
      </c>
      <c r="AR129" s="745">
        <f>INDEX(Historical!$C$7:$C$1452,MATCH(B129,Historical!$B$7:$B$1452,0))*IF(AH129="n/a",1.03,IF(AH129&lt;0,1.01,IF(AH129&gt;10,1.1,(1+AH129/100))))</f>
        <v>1.1918</v>
      </c>
      <c r="AS129" s="678">
        <f t="shared" si="28"/>
        <v>1.2037180000000001</v>
      </c>
      <c r="AT129" s="678">
        <f t="shared" si="34"/>
        <v>1.2398295400000001</v>
      </c>
      <c r="AU129" s="678">
        <f t="shared" si="34"/>
        <v>1.2770244262000001</v>
      </c>
      <c r="AV129" s="678">
        <f t="shared" si="34"/>
        <v>1.3153351589860001</v>
      </c>
      <c r="AW129" s="745">
        <f t="shared" si="29"/>
        <v>6.2277071251860008</v>
      </c>
      <c r="AX129" s="854">
        <f t="shared" si="30"/>
        <v>38.63341889073201</v>
      </c>
      <c r="AY129" s="1090">
        <v>0.89</v>
      </c>
      <c r="AZ129" s="964">
        <v>7.75</v>
      </c>
      <c r="BA129" s="964">
        <v>-27.750000000000004</v>
      </c>
      <c r="BB129" s="964">
        <v>-9.74</v>
      </c>
      <c r="BC129" s="964">
        <v>-16.350000000000001</v>
      </c>
      <c r="BE129" s="701">
        <v>2013</v>
      </c>
      <c r="BF129" s="986" t="e">
        <f>#VALUE!</f>
        <v>#VALUE!</v>
      </c>
      <c r="BG129" s="972">
        <v>0.70000000000000007</v>
      </c>
    </row>
    <row r="130" spans="1:59" s="882" customFormat="1" ht="11.25" customHeight="1" x14ac:dyDescent="0.2">
      <c r="A130" s="885" t="s">
        <v>4123</v>
      </c>
      <c r="B130" s="890" t="s">
        <v>4124</v>
      </c>
      <c r="C130" s="1080" t="s">
        <v>132</v>
      </c>
      <c r="D130" s="1080" t="s">
        <v>4418</v>
      </c>
      <c r="E130" s="862">
        <v>9</v>
      </c>
      <c r="F130" s="554">
        <v>356</v>
      </c>
      <c r="G130" s="1179" t="s">
        <v>107</v>
      </c>
      <c r="H130" s="1179" t="s">
        <v>107</v>
      </c>
      <c r="I130" s="863">
        <v>25.9</v>
      </c>
      <c r="J130" s="864">
        <f t="shared" si="18"/>
        <v>7.5675675675675684</v>
      </c>
      <c r="K130" s="865">
        <v>0.49</v>
      </c>
      <c r="L130" s="866">
        <v>4</v>
      </c>
      <c r="M130" s="867">
        <f t="shared" si="19"/>
        <v>1.96</v>
      </c>
      <c r="N130" s="868" t="s">
        <v>153</v>
      </c>
      <c r="O130" s="869">
        <v>0.46750000000000003</v>
      </c>
      <c r="P130" s="886">
        <v>43158</v>
      </c>
      <c r="Q130" s="886">
        <v>43188</v>
      </c>
      <c r="R130" s="867">
        <f t="shared" si="20"/>
        <v>4.8128342245989231</v>
      </c>
      <c r="S130" s="802">
        <f>IF(INDEX(Historical!$D$7:$D$1452,MATCH(B130,Historical!$B$7:$B$1452,0))=0,"n/a",(INDEX(Historical!$C$7:$C$1452,MATCH(B130,Historical!$B$7:$B$1452,0))/INDEX(Historical!$D$7:$D$1452,MATCH(B130,Historical!$B$7:$B$1452,0))-1)*100)</f>
        <v>5.0561797752809001</v>
      </c>
      <c r="T130" s="802">
        <f>IF(INDEX(Historical!$F$7:$F$1452,MATCH(B130,Historical!$B$7:$B$1452,0))=0,"n/a",((INDEX(Historical!$C$7:$C$1452,MATCH(B130,Historical!$B$7:$B$1452,0))/INDEX(Historical!$F$7:$F$1452,MATCH(B130,Historical!$B$7:$B$1452,0)))^(1/3)-1)*100)</f>
        <v>7.0345335936430997</v>
      </c>
      <c r="U130" s="802">
        <f>IF(INDEX(Historical!$I$7:$I$1452,MATCH(B130,Historical!$B$7:$B$1452,0))=0,"n/a",((INDEX(Historical!$C$7:$C$1452,MATCH(B130,Historical!$B$7:$B$1452,0))/INDEX(Historical!$I$7:$I$1452,MATCH(B130,Historical!$B$7:$B$1452,0)))^(1/5)-1)*100)</f>
        <v>6.3814365616994273</v>
      </c>
      <c r="V130" s="802">
        <f>IF(INDEX(Historical!$O$7:$O$1452,MATCH(B130,Historical!$B$7:$B$1452,0))=0,"n/a",((INDEX(Historical!$C$7:$C$1452,MATCH(B130,Historical!$B$7:$B$1452,0))/INDEX(Historical!$O$7:$O$1452,MATCH(B130,Historical!$B$7:$B$1452,0)))^(1/10)-1)*100)</f>
        <v>4.1098377455094592</v>
      </c>
      <c r="W130" s="871">
        <f t="shared" si="21"/>
        <v>1.5527222622528078</v>
      </c>
      <c r="X130" s="872" t="str">
        <f t="shared" si="22"/>
        <v>n/a</v>
      </c>
      <c r="Y130" s="890" t="s">
        <v>480</v>
      </c>
      <c r="Z130" s="864" t="str">
        <f t="shared" si="23"/>
        <v>n/a</v>
      </c>
      <c r="AA130" s="874" t="str">
        <f t="shared" si="24"/>
        <v>n/a</v>
      </c>
      <c r="AB130" s="866">
        <v>12</v>
      </c>
      <c r="AC130" s="875">
        <v>-0.26</v>
      </c>
      <c r="AD130" s="875" t="s">
        <v>138</v>
      </c>
      <c r="AE130" s="875">
        <v>1.63</v>
      </c>
      <c r="AF130" s="875">
        <v>1.35</v>
      </c>
      <c r="AG130" s="875" t="s">
        <v>138</v>
      </c>
      <c r="AH130" s="875" t="s">
        <v>138</v>
      </c>
      <c r="AI130" s="875" t="s">
        <v>138</v>
      </c>
      <c r="AJ130" s="875">
        <v>-86.13</v>
      </c>
      <c r="AK130" s="875" t="s">
        <v>138</v>
      </c>
      <c r="AL130" s="876">
        <v>4660</v>
      </c>
      <c r="AM130" s="877" t="s">
        <v>138</v>
      </c>
      <c r="AN130" s="875" t="s">
        <v>138</v>
      </c>
      <c r="AO130" s="878" t="str">
        <f t="shared" si="25"/>
        <v>n/a</v>
      </c>
      <c r="AP130" s="879">
        <f t="shared" si="26"/>
        <v>13.949004129266996</v>
      </c>
      <c r="AQ130" s="880" t="str">
        <f t="shared" si="27"/>
        <v>n/a</v>
      </c>
      <c r="AR130" s="745">
        <f>INDEX(Historical!$C$7:$C$1452,MATCH(B130,Historical!$B$7:$B$1452,0))*IF(AH130="n/a",1.03,IF(AH130&lt;0,1.01,IF(AH130&gt;10,1.1,(1+AH130/100))))</f>
        <v>1.9261000000000001</v>
      </c>
      <c r="AS130" s="874">
        <f t="shared" si="28"/>
        <v>1.9838830000000003</v>
      </c>
      <c r="AT130" s="874">
        <f t="shared" si="34"/>
        <v>2.0433994900000005</v>
      </c>
      <c r="AU130" s="874">
        <f t="shared" si="34"/>
        <v>2.1047014747000006</v>
      </c>
      <c r="AV130" s="874">
        <f t="shared" si="34"/>
        <v>2.1678425189410007</v>
      </c>
      <c r="AW130" s="864">
        <f t="shared" si="29"/>
        <v>10.225926483641002</v>
      </c>
      <c r="AX130" s="881">
        <f t="shared" si="30"/>
        <v>39.482341635679546</v>
      </c>
      <c r="AY130" s="1091" t="s">
        <v>138</v>
      </c>
      <c r="AZ130" s="877">
        <v>5.67</v>
      </c>
      <c r="BA130" s="877">
        <v>-26.25</v>
      </c>
      <c r="BB130" s="877">
        <v>-6.5100000000000007</v>
      </c>
      <c r="BC130" s="877">
        <v>-13.44</v>
      </c>
      <c r="BD130" s="1007"/>
      <c r="BE130" s="701">
        <v>2010</v>
      </c>
      <c r="BF130" s="986" t="e">
        <f>#VALUE!</f>
        <v>#VALUE!</v>
      </c>
      <c r="BG130" s="938" t="s">
        <v>138</v>
      </c>
    </row>
    <row r="131" spans="1:59" ht="11.25" customHeight="1" x14ac:dyDescent="0.2">
      <c r="A131" s="566" t="s">
        <v>481</v>
      </c>
      <c r="B131" s="651" t="s">
        <v>482</v>
      </c>
      <c r="C131" s="1080" t="s">
        <v>109</v>
      </c>
      <c r="D131" s="1080" t="s">
        <v>119</v>
      </c>
      <c r="E131" s="835">
        <v>25</v>
      </c>
      <c r="F131" s="554">
        <v>127</v>
      </c>
      <c r="G131" s="554" t="s">
        <v>107</v>
      </c>
      <c r="H131" s="554" t="s">
        <v>107</v>
      </c>
      <c r="I131" s="959">
        <v>27.56</v>
      </c>
      <c r="J131" s="745">
        <f t="shared" si="18"/>
        <v>1.1611030478955007</v>
      </c>
      <c r="K131" s="974">
        <v>0.08</v>
      </c>
      <c r="L131" s="679">
        <v>4</v>
      </c>
      <c r="M131" s="736">
        <f t="shared" si="19"/>
        <v>0.32</v>
      </c>
      <c r="N131" s="644" t="s">
        <v>123</v>
      </c>
      <c r="O131" s="839">
        <v>7.4999999999999997E-2</v>
      </c>
      <c r="P131" s="958">
        <v>43398</v>
      </c>
      <c r="Q131" s="958">
        <v>43411</v>
      </c>
      <c r="R131" s="736">
        <f t="shared" si="20"/>
        <v>6.6666666666666732</v>
      </c>
      <c r="S131" s="802">
        <f>IF(INDEX(Historical!$D$7:$D$1452,MATCH(B131,Historical!$B$7:$B$1452,0))=0,"n/a",(INDEX(Historical!$C$7:$C$1452,MATCH(B131,Historical!$B$7:$B$1452,0))/INDEX(Historical!$D$7:$D$1452,MATCH(B131,Historical!$B$7:$B$1452,0))-1)*100)</f>
        <v>10.44776119402988</v>
      </c>
      <c r="T131" s="802">
        <f>IF(INDEX(Historical!$F$7:$F$1452,MATCH(B131,Historical!$B$7:$B$1452,0))=0,"n/a",((INDEX(Historical!$C$7:$C$1452,MATCH(B131,Historical!$B$7:$B$1452,0))/INDEX(Historical!$F$7:$F$1452,MATCH(B131,Historical!$B$7:$B$1452,0)))^(1/3)-1)*100)</f>
        <v>10.620693158624173</v>
      </c>
      <c r="U131" s="802">
        <f>IF(INDEX(Historical!$I$7:$I$1452,MATCH(B131,Historical!$B$7:$B$1452,0))=0,"n/a",((INDEX(Historical!$C$7:$C$1452,MATCH(B131,Historical!$B$7:$B$1452,0))/INDEX(Historical!$I$7:$I$1452,MATCH(B131,Historical!$B$7:$B$1452,0)))^(1/5)-1)*100)</f>
        <v>9.9752043443329654</v>
      </c>
      <c r="V131" s="802">
        <f>IF(INDEX(Historical!$O$7:$O$1452,MATCH(B131,Historical!$B$7:$B$1452,0))=0,"n/a",((INDEX(Historical!$C$7:$C$1452,MATCH(B131,Historical!$B$7:$B$1452,0))/INDEX(Historical!$O$7:$O$1452,MATCH(B131,Historical!$B$7:$B$1452,0)))^(1/10)-1)*100)</f>
        <v>8.3017059084192546</v>
      </c>
      <c r="W131" s="803">
        <f t="shared" si="21"/>
        <v>1.2015848856096571</v>
      </c>
      <c r="X131" s="804">
        <f t="shared" si="22"/>
        <v>0.39741849977422172</v>
      </c>
      <c r="Y131" s="757"/>
      <c r="Z131" s="745">
        <f t="shared" si="23"/>
        <v>23.188405797101453</v>
      </c>
      <c r="AA131" s="678">
        <f t="shared" si="24"/>
        <v>19.971014492753625</v>
      </c>
      <c r="AB131" s="679">
        <v>12</v>
      </c>
      <c r="AC131" s="959">
        <v>1.38</v>
      </c>
      <c r="AD131" s="959">
        <v>1.28</v>
      </c>
      <c r="AE131" s="959">
        <v>3.96</v>
      </c>
      <c r="AF131" s="959">
        <v>2.54</v>
      </c>
      <c r="AG131" s="959">
        <v>12.7</v>
      </c>
      <c r="AH131" s="959">
        <v>5.8000000000000007</v>
      </c>
      <c r="AI131" s="959">
        <v>9.64</v>
      </c>
      <c r="AJ131" s="959">
        <v>25.1</v>
      </c>
      <c r="AK131" s="959">
        <v>15.620000000000001</v>
      </c>
      <c r="AL131" s="969">
        <v>7830</v>
      </c>
      <c r="AM131" s="964">
        <v>1.6</v>
      </c>
      <c r="AN131" s="959">
        <v>0.28999999999999998</v>
      </c>
      <c r="AO131" s="845">
        <f t="shared" si="25"/>
        <v>-8.8347071005251578</v>
      </c>
      <c r="AP131" s="846">
        <f t="shared" si="26"/>
        <v>11.136307392228467</v>
      </c>
      <c r="AQ131" s="680">
        <f t="shared" si="27"/>
        <v>50.150112756229845</v>
      </c>
      <c r="AR131" s="745">
        <f>INDEX(Historical!$C$7:$C$1452,MATCH(B131,Historical!$B$7:$B$1452,0))*IF(AH131="n/a",1.03,IF(AH131&lt;0,1.01,IF(AH131&gt;10,1.1,(1+AH131/100))))</f>
        <v>0.29359500000000005</v>
      </c>
      <c r="AS131" s="678">
        <f t="shared" si="28"/>
        <v>0.32189755800000008</v>
      </c>
      <c r="AT131" s="678">
        <f t="shared" si="34"/>
        <v>0.35408731380000014</v>
      </c>
      <c r="AU131" s="678">
        <f t="shared" si="34"/>
        <v>0.38949604518000019</v>
      </c>
      <c r="AV131" s="678">
        <f t="shared" si="34"/>
        <v>0.42844564969800025</v>
      </c>
      <c r="AW131" s="745">
        <f t="shared" si="29"/>
        <v>1.7875215666780007</v>
      </c>
      <c r="AX131" s="854">
        <f t="shared" si="30"/>
        <v>6.4859273101523982</v>
      </c>
      <c r="AY131" s="1090">
        <v>0.75</v>
      </c>
      <c r="AZ131" s="964">
        <v>13.23</v>
      </c>
      <c r="BA131" s="964">
        <v>-12.65</v>
      </c>
      <c r="BB131" s="964">
        <v>-2.0299999999999998</v>
      </c>
      <c r="BC131" s="964">
        <v>-2.4899999999999998</v>
      </c>
      <c r="BE131" s="701">
        <v>1995</v>
      </c>
      <c r="BF131" s="986" t="e">
        <f>#VALUE!</f>
        <v>#VALUE!</v>
      </c>
      <c r="BG131" s="972">
        <v>6.2</v>
      </c>
    </row>
    <row r="132" spans="1:59" ht="11.25" customHeight="1" x14ac:dyDescent="0.2">
      <c r="A132" s="645" t="s">
        <v>163</v>
      </c>
      <c r="B132" s="651" t="s">
        <v>164</v>
      </c>
      <c r="C132" s="1080" t="s">
        <v>129</v>
      </c>
      <c r="D132" s="1080" t="s">
        <v>4435</v>
      </c>
      <c r="E132" s="835">
        <v>35</v>
      </c>
      <c r="F132" s="554">
        <v>79</v>
      </c>
      <c r="G132" s="554" t="s">
        <v>116</v>
      </c>
      <c r="H132" s="554" t="s">
        <v>116</v>
      </c>
      <c r="I132" s="959">
        <v>47.58</v>
      </c>
      <c r="J132" s="745">
        <f t="shared" si="18"/>
        <v>1.3955443463640187</v>
      </c>
      <c r="K132" s="968">
        <v>0.16600000000000001</v>
      </c>
      <c r="L132" s="679">
        <v>4</v>
      </c>
      <c r="M132" s="736">
        <f t="shared" si="19"/>
        <v>0.66400000000000003</v>
      </c>
      <c r="N132" s="644" t="s">
        <v>165</v>
      </c>
      <c r="O132" s="838">
        <v>0.158</v>
      </c>
      <c r="P132" s="958">
        <v>43439</v>
      </c>
      <c r="Q132" s="958">
        <v>43467</v>
      </c>
      <c r="R132" s="736">
        <f t="shared" si="20"/>
        <v>5.0632911392405111</v>
      </c>
      <c r="S132" s="802">
        <f>IF(INDEX(Historical!$D$7:$D$1452,MATCH(B132,Historical!$B$7:$B$1452,0))=0,"n/a",(INDEX(Historical!$C$7:$C$1452,MATCH(B132,Historical!$B$7:$B$1452,0))/INDEX(Historical!$D$7:$D$1452,MATCH(B132,Historical!$B$7:$B$1452,0))-1)*100)</f>
        <v>7.3529411764705843</v>
      </c>
      <c r="T132" s="802">
        <f>IF(INDEX(Historical!$F$7:$F$1452,MATCH(B132,Historical!$B$7:$B$1452,0))=0,"n/a",((INDEX(Historical!$C$7:$C$1452,MATCH(B132,Historical!$B$7:$B$1452,0))/INDEX(Historical!$F$7:$F$1452,MATCH(B132,Historical!$B$7:$B$1452,0)))^(1/3)-1)*100)</f>
        <v>7.3553312132639048</v>
      </c>
      <c r="U132" s="802">
        <f>IF(INDEX(Historical!$I$7:$I$1452,MATCH(B132,Historical!$B$7:$B$1452,0))=0,"n/a",((INDEX(Historical!$C$7:$C$1452,MATCH(B132,Historical!$B$7:$B$1452,0))/INDEX(Historical!$I$7:$I$1452,MATCH(B132,Historical!$B$7:$B$1452,0)))^(1/5)-1)*100)</f>
        <v>8.8603927486868841</v>
      </c>
      <c r="V132" s="802">
        <f>IF(INDEX(Historical!$O$7:$O$1452,MATCH(B132,Historical!$B$7:$B$1452,0))=0,"n/a",((INDEX(Historical!$C$7:$C$1452,MATCH(B132,Historical!$B$7:$B$1452,0))/INDEX(Historical!$O$7:$O$1452,MATCH(B132,Historical!$B$7:$B$1452,0)))^(1/10)-1)*100)</f>
        <v>8.5067800036930485</v>
      </c>
      <c r="W132" s="803">
        <f t="shared" si="21"/>
        <v>1.0415683425268223</v>
      </c>
      <c r="X132" s="804">
        <f t="shared" si="22"/>
        <v>1.302998933630424</v>
      </c>
      <c r="Y132" s="996"/>
      <c r="Z132" s="745">
        <f t="shared" si="23"/>
        <v>45.170068027210888</v>
      </c>
      <c r="AA132" s="678">
        <f t="shared" si="24"/>
        <v>32.367346938775512</v>
      </c>
      <c r="AB132" s="679">
        <v>4</v>
      </c>
      <c r="AC132" s="959">
        <v>1.47</v>
      </c>
      <c r="AD132" s="959">
        <v>3.58</v>
      </c>
      <c r="AE132" s="959">
        <v>6.91</v>
      </c>
      <c r="AF132" s="959">
        <v>15.25</v>
      </c>
      <c r="AG132" s="959">
        <v>55.7</v>
      </c>
      <c r="AH132" s="959">
        <v>11.600000000000001</v>
      </c>
      <c r="AI132" s="959">
        <v>8.32</v>
      </c>
      <c r="AJ132" s="959">
        <v>6.8000000000000007</v>
      </c>
      <c r="AK132" s="959">
        <v>9.07</v>
      </c>
      <c r="AL132" s="969">
        <v>22710</v>
      </c>
      <c r="AM132" s="964">
        <v>0.5</v>
      </c>
      <c r="AN132" s="959">
        <v>1.7</v>
      </c>
      <c r="AO132" s="845">
        <f t="shared" si="25"/>
        <v>-22.111409843724608</v>
      </c>
      <c r="AP132" s="846">
        <f t="shared" si="26"/>
        <v>10.255937095050903</v>
      </c>
      <c r="AQ132" s="680">
        <f t="shared" si="27"/>
        <v>368.37878347258231</v>
      </c>
      <c r="AR132" s="745">
        <f>INDEX(Historical!$C$7:$C$1452,MATCH(B132,Historical!$B$7:$B$1452,0))*IF(AH132="n/a",1.03,IF(AH132&lt;0,1.01,IF(AH132&gt;10,1.1,(1+AH132/100))))</f>
        <v>0.64239999999999997</v>
      </c>
      <c r="AS132" s="678">
        <f t="shared" si="28"/>
        <v>0.69584767999999997</v>
      </c>
      <c r="AT132" s="678">
        <f t="shared" si="34"/>
        <v>0.75896106457599999</v>
      </c>
      <c r="AU132" s="678">
        <f t="shared" si="34"/>
        <v>0.82779883313304314</v>
      </c>
      <c r="AV132" s="678">
        <f t="shared" si="34"/>
        <v>0.90288018729821018</v>
      </c>
      <c r="AW132" s="745">
        <f t="shared" si="29"/>
        <v>3.8278877650072527</v>
      </c>
      <c r="AX132" s="854">
        <f t="shared" si="30"/>
        <v>8.0451613388130578</v>
      </c>
      <c r="AY132" s="1090">
        <v>0.73</v>
      </c>
      <c r="AZ132" s="964">
        <v>5.3900000000000006</v>
      </c>
      <c r="BA132" s="964">
        <v>-20.14</v>
      </c>
      <c r="BB132" s="964">
        <v>0.82000000000000006</v>
      </c>
      <c r="BC132" s="964">
        <v>-7.6899999999999995</v>
      </c>
      <c r="BE132" s="701">
        <v>1985</v>
      </c>
      <c r="BF132" s="986" t="e">
        <f>#VALUE!</f>
        <v>#VALUE!</v>
      </c>
      <c r="BG132" s="972">
        <v>14.799999999999999</v>
      </c>
    </row>
    <row r="133" spans="1:59" ht="11.25" customHeight="1" x14ac:dyDescent="0.2">
      <c r="A133" s="566" t="s">
        <v>1027</v>
      </c>
      <c r="B133" s="651" t="s">
        <v>1028</v>
      </c>
      <c r="C133" s="1080" t="s">
        <v>248</v>
      </c>
      <c r="D133" s="1080" t="s">
        <v>4434</v>
      </c>
      <c r="E133" s="835">
        <v>6</v>
      </c>
      <c r="F133" s="554">
        <v>756</v>
      </c>
      <c r="G133" s="554" t="s">
        <v>116</v>
      </c>
      <c r="H133" s="554" t="s">
        <v>116</v>
      </c>
      <c r="I133" s="966">
        <v>46.45</v>
      </c>
      <c r="J133" s="745">
        <f t="shared" si="18"/>
        <v>1.8083961248654463</v>
      </c>
      <c r="K133" s="968">
        <v>0.21</v>
      </c>
      <c r="L133" s="679">
        <v>4</v>
      </c>
      <c r="M133" s="736">
        <f t="shared" si="19"/>
        <v>0.84</v>
      </c>
      <c r="N133" s="644" t="s">
        <v>150</v>
      </c>
      <c r="O133" s="838">
        <v>0.19</v>
      </c>
      <c r="P133" s="958">
        <v>43423</v>
      </c>
      <c r="Q133" s="958">
        <v>43448</v>
      </c>
      <c r="R133" s="736">
        <f t="shared" si="20"/>
        <v>10.52631578947368</v>
      </c>
      <c r="S133" s="802">
        <f>IF(INDEX(Historical!$D$7:$D$1452,MATCH(B133,Historical!$B$7:$B$1452,0))=0,"n/a",(INDEX(Historical!$C$7:$C$1452,MATCH(B133,Historical!$B$7:$B$1452,0))/INDEX(Historical!$D$7:$D$1452,MATCH(B133,Historical!$B$7:$B$1452,0))-1)*100)</f>
        <v>11.38211382113823</v>
      </c>
      <c r="T133" s="802">
        <f>IF(INDEX(Historical!$F$7:$F$1452,MATCH(B133,Historical!$B$7:$B$1452,0))=0,"n/a",((INDEX(Historical!$C$7:$C$1452,MATCH(B133,Historical!$B$7:$B$1452,0))/INDEX(Historical!$F$7:$F$1452,MATCH(B133,Historical!$B$7:$B$1452,0)))^(1/3)-1)*100)</f>
        <v>15.033946430217027</v>
      </c>
      <c r="U133" s="802">
        <f>IF(INDEX(Historical!$I$7:$I$1452,MATCH(B133,Historical!$B$7:$B$1452,0))=0,"n/a",((INDEX(Historical!$C$7:$C$1452,MATCH(B133,Historical!$B$7:$B$1452,0))/INDEX(Historical!$I$7:$I$1452,MATCH(B133,Historical!$B$7:$B$1452,0)))^(1/5)-1)*100)</f>
        <v>68.788989601452812</v>
      </c>
      <c r="V133" s="802">
        <f>IF(INDEX(Historical!$O$7:$O$1452,MATCH(B133,Historical!$B$7:$B$1452,0))=0,"n/a",((INDEX(Historical!$C$7:$C$1452,MATCH(B133,Historical!$B$7:$B$1452,0))/INDEX(Historical!$O$7:$O$1452,MATCH(B133,Historical!$B$7:$B$1452,0)))^(1/10)-1)*100)</f>
        <v>1.3337074115553182</v>
      </c>
      <c r="W133" s="803">
        <f t="shared" si="21"/>
        <v>51.577271750506164</v>
      </c>
      <c r="X133" s="804">
        <f t="shared" si="22"/>
        <v>5.5031191681162248</v>
      </c>
      <c r="Y133" s="748"/>
      <c r="Z133" s="745">
        <f t="shared" si="23"/>
        <v>32.941176470588232</v>
      </c>
      <c r="AA133" s="678">
        <f t="shared" si="24"/>
        <v>18.215686274509807</v>
      </c>
      <c r="AB133" s="679">
        <v>12</v>
      </c>
      <c r="AC133" s="959">
        <v>2.5499999999999998</v>
      </c>
      <c r="AD133" s="959">
        <v>1.21</v>
      </c>
      <c r="AE133" s="959">
        <v>0.86</v>
      </c>
      <c r="AF133" s="959">
        <v>2.6</v>
      </c>
      <c r="AG133" s="959">
        <v>6.5</v>
      </c>
      <c r="AH133" s="959">
        <v>-2.9000000000000004</v>
      </c>
      <c r="AI133" s="959">
        <v>11.67</v>
      </c>
      <c r="AJ133" s="959">
        <v>12.5</v>
      </c>
      <c r="AK133" s="959">
        <v>15</v>
      </c>
      <c r="AL133" s="969">
        <v>4080</v>
      </c>
      <c r="AM133" s="964">
        <v>0.89999999999999991</v>
      </c>
      <c r="AN133" s="959">
        <v>0.79</v>
      </c>
      <c r="AO133" s="845">
        <f t="shared" si="25"/>
        <v>52.381699451808458</v>
      </c>
      <c r="AP133" s="846">
        <f t="shared" si="26"/>
        <v>70.597385726318265</v>
      </c>
      <c r="AQ133" s="680">
        <f t="shared" si="27"/>
        <v>45.083553419286268</v>
      </c>
      <c r="AR133" s="745">
        <f>INDEX(Historical!$C$7:$C$1452,MATCH(B133,Historical!$B$7:$B$1452,0))*IF(AH133="n/a",1.03,IF(AH133&lt;0,1.01,IF(AH133&gt;10,1.1,(1+AH133/100))))</f>
        <v>0.69185000000000008</v>
      </c>
      <c r="AS133" s="678">
        <f t="shared" si="28"/>
        <v>0.76103500000000013</v>
      </c>
      <c r="AT133" s="678">
        <f t="shared" si="34"/>
        <v>0.83713850000000023</v>
      </c>
      <c r="AU133" s="678">
        <f t="shared" si="34"/>
        <v>0.92085235000000032</v>
      </c>
      <c r="AV133" s="678">
        <f t="shared" si="34"/>
        <v>1.0129375850000004</v>
      </c>
      <c r="AW133" s="745">
        <f t="shared" si="29"/>
        <v>4.2238134350000012</v>
      </c>
      <c r="AX133" s="854">
        <f t="shared" si="30"/>
        <v>9.0932474381054931</v>
      </c>
      <c r="AY133" s="1090">
        <v>1.73</v>
      </c>
      <c r="AZ133" s="964">
        <v>10.81</v>
      </c>
      <c r="BA133" s="964">
        <v>-33.47</v>
      </c>
      <c r="BB133" s="964">
        <v>-9.75</v>
      </c>
      <c r="BC133" s="964">
        <v>-23.52</v>
      </c>
      <c r="BE133" s="701">
        <v>2014</v>
      </c>
      <c r="BF133" s="986" t="e">
        <f>#VALUE!</f>
        <v>#VALUE!</v>
      </c>
      <c r="BG133" s="972">
        <v>2.7</v>
      </c>
    </row>
    <row r="134" spans="1:59" ht="11.25" customHeight="1" x14ac:dyDescent="0.2">
      <c r="A134" s="566" t="s">
        <v>1029</v>
      </c>
      <c r="B134" s="651" t="s">
        <v>1030</v>
      </c>
      <c r="C134" s="1080" t="s">
        <v>109</v>
      </c>
      <c r="D134" s="1080" t="s">
        <v>4427</v>
      </c>
      <c r="E134" s="835">
        <v>8</v>
      </c>
      <c r="F134" s="554">
        <v>522</v>
      </c>
      <c r="G134" s="554" t="s">
        <v>116</v>
      </c>
      <c r="H134" s="554" t="s">
        <v>116</v>
      </c>
      <c r="I134" s="966">
        <v>34.4</v>
      </c>
      <c r="J134" s="745">
        <f t="shared" si="18"/>
        <v>2.9069767441860463</v>
      </c>
      <c r="K134" s="968">
        <v>0.25</v>
      </c>
      <c r="L134" s="679">
        <v>4</v>
      </c>
      <c r="M134" s="736">
        <f t="shared" si="19"/>
        <v>1</v>
      </c>
      <c r="N134" s="644" t="s">
        <v>120</v>
      </c>
      <c r="O134" s="838">
        <v>0.22</v>
      </c>
      <c r="P134" s="958">
        <v>43312</v>
      </c>
      <c r="Q134" s="958">
        <v>43344</v>
      </c>
      <c r="R134" s="736">
        <f t="shared" si="20"/>
        <v>13.636363636363635</v>
      </c>
      <c r="S134" s="802">
        <f>IF(INDEX(Historical!$D$7:$D$1452,MATCH(B134,Historical!$B$7:$B$1452,0))=0,"n/a",(INDEX(Historical!$C$7:$C$1452,MATCH(B134,Historical!$B$7:$B$1452,0))/INDEX(Historical!$D$7:$D$1452,MATCH(B134,Historical!$B$7:$B$1452,0))-1)*100)</f>
        <v>4.8780487804878092</v>
      </c>
      <c r="T134" s="802">
        <f>IF(INDEX(Historical!$F$7:$F$1452,MATCH(B134,Historical!$B$7:$B$1452,0))=0,"n/a",((INDEX(Historical!$C$7:$C$1452,MATCH(B134,Historical!$B$7:$B$1452,0))/INDEX(Historical!$F$7:$F$1452,MATCH(B134,Historical!$B$7:$B$1452,0)))^(1/3)-1)*100)</f>
        <v>5.1369991663735792</v>
      </c>
      <c r="U134" s="802">
        <f>IF(INDEX(Historical!$I$7:$I$1452,MATCH(B134,Historical!$B$7:$B$1452,0))=0,"n/a",((INDEX(Historical!$C$7:$C$1452,MATCH(B134,Historical!$B$7:$B$1452,0))/INDEX(Historical!$I$7:$I$1452,MATCH(B134,Historical!$B$7:$B$1452,0)))^(1/5)-1)*100)</f>
        <v>6.0873730420949013</v>
      </c>
      <c r="V134" s="802">
        <f>IF(INDEX(Historical!$O$7:$O$1452,MATCH(B134,Historical!$B$7:$B$1452,0))=0,"n/a",((INDEX(Historical!$C$7:$C$1452,MATCH(B134,Historical!$B$7:$B$1452,0))/INDEX(Historical!$O$7:$O$1452,MATCH(B134,Historical!$B$7:$B$1452,0)))^(1/10)-1)*100)</f>
        <v>5.572995598536834</v>
      </c>
      <c r="W134" s="803">
        <f t="shared" si="21"/>
        <v>1.092298196627522</v>
      </c>
      <c r="X134" s="804">
        <f t="shared" si="22"/>
        <v>0.92232924880225764</v>
      </c>
      <c r="Y134" s="760"/>
      <c r="Z134" s="745">
        <f t="shared" si="23"/>
        <v>35.842293906810035</v>
      </c>
      <c r="AA134" s="678">
        <f t="shared" si="24"/>
        <v>12.329749103942651</v>
      </c>
      <c r="AB134" s="679">
        <v>12</v>
      </c>
      <c r="AC134" s="959">
        <v>2.79</v>
      </c>
      <c r="AD134" s="959">
        <v>1.76</v>
      </c>
      <c r="AE134" s="959">
        <v>4.25</v>
      </c>
      <c r="AF134" s="959">
        <v>1.26</v>
      </c>
      <c r="AG134" s="959">
        <v>7.5</v>
      </c>
      <c r="AH134" s="959">
        <v>3.8</v>
      </c>
      <c r="AI134" s="959">
        <v>10.31</v>
      </c>
      <c r="AJ134" s="959">
        <v>6.6000000000000005</v>
      </c>
      <c r="AK134" s="959">
        <v>7.0000000000000009</v>
      </c>
      <c r="AL134" s="969">
        <v>715.18</v>
      </c>
      <c r="AM134" s="964">
        <v>1.3</v>
      </c>
      <c r="AN134" s="959">
        <v>0.22</v>
      </c>
      <c r="AO134" s="845">
        <f t="shared" si="25"/>
        <v>-3.3353993176617038</v>
      </c>
      <c r="AP134" s="846">
        <f t="shared" si="26"/>
        <v>8.9943497862809476</v>
      </c>
      <c r="AQ134" s="680">
        <f t="shared" si="27"/>
        <v>-16.90571922082793</v>
      </c>
      <c r="AR134" s="745">
        <f>INDEX(Historical!$C$7:$C$1452,MATCH(B134,Historical!$B$7:$B$1452,0))*IF(AH134="n/a",1.03,IF(AH134&lt;0,1.01,IF(AH134&gt;10,1.1,(1+AH134/100))))</f>
        <v>0.89268000000000003</v>
      </c>
      <c r="AS134" s="678">
        <f t="shared" si="28"/>
        <v>0.98194800000000015</v>
      </c>
      <c r="AT134" s="678">
        <f t="shared" si="34"/>
        <v>1.0506843600000002</v>
      </c>
      <c r="AU134" s="678">
        <f t="shared" si="34"/>
        <v>1.1242322652000003</v>
      </c>
      <c r="AV134" s="678">
        <f t="shared" si="34"/>
        <v>1.2029285237640004</v>
      </c>
      <c r="AW134" s="745">
        <f t="shared" si="29"/>
        <v>5.2524731489640013</v>
      </c>
      <c r="AX134" s="854">
        <f t="shared" si="30"/>
        <v>15.268817293500003</v>
      </c>
      <c r="AY134" s="1090">
        <v>0.72</v>
      </c>
      <c r="AZ134" s="964">
        <v>4.75</v>
      </c>
      <c r="BA134" s="964">
        <v>-31.680000000000003</v>
      </c>
      <c r="BB134" s="964">
        <v>-9.81</v>
      </c>
      <c r="BC134" s="964">
        <v>-23.05</v>
      </c>
      <c r="BE134" s="701">
        <v>2011</v>
      </c>
      <c r="BF134" s="986" t="e">
        <f>#VALUE!</f>
        <v>#VALUE!</v>
      </c>
      <c r="BG134" s="972">
        <v>0.89999999999999991</v>
      </c>
    </row>
    <row r="135" spans="1:59" ht="11.25" customHeight="1" x14ac:dyDescent="0.2">
      <c r="A135" s="566" t="s">
        <v>1031</v>
      </c>
      <c r="B135" s="651" t="s">
        <v>1032</v>
      </c>
      <c r="C135" s="1080" t="s">
        <v>4431</v>
      </c>
      <c r="D135" s="1080" t="s">
        <v>4440</v>
      </c>
      <c r="E135" s="835">
        <v>8</v>
      </c>
      <c r="F135" s="554">
        <v>527</v>
      </c>
      <c r="G135" s="554" t="s">
        <v>107</v>
      </c>
      <c r="H135" s="554" t="s">
        <v>107</v>
      </c>
      <c r="I135" s="966">
        <v>15.2</v>
      </c>
      <c r="J135" s="745">
        <f t="shared" ref="J135:J198" si="35">(M135/I135)*100</f>
        <v>6.6447368421052628</v>
      </c>
      <c r="K135" s="968">
        <v>0.505</v>
      </c>
      <c r="L135" s="679">
        <v>2</v>
      </c>
      <c r="M135" s="736">
        <f t="shared" ref="M135:M198" si="36">K135*L135</f>
        <v>1.01</v>
      </c>
      <c r="N135" s="644" t="s">
        <v>1033</v>
      </c>
      <c r="O135" s="838">
        <v>0.49249999999999999</v>
      </c>
      <c r="P135" s="958">
        <v>43321</v>
      </c>
      <c r="Q135" s="958">
        <v>43353</v>
      </c>
      <c r="R135" s="736">
        <f t="shared" ref="R135:R198" si="37">(K135-O135)/O135*100</f>
        <v>2.53807106598985</v>
      </c>
      <c r="S135" s="802">
        <f>IF(INDEX(Historical!$D$7:$D$1452,MATCH(B135,Historical!$B$7:$B$1452,0))=0,"n/a",(INDEX(Historical!$C$7:$C$1452,MATCH(B135,Historical!$B$7:$B$1452,0))/INDEX(Historical!$D$7:$D$1452,MATCH(B135,Historical!$B$7:$B$1452,0))-1)*100)</f>
        <v>1.1866554054053902</v>
      </c>
      <c r="T135" s="802">
        <f>IF(INDEX(Historical!$F$7:$F$1452,MATCH(B135,Historical!$B$7:$B$1452,0))=0,"n/a",((INDEX(Historical!$C$7:$C$1452,MATCH(B135,Historical!$B$7:$B$1452,0))/INDEX(Historical!$F$7:$F$1452,MATCH(B135,Historical!$B$7:$B$1452,0)))^(1/3)-1)*100)</f>
        <v>3.2881654571824237</v>
      </c>
      <c r="U135" s="802">
        <f>IF(INDEX(Historical!$I$7:$I$1452,MATCH(B135,Historical!$B$7:$B$1452,0))=0,"n/a",((INDEX(Historical!$C$7:$C$1452,MATCH(B135,Historical!$B$7:$B$1452,0))/INDEX(Historical!$I$7:$I$1452,MATCH(B135,Historical!$B$7:$B$1452,0)))^(1/5)-1)*100)</f>
        <v>8.1006812303032749</v>
      </c>
      <c r="V135" s="802">
        <f>IF(INDEX(Historical!$O$7:$O$1452,MATCH(B135,Historical!$B$7:$B$1452,0))=0,"n/a",((INDEX(Historical!$C$7:$C$1452,MATCH(B135,Historical!$B$7:$B$1452,0))/INDEX(Historical!$O$7:$O$1452,MATCH(B135,Historical!$B$7:$B$1452,0)))^(1/10)-1)*100)</f>
        <v>-4.2077936242328029</v>
      </c>
      <c r="W135" s="803" t="str">
        <f t="shared" ref="W135:W198" si="38">IF(OR(U135&lt;=0,U135="n/a",V135&lt;=0,V135="n/a"),"n/a",U135/V135)</f>
        <v>n/a</v>
      </c>
      <c r="X135" s="804" t="str">
        <f t="shared" ref="X135:X198" si="39">IF(OR(AJ135&lt;=0,AJ135="n/a",U135&lt;=0,U135="n/a"),"n/a",U135/AJ135)</f>
        <v>n/a</v>
      </c>
      <c r="Y135" s="651" t="s">
        <v>4257</v>
      </c>
      <c r="Z135" s="745">
        <f t="shared" ref="Z135:Z198" si="40">IF(OR(AC135&lt;0.01,AC135="n/a"),"n/a",M135/AC135*100)</f>
        <v>70.1388888888889</v>
      </c>
      <c r="AA135" s="678">
        <f t="shared" ref="AA135:AA198" si="41">IF(OR(AC135&lt;0.01,AC135="n/a"),"n/a",I135/AC135)</f>
        <v>10.555555555555555</v>
      </c>
      <c r="AB135" s="679">
        <v>3</v>
      </c>
      <c r="AC135" s="959">
        <v>1.44</v>
      </c>
      <c r="AD135" s="959" t="s">
        <v>138</v>
      </c>
      <c r="AE135" s="959">
        <v>1.06</v>
      </c>
      <c r="AF135" s="959">
        <v>2.1800000000000002</v>
      </c>
      <c r="AG135" s="961" t="s">
        <v>138</v>
      </c>
      <c r="AH135" s="959">
        <v>6.9</v>
      </c>
      <c r="AI135" s="959">
        <v>0</v>
      </c>
      <c r="AJ135" s="959">
        <v>-3</v>
      </c>
      <c r="AK135" s="959">
        <v>-11.5</v>
      </c>
      <c r="AL135" s="969">
        <v>31580</v>
      </c>
      <c r="AM135" s="964">
        <v>0.4</v>
      </c>
      <c r="AN135" s="961">
        <v>1.56</v>
      </c>
      <c r="AO135" s="845">
        <f t="shared" ref="AO135:AO198" si="42">IF(U135="n/a","n/a",IF(AA135&lt;0,"n/a",IF(AA135="n/a","n/a",J135+U135-AA135)))</f>
        <v>4.1898625168529815</v>
      </c>
      <c r="AP135" s="846">
        <f t="shared" ref="AP135:AP198" si="43">IF(U135="n/a","n/a",J135+U135)</f>
        <v>14.745418072408537</v>
      </c>
      <c r="AQ135" s="680">
        <f t="shared" ref="AQ135:AQ198" si="44">IF(OR(AC135&lt;0.01,AF135="n/a"),"n/a",(I135/SQRT(22.5*AC135*(I135/AF135))-1)*100)</f>
        <v>1.1294244709578072</v>
      </c>
      <c r="AR135" s="745">
        <f>INDEX(Historical!$C$7:$C$1452,MATCH(B135,Historical!$B$7:$B$1452,0))*IF(AH135="n/a",1.03,IF(AH135&lt;0,1.01,IF(AH135&gt;10,1.1,(1+AH135/100))))</f>
        <v>1.0373795144999998</v>
      </c>
      <c r="AS135" s="678">
        <f t="shared" ref="AS135:AS198" si="45">IF($AI135="n/a",1.03*AR135,IF($AI135&lt;0,1.01*AR135,IF($AI135&gt;10,1.1*AR135,(1+$AI135/100)*AR135)))</f>
        <v>1.0373795144999998</v>
      </c>
      <c r="AT135" s="678">
        <f t="shared" si="34"/>
        <v>1.0477533096449998</v>
      </c>
      <c r="AU135" s="678">
        <f t="shared" si="34"/>
        <v>1.0582308427414497</v>
      </c>
      <c r="AV135" s="678">
        <f t="shared" si="34"/>
        <v>1.0688131511688643</v>
      </c>
      <c r="AW135" s="745">
        <f t="shared" ref="AW135:AW198" si="46">SUM(AR135:AV135)</f>
        <v>5.2495563325553141</v>
      </c>
      <c r="AX135" s="854">
        <f t="shared" ref="AX135:AX198" si="47">AW135/I135*100</f>
        <v>34.536554819442856</v>
      </c>
      <c r="AY135" s="1090">
        <v>0.64</v>
      </c>
      <c r="AZ135" s="964">
        <v>12.34</v>
      </c>
      <c r="BA135" s="964">
        <v>-19.869999999999997</v>
      </c>
      <c r="BB135" s="964">
        <v>-5.52</v>
      </c>
      <c r="BC135" s="964">
        <v>-0.95</v>
      </c>
      <c r="BE135" s="701">
        <v>2011</v>
      </c>
      <c r="BF135" s="986" t="e">
        <f t="shared" ref="BF135" si="48">#VALUE!</f>
        <v>#VALUE!</v>
      </c>
      <c r="BG135" s="972" t="s">
        <v>138</v>
      </c>
    </row>
    <row r="136" spans="1:59" ht="11.25" customHeight="1" x14ac:dyDescent="0.2">
      <c r="A136" s="645" t="s">
        <v>485</v>
      </c>
      <c r="B136" s="651" t="s">
        <v>486</v>
      </c>
      <c r="C136" s="1080" t="s">
        <v>129</v>
      </c>
      <c r="D136" s="1080" t="s">
        <v>4415</v>
      </c>
      <c r="E136" s="835">
        <v>18</v>
      </c>
      <c r="F136" s="554">
        <v>177</v>
      </c>
      <c r="G136" s="554" t="s">
        <v>107</v>
      </c>
      <c r="H136" s="554" t="s">
        <v>107</v>
      </c>
      <c r="I136" s="966">
        <v>53.44</v>
      </c>
      <c r="J136" s="745">
        <f t="shared" si="35"/>
        <v>3.7425149700598808</v>
      </c>
      <c r="K136" s="968">
        <v>0.5</v>
      </c>
      <c r="L136" s="679">
        <v>4</v>
      </c>
      <c r="M136" s="736">
        <f t="shared" si="36"/>
        <v>2</v>
      </c>
      <c r="N136" s="644" t="s">
        <v>307</v>
      </c>
      <c r="O136" s="838">
        <v>0.46</v>
      </c>
      <c r="P136" s="958">
        <v>43333</v>
      </c>
      <c r="Q136" s="958">
        <v>43348</v>
      </c>
      <c r="R136" s="736">
        <f t="shared" si="37"/>
        <v>8.6956521739130395</v>
      </c>
      <c r="S136" s="802">
        <f>IF(INDEX(Historical!$D$7:$D$1452,MATCH(B136,Historical!$B$7:$B$1452,0))=0,"n/a",(INDEX(Historical!$C$7:$C$1452,MATCH(B136,Historical!$B$7:$B$1452,0))/INDEX(Historical!$D$7:$D$1452,MATCH(B136,Historical!$B$7:$B$1452,0))-1)*100)</f>
        <v>9.9999999999999858</v>
      </c>
      <c r="T136" s="802">
        <f>IF(INDEX(Historical!$F$7:$F$1452,MATCH(B136,Historical!$B$7:$B$1452,0))=0,"n/a",((INDEX(Historical!$C$7:$C$1452,MATCH(B136,Historical!$B$7:$B$1452,0))/INDEX(Historical!$F$7:$F$1452,MATCH(B136,Historical!$B$7:$B$1452,0)))^(1/3)-1)*100)</f>
        <v>11.199004528465784</v>
      </c>
      <c r="U136" s="802">
        <f>IF(INDEX(Historical!$I$7:$I$1452,MATCH(B136,Historical!$B$7:$B$1452,0))=0,"n/a",((INDEX(Historical!$C$7:$C$1452,MATCH(B136,Historical!$B$7:$B$1452,0))/INDEX(Historical!$I$7:$I$1452,MATCH(B136,Historical!$B$7:$B$1452,0)))^(1/5)-1)*100)</f>
        <v>11.09534595426207</v>
      </c>
      <c r="V136" s="802">
        <f>IF(INDEX(Historical!$O$7:$O$1452,MATCH(B136,Historical!$B$7:$B$1452,0))=0,"n/a",((INDEX(Historical!$C$7:$C$1452,MATCH(B136,Historical!$B$7:$B$1452,0))/INDEX(Historical!$O$7:$O$1452,MATCH(B136,Historical!$B$7:$B$1452,0)))^(1/10)-1)*100)</f>
        <v>10.30542524220699</v>
      </c>
      <c r="W136" s="803">
        <f t="shared" si="38"/>
        <v>1.0766509574801313</v>
      </c>
      <c r="X136" s="804" t="str">
        <f t="shared" si="39"/>
        <v>n/a</v>
      </c>
      <c r="Y136" s="651"/>
      <c r="Z136" s="745">
        <f t="shared" si="40"/>
        <v>114.94252873563218</v>
      </c>
      <c r="AA136" s="678">
        <f t="shared" si="41"/>
        <v>30.712643678160919</v>
      </c>
      <c r="AB136" s="679">
        <v>12</v>
      </c>
      <c r="AC136" s="959">
        <v>1.74</v>
      </c>
      <c r="AD136" s="959">
        <v>3.04</v>
      </c>
      <c r="AE136" s="959">
        <v>0.17</v>
      </c>
      <c r="AF136" s="959">
        <v>1.35</v>
      </c>
      <c r="AG136" s="959">
        <v>4</v>
      </c>
      <c r="AH136" s="959">
        <v>-76.8</v>
      </c>
      <c r="AI136" s="959">
        <v>13.83</v>
      </c>
      <c r="AJ136" s="959">
        <v>-14.899999999999999</v>
      </c>
      <c r="AK136" s="959">
        <v>10.100000000000001</v>
      </c>
      <c r="AL136" s="969">
        <v>7730</v>
      </c>
      <c r="AM136" s="964">
        <v>3</v>
      </c>
      <c r="AN136" s="959">
        <v>1.31</v>
      </c>
      <c r="AO136" s="845">
        <f t="shared" si="42"/>
        <v>-15.874782753838968</v>
      </c>
      <c r="AP136" s="846">
        <f t="shared" si="43"/>
        <v>14.837860924321951</v>
      </c>
      <c r="AQ136" s="680">
        <f t="shared" si="44"/>
        <v>35.748245686257604</v>
      </c>
      <c r="AR136" s="745">
        <f>INDEX(Historical!$C$7:$C$1452,MATCH(B136,Historical!$B$7:$B$1452,0))*IF(AH136="n/a",1.03,IF(AH136&lt;0,1.01,IF(AH136&gt;10,1.1,(1+AH136/100))))</f>
        <v>1.7776000000000001</v>
      </c>
      <c r="AS136" s="678">
        <f t="shared" si="45"/>
        <v>1.9553600000000002</v>
      </c>
      <c r="AT136" s="678">
        <f t="shared" si="34"/>
        <v>2.1508960000000004</v>
      </c>
      <c r="AU136" s="678">
        <f t="shared" si="34"/>
        <v>2.3659856000000006</v>
      </c>
      <c r="AV136" s="678">
        <f t="shared" si="34"/>
        <v>2.602584160000001</v>
      </c>
      <c r="AW136" s="745">
        <f t="shared" si="46"/>
        <v>10.852425760000003</v>
      </c>
      <c r="AX136" s="854">
        <f t="shared" si="47"/>
        <v>20.307682934131744</v>
      </c>
      <c r="AY136" s="1090">
        <v>0.94</v>
      </c>
      <c r="AZ136" s="964">
        <v>4.5199999999999996</v>
      </c>
      <c r="BA136" s="964">
        <v>-35.770000000000003</v>
      </c>
      <c r="BB136" s="964">
        <v>-11.360000000000001</v>
      </c>
      <c r="BC136" s="964">
        <v>-20.119999999999997</v>
      </c>
      <c r="BE136" s="701">
        <v>2001</v>
      </c>
      <c r="BF136" s="986" t="e">
        <f>#VALUE!</f>
        <v>#VALUE!</v>
      </c>
      <c r="BG136" s="972">
        <v>1.0999999999999999</v>
      </c>
    </row>
    <row r="137" spans="1:59" ht="11.25" customHeight="1" x14ac:dyDescent="0.2">
      <c r="A137" s="566" t="s">
        <v>1034</v>
      </c>
      <c r="B137" s="651" t="s">
        <v>1035</v>
      </c>
      <c r="C137" s="1080" t="s">
        <v>109</v>
      </c>
      <c r="D137" s="1080" t="s">
        <v>4427</v>
      </c>
      <c r="E137" s="835">
        <v>8</v>
      </c>
      <c r="F137" s="554">
        <v>559</v>
      </c>
      <c r="G137" s="554" t="s">
        <v>38</v>
      </c>
      <c r="H137" s="554" t="s">
        <v>38</v>
      </c>
      <c r="I137" s="966">
        <v>53.21</v>
      </c>
      <c r="J137" s="745">
        <f t="shared" si="35"/>
        <v>2.7814320616425485</v>
      </c>
      <c r="K137" s="968">
        <v>0.37</v>
      </c>
      <c r="L137" s="679">
        <v>4</v>
      </c>
      <c r="M137" s="736">
        <f t="shared" si="36"/>
        <v>1.48</v>
      </c>
      <c r="N137" s="644" t="s">
        <v>147</v>
      </c>
      <c r="O137" s="838">
        <v>0.36</v>
      </c>
      <c r="P137" s="958">
        <v>43447</v>
      </c>
      <c r="Q137" s="958">
        <v>43466</v>
      </c>
      <c r="R137" s="736">
        <f t="shared" si="37"/>
        <v>2.7777777777777803</v>
      </c>
      <c r="S137" s="802">
        <f>IF(INDEX(Historical!$D$7:$D$1452,MATCH(B137,Historical!$B$7:$B$1452,0))=0,"n/a",(INDEX(Historical!$C$7:$C$1452,MATCH(B137,Historical!$B$7:$B$1452,0))/INDEX(Historical!$D$7:$D$1452,MATCH(B137,Historical!$B$7:$B$1452,0))-1)*100)</f>
        <v>3.125</v>
      </c>
      <c r="T137" s="802">
        <f>IF(INDEX(Historical!$F$7:$F$1452,MATCH(B137,Historical!$B$7:$B$1452,0))=0,"n/a",((INDEX(Historical!$C$7:$C$1452,MATCH(B137,Historical!$B$7:$B$1452,0))/INDEX(Historical!$F$7:$F$1452,MATCH(B137,Historical!$B$7:$B$1452,0)))^(1/3)-1)*100)</f>
        <v>3.8079563634963343</v>
      </c>
      <c r="U137" s="802">
        <f>IF(INDEX(Historical!$I$7:$I$1452,MATCH(B137,Historical!$B$7:$B$1452,0))=0,"n/a",((INDEX(Historical!$C$7:$C$1452,MATCH(B137,Historical!$B$7:$B$1452,0))/INDEX(Historical!$I$7:$I$1452,MATCH(B137,Historical!$B$7:$B$1452,0)))^(1/5)-1)*100)</f>
        <v>4.683184708394994</v>
      </c>
      <c r="V137" s="802">
        <f>IF(INDEX(Historical!$O$7:$O$1452,MATCH(B137,Historical!$B$7:$B$1452,0))=0,"n/a",((INDEX(Historical!$C$7:$C$1452,MATCH(B137,Historical!$B$7:$B$1452,0))/INDEX(Historical!$O$7:$O$1452,MATCH(B137,Historical!$B$7:$B$1452,0)))^(1/10)-1)*100)</f>
        <v>0.62716204669364117</v>
      </c>
      <c r="W137" s="803">
        <f t="shared" si="38"/>
        <v>7.4672642151808279</v>
      </c>
      <c r="X137" s="804" t="str">
        <f t="shared" si="39"/>
        <v>n/a</v>
      </c>
      <c r="Y137" s="756" t="s">
        <v>4072</v>
      </c>
      <c r="Z137" s="745">
        <f t="shared" si="40"/>
        <v>36.36363636363636</v>
      </c>
      <c r="AA137" s="678">
        <f t="shared" si="41"/>
        <v>13.073710073710073</v>
      </c>
      <c r="AB137" s="679">
        <v>12</v>
      </c>
      <c r="AC137" s="959">
        <v>4.07</v>
      </c>
      <c r="AD137" s="959" t="s">
        <v>138</v>
      </c>
      <c r="AE137" s="959">
        <v>2.0299999999999998</v>
      </c>
      <c r="AF137" s="959">
        <v>1.25</v>
      </c>
      <c r="AG137" s="959">
        <v>7.3999999999999995</v>
      </c>
      <c r="AH137" s="959">
        <v>-25.8</v>
      </c>
      <c r="AI137" s="959" t="s">
        <v>138</v>
      </c>
      <c r="AJ137" s="959">
        <v>-9.9</v>
      </c>
      <c r="AK137" s="959" t="s">
        <v>138</v>
      </c>
      <c r="AL137" s="969">
        <v>185.7</v>
      </c>
      <c r="AM137" s="964">
        <v>2</v>
      </c>
      <c r="AN137" s="959">
        <v>0.97</v>
      </c>
      <c r="AO137" s="845">
        <f t="shared" si="42"/>
        <v>-5.6090933036725303</v>
      </c>
      <c r="AP137" s="846">
        <f t="shared" si="43"/>
        <v>7.4646167700375425</v>
      </c>
      <c r="AQ137" s="680">
        <f t="shared" si="44"/>
        <v>-14.775753079465337</v>
      </c>
      <c r="AR137" s="745">
        <f>INDEX(Historical!$C$7:$C$1452,MATCH(B137,Historical!$B$7:$B$1452,0))*IF(AH137="n/a",1.03,IF(AH137&lt;0,1.01,IF(AH137&gt;10,1.1,(1+AH137/100))))</f>
        <v>1.3332000000000002</v>
      </c>
      <c r="AS137" s="678">
        <f t="shared" si="45"/>
        <v>1.3731960000000003</v>
      </c>
      <c r="AT137" s="678">
        <f t="shared" si="34"/>
        <v>1.4143918800000004</v>
      </c>
      <c r="AU137" s="678">
        <f t="shared" si="34"/>
        <v>1.4568236364000005</v>
      </c>
      <c r="AV137" s="678">
        <f t="shared" si="34"/>
        <v>1.5005283454920004</v>
      </c>
      <c r="AW137" s="745">
        <f t="shared" si="46"/>
        <v>7.0781398618920015</v>
      </c>
      <c r="AX137" s="854">
        <f t="shared" si="47"/>
        <v>13.302273749092278</v>
      </c>
      <c r="AY137" s="1090">
        <v>0.99</v>
      </c>
      <c r="AZ137" s="964">
        <v>17.53</v>
      </c>
      <c r="BA137" s="964">
        <v>-21.05</v>
      </c>
      <c r="BB137" s="964">
        <v>2.69</v>
      </c>
      <c r="BC137" s="964">
        <v>-7.7</v>
      </c>
      <c r="BE137" s="701">
        <v>2012</v>
      </c>
      <c r="BF137" s="986" t="e">
        <f>#VALUE!</f>
        <v>#VALUE!</v>
      </c>
      <c r="BG137" s="972">
        <v>0.70000000000000007</v>
      </c>
    </row>
    <row r="138" spans="1:59" ht="11.25" customHeight="1" x14ac:dyDescent="0.2">
      <c r="A138" s="566" t="s">
        <v>487</v>
      </c>
      <c r="B138" s="651" t="s">
        <v>488</v>
      </c>
      <c r="C138" s="1080" t="s">
        <v>113</v>
      </c>
      <c r="D138" s="1080" t="s">
        <v>4443</v>
      </c>
      <c r="E138" s="835">
        <v>21</v>
      </c>
      <c r="F138" s="554">
        <v>159</v>
      </c>
      <c r="G138" s="554" t="s">
        <v>107</v>
      </c>
      <c r="H138" s="554" t="s">
        <v>107</v>
      </c>
      <c r="I138" s="966">
        <v>84.09</v>
      </c>
      <c r="J138" s="745">
        <f t="shared" si="35"/>
        <v>2.3784040908550361</v>
      </c>
      <c r="K138" s="974">
        <v>0.5</v>
      </c>
      <c r="L138" s="679">
        <v>4</v>
      </c>
      <c r="M138" s="736">
        <f t="shared" si="36"/>
        <v>2</v>
      </c>
      <c r="N138" s="644" t="s">
        <v>153</v>
      </c>
      <c r="O138" s="839">
        <v>0.46</v>
      </c>
      <c r="P138" s="958">
        <v>43448</v>
      </c>
      <c r="Q138" s="958">
        <v>43465</v>
      </c>
      <c r="R138" s="736">
        <f t="shared" si="37"/>
        <v>8.6956521739130395</v>
      </c>
      <c r="S138" s="802">
        <f>IF(INDEX(Historical!$D$7:$D$1452,MATCH(B138,Historical!$B$7:$B$1452,0))=0,"n/a",(INDEX(Historical!$C$7:$C$1452,MATCH(B138,Historical!$B$7:$B$1452,0))/INDEX(Historical!$D$7:$D$1452,MATCH(B138,Historical!$B$7:$B$1452,0))-1)*100)</f>
        <v>4.0229885057471382</v>
      </c>
      <c r="T138" s="802">
        <f>IF(INDEX(Historical!$F$7:$F$1452,MATCH(B138,Historical!$B$7:$B$1452,0))=0,"n/a",((INDEX(Historical!$C$7:$C$1452,MATCH(B138,Historical!$B$7:$B$1452,0))/INDEX(Historical!$F$7:$F$1452,MATCH(B138,Historical!$B$7:$B$1452,0)))^(1/3)-1)*100)</f>
        <v>8.1718305419141259</v>
      </c>
      <c r="U138" s="802">
        <f>IF(INDEX(Historical!$I$7:$I$1452,MATCH(B138,Historical!$B$7:$B$1452,0))=0,"n/a",((INDEX(Historical!$C$7:$C$1452,MATCH(B138,Historical!$B$7:$B$1452,0))/INDEX(Historical!$I$7:$I$1452,MATCH(B138,Historical!$B$7:$B$1452,0)))^(1/5)-1)*100)</f>
        <v>6.1976130164973275</v>
      </c>
      <c r="V138" s="802">
        <f>IF(INDEX(Historical!$O$7:$O$1452,MATCH(B138,Historical!$B$7:$B$1452,0))=0,"n/a",((INDEX(Historical!$C$7:$C$1452,MATCH(B138,Historical!$B$7:$B$1452,0))/INDEX(Historical!$O$7:$O$1452,MATCH(B138,Historical!$B$7:$B$1452,0)))^(1/10)-1)*100)</f>
        <v>9.6565575236623236</v>
      </c>
      <c r="W138" s="803">
        <f t="shared" si="38"/>
        <v>0.64180356211939549</v>
      </c>
      <c r="X138" s="804" t="str">
        <f t="shared" si="39"/>
        <v>n/a</v>
      </c>
      <c r="Y138" s="759"/>
      <c r="Z138" s="745">
        <f t="shared" si="40"/>
        <v>45.351473922902493</v>
      </c>
      <c r="AA138" s="678">
        <f t="shared" si="41"/>
        <v>19.068027210884352</v>
      </c>
      <c r="AB138" s="679">
        <v>12</v>
      </c>
      <c r="AC138" s="959">
        <v>4.41</v>
      </c>
      <c r="AD138" s="959">
        <v>1.28</v>
      </c>
      <c r="AE138" s="959">
        <v>0.72</v>
      </c>
      <c r="AF138" s="959">
        <v>7.45</v>
      </c>
      <c r="AG138" s="959">
        <v>42</v>
      </c>
      <c r="AH138" s="959">
        <v>-2.9000000000000004</v>
      </c>
      <c r="AI138" s="959">
        <v>8.7099999999999991</v>
      </c>
      <c r="AJ138" s="959">
        <v>-1</v>
      </c>
      <c r="AK138" s="959">
        <v>14.940000000000001</v>
      </c>
      <c r="AL138" s="969">
        <v>11830</v>
      </c>
      <c r="AM138" s="964">
        <v>0.89999999999999991</v>
      </c>
      <c r="AN138" s="959">
        <v>0.9</v>
      </c>
      <c r="AO138" s="845">
        <f t="shared" si="42"/>
        <v>-10.492010103531989</v>
      </c>
      <c r="AP138" s="846">
        <f t="shared" si="43"/>
        <v>8.5760171073523637</v>
      </c>
      <c r="AQ138" s="680">
        <f t="shared" si="44"/>
        <v>151.26949031851873</v>
      </c>
      <c r="AR138" s="745">
        <f>INDEX(Historical!$C$7:$C$1452,MATCH(B138,Historical!$B$7:$B$1452,0))*IF(AH138="n/a",1.03,IF(AH138&lt;0,1.01,IF(AH138&gt;10,1.1,(1+AH138/100))))</f>
        <v>1.8281000000000001</v>
      </c>
      <c r="AS138" s="678">
        <f t="shared" si="45"/>
        <v>1.9873275100000001</v>
      </c>
      <c r="AT138" s="678">
        <f t="shared" si="34"/>
        <v>2.1860602610000002</v>
      </c>
      <c r="AU138" s="678">
        <f t="shared" si="34"/>
        <v>2.4046662871000004</v>
      </c>
      <c r="AV138" s="678">
        <f t="shared" si="34"/>
        <v>2.6451329158100005</v>
      </c>
      <c r="AW138" s="745">
        <f t="shared" si="46"/>
        <v>11.051286973910001</v>
      </c>
      <c r="AX138" s="854">
        <f t="shared" si="47"/>
        <v>13.14221307398026</v>
      </c>
      <c r="AY138" s="1090">
        <v>0.68</v>
      </c>
      <c r="AZ138" s="964">
        <v>6.67</v>
      </c>
      <c r="BA138" s="964">
        <v>-16.91</v>
      </c>
      <c r="BB138" s="964">
        <v>-4.67</v>
      </c>
      <c r="BC138" s="964">
        <v>-7.55</v>
      </c>
      <c r="BE138" s="701">
        <v>1999</v>
      </c>
      <c r="BF138" s="986" t="e">
        <f>#VALUE!</f>
        <v>#VALUE!</v>
      </c>
      <c r="BG138" s="972">
        <v>14.399999999999999</v>
      </c>
    </row>
    <row r="139" spans="1:59" ht="11.25" customHeight="1" x14ac:dyDescent="0.2">
      <c r="A139" s="645" t="s">
        <v>1036</v>
      </c>
      <c r="B139" s="651" t="s">
        <v>1037</v>
      </c>
      <c r="C139" s="1080" t="s">
        <v>124</v>
      </c>
      <c r="D139" s="1080" t="s">
        <v>4256</v>
      </c>
      <c r="E139" s="835">
        <v>7</v>
      </c>
      <c r="F139" s="554">
        <v>605</v>
      </c>
      <c r="G139" s="554" t="s">
        <v>107</v>
      </c>
      <c r="H139" s="554" t="s">
        <v>107</v>
      </c>
      <c r="I139" s="966">
        <v>42.94</v>
      </c>
      <c r="J139" s="745">
        <f t="shared" si="35"/>
        <v>3.0740568234746157</v>
      </c>
      <c r="K139" s="968">
        <v>0.33</v>
      </c>
      <c r="L139" s="679">
        <v>4</v>
      </c>
      <c r="M139" s="736">
        <f t="shared" si="36"/>
        <v>1.32</v>
      </c>
      <c r="N139" s="644" t="s">
        <v>229</v>
      </c>
      <c r="O139" s="838">
        <v>0.315</v>
      </c>
      <c r="P139" s="958">
        <v>43244</v>
      </c>
      <c r="Q139" s="958">
        <v>43259</v>
      </c>
      <c r="R139" s="736">
        <f t="shared" si="37"/>
        <v>4.7619047619047654</v>
      </c>
      <c r="S139" s="802">
        <f>IF(INDEX(Historical!$D$7:$D$1452,MATCH(B139,Historical!$B$7:$B$1452,0))=0,"n/a",(INDEX(Historical!$C$7:$C$1452,MATCH(B139,Historical!$B$7:$B$1452,0))/INDEX(Historical!$D$7:$D$1452,MATCH(B139,Historical!$B$7:$B$1452,0))-1)*100)</f>
        <v>11.160714285714279</v>
      </c>
      <c r="T139" s="802">
        <f>IF(INDEX(Historical!$F$7:$F$1452,MATCH(B139,Historical!$B$7:$B$1452,0))=0,"n/a",((INDEX(Historical!$C$7:$C$1452,MATCH(B139,Historical!$B$7:$B$1452,0))/INDEX(Historical!$F$7:$F$1452,MATCH(B139,Historical!$B$7:$B$1452,0)))^(1/3)-1)*100)</f>
        <v>13.12457659485522</v>
      </c>
      <c r="U139" s="802">
        <f>IF(INDEX(Historical!$I$7:$I$1452,MATCH(B139,Historical!$B$7:$B$1452,0))=0,"n/a",((INDEX(Historical!$C$7:$C$1452,MATCH(B139,Historical!$B$7:$B$1452,0))/INDEX(Historical!$I$7:$I$1452,MATCH(B139,Historical!$B$7:$B$1452,0)))^(1/5)-1)*100)</f>
        <v>9.8031880624574121</v>
      </c>
      <c r="V139" s="802">
        <f>IF(INDEX(Historical!$O$7:$O$1452,MATCH(B139,Historical!$B$7:$B$1452,0))=0,"n/a",((INDEX(Historical!$C$7:$C$1452,MATCH(B139,Historical!$B$7:$B$1452,0))/INDEX(Historical!$O$7:$O$1452,MATCH(B139,Historical!$B$7:$B$1452,0)))^(1/10)-1)*100)</f>
        <v>5.6291257930365157</v>
      </c>
      <c r="W139" s="803">
        <f t="shared" si="38"/>
        <v>1.7415116348233683</v>
      </c>
      <c r="X139" s="804" t="str">
        <f t="shared" si="39"/>
        <v>n/a</v>
      </c>
      <c r="Y139" s="756"/>
      <c r="Z139" s="745">
        <f t="shared" si="40"/>
        <v>183.33333333333334</v>
      </c>
      <c r="AA139" s="678">
        <f t="shared" si="41"/>
        <v>59.638888888888886</v>
      </c>
      <c r="AB139" s="679">
        <v>9</v>
      </c>
      <c r="AC139" s="959">
        <v>0.72</v>
      </c>
      <c r="AD139" s="959">
        <v>4.88</v>
      </c>
      <c r="AE139" s="959">
        <v>0.81</v>
      </c>
      <c r="AF139" s="959">
        <v>2.29</v>
      </c>
      <c r="AG139" s="959">
        <v>-9.4</v>
      </c>
      <c r="AH139" s="959">
        <v>-81.399999999999991</v>
      </c>
      <c r="AI139" s="959">
        <v>13.25</v>
      </c>
      <c r="AJ139" s="959">
        <v>-21</v>
      </c>
      <c r="AK139" s="959">
        <v>12.17</v>
      </c>
      <c r="AL139" s="969">
        <v>2640</v>
      </c>
      <c r="AM139" s="964">
        <v>1</v>
      </c>
      <c r="AN139" s="959">
        <v>0.87</v>
      </c>
      <c r="AO139" s="845">
        <f t="shared" si="42"/>
        <v>-46.761644002956857</v>
      </c>
      <c r="AP139" s="846">
        <f t="shared" si="43"/>
        <v>12.877244885932027</v>
      </c>
      <c r="AQ139" s="680">
        <f t="shared" si="44"/>
        <v>146.37194605406907</v>
      </c>
      <c r="AR139" s="745">
        <f>INDEX(Historical!$C$7:$C$1452,MATCH(B139,Historical!$B$7:$B$1452,0))*IF(AH139="n/a",1.03,IF(AH139&lt;0,1.01,IF(AH139&gt;10,1.1,(1+AH139/100))))</f>
        <v>1.2574500000000002</v>
      </c>
      <c r="AS139" s="678">
        <f t="shared" si="45"/>
        <v>1.3831950000000004</v>
      </c>
      <c r="AT139" s="678">
        <f t="shared" si="34"/>
        <v>1.5215145000000005</v>
      </c>
      <c r="AU139" s="678">
        <f t="shared" si="34"/>
        <v>1.6736659500000008</v>
      </c>
      <c r="AV139" s="678">
        <f t="shared" si="34"/>
        <v>1.8410325450000011</v>
      </c>
      <c r="AW139" s="745">
        <f t="shared" si="46"/>
        <v>7.6768579950000033</v>
      </c>
      <c r="AX139" s="854">
        <f t="shared" si="47"/>
        <v>17.878104319981379</v>
      </c>
      <c r="AY139" s="1090">
        <v>1.43</v>
      </c>
      <c r="AZ139" s="964">
        <v>8.52</v>
      </c>
      <c r="BA139" s="964">
        <v>-37.43</v>
      </c>
      <c r="BB139" s="964">
        <v>-9.73</v>
      </c>
      <c r="BC139" s="964">
        <v>-25.75</v>
      </c>
      <c r="BE139" s="701">
        <v>2012</v>
      </c>
      <c r="BF139" s="986" t="e">
        <f>#VALUE!</f>
        <v>#VALUE!</v>
      </c>
      <c r="BG139" s="972">
        <v>-3.5999999999999996</v>
      </c>
    </row>
    <row r="140" spans="1:59" s="882" customFormat="1" ht="11.25" customHeight="1" x14ac:dyDescent="0.2">
      <c r="A140" s="740" t="s">
        <v>1038</v>
      </c>
      <c r="B140" s="890" t="s">
        <v>1039</v>
      </c>
      <c r="C140" s="1080" t="s">
        <v>129</v>
      </c>
      <c r="D140" s="1080" t="s">
        <v>4415</v>
      </c>
      <c r="E140" s="862">
        <v>7</v>
      </c>
      <c r="F140" s="554">
        <v>643</v>
      </c>
      <c r="G140" s="1179" t="s">
        <v>107</v>
      </c>
      <c r="H140" s="1179" t="s">
        <v>107</v>
      </c>
      <c r="I140" s="863">
        <v>72.959999999999994</v>
      </c>
      <c r="J140" s="864">
        <f t="shared" si="35"/>
        <v>1.3706140350877194</v>
      </c>
      <c r="K140" s="865">
        <v>1</v>
      </c>
      <c r="L140" s="866">
        <v>1</v>
      </c>
      <c r="M140" s="867">
        <f t="shared" si="36"/>
        <v>1</v>
      </c>
      <c r="N140" s="868" t="s">
        <v>173</v>
      </c>
      <c r="O140" s="869">
        <v>0.95</v>
      </c>
      <c r="P140" s="870">
        <v>43419</v>
      </c>
      <c r="Q140" s="870">
        <v>43441</v>
      </c>
      <c r="R140" s="867">
        <f t="shared" si="37"/>
        <v>5.2631578947368478</v>
      </c>
      <c r="S140" s="802">
        <f>IF(INDEX(Historical!$D$7:$D$1452,MATCH(B140,Historical!$B$7:$B$1452,0))=0,"n/a",(INDEX(Historical!$C$7:$C$1452,MATCH(B140,Historical!$B$7:$B$1452,0))/INDEX(Historical!$D$7:$D$1452,MATCH(B140,Historical!$B$7:$B$1452,0))-1)*100)</f>
        <v>5.555555555555558</v>
      </c>
      <c r="T140" s="802">
        <f>IF(INDEX(Historical!$F$7:$F$1452,MATCH(B140,Historical!$B$7:$B$1452,0))=0,"n/a",((INDEX(Historical!$C$7:$C$1452,MATCH(B140,Historical!$B$7:$B$1452,0))/INDEX(Historical!$F$7:$F$1452,MATCH(B140,Historical!$B$7:$B$1452,0)))^(1/3)-1)*100)</f>
        <v>8.1983855523197526</v>
      </c>
      <c r="U140" s="802">
        <f>IF(INDEX(Historical!$I$7:$I$1452,MATCH(B140,Historical!$B$7:$B$1452,0))=0,"n/a",((INDEX(Historical!$C$7:$C$1452,MATCH(B140,Historical!$B$7:$B$1452,0))/INDEX(Historical!$I$7:$I$1452,MATCH(B140,Historical!$B$7:$B$1452,0)))^(1/5)-1)*100)</f>
        <v>7.8852443962371455</v>
      </c>
      <c r="V140" s="802">
        <f>IF(INDEX(Historical!$O$7:$O$1452,MATCH(B140,Historical!$B$7:$B$1452,0))=0,"n/a",((INDEX(Historical!$C$7:$C$1452,MATCH(B140,Historical!$B$7:$B$1452,0))/INDEX(Historical!$O$7:$O$1452,MATCH(B140,Historical!$B$7:$B$1452,0)))^(1/10)-1)*100)</f>
        <v>10.500834061722086</v>
      </c>
      <c r="W140" s="871">
        <f t="shared" si="38"/>
        <v>0.75091600818459203</v>
      </c>
      <c r="X140" s="872">
        <f t="shared" si="39"/>
        <v>0.10070554784466342</v>
      </c>
      <c r="Y140" s="883"/>
      <c r="Z140" s="864">
        <f t="shared" si="40"/>
        <v>51.81347150259068</v>
      </c>
      <c r="AA140" s="874">
        <f t="shared" si="41"/>
        <v>37.803108808290155</v>
      </c>
      <c r="AB140" s="866">
        <v>10</v>
      </c>
      <c r="AC140" s="875">
        <v>1.93</v>
      </c>
      <c r="AD140" s="875">
        <v>2.64</v>
      </c>
      <c r="AE140" s="875">
        <v>1.2</v>
      </c>
      <c r="AF140" s="875">
        <v>4.84</v>
      </c>
      <c r="AG140" s="875">
        <v>12.1</v>
      </c>
      <c r="AH140" s="875">
        <v>-9.1</v>
      </c>
      <c r="AI140" s="875">
        <v>16.88</v>
      </c>
      <c r="AJ140" s="875">
        <v>78.3</v>
      </c>
      <c r="AK140" s="875">
        <v>14.299999999999999</v>
      </c>
      <c r="AL140" s="969">
        <v>1310</v>
      </c>
      <c r="AM140" s="877">
        <v>3.2</v>
      </c>
      <c r="AN140" s="875">
        <v>0.06</v>
      </c>
      <c r="AO140" s="878">
        <f t="shared" si="42"/>
        <v>-28.547250376965287</v>
      </c>
      <c r="AP140" s="879">
        <f t="shared" si="43"/>
        <v>9.2558584313248655</v>
      </c>
      <c r="AQ140" s="880">
        <f t="shared" si="44"/>
        <v>185.16431647745702</v>
      </c>
      <c r="AR140" s="745">
        <f>INDEX(Historical!$C$7:$C$1452,MATCH(B140,Historical!$B$7:$B$1452,0))*IF(AH140="n/a",1.03,IF(AH140&lt;0,1.01,IF(AH140&gt;10,1.1,(1+AH140/100))))</f>
        <v>0.95949999999999991</v>
      </c>
      <c r="AS140" s="874">
        <f t="shared" si="45"/>
        <v>1.05545</v>
      </c>
      <c r="AT140" s="874">
        <f t="shared" si="34"/>
        <v>1.160995</v>
      </c>
      <c r="AU140" s="874">
        <f t="shared" si="34"/>
        <v>1.2770945</v>
      </c>
      <c r="AV140" s="874">
        <f t="shared" si="34"/>
        <v>1.4048039500000002</v>
      </c>
      <c r="AW140" s="864">
        <f t="shared" si="46"/>
        <v>5.857843449999999</v>
      </c>
      <c r="AX140" s="881">
        <f t="shared" si="47"/>
        <v>8.0288424479166665</v>
      </c>
      <c r="AY140" s="1091">
        <v>0.92</v>
      </c>
      <c r="AZ140" s="877">
        <v>8.06</v>
      </c>
      <c r="BA140" s="877">
        <v>-32.440000000000005</v>
      </c>
      <c r="BB140" s="877">
        <v>-21.55</v>
      </c>
      <c r="BC140" s="877">
        <v>-23.13</v>
      </c>
      <c r="BD140" s="1007"/>
      <c r="BE140" s="701">
        <v>2013</v>
      </c>
      <c r="BF140" s="986" t="e">
        <f>#VALUE!</f>
        <v>#VALUE!</v>
      </c>
      <c r="BG140" s="938">
        <v>8.6999999999999993</v>
      </c>
    </row>
    <row r="141" spans="1:59" ht="11.25" customHeight="1" x14ac:dyDescent="0.2">
      <c r="A141" s="566" t="s">
        <v>168</v>
      </c>
      <c r="B141" s="651" t="s">
        <v>169</v>
      </c>
      <c r="C141" s="1080" t="s">
        <v>132</v>
      </c>
      <c r="D141" s="1080" t="s">
        <v>4429</v>
      </c>
      <c r="E141" s="835">
        <v>51</v>
      </c>
      <c r="F141" s="554">
        <v>21</v>
      </c>
      <c r="G141" s="554" t="s">
        <v>38</v>
      </c>
      <c r="H141" s="554" t="s">
        <v>38</v>
      </c>
      <c r="I141" s="959">
        <v>47.66</v>
      </c>
      <c r="J141" s="745">
        <f t="shared" si="35"/>
        <v>1.5736466638690727</v>
      </c>
      <c r="K141" s="968">
        <v>0.1875</v>
      </c>
      <c r="L141" s="679">
        <v>4</v>
      </c>
      <c r="M141" s="736">
        <f t="shared" si="36"/>
        <v>0.75</v>
      </c>
      <c r="N141" s="644" t="s">
        <v>438</v>
      </c>
      <c r="O141" s="838">
        <v>0.18</v>
      </c>
      <c r="P141" s="695">
        <v>43140</v>
      </c>
      <c r="Q141" s="695">
        <v>43154</v>
      </c>
      <c r="R141" s="736">
        <f t="shared" si="37"/>
        <v>4.1666666666666705</v>
      </c>
      <c r="S141" s="802">
        <f>IF(INDEX(Historical!$D$7:$D$1452,MATCH(B141,Historical!$B$7:$B$1452,0))=0,"n/a",(INDEX(Historical!$C$7:$C$1452,MATCH(B141,Historical!$B$7:$B$1452,0))/INDEX(Historical!$D$7:$D$1452,MATCH(B141,Historical!$B$7:$B$1452,0))-1)*100)</f>
        <v>4.3478260869565188</v>
      </c>
      <c r="T141" s="802">
        <f>IF(INDEX(Historical!$F$7:$F$1452,MATCH(B141,Historical!$B$7:$B$1452,0))=0,"n/a",((INDEX(Historical!$C$7:$C$1452,MATCH(B141,Historical!$B$7:$B$1452,0))/INDEX(Historical!$F$7:$F$1452,MATCH(B141,Historical!$B$7:$B$1452,0)))^(1/3)-1)*100)</f>
        <v>3.4680775533341146</v>
      </c>
      <c r="U141" s="802">
        <f>IF(INDEX(Historical!$I$7:$I$1452,MATCH(B141,Historical!$B$7:$B$1452,0))=0,"n/a",((INDEX(Historical!$C$7:$C$1452,MATCH(B141,Historical!$B$7:$B$1452,0))/INDEX(Historical!$I$7:$I$1452,MATCH(B141,Historical!$B$7:$B$1452,0)))^(1/5)-1)*100)</f>
        <v>2.7066087089351765</v>
      </c>
      <c r="V141" s="802">
        <f>IF(INDEX(Historical!$O$7:$O$1452,MATCH(B141,Historical!$B$7:$B$1452,0))=0,"n/a",((INDEX(Historical!$C$7:$C$1452,MATCH(B141,Historical!$B$7:$B$1452,0))/INDEX(Historical!$O$7:$O$1452,MATCH(B141,Historical!$B$7:$B$1452,0)))^(1/10)-1)*100)</f>
        <v>2.1857766983182536</v>
      </c>
      <c r="W141" s="803">
        <f t="shared" si="38"/>
        <v>1.2382823510826395</v>
      </c>
      <c r="X141" s="804">
        <f t="shared" si="39"/>
        <v>0.10572690269278033</v>
      </c>
      <c r="Y141" s="759"/>
      <c r="Z141" s="745">
        <f t="shared" si="40"/>
        <v>21.613832853025936</v>
      </c>
      <c r="AA141" s="678">
        <f t="shared" si="41"/>
        <v>13.73487031700288</v>
      </c>
      <c r="AB141" s="679">
        <v>12</v>
      </c>
      <c r="AC141" s="959">
        <v>3.47</v>
      </c>
      <c r="AD141" s="959">
        <v>1.4</v>
      </c>
      <c r="AE141" s="959">
        <v>3.51</v>
      </c>
      <c r="AF141" s="959">
        <v>3.22</v>
      </c>
      <c r="AG141" s="959">
        <v>8.4</v>
      </c>
      <c r="AH141" s="959">
        <v>259.5</v>
      </c>
      <c r="AI141" s="959">
        <v>16.420000000000002</v>
      </c>
      <c r="AJ141" s="959">
        <v>25.6</v>
      </c>
      <c r="AK141" s="959">
        <v>9.8000000000000007</v>
      </c>
      <c r="AL141" s="969">
        <v>2410</v>
      </c>
      <c r="AM141" s="964">
        <v>0.5</v>
      </c>
      <c r="AN141" s="959">
        <v>1.26</v>
      </c>
      <c r="AO141" s="845">
        <f t="shared" si="42"/>
        <v>-9.4546149441986316</v>
      </c>
      <c r="AP141" s="846">
        <f t="shared" si="43"/>
        <v>4.2802553728042492</v>
      </c>
      <c r="AQ141" s="680">
        <f t="shared" si="44"/>
        <v>40.200304993723243</v>
      </c>
      <c r="AR141" s="745">
        <f>INDEX(Historical!$C$7:$C$1452,MATCH(B141,Historical!$B$7:$B$1452,0))*IF(AH141="n/a",1.03,IF(AH141&lt;0,1.01,IF(AH141&gt;10,1.1,(1+AH141/100))))</f>
        <v>0.79200000000000004</v>
      </c>
      <c r="AS141" s="678">
        <f t="shared" si="45"/>
        <v>0.87120000000000009</v>
      </c>
      <c r="AT141" s="678">
        <f t="shared" si="34"/>
        <v>0.95657760000000014</v>
      </c>
      <c r="AU141" s="678">
        <f t="shared" si="34"/>
        <v>1.0503222048000003</v>
      </c>
      <c r="AV141" s="678">
        <f t="shared" si="34"/>
        <v>1.1532537808704004</v>
      </c>
      <c r="AW141" s="745">
        <f t="shared" si="46"/>
        <v>4.8233535856704011</v>
      </c>
      <c r="AX141" s="854">
        <f t="shared" si="47"/>
        <v>10.120339038334874</v>
      </c>
      <c r="AY141" s="1090">
        <v>0.34</v>
      </c>
      <c r="AZ141" s="964">
        <v>35.21</v>
      </c>
      <c r="BA141" s="964">
        <v>-2.87</v>
      </c>
      <c r="BB141" s="964">
        <v>6.38</v>
      </c>
      <c r="BC141" s="964">
        <v>15.64</v>
      </c>
      <c r="BE141" s="701">
        <v>1968</v>
      </c>
      <c r="BF141" s="986" t="e">
        <f>#VALUE!</f>
        <v>#VALUE!</v>
      </c>
      <c r="BG141" s="972">
        <v>2.1</v>
      </c>
    </row>
    <row r="142" spans="1:59" ht="11.25" customHeight="1" x14ac:dyDescent="0.2">
      <c r="A142" s="566" t="s">
        <v>171</v>
      </c>
      <c r="B142" s="651" t="s">
        <v>172</v>
      </c>
      <c r="C142" s="1080" t="s">
        <v>109</v>
      </c>
      <c r="D142" s="1080" t="s">
        <v>4427</v>
      </c>
      <c r="E142" s="835">
        <v>28</v>
      </c>
      <c r="F142" s="554">
        <v>97</v>
      </c>
      <c r="G142" s="554" t="s">
        <v>107</v>
      </c>
      <c r="H142" s="554" t="s">
        <v>107</v>
      </c>
      <c r="I142" s="966">
        <v>33.619999999999997</v>
      </c>
      <c r="J142" s="745">
        <f t="shared" si="35"/>
        <v>2.9446757882212968</v>
      </c>
      <c r="K142" s="968">
        <v>0.99</v>
      </c>
      <c r="L142" s="679">
        <v>1</v>
      </c>
      <c r="M142" s="736">
        <f t="shared" si="36"/>
        <v>0.99</v>
      </c>
      <c r="N142" s="644" t="s">
        <v>173</v>
      </c>
      <c r="O142" s="838">
        <v>0.98</v>
      </c>
      <c r="P142" s="958">
        <v>43403</v>
      </c>
      <c r="Q142" s="958">
        <v>43465</v>
      </c>
      <c r="R142" s="736">
        <f t="shared" si="37"/>
        <v>1.020408163265307</v>
      </c>
      <c r="S142" s="802">
        <f>IF(INDEX(Historical!$D$7:$D$1452,MATCH(B142,Historical!$B$7:$B$1452,0))=0,"n/a",(INDEX(Historical!$C$7:$C$1452,MATCH(B142,Historical!$B$7:$B$1452,0))/INDEX(Historical!$D$7:$D$1452,MATCH(B142,Historical!$B$7:$B$1452,0))-1)*100)</f>
        <v>1.0309278350515427</v>
      </c>
      <c r="T142" s="802">
        <f>IF(INDEX(Historical!$F$7:$F$1452,MATCH(B142,Historical!$B$7:$B$1452,0))=0,"n/a",((INDEX(Historical!$C$7:$C$1452,MATCH(B142,Historical!$B$7:$B$1452,0))/INDEX(Historical!$F$7:$F$1452,MATCH(B142,Historical!$B$7:$B$1452,0)))^(1/3)-1)*100)</f>
        <v>1.0417416383781575</v>
      </c>
      <c r="U142" s="802">
        <f>IF(INDEX(Historical!$I$7:$I$1452,MATCH(B142,Historical!$B$7:$B$1452,0))=0,"n/a",((INDEX(Historical!$C$7:$C$1452,MATCH(B142,Historical!$B$7:$B$1452,0))/INDEX(Historical!$I$7:$I$1452,MATCH(B142,Historical!$B$7:$B$1452,0)))^(1/5)-1)*100)</f>
        <v>1.0528637209741287</v>
      </c>
      <c r="V142" s="802">
        <f>IF(INDEX(Historical!$O$7:$O$1452,MATCH(B142,Historical!$B$7:$B$1452,0))=0,"n/a",((INDEX(Historical!$C$7:$C$1452,MATCH(B142,Historical!$B$7:$B$1452,0))/INDEX(Historical!$O$7:$O$1452,MATCH(B142,Historical!$B$7:$B$1452,0)))^(1/10)-1)*100)</f>
        <v>2.0501409446084029</v>
      </c>
      <c r="W142" s="803">
        <f t="shared" si="38"/>
        <v>0.51355675020442848</v>
      </c>
      <c r="X142" s="804" t="str">
        <f t="shared" si="39"/>
        <v>n/a</v>
      </c>
      <c r="Y142" s="772"/>
      <c r="Z142" s="745" t="str">
        <f t="shared" si="40"/>
        <v>n/a</v>
      </c>
      <c r="AA142" s="678" t="str">
        <f t="shared" si="41"/>
        <v>n/a</v>
      </c>
      <c r="AB142" s="679">
        <v>12</v>
      </c>
      <c r="AC142" s="959" t="s">
        <v>138</v>
      </c>
      <c r="AD142" s="959" t="s">
        <v>138</v>
      </c>
      <c r="AE142" s="959" t="s">
        <v>138</v>
      </c>
      <c r="AF142" s="959" t="s">
        <v>138</v>
      </c>
      <c r="AG142" s="959" t="s">
        <v>138</v>
      </c>
      <c r="AH142" s="959" t="s">
        <v>138</v>
      </c>
      <c r="AI142" s="959" t="s">
        <v>138</v>
      </c>
      <c r="AJ142" s="959" t="s">
        <v>138</v>
      </c>
      <c r="AK142" s="959" t="s">
        <v>138</v>
      </c>
      <c r="AL142" s="969" t="s">
        <v>138</v>
      </c>
      <c r="AM142" s="964" t="s">
        <v>138</v>
      </c>
      <c r="AN142" s="959" t="s">
        <v>138</v>
      </c>
      <c r="AO142" s="845" t="str">
        <f t="shared" si="42"/>
        <v>n/a</v>
      </c>
      <c r="AP142" s="846">
        <f t="shared" si="43"/>
        <v>3.9975395091954256</v>
      </c>
      <c r="AQ142" s="680" t="str">
        <f t="shared" si="44"/>
        <v>n/a</v>
      </c>
      <c r="AR142" s="745">
        <f>INDEX(Historical!$C$7:$C$1452,MATCH(B142,Historical!$B$7:$B$1452,0))*IF(AH142="n/a",1.03,IF(AH142&lt;0,1.01,IF(AH142&gt;10,1.1,(1+AH142/100))))</f>
        <v>1.0094000000000001</v>
      </c>
      <c r="AS142" s="678">
        <f t="shared" si="45"/>
        <v>1.039682</v>
      </c>
      <c r="AT142" s="678">
        <f t="shared" si="34"/>
        <v>1.0708724599999999</v>
      </c>
      <c r="AU142" s="678">
        <f t="shared" si="34"/>
        <v>1.1029986338</v>
      </c>
      <c r="AV142" s="678">
        <f t="shared" si="34"/>
        <v>1.1360885928140001</v>
      </c>
      <c r="AW142" s="745">
        <f t="shared" si="46"/>
        <v>5.3590416866140007</v>
      </c>
      <c r="AX142" s="854">
        <f t="shared" si="47"/>
        <v>15.940040709738254</v>
      </c>
      <c r="AY142" s="1090" t="s">
        <v>138</v>
      </c>
      <c r="AZ142" s="964" t="s">
        <v>138</v>
      </c>
      <c r="BA142" s="964" t="s">
        <v>138</v>
      </c>
      <c r="BB142" s="964" t="s">
        <v>138</v>
      </c>
      <c r="BC142" s="964" t="s">
        <v>138</v>
      </c>
      <c r="BD142" s="1006" t="s">
        <v>4351</v>
      </c>
      <c r="BE142" s="701">
        <v>1992</v>
      </c>
      <c r="BF142" s="986" t="e">
        <f>#VALUE!</f>
        <v>#VALUE!</v>
      </c>
      <c r="BG142" s="972" t="s">
        <v>138</v>
      </c>
    </row>
    <row r="143" spans="1:59" ht="11.25" customHeight="1" x14ac:dyDescent="0.2">
      <c r="A143" s="566" t="s">
        <v>489</v>
      </c>
      <c r="B143" s="651" t="s">
        <v>490</v>
      </c>
      <c r="C143" s="1080" t="s">
        <v>109</v>
      </c>
      <c r="D143" s="1080" t="s">
        <v>4427</v>
      </c>
      <c r="E143" s="835">
        <v>20</v>
      </c>
      <c r="F143" s="554">
        <v>166</v>
      </c>
      <c r="G143" s="554" t="s">
        <v>107</v>
      </c>
      <c r="H143" s="554" t="s">
        <v>107</v>
      </c>
      <c r="I143" s="966">
        <v>83.25</v>
      </c>
      <c r="J143" s="745">
        <f t="shared" si="35"/>
        <v>2.4024024024024024</v>
      </c>
      <c r="K143" s="968">
        <v>0.5</v>
      </c>
      <c r="L143" s="679">
        <v>4</v>
      </c>
      <c r="M143" s="736">
        <f t="shared" si="36"/>
        <v>2</v>
      </c>
      <c r="N143" s="644" t="s">
        <v>446</v>
      </c>
      <c r="O143" s="838">
        <v>0.48</v>
      </c>
      <c r="P143" s="958">
        <v>43313</v>
      </c>
      <c r="Q143" s="958">
        <v>43328</v>
      </c>
      <c r="R143" s="736">
        <f t="shared" si="37"/>
        <v>4.1666666666666705</v>
      </c>
      <c r="S143" s="802">
        <f>IF(INDEX(Historical!$D$7:$D$1452,MATCH(B143,Historical!$B$7:$B$1452,0))=0,"n/a",(INDEX(Historical!$C$7:$C$1452,MATCH(B143,Historical!$B$7:$B$1452,0))/INDEX(Historical!$D$7:$D$1452,MATCH(B143,Historical!$B$7:$B$1452,0))-1)*100)</f>
        <v>1.0869565217391131</v>
      </c>
      <c r="T143" s="802">
        <f>IF(INDEX(Historical!$F$7:$F$1452,MATCH(B143,Historical!$B$7:$B$1452,0))=0,"n/a",((INDEX(Historical!$C$7:$C$1452,MATCH(B143,Historical!$B$7:$B$1452,0))/INDEX(Historical!$F$7:$F$1452,MATCH(B143,Historical!$B$7:$B$1452,0)))^(1/3)-1)*100)</f>
        <v>3.450966906825137</v>
      </c>
      <c r="U143" s="802">
        <f>IF(INDEX(Historical!$I$7:$I$1452,MATCH(B143,Historical!$B$7:$B$1452,0))=0,"n/a",((INDEX(Historical!$C$7:$C$1452,MATCH(B143,Historical!$B$7:$B$1452,0))/INDEX(Historical!$I$7:$I$1452,MATCH(B143,Historical!$B$7:$B$1452,0)))^(1/5)-1)*100)</f>
        <v>4.3961149790192833</v>
      </c>
      <c r="V143" s="802">
        <f>IF(INDEX(Historical!$O$7:$O$1452,MATCH(B143,Historical!$B$7:$B$1452,0))=0,"n/a",((INDEX(Historical!$C$7:$C$1452,MATCH(B143,Historical!$B$7:$B$1452,0))/INDEX(Historical!$O$7:$O$1452,MATCH(B143,Historical!$B$7:$B$1452,0)))^(1/10)-1)*100)</f>
        <v>4.6557498404329989</v>
      </c>
      <c r="W143" s="803">
        <f t="shared" si="38"/>
        <v>0.94423350259094485</v>
      </c>
      <c r="X143" s="804" t="str">
        <f t="shared" si="39"/>
        <v>n/a</v>
      </c>
      <c r="Y143" s="967" t="s">
        <v>4072</v>
      </c>
      <c r="Z143" s="745">
        <f t="shared" si="40"/>
        <v>42.283298097251581</v>
      </c>
      <c r="AA143" s="678">
        <f t="shared" si="41"/>
        <v>17.600422832980971</v>
      </c>
      <c r="AB143" s="679">
        <v>12</v>
      </c>
      <c r="AC143" s="959">
        <v>4.7300000000000004</v>
      </c>
      <c r="AD143" s="959" t="s">
        <v>138</v>
      </c>
      <c r="AE143" s="959">
        <v>3.45</v>
      </c>
      <c r="AF143" s="959">
        <v>2.13</v>
      </c>
      <c r="AG143" s="959">
        <v>3.08</v>
      </c>
      <c r="AH143" s="959" t="s">
        <v>138</v>
      </c>
      <c r="AI143" s="959" t="s">
        <v>138</v>
      </c>
      <c r="AJ143" s="959" t="s">
        <v>138</v>
      </c>
      <c r="AK143" s="959" t="s">
        <v>138</v>
      </c>
      <c r="AL143" s="969">
        <v>341.91</v>
      </c>
      <c r="AM143" s="964">
        <v>3.47</v>
      </c>
      <c r="AN143" s="959">
        <v>0.44</v>
      </c>
      <c r="AO143" s="845">
        <f t="shared" si="42"/>
        <v>-10.801905451559286</v>
      </c>
      <c r="AP143" s="846">
        <f t="shared" si="43"/>
        <v>6.7985173814216857</v>
      </c>
      <c r="AQ143" s="680">
        <f t="shared" si="44"/>
        <v>29.080337833544512</v>
      </c>
      <c r="AR143" s="745">
        <f>INDEX(Historical!$C$7:$C$1452,MATCH(B143,Historical!$B$7:$B$1452,0))*IF(AH143="n/a",1.03,IF(AH143&lt;0,1.01,IF(AH143&gt;10,1.1,(1+AH143/100))))</f>
        <v>1.9157999999999999</v>
      </c>
      <c r="AS143" s="678">
        <f t="shared" si="45"/>
        <v>1.973274</v>
      </c>
      <c r="AT143" s="678">
        <f t="shared" si="34"/>
        <v>2.0324722199999998</v>
      </c>
      <c r="AU143" s="678">
        <f t="shared" si="34"/>
        <v>2.0934463865999997</v>
      </c>
      <c r="AV143" s="678">
        <f t="shared" si="34"/>
        <v>2.1562497781979997</v>
      </c>
      <c r="AW143" s="745">
        <f t="shared" si="46"/>
        <v>10.171242384797999</v>
      </c>
      <c r="AX143" s="854">
        <f t="shared" si="47"/>
        <v>12.217708570327927</v>
      </c>
      <c r="AY143" s="1090">
        <v>0.21</v>
      </c>
      <c r="AZ143" s="964">
        <v>11</v>
      </c>
      <c r="BA143" s="964">
        <v>-12.42</v>
      </c>
      <c r="BB143" s="964">
        <v>-1.6199999999999999</v>
      </c>
      <c r="BC143" s="964">
        <v>-4.43</v>
      </c>
      <c r="BE143" s="701">
        <v>1999</v>
      </c>
      <c r="BF143" s="986" t="e">
        <f>#VALUE!</f>
        <v>#VALUE!</v>
      </c>
      <c r="BG143" s="972">
        <v>0.25</v>
      </c>
    </row>
    <row r="144" spans="1:59" ht="11.25" customHeight="1" x14ac:dyDescent="0.2">
      <c r="A144" s="566" t="s">
        <v>1040</v>
      </c>
      <c r="B144" s="651" t="s">
        <v>1041</v>
      </c>
      <c r="C144" s="1080" t="s">
        <v>4407</v>
      </c>
      <c r="D144" s="1080" t="s">
        <v>4408</v>
      </c>
      <c r="E144" s="835">
        <v>8</v>
      </c>
      <c r="F144" s="554">
        <v>482</v>
      </c>
      <c r="G144" s="554" t="s">
        <v>38</v>
      </c>
      <c r="H144" s="554" t="s">
        <v>38</v>
      </c>
      <c r="I144" s="966">
        <v>88.05</v>
      </c>
      <c r="J144" s="745">
        <f t="shared" si="35"/>
        <v>3.4980124929017609</v>
      </c>
      <c r="K144" s="968">
        <v>0.77</v>
      </c>
      <c r="L144" s="679">
        <v>4</v>
      </c>
      <c r="M144" s="736">
        <f t="shared" si="36"/>
        <v>3.08</v>
      </c>
      <c r="N144" s="644" t="s">
        <v>575</v>
      </c>
      <c r="O144" s="838">
        <v>0.75</v>
      </c>
      <c r="P144" s="958">
        <v>43188</v>
      </c>
      <c r="Q144" s="958">
        <v>43207</v>
      </c>
      <c r="R144" s="736">
        <f t="shared" si="37"/>
        <v>2.6666666666666687</v>
      </c>
      <c r="S144" s="802">
        <f>IF(INDEX(Historical!$D$7:$D$1452,MATCH(B144,Historical!$B$7:$B$1452,0))=0,"n/a",(INDEX(Historical!$C$7:$C$1452,MATCH(B144,Historical!$B$7:$B$1452,0))/INDEX(Historical!$D$7:$D$1452,MATCH(B144,Historical!$B$7:$B$1452,0))-1)*100)</f>
        <v>1.6949152542372836</v>
      </c>
      <c r="T144" s="802">
        <f>IF(INDEX(Historical!$F$7:$F$1452,MATCH(B144,Historical!$B$7:$B$1452,0))=0,"n/a",((INDEX(Historical!$C$7:$C$1452,MATCH(B144,Historical!$B$7:$B$1452,0))/INDEX(Historical!$F$7:$F$1452,MATCH(B144,Historical!$B$7:$B$1452,0)))^(1/3)-1)*100)</f>
        <v>4.7514996428468015</v>
      </c>
      <c r="U144" s="802">
        <f>IF(INDEX(Historical!$I$7:$I$1452,MATCH(B144,Historical!$B$7:$B$1452,0))=0,"n/a",((INDEX(Historical!$C$7:$C$1452,MATCH(B144,Historical!$B$7:$B$1452,0))/INDEX(Historical!$I$7:$I$1452,MATCH(B144,Historical!$B$7:$B$1452,0)))^(1/5)-1)*100)</f>
        <v>6.6921100298345859</v>
      </c>
      <c r="V144" s="802">
        <f>IF(INDEX(Historical!$O$7:$O$1452,MATCH(B144,Historical!$B$7:$B$1452,0))=0,"n/a",((INDEX(Historical!$C$7:$C$1452,MATCH(B144,Historical!$B$7:$B$1452,0))/INDEX(Historical!$O$7:$O$1452,MATCH(B144,Historical!$B$7:$B$1452,0)))^(1/10)-1)*100)</f>
        <v>0.94756806064828503</v>
      </c>
      <c r="W144" s="803">
        <f t="shared" si="38"/>
        <v>7.0624056548045049</v>
      </c>
      <c r="X144" s="804">
        <f t="shared" si="39"/>
        <v>1.8589194527318296</v>
      </c>
      <c r="Y144" s="759"/>
      <c r="Z144" s="745">
        <f t="shared" si="40"/>
        <v>144.60093896713616</v>
      </c>
      <c r="AA144" s="678">
        <f t="shared" si="41"/>
        <v>41.338028169014088</v>
      </c>
      <c r="AB144" s="679">
        <v>12</v>
      </c>
      <c r="AC144" s="959">
        <v>2.13</v>
      </c>
      <c r="AD144" s="959">
        <v>11.51</v>
      </c>
      <c r="AE144" s="959">
        <v>9.19</v>
      </c>
      <c r="AF144" s="959">
        <v>2.5099999999999998</v>
      </c>
      <c r="AG144" s="959">
        <v>6</v>
      </c>
      <c r="AH144" s="959">
        <v>-55.800000000000004</v>
      </c>
      <c r="AI144" s="959">
        <v>10.02</v>
      </c>
      <c r="AJ144" s="959">
        <v>3.5999999999999996</v>
      </c>
      <c r="AK144" s="959">
        <v>3.5999999999999996</v>
      </c>
      <c r="AL144" s="959">
        <v>8640</v>
      </c>
      <c r="AM144" s="964">
        <v>0.70000000000000007</v>
      </c>
      <c r="AN144" s="959">
        <v>0.68</v>
      </c>
      <c r="AO144" s="845">
        <f t="shared" si="42"/>
        <v>-31.147905646277742</v>
      </c>
      <c r="AP144" s="846">
        <f t="shared" si="43"/>
        <v>10.190122522736347</v>
      </c>
      <c r="AQ144" s="680">
        <f t="shared" si="44"/>
        <v>114.74372395871248</v>
      </c>
      <c r="AR144" s="745">
        <f>INDEX(Historical!$C$7:$C$1452,MATCH(B144,Historical!$B$7:$B$1452,0))*IF(AH144="n/a",1.03,IF(AH144&lt;0,1.01,IF(AH144&gt;10,1.1,(1+AH144/100))))</f>
        <v>3.0300000000000002</v>
      </c>
      <c r="AS144" s="678">
        <f t="shared" si="45"/>
        <v>3.3330000000000006</v>
      </c>
      <c r="AT144" s="678">
        <f t="shared" si="34"/>
        <v>3.4529880000000008</v>
      </c>
      <c r="AU144" s="678">
        <f t="shared" si="34"/>
        <v>3.5772955680000011</v>
      </c>
      <c r="AV144" s="678">
        <f t="shared" si="34"/>
        <v>3.7060782084480013</v>
      </c>
      <c r="AW144" s="745">
        <f t="shared" si="46"/>
        <v>17.099361776448006</v>
      </c>
      <c r="AX144" s="854">
        <f t="shared" si="47"/>
        <v>19.420058803461675</v>
      </c>
      <c r="AY144" s="1090">
        <v>0.43</v>
      </c>
      <c r="AZ144" s="964">
        <v>12.61</v>
      </c>
      <c r="BA144" s="964">
        <v>-7.9600000000000009</v>
      </c>
      <c r="BB144" s="964">
        <v>-3.9600000000000004</v>
      </c>
      <c r="BC144" s="964">
        <v>-2.34</v>
      </c>
      <c r="BE144" s="701">
        <v>2011</v>
      </c>
      <c r="BF144" s="986" t="e">
        <f>#VALUE!</f>
        <v>#VALUE!</v>
      </c>
      <c r="BG144" s="972">
        <v>3.3000000000000003</v>
      </c>
    </row>
    <row r="145" spans="1:59" ht="11.25" customHeight="1" x14ac:dyDescent="0.2">
      <c r="A145" s="566" t="s">
        <v>491</v>
      </c>
      <c r="B145" s="651" t="s">
        <v>492</v>
      </c>
      <c r="C145" s="1080" t="s">
        <v>113</v>
      </c>
      <c r="D145" s="1080" t="s">
        <v>4445</v>
      </c>
      <c r="E145" s="835">
        <v>21</v>
      </c>
      <c r="F145" s="554">
        <v>155</v>
      </c>
      <c r="G145" s="554" t="s">
        <v>107</v>
      </c>
      <c r="H145" s="554" t="s">
        <v>107</v>
      </c>
      <c r="I145" s="966">
        <v>74.11</v>
      </c>
      <c r="J145" s="745">
        <f t="shared" si="35"/>
        <v>1.899878558898934</v>
      </c>
      <c r="K145" s="974">
        <v>0.35199999999999998</v>
      </c>
      <c r="L145" s="679">
        <v>4</v>
      </c>
      <c r="M145" s="736">
        <f t="shared" si="36"/>
        <v>1.4079999999999999</v>
      </c>
      <c r="N145" s="644" t="s">
        <v>153</v>
      </c>
      <c r="O145" s="839">
        <v>0.32079999999999997</v>
      </c>
      <c r="P145" s="958">
        <v>43166</v>
      </c>
      <c r="Q145" s="958">
        <v>43188</v>
      </c>
      <c r="R145" s="736">
        <f t="shared" si="37"/>
        <v>9.7256857855361609</v>
      </c>
      <c r="S145" s="802">
        <f>IF(INDEX(Historical!$D$7:$D$1452,MATCH(B145,Historical!$B$7:$B$1452,0))=0,"n/a",(INDEX(Historical!$C$7:$C$1452,MATCH(B145,Historical!$B$7:$B$1452,0))/INDEX(Historical!$D$7:$D$1452,MATCH(B145,Historical!$B$7:$B$1452,0))-1)*100)</f>
        <v>12.286890581839272</v>
      </c>
      <c r="T145" s="802">
        <f>IF(INDEX(Historical!$F$7:$F$1452,MATCH(B145,Historical!$B$7:$B$1452,0))=0,"n/a",((INDEX(Historical!$C$7:$C$1452,MATCH(B145,Historical!$B$7:$B$1452,0))/INDEX(Historical!$F$7:$F$1452,MATCH(B145,Historical!$B$7:$B$1452,0)))^(1/3)-1)*100)</f>
        <v>12.145161215955259</v>
      </c>
      <c r="U145" s="802">
        <f>IF(INDEX(Historical!$I$7:$I$1452,MATCH(B145,Historical!$B$7:$B$1452,0))=0,"n/a",((INDEX(Historical!$C$7:$C$1452,MATCH(B145,Historical!$B$7:$B$1452,0))/INDEX(Historical!$I$7:$I$1452,MATCH(B145,Historical!$B$7:$B$1452,0)))^(1/5)-1)*100)</f>
        <v>11.213921411811988</v>
      </c>
      <c r="V145" s="802">
        <f>IF(INDEX(Historical!$O$7:$O$1452,MATCH(B145,Historical!$B$7:$B$1452,0))=0,"n/a",((INDEX(Historical!$C$7:$C$1452,MATCH(B145,Historical!$B$7:$B$1452,0))/INDEX(Historical!$O$7:$O$1452,MATCH(B145,Historical!$B$7:$B$1452,0)))^(1/10)-1)*100)</f>
        <v>12.516199311308341</v>
      </c>
      <c r="W145" s="803">
        <f t="shared" si="38"/>
        <v>0.89595260772815033</v>
      </c>
      <c r="X145" s="804">
        <f t="shared" si="39"/>
        <v>0.43804380514890578</v>
      </c>
      <c r="Y145" s="967" t="s">
        <v>493</v>
      </c>
      <c r="Z145" s="745">
        <f t="shared" si="40"/>
        <v>18.873994638069703</v>
      </c>
      <c r="AA145" s="678">
        <f t="shared" si="41"/>
        <v>9.9343163538874002</v>
      </c>
      <c r="AB145" s="679">
        <v>12</v>
      </c>
      <c r="AC145" s="959">
        <v>7.46</v>
      </c>
      <c r="AD145" s="959">
        <v>1.1200000000000001</v>
      </c>
      <c r="AE145" s="959">
        <v>5.41</v>
      </c>
      <c r="AF145" s="959">
        <v>4.1900000000000004</v>
      </c>
      <c r="AG145" s="959">
        <v>34</v>
      </c>
      <c r="AH145" s="959">
        <v>104.89999999999999</v>
      </c>
      <c r="AI145" s="959">
        <v>14.149999999999999</v>
      </c>
      <c r="AJ145" s="959">
        <v>25.6</v>
      </c>
      <c r="AK145" s="959">
        <v>8.85</v>
      </c>
      <c r="AL145" s="969">
        <v>54880</v>
      </c>
      <c r="AM145" s="964">
        <v>0.2</v>
      </c>
      <c r="AN145" s="959">
        <v>0.68</v>
      </c>
      <c r="AO145" s="845">
        <f t="shared" si="42"/>
        <v>3.1794836168235214</v>
      </c>
      <c r="AP145" s="846">
        <f t="shared" si="43"/>
        <v>13.113799970710922</v>
      </c>
      <c r="AQ145" s="680">
        <f t="shared" si="44"/>
        <v>36.01435467183147</v>
      </c>
      <c r="AR145" s="745">
        <f>INDEX(Historical!$C$7:$C$1452,MATCH(B145,Historical!$B$7:$B$1452,0))*IF(AH145="n/a",1.03,IF(AH145&lt;0,1.01,IF(AH145&gt;10,1.1,(1+AH145/100))))</f>
        <v>1.4040509999999999</v>
      </c>
      <c r="AS145" s="678">
        <f t="shared" si="45"/>
        <v>1.5444561000000001</v>
      </c>
      <c r="AT145" s="678">
        <f t="shared" si="34"/>
        <v>1.6811404648500001</v>
      </c>
      <c r="AU145" s="678">
        <f t="shared" si="34"/>
        <v>1.8299213959892251</v>
      </c>
      <c r="AV145" s="678">
        <f t="shared" si="34"/>
        <v>1.9918694395342715</v>
      </c>
      <c r="AW145" s="745">
        <f t="shared" si="46"/>
        <v>8.4514384003734975</v>
      </c>
      <c r="AX145" s="854">
        <f t="shared" si="47"/>
        <v>11.403910943696529</v>
      </c>
      <c r="AY145" s="1090">
        <v>1.06</v>
      </c>
      <c r="AZ145" s="964">
        <v>5.33</v>
      </c>
      <c r="BA145" s="964">
        <v>-19.36</v>
      </c>
      <c r="BB145" s="964">
        <v>-9.35</v>
      </c>
      <c r="BC145" s="964">
        <v>-10.33</v>
      </c>
      <c r="BE145" s="701">
        <v>1998</v>
      </c>
      <c r="BF145" s="986" t="e">
        <f>#VALUE!</f>
        <v>#VALUE!</v>
      </c>
      <c r="BG145" s="972">
        <v>14.799999999999999</v>
      </c>
    </row>
    <row r="146" spans="1:59" ht="11.25" customHeight="1" x14ac:dyDescent="0.2">
      <c r="A146" s="566" t="s">
        <v>1043</v>
      </c>
      <c r="B146" s="967" t="s">
        <v>1044</v>
      </c>
      <c r="C146" s="1080" t="s">
        <v>155</v>
      </c>
      <c r="D146" s="1080" t="s">
        <v>4412</v>
      </c>
      <c r="E146" s="835">
        <v>10</v>
      </c>
      <c r="F146" s="554">
        <v>334</v>
      </c>
      <c r="G146" s="554" t="s">
        <v>107</v>
      </c>
      <c r="H146" s="554" t="s">
        <v>107</v>
      </c>
      <c r="I146" s="966">
        <v>74.45</v>
      </c>
      <c r="J146" s="745">
        <f t="shared" si="35"/>
        <v>0.26863666890530558</v>
      </c>
      <c r="K146" s="968">
        <v>0.1</v>
      </c>
      <c r="L146" s="679">
        <v>2</v>
      </c>
      <c r="M146" s="736">
        <f t="shared" si="36"/>
        <v>0.2</v>
      </c>
      <c r="N146" s="644" t="s">
        <v>232</v>
      </c>
      <c r="O146" s="838">
        <v>8.5000000000000006E-2</v>
      </c>
      <c r="P146" s="958">
        <v>43481</v>
      </c>
      <c r="Q146" s="958">
        <v>43496</v>
      </c>
      <c r="R146" s="736">
        <f t="shared" si="37"/>
        <v>17.647058823529409</v>
      </c>
      <c r="S146" s="802">
        <f>IF(INDEX(Historical!$D$7:$D$1452,MATCH(B146,Historical!$B$7:$B$1452,0))=0,"n/a",(INDEX(Historical!$C$7:$C$1452,MATCH(B146,Historical!$B$7:$B$1452,0))/INDEX(Historical!$D$7:$D$1452,MATCH(B146,Historical!$B$7:$B$1452,0))-1)*100)</f>
        <v>16.666666666666675</v>
      </c>
      <c r="T146" s="802">
        <f>IF(INDEX(Historical!$F$7:$F$1452,MATCH(B146,Historical!$B$7:$B$1452,0))=0,"n/a",((INDEX(Historical!$C$7:$C$1452,MATCH(B146,Historical!$B$7:$B$1452,0))/INDEX(Historical!$F$7:$F$1452,MATCH(B146,Historical!$B$7:$B$1452,0)))^(1/3)-1)*100)</f>
        <v>15.867554829548336</v>
      </c>
      <c r="U146" s="802">
        <f>IF(INDEX(Historical!$I$7:$I$1452,MATCH(B146,Historical!$B$7:$B$1452,0))=0,"n/a",((INDEX(Historical!$C$7:$C$1452,MATCH(B146,Historical!$B$7:$B$1452,0))/INDEX(Historical!$I$7:$I$1452,MATCH(B146,Historical!$B$7:$B$1452,0)))^(1/5)-1)*100)</f>
        <v>17.525749162011152</v>
      </c>
      <c r="V146" s="802" t="str">
        <f>IF(INDEX(Historical!$O$7:$O$1452,MATCH(B146,Historical!$B$7:$B$1452,0))=0,"n/a",((INDEX(Historical!$C$7:$C$1452,MATCH(B146,Historical!$B$7:$B$1452,0))/INDEX(Historical!$O$7:$O$1452,MATCH(B146,Historical!$B$7:$B$1452,0)))^(1/10)-1)*100)</f>
        <v>n/a</v>
      </c>
      <c r="W146" s="803" t="str">
        <f t="shared" si="38"/>
        <v>n/a</v>
      </c>
      <c r="X146" s="804">
        <f t="shared" si="39"/>
        <v>1.1162897555421116</v>
      </c>
      <c r="Y146" s="967"/>
      <c r="Z146" s="745">
        <f t="shared" si="40"/>
        <v>10.471204188481677</v>
      </c>
      <c r="AA146" s="678">
        <f t="shared" si="41"/>
        <v>38.97905759162304</v>
      </c>
      <c r="AB146" s="679">
        <v>7</v>
      </c>
      <c r="AC146" s="959">
        <v>1.91</v>
      </c>
      <c r="AD146" s="959">
        <v>2.17</v>
      </c>
      <c r="AE146" s="959">
        <v>3.61</v>
      </c>
      <c r="AF146" s="959">
        <v>4.9800000000000004</v>
      </c>
      <c r="AG146" s="959">
        <v>14.399999999999999</v>
      </c>
      <c r="AH146" s="959">
        <v>15.4</v>
      </c>
      <c r="AI146" s="959">
        <v>13.36</v>
      </c>
      <c r="AJ146" s="959">
        <v>15.7</v>
      </c>
      <c r="AK146" s="959">
        <v>18</v>
      </c>
      <c r="AL146" s="969">
        <v>3190</v>
      </c>
      <c r="AM146" s="964">
        <v>9.3000000000000007</v>
      </c>
      <c r="AN146" s="959">
        <v>0.31</v>
      </c>
      <c r="AO146" s="845">
        <f t="shared" si="42"/>
        <v>-21.184671760706582</v>
      </c>
      <c r="AP146" s="846">
        <f t="shared" si="43"/>
        <v>17.794385830916458</v>
      </c>
      <c r="AQ146" s="680">
        <f t="shared" si="44"/>
        <v>193.7237604782068</v>
      </c>
      <c r="AR146" s="745">
        <f>INDEX(Historical!$C$7:$C$1452,MATCH(B146,Historical!$B$7:$B$1452,0))*IF(AH146="n/a",1.03,IF(AH146&lt;0,1.01,IF(AH146&gt;10,1.1,(1+AH146/100))))</f>
        <v>0.15400000000000003</v>
      </c>
      <c r="AS146" s="678">
        <f t="shared" si="45"/>
        <v>0.16940000000000005</v>
      </c>
      <c r="AT146" s="678">
        <f t="shared" si="34"/>
        <v>0.18634000000000006</v>
      </c>
      <c r="AU146" s="678">
        <f t="shared" si="34"/>
        <v>0.20497400000000007</v>
      </c>
      <c r="AV146" s="678">
        <f t="shared" si="34"/>
        <v>0.2254714000000001</v>
      </c>
      <c r="AW146" s="745">
        <f t="shared" si="46"/>
        <v>0.94018540000000028</v>
      </c>
      <c r="AX146" s="854">
        <f t="shared" si="47"/>
        <v>1.2628413700470118</v>
      </c>
      <c r="AY146" s="1090">
        <v>1.2</v>
      </c>
      <c r="AZ146" s="964">
        <v>7.35</v>
      </c>
      <c r="BA146" s="964">
        <v>-43.13</v>
      </c>
      <c r="BB146" s="964">
        <v>-8.36</v>
      </c>
      <c r="BC146" s="964">
        <v>-23.72</v>
      </c>
      <c r="BE146" s="701">
        <v>2010</v>
      </c>
      <c r="BF146" s="986" t="e">
        <f>#VALUE!</f>
        <v>#VALUE!</v>
      </c>
      <c r="BG146" s="972">
        <v>9.3000000000000007</v>
      </c>
    </row>
    <row r="147" spans="1:59" ht="11.25" customHeight="1" x14ac:dyDescent="0.2">
      <c r="A147" s="667" t="s">
        <v>3837</v>
      </c>
      <c r="B147" s="651" t="s">
        <v>3838</v>
      </c>
      <c r="C147" s="1080" t="s">
        <v>109</v>
      </c>
      <c r="D147" s="1080" t="s">
        <v>4427</v>
      </c>
      <c r="E147" s="835">
        <v>5</v>
      </c>
      <c r="F147" s="554">
        <v>836</v>
      </c>
      <c r="G147" s="554" t="s">
        <v>107</v>
      </c>
      <c r="H147" s="554" t="s">
        <v>107</v>
      </c>
      <c r="I147" s="966">
        <v>23.21</v>
      </c>
      <c r="J147" s="745">
        <f t="shared" si="35"/>
        <v>1.5510555794915983</v>
      </c>
      <c r="K147" s="968">
        <v>0.09</v>
      </c>
      <c r="L147" s="679">
        <v>4</v>
      </c>
      <c r="M147" s="736">
        <f t="shared" si="36"/>
        <v>0.36</v>
      </c>
      <c r="N147" s="644" t="s">
        <v>523</v>
      </c>
      <c r="O147" s="838">
        <v>7.0000000000000007E-2</v>
      </c>
      <c r="P147" s="958">
        <v>43342</v>
      </c>
      <c r="Q147" s="958">
        <v>43360</v>
      </c>
      <c r="R147" s="736">
        <f t="shared" si="37"/>
        <v>28.571428571428552</v>
      </c>
      <c r="S147" s="802">
        <f>IF(INDEX(Historical!$D$7:$D$1452,MATCH(B147,Historical!$B$7:$B$1452,0))=0,"n/a",(INDEX(Historical!$C$7:$C$1452,MATCH(B147,Historical!$B$7:$B$1452,0))/INDEX(Historical!$D$7:$D$1452,MATCH(B147,Historical!$B$7:$B$1452,0))-1)*100)</f>
        <v>41.176470588235283</v>
      </c>
      <c r="T147" s="802">
        <f>IF(INDEX(Historical!$F$7:$F$1452,MATCH(B147,Historical!$B$7:$B$1452,0))=0,"n/a",((INDEX(Historical!$C$7:$C$1452,MATCH(B147,Historical!$B$7:$B$1452,0))/INDEX(Historical!$F$7:$F$1452,MATCH(B147,Historical!$B$7:$B$1452,0)))^(1/3)-1)*100)</f>
        <v>38.672254870126935</v>
      </c>
      <c r="U147" s="802" t="str">
        <f>IF(INDEX(Historical!$I$7:$I$1452,MATCH(B147,Historical!$B$7:$B$1452,0))=0,"n/a",((INDEX(Historical!$C$7:$C$1452,MATCH(B147,Historical!$B$7:$B$1452,0))/INDEX(Historical!$I$7:$I$1452,MATCH(B147,Historical!$B$7:$B$1452,0)))^(1/5)-1)*100)</f>
        <v>n/a</v>
      </c>
      <c r="V147" s="802">
        <f>IF(INDEX(Historical!$O$7:$O$1452,MATCH(B147,Historical!$B$7:$B$1452,0))=0,"n/a",((INDEX(Historical!$C$7:$C$1452,MATCH(B147,Historical!$B$7:$B$1452,0))/INDEX(Historical!$O$7:$O$1452,MATCH(B147,Historical!$B$7:$B$1452,0)))^(1/10)-1)*100)</f>
        <v>-10.278755425427333</v>
      </c>
      <c r="W147" s="803" t="str">
        <f t="shared" si="38"/>
        <v>n/a</v>
      </c>
      <c r="X147" s="804" t="str">
        <f t="shared" si="39"/>
        <v>n/a</v>
      </c>
      <c r="Y147" s="756"/>
      <c r="Z147" s="745">
        <f t="shared" si="40"/>
        <v>28.125</v>
      </c>
      <c r="AA147" s="678">
        <f t="shared" si="41"/>
        <v>18.1328125</v>
      </c>
      <c r="AB147" s="679">
        <v>12</v>
      </c>
      <c r="AC147" s="959">
        <v>1.28</v>
      </c>
      <c r="AD147" s="959">
        <v>3.03</v>
      </c>
      <c r="AE147" s="959">
        <v>4.3</v>
      </c>
      <c r="AF147" s="959">
        <v>1.33</v>
      </c>
      <c r="AG147" s="959">
        <v>6.1</v>
      </c>
      <c r="AH147" s="959">
        <v>27.500000000000004</v>
      </c>
      <c r="AI147" s="959">
        <v>32.950000000000003</v>
      </c>
      <c r="AJ147" s="959">
        <v>168.70000000000002</v>
      </c>
      <c r="AK147" s="959">
        <v>6</v>
      </c>
      <c r="AL147" s="969">
        <v>411.51</v>
      </c>
      <c r="AM147" s="964">
        <v>22.6</v>
      </c>
      <c r="AN147" s="959">
        <v>0.18</v>
      </c>
      <c r="AO147" s="845" t="str">
        <f t="shared" si="42"/>
        <v>n/a</v>
      </c>
      <c r="AP147" s="846" t="str">
        <f t="shared" si="43"/>
        <v>n/a</v>
      </c>
      <c r="AQ147" s="680">
        <f t="shared" si="44"/>
        <v>3.5302223722350812</v>
      </c>
      <c r="AR147" s="745">
        <f>INDEX(Historical!$C$7:$C$1452,MATCH(B147,Historical!$B$7:$B$1452,0))*IF(AH147="n/a",1.03,IF(AH147&lt;0,1.01,IF(AH147&gt;10,1.1,(1+AH147/100))))</f>
        <v>0.26400000000000001</v>
      </c>
      <c r="AS147" s="678">
        <f t="shared" si="45"/>
        <v>0.29040000000000005</v>
      </c>
      <c r="AT147" s="678">
        <f t="shared" ref="AT147:AV166" si="49">IF($AK147="n/a",1.03*AS147,IF($AK147&lt;0,1.01*AS147,IF($AK147&gt;10,1.1*AS147,(1+$AK147/100)*AS147)))</f>
        <v>0.30782400000000004</v>
      </c>
      <c r="AU147" s="678">
        <f t="shared" si="49"/>
        <v>0.32629344000000005</v>
      </c>
      <c r="AV147" s="678">
        <f t="shared" si="49"/>
        <v>0.34587104640000005</v>
      </c>
      <c r="AW147" s="745">
        <f t="shared" si="46"/>
        <v>1.5343884864000001</v>
      </c>
      <c r="AX147" s="854">
        <f t="shared" si="47"/>
        <v>6.6108939526066353</v>
      </c>
      <c r="AY147" s="1090">
        <v>0.78</v>
      </c>
      <c r="AZ147" s="964">
        <v>16.489999999999998</v>
      </c>
      <c r="BA147" s="964">
        <v>-13.88</v>
      </c>
      <c r="BB147" s="964">
        <v>-4.5999999999999996</v>
      </c>
      <c r="BC147" s="964">
        <v>-4.26</v>
      </c>
      <c r="BE147" s="701">
        <v>2014</v>
      </c>
      <c r="BF147" s="986" t="e">
        <f>#VALUE!</f>
        <v>#VALUE!</v>
      </c>
      <c r="BG147" s="972">
        <v>0.6</v>
      </c>
    </row>
    <row r="148" spans="1:59" ht="11.25" customHeight="1" x14ac:dyDescent="0.2">
      <c r="A148" s="566" t="s">
        <v>494</v>
      </c>
      <c r="B148" s="651" t="s">
        <v>495</v>
      </c>
      <c r="C148" s="1080" t="s">
        <v>155</v>
      </c>
      <c r="D148" s="1080" t="s">
        <v>4409</v>
      </c>
      <c r="E148" s="835">
        <v>23</v>
      </c>
      <c r="F148" s="554">
        <v>145</v>
      </c>
      <c r="G148" s="554" t="s">
        <v>107</v>
      </c>
      <c r="H148" s="554" t="s">
        <v>107</v>
      </c>
      <c r="I148" s="959">
        <v>44.6</v>
      </c>
      <c r="J148" s="745">
        <f t="shared" si="35"/>
        <v>4.2717488789237663</v>
      </c>
      <c r="K148" s="974">
        <v>0.4763</v>
      </c>
      <c r="L148" s="679">
        <v>4</v>
      </c>
      <c r="M148" s="736">
        <f t="shared" si="36"/>
        <v>1.9052</v>
      </c>
      <c r="N148" s="644" t="s">
        <v>496</v>
      </c>
      <c r="O148" s="839">
        <v>0.46239999999999998</v>
      </c>
      <c r="P148" s="958">
        <v>43281</v>
      </c>
      <c r="Q148" s="958">
        <v>43296</v>
      </c>
      <c r="R148" s="736">
        <f t="shared" si="37"/>
        <v>3.0060553633218046</v>
      </c>
      <c r="S148" s="802">
        <f>IF(INDEX(Historical!$D$7:$D$1452,MATCH(B148,Historical!$B$7:$B$1452,0))=0,"n/a",(INDEX(Historical!$C$7:$C$1452,MATCH(B148,Historical!$B$7:$B$1452,0))/INDEX(Historical!$D$7:$D$1452,MATCH(B148,Historical!$B$7:$B$1452,0))-1)*100)</f>
        <v>9.0202177293934547</v>
      </c>
      <c r="T148" s="802">
        <f>IF(INDEX(Historical!$F$7:$F$1452,MATCH(B148,Historical!$B$7:$B$1452,0))=0,"n/a",((INDEX(Historical!$C$7:$C$1452,MATCH(B148,Historical!$B$7:$B$1452,0))/INDEX(Historical!$F$7:$F$1452,MATCH(B148,Historical!$B$7:$B$1452,0)))^(1/3)-1)*100)</f>
        <v>12.210600162036123</v>
      </c>
      <c r="U148" s="802">
        <f>IF(INDEX(Historical!$I$7:$I$1452,MATCH(B148,Historical!$B$7:$B$1452,0))=0,"n/a",((INDEX(Historical!$C$7:$C$1452,MATCH(B148,Historical!$B$7:$B$1452,0))/INDEX(Historical!$I$7:$I$1452,MATCH(B148,Historical!$B$7:$B$1452,0)))^(1/5)-1)*100)</f>
        <v>15.029321296542975</v>
      </c>
      <c r="V148" s="802">
        <f>IF(INDEX(Historical!$O$7:$O$1452,MATCH(B148,Historical!$B$7:$B$1452,0))=0,"n/a",((INDEX(Historical!$C$7:$C$1452,MATCH(B148,Historical!$B$7:$B$1452,0))/INDEX(Historical!$O$7:$O$1452,MATCH(B148,Historical!$B$7:$B$1452,0)))^(1/10)-1)*100)</f>
        <v>19.708779481086157</v>
      </c>
      <c r="W148" s="803">
        <f t="shared" si="38"/>
        <v>0.7625698644081994</v>
      </c>
      <c r="X148" s="804" t="str">
        <f t="shared" si="39"/>
        <v>n/a</v>
      </c>
      <c r="Y148" s="967"/>
      <c r="Z148" s="745" t="str">
        <f t="shared" si="40"/>
        <v>n/a</v>
      </c>
      <c r="AA148" s="678" t="str">
        <f t="shared" si="41"/>
        <v>n/a</v>
      </c>
      <c r="AB148" s="679">
        <v>6</v>
      </c>
      <c r="AC148" s="959">
        <v>-0.52</v>
      </c>
      <c r="AD148" s="959" t="s">
        <v>138</v>
      </c>
      <c r="AE148" s="959">
        <v>0.1</v>
      </c>
      <c r="AF148" s="959">
        <v>2.2999999999999998</v>
      </c>
      <c r="AG148" s="959">
        <v>10.8</v>
      </c>
      <c r="AH148" s="959">
        <v>-150.4</v>
      </c>
      <c r="AI148" s="959">
        <v>6.29</v>
      </c>
      <c r="AJ148" s="959">
        <v>-32.5</v>
      </c>
      <c r="AK148" s="959">
        <v>5.16</v>
      </c>
      <c r="AL148" s="969">
        <v>13760</v>
      </c>
      <c r="AM148" s="964">
        <v>0.5</v>
      </c>
      <c r="AN148" s="959">
        <v>1.52</v>
      </c>
      <c r="AO148" s="845" t="str">
        <f t="shared" si="42"/>
        <v>n/a</v>
      </c>
      <c r="AP148" s="846">
        <f t="shared" si="43"/>
        <v>19.301070175466741</v>
      </c>
      <c r="AQ148" s="680" t="str">
        <f t="shared" si="44"/>
        <v>n/a</v>
      </c>
      <c r="AR148" s="745">
        <f>INDEX(Historical!$C$7:$C$1452,MATCH(B148,Historical!$B$7:$B$1452,0))*IF(AH148="n/a",1.03,IF(AH148&lt;0,1.01,IF(AH148&gt;10,1.1,(1+AH148/100))))</f>
        <v>1.8408260000000001</v>
      </c>
      <c r="AS148" s="678">
        <f t="shared" si="45"/>
        <v>1.9566139553999999</v>
      </c>
      <c r="AT148" s="678">
        <f t="shared" si="49"/>
        <v>2.0575752354986401</v>
      </c>
      <c r="AU148" s="678">
        <f t="shared" si="49"/>
        <v>2.1637461176503701</v>
      </c>
      <c r="AV148" s="678">
        <f t="shared" si="49"/>
        <v>2.2753954173211293</v>
      </c>
      <c r="AW148" s="745">
        <f t="shared" si="46"/>
        <v>10.294156725870138</v>
      </c>
      <c r="AX148" s="854">
        <f t="shared" si="47"/>
        <v>23.081068892085511</v>
      </c>
      <c r="AY148" s="1090">
        <v>1.06</v>
      </c>
      <c r="AZ148" s="964">
        <v>5.76</v>
      </c>
      <c r="BA148" s="964">
        <v>-41.120000000000005</v>
      </c>
      <c r="BB148" s="964">
        <v>-14.219999999999999</v>
      </c>
      <c r="BC148" s="964">
        <v>-17.48</v>
      </c>
      <c r="BE148" s="701">
        <v>1996</v>
      </c>
      <c r="BF148" s="986" t="e">
        <f>#VALUE!</f>
        <v>#VALUE!</v>
      </c>
      <c r="BG148" s="972">
        <v>1.7999999999999998</v>
      </c>
    </row>
    <row r="149" spans="1:59" ht="11.25" customHeight="1" x14ac:dyDescent="0.2">
      <c r="A149" s="805" t="s">
        <v>4179</v>
      </c>
      <c r="B149" s="899" t="s">
        <v>4180</v>
      </c>
      <c r="C149" s="1080" t="s">
        <v>4407</v>
      </c>
      <c r="D149" s="1080" t="s">
        <v>4408</v>
      </c>
      <c r="E149" s="835">
        <v>5</v>
      </c>
      <c r="F149" s="554">
        <v>803</v>
      </c>
      <c r="G149" s="554" t="s">
        <v>107</v>
      </c>
      <c r="H149" s="554" t="s">
        <v>107</v>
      </c>
      <c r="I149" s="973">
        <v>18.46</v>
      </c>
      <c r="J149" s="745">
        <f t="shared" si="35"/>
        <v>4.4420368364030329</v>
      </c>
      <c r="K149" s="566">
        <v>0.20499999999999999</v>
      </c>
      <c r="L149" s="554">
        <v>4</v>
      </c>
      <c r="M149" s="736">
        <f t="shared" si="36"/>
        <v>0.82</v>
      </c>
      <c r="N149" s="554" t="s">
        <v>322</v>
      </c>
      <c r="O149" s="685">
        <v>0.185</v>
      </c>
      <c r="P149" s="725">
        <v>43187</v>
      </c>
      <c r="Q149" s="725">
        <v>43203</v>
      </c>
      <c r="R149" s="736">
        <f t="shared" si="37"/>
        <v>10.810810810810805</v>
      </c>
      <c r="S149" s="802">
        <f>IF(INDEX(Historical!$D$7:$D$1452,MATCH(B149,Historical!$B$7:$B$1452,0))=0,"n/a",(INDEX(Historical!$C$7:$C$1452,MATCH(B149,Historical!$B$7:$B$1452,0))/INDEX(Historical!$D$7:$D$1452,MATCH(B149,Historical!$B$7:$B$1452,0))-1)*100)</f>
        <v>8.8235294117646959</v>
      </c>
      <c r="T149" s="802">
        <f>IF(INDEX(Historical!$F$7:$F$1452,MATCH(B149,Historical!$B$7:$B$1452,0))=0,"n/a",((INDEX(Historical!$C$7:$C$1452,MATCH(B149,Historical!$B$7:$B$1452,0))/INDEX(Historical!$F$7:$F$1452,MATCH(B149,Historical!$B$7:$B$1452,0)))^(1/3)-1)*100)</f>
        <v>80.900833930205479</v>
      </c>
      <c r="U149" s="802" t="str">
        <f>IF(INDEX(Historical!$I$7:$I$1452,MATCH(B149,Historical!$B$7:$B$1452,0))=0,"n/a",((INDEX(Historical!$C$7:$C$1452,MATCH(B149,Historical!$B$7:$B$1452,0))/INDEX(Historical!$I$7:$I$1452,MATCH(B149,Historical!$B$7:$B$1452,0)))^(1/5)-1)*100)</f>
        <v>n/a</v>
      </c>
      <c r="V149" s="802" t="str">
        <f>IF(INDEX(Historical!$O$7:$O$1452,MATCH(B149,Historical!$B$7:$B$1452,0))=0,"n/a",((INDEX(Historical!$C$7:$C$1452,MATCH(B149,Historical!$B$7:$B$1452,0))/INDEX(Historical!$O$7:$O$1452,MATCH(B149,Historical!$B$7:$B$1452,0)))^(1/10)-1)*100)</f>
        <v>n/a</v>
      </c>
      <c r="W149" s="803" t="str">
        <f t="shared" si="38"/>
        <v>n/a</v>
      </c>
      <c r="X149" s="804" t="str">
        <f t="shared" si="39"/>
        <v>n/a</v>
      </c>
      <c r="Y149" s="746"/>
      <c r="Z149" s="745">
        <f t="shared" si="40"/>
        <v>143.85964912280701</v>
      </c>
      <c r="AA149" s="678">
        <f t="shared" si="41"/>
        <v>32.385964912280706</v>
      </c>
      <c r="AB149" s="679">
        <v>12</v>
      </c>
      <c r="AC149" s="972">
        <v>0.56999999999999995</v>
      </c>
      <c r="AD149" s="972">
        <v>1.07</v>
      </c>
      <c r="AE149" s="959">
        <v>10.47</v>
      </c>
      <c r="AF149" s="959">
        <v>2.09</v>
      </c>
      <c r="AG149" s="959">
        <v>7.0000000000000009</v>
      </c>
      <c r="AH149" s="959">
        <v>-32.300000000000004</v>
      </c>
      <c r="AI149" s="959">
        <v>5.5</v>
      </c>
      <c r="AJ149" s="782">
        <v>135</v>
      </c>
      <c r="AK149" s="782">
        <v>30.3</v>
      </c>
      <c r="AL149" s="972">
        <v>1600</v>
      </c>
      <c r="AM149" s="972">
        <v>0.8</v>
      </c>
      <c r="AN149" s="972">
        <v>0.67</v>
      </c>
      <c r="AO149" s="845" t="str">
        <f t="shared" si="42"/>
        <v>n/a</v>
      </c>
      <c r="AP149" s="846" t="str">
        <f t="shared" si="43"/>
        <v>n/a</v>
      </c>
      <c r="AQ149" s="680">
        <f t="shared" si="44"/>
        <v>73.444408854719128</v>
      </c>
      <c r="AR149" s="745">
        <f>INDEX(Historical!$C$7:$C$1452,MATCH(B149,Historical!$B$7:$B$1452,0))*IF(AH149="n/a",1.03,IF(AH149&lt;0,1.01,IF(AH149&gt;10,1.1,(1+AH149/100))))</f>
        <v>0.74739999999999995</v>
      </c>
      <c r="AS149" s="678">
        <f t="shared" si="45"/>
        <v>0.78850699999999996</v>
      </c>
      <c r="AT149" s="678">
        <f t="shared" si="49"/>
        <v>0.86735770000000001</v>
      </c>
      <c r="AU149" s="678">
        <f t="shared" si="49"/>
        <v>0.95409347000000011</v>
      </c>
      <c r="AV149" s="678">
        <f t="shared" si="49"/>
        <v>1.0495028170000003</v>
      </c>
      <c r="AW149" s="745">
        <f t="shared" si="46"/>
        <v>4.406860987</v>
      </c>
      <c r="AX149" s="854">
        <f t="shared" si="47"/>
        <v>23.872486386782228</v>
      </c>
      <c r="AY149" s="831">
        <v>0.77</v>
      </c>
      <c r="AZ149" s="959">
        <v>45.01</v>
      </c>
      <c r="BA149" s="959">
        <v>-10.61</v>
      </c>
      <c r="BB149" s="959">
        <v>-2.62</v>
      </c>
      <c r="BC149" s="959">
        <v>9.3000000000000007</v>
      </c>
      <c r="BE149" s="701">
        <v>2014</v>
      </c>
      <c r="BF149" s="986" t="e">
        <f>#VALUE!</f>
        <v>#VALUE!</v>
      </c>
      <c r="BG149" s="972">
        <v>3.5999999999999996</v>
      </c>
    </row>
    <row r="150" spans="1:59" s="882" customFormat="1" ht="11.25" customHeight="1" x14ac:dyDescent="0.2">
      <c r="A150" s="740" t="s">
        <v>174</v>
      </c>
      <c r="B150" s="890" t="s">
        <v>175</v>
      </c>
      <c r="C150" s="1080" t="s">
        <v>113</v>
      </c>
      <c r="D150" s="1080" t="s">
        <v>4449</v>
      </c>
      <c r="E150" s="862">
        <v>42</v>
      </c>
      <c r="F150" s="554">
        <v>63</v>
      </c>
      <c r="G150" s="1179" t="s">
        <v>38</v>
      </c>
      <c r="H150" s="1179" t="s">
        <v>38</v>
      </c>
      <c r="I150" s="875">
        <v>100.52</v>
      </c>
      <c r="J150" s="864">
        <f t="shared" si="35"/>
        <v>1.591723040191007</v>
      </c>
      <c r="K150" s="865">
        <v>0.4</v>
      </c>
      <c r="L150" s="866">
        <v>4</v>
      </c>
      <c r="M150" s="867">
        <f t="shared" si="36"/>
        <v>1.6</v>
      </c>
      <c r="N150" s="868" t="s">
        <v>120</v>
      </c>
      <c r="O150" s="869">
        <v>0.37</v>
      </c>
      <c r="P150" s="870">
        <v>43329</v>
      </c>
      <c r="Q150" s="870">
        <v>43347</v>
      </c>
      <c r="R150" s="867">
        <f t="shared" si="37"/>
        <v>8.1081081081081159</v>
      </c>
      <c r="S150" s="802">
        <f>IF(INDEX(Historical!$D$7:$D$1452,MATCH(B150,Historical!$B$7:$B$1452,0))=0,"n/a",(INDEX(Historical!$C$7:$C$1452,MATCH(B150,Historical!$B$7:$B$1452,0))/INDEX(Historical!$D$7:$D$1452,MATCH(B150,Historical!$B$7:$B$1452,0))-1)*100)</f>
        <v>10.769230769230752</v>
      </c>
      <c r="T150" s="802">
        <f>IF(INDEX(Historical!$F$7:$F$1452,MATCH(B150,Historical!$B$7:$B$1452,0))=0,"n/a",((INDEX(Historical!$C$7:$C$1452,MATCH(B150,Historical!$B$7:$B$1452,0))/INDEX(Historical!$F$7:$F$1452,MATCH(B150,Historical!$B$7:$B$1452,0)))^(1/3)-1)*100)</f>
        <v>15.277587606658072</v>
      </c>
      <c r="U150" s="802">
        <f>IF(INDEX(Historical!$I$7:$I$1452,MATCH(B150,Historical!$B$7:$B$1452,0))=0,"n/a",((INDEX(Historical!$C$7:$C$1452,MATCH(B150,Historical!$B$7:$B$1452,0))/INDEX(Historical!$I$7:$I$1452,MATCH(B150,Historical!$B$7:$B$1452,0)))^(1/5)-1)*100)</f>
        <v>13.634388693076627</v>
      </c>
      <c r="V150" s="802">
        <f>IF(INDEX(Historical!$O$7:$O$1452,MATCH(B150,Historical!$B$7:$B$1452,0))=0,"n/a",((INDEX(Historical!$C$7:$C$1452,MATCH(B150,Historical!$B$7:$B$1452,0))/INDEX(Historical!$O$7:$O$1452,MATCH(B150,Historical!$B$7:$B$1452,0)))^(1/10)-1)*100)</f>
        <v>9.9049989660290993</v>
      </c>
      <c r="W150" s="871">
        <f t="shared" si="38"/>
        <v>1.3765159128070696</v>
      </c>
      <c r="X150" s="872">
        <f t="shared" si="39"/>
        <v>1.3109989127958295</v>
      </c>
      <c r="Y150" s="890"/>
      <c r="Z150" s="864">
        <f t="shared" si="40"/>
        <v>30.360531309297915</v>
      </c>
      <c r="AA150" s="874">
        <f t="shared" si="41"/>
        <v>19.074003795066414</v>
      </c>
      <c r="AB150" s="866">
        <v>12</v>
      </c>
      <c r="AC150" s="875">
        <v>5.27</v>
      </c>
      <c r="AD150" s="875">
        <v>1.27</v>
      </c>
      <c r="AE150" s="875">
        <v>1.36</v>
      </c>
      <c r="AF150" s="875">
        <v>2.2200000000000002</v>
      </c>
      <c r="AG150" s="875">
        <v>23.799999999999997</v>
      </c>
      <c r="AH150" s="875">
        <v>24.7</v>
      </c>
      <c r="AI150" s="875">
        <v>23.66</v>
      </c>
      <c r="AJ150" s="875">
        <v>10.4</v>
      </c>
      <c r="AK150" s="875">
        <v>15</v>
      </c>
      <c r="AL150" s="876">
        <v>6060</v>
      </c>
      <c r="AM150" s="877">
        <v>0.5</v>
      </c>
      <c r="AN150" s="875">
        <v>0.59</v>
      </c>
      <c r="AO150" s="878">
        <f t="shared" si="42"/>
        <v>-3.8478920617987811</v>
      </c>
      <c r="AP150" s="879">
        <f t="shared" si="43"/>
        <v>15.226111733267633</v>
      </c>
      <c r="AQ150" s="880">
        <f t="shared" si="44"/>
        <v>37.184852459976561</v>
      </c>
      <c r="AR150" s="745">
        <f>INDEX(Historical!$C$7:$C$1452,MATCH(B150,Historical!$B$7:$B$1452,0))*IF(AH150="n/a",1.03,IF(AH150&lt;0,1.01,IF(AH150&gt;10,1.1,(1+AH150/100))))</f>
        <v>1.5840000000000001</v>
      </c>
      <c r="AS150" s="874">
        <f t="shared" si="45"/>
        <v>1.7424000000000002</v>
      </c>
      <c r="AT150" s="874">
        <f t="shared" si="49"/>
        <v>1.9166400000000003</v>
      </c>
      <c r="AU150" s="874">
        <f t="shared" si="49"/>
        <v>2.1083040000000004</v>
      </c>
      <c r="AV150" s="874">
        <f t="shared" si="49"/>
        <v>2.3191344000000007</v>
      </c>
      <c r="AW150" s="864">
        <f t="shared" si="46"/>
        <v>9.6704784000000021</v>
      </c>
      <c r="AX150" s="881">
        <f t="shared" si="47"/>
        <v>9.6204520493434167</v>
      </c>
      <c r="AY150" s="1091">
        <v>1.03</v>
      </c>
      <c r="AZ150" s="877">
        <v>9.07</v>
      </c>
      <c r="BA150" s="877">
        <v>-22.36</v>
      </c>
      <c r="BB150" s="877">
        <v>0.11</v>
      </c>
      <c r="BC150" s="877">
        <v>-8.64</v>
      </c>
      <c r="BD150" s="1007"/>
      <c r="BE150" s="701">
        <v>1977</v>
      </c>
      <c r="BF150" s="986" t="e">
        <f>#VALUE!</f>
        <v>#VALUE!</v>
      </c>
      <c r="BG150" s="938">
        <v>11.700000000000001</v>
      </c>
    </row>
    <row r="151" spans="1:59" ht="11.25" customHeight="1" x14ac:dyDescent="0.2">
      <c r="A151" s="667" t="s">
        <v>4298</v>
      </c>
      <c r="B151" s="651" t="s">
        <v>4005</v>
      </c>
      <c r="C151" s="1080" t="s">
        <v>109</v>
      </c>
      <c r="D151" s="1080" t="s">
        <v>4427</v>
      </c>
      <c r="E151" s="835">
        <v>6</v>
      </c>
      <c r="F151" s="554">
        <v>738</v>
      </c>
      <c r="G151" s="554" t="s">
        <v>107</v>
      </c>
      <c r="H151" s="554" t="s">
        <v>107</v>
      </c>
      <c r="I151" s="966">
        <v>29.59</v>
      </c>
      <c r="J151" s="745">
        <f t="shared" si="35"/>
        <v>0.94626563028050037</v>
      </c>
      <c r="K151" s="968">
        <v>7.0000000000000007E-2</v>
      </c>
      <c r="L151" s="679">
        <v>4</v>
      </c>
      <c r="M151" s="736">
        <f t="shared" si="36"/>
        <v>0.28000000000000003</v>
      </c>
      <c r="N151" s="644" t="s">
        <v>4295</v>
      </c>
      <c r="O151" s="838">
        <v>0.06</v>
      </c>
      <c r="P151" s="958">
        <v>43362</v>
      </c>
      <c r="Q151" s="958">
        <v>43377</v>
      </c>
      <c r="R151" s="736">
        <f t="shared" si="37"/>
        <v>16.666666666666682</v>
      </c>
      <c r="S151" s="802">
        <f>IF(INDEX(Historical!$D$7:$D$1452,MATCH(B151,Historical!$B$7:$B$1452,0))=0,"n/a",(INDEX(Historical!$C$7:$C$1452,MATCH(B151,Historical!$B$7:$B$1452,0))/INDEX(Historical!$D$7:$D$1452,MATCH(B151,Historical!$B$7:$B$1452,0))-1)*100)</f>
        <v>30.76923076923077</v>
      </c>
      <c r="T151" s="802">
        <f>IF(INDEX(Historical!$F$7:$F$1452,MATCH(B151,Historical!$B$7:$B$1452,0))=0,"n/a",((INDEX(Historical!$C$7:$C$1452,MATCH(B151,Historical!$B$7:$B$1452,0))/INDEX(Historical!$F$7:$F$1452,MATCH(B151,Historical!$B$7:$B$1452,0)))^(1/3)-1)*100)</f>
        <v>17.42300962858938</v>
      </c>
      <c r="U151" s="802" t="str">
        <f>IF(INDEX(Historical!$I$7:$I$1452,MATCH(B151,Historical!$B$7:$B$1452,0))=0,"n/a",((INDEX(Historical!$C$7:$C$1452,MATCH(B151,Historical!$B$7:$B$1452,0))/INDEX(Historical!$I$7:$I$1452,MATCH(B151,Historical!$B$7:$B$1452,0)))^(1/5)-1)*100)</f>
        <v>n/a</v>
      </c>
      <c r="V151" s="802" t="str">
        <f>IF(INDEX(Historical!$O$7:$O$1452,MATCH(B151,Historical!$B$7:$B$1452,0))=0,"n/a",((INDEX(Historical!$C$7:$C$1452,MATCH(B151,Historical!$B$7:$B$1452,0))/INDEX(Historical!$O$7:$O$1452,MATCH(B151,Historical!$B$7:$B$1452,0)))^(1/10)-1)*100)</f>
        <v>n/a</v>
      </c>
      <c r="W151" s="803" t="str">
        <f t="shared" si="38"/>
        <v>n/a</v>
      </c>
      <c r="X151" s="804" t="str">
        <f t="shared" si="39"/>
        <v>n/a</v>
      </c>
      <c r="Y151" s="756"/>
      <c r="Z151" s="745">
        <f t="shared" si="40"/>
        <v>14.973262032085563</v>
      </c>
      <c r="AA151" s="678">
        <f t="shared" si="41"/>
        <v>15.823529411764705</v>
      </c>
      <c r="AB151" s="679">
        <v>12</v>
      </c>
      <c r="AC151" s="959">
        <v>1.87</v>
      </c>
      <c r="AD151" s="959" t="s">
        <v>138</v>
      </c>
      <c r="AE151" s="959">
        <v>4.47</v>
      </c>
      <c r="AF151" s="959">
        <v>1.19</v>
      </c>
      <c r="AG151" s="959">
        <v>7.9</v>
      </c>
      <c r="AH151" s="959">
        <v>22.400000000000002</v>
      </c>
      <c r="AI151" s="959">
        <v>1.1499999999999999</v>
      </c>
      <c r="AJ151" s="959">
        <v>-1</v>
      </c>
      <c r="AK151" s="959" t="s">
        <v>138</v>
      </c>
      <c r="AL151" s="969">
        <v>672.58</v>
      </c>
      <c r="AM151" s="964">
        <v>0.4</v>
      </c>
      <c r="AN151" s="959">
        <v>0.08</v>
      </c>
      <c r="AO151" s="845" t="str">
        <f t="shared" si="42"/>
        <v>n/a</v>
      </c>
      <c r="AP151" s="846" t="str">
        <f t="shared" si="43"/>
        <v>n/a</v>
      </c>
      <c r="AQ151" s="680">
        <f t="shared" si="44"/>
        <v>-8.5183685711230357</v>
      </c>
      <c r="AR151" s="745">
        <f>INDEX(Historical!$C$7:$C$1452,MATCH(B151,Historical!$B$7:$B$1452,0))*IF(AH151="n/a",1.03,IF(AH151&lt;0,1.01,IF(AH151&gt;10,1.1,(1+AH151/100))))</f>
        <v>0.18700000000000003</v>
      </c>
      <c r="AS151" s="678">
        <f t="shared" si="45"/>
        <v>0.18915050000000003</v>
      </c>
      <c r="AT151" s="678">
        <f t="shared" si="49"/>
        <v>0.19482501500000005</v>
      </c>
      <c r="AU151" s="678">
        <f t="shared" si="49"/>
        <v>0.20066976545000006</v>
      </c>
      <c r="AV151" s="678">
        <f t="shared" si="49"/>
        <v>0.20668985841350007</v>
      </c>
      <c r="AW151" s="745">
        <f t="shared" si="46"/>
        <v>0.97833513886350021</v>
      </c>
      <c r="AX151" s="854">
        <f t="shared" si="47"/>
        <v>3.3063032742936809</v>
      </c>
      <c r="AY151" s="1090">
        <v>0.94</v>
      </c>
      <c r="AZ151" s="964">
        <v>7.13</v>
      </c>
      <c r="BA151" s="964">
        <v>-35.08</v>
      </c>
      <c r="BB151" s="964">
        <v>-9.1399999999999988</v>
      </c>
      <c r="BC151" s="964">
        <v>-23.880000000000003</v>
      </c>
      <c r="BE151" s="701">
        <v>2013</v>
      </c>
      <c r="BF151" s="986" t="e">
        <f>#VALUE!</f>
        <v>#VALUE!</v>
      </c>
      <c r="BG151" s="972">
        <v>1.0999999999999999</v>
      </c>
    </row>
    <row r="152" spans="1:59" ht="11.25" customHeight="1" x14ac:dyDescent="0.2">
      <c r="A152" s="566" t="s">
        <v>1045</v>
      </c>
      <c r="B152" s="651" t="s">
        <v>1046</v>
      </c>
      <c r="C152" s="1080" t="s">
        <v>248</v>
      </c>
      <c r="D152" s="1080" t="s">
        <v>4446</v>
      </c>
      <c r="E152" s="835">
        <v>6</v>
      </c>
      <c r="F152" s="554">
        <v>697</v>
      </c>
      <c r="G152" s="554" t="s">
        <v>107</v>
      </c>
      <c r="H152" s="554" t="s">
        <v>107</v>
      </c>
      <c r="I152" s="966">
        <v>81.62</v>
      </c>
      <c r="J152" s="745">
        <f t="shared" si="35"/>
        <v>2.2053418279833372</v>
      </c>
      <c r="K152" s="968">
        <v>0.45</v>
      </c>
      <c r="L152" s="679">
        <v>4</v>
      </c>
      <c r="M152" s="736">
        <f t="shared" si="36"/>
        <v>1.8</v>
      </c>
      <c r="N152" s="644" t="s">
        <v>601</v>
      </c>
      <c r="O152" s="838">
        <v>0.37</v>
      </c>
      <c r="P152" s="958">
        <v>43168</v>
      </c>
      <c r="Q152" s="958">
        <v>43182</v>
      </c>
      <c r="R152" s="736">
        <f t="shared" si="37"/>
        <v>21.621621621621625</v>
      </c>
      <c r="S152" s="802">
        <f>IF(INDEX(Historical!$D$7:$D$1452,MATCH(B152,Historical!$B$7:$B$1452,0))=0,"n/a",(INDEX(Historical!$C$7:$C$1452,MATCH(B152,Historical!$B$7:$B$1452,0))/INDEX(Historical!$D$7:$D$1452,MATCH(B152,Historical!$B$7:$B$1452,0))-1)*100)</f>
        <v>12.12121212121211</v>
      </c>
      <c r="T152" s="802">
        <f>IF(INDEX(Historical!$F$7:$F$1452,MATCH(B152,Historical!$B$7:$B$1452,0))=0,"n/a",((INDEX(Historical!$C$7:$C$1452,MATCH(B152,Historical!$B$7:$B$1452,0))/INDEX(Historical!$F$7:$F$1452,MATCH(B152,Historical!$B$7:$B$1452,0)))^(1/3)-1)*100)</f>
        <v>24.87707213199899</v>
      </c>
      <c r="U152" s="802" t="str">
        <f>IF(INDEX(Historical!$I$7:$I$1452,MATCH(B152,Historical!$B$7:$B$1452,0))=0,"n/a",((INDEX(Historical!$C$7:$C$1452,MATCH(B152,Historical!$B$7:$B$1452,0))/INDEX(Historical!$I$7:$I$1452,MATCH(B152,Historical!$B$7:$B$1452,0)))^(1/5)-1)*100)</f>
        <v>n/a</v>
      </c>
      <c r="V152" s="802" t="str">
        <f>IF(INDEX(Historical!$O$7:$O$1452,MATCH(B152,Historical!$B$7:$B$1452,0))=0,"n/a",((INDEX(Historical!$C$7:$C$1452,MATCH(B152,Historical!$B$7:$B$1452,0))/INDEX(Historical!$O$7:$O$1452,MATCH(B152,Historical!$B$7:$B$1452,0)))^(1/10)-1)*100)</f>
        <v>n/a</v>
      </c>
      <c r="W152" s="803" t="str">
        <f t="shared" si="38"/>
        <v>n/a</v>
      </c>
      <c r="X152" s="804" t="str">
        <f t="shared" si="39"/>
        <v>n/a</v>
      </c>
      <c r="Y152" s="759"/>
      <c r="Z152" s="745">
        <f t="shared" si="40"/>
        <v>34.615384615384613</v>
      </c>
      <c r="AA152" s="678">
        <f t="shared" si="41"/>
        <v>15.696153846153846</v>
      </c>
      <c r="AB152" s="679">
        <v>12</v>
      </c>
      <c r="AC152" s="959">
        <v>5.2</v>
      </c>
      <c r="AD152" s="959">
        <v>1.89</v>
      </c>
      <c r="AE152" s="959">
        <v>1.1200000000000001</v>
      </c>
      <c r="AF152" s="959">
        <v>4.63</v>
      </c>
      <c r="AG152" s="959">
        <v>34.200000000000003</v>
      </c>
      <c r="AH152" s="959">
        <v>6.4</v>
      </c>
      <c r="AI152" s="959">
        <v>9.0300000000000011</v>
      </c>
      <c r="AJ152" s="959">
        <v>15</v>
      </c>
      <c r="AK152" s="959">
        <v>8.3000000000000007</v>
      </c>
      <c r="AL152" s="969">
        <v>3800</v>
      </c>
      <c r="AM152" s="964">
        <v>1.0999999999999999</v>
      </c>
      <c r="AN152" s="959">
        <v>0.98</v>
      </c>
      <c r="AO152" s="845" t="str">
        <f t="shared" si="42"/>
        <v>n/a</v>
      </c>
      <c r="AP152" s="846" t="str">
        <f t="shared" si="43"/>
        <v>n/a</v>
      </c>
      <c r="AQ152" s="680">
        <f t="shared" si="44"/>
        <v>79.719772371313042</v>
      </c>
      <c r="AR152" s="745">
        <f>INDEX(Historical!$C$7:$C$1452,MATCH(B152,Historical!$B$7:$B$1452,0))*IF(AH152="n/a",1.03,IF(AH152&lt;0,1.01,IF(AH152&gt;10,1.1,(1+AH152/100))))</f>
        <v>1.5747200000000001</v>
      </c>
      <c r="AS152" s="678">
        <f t="shared" si="45"/>
        <v>1.7169172160000001</v>
      </c>
      <c r="AT152" s="678">
        <f t="shared" si="49"/>
        <v>1.8594213449280002</v>
      </c>
      <c r="AU152" s="678">
        <f t="shared" si="49"/>
        <v>2.0137533165570241</v>
      </c>
      <c r="AV152" s="678">
        <f t="shared" si="49"/>
        <v>2.180894841831257</v>
      </c>
      <c r="AW152" s="745">
        <f t="shared" si="46"/>
        <v>9.3457067193162811</v>
      </c>
      <c r="AX152" s="854">
        <f t="shared" si="47"/>
        <v>11.450265522318404</v>
      </c>
      <c r="AY152" s="1090">
        <v>0.75</v>
      </c>
      <c r="AZ152" s="964">
        <v>7.88</v>
      </c>
      <c r="BA152" s="964">
        <v>-36.730000000000004</v>
      </c>
      <c r="BB152" s="964">
        <v>-8.8800000000000008</v>
      </c>
      <c r="BC152" s="964">
        <v>-19.830000000000002</v>
      </c>
      <c r="BE152" s="701">
        <v>2013</v>
      </c>
      <c r="BF152" s="986" t="e">
        <f>#VALUE!</f>
        <v>#VALUE!</v>
      </c>
      <c r="BG152" s="972">
        <v>13.700000000000001</v>
      </c>
    </row>
    <row r="153" spans="1:59" ht="11.25" customHeight="1" x14ac:dyDescent="0.2">
      <c r="A153" s="566" t="s">
        <v>497</v>
      </c>
      <c r="B153" s="651" t="s">
        <v>498</v>
      </c>
      <c r="C153" s="1080" t="s">
        <v>129</v>
      </c>
      <c r="D153" s="1080" t="s">
        <v>4424</v>
      </c>
      <c r="E153" s="835">
        <v>19</v>
      </c>
      <c r="F153" s="554">
        <v>169</v>
      </c>
      <c r="G153" s="554" t="s">
        <v>38</v>
      </c>
      <c r="H153" s="554" t="s">
        <v>38</v>
      </c>
      <c r="I153" s="966">
        <v>128.13999999999999</v>
      </c>
      <c r="J153" s="745">
        <f t="shared" si="35"/>
        <v>0.90525987201498359</v>
      </c>
      <c r="K153" s="974">
        <v>0.28999999999999998</v>
      </c>
      <c r="L153" s="679">
        <v>4</v>
      </c>
      <c r="M153" s="736">
        <f t="shared" si="36"/>
        <v>1.1599999999999999</v>
      </c>
      <c r="N153" s="644" t="s">
        <v>108</v>
      </c>
      <c r="O153" s="839">
        <v>0.26</v>
      </c>
      <c r="P153" s="958">
        <v>43312</v>
      </c>
      <c r="Q153" s="958">
        <v>43327</v>
      </c>
      <c r="R153" s="736">
        <f t="shared" si="37"/>
        <v>11.538461538461526</v>
      </c>
      <c r="S153" s="802">
        <f>IF(INDEX(Historical!$D$7:$D$1452,MATCH(B153,Historical!$B$7:$B$1452,0))=0,"n/a",(INDEX(Historical!$C$7:$C$1452,MATCH(B153,Historical!$B$7:$B$1452,0))/INDEX(Historical!$D$7:$D$1452,MATCH(B153,Historical!$B$7:$B$1452,0))-1)*100)</f>
        <v>8.6956521739130377</v>
      </c>
      <c r="T153" s="802">
        <f>IF(INDEX(Historical!$F$7:$F$1452,MATCH(B153,Historical!$B$7:$B$1452,0))=0,"n/a",((INDEX(Historical!$C$7:$C$1452,MATCH(B153,Historical!$B$7:$B$1452,0))/INDEX(Historical!$F$7:$F$1452,MATCH(B153,Historical!$B$7:$B$1452,0)))^(1/3)-1)*100)</f>
        <v>9.5793708422175161</v>
      </c>
      <c r="U153" s="802">
        <f>IF(INDEX(Historical!$I$7:$I$1452,MATCH(B153,Historical!$B$7:$B$1452,0))=0,"n/a",((INDEX(Historical!$C$7:$C$1452,MATCH(B153,Historical!$B$7:$B$1452,0))/INDEX(Historical!$I$7:$I$1452,MATCH(B153,Historical!$B$7:$B$1452,0)))^(1/5)-1)*100)</f>
        <v>9.681123419972181</v>
      </c>
      <c r="V153" s="802">
        <f>IF(INDEX(Historical!$O$7:$O$1452,MATCH(B153,Historical!$B$7:$B$1452,0))=0,"n/a",((INDEX(Historical!$C$7:$C$1452,MATCH(B153,Historical!$B$7:$B$1452,0))/INDEX(Historical!$O$7:$O$1452,MATCH(B153,Historical!$B$7:$B$1452,0)))^(1/10)-1)*100)</f>
        <v>15.831642950132153</v>
      </c>
      <c r="W153" s="803">
        <f t="shared" si="38"/>
        <v>0.61150465876893523</v>
      </c>
      <c r="X153" s="804">
        <f t="shared" si="39"/>
        <v>1.3446004749961364</v>
      </c>
      <c r="Y153" s="651"/>
      <c r="Z153" s="745">
        <f t="shared" si="40"/>
        <v>24.472573839662445</v>
      </c>
      <c r="AA153" s="678">
        <f t="shared" si="41"/>
        <v>27.033755274261598</v>
      </c>
      <c r="AB153" s="679">
        <v>12</v>
      </c>
      <c r="AC153" s="959">
        <v>4.74</v>
      </c>
      <c r="AD153" s="959">
        <v>2.0499999999999998</v>
      </c>
      <c r="AE153" s="959">
        <v>0.52</v>
      </c>
      <c r="AF153" s="959">
        <v>3.47</v>
      </c>
      <c r="AG153" s="959">
        <v>26.6</v>
      </c>
      <c r="AH153" s="959">
        <v>-15.299999999999999</v>
      </c>
      <c r="AI153" s="959">
        <v>6.2700000000000005</v>
      </c>
      <c r="AJ153" s="959">
        <v>7.1999999999999993</v>
      </c>
      <c r="AK153" s="959">
        <v>13.200000000000001</v>
      </c>
      <c r="AL153" s="969">
        <v>4810</v>
      </c>
      <c r="AM153" s="964">
        <v>0.3</v>
      </c>
      <c r="AN153" s="959">
        <v>0.96</v>
      </c>
      <c r="AO153" s="845">
        <f t="shared" si="42"/>
        <v>-16.447371982274433</v>
      </c>
      <c r="AP153" s="846">
        <f t="shared" si="43"/>
        <v>10.586383291987165</v>
      </c>
      <c r="AQ153" s="680">
        <f t="shared" si="44"/>
        <v>104.18633189830176</v>
      </c>
      <c r="AR153" s="745">
        <f>INDEX(Historical!$C$7:$C$1452,MATCH(B153,Historical!$B$7:$B$1452,0))*IF(AH153="n/a",1.03,IF(AH153&lt;0,1.01,IF(AH153&gt;10,1.1,(1+AH153/100))))</f>
        <v>1.01</v>
      </c>
      <c r="AS153" s="678">
        <f t="shared" si="45"/>
        <v>1.0733269999999999</v>
      </c>
      <c r="AT153" s="678">
        <f t="shared" si="49"/>
        <v>1.1806597000000001</v>
      </c>
      <c r="AU153" s="678">
        <f t="shared" si="49"/>
        <v>1.2987256700000003</v>
      </c>
      <c r="AV153" s="678">
        <f t="shared" si="49"/>
        <v>1.4285982370000003</v>
      </c>
      <c r="AW153" s="745">
        <f t="shared" si="46"/>
        <v>5.991310607</v>
      </c>
      <c r="AX153" s="854">
        <f t="shared" si="47"/>
        <v>4.6755974769783055</v>
      </c>
      <c r="AY153" s="1090">
        <v>0.5</v>
      </c>
      <c r="AZ153" s="964">
        <v>41.72</v>
      </c>
      <c r="BA153" s="964">
        <v>-6.52</v>
      </c>
      <c r="BB153" s="964">
        <v>0.43</v>
      </c>
      <c r="BC153" s="964">
        <v>12.4</v>
      </c>
      <c r="BE153" s="701">
        <v>2000</v>
      </c>
      <c r="BF153" s="986" t="e">
        <f>#VALUE!</f>
        <v>#VALUE!</v>
      </c>
      <c r="BG153" s="972">
        <v>10</v>
      </c>
    </row>
    <row r="154" spans="1:59" ht="11.25" customHeight="1" x14ac:dyDescent="0.2">
      <c r="A154" s="645" t="s">
        <v>499</v>
      </c>
      <c r="B154" s="651" t="s">
        <v>500</v>
      </c>
      <c r="C154" s="1080" t="s">
        <v>4277</v>
      </c>
      <c r="D154" s="1080" t="s">
        <v>4413</v>
      </c>
      <c r="E154" s="835">
        <v>17</v>
      </c>
      <c r="F154" s="554">
        <v>184</v>
      </c>
      <c r="G154" s="554" t="s">
        <v>116</v>
      </c>
      <c r="H154" s="554" t="s">
        <v>116</v>
      </c>
      <c r="I154" s="966">
        <v>52.92</v>
      </c>
      <c r="J154" s="745">
        <f t="shared" si="35"/>
        <v>1.9652305366591083</v>
      </c>
      <c r="K154" s="968">
        <v>0.26</v>
      </c>
      <c r="L154" s="679">
        <v>4</v>
      </c>
      <c r="M154" s="736">
        <f t="shared" si="36"/>
        <v>1.04</v>
      </c>
      <c r="N154" s="644" t="s">
        <v>150</v>
      </c>
      <c r="O154" s="840">
        <v>0.21818181818181814</v>
      </c>
      <c r="P154" s="958">
        <v>43255</v>
      </c>
      <c r="Q154" s="958">
        <v>43266</v>
      </c>
      <c r="R154" s="736">
        <f t="shared" si="37"/>
        <v>19.166666666666693</v>
      </c>
      <c r="S154" s="802">
        <f>IF(INDEX(Historical!$D$7:$D$1452,MATCH(B154,Historical!$B$7:$B$1452,0))=0,"n/a",(INDEX(Historical!$C$7:$C$1452,MATCH(B154,Historical!$B$7:$B$1452,0))/INDEX(Historical!$D$7:$D$1452,MATCH(B154,Historical!$B$7:$B$1452,0))-1)*100)</f>
        <v>4.4943820224718989</v>
      </c>
      <c r="T154" s="802">
        <f>IF(INDEX(Historical!$F$7:$F$1452,MATCH(B154,Historical!$B$7:$B$1452,0))=0,"n/a",((INDEX(Historical!$C$7:$C$1452,MATCH(B154,Historical!$B$7:$B$1452,0))/INDEX(Historical!$F$7:$F$1452,MATCH(B154,Historical!$B$7:$B$1452,0)))^(1/3)-1)*100)</f>
        <v>4.7126884130464397</v>
      </c>
      <c r="U154" s="802">
        <f>IF(INDEX(Historical!$I$7:$I$1452,MATCH(B154,Historical!$B$7:$B$1452,0))=0,"n/a",((INDEX(Historical!$C$7:$C$1452,MATCH(B154,Historical!$B$7:$B$1452,0))/INDEX(Historical!$I$7:$I$1452,MATCH(B154,Historical!$B$7:$B$1452,0)))^(1/5)-1)*100)</f>
        <v>8.1945309796309864</v>
      </c>
      <c r="V154" s="802">
        <f>IF(INDEX(Historical!$O$7:$O$1452,MATCH(B154,Historical!$B$7:$B$1452,0))=0,"n/a",((INDEX(Historical!$C$7:$C$1452,MATCH(B154,Historical!$B$7:$B$1452,0))/INDEX(Historical!$O$7:$O$1452,MATCH(B154,Historical!$B$7:$B$1452,0)))^(1/10)-1)*100)</f>
        <v>9.9366093991452686</v>
      </c>
      <c r="W154" s="803">
        <f t="shared" si="38"/>
        <v>0.82468079909992908</v>
      </c>
      <c r="X154" s="804">
        <f t="shared" si="39"/>
        <v>2.731510326543662</v>
      </c>
      <c r="Y154" s="765" t="s">
        <v>443</v>
      </c>
      <c r="Z154" s="745">
        <f t="shared" si="40"/>
        <v>51.231527093596064</v>
      </c>
      <c r="AA154" s="678">
        <f t="shared" si="41"/>
        <v>26.068965517241384</v>
      </c>
      <c r="AB154" s="679">
        <v>12</v>
      </c>
      <c r="AC154" s="959">
        <v>2.0299999999999998</v>
      </c>
      <c r="AD154" s="959" t="s">
        <v>138</v>
      </c>
      <c r="AE154" s="959">
        <v>5.31</v>
      </c>
      <c r="AF154" s="959">
        <v>3.39</v>
      </c>
      <c r="AG154" s="959">
        <v>12.6</v>
      </c>
      <c r="AH154" s="959">
        <v>10.199999999999999</v>
      </c>
      <c r="AI154" s="959" t="s">
        <v>138</v>
      </c>
      <c r="AJ154" s="959">
        <v>3</v>
      </c>
      <c r="AK154" s="959" t="s">
        <v>138</v>
      </c>
      <c r="AL154" s="969">
        <v>787.45</v>
      </c>
      <c r="AM154" s="964">
        <v>2.4</v>
      </c>
      <c r="AN154" s="959">
        <v>1.59</v>
      </c>
      <c r="AO154" s="845">
        <f t="shared" si="42"/>
        <v>-15.90920400095129</v>
      </c>
      <c r="AP154" s="846">
        <f t="shared" si="43"/>
        <v>10.159761516290095</v>
      </c>
      <c r="AQ154" s="680">
        <f t="shared" si="44"/>
        <v>98.184866675814447</v>
      </c>
      <c r="AR154" s="745">
        <f>INDEX(Historical!$C$7:$C$1452,MATCH(B154,Historical!$B$7:$B$1452,0))*IF(AH154="n/a",1.03,IF(AH154&lt;0,1.01,IF(AH154&gt;10,1.1,(1+AH154/100))))</f>
        <v>0.92999999999999994</v>
      </c>
      <c r="AS154" s="678">
        <f t="shared" si="45"/>
        <v>0.95789999999999997</v>
      </c>
      <c r="AT154" s="678">
        <f t="shared" si="49"/>
        <v>0.98663699999999999</v>
      </c>
      <c r="AU154" s="678">
        <f t="shared" si="49"/>
        <v>1.0162361099999999</v>
      </c>
      <c r="AV154" s="678">
        <f t="shared" si="49"/>
        <v>1.0467231932999999</v>
      </c>
      <c r="AW154" s="745">
        <f t="shared" si="46"/>
        <v>4.9374963032999997</v>
      </c>
      <c r="AX154" s="854">
        <f t="shared" si="47"/>
        <v>9.3301139518140577</v>
      </c>
      <c r="AY154" s="1090">
        <v>0.77</v>
      </c>
      <c r="AZ154" s="964">
        <v>16.8</v>
      </c>
      <c r="BA154" s="964">
        <v>-20.05</v>
      </c>
      <c r="BB154" s="964">
        <v>-2.44</v>
      </c>
      <c r="BC154" s="964">
        <v>-3.08</v>
      </c>
      <c r="BE154" s="701">
        <v>2002</v>
      </c>
      <c r="BF154" s="986" t="e">
        <f>#VALUE!</f>
        <v>#VALUE!</v>
      </c>
      <c r="BG154" s="972">
        <v>1.7000000000000002</v>
      </c>
    </row>
    <row r="155" spans="1:59" ht="11.25" customHeight="1" x14ac:dyDescent="0.2">
      <c r="A155" s="566" t="s">
        <v>501</v>
      </c>
      <c r="B155" s="651" t="s">
        <v>502</v>
      </c>
      <c r="C155" s="1080" t="s">
        <v>113</v>
      </c>
      <c r="D155" s="1080" t="s">
        <v>214</v>
      </c>
      <c r="E155" s="835">
        <v>25</v>
      </c>
      <c r="F155" s="554">
        <v>122</v>
      </c>
      <c r="G155" s="554" t="s">
        <v>38</v>
      </c>
      <c r="H155" s="554" t="s">
        <v>116</v>
      </c>
      <c r="I155" s="959">
        <v>127.07</v>
      </c>
      <c r="J155" s="745">
        <f t="shared" si="35"/>
        <v>2.7071692767765798</v>
      </c>
      <c r="K155" s="974">
        <v>0.86</v>
      </c>
      <c r="L155" s="679">
        <v>4</v>
      </c>
      <c r="M155" s="736">
        <f t="shared" si="36"/>
        <v>3.44</v>
      </c>
      <c r="N155" s="644" t="s">
        <v>423</v>
      </c>
      <c r="O155" s="839">
        <v>0.78</v>
      </c>
      <c r="P155" s="958">
        <v>43300</v>
      </c>
      <c r="Q155" s="958">
        <v>43332</v>
      </c>
      <c r="R155" s="736">
        <f t="shared" si="37"/>
        <v>10.25641025641025</v>
      </c>
      <c r="S155" s="802">
        <f>IF(INDEX(Historical!$D$7:$D$1452,MATCH(B155,Historical!$B$7:$B$1452,0))=0,"n/a",(INDEX(Historical!$C$7:$C$1452,MATCH(B155,Historical!$B$7:$B$1452,0))/INDEX(Historical!$D$7:$D$1452,MATCH(B155,Historical!$B$7:$B$1452,0))-1)*100)</f>
        <v>0.64935064935065512</v>
      </c>
      <c r="T155" s="802">
        <f>IF(INDEX(Historical!$F$7:$F$1452,MATCH(B155,Historical!$B$7:$B$1452,0))=0,"n/a",((INDEX(Historical!$C$7:$C$1452,MATCH(B155,Historical!$B$7:$B$1452,0))/INDEX(Historical!$F$7:$F$1452,MATCH(B155,Historical!$B$7:$B$1452,0)))^(1/3)-1)*100)</f>
        <v>6.0383062071096782</v>
      </c>
      <c r="U155" s="802">
        <f>IF(INDEX(Historical!$I$7:$I$1452,MATCH(B155,Historical!$B$7:$B$1452,0))=0,"n/a",((INDEX(Historical!$C$7:$C$1452,MATCH(B155,Historical!$B$7:$B$1452,0))/INDEX(Historical!$I$7:$I$1452,MATCH(B155,Historical!$B$7:$B$1452,0)))^(1/5)-1)*100)</f>
        <v>9.6026676004440592</v>
      </c>
      <c r="V155" s="802">
        <f>IF(INDEX(Historical!$O$7:$O$1452,MATCH(B155,Historical!$B$7:$B$1452,0))=0,"n/a",((INDEX(Historical!$C$7:$C$1452,MATCH(B155,Historical!$B$7:$B$1452,0))/INDEX(Historical!$O$7:$O$1452,MATCH(B155,Historical!$B$7:$B$1452,0)))^(1/10)-1)*100)</f>
        <v>8.912763124201394</v>
      </c>
      <c r="W155" s="803">
        <f t="shared" si="38"/>
        <v>1.0774063516138248</v>
      </c>
      <c r="X155" s="804" t="str">
        <f t="shared" si="39"/>
        <v>n/a</v>
      </c>
      <c r="Y155" s="759"/>
      <c r="Z155" s="745">
        <f t="shared" si="40"/>
        <v>33.59375</v>
      </c>
      <c r="AA155" s="678">
        <f t="shared" si="41"/>
        <v>12.409179687499998</v>
      </c>
      <c r="AB155" s="679">
        <v>12</v>
      </c>
      <c r="AC155" s="959">
        <v>10.24</v>
      </c>
      <c r="AD155" s="959">
        <v>0.48</v>
      </c>
      <c r="AE155" s="959">
        <v>1.45</v>
      </c>
      <c r="AF155" s="959">
        <v>4.75</v>
      </c>
      <c r="AG155" s="959">
        <v>25.5</v>
      </c>
      <c r="AH155" s="961" t="s">
        <v>138</v>
      </c>
      <c r="AI155" s="961">
        <v>9.77</v>
      </c>
      <c r="AJ155" s="959">
        <v>-9.3000000000000007</v>
      </c>
      <c r="AK155" s="959">
        <v>26.009999999999998</v>
      </c>
      <c r="AL155" s="969">
        <v>76990</v>
      </c>
      <c r="AM155" s="964">
        <v>0.19</v>
      </c>
      <c r="AN155" s="959">
        <v>2.2599999999999998</v>
      </c>
      <c r="AO155" s="845">
        <f t="shared" si="42"/>
        <v>-9.9342810279358318E-2</v>
      </c>
      <c r="AP155" s="846">
        <f t="shared" si="43"/>
        <v>12.30983687722064</v>
      </c>
      <c r="AQ155" s="680">
        <f t="shared" si="44"/>
        <v>61.855358632501137</v>
      </c>
      <c r="AR155" s="745">
        <f>INDEX(Historical!$C$7:$C$1452,MATCH(B155,Historical!$B$7:$B$1452,0))*IF(AH155="n/a",1.03,IF(AH155&lt;0,1.01,IF(AH155&gt;10,1.1,(1+AH155/100))))</f>
        <v>3.1930000000000001</v>
      </c>
      <c r="AS155" s="678">
        <f t="shared" si="45"/>
        <v>3.5049560999999998</v>
      </c>
      <c r="AT155" s="678">
        <f t="shared" si="49"/>
        <v>3.8554517100000001</v>
      </c>
      <c r="AU155" s="678">
        <f t="shared" si="49"/>
        <v>4.2409968810000001</v>
      </c>
      <c r="AV155" s="678">
        <f t="shared" si="49"/>
        <v>4.6650965691000001</v>
      </c>
      <c r="AW155" s="745">
        <f t="shared" si="46"/>
        <v>19.459501260100001</v>
      </c>
      <c r="AX155" s="854">
        <f t="shared" si="47"/>
        <v>15.314001149051707</v>
      </c>
      <c r="AY155" s="1090">
        <v>1.44</v>
      </c>
      <c r="AZ155" s="964">
        <v>13.389999999999999</v>
      </c>
      <c r="BA155" s="964">
        <v>-26.650000000000002</v>
      </c>
      <c r="BB155" s="964">
        <v>1.1900000000000002</v>
      </c>
      <c r="BC155" s="964">
        <v>-9.8699999999999992</v>
      </c>
      <c r="BE155" s="701">
        <v>1994</v>
      </c>
      <c r="BF155" s="986" t="e">
        <f>#VALUE!</f>
        <v>#VALUE!</v>
      </c>
      <c r="BG155" s="972">
        <v>4.9000000000000004</v>
      </c>
    </row>
    <row r="156" spans="1:59" ht="11.25" customHeight="1" x14ac:dyDescent="0.2">
      <c r="A156" s="645" t="s">
        <v>1047</v>
      </c>
      <c r="B156" s="651" t="s">
        <v>1048</v>
      </c>
      <c r="C156" s="1080" t="s">
        <v>109</v>
      </c>
      <c r="D156" s="1080" t="s">
        <v>4427</v>
      </c>
      <c r="E156" s="835">
        <v>6</v>
      </c>
      <c r="F156" s="554">
        <v>755</v>
      </c>
      <c r="G156" s="554" t="s">
        <v>116</v>
      </c>
      <c r="H156" s="554" t="s">
        <v>116</v>
      </c>
      <c r="I156" s="966">
        <v>33.53</v>
      </c>
      <c r="J156" s="745">
        <f t="shared" si="35"/>
        <v>3.698180733671339</v>
      </c>
      <c r="K156" s="968">
        <v>0.31</v>
      </c>
      <c r="L156" s="679">
        <v>4</v>
      </c>
      <c r="M156" s="736">
        <f t="shared" si="36"/>
        <v>1.24</v>
      </c>
      <c r="N156" s="644" t="s">
        <v>144</v>
      </c>
      <c r="O156" s="838">
        <v>0.24</v>
      </c>
      <c r="P156" s="958">
        <v>43434</v>
      </c>
      <c r="Q156" s="958">
        <v>43447</v>
      </c>
      <c r="R156" s="736">
        <f t="shared" si="37"/>
        <v>29.166666666666668</v>
      </c>
      <c r="S156" s="802">
        <f>IF(INDEX(Historical!$D$7:$D$1452,MATCH(B156,Historical!$B$7:$B$1452,0))=0,"n/a",(INDEX(Historical!$C$7:$C$1452,MATCH(B156,Historical!$B$7:$B$1452,0))/INDEX(Historical!$D$7:$D$1452,MATCH(B156,Historical!$B$7:$B$1452,0))-1)*100)</f>
        <v>15.999999999999993</v>
      </c>
      <c r="T156" s="802">
        <f>IF(INDEX(Historical!$F$7:$F$1452,MATCH(B156,Historical!$B$7:$B$1452,0))=0,"n/a",((INDEX(Historical!$C$7:$C$1452,MATCH(B156,Historical!$B$7:$B$1452,0))/INDEX(Historical!$F$7:$F$1452,MATCH(B156,Historical!$B$7:$B$1452,0)))^(1/3)-1)*100)</f>
        <v>44.224957030740832</v>
      </c>
      <c r="U156" s="802">
        <f>IF(INDEX(Historical!$I$7:$I$1452,MATCH(B156,Historical!$B$7:$B$1452,0))=0,"n/a",((INDEX(Historical!$C$7:$C$1452,MATCH(B156,Historical!$B$7:$B$1452,0))/INDEX(Historical!$I$7:$I$1452,MATCH(B156,Historical!$B$7:$B$1452,0)))^(1/5)-1)*100)</f>
        <v>85.136416067902559</v>
      </c>
      <c r="V156" s="802">
        <f>IF(INDEX(Historical!$O$7:$O$1452,MATCH(B156,Historical!$B$7:$B$1452,0))=0,"n/a",((INDEX(Historical!$C$7:$C$1452,MATCH(B156,Historical!$B$7:$B$1452,0))/INDEX(Historical!$O$7:$O$1452,MATCH(B156,Historical!$B$7:$B$1452,0)))^(1/10)-1)*100)</f>
        <v>7.9459674391478829</v>
      </c>
      <c r="W156" s="803">
        <f t="shared" si="38"/>
        <v>10.714417938394233</v>
      </c>
      <c r="X156" s="804">
        <f t="shared" si="39"/>
        <v>6.1249220192735647</v>
      </c>
      <c r="Y156" s="967"/>
      <c r="Z156" s="745">
        <f t="shared" si="40"/>
        <v>39.490445859872608</v>
      </c>
      <c r="AA156" s="678">
        <f t="shared" si="41"/>
        <v>10.678343949044585</v>
      </c>
      <c r="AB156" s="679">
        <v>12</v>
      </c>
      <c r="AC156" s="959">
        <v>3.14</v>
      </c>
      <c r="AD156" s="959">
        <v>1.34</v>
      </c>
      <c r="AE156" s="959">
        <v>4.18</v>
      </c>
      <c r="AF156" s="959">
        <v>1.29</v>
      </c>
      <c r="AG156" s="959">
        <v>11.4</v>
      </c>
      <c r="AH156" s="959">
        <v>12.4</v>
      </c>
      <c r="AI156" s="959">
        <v>5.07</v>
      </c>
      <c r="AJ156" s="959">
        <v>13.900000000000002</v>
      </c>
      <c r="AK156" s="959">
        <v>8</v>
      </c>
      <c r="AL156" s="969">
        <v>2760</v>
      </c>
      <c r="AM156" s="964">
        <v>0.5</v>
      </c>
      <c r="AN156" s="959">
        <v>0.1</v>
      </c>
      <c r="AO156" s="845">
        <f t="shared" si="42"/>
        <v>78.156252852529306</v>
      </c>
      <c r="AP156" s="846">
        <f t="shared" si="43"/>
        <v>88.834596801573895</v>
      </c>
      <c r="AQ156" s="680">
        <f t="shared" si="44"/>
        <v>-21.755188473704134</v>
      </c>
      <c r="AR156" s="745">
        <f>INDEX(Historical!$C$7:$C$1452,MATCH(B156,Historical!$B$7:$B$1452,0))*IF(AH156="n/a",1.03,IF(AH156&lt;0,1.01,IF(AH156&gt;10,1.1,(1+AH156/100))))</f>
        <v>0.95700000000000007</v>
      </c>
      <c r="AS156" s="678">
        <f t="shared" si="45"/>
        <v>1.0055199000000001</v>
      </c>
      <c r="AT156" s="678">
        <f t="shared" si="49"/>
        <v>1.0859614920000003</v>
      </c>
      <c r="AU156" s="678">
        <f t="shared" si="49"/>
        <v>1.1728384113600003</v>
      </c>
      <c r="AV156" s="678">
        <f t="shared" si="49"/>
        <v>1.2666654842688005</v>
      </c>
      <c r="AW156" s="745">
        <f t="shared" si="46"/>
        <v>5.4879852876288009</v>
      </c>
      <c r="AX156" s="854">
        <f t="shared" si="47"/>
        <v>16.367388272081122</v>
      </c>
      <c r="AY156" s="1090">
        <v>1.3</v>
      </c>
      <c r="AZ156" s="964">
        <v>4.9799999999999995</v>
      </c>
      <c r="BA156" s="964">
        <v>-26.450000000000003</v>
      </c>
      <c r="BB156" s="964">
        <v>-9.7799999999999994</v>
      </c>
      <c r="BC156" s="964">
        <v>-17.23</v>
      </c>
      <c r="BE156" s="701">
        <v>2014</v>
      </c>
      <c r="BF156" s="986" t="e">
        <f>#VALUE!</f>
        <v>#VALUE!</v>
      </c>
      <c r="BG156" s="972">
        <v>1.5</v>
      </c>
    </row>
    <row r="157" spans="1:59" ht="11.25" customHeight="1" x14ac:dyDescent="0.2">
      <c r="A157" s="566" t="s">
        <v>1049</v>
      </c>
      <c r="B157" s="651" t="s">
        <v>1050</v>
      </c>
      <c r="C157" s="1080" t="s">
        <v>109</v>
      </c>
      <c r="D157" s="1080" t="s">
        <v>4423</v>
      </c>
      <c r="E157" s="835">
        <v>9</v>
      </c>
      <c r="F157" s="554">
        <v>389</v>
      </c>
      <c r="G157" s="554" t="s">
        <v>107</v>
      </c>
      <c r="H157" s="554" t="s">
        <v>107</v>
      </c>
      <c r="I157" s="966">
        <v>97.83</v>
      </c>
      <c r="J157" s="745">
        <f t="shared" si="35"/>
        <v>1.2675048553613411</v>
      </c>
      <c r="K157" s="968">
        <v>0.31</v>
      </c>
      <c r="L157" s="679">
        <v>4</v>
      </c>
      <c r="M157" s="736">
        <f t="shared" si="36"/>
        <v>1.24</v>
      </c>
      <c r="N157" s="644" t="s">
        <v>150</v>
      </c>
      <c r="O157" s="838">
        <v>0.27</v>
      </c>
      <c r="P157" s="958">
        <v>43342</v>
      </c>
      <c r="Q157" s="958">
        <v>43357</v>
      </c>
      <c r="R157" s="736">
        <f t="shared" si="37"/>
        <v>14.814814814814806</v>
      </c>
      <c r="S157" s="802">
        <f>IF(INDEX(Historical!$D$7:$D$1452,MATCH(B157,Historical!$B$7:$B$1452,0))=0,"n/a",(INDEX(Historical!$C$7:$C$1452,MATCH(B157,Historical!$B$7:$B$1452,0))/INDEX(Historical!$D$7:$D$1452,MATCH(B157,Historical!$B$7:$B$1452,0))-1)*100)</f>
        <v>8.3333333333333481</v>
      </c>
      <c r="T157" s="802">
        <f>IF(INDEX(Historical!$F$7:$F$1452,MATCH(B157,Historical!$B$7:$B$1452,0))=0,"n/a",((INDEX(Historical!$C$7:$C$1452,MATCH(B157,Historical!$B$7:$B$1452,0))/INDEX(Historical!$F$7:$F$1452,MATCH(B157,Historical!$B$7:$B$1452,0)))^(1/3)-1)*100)</f>
        <v>10.064241629820891</v>
      </c>
      <c r="U157" s="802">
        <f>IF(INDEX(Historical!$I$7:$I$1452,MATCH(B157,Historical!$B$7:$B$1452,0))=0,"n/a",((INDEX(Historical!$C$7:$C$1452,MATCH(B157,Historical!$B$7:$B$1452,0))/INDEX(Historical!$I$7:$I$1452,MATCH(B157,Historical!$B$7:$B$1452,0)))^(1/5)-1)*100)</f>
        <v>14.006054485197472</v>
      </c>
      <c r="V157" s="802" t="str">
        <f>IF(INDEX(Historical!$O$7:$O$1452,MATCH(B157,Historical!$B$7:$B$1452,0))=0,"n/a",((INDEX(Historical!$C$7:$C$1452,MATCH(B157,Historical!$B$7:$B$1452,0))/INDEX(Historical!$O$7:$O$1452,MATCH(B157,Historical!$B$7:$B$1452,0)))^(1/10)-1)*100)</f>
        <v>n/a</v>
      </c>
      <c r="W157" s="803" t="str">
        <f t="shared" si="38"/>
        <v>n/a</v>
      </c>
      <c r="X157" s="804">
        <f t="shared" si="39"/>
        <v>0.78862919398634412</v>
      </c>
      <c r="Y157" s="651"/>
      <c r="Z157" s="745">
        <f t="shared" si="40"/>
        <v>27.192982456140353</v>
      </c>
      <c r="AA157" s="678">
        <f t="shared" si="41"/>
        <v>21.453947368421055</v>
      </c>
      <c r="AB157" s="679">
        <v>12</v>
      </c>
      <c r="AC157" s="959">
        <v>4.5599999999999996</v>
      </c>
      <c r="AD157" s="959">
        <v>1.45</v>
      </c>
      <c r="AE157" s="959">
        <v>4.0999999999999996</v>
      </c>
      <c r="AF157" s="959">
        <v>3.48</v>
      </c>
      <c r="AG157" s="961" t="s">
        <v>138</v>
      </c>
      <c r="AH157" s="959">
        <v>38.6</v>
      </c>
      <c r="AI157" s="959">
        <v>4.3999999999999995</v>
      </c>
      <c r="AJ157" s="959">
        <v>17.760000000000002</v>
      </c>
      <c r="AK157" s="959">
        <v>14.790000000000001</v>
      </c>
      <c r="AL157" s="969">
        <v>10980</v>
      </c>
      <c r="AM157" s="964">
        <v>0.96</v>
      </c>
      <c r="AN157" s="959" t="s">
        <v>138</v>
      </c>
      <c r="AO157" s="845">
        <f t="shared" si="42"/>
        <v>-6.1803880278622412</v>
      </c>
      <c r="AP157" s="846">
        <f t="shared" si="43"/>
        <v>15.273559340558814</v>
      </c>
      <c r="AQ157" s="680">
        <f t="shared" si="44"/>
        <v>82.159559900538554</v>
      </c>
      <c r="AR157" s="745">
        <f>INDEX(Historical!$C$7:$C$1452,MATCH(B157,Historical!$B$7:$B$1452,0))*IF(AH157="n/a",1.03,IF(AH157&lt;0,1.01,IF(AH157&gt;10,1.1,(1+AH157/100))))</f>
        <v>1.1440000000000001</v>
      </c>
      <c r="AS157" s="678">
        <f t="shared" si="45"/>
        <v>1.1943360000000003</v>
      </c>
      <c r="AT157" s="678">
        <f t="shared" si="49"/>
        <v>1.3137696000000003</v>
      </c>
      <c r="AU157" s="678">
        <f t="shared" si="49"/>
        <v>1.4451465600000004</v>
      </c>
      <c r="AV157" s="678">
        <f t="shared" si="49"/>
        <v>1.5896612160000005</v>
      </c>
      <c r="AW157" s="745">
        <f t="shared" si="46"/>
        <v>6.6869133760000015</v>
      </c>
      <c r="AX157" s="854">
        <f t="shared" si="47"/>
        <v>6.8352380415005634</v>
      </c>
      <c r="AY157" s="1090" t="s">
        <v>138</v>
      </c>
      <c r="AZ157" s="964">
        <v>11.34</v>
      </c>
      <c r="BA157" s="964">
        <v>-29.39</v>
      </c>
      <c r="BB157" s="964">
        <v>-7.23</v>
      </c>
      <c r="BC157" s="964">
        <v>-6.13</v>
      </c>
      <c r="BE157" s="701">
        <v>2010</v>
      </c>
      <c r="BF157" s="986" t="e">
        <f>#VALUE!</f>
        <v>#VALUE!</v>
      </c>
      <c r="BG157" s="972" t="s">
        <v>138</v>
      </c>
    </row>
    <row r="158" spans="1:59" ht="11.25" customHeight="1" x14ac:dyDescent="0.2">
      <c r="A158" s="566" t="s">
        <v>503</v>
      </c>
      <c r="B158" s="651" t="s">
        <v>504</v>
      </c>
      <c r="C158" s="1080" t="s">
        <v>109</v>
      </c>
      <c r="D158" s="1080" t="s">
        <v>4427</v>
      </c>
      <c r="E158" s="835">
        <v>21</v>
      </c>
      <c r="F158" s="554">
        <v>156</v>
      </c>
      <c r="G158" s="554" t="s">
        <v>116</v>
      </c>
      <c r="H158" s="554" t="s">
        <v>116</v>
      </c>
      <c r="I158" s="959">
        <v>49.75</v>
      </c>
      <c r="J158" s="745">
        <f t="shared" si="35"/>
        <v>3.0552763819095481</v>
      </c>
      <c r="K158" s="974">
        <v>0.38</v>
      </c>
      <c r="L158" s="679">
        <v>4</v>
      </c>
      <c r="M158" s="736">
        <f t="shared" si="36"/>
        <v>1.52</v>
      </c>
      <c r="N158" s="644" t="s">
        <v>150</v>
      </c>
      <c r="O158" s="839">
        <v>0.37</v>
      </c>
      <c r="P158" s="958">
        <v>43245</v>
      </c>
      <c r="Q158" s="958">
        <v>43265</v>
      </c>
      <c r="R158" s="736">
        <f t="shared" si="37"/>
        <v>2.7027027027027053</v>
      </c>
      <c r="S158" s="802">
        <f>IF(INDEX(Historical!$D$7:$D$1452,MATCH(B158,Historical!$B$7:$B$1452,0))=0,"n/a",(INDEX(Historical!$C$7:$C$1452,MATCH(B158,Historical!$B$7:$B$1452,0))/INDEX(Historical!$D$7:$D$1452,MATCH(B158,Historical!$B$7:$B$1452,0))-1)*100)</f>
        <v>2.4390243902438824</v>
      </c>
      <c r="T158" s="802">
        <f>IF(INDEX(Historical!$F$7:$F$1452,MATCH(B158,Historical!$B$7:$B$1452,0))=0,"n/a",((INDEX(Historical!$C$7:$C$1452,MATCH(B158,Historical!$B$7:$B$1452,0))/INDEX(Historical!$F$7:$F$1452,MATCH(B158,Historical!$B$7:$B$1452,0)))^(1/3)-1)*100)</f>
        <v>2.2519374127603964</v>
      </c>
      <c r="U158" s="802">
        <f>IF(INDEX(Historical!$I$7:$I$1452,MATCH(B158,Historical!$B$7:$B$1452,0))=0,"n/a",((INDEX(Historical!$C$7:$C$1452,MATCH(B158,Historical!$B$7:$B$1452,0))/INDEX(Historical!$I$7:$I$1452,MATCH(B158,Historical!$B$7:$B$1452,0)))^(1/5)-1)*100)</f>
        <v>2.4884196583282225</v>
      </c>
      <c r="V158" s="802">
        <f>IF(INDEX(Historical!$O$7:$O$1452,MATCH(B158,Historical!$B$7:$B$1452,0))=0,"n/a",((INDEX(Historical!$C$7:$C$1452,MATCH(B158,Historical!$B$7:$B$1452,0))/INDEX(Historical!$O$7:$O$1452,MATCH(B158,Historical!$B$7:$B$1452,0)))^(1/10)-1)*100)</f>
        <v>6.0108576937567326</v>
      </c>
      <c r="W158" s="803">
        <f t="shared" si="38"/>
        <v>0.41398745156000899</v>
      </c>
      <c r="X158" s="804" t="str">
        <f t="shared" si="39"/>
        <v>n/a</v>
      </c>
      <c r="Y158" s="651"/>
      <c r="Z158" s="745" t="str">
        <f t="shared" si="40"/>
        <v>n/a</v>
      </c>
      <c r="AA158" s="678" t="str">
        <f t="shared" si="41"/>
        <v>n/a</v>
      </c>
      <c r="AB158" s="679">
        <v>12</v>
      </c>
      <c r="AC158" s="959" t="s">
        <v>138</v>
      </c>
      <c r="AD158" s="959" t="s">
        <v>138</v>
      </c>
      <c r="AE158" s="959" t="s">
        <v>138</v>
      </c>
      <c r="AF158" s="959" t="s">
        <v>138</v>
      </c>
      <c r="AG158" s="959" t="s">
        <v>138</v>
      </c>
      <c r="AH158" s="959" t="s">
        <v>138</v>
      </c>
      <c r="AI158" s="959" t="s">
        <v>138</v>
      </c>
      <c r="AJ158" s="959" t="s">
        <v>138</v>
      </c>
      <c r="AK158" s="959" t="s">
        <v>138</v>
      </c>
      <c r="AL158" s="969" t="s">
        <v>138</v>
      </c>
      <c r="AM158" s="964" t="s">
        <v>138</v>
      </c>
      <c r="AN158" s="959" t="s">
        <v>138</v>
      </c>
      <c r="AO158" s="845" t="str">
        <f t="shared" si="42"/>
        <v>n/a</v>
      </c>
      <c r="AP158" s="846">
        <f t="shared" si="43"/>
        <v>5.5436960402377711</v>
      </c>
      <c r="AQ158" s="680" t="str">
        <f t="shared" si="44"/>
        <v>n/a</v>
      </c>
      <c r="AR158" s="745">
        <f>INDEX(Historical!$C$7:$C$1452,MATCH(B158,Historical!$B$7:$B$1452,0))*IF(AH158="n/a",1.03,IF(AH158&lt;0,1.01,IF(AH158&gt;10,1.1,(1+AH158/100))))</f>
        <v>1.5140999999999998</v>
      </c>
      <c r="AS158" s="678">
        <f t="shared" si="45"/>
        <v>1.5595229999999998</v>
      </c>
      <c r="AT158" s="678">
        <f t="shared" si="49"/>
        <v>1.6063086899999999</v>
      </c>
      <c r="AU158" s="678">
        <f t="shared" si="49"/>
        <v>1.6544979506999999</v>
      </c>
      <c r="AV158" s="678">
        <f t="shared" si="49"/>
        <v>1.7041328892209999</v>
      </c>
      <c r="AW158" s="745">
        <f t="shared" si="46"/>
        <v>8.0385625299209984</v>
      </c>
      <c r="AX158" s="854">
        <f t="shared" si="47"/>
        <v>16.157914633007032</v>
      </c>
      <c r="AY158" s="1090" t="s">
        <v>138</v>
      </c>
      <c r="AZ158" s="964" t="s">
        <v>138</v>
      </c>
      <c r="BA158" s="964" t="s">
        <v>138</v>
      </c>
      <c r="BB158" s="964" t="s">
        <v>138</v>
      </c>
      <c r="BC158" s="964" t="s">
        <v>138</v>
      </c>
      <c r="BD158" s="1006" t="s">
        <v>4351</v>
      </c>
      <c r="BE158" s="701">
        <v>1998</v>
      </c>
      <c r="BF158" s="986" t="e">
        <f>#VALUE!</f>
        <v>#VALUE!</v>
      </c>
      <c r="BG158" s="972" t="s">
        <v>138</v>
      </c>
    </row>
    <row r="159" spans="1:59" ht="11.25" customHeight="1" x14ac:dyDescent="0.2">
      <c r="A159" s="566" t="s">
        <v>1053</v>
      </c>
      <c r="B159" s="651" t="s">
        <v>1054</v>
      </c>
      <c r="C159" s="1080" t="s">
        <v>4277</v>
      </c>
      <c r="D159" s="1080" t="s">
        <v>4426</v>
      </c>
      <c r="E159" s="835">
        <v>6</v>
      </c>
      <c r="F159" s="554">
        <v>753</v>
      </c>
      <c r="G159" s="554" t="s">
        <v>107</v>
      </c>
      <c r="H159" s="554" t="s">
        <v>107</v>
      </c>
      <c r="I159" s="966">
        <v>81.05</v>
      </c>
      <c r="J159" s="745">
        <f t="shared" si="35"/>
        <v>1.4558914250462678</v>
      </c>
      <c r="K159" s="968">
        <v>0.29499999999999998</v>
      </c>
      <c r="L159" s="679">
        <v>4</v>
      </c>
      <c r="M159" s="736">
        <f t="shared" si="36"/>
        <v>1.18</v>
      </c>
      <c r="N159" s="644" t="s">
        <v>144</v>
      </c>
      <c r="O159" s="838">
        <v>0.21</v>
      </c>
      <c r="P159" s="958">
        <v>43427</v>
      </c>
      <c r="Q159" s="958">
        <v>43444</v>
      </c>
      <c r="R159" s="736">
        <f t="shared" si="37"/>
        <v>40.476190476190474</v>
      </c>
      <c r="S159" s="802">
        <f>IF(INDEX(Historical!$D$7:$D$1452,MATCH(B159,Historical!$B$7:$B$1452,0))=0,"n/a",(INDEX(Historical!$C$7:$C$1452,MATCH(B159,Historical!$B$7:$B$1452,0))/INDEX(Historical!$D$7:$D$1452,MATCH(B159,Historical!$B$7:$B$1452,0))-1)*100)</f>
        <v>43.005181347150256</v>
      </c>
      <c r="T159" s="802">
        <f>IF(INDEX(Historical!$F$7:$F$1452,MATCH(B159,Historical!$B$7:$B$1452,0))=0,"n/a",((INDEX(Historical!$C$7:$C$1452,MATCH(B159,Historical!$B$7:$B$1452,0))/INDEX(Historical!$F$7:$F$1452,MATCH(B159,Historical!$B$7:$B$1452,0)))^(1/3)-1)*100)</f>
        <v>52.383575580605132</v>
      </c>
      <c r="U159" s="802" t="str">
        <f>IF(INDEX(Historical!$I$7:$I$1452,MATCH(B159,Historical!$B$7:$B$1452,0))=0,"n/a",((INDEX(Historical!$C$7:$C$1452,MATCH(B159,Historical!$B$7:$B$1452,0))/INDEX(Historical!$I$7:$I$1452,MATCH(B159,Historical!$B$7:$B$1452,0)))^(1/5)-1)*100)</f>
        <v>n/a</v>
      </c>
      <c r="V159" s="802" t="str">
        <f>IF(INDEX(Historical!$O$7:$O$1452,MATCH(B159,Historical!$B$7:$B$1452,0))=0,"n/a",((INDEX(Historical!$C$7:$C$1452,MATCH(B159,Historical!$B$7:$B$1452,0))/INDEX(Historical!$O$7:$O$1452,MATCH(B159,Historical!$B$7:$B$1452,0)))^(1/10)-1)*100)</f>
        <v>n/a</v>
      </c>
      <c r="W159" s="803" t="str">
        <f t="shared" si="38"/>
        <v>n/a</v>
      </c>
      <c r="X159" s="804" t="str">
        <f t="shared" si="39"/>
        <v>n/a</v>
      </c>
      <c r="Y159" s="749"/>
      <c r="Z159" s="745">
        <f t="shared" si="40"/>
        <v>30.179028132992325</v>
      </c>
      <c r="AA159" s="678">
        <f t="shared" si="41"/>
        <v>20.728900255754475</v>
      </c>
      <c r="AB159" s="679">
        <v>12</v>
      </c>
      <c r="AC159" s="959">
        <v>3.91</v>
      </c>
      <c r="AD159" s="959">
        <v>1.22</v>
      </c>
      <c r="AE159" s="959">
        <v>0.78</v>
      </c>
      <c r="AF159" s="959">
        <v>10.54</v>
      </c>
      <c r="AG159" s="959">
        <v>64.5</v>
      </c>
      <c r="AH159" s="959">
        <v>10.5</v>
      </c>
      <c r="AI159" s="959">
        <v>9.34</v>
      </c>
      <c r="AJ159" s="959">
        <v>32</v>
      </c>
      <c r="AK159" s="959">
        <v>17</v>
      </c>
      <c r="AL159" s="969">
        <v>12480</v>
      </c>
      <c r="AM159" s="964">
        <v>0.8</v>
      </c>
      <c r="AN159" s="959">
        <v>2.77</v>
      </c>
      <c r="AO159" s="845" t="str">
        <f t="shared" si="42"/>
        <v>n/a</v>
      </c>
      <c r="AP159" s="846" t="str">
        <f t="shared" si="43"/>
        <v>n/a</v>
      </c>
      <c r="AQ159" s="680">
        <f t="shared" si="44"/>
        <v>211.61415507404672</v>
      </c>
      <c r="AR159" s="745">
        <f>INDEX(Historical!$C$7:$C$1452,MATCH(B159,Historical!$B$7:$B$1452,0))*IF(AH159="n/a",1.03,IF(AH159&lt;0,1.01,IF(AH159&gt;10,1.1,(1+AH159/100))))</f>
        <v>0.75900000000000001</v>
      </c>
      <c r="AS159" s="678">
        <f t="shared" si="45"/>
        <v>0.82989059999999992</v>
      </c>
      <c r="AT159" s="678">
        <f t="shared" si="49"/>
        <v>0.91287965999999998</v>
      </c>
      <c r="AU159" s="678">
        <f t="shared" si="49"/>
        <v>1.0041676260000001</v>
      </c>
      <c r="AV159" s="678">
        <f t="shared" si="49"/>
        <v>1.1045843886000002</v>
      </c>
      <c r="AW159" s="745">
        <f t="shared" si="46"/>
        <v>4.6105222746000001</v>
      </c>
      <c r="AX159" s="854">
        <f t="shared" si="47"/>
        <v>5.6884913937075883</v>
      </c>
      <c r="AY159" s="1090">
        <v>1.1299999999999999</v>
      </c>
      <c r="AZ159" s="964">
        <v>21.19</v>
      </c>
      <c r="BA159" s="964">
        <v>-16.23</v>
      </c>
      <c r="BB159" s="964">
        <v>-6.41</v>
      </c>
      <c r="BC159" s="964">
        <v>-2.0299999999999998</v>
      </c>
      <c r="BE159" s="701">
        <v>2014</v>
      </c>
      <c r="BF159" s="986" t="e">
        <f>#VALUE!</f>
        <v>#VALUE!</v>
      </c>
      <c r="BG159" s="972">
        <v>9.5</v>
      </c>
    </row>
    <row r="160" spans="1:59" s="882" customFormat="1" ht="11.25" customHeight="1" x14ac:dyDescent="0.2">
      <c r="A160" s="740" t="s">
        <v>1055</v>
      </c>
      <c r="B160" s="890" t="s">
        <v>1056</v>
      </c>
      <c r="C160" s="1080" t="s">
        <v>248</v>
      </c>
      <c r="D160" s="1080" t="s">
        <v>4441</v>
      </c>
      <c r="E160" s="862">
        <v>8</v>
      </c>
      <c r="F160" s="554">
        <v>555</v>
      </c>
      <c r="G160" s="1179" t="s">
        <v>38</v>
      </c>
      <c r="H160" s="1179" t="s">
        <v>38</v>
      </c>
      <c r="I160" s="863">
        <v>47.3</v>
      </c>
      <c r="J160" s="864">
        <f t="shared" si="35"/>
        <v>7.8224101479915449</v>
      </c>
      <c r="K160" s="865">
        <v>0.92500000000000004</v>
      </c>
      <c r="L160" s="866">
        <v>4</v>
      </c>
      <c r="M160" s="867">
        <f t="shared" si="36"/>
        <v>3.7</v>
      </c>
      <c r="N160" s="868" t="s">
        <v>150</v>
      </c>
      <c r="O160" s="869">
        <v>0.89</v>
      </c>
      <c r="P160" s="870">
        <v>43437</v>
      </c>
      <c r="Q160" s="870">
        <v>43451</v>
      </c>
      <c r="R160" s="867">
        <f t="shared" si="37"/>
        <v>3.9325842696629247</v>
      </c>
      <c r="S160" s="802">
        <f>IF(INDEX(Historical!$D$7:$D$1452,MATCH(B160,Historical!$B$7:$B$1452,0))=0,"n/a",(INDEX(Historical!$C$7:$C$1452,MATCH(B160,Historical!$B$7:$B$1452,0))/INDEX(Historical!$D$7:$D$1452,MATCH(B160,Historical!$B$7:$B$1452,0))-1)*100)</f>
        <v>3.7537537537537524</v>
      </c>
      <c r="T160" s="802">
        <f>IF(INDEX(Historical!$F$7:$F$1452,MATCH(B160,Historical!$B$7:$B$1452,0))=0,"n/a",((INDEX(Historical!$C$7:$C$1452,MATCH(B160,Historical!$B$7:$B$1452,0))/INDEX(Historical!$F$7:$F$1452,MATCH(B160,Historical!$B$7:$B$1452,0)))^(1/3)-1)*100)</f>
        <v>6.6271326445796586</v>
      </c>
      <c r="U160" s="802">
        <f>IF(INDEX(Historical!$I$7:$I$1452,MATCH(B160,Historical!$B$7:$B$1452,0))=0,"n/a",((INDEX(Historical!$C$7:$C$1452,MATCH(B160,Historical!$B$7:$B$1452,0))/INDEX(Historical!$I$7:$I$1452,MATCH(B160,Historical!$B$7:$B$1452,0)))^(1/5)-1)*100)</f>
        <v>16.644862044071452</v>
      </c>
      <c r="V160" s="802">
        <f>IF(INDEX(Historical!$O$7:$O$1452,MATCH(B160,Historical!$B$7:$B$1452,0))=0,"n/a",((INDEX(Historical!$C$7:$C$1452,MATCH(B160,Historical!$B$7:$B$1452,0))/INDEX(Historical!$O$7:$O$1452,MATCH(B160,Historical!$B$7:$B$1452,0)))^(1/10)-1)*100)</f>
        <v>6.1900642917845472</v>
      </c>
      <c r="W160" s="871">
        <f t="shared" si="38"/>
        <v>2.6889643240317409</v>
      </c>
      <c r="X160" s="872">
        <f t="shared" si="39"/>
        <v>1.829105719128731</v>
      </c>
      <c r="Y160" s="883"/>
      <c r="Z160" s="864">
        <f t="shared" si="40"/>
        <v>139.09774436090225</v>
      </c>
      <c r="AA160" s="874">
        <f t="shared" si="41"/>
        <v>17.781954887218042</v>
      </c>
      <c r="AB160" s="866">
        <v>12</v>
      </c>
      <c r="AC160" s="875">
        <v>2.66</v>
      </c>
      <c r="AD160" s="875">
        <v>2.97</v>
      </c>
      <c r="AE160" s="875">
        <v>2.04</v>
      </c>
      <c r="AF160" s="884">
        <v>29.02</v>
      </c>
      <c r="AG160" s="884" t="s">
        <v>138</v>
      </c>
      <c r="AH160" s="875">
        <v>-10.199999999999999</v>
      </c>
      <c r="AI160" s="875">
        <v>14.38</v>
      </c>
      <c r="AJ160" s="875">
        <v>9.1</v>
      </c>
      <c r="AK160" s="875">
        <v>6</v>
      </c>
      <c r="AL160" s="876">
        <v>2710</v>
      </c>
      <c r="AM160" s="877">
        <v>1</v>
      </c>
      <c r="AN160" s="884">
        <v>18.13</v>
      </c>
      <c r="AO160" s="878">
        <f t="shared" si="42"/>
        <v>6.6853173048449541</v>
      </c>
      <c r="AP160" s="879">
        <f t="shared" si="43"/>
        <v>24.467272192062996</v>
      </c>
      <c r="AQ160" s="880">
        <f t="shared" si="44"/>
        <v>378.90260240450544</v>
      </c>
      <c r="AR160" s="745">
        <f>INDEX(Historical!$C$7:$C$1452,MATCH(B160,Historical!$B$7:$B$1452,0))*IF(AH160="n/a",1.03,IF(AH160&lt;0,1.01,IF(AH160&gt;10,1.1,(1+AH160/100))))</f>
        <v>3.4895499999999999</v>
      </c>
      <c r="AS160" s="874">
        <f t="shared" si="45"/>
        <v>3.8385050000000001</v>
      </c>
      <c r="AT160" s="874">
        <f t="shared" si="49"/>
        <v>4.0688153000000007</v>
      </c>
      <c r="AU160" s="874">
        <f t="shared" si="49"/>
        <v>4.3129442180000011</v>
      </c>
      <c r="AV160" s="874">
        <f t="shared" si="49"/>
        <v>4.571720871080001</v>
      </c>
      <c r="AW160" s="864">
        <f t="shared" si="46"/>
        <v>20.281535389080002</v>
      </c>
      <c r="AX160" s="881">
        <f t="shared" si="47"/>
        <v>42.878510336321355</v>
      </c>
      <c r="AY160" s="1091">
        <v>0.5</v>
      </c>
      <c r="AZ160" s="877">
        <v>3.4299999999999997</v>
      </c>
      <c r="BA160" s="877">
        <v>-33.21</v>
      </c>
      <c r="BB160" s="877">
        <v>-8.76</v>
      </c>
      <c r="BC160" s="877">
        <v>-18.490000000000002</v>
      </c>
      <c r="BD160" s="1007"/>
      <c r="BE160" s="701">
        <v>2012</v>
      </c>
      <c r="BF160" s="986" t="e">
        <f>#VALUE!</f>
        <v>#VALUE!</v>
      </c>
      <c r="BG160" s="938">
        <v>10</v>
      </c>
    </row>
    <row r="161" spans="1:59" ht="11.25" customHeight="1" x14ac:dyDescent="0.2">
      <c r="A161" s="566" t="s">
        <v>1057</v>
      </c>
      <c r="B161" s="651" t="s">
        <v>1058</v>
      </c>
      <c r="C161" s="1080" t="s">
        <v>124</v>
      </c>
      <c r="D161" s="1080" t="s">
        <v>4256</v>
      </c>
      <c r="E161" s="835">
        <v>9</v>
      </c>
      <c r="F161" s="554">
        <v>368</v>
      </c>
      <c r="G161" s="554" t="s">
        <v>107</v>
      </c>
      <c r="H161" s="554" t="s">
        <v>107</v>
      </c>
      <c r="I161" s="966">
        <v>89.97</v>
      </c>
      <c r="J161" s="745">
        <f t="shared" si="35"/>
        <v>2.4008002667555854</v>
      </c>
      <c r="K161" s="968">
        <v>0.54</v>
      </c>
      <c r="L161" s="679">
        <v>4</v>
      </c>
      <c r="M161" s="736">
        <f t="shared" si="36"/>
        <v>2.16</v>
      </c>
      <c r="N161" s="644" t="s">
        <v>701</v>
      </c>
      <c r="O161" s="838">
        <v>0.46</v>
      </c>
      <c r="P161" s="958">
        <v>43217</v>
      </c>
      <c r="Q161" s="958">
        <v>43230</v>
      </c>
      <c r="R161" s="736">
        <f t="shared" si="37"/>
        <v>17.39130434782609</v>
      </c>
      <c r="S161" s="802">
        <f>IF(INDEX(Historical!$D$7:$D$1452,MATCH(B161,Historical!$B$7:$B$1452,0))=0,"n/a",(INDEX(Historical!$C$7:$C$1452,MATCH(B161,Historical!$B$7:$B$1452,0))/INDEX(Historical!$D$7:$D$1452,MATCH(B161,Historical!$B$7:$B$1452,0))-1)*100)</f>
        <v>26.086956521739157</v>
      </c>
      <c r="T161" s="802">
        <f>IF(INDEX(Historical!$F$7:$F$1452,MATCH(B161,Historical!$B$7:$B$1452,0))=0,"n/a",((INDEX(Historical!$C$7:$C$1452,MATCH(B161,Historical!$B$7:$B$1452,0))/INDEX(Historical!$F$7:$F$1452,MATCH(B161,Historical!$B$7:$B$1452,0)))^(1/3)-1)*100)</f>
        <v>23.222145577329869</v>
      </c>
      <c r="U161" s="802">
        <f>IF(INDEX(Historical!$I$7:$I$1452,MATCH(B161,Historical!$B$7:$B$1452,0))=0,"n/a",((INDEX(Historical!$C$7:$C$1452,MATCH(B161,Historical!$B$7:$B$1452,0))/INDEX(Historical!$I$7:$I$1452,MATCH(B161,Historical!$B$7:$B$1452,0)))^(1/5)-1)*100)</f>
        <v>45.15670349524008</v>
      </c>
      <c r="V161" s="802">
        <f>IF(INDEX(Historical!$O$7:$O$1452,MATCH(B161,Historical!$B$7:$B$1452,0))=0,"n/a",((INDEX(Historical!$C$7:$C$1452,MATCH(B161,Historical!$B$7:$B$1452,0))/INDEX(Historical!$O$7:$O$1452,MATCH(B161,Historical!$B$7:$B$1452,0)))^(1/10)-1)*100)</f>
        <v>26.952987871313283</v>
      </c>
      <c r="W161" s="803">
        <f t="shared" si="38"/>
        <v>1.6753876679958533</v>
      </c>
      <c r="X161" s="804">
        <f t="shared" si="39"/>
        <v>1.897340482993281</v>
      </c>
      <c r="Y161" s="756"/>
      <c r="Z161" s="745">
        <f t="shared" si="40"/>
        <v>21.011673151750976</v>
      </c>
      <c r="AA161" s="678">
        <f t="shared" si="41"/>
        <v>8.7519455252918288</v>
      </c>
      <c r="AB161" s="679">
        <v>12</v>
      </c>
      <c r="AC161" s="959">
        <v>10.28</v>
      </c>
      <c r="AD161" s="959">
        <v>0.52</v>
      </c>
      <c r="AE161" s="959">
        <v>1.75</v>
      </c>
      <c r="AF161" s="959">
        <v>3.42</v>
      </c>
      <c r="AG161" s="959">
        <v>40.200000000000003</v>
      </c>
      <c r="AH161" s="959">
        <v>10.5</v>
      </c>
      <c r="AI161" s="959">
        <v>1.5699999999999998</v>
      </c>
      <c r="AJ161" s="959">
        <v>23.799999999999997</v>
      </c>
      <c r="AK161" s="959">
        <v>16.950000000000003</v>
      </c>
      <c r="AL161" s="969">
        <v>12380</v>
      </c>
      <c r="AM161" s="964">
        <v>0.1</v>
      </c>
      <c r="AN161" s="959">
        <v>0.97</v>
      </c>
      <c r="AO161" s="845">
        <f t="shared" si="42"/>
        <v>38.805558236703838</v>
      </c>
      <c r="AP161" s="846">
        <f t="shared" si="43"/>
        <v>47.557503761995669</v>
      </c>
      <c r="AQ161" s="680">
        <f t="shared" si="44"/>
        <v>15.338446315370401</v>
      </c>
      <c r="AR161" s="745">
        <f>INDEX(Historical!$C$7:$C$1452,MATCH(B161,Historical!$B$7:$B$1452,0))*IF(AH161="n/a",1.03,IF(AH161&lt;0,1.01,IF(AH161&gt;10,1.1,(1+AH161/100))))</f>
        <v>1.9140000000000004</v>
      </c>
      <c r="AS161" s="678">
        <f t="shared" si="45"/>
        <v>1.9440498000000004</v>
      </c>
      <c r="AT161" s="678">
        <f t="shared" si="49"/>
        <v>2.1384547800000004</v>
      </c>
      <c r="AU161" s="678">
        <f t="shared" si="49"/>
        <v>2.3523002580000005</v>
      </c>
      <c r="AV161" s="678">
        <f t="shared" si="49"/>
        <v>2.5875302838000009</v>
      </c>
      <c r="AW161" s="745">
        <f t="shared" si="46"/>
        <v>10.936335121800004</v>
      </c>
      <c r="AX161" s="854">
        <f t="shared" si="47"/>
        <v>12.155535313771262</v>
      </c>
      <c r="AY161" s="1090">
        <v>1.35</v>
      </c>
      <c r="AZ161" s="964">
        <v>8.52</v>
      </c>
      <c r="BA161" s="964">
        <v>-24.58</v>
      </c>
      <c r="BB161" s="964">
        <v>-6.54</v>
      </c>
      <c r="BC161" s="964">
        <v>-16.27</v>
      </c>
      <c r="BE161" s="701">
        <v>2010</v>
      </c>
      <c r="BF161" s="986" t="e">
        <f>#VALUE!</f>
        <v>#VALUE!</v>
      </c>
      <c r="BG161" s="972">
        <v>13.5</v>
      </c>
    </row>
    <row r="162" spans="1:59" ht="11.25" customHeight="1" x14ac:dyDescent="0.2">
      <c r="A162" s="645" t="s">
        <v>505</v>
      </c>
      <c r="B162" s="651" t="s">
        <v>506</v>
      </c>
      <c r="C162" s="1080" t="s">
        <v>132</v>
      </c>
      <c r="D162" s="1080" t="s">
        <v>4416</v>
      </c>
      <c r="E162" s="835">
        <v>14</v>
      </c>
      <c r="F162" s="554">
        <v>256</v>
      </c>
      <c r="G162" s="554" t="s">
        <v>116</v>
      </c>
      <c r="H162" s="554" t="s">
        <v>116</v>
      </c>
      <c r="I162" s="966">
        <v>28.23</v>
      </c>
      <c r="J162" s="745">
        <f t="shared" si="35"/>
        <v>4.0736804817569956</v>
      </c>
      <c r="K162" s="968">
        <v>0.28749999999999998</v>
      </c>
      <c r="L162" s="679">
        <v>4</v>
      </c>
      <c r="M162" s="736">
        <f t="shared" si="36"/>
        <v>1.1499999999999999</v>
      </c>
      <c r="N162" s="644" t="s">
        <v>251</v>
      </c>
      <c r="O162" s="838">
        <v>0.27750000000000002</v>
      </c>
      <c r="P162" s="695">
        <v>43151</v>
      </c>
      <c r="Q162" s="695">
        <v>43173</v>
      </c>
      <c r="R162" s="736">
        <f t="shared" si="37"/>
        <v>3.6036036036035863</v>
      </c>
      <c r="S162" s="802">
        <f>IF(INDEX(Historical!$D$7:$D$1452,MATCH(B162,Historical!$B$7:$B$1452,0))=0,"n/a",(INDEX(Historical!$C$7:$C$1452,MATCH(B162,Historical!$B$7:$B$1452,0))/INDEX(Historical!$D$7:$D$1452,MATCH(B162,Historical!$B$7:$B$1452,0))-1)*100)</f>
        <v>3.8834951456310662</v>
      </c>
      <c r="T162" s="802">
        <f>IF(INDEX(Historical!$F$7:$F$1452,MATCH(B162,Historical!$B$7:$B$1452,0))=0,"n/a",((INDEX(Historical!$C$7:$C$1452,MATCH(B162,Historical!$B$7:$B$1452,0))/INDEX(Historical!$F$7:$F$1452,MATCH(B162,Historical!$B$7:$B$1452,0)))^(1/3)-1)*100)</f>
        <v>4.0447227978333222</v>
      </c>
      <c r="U162" s="802">
        <f>IF(INDEX(Historical!$I$7:$I$1452,MATCH(B162,Historical!$B$7:$B$1452,0))=0,"n/a",((INDEX(Historical!$C$7:$C$1452,MATCH(B162,Historical!$B$7:$B$1452,0))/INDEX(Historical!$I$7:$I$1452,MATCH(B162,Historical!$B$7:$B$1452,0)))^(1/5)-1)*100)</f>
        <v>5.7255009883433017</v>
      </c>
      <c r="V162" s="802">
        <f>IF(INDEX(Historical!$O$7:$O$1452,MATCH(B162,Historical!$B$7:$B$1452,0))=0,"n/a",((INDEX(Historical!$C$7:$C$1452,MATCH(B162,Historical!$B$7:$B$1452,0))/INDEX(Historical!$O$7:$O$1452,MATCH(B162,Historical!$B$7:$B$1452,0)))^(1/10)-1)*100)</f>
        <v>4.6375316978946257</v>
      </c>
      <c r="W162" s="803">
        <f t="shared" si="38"/>
        <v>1.2346009388879431</v>
      </c>
      <c r="X162" s="804">
        <f t="shared" si="39"/>
        <v>0.57255009883433017</v>
      </c>
      <c r="Y162" s="753"/>
      <c r="Z162" s="745">
        <f t="shared" si="40"/>
        <v>117.3469387755102</v>
      </c>
      <c r="AA162" s="678">
        <f t="shared" si="41"/>
        <v>28.806122448979593</v>
      </c>
      <c r="AB162" s="679">
        <v>12</v>
      </c>
      <c r="AC162" s="959">
        <v>0.98</v>
      </c>
      <c r="AD162" s="959">
        <v>2.87</v>
      </c>
      <c r="AE162" s="959">
        <v>1.45</v>
      </c>
      <c r="AF162" s="959">
        <v>2.58</v>
      </c>
      <c r="AG162" s="959">
        <v>32.5</v>
      </c>
      <c r="AH162" s="961">
        <v>57.199999999999996</v>
      </c>
      <c r="AI162" s="961">
        <v>6.94</v>
      </c>
      <c r="AJ162" s="959">
        <v>10</v>
      </c>
      <c r="AK162" s="959">
        <v>10.050000000000001</v>
      </c>
      <c r="AL162" s="969">
        <v>14750</v>
      </c>
      <c r="AM162" s="964">
        <v>0.1</v>
      </c>
      <c r="AN162" s="959">
        <v>1.79</v>
      </c>
      <c r="AO162" s="845">
        <f t="shared" si="42"/>
        <v>-19.006940978879296</v>
      </c>
      <c r="AP162" s="846">
        <f t="shared" si="43"/>
        <v>9.7991814701002973</v>
      </c>
      <c r="AQ162" s="680">
        <f t="shared" si="44"/>
        <v>81.744382053925577</v>
      </c>
      <c r="AR162" s="745">
        <f>INDEX(Historical!$C$7:$C$1452,MATCH(B162,Historical!$B$7:$B$1452,0))*IF(AH162="n/a",1.03,IF(AH162&lt;0,1.01,IF(AH162&gt;10,1.1,(1+AH162/100))))</f>
        <v>1.1770000000000003</v>
      </c>
      <c r="AS162" s="678">
        <f t="shared" si="45"/>
        <v>1.2586838000000002</v>
      </c>
      <c r="AT162" s="678">
        <f t="shared" si="49"/>
        <v>1.3845521800000005</v>
      </c>
      <c r="AU162" s="678">
        <f t="shared" si="49"/>
        <v>1.5230073980000007</v>
      </c>
      <c r="AV162" s="678">
        <f t="shared" si="49"/>
        <v>1.675308137800001</v>
      </c>
      <c r="AW162" s="745">
        <f t="shared" si="46"/>
        <v>7.0185515158000031</v>
      </c>
      <c r="AX162" s="854">
        <f t="shared" si="47"/>
        <v>24.862031582713438</v>
      </c>
      <c r="AY162" s="1090">
        <v>0.31</v>
      </c>
      <c r="AZ162" s="964">
        <v>13.780000000000001</v>
      </c>
      <c r="BA162" s="964">
        <v>-4.71</v>
      </c>
      <c r="BB162" s="964">
        <v>0.95</v>
      </c>
      <c r="BC162" s="964">
        <v>3.2300000000000004</v>
      </c>
      <c r="BE162" s="701">
        <v>2006</v>
      </c>
      <c r="BF162" s="986" t="e">
        <f>#VALUE!</f>
        <v>#VALUE!</v>
      </c>
      <c r="BG162" s="972">
        <v>6.9</v>
      </c>
    </row>
    <row r="163" spans="1:59" ht="11.25" customHeight="1" x14ac:dyDescent="0.2">
      <c r="A163" s="566" t="s">
        <v>1059</v>
      </c>
      <c r="B163" s="651" t="s">
        <v>1060</v>
      </c>
      <c r="C163" s="1080" t="s">
        <v>109</v>
      </c>
      <c r="D163" s="1080" t="s">
        <v>4427</v>
      </c>
      <c r="E163" s="835">
        <v>6</v>
      </c>
      <c r="F163" s="554">
        <v>722</v>
      </c>
      <c r="G163" s="554" t="s">
        <v>107</v>
      </c>
      <c r="H163" s="554" t="s">
        <v>107</v>
      </c>
      <c r="I163" s="966">
        <v>24.35</v>
      </c>
      <c r="J163" s="745">
        <f t="shared" si="35"/>
        <v>3.4496919917864473</v>
      </c>
      <c r="K163" s="968">
        <v>0.21</v>
      </c>
      <c r="L163" s="679">
        <v>4</v>
      </c>
      <c r="M163" s="736">
        <f t="shared" si="36"/>
        <v>0.84</v>
      </c>
      <c r="N163" s="644" t="s">
        <v>150</v>
      </c>
      <c r="O163" s="838">
        <v>0.19</v>
      </c>
      <c r="P163" s="958">
        <v>43250</v>
      </c>
      <c r="Q163" s="958">
        <v>43266</v>
      </c>
      <c r="R163" s="736">
        <f t="shared" si="37"/>
        <v>10.52631578947368</v>
      </c>
      <c r="S163" s="802">
        <f>IF(INDEX(Historical!$D$7:$D$1452,MATCH(B163,Historical!$B$7:$B$1452,0))=0,"n/a",(INDEX(Historical!$C$7:$C$1452,MATCH(B163,Historical!$B$7:$B$1452,0))/INDEX(Historical!$D$7:$D$1452,MATCH(B163,Historical!$B$7:$B$1452,0))-1)*100)</f>
        <v>16.666666666666675</v>
      </c>
      <c r="T163" s="802">
        <f>IF(INDEX(Historical!$F$7:$F$1452,MATCH(B163,Historical!$B$7:$B$1452,0))=0,"n/a",((INDEX(Historical!$C$7:$C$1452,MATCH(B163,Historical!$B$7:$B$1452,0))/INDEX(Historical!$F$7:$F$1452,MATCH(B163,Historical!$B$7:$B$1452,0)))^(1/3)-1)*100)</f>
        <v>24.814539786975121</v>
      </c>
      <c r="U163" s="802" t="str">
        <f>IF(INDEX(Historical!$I$7:$I$1452,MATCH(B163,Historical!$B$7:$B$1452,0))=0,"n/a",((INDEX(Historical!$C$7:$C$1452,MATCH(B163,Historical!$B$7:$B$1452,0))/INDEX(Historical!$I$7:$I$1452,MATCH(B163,Historical!$B$7:$B$1452,0)))^(1/5)-1)*100)</f>
        <v>n/a</v>
      </c>
      <c r="V163" s="802">
        <f>IF(INDEX(Historical!$O$7:$O$1452,MATCH(B163,Historical!$B$7:$B$1452,0))=0,"n/a",((INDEX(Historical!$C$7:$C$1452,MATCH(B163,Historical!$B$7:$B$1452,0))/INDEX(Historical!$O$7:$O$1452,MATCH(B163,Historical!$B$7:$B$1452,0)))^(1/10)-1)*100)</f>
        <v>-3.3087451654251088</v>
      </c>
      <c r="W163" s="803" t="str">
        <f t="shared" si="38"/>
        <v>n/a</v>
      </c>
      <c r="X163" s="804" t="str">
        <f t="shared" si="39"/>
        <v>n/a</v>
      </c>
      <c r="Y163" s="967" t="s">
        <v>4072</v>
      </c>
      <c r="Z163" s="745">
        <f t="shared" si="40"/>
        <v>45.652173913043477</v>
      </c>
      <c r="AA163" s="678">
        <f t="shared" si="41"/>
        <v>13.233695652173914</v>
      </c>
      <c r="AB163" s="679">
        <v>12</v>
      </c>
      <c r="AC163" s="959">
        <v>1.84</v>
      </c>
      <c r="AD163" s="959">
        <v>1.66</v>
      </c>
      <c r="AE163" s="959">
        <v>3.76</v>
      </c>
      <c r="AF163" s="959">
        <v>1.49</v>
      </c>
      <c r="AG163" s="959">
        <v>9.9</v>
      </c>
      <c r="AH163" s="959">
        <v>5.5</v>
      </c>
      <c r="AI163" s="959">
        <v>4.03</v>
      </c>
      <c r="AJ163" s="959">
        <v>7.1</v>
      </c>
      <c r="AK163" s="959">
        <v>8</v>
      </c>
      <c r="AL163" s="969">
        <v>725.63</v>
      </c>
      <c r="AM163" s="964">
        <v>0.5</v>
      </c>
      <c r="AN163" s="959">
        <v>0.19</v>
      </c>
      <c r="AO163" s="845" t="str">
        <f t="shared" si="42"/>
        <v>n/a</v>
      </c>
      <c r="AP163" s="846" t="str">
        <f t="shared" si="43"/>
        <v>n/a</v>
      </c>
      <c r="AQ163" s="680">
        <f t="shared" si="44"/>
        <v>-6.3856456359647318</v>
      </c>
      <c r="AR163" s="745">
        <f>INDEX(Historical!$C$7:$C$1452,MATCH(B163,Historical!$B$7:$B$1452,0))*IF(AH163="n/a",1.03,IF(AH163&lt;0,1.01,IF(AH163&gt;10,1.1,(1+AH163/100))))</f>
        <v>0.73850000000000005</v>
      </c>
      <c r="AS163" s="678">
        <f t="shared" si="45"/>
        <v>0.76826155000000007</v>
      </c>
      <c r="AT163" s="678">
        <f t="shared" si="49"/>
        <v>0.8297224740000001</v>
      </c>
      <c r="AU163" s="678">
        <f t="shared" si="49"/>
        <v>0.89610027192000019</v>
      </c>
      <c r="AV163" s="678">
        <f t="shared" si="49"/>
        <v>0.96778829367360031</v>
      </c>
      <c r="AW163" s="745">
        <f t="shared" si="46"/>
        <v>4.2003725895936013</v>
      </c>
      <c r="AX163" s="854">
        <f t="shared" si="47"/>
        <v>17.249990101000414</v>
      </c>
      <c r="AY163" s="1090">
        <v>0.94</v>
      </c>
      <c r="AZ163" s="964">
        <v>4.82</v>
      </c>
      <c r="BA163" s="964">
        <v>-22.97</v>
      </c>
      <c r="BB163" s="964">
        <v>-7.7399999999999993</v>
      </c>
      <c r="BC163" s="964">
        <v>-13.469999999999999</v>
      </c>
      <c r="BE163" s="701">
        <v>2013</v>
      </c>
      <c r="BF163" s="986" t="e">
        <f>#VALUE!</f>
        <v>#VALUE!</v>
      </c>
      <c r="BG163" s="972">
        <v>0.8</v>
      </c>
    </row>
    <row r="164" spans="1:59" ht="11.25" customHeight="1" x14ac:dyDescent="0.2">
      <c r="A164" s="566" t="s">
        <v>1061</v>
      </c>
      <c r="B164" s="651" t="s">
        <v>1062</v>
      </c>
      <c r="C164" s="1080" t="s">
        <v>124</v>
      </c>
      <c r="D164" s="1080" t="s">
        <v>4256</v>
      </c>
      <c r="E164" s="836">
        <v>7</v>
      </c>
      <c r="F164" s="554">
        <v>574</v>
      </c>
      <c r="G164" s="554" t="s">
        <v>107</v>
      </c>
      <c r="H164" s="554" t="s">
        <v>107</v>
      </c>
      <c r="I164" s="966">
        <v>100.05</v>
      </c>
      <c r="J164" s="745">
        <f t="shared" si="35"/>
        <v>0.79960019990005016</v>
      </c>
      <c r="K164" s="968">
        <v>0.8</v>
      </c>
      <c r="L164" s="679">
        <v>1</v>
      </c>
      <c r="M164" s="736">
        <f t="shared" si="36"/>
        <v>0.8</v>
      </c>
      <c r="N164" s="644" t="s">
        <v>173</v>
      </c>
      <c r="O164" s="838">
        <v>0.7</v>
      </c>
      <c r="P164" s="960">
        <v>43047</v>
      </c>
      <c r="Q164" s="960">
        <v>43075</v>
      </c>
      <c r="R164" s="736">
        <f t="shared" si="37"/>
        <v>14.285714285714299</v>
      </c>
      <c r="S164" s="802">
        <f>IF(INDEX(Historical!$D$7:$D$1452,MATCH(B164,Historical!$B$7:$B$1452,0))=0,"n/a",(INDEX(Historical!$C$7:$C$1452,MATCH(B164,Historical!$B$7:$B$1452,0))/INDEX(Historical!$D$7:$D$1452,MATCH(B164,Historical!$B$7:$B$1452,0))-1)*100)</f>
        <v>14.285714285714302</v>
      </c>
      <c r="T164" s="802">
        <f>IF(INDEX(Historical!$F$7:$F$1452,MATCH(B164,Historical!$B$7:$B$1452,0))=0,"n/a",((INDEX(Historical!$C$7:$C$1452,MATCH(B164,Historical!$B$7:$B$1452,0))/INDEX(Historical!$F$7:$F$1452,MATCH(B164,Historical!$B$7:$B$1452,0)))^(1/3)-1)*100)</f>
        <v>10.064241629820891</v>
      </c>
      <c r="U164" s="802">
        <f>IF(INDEX(Historical!$I$7:$I$1452,MATCH(B164,Historical!$B$7:$B$1452,0))=0,"n/a",((INDEX(Historical!$C$7:$C$1452,MATCH(B164,Historical!$B$7:$B$1452,0))/INDEX(Historical!$I$7:$I$1452,MATCH(B164,Historical!$B$7:$B$1452,0)))^(1/5)-1)*100)</f>
        <v>14.869835499703509</v>
      </c>
      <c r="V164" s="802">
        <f>IF(INDEX(Historical!$O$7:$O$1452,MATCH(B164,Historical!$B$7:$B$1452,0))=0,"n/a",((INDEX(Historical!$C$7:$C$1452,MATCH(B164,Historical!$B$7:$B$1452,0))/INDEX(Historical!$O$7:$O$1452,MATCH(B164,Historical!$B$7:$B$1452,0)))^(1/10)-1)*100)</f>
        <v>12.334976252295826</v>
      </c>
      <c r="W164" s="803">
        <f t="shared" si="38"/>
        <v>1.2055017533524548</v>
      </c>
      <c r="X164" s="804">
        <f t="shared" si="39"/>
        <v>0.74722791455796522</v>
      </c>
      <c r="Y164" s="770" t="s">
        <v>4482</v>
      </c>
      <c r="Z164" s="745">
        <f t="shared" si="40"/>
        <v>17.241379310344829</v>
      </c>
      <c r="AA164" s="678">
        <f t="shared" si="41"/>
        <v>21.5625</v>
      </c>
      <c r="AB164" s="679">
        <v>8</v>
      </c>
      <c r="AC164" s="959">
        <v>4.6399999999999997</v>
      </c>
      <c r="AD164" s="959" t="s">
        <v>138</v>
      </c>
      <c r="AE164" s="959">
        <v>3.44</v>
      </c>
      <c r="AF164" s="959">
        <v>3.77</v>
      </c>
      <c r="AG164" s="959">
        <v>18.5</v>
      </c>
      <c r="AH164" s="959">
        <v>4.3999999999999995</v>
      </c>
      <c r="AI164" s="959" t="s">
        <v>138</v>
      </c>
      <c r="AJ164" s="959">
        <v>19.900000000000002</v>
      </c>
      <c r="AK164" s="959" t="s">
        <v>138</v>
      </c>
      <c r="AL164" s="969">
        <v>977.49</v>
      </c>
      <c r="AM164" s="964">
        <v>3.6999999999999997</v>
      </c>
      <c r="AN164" s="959">
        <v>0.1</v>
      </c>
      <c r="AO164" s="845">
        <f t="shared" si="42"/>
        <v>-5.8930643003964409</v>
      </c>
      <c r="AP164" s="846">
        <f t="shared" si="43"/>
        <v>15.669435699603559</v>
      </c>
      <c r="AQ164" s="680">
        <f t="shared" si="44"/>
        <v>90.076738888972613</v>
      </c>
      <c r="AR164" s="745">
        <f>INDEX(Historical!$C$7:$C$1452,MATCH(B164,Historical!$B$7:$B$1452,0))*IF(AH164="n/a",1.03,IF(AH164&lt;0,1.01,IF(AH164&gt;10,1.1,(1+AH164/100))))</f>
        <v>0.83520000000000005</v>
      </c>
      <c r="AS164" s="678">
        <f t="shared" si="45"/>
        <v>0.86025600000000013</v>
      </c>
      <c r="AT164" s="678">
        <f t="shared" si="49"/>
        <v>0.88606368000000013</v>
      </c>
      <c r="AU164" s="678">
        <f t="shared" si="49"/>
        <v>0.91264559040000015</v>
      </c>
      <c r="AV164" s="678">
        <f t="shared" si="49"/>
        <v>0.94002495811200015</v>
      </c>
      <c r="AW164" s="745">
        <f t="shared" si="46"/>
        <v>4.4341902285120014</v>
      </c>
      <c r="AX164" s="854">
        <f t="shared" si="47"/>
        <v>4.4319742413913055</v>
      </c>
      <c r="AY164" s="1090">
        <v>1.1000000000000001</v>
      </c>
      <c r="AZ164" s="964">
        <v>11.17</v>
      </c>
      <c r="BA164" s="964">
        <v>-24.03</v>
      </c>
      <c r="BB164" s="964">
        <v>-5.55</v>
      </c>
      <c r="BC164" s="964">
        <v>-13.52</v>
      </c>
      <c r="BE164" s="701">
        <v>2013</v>
      </c>
      <c r="BF164" s="986" t="e">
        <f>#VALUE!</f>
        <v>#VALUE!</v>
      </c>
      <c r="BG164" s="972">
        <v>14.099999999999998</v>
      </c>
    </row>
    <row r="165" spans="1:59" ht="11.25" customHeight="1" x14ac:dyDescent="0.2">
      <c r="A165" s="645" t="s">
        <v>1066</v>
      </c>
      <c r="B165" s="651" t="s">
        <v>1067</v>
      </c>
      <c r="C165" s="1080" t="s">
        <v>248</v>
      </c>
      <c r="D165" s="1080" t="s">
        <v>4441</v>
      </c>
      <c r="E165" s="835">
        <v>7</v>
      </c>
      <c r="F165" s="554">
        <v>620</v>
      </c>
      <c r="G165" s="554" t="s">
        <v>107</v>
      </c>
      <c r="H165" s="554" t="s">
        <v>107</v>
      </c>
      <c r="I165" s="966">
        <v>43.51</v>
      </c>
      <c r="J165" s="745">
        <f t="shared" si="35"/>
        <v>3.0337853367042062</v>
      </c>
      <c r="K165" s="968">
        <v>0.33</v>
      </c>
      <c r="L165" s="679">
        <v>4</v>
      </c>
      <c r="M165" s="736">
        <f t="shared" si="36"/>
        <v>1.32</v>
      </c>
      <c r="N165" s="644" t="s">
        <v>808</v>
      </c>
      <c r="O165" s="838">
        <v>0.28999999999999998</v>
      </c>
      <c r="P165" s="958">
        <v>43326</v>
      </c>
      <c r="Q165" s="958">
        <v>43340</v>
      </c>
      <c r="R165" s="736">
        <f t="shared" si="37"/>
        <v>13.793103448275875</v>
      </c>
      <c r="S165" s="802">
        <f>IF(INDEX(Historical!$D$7:$D$1452,MATCH(B165,Historical!$B$7:$B$1452,0))=0,"n/a",(INDEX(Historical!$C$7:$C$1452,MATCH(B165,Historical!$B$7:$B$1452,0))/INDEX(Historical!$D$7:$D$1452,MATCH(B165,Historical!$B$7:$B$1452,0))-1)*100)</f>
        <v>20.45454545454546</v>
      </c>
      <c r="T165" s="802">
        <f>IF(INDEX(Historical!$F$7:$F$1452,MATCH(B165,Historical!$B$7:$B$1452,0))=0,"n/a",((INDEX(Historical!$C$7:$C$1452,MATCH(B165,Historical!$B$7:$B$1452,0))/INDEX(Historical!$F$7:$F$1452,MATCH(B165,Historical!$B$7:$B$1452,0)))^(1/3)-1)*100)</f>
        <v>20.224231620910359</v>
      </c>
      <c r="U165" s="802">
        <f>IF(INDEX(Historical!$I$7:$I$1452,MATCH(B165,Historical!$B$7:$B$1452,0))=0,"n/a",((INDEX(Historical!$C$7:$C$1452,MATCH(B165,Historical!$B$7:$B$1452,0))/INDEX(Historical!$I$7:$I$1452,MATCH(B165,Historical!$B$7:$B$1452,0)))^(1/5)-1)*100)</f>
        <v>34.591900221695383</v>
      </c>
      <c r="V165" s="802" t="str">
        <f>IF(INDEX(Historical!$O$7:$O$1452,MATCH(B165,Historical!$B$7:$B$1452,0))=0,"n/a",((INDEX(Historical!$C$7:$C$1452,MATCH(B165,Historical!$B$7:$B$1452,0))/INDEX(Historical!$O$7:$O$1452,MATCH(B165,Historical!$B$7:$B$1452,0)))^(1/10)-1)*100)</f>
        <v>n/a</v>
      </c>
      <c r="W165" s="803" t="str">
        <f t="shared" si="38"/>
        <v>n/a</v>
      </c>
      <c r="X165" s="804">
        <f t="shared" si="39"/>
        <v>5.162970182342594</v>
      </c>
      <c r="Y165" s="759"/>
      <c r="Z165" s="745">
        <f t="shared" si="40"/>
        <v>60.273972602739732</v>
      </c>
      <c r="AA165" s="678">
        <f t="shared" si="41"/>
        <v>19.867579908675797</v>
      </c>
      <c r="AB165" s="679">
        <v>12</v>
      </c>
      <c r="AC165" s="959">
        <v>2.19</v>
      </c>
      <c r="AD165" s="959">
        <v>2.5299999999999998</v>
      </c>
      <c r="AE165" s="959">
        <v>0.85</v>
      </c>
      <c r="AF165" s="959">
        <v>3.22</v>
      </c>
      <c r="AG165" s="959">
        <v>23.1</v>
      </c>
      <c r="AH165" s="959">
        <v>-12.6</v>
      </c>
      <c r="AI165" s="959">
        <v>9.01</v>
      </c>
      <c r="AJ165" s="959">
        <v>6.7</v>
      </c>
      <c r="AK165" s="959">
        <v>7.8299999999999992</v>
      </c>
      <c r="AL165" s="969">
        <v>1980</v>
      </c>
      <c r="AM165" s="964">
        <v>7.28</v>
      </c>
      <c r="AN165" s="959">
        <v>0.03</v>
      </c>
      <c r="AO165" s="845">
        <f t="shared" si="42"/>
        <v>17.758105649723792</v>
      </c>
      <c r="AP165" s="846">
        <f t="shared" si="43"/>
        <v>37.625685558399589</v>
      </c>
      <c r="AQ165" s="680">
        <f t="shared" si="44"/>
        <v>68.620029528504745</v>
      </c>
      <c r="AR165" s="745">
        <f>INDEX(Historical!$C$7:$C$1452,MATCH(B165,Historical!$B$7:$B$1452,0))*IF(AH165="n/a",1.03,IF(AH165&lt;0,1.01,IF(AH165&gt;10,1.1,(1+AH165/100))))</f>
        <v>1.0706</v>
      </c>
      <c r="AS165" s="678">
        <f t="shared" si="45"/>
        <v>1.16706106</v>
      </c>
      <c r="AT165" s="678">
        <f t="shared" si="49"/>
        <v>1.2584419409980001</v>
      </c>
      <c r="AU165" s="678">
        <f t="shared" si="49"/>
        <v>1.3569779449781436</v>
      </c>
      <c r="AV165" s="678">
        <f t="shared" si="49"/>
        <v>1.4632293180699323</v>
      </c>
      <c r="AW165" s="745">
        <f t="shared" si="46"/>
        <v>6.3163102640460753</v>
      </c>
      <c r="AX165" s="854">
        <f t="shared" si="47"/>
        <v>14.516916258437314</v>
      </c>
      <c r="AY165" s="1090">
        <v>0.43</v>
      </c>
      <c r="AZ165" s="964">
        <v>4.5199999999999996</v>
      </c>
      <c r="BA165" s="964">
        <v>-27.71</v>
      </c>
      <c r="BB165" s="964">
        <v>-9.0399999999999991</v>
      </c>
      <c r="BC165" s="964">
        <v>-15.76</v>
      </c>
      <c r="BE165" s="701">
        <v>2012</v>
      </c>
      <c r="BF165" s="986" t="e">
        <f>#VALUE!</f>
        <v>#VALUE!</v>
      </c>
      <c r="BG165" s="972">
        <v>10.7</v>
      </c>
    </row>
    <row r="166" spans="1:59" ht="11.25" customHeight="1" x14ac:dyDescent="0.2">
      <c r="A166" s="566" t="s">
        <v>1068</v>
      </c>
      <c r="B166" s="651" t="s">
        <v>1069</v>
      </c>
      <c r="C166" s="1080" t="s">
        <v>155</v>
      </c>
      <c r="D166" s="1080" t="s">
        <v>4409</v>
      </c>
      <c r="E166" s="835">
        <v>10</v>
      </c>
      <c r="F166" s="554">
        <v>326</v>
      </c>
      <c r="G166" s="554" t="s">
        <v>38</v>
      </c>
      <c r="H166" s="554" t="s">
        <v>38</v>
      </c>
      <c r="I166" s="966">
        <v>283.27999999999997</v>
      </c>
      <c r="J166" s="745">
        <f t="shared" si="35"/>
        <v>0.42360914995763915</v>
      </c>
      <c r="K166" s="968">
        <v>0.3</v>
      </c>
      <c r="L166" s="679">
        <v>4</v>
      </c>
      <c r="M166" s="736">
        <f t="shared" si="36"/>
        <v>1.2</v>
      </c>
      <c r="N166" s="644" t="s">
        <v>120</v>
      </c>
      <c r="O166" s="838">
        <v>0.28000000000000003</v>
      </c>
      <c r="P166" s="958">
        <v>43322</v>
      </c>
      <c r="Q166" s="958">
        <v>43343</v>
      </c>
      <c r="R166" s="736">
        <f t="shared" si="37"/>
        <v>7.1428571428571281</v>
      </c>
      <c r="S166" s="802">
        <f>IF(INDEX(Historical!$D$7:$D$1452,MATCH(B166,Historical!$B$7:$B$1452,0))=0,"n/a",(INDEX(Historical!$C$7:$C$1452,MATCH(B166,Historical!$B$7:$B$1452,0))/INDEX(Historical!$D$7:$D$1452,MATCH(B166,Historical!$B$7:$B$1452,0))-1)*100)</f>
        <v>8.0000000000000071</v>
      </c>
      <c r="T166" s="802">
        <f>IF(INDEX(Historical!$F$7:$F$1452,MATCH(B166,Historical!$B$7:$B$1452,0))=0,"n/a",((INDEX(Historical!$C$7:$C$1452,MATCH(B166,Historical!$B$7:$B$1452,0))/INDEX(Historical!$F$7:$F$1452,MATCH(B166,Historical!$B$7:$B$1452,0)))^(1/3)-1)*100)</f>
        <v>8.7380373002892142</v>
      </c>
      <c r="U166" s="802">
        <f>IF(INDEX(Historical!$I$7:$I$1452,MATCH(B166,Historical!$B$7:$B$1452,0))=0,"n/a",((INDEX(Historical!$C$7:$C$1452,MATCH(B166,Historical!$B$7:$B$1452,0))/INDEX(Historical!$I$7:$I$1452,MATCH(B166,Historical!$B$7:$B$1452,0)))^(1/5)-1)*100)</f>
        <v>9.6940240464664651</v>
      </c>
      <c r="V166" s="802">
        <f>IF(INDEX(Historical!$O$7:$O$1452,MATCH(B166,Historical!$B$7:$B$1452,0))=0,"n/a",((INDEX(Historical!$C$7:$C$1452,MATCH(B166,Historical!$B$7:$B$1452,0))/INDEX(Historical!$O$7:$O$1452,MATCH(B166,Historical!$B$7:$B$1452,0)))^(1/10)-1)*100)</f>
        <v>16.23080652394242</v>
      </c>
      <c r="W166" s="803">
        <f t="shared" si="38"/>
        <v>0.59726077272664158</v>
      </c>
      <c r="X166" s="804">
        <f t="shared" si="39"/>
        <v>3.1271045311182144</v>
      </c>
      <c r="Y166" s="764"/>
      <c r="Z166" s="745">
        <f t="shared" si="40"/>
        <v>10.204081632653061</v>
      </c>
      <c r="AA166" s="678">
        <f t="shared" si="41"/>
        <v>24.088435374149658</v>
      </c>
      <c r="AB166" s="679">
        <v>12</v>
      </c>
      <c r="AC166" s="959">
        <v>11.76</v>
      </c>
      <c r="AD166" s="959">
        <v>1.74</v>
      </c>
      <c r="AE166" s="959">
        <v>2.6</v>
      </c>
      <c r="AF166" s="959">
        <v>8.01</v>
      </c>
      <c r="AG166" s="959">
        <v>37.9</v>
      </c>
      <c r="AH166" s="959">
        <v>-17.100000000000001</v>
      </c>
      <c r="AI166" s="959">
        <v>5.91</v>
      </c>
      <c r="AJ166" s="959">
        <v>3.1</v>
      </c>
      <c r="AK166" s="959">
        <v>13.850000000000001</v>
      </c>
      <c r="AL166" s="969">
        <v>4560</v>
      </c>
      <c r="AM166" s="964">
        <v>1.4000000000000001</v>
      </c>
      <c r="AN166" s="959">
        <v>0.23</v>
      </c>
      <c r="AO166" s="845">
        <f t="shared" si="42"/>
        <v>-13.970802177725552</v>
      </c>
      <c r="AP166" s="846">
        <f t="shared" si="43"/>
        <v>10.117633196424105</v>
      </c>
      <c r="AQ166" s="680">
        <f t="shared" si="44"/>
        <v>192.83925613205062</v>
      </c>
      <c r="AR166" s="745">
        <f>INDEX(Historical!$C$7:$C$1452,MATCH(B166,Historical!$B$7:$B$1452,0))*IF(AH166="n/a",1.03,IF(AH166&lt;0,1.01,IF(AH166&gt;10,1.1,(1+AH166/100))))</f>
        <v>1.0908</v>
      </c>
      <c r="AS166" s="678">
        <f t="shared" si="45"/>
        <v>1.15526628</v>
      </c>
      <c r="AT166" s="678">
        <f t="shared" si="49"/>
        <v>1.270792908</v>
      </c>
      <c r="AU166" s="678">
        <f t="shared" si="49"/>
        <v>1.3978721988</v>
      </c>
      <c r="AV166" s="678">
        <f t="shared" si="49"/>
        <v>1.5376594186800001</v>
      </c>
      <c r="AW166" s="745">
        <f t="shared" si="46"/>
        <v>6.4523908054800003</v>
      </c>
      <c r="AX166" s="854">
        <f t="shared" si="47"/>
        <v>2.2777431535865578</v>
      </c>
      <c r="AY166" s="1090">
        <v>1.25</v>
      </c>
      <c r="AZ166" s="964">
        <v>16.86</v>
      </c>
      <c r="BA166" s="964">
        <v>-15.690000000000001</v>
      </c>
      <c r="BB166" s="964">
        <v>-5.42</v>
      </c>
      <c r="BC166" s="964">
        <v>-8.4599999999999991</v>
      </c>
      <c r="BE166" s="701">
        <v>2009</v>
      </c>
      <c r="BF166" s="986" t="e">
        <f>#VALUE!</f>
        <v>#VALUE!</v>
      </c>
      <c r="BG166" s="972">
        <v>22</v>
      </c>
    </row>
    <row r="167" spans="1:59" ht="11.25" customHeight="1" x14ac:dyDescent="0.2">
      <c r="A167" s="645" t="s">
        <v>1070</v>
      </c>
      <c r="B167" s="651" t="s">
        <v>1071</v>
      </c>
      <c r="C167" s="1080" t="s">
        <v>109</v>
      </c>
      <c r="D167" s="1080" t="s">
        <v>4427</v>
      </c>
      <c r="E167" s="835">
        <v>7</v>
      </c>
      <c r="F167" s="554">
        <v>625</v>
      </c>
      <c r="G167" s="554" t="s">
        <v>38</v>
      </c>
      <c r="H167" s="554" t="s">
        <v>38</v>
      </c>
      <c r="I167" s="966">
        <v>36.61</v>
      </c>
      <c r="J167" s="745">
        <f t="shared" si="35"/>
        <v>3.7148320131111725</v>
      </c>
      <c r="K167" s="968">
        <v>0.34</v>
      </c>
      <c r="L167" s="679">
        <v>4</v>
      </c>
      <c r="M167" s="736">
        <f t="shared" si="36"/>
        <v>1.36</v>
      </c>
      <c r="N167" s="644" t="s">
        <v>150</v>
      </c>
      <c r="O167" s="838">
        <v>0.28000000000000003</v>
      </c>
      <c r="P167" s="958">
        <v>43349</v>
      </c>
      <c r="Q167" s="958">
        <v>43364</v>
      </c>
      <c r="R167" s="736">
        <f t="shared" si="37"/>
        <v>21.428571428571423</v>
      </c>
      <c r="S167" s="802">
        <f>IF(INDEX(Historical!$D$7:$D$1452,MATCH(B167,Historical!$B$7:$B$1452,0))=0,"n/a",(INDEX(Historical!$C$7:$C$1452,MATCH(B167,Historical!$B$7:$B$1452,0))/INDEX(Historical!$D$7:$D$1452,MATCH(B167,Historical!$B$7:$B$1452,0))-1)*100)</f>
        <v>3.7735849056603765</v>
      </c>
      <c r="T167" s="802">
        <f>IF(INDEX(Historical!$F$7:$F$1452,MATCH(B167,Historical!$B$7:$B$1452,0))=0,"n/a",((INDEX(Historical!$C$7:$C$1452,MATCH(B167,Historical!$B$7:$B$1452,0))/INDEX(Historical!$F$7:$F$1452,MATCH(B167,Historical!$B$7:$B$1452,0)))^(1/3)-1)*100)</f>
        <v>5.3792113089372373</v>
      </c>
      <c r="U167" s="802">
        <f>IF(INDEX(Historical!$I$7:$I$1452,MATCH(B167,Historical!$B$7:$B$1452,0))=0,"n/a",((INDEX(Historical!$C$7:$C$1452,MATCH(B167,Historical!$B$7:$B$1452,0))/INDEX(Historical!$I$7:$I$1452,MATCH(B167,Historical!$B$7:$B$1452,0)))^(1/5)-1)*100)</f>
        <v>6.0512438341298491</v>
      </c>
      <c r="V167" s="802">
        <f>IF(INDEX(Historical!$O$7:$O$1452,MATCH(B167,Historical!$B$7:$B$1452,0))=0,"n/a",((INDEX(Historical!$C$7:$C$1452,MATCH(B167,Historical!$B$7:$B$1452,0))/INDEX(Historical!$O$7:$O$1452,MATCH(B167,Historical!$B$7:$B$1452,0)))^(1/10)-1)*100)</f>
        <v>-0.35654369410516029</v>
      </c>
      <c r="W167" s="803" t="str">
        <f t="shared" si="38"/>
        <v>n/a</v>
      </c>
      <c r="X167" s="804">
        <f t="shared" si="39"/>
        <v>0.7379565651377864</v>
      </c>
      <c r="Y167" s="760"/>
      <c r="Z167" s="745">
        <f t="shared" si="40"/>
        <v>36.657681940700812</v>
      </c>
      <c r="AA167" s="678">
        <f t="shared" si="41"/>
        <v>9.8679245283018862</v>
      </c>
      <c r="AB167" s="679">
        <v>12</v>
      </c>
      <c r="AC167" s="959">
        <v>3.71</v>
      </c>
      <c r="AD167" s="959">
        <v>1.1000000000000001</v>
      </c>
      <c r="AE167" s="959">
        <v>3.64</v>
      </c>
      <c r="AF167" s="959">
        <v>0.94</v>
      </c>
      <c r="AG167" s="959">
        <v>8.1</v>
      </c>
      <c r="AH167" s="959">
        <v>25.900000000000002</v>
      </c>
      <c r="AI167" s="959">
        <v>7.1999999999999993</v>
      </c>
      <c r="AJ167" s="959">
        <v>8.2000000000000011</v>
      </c>
      <c r="AK167" s="959">
        <v>9</v>
      </c>
      <c r="AL167" s="969">
        <v>2670</v>
      </c>
      <c r="AM167" s="964">
        <v>1</v>
      </c>
      <c r="AN167" s="959">
        <v>0.01</v>
      </c>
      <c r="AO167" s="845">
        <f t="shared" si="42"/>
        <v>-0.10184868106086498</v>
      </c>
      <c r="AP167" s="846">
        <f t="shared" si="43"/>
        <v>9.7660758472410212</v>
      </c>
      <c r="AQ167" s="680">
        <f t="shared" si="44"/>
        <v>-35.792527064890734</v>
      </c>
      <c r="AR167" s="745">
        <f>INDEX(Historical!$C$7:$C$1452,MATCH(B167,Historical!$B$7:$B$1452,0))*IF(AH167="n/a",1.03,IF(AH167&lt;0,1.01,IF(AH167&gt;10,1.1,(1+AH167/100))))</f>
        <v>1.2100000000000002</v>
      </c>
      <c r="AS167" s="678">
        <f t="shared" si="45"/>
        <v>1.2971200000000003</v>
      </c>
      <c r="AT167" s="678">
        <f t="shared" ref="AT167:AV186" si="50">IF($AK167="n/a",1.03*AS167,IF($AK167&lt;0,1.01*AS167,IF($AK167&gt;10,1.1*AS167,(1+$AK167/100)*AS167)))</f>
        <v>1.4138608000000004</v>
      </c>
      <c r="AU167" s="678">
        <f t="shared" si="50"/>
        <v>1.5411082720000004</v>
      </c>
      <c r="AV167" s="678">
        <f t="shared" si="50"/>
        <v>1.6798080164800007</v>
      </c>
      <c r="AW167" s="745">
        <f t="shared" si="46"/>
        <v>7.1418970884800022</v>
      </c>
      <c r="AX167" s="854">
        <f t="shared" si="47"/>
        <v>19.508049954875723</v>
      </c>
      <c r="AY167" s="1090">
        <v>1.33</v>
      </c>
      <c r="AZ167" s="964">
        <v>5.75</v>
      </c>
      <c r="BA167" s="964">
        <v>-38.81</v>
      </c>
      <c r="BB167" s="964">
        <v>-17.46</v>
      </c>
      <c r="BC167" s="964">
        <v>-31.14</v>
      </c>
      <c r="BE167" s="701">
        <v>2012</v>
      </c>
      <c r="BF167" s="986" t="e">
        <f>#VALUE!</f>
        <v>#VALUE!</v>
      </c>
      <c r="BG167" s="972">
        <v>1.0999999999999999</v>
      </c>
    </row>
    <row r="168" spans="1:59" ht="11.25" customHeight="1" x14ac:dyDescent="0.2">
      <c r="A168" s="645" t="s">
        <v>176</v>
      </c>
      <c r="B168" s="651" t="s">
        <v>177</v>
      </c>
      <c r="C168" s="1080" t="s">
        <v>109</v>
      </c>
      <c r="D168" s="1080" t="s">
        <v>4427</v>
      </c>
      <c r="E168" s="835">
        <v>27</v>
      </c>
      <c r="F168" s="554">
        <v>102</v>
      </c>
      <c r="G168" s="554" t="s">
        <v>107</v>
      </c>
      <c r="H168" s="554" t="s">
        <v>107</v>
      </c>
      <c r="I168" s="966">
        <v>24.55</v>
      </c>
      <c r="J168" s="745">
        <f t="shared" si="35"/>
        <v>2.2810590631364565</v>
      </c>
      <c r="K168" s="968">
        <v>0.14000000000000001</v>
      </c>
      <c r="L168" s="679">
        <v>4</v>
      </c>
      <c r="M168" s="736">
        <f t="shared" si="36"/>
        <v>0.56000000000000005</v>
      </c>
      <c r="N168" s="644" t="s">
        <v>150</v>
      </c>
      <c r="O168" s="838">
        <v>0.13</v>
      </c>
      <c r="P168" s="958">
        <v>43251</v>
      </c>
      <c r="Q168" s="958">
        <v>43266</v>
      </c>
      <c r="R168" s="736">
        <f t="shared" si="37"/>
        <v>7.6923076923076987</v>
      </c>
      <c r="S168" s="802">
        <f>IF(INDEX(Historical!$D$7:$D$1452,MATCH(B168,Historical!$B$7:$B$1452,0))=0,"n/a",(INDEX(Historical!$C$7:$C$1452,MATCH(B168,Historical!$B$7:$B$1452,0))/INDEX(Historical!$D$7:$D$1452,MATCH(B168,Historical!$B$7:$B$1452,0))-1)*100)</f>
        <v>4.081632653061229</v>
      </c>
      <c r="T168" s="802">
        <f>IF(INDEX(Historical!$F$7:$F$1452,MATCH(B168,Historical!$B$7:$B$1452,0))=0,"n/a",((INDEX(Historical!$C$7:$C$1452,MATCH(B168,Historical!$B$7:$B$1452,0))/INDEX(Historical!$F$7:$F$1452,MATCH(B168,Historical!$B$7:$B$1452,0)))^(1/3)-1)*100)</f>
        <v>4.2603601458844453</v>
      </c>
      <c r="U168" s="802">
        <f>IF(INDEX(Historical!$I$7:$I$1452,MATCH(B168,Historical!$B$7:$B$1452,0))=0,"n/a",((INDEX(Historical!$C$7:$C$1452,MATCH(B168,Historical!$B$7:$B$1452,0))/INDEX(Historical!$I$7:$I$1452,MATCH(B168,Historical!$B$7:$B$1452,0)))^(1/5)-1)*100)</f>
        <v>6.342724238285391</v>
      </c>
      <c r="V168" s="802">
        <f>IF(INDEX(Historical!$O$7:$O$1452,MATCH(B168,Historical!$B$7:$B$1452,0))=0,"n/a",((INDEX(Historical!$C$7:$C$1452,MATCH(B168,Historical!$B$7:$B$1452,0))/INDEX(Historical!$O$7:$O$1452,MATCH(B168,Historical!$B$7:$B$1452,0)))^(1/10)-1)*100)</f>
        <v>7.698904642496851</v>
      </c>
      <c r="W168" s="803">
        <f t="shared" si="38"/>
        <v>0.82384761635758696</v>
      </c>
      <c r="X168" s="804" t="str">
        <f t="shared" si="39"/>
        <v>n/a</v>
      </c>
      <c r="Y168" s="759"/>
      <c r="Z168" s="745" t="str">
        <f t="shared" si="40"/>
        <v>n/a</v>
      </c>
      <c r="AA168" s="678" t="str">
        <f t="shared" si="41"/>
        <v>n/a</v>
      </c>
      <c r="AB168" s="679">
        <v>12</v>
      </c>
      <c r="AC168" s="959" t="s">
        <v>138</v>
      </c>
      <c r="AD168" s="959" t="s">
        <v>138</v>
      </c>
      <c r="AE168" s="959" t="s">
        <v>138</v>
      </c>
      <c r="AF168" s="959" t="s">
        <v>138</v>
      </c>
      <c r="AG168" s="959" t="s">
        <v>138</v>
      </c>
      <c r="AH168" s="959" t="s">
        <v>138</v>
      </c>
      <c r="AI168" s="959" t="s">
        <v>138</v>
      </c>
      <c r="AJ168" s="959" t="s">
        <v>138</v>
      </c>
      <c r="AK168" s="959" t="s">
        <v>138</v>
      </c>
      <c r="AL168" s="969" t="s">
        <v>138</v>
      </c>
      <c r="AM168" s="964" t="s">
        <v>138</v>
      </c>
      <c r="AN168" s="959" t="s">
        <v>138</v>
      </c>
      <c r="AO168" s="845" t="str">
        <f t="shared" si="42"/>
        <v>n/a</v>
      </c>
      <c r="AP168" s="846">
        <f t="shared" si="43"/>
        <v>8.623783301421847</v>
      </c>
      <c r="AQ168" s="680" t="str">
        <f t="shared" si="44"/>
        <v>n/a</v>
      </c>
      <c r="AR168" s="745">
        <f>INDEX(Historical!$C$7:$C$1452,MATCH(B168,Historical!$B$7:$B$1452,0))*IF(AH168="n/a",1.03,IF(AH168&lt;0,1.01,IF(AH168&gt;10,1.1,(1+AH168/100))))</f>
        <v>0.52529999999999999</v>
      </c>
      <c r="AS168" s="678">
        <f t="shared" si="45"/>
        <v>0.54105899999999996</v>
      </c>
      <c r="AT168" s="678">
        <f t="shared" si="50"/>
        <v>0.55729076999999994</v>
      </c>
      <c r="AU168" s="678">
        <f t="shared" si="50"/>
        <v>0.57400949309999993</v>
      </c>
      <c r="AV168" s="678">
        <f t="shared" si="50"/>
        <v>0.59122977789299991</v>
      </c>
      <c r="AW168" s="745">
        <f t="shared" si="46"/>
        <v>2.7888890409929994</v>
      </c>
      <c r="AX168" s="854">
        <f t="shared" si="47"/>
        <v>11.360036826855396</v>
      </c>
      <c r="AY168" s="1090" t="s">
        <v>138</v>
      </c>
      <c r="AZ168" s="964" t="s">
        <v>138</v>
      </c>
      <c r="BA168" s="964" t="s">
        <v>138</v>
      </c>
      <c r="BB168" s="964" t="s">
        <v>138</v>
      </c>
      <c r="BC168" s="964" t="s">
        <v>138</v>
      </c>
      <c r="BD168" s="1006" t="s">
        <v>4351</v>
      </c>
      <c r="BE168" s="701">
        <v>1992</v>
      </c>
      <c r="BF168" s="986" t="e">
        <f>#VALUE!</f>
        <v>#VALUE!</v>
      </c>
      <c r="BG168" s="972" t="s">
        <v>138</v>
      </c>
    </row>
    <row r="169" spans="1:59" ht="11.25" customHeight="1" x14ac:dyDescent="0.2">
      <c r="A169" s="645" t="s">
        <v>507</v>
      </c>
      <c r="B169" s="651" t="s">
        <v>508</v>
      </c>
      <c r="C169" s="1080" t="s">
        <v>132</v>
      </c>
      <c r="D169" s="1080" t="s">
        <v>4428</v>
      </c>
      <c r="E169" s="835">
        <v>15</v>
      </c>
      <c r="F169" s="554">
        <v>244</v>
      </c>
      <c r="G169" s="554" t="s">
        <v>38</v>
      </c>
      <c r="H169" s="554" t="s">
        <v>38</v>
      </c>
      <c r="I169" s="966">
        <v>81.3</v>
      </c>
      <c r="J169" s="745">
        <f t="shared" si="35"/>
        <v>1.8204182041820418</v>
      </c>
      <c r="K169" s="968">
        <v>0.37</v>
      </c>
      <c r="L169" s="679">
        <v>4</v>
      </c>
      <c r="M169" s="736">
        <f t="shared" si="36"/>
        <v>1.48</v>
      </c>
      <c r="N169" s="644" t="s">
        <v>509</v>
      </c>
      <c r="O169" s="838">
        <v>0.32500000000000001</v>
      </c>
      <c r="P169" s="958">
        <v>43265</v>
      </c>
      <c r="Q169" s="958">
        <v>43286</v>
      </c>
      <c r="R169" s="736">
        <f t="shared" si="37"/>
        <v>13.846153846153841</v>
      </c>
      <c r="S169" s="802">
        <f>IF(INDEX(Historical!$D$7:$D$1452,MATCH(B169,Historical!$B$7:$B$1452,0))=0,"n/a",(INDEX(Historical!$C$7:$C$1452,MATCH(B169,Historical!$B$7:$B$1452,0))/INDEX(Historical!$D$7:$D$1452,MATCH(B169,Historical!$B$7:$B$1452,0))-1)*100)</f>
        <v>6.3291139240506222</v>
      </c>
      <c r="T169" s="802">
        <f>IF(INDEX(Historical!$F$7:$F$1452,MATCH(B169,Historical!$B$7:$B$1452,0))=0,"n/a",((INDEX(Historical!$C$7:$C$1452,MATCH(B169,Historical!$B$7:$B$1452,0))/INDEX(Historical!$F$7:$F$1452,MATCH(B169,Historical!$B$7:$B$1452,0)))^(1/3)-1)*100)</f>
        <v>6.1536436807155592</v>
      </c>
      <c r="U169" s="802">
        <f>IF(INDEX(Historical!$I$7:$I$1452,MATCH(B169,Historical!$B$7:$B$1452,0))=0,"n/a",((INDEX(Historical!$C$7:$C$1452,MATCH(B169,Historical!$B$7:$B$1452,0))/INDEX(Historical!$I$7:$I$1452,MATCH(B169,Historical!$B$7:$B$1452,0)))^(1/5)-1)*100)</f>
        <v>5.8850611977593781</v>
      </c>
      <c r="V169" s="802">
        <f>IF(INDEX(Historical!$O$7:$O$1452,MATCH(B169,Historical!$B$7:$B$1452,0))=0,"n/a",((INDEX(Historical!$C$7:$C$1452,MATCH(B169,Historical!$B$7:$B$1452,0))/INDEX(Historical!$O$7:$O$1452,MATCH(B169,Historical!$B$7:$B$1452,0)))^(1/10)-1)*100)</f>
        <v>4.9125865114427736</v>
      </c>
      <c r="W169" s="803">
        <f t="shared" si="38"/>
        <v>1.1979557375837437</v>
      </c>
      <c r="X169" s="804">
        <f t="shared" si="39"/>
        <v>0.96476413078022594</v>
      </c>
      <c r="Y169" s="759"/>
      <c r="Z169" s="745">
        <f t="shared" si="40"/>
        <v>48.051948051948052</v>
      </c>
      <c r="AA169" s="678">
        <f t="shared" si="41"/>
        <v>26.396103896103895</v>
      </c>
      <c r="AB169" s="679">
        <v>12</v>
      </c>
      <c r="AC169" s="959">
        <v>3.08</v>
      </c>
      <c r="AD169" s="959">
        <v>4.4000000000000004</v>
      </c>
      <c r="AE169" s="959">
        <v>2.0099999999999998</v>
      </c>
      <c r="AF169" s="959">
        <v>2.62</v>
      </c>
      <c r="AG169" s="959">
        <v>12.9</v>
      </c>
      <c r="AH169" s="959">
        <v>-6.5</v>
      </c>
      <c r="AI169" s="959">
        <v>8.36</v>
      </c>
      <c r="AJ169" s="959">
        <v>6.1</v>
      </c>
      <c r="AK169" s="959">
        <v>6</v>
      </c>
      <c r="AL169" s="969">
        <v>1400</v>
      </c>
      <c r="AM169" s="964">
        <v>1.3</v>
      </c>
      <c r="AN169" s="959">
        <v>1.02</v>
      </c>
      <c r="AO169" s="845">
        <f t="shared" si="42"/>
        <v>-18.690624494162474</v>
      </c>
      <c r="AP169" s="846">
        <f t="shared" si="43"/>
        <v>7.7054794019414201</v>
      </c>
      <c r="AQ169" s="680">
        <f t="shared" si="44"/>
        <v>75.319127698025397</v>
      </c>
      <c r="AR169" s="745">
        <f>INDEX(Historical!$C$7:$C$1452,MATCH(B169,Historical!$B$7:$B$1452,0))*IF(AH169="n/a",1.03,IF(AH169&lt;0,1.01,IF(AH169&gt;10,1.1,(1+AH169/100))))</f>
        <v>1.2726</v>
      </c>
      <c r="AS169" s="678">
        <f t="shared" si="45"/>
        <v>1.3789893599999998</v>
      </c>
      <c r="AT169" s="678">
        <f t="shared" si="50"/>
        <v>1.4617287215999999</v>
      </c>
      <c r="AU169" s="678">
        <f t="shared" si="50"/>
        <v>1.549432444896</v>
      </c>
      <c r="AV169" s="678">
        <f t="shared" si="50"/>
        <v>1.64239839158976</v>
      </c>
      <c r="AW169" s="745">
        <f t="shared" si="46"/>
        <v>7.3051489180857594</v>
      </c>
      <c r="AX169" s="854">
        <f t="shared" si="47"/>
        <v>8.98542302347572</v>
      </c>
      <c r="AY169" s="1090">
        <v>0.17</v>
      </c>
      <c r="AZ169" s="964">
        <v>22.53</v>
      </c>
      <c r="BA169" s="964">
        <v>-12.959999999999999</v>
      </c>
      <c r="BB169" s="964">
        <v>-3.1300000000000003</v>
      </c>
      <c r="BC169" s="964">
        <v>0.33999999999999997</v>
      </c>
      <c r="BE169" s="701">
        <v>2004</v>
      </c>
      <c r="BF169" s="986" t="e">
        <f>#VALUE!</f>
        <v>#VALUE!</v>
      </c>
      <c r="BG169" s="972">
        <v>4.5</v>
      </c>
    </row>
    <row r="170" spans="1:59" ht="11.25" customHeight="1" x14ac:dyDescent="0.2">
      <c r="A170" s="645" t="s">
        <v>178</v>
      </c>
      <c r="B170" s="651" t="s">
        <v>179</v>
      </c>
      <c r="C170" s="1080" t="s">
        <v>180</v>
      </c>
      <c r="D170" s="1080" t="s">
        <v>4425</v>
      </c>
      <c r="E170" s="835">
        <v>31</v>
      </c>
      <c r="F170" s="554">
        <v>90</v>
      </c>
      <c r="G170" s="554" t="s">
        <v>116</v>
      </c>
      <c r="H170" s="554" t="s">
        <v>116</v>
      </c>
      <c r="I170" s="959">
        <v>108.79</v>
      </c>
      <c r="J170" s="745">
        <f t="shared" si="35"/>
        <v>4.1180255538192849</v>
      </c>
      <c r="K170" s="974">
        <v>1.1200000000000001</v>
      </c>
      <c r="L170" s="679">
        <v>4</v>
      </c>
      <c r="M170" s="736">
        <f t="shared" si="36"/>
        <v>4.4800000000000004</v>
      </c>
      <c r="N170" s="644" t="s">
        <v>112</v>
      </c>
      <c r="O170" s="839">
        <v>1.08</v>
      </c>
      <c r="P170" s="695">
        <v>43146</v>
      </c>
      <c r="Q170" s="695">
        <v>43171</v>
      </c>
      <c r="R170" s="736">
        <f t="shared" si="37"/>
        <v>3.7037037037037068</v>
      </c>
      <c r="S170" s="802">
        <f>IF(INDEX(Historical!$D$7:$D$1452,MATCH(B170,Historical!$B$7:$B$1452,0))=0,"n/a",(INDEX(Historical!$C$7:$C$1452,MATCH(B170,Historical!$B$7:$B$1452,0))/INDEX(Historical!$D$7:$D$1452,MATCH(B170,Historical!$B$7:$B$1452,0))-1)*100)</f>
        <v>0.69930069930070893</v>
      </c>
      <c r="T170" s="802">
        <f>IF(INDEX(Historical!$F$7:$F$1452,MATCH(B170,Historical!$B$7:$B$1452,0))=0,"n/a",((INDEX(Historical!$C$7:$C$1452,MATCH(B170,Historical!$B$7:$B$1452,0))/INDEX(Historical!$F$7:$F$1452,MATCH(B170,Historical!$B$7:$B$1452,0)))^(1/3)-1)*100)</f>
        <v>0.86346502346721365</v>
      </c>
      <c r="U170" s="802">
        <f>IF(INDEX(Historical!$I$7:$I$1452,MATCH(B170,Historical!$B$7:$B$1452,0))=0,"n/a",((INDEX(Historical!$C$7:$C$1452,MATCH(B170,Historical!$B$7:$B$1452,0))/INDEX(Historical!$I$7:$I$1452,MATCH(B170,Historical!$B$7:$B$1452,0)))^(1/5)-1)*100)</f>
        <v>4.2402216277297899</v>
      </c>
      <c r="V170" s="802">
        <f>IF(INDEX(Historical!$O$7:$O$1452,MATCH(B170,Historical!$B$7:$B$1452,0))=0,"n/a",((INDEX(Historical!$C$7:$C$1452,MATCH(B170,Historical!$B$7:$B$1452,0))/INDEX(Historical!$O$7:$O$1452,MATCH(B170,Historical!$B$7:$B$1452,0)))^(1/10)-1)*100)</f>
        <v>6.6933940423271387</v>
      </c>
      <c r="W170" s="803">
        <f t="shared" si="38"/>
        <v>0.63349350134114657</v>
      </c>
      <c r="X170" s="804" t="str">
        <f t="shared" si="39"/>
        <v>n/a</v>
      </c>
      <c r="Y170" s="759"/>
      <c r="Z170" s="745">
        <f t="shared" si="40"/>
        <v>70.440251572327057</v>
      </c>
      <c r="AA170" s="678">
        <f t="shared" si="41"/>
        <v>17.105345911949687</v>
      </c>
      <c r="AB170" s="679">
        <v>12</v>
      </c>
      <c r="AC170" s="959">
        <v>6.36</v>
      </c>
      <c r="AD170" s="959">
        <v>0.32</v>
      </c>
      <c r="AE170" s="959">
        <v>1.38</v>
      </c>
      <c r="AF170" s="959">
        <v>1.35</v>
      </c>
      <c r="AG170" s="959">
        <v>9.4</v>
      </c>
      <c r="AH170" s="961">
        <v>121.39999999999999</v>
      </c>
      <c r="AI170" s="961">
        <v>1.17</v>
      </c>
      <c r="AJ170" s="959">
        <v>-22.3</v>
      </c>
      <c r="AK170" s="959">
        <v>53.459999999999994</v>
      </c>
      <c r="AL170" s="969">
        <v>214500</v>
      </c>
      <c r="AM170" s="964">
        <v>0.05</v>
      </c>
      <c r="AN170" s="959">
        <v>0.24</v>
      </c>
      <c r="AO170" s="845">
        <f t="shared" si="42"/>
        <v>-8.7470987304006123</v>
      </c>
      <c r="AP170" s="846">
        <f t="shared" si="43"/>
        <v>8.3582471815490749</v>
      </c>
      <c r="AQ170" s="680">
        <f t="shared" si="44"/>
        <v>1.3074900842470427</v>
      </c>
      <c r="AR170" s="745">
        <f>INDEX(Historical!$C$7:$C$1452,MATCH(B170,Historical!$B$7:$B$1452,0))*IF(AH170="n/a",1.03,IF(AH170&lt;0,1.01,IF(AH170&gt;10,1.1,(1+AH170/100))))</f>
        <v>4.7520000000000007</v>
      </c>
      <c r="AS170" s="678">
        <f t="shared" si="45"/>
        <v>4.8075984000000007</v>
      </c>
      <c r="AT170" s="678">
        <f t="shared" si="50"/>
        <v>5.2883582400000009</v>
      </c>
      <c r="AU170" s="678">
        <f t="shared" si="50"/>
        <v>5.8171940640000015</v>
      </c>
      <c r="AV170" s="678">
        <f t="shared" si="50"/>
        <v>6.3989134704000019</v>
      </c>
      <c r="AW170" s="745">
        <f t="shared" si="46"/>
        <v>27.064064174400009</v>
      </c>
      <c r="AX170" s="854">
        <f t="shared" si="47"/>
        <v>24.877345504550057</v>
      </c>
      <c r="AY170" s="1090">
        <v>1.07</v>
      </c>
      <c r="AZ170" s="964">
        <v>8.5500000000000007</v>
      </c>
      <c r="BA170" s="964">
        <v>-18.740000000000002</v>
      </c>
      <c r="BB170" s="964">
        <v>-4.9000000000000004</v>
      </c>
      <c r="BC170" s="964">
        <v>-9.48</v>
      </c>
      <c r="BE170" s="701">
        <v>1988</v>
      </c>
      <c r="BF170" s="986" t="e">
        <f>#VALUE!</f>
        <v>#VALUE!</v>
      </c>
      <c r="BG170" s="972">
        <v>5.5</v>
      </c>
    </row>
    <row r="171" spans="1:59" ht="11.25" customHeight="1" x14ac:dyDescent="0.2">
      <c r="A171" s="566" t="s">
        <v>1072</v>
      </c>
      <c r="B171" s="651" t="s">
        <v>1073</v>
      </c>
      <c r="C171" s="1080" t="s">
        <v>248</v>
      </c>
      <c r="D171" s="1080" t="s">
        <v>4405</v>
      </c>
      <c r="E171" s="835">
        <v>9</v>
      </c>
      <c r="F171" s="554">
        <v>365</v>
      </c>
      <c r="G171" s="554" t="s">
        <v>107</v>
      </c>
      <c r="H171" s="554" t="s">
        <v>107</v>
      </c>
      <c r="I171" s="966">
        <v>5.62</v>
      </c>
      <c r="J171" s="745">
        <f t="shared" si="35"/>
        <v>6.04982206405694</v>
      </c>
      <c r="K171" s="968">
        <v>8.5000000000000006E-2</v>
      </c>
      <c r="L171" s="679">
        <v>4</v>
      </c>
      <c r="M171" s="736">
        <f t="shared" si="36"/>
        <v>0.34</v>
      </c>
      <c r="N171" s="644" t="s">
        <v>165</v>
      </c>
      <c r="O171" s="838">
        <v>8.2500000000000004E-2</v>
      </c>
      <c r="P171" s="958">
        <v>43175</v>
      </c>
      <c r="Q171" s="958">
        <v>43192</v>
      </c>
      <c r="R171" s="736">
        <f t="shared" si="37"/>
        <v>3.0303030303030329</v>
      </c>
      <c r="S171" s="802">
        <f>IF(INDEX(Historical!$D$7:$D$1452,MATCH(B171,Historical!$B$7:$B$1452,0))=0,"n/a",(INDEX(Historical!$C$7:$C$1452,MATCH(B171,Historical!$B$7:$B$1452,0))/INDEX(Historical!$D$7:$D$1452,MATCH(B171,Historical!$B$7:$B$1452,0))-1)*100)</f>
        <v>3.125</v>
      </c>
      <c r="T171" s="802">
        <f>IF(INDEX(Historical!$F$7:$F$1452,MATCH(B171,Historical!$B$7:$B$1452,0))=0,"n/a",((INDEX(Historical!$C$7:$C$1452,MATCH(B171,Historical!$B$7:$B$1452,0))/INDEX(Historical!$F$7:$F$1452,MATCH(B171,Historical!$B$7:$B$1452,0)))^(1/3)-1)*100)</f>
        <v>3.228011545636722</v>
      </c>
      <c r="U171" s="802">
        <f>IF(INDEX(Historical!$I$7:$I$1452,MATCH(B171,Historical!$B$7:$B$1452,0))=0,"n/a",((INDEX(Historical!$C$7:$C$1452,MATCH(B171,Historical!$B$7:$B$1452,0))/INDEX(Historical!$I$7:$I$1452,MATCH(B171,Historical!$B$7:$B$1452,0)))^(1/5)-1)*100)</f>
        <v>9.4608784223157549</v>
      </c>
      <c r="V171" s="802" t="str">
        <f>IF(INDEX(Historical!$O$7:$O$1452,MATCH(B171,Historical!$B$7:$B$1452,0))=0,"n/a",((INDEX(Historical!$C$7:$C$1452,MATCH(B171,Historical!$B$7:$B$1452,0))/INDEX(Historical!$O$7:$O$1452,MATCH(B171,Historical!$B$7:$B$1452,0)))^(1/10)-1)*100)</f>
        <v>n/a</v>
      </c>
      <c r="W171" s="803" t="str">
        <f t="shared" si="38"/>
        <v>n/a</v>
      </c>
      <c r="X171" s="804" t="str">
        <f t="shared" si="39"/>
        <v>n/a</v>
      </c>
      <c r="Y171" s="759"/>
      <c r="Z171" s="745">
        <f t="shared" si="40"/>
        <v>66.666666666666671</v>
      </c>
      <c r="AA171" s="678">
        <f t="shared" si="41"/>
        <v>11.019607843137255</v>
      </c>
      <c r="AB171" s="679">
        <v>1</v>
      </c>
      <c r="AC171" s="959">
        <v>0.51</v>
      </c>
      <c r="AD171" s="959">
        <v>1.1000000000000001</v>
      </c>
      <c r="AE171" s="959">
        <v>0.32</v>
      </c>
      <c r="AF171" s="959">
        <v>1.05</v>
      </c>
      <c r="AG171" s="959">
        <v>12.1</v>
      </c>
      <c r="AH171" s="959">
        <v>2.2999999999999998</v>
      </c>
      <c r="AI171" s="959">
        <v>-24.48</v>
      </c>
      <c r="AJ171" s="959">
        <v>-8.1</v>
      </c>
      <c r="AK171" s="959">
        <v>10</v>
      </c>
      <c r="AL171" s="969">
        <v>705.31</v>
      </c>
      <c r="AM171" s="964">
        <v>1.2</v>
      </c>
      <c r="AN171" s="959">
        <v>0.09</v>
      </c>
      <c r="AO171" s="845">
        <f t="shared" si="42"/>
        <v>4.4910926432354401</v>
      </c>
      <c r="AP171" s="846">
        <f t="shared" si="43"/>
        <v>15.510700486372695</v>
      </c>
      <c r="AQ171" s="680">
        <f t="shared" si="44"/>
        <v>-28.288887471112822</v>
      </c>
      <c r="AR171" s="745">
        <f>INDEX(Historical!$C$7:$C$1452,MATCH(B171,Historical!$B$7:$B$1452,0))*IF(AH171="n/a",1.03,IF(AH171&lt;0,1.01,IF(AH171&gt;10,1.1,(1+AH171/100))))</f>
        <v>0.33759</v>
      </c>
      <c r="AS171" s="678">
        <f t="shared" si="45"/>
        <v>0.34096589999999999</v>
      </c>
      <c r="AT171" s="678">
        <f t="shared" si="50"/>
        <v>0.37506249000000003</v>
      </c>
      <c r="AU171" s="678">
        <f t="shared" si="50"/>
        <v>0.41256873900000007</v>
      </c>
      <c r="AV171" s="678">
        <f t="shared" si="50"/>
        <v>0.45382561290000012</v>
      </c>
      <c r="AW171" s="745">
        <f t="shared" si="46"/>
        <v>1.9200127419000004</v>
      </c>
      <c r="AX171" s="854">
        <f t="shared" si="47"/>
        <v>34.163927791814949</v>
      </c>
      <c r="AY171" s="1090">
        <v>0.42</v>
      </c>
      <c r="AZ171" s="964">
        <v>27.150000000000002</v>
      </c>
      <c r="BA171" s="964">
        <v>-48.44</v>
      </c>
      <c r="BB171" s="964">
        <v>-16.850000000000001</v>
      </c>
      <c r="BC171" s="964">
        <v>-33.76</v>
      </c>
      <c r="BE171" s="701">
        <v>2010</v>
      </c>
      <c r="BF171" s="986" t="e">
        <f>#VALUE!</f>
        <v>#VALUE!</v>
      </c>
      <c r="BG171" s="972">
        <v>7.3</v>
      </c>
    </row>
    <row r="172" spans="1:59" ht="11.25" customHeight="1" x14ac:dyDescent="0.2">
      <c r="A172" s="566" t="s">
        <v>3841</v>
      </c>
      <c r="B172" s="651" t="s">
        <v>3842</v>
      </c>
      <c r="C172" s="1080" t="s">
        <v>248</v>
      </c>
      <c r="D172" s="1080" t="s">
        <v>4405</v>
      </c>
      <c r="E172" s="835">
        <v>5</v>
      </c>
      <c r="F172" s="554">
        <v>805</v>
      </c>
      <c r="G172" s="554" t="s">
        <v>107</v>
      </c>
      <c r="H172" s="554" t="s">
        <v>107</v>
      </c>
      <c r="I172" s="966">
        <v>90.09</v>
      </c>
      <c r="J172" s="745">
        <f t="shared" si="35"/>
        <v>2.22000222000222</v>
      </c>
      <c r="K172" s="968">
        <v>0.5</v>
      </c>
      <c r="L172" s="679">
        <v>4</v>
      </c>
      <c r="M172" s="736">
        <f t="shared" si="36"/>
        <v>2</v>
      </c>
      <c r="N172" s="644" t="s">
        <v>4129</v>
      </c>
      <c r="O172" s="838">
        <v>0.4</v>
      </c>
      <c r="P172" s="958">
        <v>43203</v>
      </c>
      <c r="Q172" s="958">
        <v>43217</v>
      </c>
      <c r="R172" s="736">
        <f t="shared" si="37"/>
        <v>24.999999999999993</v>
      </c>
      <c r="S172" s="802">
        <f>IF(INDEX(Historical!$D$7:$D$1452,MATCH(B172,Historical!$B$7:$B$1452,0))=0,"n/a",(INDEX(Historical!$C$7:$C$1452,MATCH(B172,Historical!$B$7:$B$1452,0))/INDEX(Historical!$D$7:$D$1452,MATCH(B172,Historical!$B$7:$B$1452,0))-1)*100)</f>
        <v>86.666666666666643</v>
      </c>
      <c r="T172" s="802">
        <f>IF(INDEX(Historical!$F$7:$F$1452,MATCH(B172,Historical!$B$7:$B$1452,0))=0,"n/a",((INDEX(Historical!$C$7:$C$1452,MATCH(B172,Historical!$B$7:$B$1452,0))/INDEX(Historical!$F$7:$F$1452,MATCH(B172,Historical!$B$7:$B$1452,0)))^(1/3)-1)*100)</f>
        <v>52.147084349303263</v>
      </c>
      <c r="U172" s="802" t="str">
        <f>IF(INDEX(Historical!$I$7:$I$1452,MATCH(B172,Historical!$B$7:$B$1452,0))=0,"n/a",((INDEX(Historical!$C$7:$C$1452,MATCH(B172,Historical!$B$7:$B$1452,0))/INDEX(Historical!$I$7:$I$1452,MATCH(B172,Historical!$B$7:$B$1452,0)))^(1/5)-1)*100)</f>
        <v>n/a</v>
      </c>
      <c r="V172" s="802" t="str">
        <f>IF(INDEX(Historical!$O$7:$O$1452,MATCH(B172,Historical!$B$7:$B$1452,0))=0,"n/a",((INDEX(Historical!$C$7:$C$1452,MATCH(B172,Historical!$B$7:$B$1452,0))/INDEX(Historical!$O$7:$O$1452,MATCH(B172,Historical!$B$7:$B$1452,0)))^(1/10)-1)*100)</f>
        <v>n/a</v>
      </c>
      <c r="W172" s="803" t="str">
        <f t="shared" si="38"/>
        <v>n/a</v>
      </c>
      <c r="X172" s="804" t="str">
        <f t="shared" si="39"/>
        <v>n/a</v>
      </c>
      <c r="Y172" s="759"/>
      <c r="Z172" s="745">
        <f t="shared" si="40"/>
        <v>26.07561929595828</v>
      </c>
      <c r="AA172" s="678">
        <f t="shared" si="41"/>
        <v>11.745762711864407</v>
      </c>
      <c r="AB172" s="679">
        <v>1</v>
      </c>
      <c r="AC172" s="959">
        <v>7.67</v>
      </c>
      <c r="AD172" s="959">
        <v>0.76</v>
      </c>
      <c r="AE172" s="959">
        <v>0.73</v>
      </c>
      <c r="AF172" s="959">
        <v>4.3</v>
      </c>
      <c r="AG172" s="959">
        <v>21.3</v>
      </c>
      <c r="AH172" s="959">
        <v>39.300000000000004</v>
      </c>
      <c r="AI172" s="959">
        <v>18.579999999999998</v>
      </c>
      <c r="AJ172" s="959">
        <v>23.599999999999998</v>
      </c>
      <c r="AK172" s="959">
        <v>15.4</v>
      </c>
      <c r="AL172" s="969">
        <v>1450</v>
      </c>
      <c r="AM172" s="964">
        <v>1.5</v>
      </c>
      <c r="AN172" s="959">
        <v>0.19</v>
      </c>
      <c r="AO172" s="845" t="str">
        <f t="shared" si="42"/>
        <v>n/a</v>
      </c>
      <c r="AP172" s="846" t="str">
        <f t="shared" si="43"/>
        <v>n/a</v>
      </c>
      <c r="AQ172" s="680">
        <f t="shared" si="44"/>
        <v>49.824756389318537</v>
      </c>
      <c r="AR172" s="745">
        <f>INDEX(Historical!$C$7:$C$1452,MATCH(B172,Historical!$B$7:$B$1452,0))*IF(AH172="n/a",1.03,IF(AH172&lt;0,1.01,IF(AH172&gt;10,1.1,(1+AH172/100))))</f>
        <v>1.54</v>
      </c>
      <c r="AS172" s="678">
        <f t="shared" si="45"/>
        <v>1.6940000000000002</v>
      </c>
      <c r="AT172" s="678">
        <f t="shared" si="50"/>
        <v>1.8634000000000004</v>
      </c>
      <c r="AU172" s="678">
        <f t="shared" si="50"/>
        <v>2.0497400000000008</v>
      </c>
      <c r="AV172" s="678">
        <f t="shared" si="50"/>
        <v>2.2547140000000012</v>
      </c>
      <c r="AW172" s="745">
        <f t="shared" si="46"/>
        <v>9.4018540000000019</v>
      </c>
      <c r="AX172" s="854">
        <f t="shared" si="47"/>
        <v>10.436068376068377</v>
      </c>
      <c r="AY172" s="1090">
        <v>0.79</v>
      </c>
      <c r="AZ172" s="964">
        <v>3.49</v>
      </c>
      <c r="BA172" s="964">
        <v>-44.269999999999996</v>
      </c>
      <c r="BB172" s="964">
        <v>-27.42</v>
      </c>
      <c r="BC172" s="964">
        <v>-29.549999999999997</v>
      </c>
      <c r="BE172" s="701">
        <v>2014</v>
      </c>
      <c r="BF172" s="986" t="e">
        <f>#VALUE!</f>
        <v>#VALUE!</v>
      </c>
      <c r="BG172" s="972">
        <v>9.1999999999999993</v>
      </c>
    </row>
    <row r="173" spans="1:59" ht="11.25" customHeight="1" x14ac:dyDescent="0.2">
      <c r="A173" s="645" t="s">
        <v>510</v>
      </c>
      <c r="B173" s="651" t="s">
        <v>511</v>
      </c>
      <c r="C173" s="1080" t="s">
        <v>109</v>
      </c>
      <c r="D173" s="1080" t="s">
        <v>119</v>
      </c>
      <c r="E173" s="835">
        <v>25</v>
      </c>
      <c r="F173" s="554">
        <v>120</v>
      </c>
      <c r="G173" s="554" t="s">
        <v>38</v>
      </c>
      <c r="H173" s="554" t="s">
        <v>38</v>
      </c>
      <c r="I173" s="959">
        <v>129.18</v>
      </c>
      <c r="J173" s="745">
        <f t="shared" si="35"/>
        <v>2.2604118284564172</v>
      </c>
      <c r="K173" s="974">
        <v>0.73</v>
      </c>
      <c r="L173" s="679">
        <v>4</v>
      </c>
      <c r="M173" s="736">
        <f t="shared" si="36"/>
        <v>2.92</v>
      </c>
      <c r="N173" s="644" t="s">
        <v>512</v>
      </c>
      <c r="O173" s="839">
        <v>0.71</v>
      </c>
      <c r="P173" s="958">
        <v>43272</v>
      </c>
      <c r="Q173" s="958">
        <v>43294</v>
      </c>
      <c r="R173" s="736">
        <f t="shared" si="37"/>
        <v>2.8169014084507067</v>
      </c>
      <c r="S173" s="802">
        <f>IF(INDEX(Historical!$D$7:$D$1452,MATCH(B173,Historical!$B$7:$B$1452,0))=0,"n/a",(INDEX(Historical!$C$7:$C$1452,MATCH(B173,Historical!$B$7:$B$1452,0))/INDEX(Historical!$D$7:$D$1452,MATCH(B173,Historical!$B$7:$B$1452,0))-1)*100)</f>
        <v>2.9411764705882248</v>
      </c>
      <c r="T173" s="802">
        <f>IF(INDEX(Historical!$F$7:$F$1452,MATCH(B173,Historical!$B$7:$B$1452,0))=0,"n/a",((INDEX(Historical!$C$7:$C$1452,MATCH(B173,Historical!$B$7:$B$1452,0))/INDEX(Historical!$F$7:$F$1452,MATCH(B173,Historical!$B$7:$B$1452,0)))^(1/3)-1)*100)</f>
        <v>3.0321324952139239</v>
      </c>
      <c r="U173" s="802">
        <f>IF(INDEX(Historical!$I$7:$I$1452,MATCH(B173,Historical!$B$7:$B$1452,0))=0,"n/a",((INDEX(Historical!$C$7:$C$1452,MATCH(B173,Historical!$B$7:$B$1452,0))/INDEX(Historical!$I$7:$I$1452,MATCH(B173,Historical!$B$7:$B$1452,0)))^(1/5)-1)*100)</f>
        <v>7.8378847447948985</v>
      </c>
      <c r="V173" s="802">
        <f>IF(INDEX(Historical!$O$7:$O$1452,MATCH(B173,Historical!$B$7:$B$1452,0))=0,"n/a",((INDEX(Historical!$C$7:$C$1452,MATCH(B173,Historical!$B$7:$B$1452,0))/INDEX(Historical!$O$7:$O$1452,MATCH(B173,Historical!$B$7:$B$1452,0)))^(1/10)-1)*100)</f>
        <v>10.411032000450016</v>
      </c>
      <c r="W173" s="803">
        <f t="shared" si="38"/>
        <v>0.75284416995895387</v>
      </c>
      <c r="X173" s="804" t="str">
        <f t="shared" si="39"/>
        <v>n/a</v>
      </c>
      <c r="Y173" s="967" t="s">
        <v>513</v>
      </c>
      <c r="Z173" s="745">
        <f t="shared" si="40"/>
        <v>29.170829170829172</v>
      </c>
      <c r="AA173" s="678">
        <f t="shared" si="41"/>
        <v>12.905094905094906</v>
      </c>
      <c r="AB173" s="679">
        <v>12</v>
      </c>
      <c r="AC173" s="959">
        <v>10.01</v>
      </c>
      <c r="AD173" s="959">
        <v>1.19</v>
      </c>
      <c r="AE173" s="959">
        <v>1.87</v>
      </c>
      <c r="AF173" s="959">
        <v>1.17</v>
      </c>
      <c r="AG173" s="959">
        <v>10.100000000000001</v>
      </c>
      <c r="AH173" s="959">
        <v>-18.399999999999999</v>
      </c>
      <c r="AI173" s="959">
        <v>15.35</v>
      </c>
      <c r="AJ173" s="959">
        <v>-1.7000000000000002</v>
      </c>
      <c r="AK173" s="959">
        <v>10.8</v>
      </c>
      <c r="AL173" s="969">
        <v>61860</v>
      </c>
      <c r="AM173" s="964">
        <v>0.5</v>
      </c>
      <c r="AN173" s="959">
        <v>0.25</v>
      </c>
      <c r="AO173" s="845">
        <f t="shared" si="42"/>
        <v>-2.8067983318435896</v>
      </c>
      <c r="AP173" s="846">
        <f t="shared" si="43"/>
        <v>10.098296573251316</v>
      </c>
      <c r="AQ173" s="680">
        <f t="shared" si="44"/>
        <v>-18.081446847192485</v>
      </c>
      <c r="AR173" s="745">
        <f>INDEX(Historical!$C$7:$C$1452,MATCH(B173,Historical!$B$7:$B$1452,0))*IF(AH173="n/a",1.03,IF(AH173&lt;0,1.01,IF(AH173&gt;10,1.1,(1+AH173/100))))</f>
        <v>2.8279999999999998</v>
      </c>
      <c r="AS173" s="678">
        <f t="shared" si="45"/>
        <v>3.1108000000000002</v>
      </c>
      <c r="AT173" s="678">
        <f t="shared" si="50"/>
        <v>3.4218800000000007</v>
      </c>
      <c r="AU173" s="678">
        <f t="shared" si="50"/>
        <v>3.7640680000000009</v>
      </c>
      <c r="AV173" s="678">
        <f t="shared" si="50"/>
        <v>4.1404748000000016</v>
      </c>
      <c r="AW173" s="745">
        <f t="shared" si="46"/>
        <v>17.265222800000004</v>
      </c>
      <c r="AX173" s="854">
        <f t="shared" si="47"/>
        <v>13.365244465087478</v>
      </c>
      <c r="AY173" s="1090">
        <v>0.91</v>
      </c>
      <c r="AZ173" s="964">
        <v>8.06</v>
      </c>
      <c r="BA173" s="964">
        <v>-17.98</v>
      </c>
      <c r="BB173" s="964">
        <v>0.37</v>
      </c>
      <c r="BC173" s="964">
        <v>-2.74</v>
      </c>
      <c r="BE173" s="701">
        <v>1994</v>
      </c>
      <c r="BF173" s="986" t="e">
        <f>#VALUE!</f>
        <v>#VALUE!</v>
      </c>
      <c r="BG173" s="972">
        <v>3.1</v>
      </c>
    </row>
    <row r="174" spans="1:59" ht="11.25" customHeight="1" x14ac:dyDescent="0.2">
      <c r="A174" s="566" t="s">
        <v>514</v>
      </c>
      <c r="B174" s="651" t="s">
        <v>515</v>
      </c>
      <c r="C174" s="1080" t="s">
        <v>129</v>
      </c>
      <c r="D174" s="1080" t="s">
        <v>4442</v>
      </c>
      <c r="E174" s="835">
        <v>22</v>
      </c>
      <c r="F174" s="554">
        <v>148</v>
      </c>
      <c r="G174" s="554" t="s">
        <v>116</v>
      </c>
      <c r="H174" s="554" t="s">
        <v>116</v>
      </c>
      <c r="I174" s="966">
        <v>65.760000000000005</v>
      </c>
      <c r="J174" s="745">
        <f t="shared" si="35"/>
        <v>1.3229927007299269</v>
      </c>
      <c r="K174" s="974">
        <v>0.2175</v>
      </c>
      <c r="L174" s="679">
        <v>4</v>
      </c>
      <c r="M174" s="736">
        <f t="shared" si="36"/>
        <v>0.87</v>
      </c>
      <c r="N174" s="644" t="s">
        <v>120</v>
      </c>
      <c r="O174" s="839">
        <v>0.19</v>
      </c>
      <c r="P174" s="695">
        <v>43145</v>
      </c>
      <c r="Q174" s="695">
        <v>43160</v>
      </c>
      <c r="R174" s="736">
        <f t="shared" si="37"/>
        <v>14.473684210526313</v>
      </c>
      <c r="S174" s="802">
        <f>IF(INDEX(Historical!$D$7:$D$1452,MATCH(B174,Historical!$B$7:$B$1452,0))=0,"n/a",(INDEX(Historical!$C$7:$C$1452,MATCH(B174,Historical!$B$7:$B$1452,0))/INDEX(Historical!$D$7:$D$1452,MATCH(B174,Historical!$B$7:$B$1452,0))-1)*100)</f>
        <v>7.0422535211267734</v>
      </c>
      <c r="T174" s="802">
        <f>IF(INDEX(Historical!$F$7:$F$1452,MATCH(B174,Historical!$B$7:$B$1452,0))=0,"n/a",((INDEX(Historical!$C$7:$C$1452,MATCH(B174,Historical!$B$7:$B$1452,0))/INDEX(Historical!$F$7:$F$1452,MATCH(B174,Historical!$B$7:$B$1452,0)))^(1/3)-1)*100)</f>
        <v>7.0222229910164247</v>
      </c>
      <c r="U174" s="802">
        <f>IF(INDEX(Historical!$I$7:$I$1452,MATCH(B174,Historical!$B$7:$B$1452,0))=0,"n/a",((INDEX(Historical!$C$7:$C$1452,MATCH(B174,Historical!$B$7:$B$1452,0))/INDEX(Historical!$I$7:$I$1452,MATCH(B174,Historical!$B$7:$B$1452,0)))^(1/5)-1)*100)</f>
        <v>9.6262279352954181</v>
      </c>
      <c r="V174" s="802">
        <f>IF(INDEX(Historical!$O$7:$O$1452,MATCH(B174,Historical!$B$7:$B$1452,0))=0,"n/a",((INDEX(Historical!$C$7:$C$1452,MATCH(B174,Historical!$B$7:$B$1452,0))/INDEX(Historical!$O$7:$O$1452,MATCH(B174,Historical!$B$7:$B$1452,0)))^(1/10)-1)*100)</f>
        <v>26.059399184033726</v>
      </c>
      <c r="W174" s="803">
        <f t="shared" si="38"/>
        <v>0.36939562064781944</v>
      </c>
      <c r="X174" s="804">
        <f t="shared" si="39"/>
        <v>1.1459795161065973</v>
      </c>
      <c r="Y174" s="756"/>
      <c r="Z174" s="745">
        <f t="shared" si="40"/>
        <v>39.013452914798208</v>
      </c>
      <c r="AA174" s="678">
        <f t="shared" si="41"/>
        <v>29.488789237668165</v>
      </c>
      <c r="AB174" s="679">
        <v>12</v>
      </c>
      <c r="AC174" s="959">
        <v>2.23</v>
      </c>
      <c r="AD174" s="959">
        <v>2.88</v>
      </c>
      <c r="AE174" s="959">
        <v>4.09</v>
      </c>
      <c r="AF174" s="959">
        <v>6.86</v>
      </c>
      <c r="AG174" s="959">
        <v>37.200000000000003</v>
      </c>
      <c r="AH174" s="959">
        <v>4.9000000000000004</v>
      </c>
      <c r="AI174" s="959">
        <v>8.18</v>
      </c>
      <c r="AJ174" s="959">
        <v>8.4</v>
      </c>
      <c r="AK174" s="959">
        <v>10.26</v>
      </c>
      <c r="AL174" s="969">
        <v>16770</v>
      </c>
      <c r="AM174" s="964">
        <v>0.2</v>
      </c>
      <c r="AN174" s="959">
        <v>0.89</v>
      </c>
      <c r="AO174" s="845">
        <f t="shared" si="42"/>
        <v>-18.53956860164282</v>
      </c>
      <c r="AP174" s="846">
        <f t="shared" si="43"/>
        <v>10.949220636025345</v>
      </c>
      <c r="AQ174" s="680">
        <f t="shared" si="44"/>
        <v>199.84669725296746</v>
      </c>
      <c r="AR174" s="745">
        <f>INDEX(Historical!$C$7:$C$1452,MATCH(B174,Historical!$B$7:$B$1452,0))*IF(AH174="n/a",1.03,IF(AH174&lt;0,1.01,IF(AH174&gt;10,1.1,(1+AH174/100))))</f>
        <v>0.79723999999999995</v>
      </c>
      <c r="AS174" s="678">
        <f t="shared" si="45"/>
        <v>0.86245423200000004</v>
      </c>
      <c r="AT174" s="678">
        <f t="shared" si="50"/>
        <v>0.9486996552000001</v>
      </c>
      <c r="AU174" s="678">
        <f t="shared" si="50"/>
        <v>1.0435696207200003</v>
      </c>
      <c r="AV174" s="678">
        <f t="shared" si="50"/>
        <v>1.1479265827920004</v>
      </c>
      <c r="AW174" s="745">
        <f t="shared" si="46"/>
        <v>4.799890090712001</v>
      </c>
      <c r="AX174" s="854">
        <f t="shared" si="47"/>
        <v>7.299102935997567</v>
      </c>
      <c r="AY174" s="1090">
        <v>0.3</v>
      </c>
      <c r="AZ174" s="964">
        <v>46.56</v>
      </c>
      <c r="BA174" s="964">
        <v>-5.37</v>
      </c>
      <c r="BB174" s="964">
        <v>1.94</v>
      </c>
      <c r="BC174" s="964">
        <v>18.21</v>
      </c>
      <c r="BE174" s="701">
        <v>1997</v>
      </c>
      <c r="BF174" s="986" t="e">
        <f>#VALUE!</f>
        <v>#VALUE!</v>
      </c>
      <c r="BG174" s="972">
        <v>14.000000000000002</v>
      </c>
    </row>
    <row r="175" spans="1:59" ht="11.25" customHeight="1" x14ac:dyDescent="0.2">
      <c r="A175" s="645" t="s">
        <v>1074</v>
      </c>
      <c r="B175" s="651" t="s">
        <v>1075</v>
      </c>
      <c r="C175" s="1080" t="s">
        <v>248</v>
      </c>
      <c r="D175" s="1080" t="s">
        <v>4441</v>
      </c>
      <c r="E175" s="835">
        <v>8</v>
      </c>
      <c r="F175" s="554">
        <v>560</v>
      </c>
      <c r="G175" s="554" t="s">
        <v>107</v>
      </c>
      <c r="H175" s="554" t="s">
        <v>107</v>
      </c>
      <c r="I175" s="966">
        <v>243.94</v>
      </c>
      <c r="J175" s="745">
        <f t="shared" si="35"/>
        <v>0.66819709764696233</v>
      </c>
      <c r="K175" s="968">
        <v>1.63</v>
      </c>
      <c r="L175" s="679">
        <v>1</v>
      </c>
      <c r="M175" s="736">
        <f t="shared" si="36"/>
        <v>1.63</v>
      </c>
      <c r="N175" s="644" t="s">
        <v>985</v>
      </c>
      <c r="O175" s="838">
        <v>1.52</v>
      </c>
      <c r="P175" s="958">
        <v>43440</v>
      </c>
      <c r="Q175" s="958">
        <v>43469</v>
      </c>
      <c r="R175" s="736">
        <f t="shared" si="37"/>
        <v>7.2368421052631495</v>
      </c>
      <c r="S175" s="802">
        <f>IF(INDEX(Historical!$D$7:$D$1452,MATCH(B175,Historical!$B$7:$B$1452,0))=0,"n/a",(INDEX(Historical!$C$7:$C$1452,MATCH(B175,Historical!$B$7:$B$1452,0))/INDEX(Historical!$D$7:$D$1452,MATCH(B175,Historical!$B$7:$B$1452,0))-1)*100)</f>
        <v>14.782608695652177</v>
      </c>
      <c r="T175" s="802">
        <f>IF(INDEX(Historical!$F$7:$F$1452,MATCH(B175,Historical!$B$7:$B$1452,0))=0,"n/a",((INDEX(Historical!$C$7:$C$1452,MATCH(B175,Historical!$B$7:$B$1452,0))/INDEX(Historical!$F$7:$F$1452,MATCH(B175,Historical!$B$7:$B$1452,0)))^(1/3)-1)*100)</f>
        <v>14.90834232364584</v>
      </c>
      <c r="U175" s="802">
        <f>IF(INDEX(Historical!$I$7:$I$1452,MATCH(B175,Historical!$B$7:$B$1452,0))=0,"n/a",((INDEX(Historical!$C$7:$C$1452,MATCH(B175,Historical!$B$7:$B$1452,0))/INDEX(Historical!$I$7:$I$1452,MATCH(B175,Historical!$B$7:$B$1452,0)))^(1/5)-1)*100)</f>
        <v>17.080491296489232</v>
      </c>
      <c r="V175" s="802">
        <f>IF(INDEX(Historical!$O$7:$O$1452,MATCH(B175,Historical!$B$7:$B$1452,0))=0,"n/a",((INDEX(Historical!$C$7:$C$1452,MATCH(B175,Historical!$B$7:$B$1452,0))/INDEX(Historical!$O$7:$O$1452,MATCH(B175,Historical!$B$7:$B$1452,0)))^(1/10)-1)*100)</f>
        <v>10.194620275875476</v>
      </c>
      <c r="W175" s="803">
        <f t="shared" si="38"/>
        <v>1.675441638263709</v>
      </c>
      <c r="X175" s="804">
        <f t="shared" si="39"/>
        <v>4.2701228241223079</v>
      </c>
      <c r="Y175" s="967"/>
      <c r="Z175" s="745">
        <f t="shared" si="40"/>
        <v>14.285714285714285</v>
      </c>
      <c r="AA175" s="678">
        <f t="shared" si="41"/>
        <v>21.3794916739702</v>
      </c>
      <c r="AB175" s="679">
        <v>12</v>
      </c>
      <c r="AC175" s="959">
        <v>11.41</v>
      </c>
      <c r="AD175" s="959">
        <v>1.78</v>
      </c>
      <c r="AE175" s="959">
        <v>3.56</v>
      </c>
      <c r="AF175" s="959">
        <v>6.44</v>
      </c>
      <c r="AG175" s="959" t="s">
        <v>138</v>
      </c>
      <c r="AH175" s="959">
        <v>-29.7</v>
      </c>
      <c r="AI175" s="959">
        <v>1.28</v>
      </c>
      <c r="AJ175" s="959">
        <v>4</v>
      </c>
      <c r="AK175" s="959">
        <v>12</v>
      </c>
      <c r="AL175" s="969">
        <v>3450</v>
      </c>
      <c r="AM175" s="964">
        <v>0.5</v>
      </c>
      <c r="AN175" s="959">
        <v>1.72</v>
      </c>
      <c r="AO175" s="845">
        <f t="shared" si="42"/>
        <v>-3.6308032798340051</v>
      </c>
      <c r="AP175" s="846">
        <f t="shared" si="43"/>
        <v>17.748688394136195</v>
      </c>
      <c r="AQ175" s="680">
        <f t="shared" si="44"/>
        <v>147.37189850314948</v>
      </c>
      <c r="AR175" s="745">
        <f>INDEX(Historical!$C$7:$C$1452,MATCH(B175,Historical!$B$7:$B$1452,0))*IF(AH175="n/a",1.03,IF(AH175&lt;0,1.01,IF(AH175&gt;10,1.1,(1+AH175/100))))</f>
        <v>1.3332000000000002</v>
      </c>
      <c r="AS175" s="678">
        <f t="shared" si="45"/>
        <v>1.3502649600000001</v>
      </c>
      <c r="AT175" s="678">
        <f t="shared" si="50"/>
        <v>1.4852914560000001</v>
      </c>
      <c r="AU175" s="678">
        <f t="shared" si="50"/>
        <v>1.6338206016000003</v>
      </c>
      <c r="AV175" s="678">
        <f t="shared" si="50"/>
        <v>1.7972026617600005</v>
      </c>
      <c r="AW175" s="745">
        <f t="shared" si="46"/>
        <v>7.599779679360001</v>
      </c>
      <c r="AX175" s="854">
        <f t="shared" si="47"/>
        <v>3.115429892334181</v>
      </c>
      <c r="AY175" s="1090">
        <v>1.1599999999999999</v>
      </c>
      <c r="AZ175" s="964">
        <v>9.26</v>
      </c>
      <c r="BA175" s="964">
        <v>-22.46</v>
      </c>
      <c r="BB175" s="964">
        <v>-6.61</v>
      </c>
      <c r="BC175" s="964">
        <v>-11.450000000000001</v>
      </c>
      <c r="BE175" s="701">
        <v>2012</v>
      </c>
      <c r="BF175" s="986" t="e">
        <f>#VALUE!</f>
        <v>#VALUE!</v>
      </c>
      <c r="BG175" s="972" t="s">
        <v>138</v>
      </c>
    </row>
    <row r="176" spans="1:59" ht="11.25" customHeight="1" x14ac:dyDescent="0.2">
      <c r="A176" s="566" t="s">
        <v>181</v>
      </c>
      <c r="B176" s="651" t="s">
        <v>182</v>
      </c>
      <c r="C176" s="1080" t="s">
        <v>109</v>
      </c>
      <c r="D176" s="1080" t="s">
        <v>119</v>
      </c>
      <c r="E176" s="835">
        <v>58</v>
      </c>
      <c r="F176" s="554">
        <v>10</v>
      </c>
      <c r="G176" s="554" t="s">
        <v>38</v>
      </c>
      <c r="H176" s="554" t="s">
        <v>38</v>
      </c>
      <c r="I176" s="959">
        <v>77.42</v>
      </c>
      <c r="J176" s="745">
        <f t="shared" si="35"/>
        <v>2.7383105140790494</v>
      </c>
      <c r="K176" s="968">
        <v>0.53</v>
      </c>
      <c r="L176" s="679">
        <v>4</v>
      </c>
      <c r="M176" s="736">
        <f t="shared" si="36"/>
        <v>2.12</v>
      </c>
      <c r="N176" s="644" t="s">
        <v>221</v>
      </c>
      <c r="O176" s="838">
        <v>0.5</v>
      </c>
      <c r="P176" s="958">
        <v>43179</v>
      </c>
      <c r="Q176" s="958">
        <v>43206</v>
      </c>
      <c r="R176" s="736">
        <f t="shared" si="37"/>
        <v>6.0000000000000053</v>
      </c>
      <c r="S176" s="802">
        <f>IF(INDEX(Historical!$D$7:$D$1452,MATCH(B176,Historical!$B$7:$B$1452,0))=0,"n/a",(INDEX(Historical!$C$7:$C$1452,MATCH(B176,Historical!$B$7:$B$1452,0))/INDEX(Historical!$D$7:$D$1452,MATCH(B176,Historical!$B$7:$B$1452,0))-1)*100)</f>
        <v>4.2105263157894868</v>
      </c>
      <c r="T176" s="802">
        <f>IF(INDEX(Historical!$F$7:$F$1452,MATCH(B176,Historical!$B$7:$B$1452,0))=0,"n/a",((INDEX(Historical!$C$7:$C$1452,MATCH(B176,Historical!$B$7:$B$1452,0))/INDEX(Historical!$F$7:$F$1452,MATCH(B176,Historical!$B$7:$B$1452,0)))^(1/3)-1)*100)</f>
        <v>4.4011575622509014</v>
      </c>
      <c r="U176" s="802">
        <f>IF(INDEX(Historical!$I$7:$I$1452,MATCH(B176,Historical!$B$7:$B$1452,0))=0,"n/a",((INDEX(Historical!$C$7:$C$1452,MATCH(B176,Historical!$B$7:$B$1452,0))/INDEX(Historical!$I$7:$I$1452,MATCH(B176,Historical!$B$7:$B$1452,0)))^(1/5)-1)*100)</f>
        <v>4.1594151572198701</v>
      </c>
      <c r="V176" s="802">
        <f>IF(INDEX(Historical!$O$7:$O$1452,MATCH(B176,Historical!$B$7:$B$1452,0))=0,"n/a",((INDEX(Historical!$C$7:$C$1452,MATCH(B176,Historical!$B$7:$B$1452,0))/INDEX(Historical!$O$7:$O$1452,MATCH(B176,Historical!$B$7:$B$1452,0)))^(1/10)-1)*100)</f>
        <v>3.5270205549278177</v>
      </c>
      <c r="W176" s="803">
        <f t="shared" si="38"/>
        <v>1.1792999480562978</v>
      </c>
      <c r="X176" s="804">
        <f t="shared" si="39"/>
        <v>0.79988753023459036</v>
      </c>
      <c r="Y176" s="760"/>
      <c r="Z176" s="745">
        <f t="shared" si="40"/>
        <v>39.332096474953623</v>
      </c>
      <c r="AA176" s="678">
        <f t="shared" si="41"/>
        <v>14.363636363636365</v>
      </c>
      <c r="AB176" s="679">
        <v>12</v>
      </c>
      <c r="AC176" s="959">
        <v>5.39</v>
      </c>
      <c r="AD176" s="959">
        <v>2.0699999999999998</v>
      </c>
      <c r="AE176" s="959">
        <v>2.16</v>
      </c>
      <c r="AF176" s="959">
        <v>1.51</v>
      </c>
      <c r="AG176" s="959">
        <v>17</v>
      </c>
      <c r="AH176" s="959">
        <v>-6.7</v>
      </c>
      <c r="AI176" s="959">
        <v>3.64</v>
      </c>
      <c r="AJ176" s="959">
        <v>5.2</v>
      </c>
      <c r="AK176" s="959">
        <v>6.94</v>
      </c>
      <c r="AL176" s="969">
        <v>13210</v>
      </c>
      <c r="AM176" s="964">
        <v>0.3</v>
      </c>
      <c r="AN176" s="959">
        <v>0.1</v>
      </c>
      <c r="AO176" s="845">
        <f t="shared" si="42"/>
        <v>-7.4659106923374452</v>
      </c>
      <c r="AP176" s="846">
        <f t="shared" si="43"/>
        <v>6.8977256712989199</v>
      </c>
      <c r="AQ176" s="680">
        <f t="shared" si="44"/>
        <v>-1.8185559303797949</v>
      </c>
      <c r="AR176" s="745">
        <f>INDEX(Historical!$C$7:$C$1452,MATCH(B176,Historical!$B$7:$B$1452,0))*IF(AH176="n/a",1.03,IF(AH176&lt;0,1.01,IF(AH176&gt;10,1.1,(1+AH176/100))))</f>
        <v>1.9998</v>
      </c>
      <c r="AS176" s="678">
        <f t="shared" si="45"/>
        <v>2.0725927199999998</v>
      </c>
      <c r="AT176" s="678">
        <f t="shared" si="50"/>
        <v>2.2164306547679997</v>
      </c>
      <c r="AU176" s="678">
        <f t="shared" si="50"/>
        <v>2.3702509422088989</v>
      </c>
      <c r="AV176" s="678">
        <f t="shared" si="50"/>
        <v>2.5347463575981961</v>
      </c>
      <c r="AW176" s="745">
        <f t="shared" si="46"/>
        <v>11.193820674575095</v>
      </c>
      <c r="AX176" s="854">
        <f t="shared" si="47"/>
        <v>14.458564549954914</v>
      </c>
      <c r="AY176" s="1090">
        <v>0.69</v>
      </c>
      <c r="AZ176" s="964">
        <v>16.72</v>
      </c>
      <c r="BA176" s="964">
        <v>-6.5699999999999994</v>
      </c>
      <c r="BB176" s="964">
        <v>-1.1900000000000002</v>
      </c>
      <c r="BC176" s="964">
        <v>4.08</v>
      </c>
      <c r="BE176" s="701">
        <v>1961</v>
      </c>
      <c r="BF176" s="986" t="e">
        <f>#VALUE!</f>
        <v>#VALUE!</v>
      </c>
      <c r="BG176" s="972">
        <v>6.3</v>
      </c>
    </row>
    <row r="177" spans="1:59" ht="11.25" customHeight="1" x14ac:dyDescent="0.2">
      <c r="A177" s="566" t="s">
        <v>184</v>
      </c>
      <c r="B177" s="651" t="s">
        <v>185</v>
      </c>
      <c r="C177" s="1080" t="s">
        <v>113</v>
      </c>
      <c r="D177" s="1080" t="s">
        <v>4410</v>
      </c>
      <c r="E177" s="835">
        <v>36</v>
      </c>
      <c r="F177" s="554">
        <v>76</v>
      </c>
      <c r="G177" s="554" t="s">
        <v>107</v>
      </c>
      <c r="H177" s="554" t="s">
        <v>107</v>
      </c>
      <c r="I177" s="959">
        <v>167.99</v>
      </c>
      <c r="J177" s="745">
        <f t="shared" si="35"/>
        <v>1.2203107327817131</v>
      </c>
      <c r="K177" s="968">
        <v>2.0499999999999998</v>
      </c>
      <c r="L177" s="679">
        <v>1</v>
      </c>
      <c r="M177" s="736">
        <f t="shared" si="36"/>
        <v>2.0499999999999998</v>
      </c>
      <c r="N177" s="644" t="s">
        <v>173</v>
      </c>
      <c r="O177" s="838">
        <v>1.62</v>
      </c>
      <c r="P177" s="958">
        <v>43412</v>
      </c>
      <c r="Q177" s="958">
        <v>43441</v>
      </c>
      <c r="R177" s="736">
        <f t="shared" si="37"/>
        <v>26.543209876543187</v>
      </c>
      <c r="S177" s="802">
        <f>IF(INDEX(Historical!$D$7:$D$1452,MATCH(B177,Historical!$B$7:$B$1452,0))=0,"n/a",(INDEX(Historical!$C$7:$C$1452,MATCH(B177,Historical!$B$7:$B$1452,0))/INDEX(Historical!$D$7:$D$1452,MATCH(B177,Historical!$B$7:$B$1452,0))-1)*100)</f>
        <v>21.804511278195491</v>
      </c>
      <c r="T177" s="802">
        <f>IF(INDEX(Historical!$F$7:$F$1452,MATCH(B177,Historical!$B$7:$B$1452,0))=0,"n/a",((INDEX(Historical!$C$7:$C$1452,MATCH(B177,Historical!$B$7:$B$1452,0))/INDEX(Historical!$F$7:$F$1452,MATCH(B177,Historical!$B$7:$B$1452,0)))^(1/3)-1)*100)</f>
        <v>23.983919891548222</v>
      </c>
      <c r="U177" s="802">
        <f>IF(INDEX(Historical!$I$7:$I$1452,MATCH(B177,Historical!$B$7:$B$1452,0))=0,"n/a",((INDEX(Historical!$C$7:$C$1452,MATCH(B177,Historical!$B$7:$B$1452,0))/INDEX(Historical!$I$7:$I$1452,MATCH(B177,Historical!$B$7:$B$1452,0)))^(1/5)-1)*100)</f>
        <v>20.411234264034594</v>
      </c>
      <c r="V177" s="802">
        <f>IF(INDEX(Historical!$O$7:$O$1452,MATCH(B177,Historical!$B$7:$B$1452,0))=0,"n/a",((INDEX(Historical!$C$7:$C$1452,MATCH(B177,Historical!$B$7:$B$1452,0))/INDEX(Historical!$O$7:$O$1452,MATCH(B177,Historical!$B$7:$B$1452,0)))^(1/10)-1)*100)</f>
        <v>15.304177120635586</v>
      </c>
      <c r="W177" s="803">
        <f t="shared" si="38"/>
        <v>1.3337034786739916</v>
      </c>
      <c r="X177" s="804">
        <f t="shared" si="39"/>
        <v>1.1866996665136391</v>
      </c>
      <c r="Y177" s="967"/>
      <c r="Z177" s="745">
        <f t="shared" si="40"/>
        <v>34.053156146179404</v>
      </c>
      <c r="AA177" s="678">
        <f t="shared" si="41"/>
        <v>27.905315614617944</v>
      </c>
      <c r="AB177" s="679">
        <v>5</v>
      </c>
      <c r="AC177" s="959">
        <v>6.02</v>
      </c>
      <c r="AD177" s="959">
        <v>1.74</v>
      </c>
      <c r="AE177" s="959">
        <v>2.81</v>
      </c>
      <c r="AF177" s="959">
        <v>5.36</v>
      </c>
      <c r="AG177" s="959">
        <v>28.000000000000004</v>
      </c>
      <c r="AH177" s="959">
        <v>33.5</v>
      </c>
      <c r="AI177" s="959">
        <v>12.770000000000001</v>
      </c>
      <c r="AJ177" s="959">
        <v>17.2</v>
      </c>
      <c r="AK177" s="959">
        <v>16</v>
      </c>
      <c r="AL177" s="969">
        <v>18410</v>
      </c>
      <c r="AM177" s="964">
        <v>1.5</v>
      </c>
      <c r="AN177" s="959">
        <v>0</v>
      </c>
      <c r="AO177" s="845">
        <f t="shared" si="42"/>
        <v>-6.2737706178016381</v>
      </c>
      <c r="AP177" s="846">
        <f t="shared" si="43"/>
        <v>21.631544996816306</v>
      </c>
      <c r="AQ177" s="680">
        <f t="shared" si="44"/>
        <v>157.83068664390521</v>
      </c>
      <c r="AR177" s="745">
        <f>INDEX(Historical!$C$7:$C$1452,MATCH(B177,Historical!$B$7:$B$1452,0))*IF(AH177="n/a",1.03,IF(AH177&lt;0,1.01,IF(AH177&gt;10,1.1,(1+AH177/100))))</f>
        <v>1.7820000000000003</v>
      </c>
      <c r="AS177" s="678">
        <f t="shared" si="45"/>
        <v>1.9602000000000004</v>
      </c>
      <c r="AT177" s="678">
        <f t="shared" si="50"/>
        <v>2.1562200000000007</v>
      </c>
      <c r="AU177" s="678">
        <f t="shared" si="50"/>
        <v>2.3718420000000009</v>
      </c>
      <c r="AV177" s="678">
        <f t="shared" si="50"/>
        <v>2.6090262000000011</v>
      </c>
      <c r="AW177" s="745">
        <f t="shared" si="46"/>
        <v>10.879288200000003</v>
      </c>
      <c r="AX177" s="854">
        <f t="shared" si="47"/>
        <v>6.4761522709685115</v>
      </c>
      <c r="AY177" s="1090">
        <v>1.07</v>
      </c>
      <c r="AZ177" s="964">
        <v>13.98</v>
      </c>
      <c r="BA177" s="964">
        <v>-22.71</v>
      </c>
      <c r="BB177" s="964">
        <v>-4.47</v>
      </c>
      <c r="BC177" s="964">
        <v>-10.440000000000001</v>
      </c>
      <c r="BE177" s="701">
        <v>1984</v>
      </c>
      <c r="BF177" s="986" t="e">
        <f>#VALUE!</f>
        <v>#VALUE!</v>
      </c>
      <c r="BG177" s="972">
        <v>11.700000000000001</v>
      </c>
    </row>
    <row r="178" spans="1:59" ht="11.25" customHeight="1" x14ac:dyDescent="0.2">
      <c r="A178" s="566" t="s">
        <v>1076</v>
      </c>
      <c r="B178" s="651" t="s">
        <v>1077</v>
      </c>
      <c r="C178" s="1080" t="s">
        <v>4277</v>
      </c>
      <c r="D178" s="1080" t="s">
        <v>4448</v>
      </c>
      <c r="E178" s="835">
        <v>8</v>
      </c>
      <c r="F178" s="554">
        <v>485</v>
      </c>
      <c r="G178" s="554" t="s">
        <v>116</v>
      </c>
      <c r="H178" s="554" t="s">
        <v>116</v>
      </c>
      <c r="I178" s="966">
        <v>43.33</v>
      </c>
      <c r="J178" s="745">
        <f t="shared" si="35"/>
        <v>3.0463881837064393</v>
      </c>
      <c r="K178" s="968">
        <v>0.33</v>
      </c>
      <c r="L178" s="679">
        <v>4</v>
      </c>
      <c r="M178" s="736">
        <f t="shared" si="36"/>
        <v>1.32</v>
      </c>
      <c r="N178" s="644" t="s">
        <v>416</v>
      </c>
      <c r="O178" s="838">
        <v>0.28999999999999998</v>
      </c>
      <c r="P178" s="958">
        <v>43194</v>
      </c>
      <c r="Q178" s="958">
        <v>43215</v>
      </c>
      <c r="R178" s="736">
        <f t="shared" si="37"/>
        <v>13.793103448275875</v>
      </c>
      <c r="S178" s="802">
        <f>IF(INDEX(Historical!$D$7:$D$1452,MATCH(B178,Historical!$B$7:$B$1452,0))=0,"n/a",(INDEX(Historical!$C$7:$C$1452,MATCH(B178,Historical!$B$7:$B$1452,0))/INDEX(Historical!$D$7:$D$1452,MATCH(B178,Historical!$B$7:$B$1452,0))-1)*100)</f>
        <v>14.141414141414121</v>
      </c>
      <c r="T178" s="802">
        <f>IF(INDEX(Historical!$F$7:$F$1452,MATCH(B178,Historical!$B$7:$B$1452,0))=0,"n/a",((INDEX(Historical!$C$7:$C$1452,MATCH(B178,Historical!$B$7:$B$1452,0))/INDEX(Historical!$F$7:$F$1452,MATCH(B178,Historical!$B$7:$B$1452,0)))^(1/3)-1)*100)</f>
        <v>15.154851934891322</v>
      </c>
      <c r="U178" s="802">
        <f>IF(INDEX(Historical!$I$7:$I$1452,MATCH(B178,Historical!$B$7:$B$1452,0))=0,"n/a",((INDEX(Historical!$C$7:$C$1452,MATCH(B178,Historical!$B$7:$B$1452,0))/INDEX(Historical!$I$7:$I$1452,MATCH(B178,Historical!$B$7:$B$1452,0)))^(1/5)-1)*100)</f>
        <v>25.705763030008356</v>
      </c>
      <c r="V178" s="802" t="str">
        <f>IF(INDEX(Historical!$O$7:$O$1452,MATCH(B178,Historical!$B$7:$B$1452,0))=0,"n/a",((INDEX(Historical!$C$7:$C$1452,MATCH(B178,Historical!$B$7:$B$1452,0))/INDEX(Historical!$O$7:$O$1452,MATCH(B178,Historical!$B$7:$B$1452,0)))^(1/10)-1)*100)</f>
        <v>n/a</v>
      </c>
      <c r="W178" s="803" t="str">
        <f t="shared" si="38"/>
        <v>n/a</v>
      </c>
      <c r="X178" s="804">
        <f t="shared" si="39"/>
        <v>8.568587676669452</v>
      </c>
      <c r="Y178" s="756"/>
      <c r="Z178" s="745">
        <f t="shared" si="40"/>
        <v>54.098360655737707</v>
      </c>
      <c r="AA178" s="678">
        <f t="shared" si="41"/>
        <v>17.758196721311474</v>
      </c>
      <c r="AB178" s="679">
        <v>7</v>
      </c>
      <c r="AC178" s="959">
        <v>2.44</v>
      </c>
      <c r="AD178" s="959">
        <v>1.94</v>
      </c>
      <c r="AE178" s="959">
        <v>4.03</v>
      </c>
      <c r="AF178" s="959">
        <v>4.51</v>
      </c>
      <c r="AG178" s="959">
        <v>2.7</v>
      </c>
      <c r="AH178" s="959">
        <v>13.100000000000001</v>
      </c>
      <c r="AI178" s="959">
        <v>8.9499999999999993</v>
      </c>
      <c r="AJ178" s="959">
        <v>3</v>
      </c>
      <c r="AK178" s="959">
        <v>9.15</v>
      </c>
      <c r="AL178" s="969">
        <v>202400</v>
      </c>
      <c r="AM178" s="964">
        <v>0.1</v>
      </c>
      <c r="AN178" s="959">
        <v>0.57999999999999996</v>
      </c>
      <c r="AO178" s="845">
        <f t="shared" si="42"/>
        <v>10.993954492403322</v>
      </c>
      <c r="AP178" s="846">
        <f t="shared" si="43"/>
        <v>28.752151213714797</v>
      </c>
      <c r="AQ178" s="680">
        <f t="shared" si="44"/>
        <v>88.66721697577546</v>
      </c>
      <c r="AR178" s="745">
        <f>INDEX(Historical!$C$7:$C$1452,MATCH(B178,Historical!$B$7:$B$1452,0))*IF(AH178="n/a",1.03,IF(AH178&lt;0,1.01,IF(AH178&gt;10,1.1,(1+AH178/100))))</f>
        <v>1.2429999999999999</v>
      </c>
      <c r="AS178" s="678">
        <f t="shared" si="45"/>
        <v>1.3542484999999997</v>
      </c>
      <c r="AT178" s="678">
        <f t="shared" si="50"/>
        <v>1.4781622377499997</v>
      </c>
      <c r="AU178" s="678">
        <f t="shared" si="50"/>
        <v>1.6134140825041245</v>
      </c>
      <c r="AV178" s="678">
        <f t="shared" si="50"/>
        <v>1.7610414710532518</v>
      </c>
      <c r="AW178" s="745">
        <f t="shared" si="46"/>
        <v>7.4498662913073765</v>
      </c>
      <c r="AX178" s="854">
        <f t="shared" si="47"/>
        <v>17.193321696993717</v>
      </c>
      <c r="AY178" s="1090">
        <v>1.1399999999999999</v>
      </c>
      <c r="AZ178" s="964">
        <v>16.009999999999998</v>
      </c>
      <c r="BA178" s="964">
        <v>-12.41</v>
      </c>
      <c r="BB178" s="964">
        <v>-4.7699999999999996</v>
      </c>
      <c r="BC178" s="964">
        <v>-3.17</v>
      </c>
      <c r="BE178" s="701">
        <v>2011</v>
      </c>
      <c r="BF178" s="986" t="e">
        <f>#VALUE!</f>
        <v>#VALUE!</v>
      </c>
      <c r="BG178" s="972">
        <v>1.0999999999999999</v>
      </c>
    </row>
    <row r="179" spans="1:59" s="882" customFormat="1" ht="11.25" customHeight="1" x14ac:dyDescent="0.2">
      <c r="A179" s="861" t="s">
        <v>1078</v>
      </c>
      <c r="B179" s="890" t="s">
        <v>1079</v>
      </c>
      <c r="C179" s="1080" t="s">
        <v>109</v>
      </c>
      <c r="D179" s="1080" t="s">
        <v>4419</v>
      </c>
      <c r="E179" s="862">
        <v>6</v>
      </c>
      <c r="F179" s="554">
        <v>686</v>
      </c>
      <c r="G179" s="1179" t="s">
        <v>107</v>
      </c>
      <c r="H179" s="1179" t="s">
        <v>107</v>
      </c>
      <c r="I179" s="863">
        <v>10.9</v>
      </c>
      <c r="J179" s="864">
        <f t="shared" si="35"/>
        <v>1.834862385321101</v>
      </c>
      <c r="K179" s="865">
        <v>0.2</v>
      </c>
      <c r="L179" s="866">
        <v>1</v>
      </c>
      <c r="M179" s="867">
        <f t="shared" si="36"/>
        <v>0.2</v>
      </c>
      <c r="N179" s="868" t="s">
        <v>251</v>
      </c>
      <c r="O179" s="869">
        <v>0.16</v>
      </c>
      <c r="P179" s="886">
        <v>43139</v>
      </c>
      <c r="Q179" s="886">
        <v>43167</v>
      </c>
      <c r="R179" s="867">
        <f t="shared" si="37"/>
        <v>25.000000000000007</v>
      </c>
      <c r="S179" s="802">
        <f>IF(INDEX(Historical!$D$7:$D$1452,MATCH(B179,Historical!$B$7:$B$1452,0))=0,"n/a",(INDEX(Historical!$C$7:$C$1452,MATCH(B179,Historical!$B$7:$B$1452,0))/INDEX(Historical!$D$7:$D$1452,MATCH(B179,Historical!$B$7:$B$1452,0))-1)*100)</f>
        <v>33.33333333333335</v>
      </c>
      <c r="T179" s="802">
        <f>IF(INDEX(Historical!$F$7:$F$1452,MATCH(B179,Historical!$B$7:$B$1452,0))=0,"n/a",((INDEX(Historical!$C$7:$C$1452,MATCH(B179,Historical!$B$7:$B$1452,0))/INDEX(Historical!$F$7:$F$1452,MATCH(B179,Historical!$B$7:$B$1452,0)))^(1/3)-1)*100)</f>
        <v>58.74010519681994</v>
      </c>
      <c r="U179" s="802" t="str">
        <f>IF(INDEX(Historical!$I$7:$I$1452,MATCH(B179,Historical!$B$7:$B$1452,0))=0,"n/a",((INDEX(Historical!$C$7:$C$1452,MATCH(B179,Historical!$B$7:$B$1452,0))/INDEX(Historical!$I$7:$I$1452,MATCH(B179,Historical!$B$7:$B$1452,0)))^(1/5)-1)*100)</f>
        <v>n/a</v>
      </c>
      <c r="V179" s="802">
        <f>IF(INDEX(Historical!$O$7:$O$1452,MATCH(B179,Historical!$B$7:$B$1452,0))=0,"n/a",((INDEX(Historical!$C$7:$C$1452,MATCH(B179,Historical!$B$7:$B$1452,0))/INDEX(Historical!$O$7:$O$1452,MATCH(B179,Historical!$B$7:$B$1452,0)))^(1/10)-1)*100)</f>
        <v>-2.2067231457071457</v>
      </c>
      <c r="W179" s="871" t="str">
        <f t="shared" si="38"/>
        <v>n/a</v>
      </c>
      <c r="X179" s="872" t="str">
        <f t="shared" si="39"/>
        <v>n/a</v>
      </c>
      <c r="Y179" s="883"/>
      <c r="Z179" s="864">
        <f t="shared" si="40"/>
        <v>28.571428571428577</v>
      </c>
      <c r="AA179" s="874">
        <f t="shared" si="41"/>
        <v>15.571428571428573</v>
      </c>
      <c r="AB179" s="866">
        <v>9</v>
      </c>
      <c r="AC179" s="875">
        <v>0.7</v>
      </c>
      <c r="AD179" s="875" t="s">
        <v>138</v>
      </c>
      <c r="AE179" s="875">
        <v>3.18</v>
      </c>
      <c r="AF179" s="875">
        <v>0.49</v>
      </c>
      <c r="AG179" s="875">
        <v>4.8</v>
      </c>
      <c r="AH179" s="875">
        <v>35.6</v>
      </c>
      <c r="AI179" s="875">
        <v>10.33</v>
      </c>
      <c r="AJ179" s="875">
        <v>25.4</v>
      </c>
      <c r="AK179" s="875" t="s">
        <v>138</v>
      </c>
      <c r="AL179" s="876">
        <v>123.61</v>
      </c>
      <c r="AM179" s="877">
        <v>2.2999999999999998</v>
      </c>
      <c r="AN179" s="875">
        <v>0.18</v>
      </c>
      <c r="AO179" s="878" t="str">
        <f t="shared" si="42"/>
        <v>n/a</v>
      </c>
      <c r="AP179" s="879" t="str">
        <f t="shared" si="43"/>
        <v>n/a</v>
      </c>
      <c r="AQ179" s="880">
        <f t="shared" si="44"/>
        <v>-41.766752528206773</v>
      </c>
      <c r="AR179" s="745">
        <f>INDEX(Historical!$C$7:$C$1452,MATCH(B179,Historical!$B$7:$B$1452,0))*IF(AH179="n/a",1.03,IF(AH179&lt;0,1.01,IF(AH179&gt;10,1.1,(1+AH179/100))))</f>
        <v>0.17600000000000002</v>
      </c>
      <c r="AS179" s="874">
        <f t="shared" si="45"/>
        <v>0.19360000000000002</v>
      </c>
      <c r="AT179" s="874">
        <f t="shared" si="50"/>
        <v>0.19940800000000003</v>
      </c>
      <c r="AU179" s="874">
        <f t="shared" si="50"/>
        <v>0.20539024000000003</v>
      </c>
      <c r="AV179" s="874">
        <f t="shared" si="50"/>
        <v>0.21155194720000003</v>
      </c>
      <c r="AW179" s="864">
        <f t="shared" si="46"/>
        <v>0.98595018720000016</v>
      </c>
      <c r="AX179" s="881">
        <f t="shared" si="47"/>
        <v>9.04541456146789</v>
      </c>
      <c r="AY179" s="1091">
        <v>0.12</v>
      </c>
      <c r="AZ179" s="877">
        <v>3.81</v>
      </c>
      <c r="BA179" s="877">
        <v>-23.51</v>
      </c>
      <c r="BB179" s="877">
        <v>-10.32</v>
      </c>
      <c r="BC179" s="877">
        <v>-19.37</v>
      </c>
      <c r="BD179" s="1007"/>
      <c r="BE179" s="701">
        <v>2013</v>
      </c>
      <c r="BF179" s="986" t="e">
        <f>#VALUE!</f>
        <v>#VALUE!</v>
      </c>
      <c r="BG179" s="938">
        <v>0.4</v>
      </c>
    </row>
    <row r="180" spans="1:59" ht="11.25" customHeight="1" x14ac:dyDescent="0.2">
      <c r="A180" s="645" t="s">
        <v>3843</v>
      </c>
      <c r="B180" s="651" t="s">
        <v>3844</v>
      </c>
      <c r="C180" s="1080" t="s">
        <v>109</v>
      </c>
      <c r="D180" s="1080" t="s">
        <v>4427</v>
      </c>
      <c r="E180" s="835">
        <v>5</v>
      </c>
      <c r="F180" s="554">
        <v>830</v>
      </c>
      <c r="G180" s="554" t="s">
        <v>107</v>
      </c>
      <c r="H180" s="554" t="s">
        <v>107</v>
      </c>
      <c r="I180" s="966">
        <v>29.73</v>
      </c>
      <c r="J180" s="745">
        <f t="shared" si="35"/>
        <v>3.6326942482341069</v>
      </c>
      <c r="K180" s="968">
        <v>0.27</v>
      </c>
      <c r="L180" s="679">
        <v>4</v>
      </c>
      <c r="M180" s="736">
        <f t="shared" si="36"/>
        <v>1.08</v>
      </c>
      <c r="N180" s="644" t="s">
        <v>108</v>
      </c>
      <c r="O180" s="838">
        <v>0.22</v>
      </c>
      <c r="P180" s="958">
        <v>43312</v>
      </c>
      <c r="Q180" s="958">
        <v>43327</v>
      </c>
      <c r="R180" s="736">
        <f t="shared" si="37"/>
        <v>22.727272727272734</v>
      </c>
      <c r="S180" s="802">
        <f>IF(INDEX(Historical!$D$7:$D$1452,MATCH(B180,Historical!$B$7:$B$1452,0))=0,"n/a",(INDEX(Historical!$C$7:$C$1452,MATCH(B180,Historical!$B$7:$B$1452,0))/INDEX(Historical!$D$7:$D$1452,MATCH(B180,Historical!$B$7:$B$1452,0))-1)*100)</f>
        <v>39.130434782608688</v>
      </c>
      <c r="T180" s="802">
        <f>IF(INDEX(Historical!$F$7:$F$1452,MATCH(B180,Historical!$B$7:$B$1452,0))=0,"n/a",((INDEX(Historical!$C$7:$C$1452,MATCH(B180,Historical!$B$7:$B$1452,0))/INDEX(Historical!$F$7:$F$1452,MATCH(B180,Historical!$B$7:$B$1452,0)))^(1/3)-1)*100)</f>
        <v>85.663553344511129</v>
      </c>
      <c r="U180" s="802" t="str">
        <f>IF(INDEX(Historical!$I$7:$I$1452,MATCH(B180,Historical!$B$7:$B$1452,0))=0,"n/a",((INDEX(Historical!$C$7:$C$1452,MATCH(B180,Historical!$B$7:$B$1452,0))/INDEX(Historical!$I$7:$I$1452,MATCH(B180,Historical!$B$7:$B$1452,0)))^(1/5)-1)*100)</f>
        <v>n/a</v>
      </c>
      <c r="V180" s="802" t="str">
        <f>IF(INDEX(Historical!$O$7:$O$1452,MATCH(B180,Historical!$B$7:$B$1452,0))=0,"n/a",((INDEX(Historical!$C$7:$C$1452,MATCH(B180,Historical!$B$7:$B$1452,0))/INDEX(Historical!$O$7:$O$1452,MATCH(B180,Historical!$B$7:$B$1452,0)))^(1/10)-1)*100)</f>
        <v>n/a</v>
      </c>
      <c r="W180" s="803" t="str">
        <f t="shared" si="38"/>
        <v>n/a</v>
      </c>
      <c r="X180" s="804" t="str">
        <f t="shared" si="39"/>
        <v>n/a</v>
      </c>
      <c r="Y180" s="967" t="s">
        <v>4072</v>
      </c>
      <c r="Z180" s="745">
        <f t="shared" si="40"/>
        <v>33.230769230769234</v>
      </c>
      <c r="AA180" s="678">
        <f t="shared" si="41"/>
        <v>9.1476923076923082</v>
      </c>
      <c r="AB180" s="679">
        <v>12</v>
      </c>
      <c r="AC180" s="959">
        <v>3.25</v>
      </c>
      <c r="AD180" s="959">
        <v>0.56000000000000005</v>
      </c>
      <c r="AE180" s="959">
        <v>2.58</v>
      </c>
      <c r="AF180" s="959">
        <v>0.72</v>
      </c>
      <c r="AG180" s="959">
        <v>9.6</v>
      </c>
      <c r="AH180" s="959">
        <v>31.900000000000002</v>
      </c>
      <c r="AI180" s="959">
        <v>10.16</v>
      </c>
      <c r="AJ180" s="959">
        <v>17.7</v>
      </c>
      <c r="AK180" s="959">
        <v>16.36</v>
      </c>
      <c r="AL180" s="969">
        <v>14200</v>
      </c>
      <c r="AM180" s="964">
        <v>0.1</v>
      </c>
      <c r="AN180" s="959">
        <v>0.79</v>
      </c>
      <c r="AO180" s="845" t="str">
        <f t="shared" si="42"/>
        <v>n/a</v>
      </c>
      <c r="AP180" s="846" t="str">
        <f t="shared" si="43"/>
        <v>n/a</v>
      </c>
      <c r="AQ180" s="680">
        <f t="shared" si="44"/>
        <v>-45.895826977380594</v>
      </c>
      <c r="AR180" s="745">
        <f>INDEX(Historical!$C$7:$C$1452,MATCH(B180,Historical!$B$7:$B$1452,0))*IF(AH180="n/a",1.03,IF(AH180&lt;0,1.01,IF(AH180&gt;10,1.1,(1+AH180/100))))</f>
        <v>0.70400000000000007</v>
      </c>
      <c r="AS180" s="678">
        <f t="shared" si="45"/>
        <v>0.77440000000000009</v>
      </c>
      <c r="AT180" s="678">
        <f t="shared" si="50"/>
        <v>0.85184000000000015</v>
      </c>
      <c r="AU180" s="678">
        <f t="shared" si="50"/>
        <v>0.93702400000000019</v>
      </c>
      <c r="AV180" s="678">
        <f t="shared" si="50"/>
        <v>1.0307264000000003</v>
      </c>
      <c r="AW180" s="745">
        <f t="shared" si="46"/>
        <v>4.2979904000000007</v>
      </c>
      <c r="AX180" s="854">
        <f t="shared" si="47"/>
        <v>14.456745375042047</v>
      </c>
      <c r="AY180" s="1090">
        <v>1.37</v>
      </c>
      <c r="AZ180" s="964">
        <v>7.64</v>
      </c>
      <c r="BA180" s="964">
        <v>-38.36</v>
      </c>
      <c r="BB180" s="964">
        <v>-13.83</v>
      </c>
      <c r="BC180" s="964">
        <v>-24.38</v>
      </c>
      <c r="BE180" s="701">
        <v>2014</v>
      </c>
      <c r="BF180" s="986" t="e">
        <f>#VALUE!</f>
        <v>#VALUE!</v>
      </c>
      <c r="BG180" s="972">
        <v>1.2</v>
      </c>
    </row>
    <row r="181" spans="1:59" ht="11.25" customHeight="1" x14ac:dyDescent="0.2">
      <c r="A181" s="566" t="s">
        <v>516</v>
      </c>
      <c r="B181" s="651" t="s">
        <v>517</v>
      </c>
      <c r="C181" s="1080" t="s">
        <v>109</v>
      </c>
      <c r="D181" s="1080" t="s">
        <v>4427</v>
      </c>
      <c r="E181" s="835">
        <v>20</v>
      </c>
      <c r="F181" s="554">
        <v>167</v>
      </c>
      <c r="G181" s="554" t="s">
        <v>107</v>
      </c>
      <c r="H181" s="554" t="s">
        <v>107</v>
      </c>
      <c r="I181" s="966">
        <v>55.55</v>
      </c>
      <c r="J181" s="745">
        <f t="shared" si="35"/>
        <v>3.1683168316831685</v>
      </c>
      <c r="K181" s="974">
        <v>0.44</v>
      </c>
      <c r="L181" s="679">
        <v>4</v>
      </c>
      <c r="M181" s="736">
        <f t="shared" si="36"/>
        <v>1.76</v>
      </c>
      <c r="N181" s="644" t="s">
        <v>322</v>
      </c>
      <c r="O181" s="839">
        <v>0.435</v>
      </c>
      <c r="P181" s="958">
        <v>43356</v>
      </c>
      <c r="Q181" s="958">
        <v>43371</v>
      </c>
      <c r="R181" s="736">
        <f t="shared" si="37"/>
        <v>1.1494252873563229</v>
      </c>
      <c r="S181" s="802">
        <f>IF(INDEX(Historical!$D$7:$D$1452,MATCH(B181,Historical!$B$7:$B$1452,0))=0,"n/a",(INDEX(Historical!$C$7:$C$1452,MATCH(B181,Historical!$B$7:$B$1452,0))/INDEX(Historical!$D$7:$D$1452,MATCH(B181,Historical!$B$7:$B$1452,0))-1)*100)</f>
        <v>2.0474929031971678</v>
      </c>
      <c r="T181" s="802">
        <f>IF(INDEX(Historical!$F$7:$F$1452,MATCH(B181,Historical!$B$7:$B$1452,0))=0,"n/a",((INDEX(Historical!$C$7:$C$1452,MATCH(B181,Historical!$B$7:$B$1452,0))/INDEX(Historical!$F$7:$F$1452,MATCH(B181,Historical!$B$7:$B$1452,0)))^(1/3)-1)*100)</f>
        <v>2.8539793146475922</v>
      </c>
      <c r="U181" s="802">
        <f>IF(INDEX(Historical!$I$7:$I$1452,MATCH(B181,Historical!$B$7:$B$1452,0))=0,"n/a",((INDEX(Historical!$C$7:$C$1452,MATCH(B181,Historical!$B$7:$B$1452,0))/INDEX(Historical!$I$7:$I$1452,MATCH(B181,Historical!$B$7:$B$1452,0)))^(1/5)-1)*100)</f>
        <v>8.6429487795578694</v>
      </c>
      <c r="V181" s="802">
        <f>IF(INDEX(Historical!$O$7:$O$1452,MATCH(B181,Historical!$B$7:$B$1452,0))=0,"n/a",((INDEX(Historical!$C$7:$C$1452,MATCH(B181,Historical!$B$7:$B$1452,0))/INDEX(Historical!$O$7:$O$1452,MATCH(B181,Historical!$B$7:$B$1452,0)))^(1/10)-1)*100)</f>
        <v>7.5682213676284471</v>
      </c>
      <c r="W181" s="803">
        <f t="shared" si="38"/>
        <v>1.1420052823145943</v>
      </c>
      <c r="X181" s="804" t="str">
        <f t="shared" si="39"/>
        <v>n/a</v>
      </c>
      <c r="Y181" s="967"/>
      <c r="Z181" s="745" t="str">
        <f t="shared" si="40"/>
        <v>n/a</v>
      </c>
      <c r="AA181" s="678" t="str">
        <f t="shared" si="41"/>
        <v>n/a</v>
      </c>
      <c r="AB181" s="679">
        <v>12</v>
      </c>
      <c r="AC181" s="959" t="s">
        <v>138</v>
      </c>
      <c r="AD181" s="959" t="s">
        <v>138</v>
      </c>
      <c r="AE181" s="959" t="s">
        <v>138</v>
      </c>
      <c r="AF181" s="959" t="s">
        <v>138</v>
      </c>
      <c r="AG181" s="959" t="s">
        <v>138</v>
      </c>
      <c r="AH181" s="959" t="s">
        <v>138</v>
      </c>
      <c r="AI181" s="959" t="s">
        <v>138</v>
      </c>
      <c r="AJ181" s="959" t="s">
        <v>138</v>
      </c>
      <c r="AK181" s="959" t="s">
        <v>138</v>
      </c>
      <c r="AL181" s="969" t="s">
        <v>138</v>
      </c>
      <c r="AM181" s="964" t="s">
        <v>138</v>
      </c>
      <c r="AN181" s="959" t="s">
        <v>138</v>
      </c>
      <c r="AO181" s="845" t="str">
        <f t="shared" si="42"/>
        <v>n/a</v>
      </c>
      <c r="AP181" s="846">
        <f t="shared" si="43"/>
        <v>11.811265611241037</v>
      </c>
      <c r="AQ181" s="680" t="str">
        <f t="shared" si="44"/>
        <v>n/a</v>
      </c>
      <c r="AR181" s="745">
        <f>INDEX(Historical!$C$7:$C$1452,MATCH(B181,Historical!$B$7:$B$1452,0))*IF(AH181="n/a",1.03,IF(AH181&lt;0,1.01,IF(AH181&gt;10,1.1,(1+AH181/100))))</f>
        <v>1.7509999999999999</v>
      </c>
      <c r="AS181" s="678">
        <f t="shared" si="45"/>
        <v>1.8035299999999999</v>
      </c>
      <c r="AT181" s="678">
        <f t="shared" si="50"/>
        <v>1.8576359</v>
      </c>
      <c r="AU181" s="678">
        <f t="shared" si="50"/>
        <v>1.9133649770000001</v>
      </c>
      <c r="AV181" s="678">
        <f t="shared" si="50"/>
        <v>1.9707659263100001</v>
      </c>
      <c r="AW181" s="745">
        <f t="shared" si="46"/>
        <v>9.2962968033099997</v>
      </c>
      <c r="AX181" s="854">
        <f t="shared" si="47"/>
        <v>16.735007746732673</v>
      </c>
      <c r="AY181" s="1090" t="s">
        <v>138</v>
      </c>
      <c r="AZ181" s="964" t="s">
        <v>138</v>
      </c>
      <c r="BA181" s="964" t="s">
        <v>138</v>
      </c>
      <c r="BB181" s="964" t="s">
        <v>138</v>
      </c>
      <c r="BC181" s="964" t="s">
        <v>138</v>
      </c>
      <c r="BD181" s="1006" t="s">
        <v>4351</v>
      </c>
      <c r="BE181" s="701">
        <v>1999</v>
      </c>
      <c r="BF181" s="986" t="e">
        <f>#VALUE!</f>
        <v>#VALUE!</v>
      </c>
      <c r="BG181" s="972" t="s">
        <v>138</v>
      </c>
    </row>
    <row r="182" spans="1:59" ht="11.25" customHeight="1" x14ac:dyDescent="0.2">
      <c r="A182" s="645" t="s">
        <v>1080</v>
      </c>
      <c r="B182" s="651" t="s">
        <v>1081</v>
      </c>
      <c r="C182" s="1080" t="s">
        <v>109</v>
      </c>
      <c r="D182" s="1080" t="s">
        <v>4427</v>
      </c>
      <c r="E182" s="835">
        <v>7</v>
      </c>
      <c r="F182" s="554">
        <v>632</v>
      </c>
      <c r="G182" s="554" t="s">
        <v>38</v>
      </c>
      <c r="H182" s="554" t="s">
        <v>38</v>
      </c>
      <c r="I182" s="966">
        <v>67.59</v>
      </c>
      <c r="J182" s="745">
        <f t="shared" si="35"/>
        <v>3.1365586625240423</v>
      </c>
      <c r="K182" s="968">
        <v>0.53</v>
      </c>
      <c r="L182" s="679">
        <v>4</v>
      </c>
      <c r="M182" s="736">
        <f t="shared" si="36"/>
        <v>2.12</v>
      </c>
      <c r="N182" s="644" t="s">
        <v>162</v>
      </c>
      <c r="O182" s="838">
        <v>0.46</v>
      </c>
      <c r="P182" s="958">
        <v>43385</v>
      </c>
      <c r="Q182" s="958">
        <v>43404</v>
      </c>
      <c r="R182" s="736">
        <f t="shared" si="37"/>
        <v>15.217391304347828</v>
      </c>
      <c r="S182" s="802">
        <f>IF(INDEX(Historical!$D$7:$D$1452,MATCH(B182,Historical!$B$7:$B$1452,0))=0,"n/a",(INDEX(Historical!$C$7:$C$1452,MATCH(B182,Historical!$B$7:$B$1452,0))/INDEX(Historical!$D$7:$D$1452,MATCH(B182,Historical!$B$7:$B$1452,0))-1)*100)</f>
        <v>2.9239766081871288</v>
      </c>
      <c r="T182" s="802">
        <f>IF(INDEX(Historical!$F$7:$F$1452,MATCH(B182,Historical!$B$7:$B$1452,0))=0,"n/a",((INDEX(Historical!$C$7:$C$1452,MATCH(B182,Historical!$B$7:$B$1452,0))/INDEX(Historical!$F$7:$F$1452,MATCH(B182,Historical!$B$7:$B$1452,0)))^(1/3)-1)*100)</f>
        <v>3.8813707842632272</v>
      </c>
      <c r="U182" s="802">
        <f>IF(INDEX(Historical!$I$7:$I$1452,MATCH(B182,Historical!$B$7:$B$1452,0))=0,"n/a",((INDEX(Historical!$C$7:$C$1452,MATCH(B182,Historical!$B$7:$B$1452,0))/INDEX(Historical!$I$7:$I$1452,MATCH(B182,Historical!$B$7:$B$1452,0)))^(1/5)-1)*100)</f>
        <v>4.683184708394994</v>
      </c>
      <c r="V182" s="802">
        <f>IF(INDEX(Historical!$O$7:$O$1452,MATCH(B182,Historical!$B$7:$B$1452,0))=0,"n/a",((INDEX(Historical!$C$7:$C$1452,MATCH(B182,Historical!$B$7:$B$1452,0))/INDEX(Historical!$O$7:$O$1452,MATCH(B182,Historical!$B$7:$B$1452,0)))^(1/10)-1)*100)</f>
        <v>3.818017112287686</v>
      </c>
      <c r="W182" s="803">
        <f t="shared" si="38"/>
        <v>1.2266012882244299</v>
      </c>
      <c r="X182" s="804">
        <f t="shared" si="39"/>
        <v>0.54455636144127839</v>
      </c>
      <c r="Y182" s="756"/>
      <c r="Z182" s="745">
        <f t="shared" si="40"/>
        <v>43.265306122448976</v>
      </c>
      <c r="AA182" s="678">
        <f t="shared" si="41"/>
        <v>13.793877551020408</v>
      </c>
      <c r="AB182" s="679">
        <v>12</v>
      </c>
      <c r="AC182" s="959">
        <v>4.9000000000000004</v>
      </c>
      <c r="AD182" s="959">
        <v>1.73</v>
      </c>
      <c r="AE182" s="959">
        <v>6.91</v>
      </c>
      <c r="AF182" s="959">
        <v>2.02</v>
      </c>
      <c r="AG182" s="959">
        <v>15.2</v>
      </c>
      <c r="AH182" s="959">
        <v>14.099999999999998</v>
      </c>
      <c r="AI182" s="959">
        <v>0.12</v>
      </c>
      <c r="AJ182" s="959">
        <v>8.6</v>
      </c>
      <c r="AK182" s="959">
        <v>8</v>
      </c>
      <c r="AL182" s="969">
        <v>1080</v>
      </c>
      <c r="AM182" s="964">
        <v>1.3</v>
      </c>
      <c r="AN182" s="959">
        <v>0.03</v>
      </c>
      <c r="AO182" s="845">
        <f t="shared" si="42"/>
        <v>-5.9741341801013714</v>
      </c>
      <c r="AP182" s="846">
        <f t="shared" si="43"/>
        <v>7.8197433709190367</v>
      </c>
      <c r="AQ182" s="680">
        <f t="shared" si="44"/>
        <v>11.282688387250396</v>
      </c>
      <c r="AR182" s="745">
        <f>INDEX(Historical!$C$7:$C$1452,MATCH(B182,Historical!$B$7:$B$1452,0))*IF(AH182="n/a",1.03,IF(AH182&lt;0,1.01,IF(AH182&gt;10,1.1,(1+AH182/100))))</f>
        <v>1.9360000000000002</v>
      </c>
      <c r="AS182" s="678">
        <f t="shared" si="45"/>
        <v>1.9383232000000004</v>
      </c>
      <c r="AT182" s="678">
        <f t="shared" si="50"/>
        <v>2.0933890560000004</v>
      </c>
      <c r="AU182" s="678">
        <f t="shared" si="50"/>
        <v>2.2608601804800004</v>
      </c>
      <c r="AV182" s="678">
        <f t="shared" si="50"/>
        <v>2.4417289949184005</v>
      </c>
      <c r="AW182" s="745">
        <f t="shared" si="46"/>
        <v>10.6703014313984</v>
      </c>
      <c r="AX182" s="854">
        <f t="shared" si="47"/>
        <v>15.786804899243082</v>
      </c>
      <c r="AY182" s="1090">
        <v>0.65</v>
      </c>
      <c r="AZ182" s="964">
        <v>5.08</v>
      </c>
      <c r="BA182" s="964">
        <v>-18.829999999999998</v>
      </c>
      <c r="BB182" s="964">
        <v>-7.7</v>
      </c>
      <c r="BC182" s="964">
        <v>-10.34</v>
      </c>
      <c r="BE182" s="701">
        <v>2012</v>
      </c>
      <c r="BF182" s="986" t="e">
        <f>#VALUE!</f>
        <v>#VALUE!</v>
      </c>
      <c r="BG182" s="972">
        <v>1.7999999999999998</v>
      </c>
    </row>
    <row r="183" spans="1:59" ht="11.25" customHeight="1" x14ac:dyDescent="0.2">
      <c r="A183" s="971" t="s">
        <v>1082</v>
      </c>
      <c r="B183" s="651" t="s">
        <v>1083</v>
      </c>
      <c r="C183" s="1080" t="s">
        <v>109</v>
      </c>
      <c r="D183" s="1080" t="s">
        <v>4427</v>
      </c>
      <c r="E183" s="835">
        <v>8</v>
      </c>
      <c r="F183" s="554">
        <v>512</v>
      </c>
      <c r="G183" s="554" t="s">
        <v>107</v>
      </c>
      <c r="H183" s="554" t="s">
        <v>107</v>
      </c>
      <c r="I183" s="966">
        <v>17.420000000000002</v>
      </c>
      <c r="J183" s="745">
        <f t="shared" si="35"/>
        <v>2.0665901262916186</v>
      </c>
      <c r="K183" s="968">
        <v>0.09</v>
      </c>
      <c r="L183" s="679">
        <v>4</v>
      </c>
      <c r="M183" s="736">
        <f t="shared" si="36"/>
        <v>0.36</v>
      </c>
      <c r="N183" s="644" t="s">
        <v>141</v>
      </c>
      <c r="O183" s="838">
        <v>7.0000000000000007E-2</v>
      </c>
      <c r="P183" s="958">
        <v>43304</v>
      </c>
      <c r="Q183" s="958">
        <v>43313</v>
      </c>
      <c r="R183" s="736">
        <f t="shared" si="37"/>
        <v>28.571428571428552</v>
      </c>
      <c r="S183" s="802">
        <f>IF(INDEX(Historical!$D$7:$D$1452,MATCH(B183,Historical!$B$7:$B$1452,0))=0,"n/a",(INDEX(Historical!$C$7:$C$1452,MATCH(B183,Historical!$B$7:$B$1452,0))/INDEX(Historical!$D$7:$D$1452,MATCH(B183,Historical!$B$7:$B$1452,0))-1)*100)</f>
        <v>13.636363636363647</v>
      </c>
      <c r="T183" s="802">
        <f>IF(INDEX(Historical!$F$7:$F$1452,MATCH(B183,Historical!$B$7:$B$1452,0))=0,"n/a",((INDEX(Historical!$C$7:$C$1452,MATCH(B183,Historical!$B$7:$B$1452,0))/INDEX(Historical!$F$7:$F$1452,MATCH(B183,Historical!$B$7:$B$1452,0)))^(1/3)-1)*100)</f>
        <v>9.5793708422175161</v>
      </c>
      <c r="U183" s="802">
        <f>IF(INDEX(Historical!$I$7:$I$1452,MATCH(B183,Historical!$B$7:$B$1452,0))=0,"n/a",((INDEX(Historical!$C$7:$C$1452,MATCH(B183,Historical!$B$7:$B$1452,0))/INDEX(Historical!$I$7:$I$1452,MATCH(B183,Historical!$B$7:$B$1452,0)))^(1/5)-1)*100)</f>
        <v>15.811517561929445</v>
      </c>
      <c r="V183" s="802">
        <f>IF(INDEX(Historical!$O$7:$O$1452,MATCH(B183,Historical!$B$7:$B$1452,0))=0,"n/a",((INDEX(Historical!$C$7:$C$1452,MATCH(B183,Historical!$B$7:$B$1452,0))/INDEX(Historical!$O$7:$O$1452,MATCH(B183,Historical!$B$7:$B$1452,0)))^(1/10)-1)*100)</f>
        <v>-13.925957826871594</v>
      </c>
      <c r="W183" s="803" t="str">
        <f t="shared" si="38"/>
        <v>n/a</v>
      </c>
      <c r="X183" s="804">
        <f t="shared" si="39"/>
        <v>0.8593216066266004</v>
      </c>
      <c r="Y183" s="759"/>
      <c r="Z183" s="745">
        <f t="shared" si="40"/>
        <v>40.909090909090907</v>
      </c>
      <c r="AA183" s="678">
        <f t="shared" si="41"/>
        <v>19.795454545454547</v>
      </c>
      <c r="AB183" s="679">
        <v>12</v>
      </c>
      <c r="AC183" s="959">
        <v>0.88</v>
      </c>
      <c r="AD183" s="959">
        <v>2.4700000000000002</v>
      </c>
      <c r="AE183" s="959">
        <v>4.21</v>
      </c>
      <c r="AF183" s="959">
        <v>0.73</v>
      </c>
      <c r="AG183" s="959">
        <v>4.8</v>
      </c>
      <c r="AH183" s="959">
        <v>-15.6</v>
      </c>
      <c r="AI183" s="959">
        <v>11.21</v>
      </c>
      <c r="AJ183" s="959">
        <v>18.399999999999999</v>
      </c>
      <c r="AK183" s="959">
        <v>8</v>
      </c>
      <c r="AL183" s="969">
        <v>277.33</v>
      </c>
      <c r="AM183" s="964">
        <v>0.6</v>
      </c>
      <c r="AN183" s="959">
        <v>0.11</v>
      </c>
      <c r="AO183" s="845">
        <f t="shared" si="42"/>
        <v>-1.9173468572334826</v>
      </c>
      <c r="AP183" s="846">
        <f t="shared" si="43"/>
        <v>17.878107688221064</v>
      </c>
      <c r="AQ183" s="680">
        <f t="shared" si="44"/>
        <v>-19.859340827983875</v>
      </c>
      <c r="AR183" s="745">
        <f>INDEX(Historical!$C$7:$C$1452,MATCH(B183,Historical!$B$7:$B$1452,0))*IF(AH183="n/a",1.03,IF(AH183&lt;0,1.01,IF(AH183&gt;10,1.1,(1+AH183/100))))</f>
        <v>0.2525</v>
      </c>
      <c r="AS183" s="678">
        <f t="shared" si="45"/>
        <v>0.27775000000000005</v>
      </c>
      <c r="AT183" s="678">
        <f t="shared" si="50"/>
        <v>0.29997000000000007</v>
      </c>
      <c r="AU183" s="678">
        <f t="shared" si="50"/>
        <v>0.32396760000000008</v>
      </c>
      <c r="AV183" s="678">
        <f t="shared" si="50"/>
        <v>0.34988500800000011</v>
      </c>
      <c r="AW183" s="745">
        <f t="shared" si="46"/>
        <v>1.5040726080000004</v>
      </c>
      <c r="AX183" s="854">
        <f t="shared" si="47"/>
        <v>8.6341711136624593</v>
      </c>
      <c r="AY183" s="1090">
        <v>0.86</v>
      </c>
      <c r="AZ183" s="964">
        <v>12.030000000000001</v>
      </c>
      <c r="BA183" s="964">
        <v>-32.700000000000003</v>
      </c>
      <c r="BB183" s="964">
        <v>-15.52</v>
      </c>
      <c r="BC183" s="964">
        <v>-24.77</v>
      </c>
      <c r="BE183" s="701">
        <v>2011</v>
      </c>
      <c r="BF183" s="986" t="e">
        <f>#VALUE!</f>
        <v>#VALUE!</v>
      </c>
      <c r="BG183" s="972">
        <v>0.6</v>
      </c>
    </row>
    <row r="184" spans="1:59" ht="11.25" customHeight="1" x14ac:dyDescent="0.2">
      <c r="A184" s="667" t="s">
        <v>4339</v>
      </c>
      <c r="B184" s="651" t="s">
        <v>4338</v>
      </c>
      <c r="C184" s="1080" t="s">
        <v>132</v>
      </c>
      <c r="D184" s="1080" t="s">
        <v>4418</v>
      </c>
      <c r="E184" s="835">
        <v>6</v>
      </c>
      <c r="F184" s="554">
        <v>759</v>
      </c>
      <c r="G184" s="554" t="s">
        <v>107</v>
      </c>
      <c r="H184" s="554" t="s">
        <v>107</v>
      </c>
      <c r="I184" s="966">
        <v>17.25</v>
      </c>
      <c r="J184" s="745">
        <f t="shared" si="35"/>
        <v>7.6753623188405795</v>
      </c>
      <c r="K184" s="968">
        <v>0.33100000000000002</v>
      </c>
      <c r="L184" s="679">
        <v>4</v>
      </c>
      <c r="M184" s="736">
        <f t="shared" si="36"/>
        <v>1.3240000000000001</v>
      </c>
      <c r="N184" s="644" t="s">
        <v>150</v>
      </c>
      <c r="O184" s="838">
        <v>0.32</v>
      </c>
      <c r="P184" s="958">
        <v>43434</v>
      </c>
      <c r="Q184" s="958">
        <v>43451</v>
      </c>
      <c r="R184" s="736">
        <f t="shared" si="37"/>
        <v>3.4375000000000031</v>
      </c>
      <c r="S184" s="802">
        <f>IF(INDEX(Historical!$D$7:$D$1452,MATCH(B184,Historical!$B$7:$B$1452,0))=0,"n/a",(INDEX(Historical!$C$7:$C$1452,MATCH(B184,Historical!$B$7:$B$1452,0))/INDEX(Historical!$D$7:$D$1452,MATCH(B184,Historical!$B$7:$B$1452,0))-1)*100)</f>
        <v>16.1904761904762</v>
      </c>
      <c r="T184" s="802">
        <f>IF(INDEX(Historical!$F$7:$F$1452,MATCH(B184,Historical!$B$7:$B$1452,0))=0,"n/a",((INDEX(Historical!$C$7:$C$1452,MATCH(B184,Historical!$B$7:$B$1452,0))/INDEX(Historical!$F$7:$F$1452,MATCH(B184,Historical!$B$7:$B$1452,0)))^(1/3)-1)*100)</f>
        <v>15.641752289002442</v>
      </c>
      <c r="U184" s="802" t="str">
        <f>IF(INDEX(Historical!$I$7:$I$1452,MATCH(B184,Historical!$B$7:$B$1452,0))=0,"n/a",((INDEX(Historical!$C$7:$C$1452,MATCH(B184,Historical!$B$7:$B$1452,0))/INDEX(Historical!$I$7:$I$1452,MATCH(B184,Historical!$B$7:$B$1452,0)))^(1/5)-1)*100)</f>
        <v>n/a</v>
      </c>
      <c r="V184" s="802" t="str">
        <f>IF(INDEX(Historical!$O$7:$O$1452,MATCH(B184,Historical!$B$7:$B$1452,0))=0,"n/a",((INDEX(Historical!$C$7:$C$1452,MATCH(B184,Historical!$B$7:$B$1452,0))/INDEX(Historical!$O$7:$O$1452,MATCH(B184,Historical!$B$7:$B$1452,0)))^(1/10)-1)*100)</f>
        <v>n/a</v>
      </c>
      <c r="W184" s="803" t="str">
        <f t="shared" si="38"/>
        <v>n/a</v>
      </c>
      <c r="X184" s="804" t="str">
        <f t="shared" si="39"/>
        <v>n/a</v>
      </c>
      <c r="Y184" s="967" t="s">
        <v>4072</v>
      </c>
      <c r="Z184" s="745">
        <f t="shared" si="40"/>
        <v>945.71428571428578</v>
      </c>
      <c r="AA184" s="678">
        <f t="shared" si="41"/>
        <v>123.21428571428571</v>
      </c>
      <c r="AB184" s="679">
        <v>12</v>
      </c>
      <c r="AC184" s="959">
        <v>0.14000000000000001</v>
      </c>
      <c r="AD184" s="959" t="s">
        <v>138</v>
      </c>
      <c r="AE184" s="959">
        <v>1.2</v>
      </c>
      <c r="AF184" s="959">
        <v>0.96</v>
      </c>
      <c r="AG184" s="959" t="s">
        <v>138</v>
      </c>
      <c r="AH184" s="959" t="s">
        <v>138</v>
      </c>
      <c r="AI184" s="959" t="s">
        <v>138</v>
      </c>
      <c r="AJ184" s="959" t="s">
        <v>138</v>
      </c>
      <c r="AK184" s="959" t="s">
        <v>138</v>
      </c>
      <c r="AL184" s="969">
        <v>1260</v>
      </c>
      <c r="AM184" s="964">
        <v>0.54999999999999993</v>
      </c>
      <c r="AN184" s="959" t="s">
        <v>138</v>
      </c>
      <c r="AO184" s="845" t="str">
        <f t="shared" si="42"/>
        <v>n/a</v>
      </c>
      <c r="AP184" s="846" t="str">
        <f t="shared" si="43"/>
        <v>n/a</v>
      </c>
      <c r="AQ184" s="680">
        <f t="shared" si="44"/>
        <v>129.2846016884443</v>
      </c>
      <c r="AR184" s="745">
        <f>INDEX(Historical!$C$7:$C$1452,MATCH(B184,Historical!$B$7:$B$1452,0))*IF(AH184="n/a",1.03,IF(AH184&lt;0,1.01,IF(AH184&gt;10,1.1,(1+AH184/100))))</f>
        <v>1.1309400000000001</v>
      </c>
      <c r="AS184" s="678">
        <f t="shared" si="45"/>
        <v>1.1648682000000001</v>
      </c>
      <c r="AT184" s="678">
        <f t="shared" si="50"/>
        <v>1.1998142460000001</v>
      </c>
      <c r="AU184" s="678">
        <f t="shared" si="50"/>
        <v>1.2358086733800002</v>
      </c>
      <c r="AV184" s="678">
        <f t="shared" si="50"/>
        <v>1.2728829335814003</v>
      </c>
      <c r="AW184" s="745">
        <f t="shared" si="46"/>
        <v>6.0043140529614014</v>
      </c>
      <c r="AX184" s="854">
        <f t="shared" si="47"/>
        <v>34.807617698326965</v>
      </c>
      <c r="AY184" s="1090" t="s">
        <v>138</v>
      </c>
      <c r="AZ184" s="964">
        <v>10.93</v>
      </c>
      <c r="BA184" s="964">
        <v>-16.869999999999997</v>
      </c>
      <c r="BB184" s="964">
        <v>-6.5100000000000007</v>
      </c>
      <c r="BC184" s="964">
        <v>-5.96</v>
      </c>
      <c r="BE184" s="701">
        <v>2013</v>
      </c>
      <c r="BF184" s="986" t="e">
        <f>#VALUE!</f>
        <v>#VALUE!</v>
      </c>
      <c r="BG184" s="972" t="s">
        <v>138</v>
      </c>
    </row>
    <row r="185" spans="1:59" ht="11.25" customHeight="1" x14ac:dyDescent="0.2">
      <c r="A185" s="566" t="s">
        <v>186</v>
      </c>
      <c r="B185" s="651" t="s">
        <v>187</v>
      </c>
      <c r="C185" s="1080" t="s">
        <v>129</v>
      </c>
      <c r="D185" s="1080" t="s">
        <v>4442</v>
      </c>
      <c r="E185" s="835">
        <v>41</v>
      </c>
      <c r="F185" s="554">
        <v>64</v>
      </c>
      <c r="G185" s="554" t="s">
        <v>38</v>
      </c>
      <c r="H185" s="554" t="s">
        <v>116</v>
      </c>
      <c r="I185" s="959">
        <v>154.13999999999999</v>
      </c>
      <c r="J185" s="745">
        <f t="shared" si="35"/>
        <v>2.4912417282989492</v>
      </c>
      <c r="K185" s="968">
        <v>0.96</v>
      </c>
      <c r="L185" s="679">
        <v>4</v>
      </c>
      <c r="M185" s="736">
        <f t="shared" si="36"/>
        <v>3.84</v>
      </c>
      <c r="N185" s="644" t="s">
        <v>462</v>
      </c>
      <c r="O185" s="838">
        <v>0.84</v>
      </c>
      <c r="P185" s="958">
        <v>43214</v>
      </c>
      <c r="Q185" s="958">
        <v>43231</v>
      </c>
      <c r="R185" s="736">
        <f t="shared" si="37"/>
        <v>14.285714285714285</v>
      </c>
      <c r="S185" s="802">
        <f>IF(INDEX(Historical!$D$7:$D$1452,MATCH(B185,Historical!$B$7:$B$1452,0))=0,"n/a",(INDEX(Historical!$C$7:$C$1452,MATCH(B185,Historical!$B$7:$B$1452,0))/INDEX(Historical!$D$7:$D$1452,MATCH(B185,Historical!$B$7:$B$1452,0))-1)*100)</f>
        <v>4.4585987261146487</v>
      </c>
      <c r="T185" s="802">
        <f>IF(INDEX(Historical!$F$7:$F$1452,MATCH(B185,Historical!$B$7:$B$1452,0))=0,"n/a",((INDEX(Historical!$C$7:$C$1452,MATCH(B185,Historical!$B$7:$B$1452,0))/INDEX(Historical!$F$7:$F$1452,MATCH(B185,Historical!$B$7:$B$1452,0)))^(1/3)-1)*100)</f>
        <v>4.1898186086888112</v>
      </c>
      <c r="U185" s="802">
        <f>IF(INDEX(Historical!$I$7:$I$1452,MATCH(B185,Historical!$B$7:$B$1452,0))=0,"n/a",((INDEX(Historical!$C$7:$C$1452,MATCH(B185,Historical!$B$7:$B$1452,0))/INDEX(Historical!$I$7:$I$1452,MATCH(B185,Historical!$B$7:$B$1452,0)))^(1/5)-1)*100)</f>
        <v>5.7509877630735673</v>
      </c>
      <c r="V185" s="802">
        <f>IF(INDEX(Historical!$O$7:$O$1452,MATCH(B185,Historical!$B$7:$B$1452,0))=0,"n/a",((INDEX(Historical!$C$7:$C$1452,MATCH(B185,Historical!$B$7:$B$1452,0))/INDEX(Historical!$O$7:$O$1452,MATCH(B185,Historical!$B$7:$B$1452,0)))^(1/10)-1)*100)</f>
        <v>7.9948450257376846</v>
      </c>
      <c r="W185" s="803">
        <f t="shared" si="38"/>
        <v>0.71933699084341207</v>
      </c>
      <c r="X185" s="804">
        <f t="shared" si="39"/>
        <v>1.0456341387406487</v>
      </c>
      <c r="Y185" s="759"/>
      <c r="Z185" s="745">
        <f t="shared" si="40"/>
        <v>66.206896551724142</v>
      </c>
      <c r="AA185" s="678">
        <f t="shared" si="41"/>
        <v>26.575862068965517</v>
      </c>
      <c r="AB185" s="679">
        <v>6</v>
      </c>
      <c r="AC185" s="959">
        <v>5.8</v>
      </c>
      <c r="AD185" s="959">
        <v>4.47</v>
      </c>
      <c r="AE185" s="959">
        <v>3.38</v>
      </c>
      <c r="AF185" s="961">
        <v>29.08</v>
      </c>
      <c r="AG185" s="961">
        <v>112.1</v>
      </c>
      <c r="AH185" s="959">
        <v>5.5</v>
      </c>
      <c r="AI185" s="959">
        <v>6.3299999999999992</v>
      </c>
      <c r="AJ185" s="959">
        <v>5.5</v>
      </c>
      <c r="AK185" s="959">
        <v>5.96</v>
      </c>
      <c r="AL185" s="969">
        <v>20910</v>
      </c>
      <c r="AM185" s="964">
        <v>0.2</v>
      </c>
      <c r="AN185" s="961">
        <v>3.79</v>
      </c>
      <c r="AO185" s="845">
        <f t="shared" si="42"/>
        <v>-18.333632577593001</v>
      </c>
      <c r="AP185" s="846">
        <f t="shared" si="43"/>
        <v>8.242229491372516</v>
      </c>
      <c r="AQ185" s="680">
        <f t="shared" si="44"/>
        <v>486.07017743062408</v>
      </c>
      <c r="AR185" s="745">
        <f>INDEX(Historical!$C$7:$C$1452,MATCH(B185,Historical!$B$7:$B$1452,0))*IF(AH185="n/a",1.03,IF(AH185&lt;0,1.01,IF(AH185&gt;10,1.1,(1+AH185/100))))</f>
        <v>3.4603999999999999</v>
      </c>
      <c r="AS185" s="678">
        <f t="shared" si="45"/>
        <v>3.6794433199999994</v>
      </c>
      <c r="AT185" s="678">
        <f t="shared" si="50"/>
        <v>3.8987381418719997</v>
      </c>
      <c r="AU185" s="678">
        <f t="shared" si="50"/>
        <v>4.1311029351275712</v>
      </c>
      <c r="AV185" s="678">
        <f t="shared" si="50"/>
        <v>4.377316670061175</v>
      </c>
      <c r="AW185" s="745">
        <f t="shared" si="46"/>
        <v>19.547001067060748</v>
      </c>
      <c r="AX185" s="854">
        <f t="shared" si="47"/>
        <v>12.681329354522349</v>
      </c>
      <c r="AY185" s="1090">
        <v>0.38</v>
      </c>
      <c r="AZ185" s="964">
        <v>35.72</v>
      </c>
      <c r="BA185" s="964">
        <v>-8.09</v>
      </c>
      <c r="BB185" s="964">
        <v>-2.25</v>
      </c>
      <c r="BC185" s="964">
        <v>10.45</v>
      </c>
      <c r="BE185" s="701">
        <v>1978</v>
      </c>
      <c r="BF185" s="986" t="e">
        <f>#VALUE!</f>
        <v>#VALUE!</v>
      </c>
      <c r="BG185" s="972">
        <v>16.600000000000001</v>
      </c>
    </row>
    <row r="186" spans="1:59" ht="11.25" customHeight="1" x14ac:dyDescent="0.2">
      <c r="A186" s="566" t="s">
        <v>1084</v>
      </c>
      <c r="B186" s="651" t="s">
        <v>1085</v>
      </c>
      <c r="C186" s="1080" t="s">
        <v>109</v>
      </c>
      <c r="D186" s="1080" t="s">
        <v>4423</v>
      </c>
      <c r="E186" s="835">
        <v>8</v>
      </c>
      <c r="F186" s="554">
        <v>460</v>
      </c>
      <c r="G186" s="554" t="s">
        <v>107</v>
      </c>
      <c r="H186" s="554" t="s">
        <v>107</v>
      </c>
      <c r="I186" s="966">
        <v>188.12</v>
      </c>
      <c r="J186" s="745">
        <f t="shared" si="35"/>
        <v>1.4884116521369337</v>
      </c>
      <c r="K186" s="968">
        <v>0.7</v>
      </c>
      <c r="L186" s="679">
        <v>4</v>
      </c>
      <c r="M186" s="736">
        <f t="shared" si="36"/>
        <v>2.8</v>
      </c>
      <c r="N186" s="644" t="s">
        <v>4007</v>
      </c>
      <c r="O186" s="838">
        <v>0.66</v>
      </c>
      <c r="P186" s="958">
        <v>43167</v>
      </c>
      <c r="Q186" s="958">
        <v>43185</v>
      </c>
      <c r="R186" s="736">
        <f t="shared" si="37"/>
        <v>6.060606060606049</v>
      </c>
      <c r="S186" s="802">
        <f>IF(INDEX(Historical!$D$7:$D$1452,MATCH(B186,Historical!$B$7:$B$1452,0))=0,"n/a",(INDEX(Historical!$C$7:$C$1452,MATCH(B186,Historical!$B$7:$B$1452,0))/INDEX(Historical!$D$7:$D$1452,MATCH(B186,Historical!$B$7:$B$1452,0))-1)*100)</f>
        <v>10.000000000000009</v>
      </c>
      <c r="T186" s="802">
        <f>IF(INDEX(Historical!$F$7:$F$1452,MATCH(B186,Historical!$B$7:$B$1452,0))=0,"n/a",((INDEX(Historical!$C$7:$C$1452,MATCH(B186,Historical!$B$7:$B$1452,0))/INDEX(Historical!$F$7:$F$1452,MATCH(B186,Historical!$B$7:$B$1452,0)))^(1/3)-1)*100)</f>
        <v>11.982121911147271</v>
      </c>
      <c r="U186" s="802">
        <f>IF(INDEX(Historical!$I$7:$I$1452,MATCH(B186,Historical!$B$7:$B$1452,0))=0,"n/a",((INDEX(Historical!$C$7:$C$1452,MATCH(B186,Historical!$B$7:$B$1452,0))/INDEX(Historical!$I$7:$I$1452,MATCH(B186,Historical!$B$7:$B$1452,0)))^(1/5)-1)*100)</f>
        <v>8.0570692465026248</v>
      </c>
      <c r="V186" s="802">
        <f>IF(INDEX(Historical!$O$7:$O$1452,MATCH(B186,Historical!$B$7:$B$1452,0))=0,"n/a",((INDEX(Historical!$C$7:$C$1452,MATCH(B186,Historical!$B$7:$B$1452,0))/INDEX(Historical!$O$7:$O$1452,MATCH(B186,Historical!$B$7:$B$1452,0)))^(1/10)-1)*100)</f>
        <v>14.393552925209185</v>
      </c>
      <c r="W186" s="803">
        <f t="shared" si="38"/>
        <v>0.55976931396773455</v>
      </c>
      <c r="X186" s="804">
        <f t="shared" si="39"/>
        <v>0.82214992311251267</v>
      </c>
      <c r="Y186" s="760"/>
      <c r="Z186" s="745">
        <f t="shared" si="40"/>
        <v>49.822064056939496</v>
      </c>
      <c r="AA186" s="678">
        <f t="shared" si="41"/>
        <v>33.473309608540923</v>
      </c>
      <c r="AB186" s="679">
        <v>12</v>
      </c>
      <c r="AC186" s="959">
        <v>5.62</v>
      </c>
      <c r="AD186" s="959">
        <v>1.87</v>
      </c>
      <c r="AE186" s="959">
        <v>17.52</v>
      </c>
      <c r="AF186" s="959">
        <v>2.74</v>
      </c>
      <c r="AG186" s="959">
        <v>19.7</v>
      </c>
      <c r="AH186" s="959">
        <v>-5</v>
      </c>
      <c r="AI186" s="959">
        <v>10.290000000000001</v>
      </c>
      <c r="AJ186" s="959">
        <v>9.8000000000000007</v>
      </c>
      <c r="AK186" s="959">
        <v>17.849999999999998</v>
      </c>
      <c r="AL186" s="969">
        <v>69600</v>
      </c>
      <c r="AM186" s="964">
        <v>1.0999999999999999</v>
      </c>
      <c r="AN186" s="959">
        <v>0.15</v>
      </c>
      <c r="AO186" s="845">
        <f t="shared" si="42"/>
        <v>-23.927828709901362</v>
      </c>
      <c r="AP186" s="846">
        <f t="shared" si="43"/>
        <v>9.5454808986395587</v>
      </c>
      <c r="AQ186" s="680">
        <f t="shared" si="44"/>
        <v>101.89861958407866</v>
      </c>
      <c r="AR186" s="745">
        <f>INDEX(Historical!$C$7:$C$1452,MATCH(B186,Historical!$B$7:$B$1452,0))*IF(AH186="n/a",1.03,IF(AH186&lt;0,1.01,IF(AH186&gt;10,1.1,(1+AH186/100))))</f>
        <v>2.6664000000000003</v>
      </c>
      <c r="AS186" s="678">
        <f t="shared" si="45"/>
        <v>2.9330400000000005</v>
      </c>
      <c r="AT186" s="678">
        <f t="shared" si="50"/>
        <v>3.226344000000001</v>
      </c>
      <c r="AU186" s="678">
        <f t="shared" si="50"/>
        <v>3.5489784000000015</v>
      </c>
      <c r="AV186" s="678">
        <f t="shared" si="50"/>
        <v>3.903876240000002</v>
      </c>
      <c r="AW186" s="745">
        <f t="shared" si="46"/>
        <v>16.278638640000004</v>
      </c>
      <c r="AX186" s="854">
        <f t="shared" si="47"/>
        <v>8.6533269402509045</v>
      </c>
      <c r="AY186" s="1090">
        <v>0.47</v>
      </c>
      <c r="AZ186" s="964">
        <v>32.200000000000003</v>
      </c>
      <c r="BA186" s="964">
        <v>-3.62</v>
      </c>
      <c r="BB186" s="964">
        <v>1.94</v>
      </c>
      <c r="BC186" s="964">
        <v>10.780000000000001</v>
      </c>
      <c r="BE186" s="701">
        <v>2011</v>
      </c>
      <c r="BF186" s="986" t="e">
        <f>#VALUE!</f>
        <v>#VALUE!</v>
      </c>
      <c r="BG186" s="972">
        <v>6.3</v>
      </c>
    </row>
    <row r="187" spans="1:59" ht="11.25" customHeight="1" x14ac:dyDescent="0.2">
      <c r="A187" s="645" t="s">
        <v>518</v>
      </c>
      <c r="B187" s="651" t="s">
        <v>519</v>
      </c>
      <c r="C187" s="1080" t="s">
        <v>132</v>
      </c>
      <c r="D187" s="1080" t="s">
        <v>4416</v>
      </c>
      <c r="E187" s="835">
        <v>12</v>
      </c>
      <c r="F187" s="554">
        <v>295</v>
      </c>
      <c r="G187" s="554" t="s">
        <v>38</v>
      </c>
      <c r="H187" s="554" t="s">
        <v>38</v>
      </c>
      <c r="I187" s="966">
        <v>49.65</v>
      </c>
      <c r="J187" s="745">
        <f t="shared" si="35"/>
        <v>2.8801611278952666</v>
      </c>
      <c r="K187" s="968">
        <v>0.35749999999999998</v>
      </c>
      <c r="L187" s="679">
        <v>4</v>
      </c>
      <c r="M187" s="736">
        <f t="shared" si="36"/>
        <v>1.43</v>
      </c>
      <c r="N187" s="644" t="s">
        <v>520</v>
      </c>
      <c r="O187" s="838">
        <v>0.33250000000000002</v>
      </c>
      <c r="P187" s="695">
        <v>43146</v>
      </c>
      <c r="Q187" s="695">
        <v>43159</v>
      </c>
      <c r="R187" s="736">
        <f t="shared" si="37"/>
        <v>7.5187969924811933</v>
      </c>
      <c r="S187" s="802">
        <f>IF(INDEX(Historical!$D$7:$D$1452,MATCH(B187,Historical!$B$7:$B$1452,0))=0,"n/a",(INDEX(Historical!$C$7:$C$1452,MATCH(B187,Historical!$B$7:$B$1452,0))/INDEX(Historical!$D$7:$D$1452,MATCH(B187,Historical!$B$7:$B$1452,0))-1)*100)</f>
        <v>7.258064516129048</v>
      </c>
      <c r="T187" s="802">
        <f>IF(INDEX(Historical!$F$7:$F$1452,MATCH(B187,Historical!$B$7:$B$1452,0))=0,"n/a",((INDEX(Historical!$C$7:$C$1452,MATCH(B187,Historical!$B$7:$B$1452,0))/INDEX(Historical!$F$7:$F$1452,MATCH(B187,Historical!$B$7:$B$1452,0)))^(1/3)-1)*100)</f>
        <v>7.1871265229937364</v>
      </c>
      <c r="U187" s="802">
        <f>IF(INDEX(Historical!$I$7:$I$1452,MATCH(B187,Historical!$B$7:$B$1452,0))=0,"n/a",((INDEX(Historical!$C$7:$C$1452,MATCH(B187,Historical!$B$7:$B$1452,0))/INDEX(Historical!$I$7:$I$1452,MATCH(B187,Historical!$B$7:$B$1452,0)))^(1/5)-1)*100)</f>
        <v>6.7372677506761569</v>
      </c>
      <c r="V187" s="802">
        <f>IF(INDEX(Historical!$O$7:$O$1452,MATCH(B187,Historical!$B$7:$B$1452,0))=0,"n/a",((INDEX(Historical!$C$7:$C$1452,MATCH(B187,Historical!$B$7:$B$1452,0))/INDEX(Historical!$O$7:$O$1452,MATCH(B187,Historical!$B$7:$B$1452,0)))^(1/10)-1)*100)</f>
        <v>20.859881620281051</v>
      </c>
      <c r="W187" s="803">
        <f t="shared" si="38"/>
        <v>0.32297727634877077</v>
      </c>
      <c r="X187" s="804">
        <f t="shared" si="39"/>
        <v>0.7323117120300171</v>
      </c>
      <c r="Y187" s="651"/>
      <c r="Z187" s="745">
        <f t="shared" si="40"/>
        <v>58.130081300813011</v>
      </c>
      <c r="AA187" s="678">
        <f t="shared" si="41"/>
        <v>20.182926829268293</v>
      </c>
      <c r="AB187" s="679">
        <v>12</v>
      </c>
      <c r="AC187" s="959">
        <v>2.46</v>
      </c>
      <c r="AD187" s="959">
        <v>2.85</v>
      </c>
      <c r="AE187" s="959">
        <v>2.19</v>
      </c>
      <c r="AF187" s="959">
        <v>2.95</v>
      </c>
      <c r="AG187" s="959">
        <v>11.799999999999999</v>
      </c>
      <c r="AH187" s="959">
        <v>9.6</v>
      </c>
      <c r="AI187" s="959">
        <v>7.02</v>
      </c>
      <c r="AJ187" s="959">
        <v>9.1999999999999993</v>
      </c>
      <c r="AK187" s="959">
        <v>7.08</v>
      </c>
      <c r="AL187" s="969">
        <v>14920</v>
      </c>
      <c r="AM187" s="964">
        <v>0.59</v>
      </c>
      <c r="AN187" s="959">
        <v>2.36</v>
      </c>
      <c r="AO187" s="845">
        <f t="shared" si="42"/>
        <v>-10.565497950696869</v>
      </c>
      <c r="AP187" s="846">
        <f t="shared" si="43"/>
        <v>9.6174288785714239</v>
      </c>
      <c r="AQ187" s="680">
        <f t="shared" si="44"/>
        <v>62.671631271700875</v>
      </c>
      <c r="AR187" s="745">
        <f>INDEX(Historical!$C$7:$C$1452,MATCH(B187,Historical!$B$7:$B$1452,0))*IF(AH187="n/a",1.03,IF(AH187&lt;0,1.01,IF(AH187&gt;10,1.1,(1+AH187/100))))</f>
        <v>1.4576800000000001</v>
      </c>
      <c r="AS187" s="678">
        <f t="shared" si="45"/>
        <v>1.5600091360000001</v>
      </c>
      <c r="AT187" s="678">
        <f t="shared" ref="AT187:AV206" si="51">IF($AK187="n/a",1.03*AS187,IF($AK187&lt;0,1.01*AS187,IF($AK187&gt;10,1.1*AS187,(1+$AK187/100)*AS187)))</f>
        <v>1.6704577828288001</v>
      </c>
      <c r="AU187" s="678">
        <f t="shared" si="51"/>
        <v>1.7887261938530792</v>
      </c>
      <c r="AV187" s="678">
        <f t="shared" si="51"/>
        <v>1.9153680083778772</v>
      </c>
      <c r="AW187" s="745">
        <f t="shared" si="46"/>
        <v>8.3922411210597563</v>
      </c>
      <c r="AX187" s="854">
        <f t="shared" si="47"/>
        <v>16.902801855105253</v>
      </c>
      <c r="AY187" s="1090">
        <v>7.0000000000000007E-2</v>
      </c>
      <c r="AZ187" s="964">
        <v>22.650000000000002</v>
      </c>
      <c r="BA187" s="964">
        <v>-7.75</v>
      </c>
      <c r="BB187" s="964">
        <v>-2.23</v>
      </c>
      <c r="BC187" s="964">
        <v>3.65</v>
      </c>
      <c r="BE187" s="701">
        <v>2007</v>
      </c>
      <c r="BF187" s="986" t="e">
        <f>#VALUE!</f>
        <v>#VALUE!</v>
      </c>
      <c r="BG187" s="972">
        <v>2.2999999999999998</v>
      </c>
    </row>
    <row r="188" spans="1:59" s="882" customFormat="1" ht="11.25" customHeight="1" x14ac:dyDescent="0.2">
      <c r="A188" s="861" t="s">
        <v>1086</v>
      </c>
      <c r="B188" s="890" t="s">
        <v>1087</v>
      </c>
      <c r="C188" s="1080" t="s">
        <v>109</v>
      </c>
      <c r="D188" s="1080" t="s">
        <v>119</v>
      </c>
      <c r="E188" s="862">
        <v>7</v>
      </c>
      <c r="F188" s="554">
        <v>609</v>
      </c>
      <c r="G188" s="1179" t="s">
        <v>107</v>
      </c>
      <c r="H188" s="1179" t="s">
        <v>107</v>
      </c>
      <c r="I188" s="863">
        <v>14.88</v>
      </c>
      <c r="J188" s="864">
        <f t="shared" si="35"/>
        <v>2.6881720430107525</v>
      </c>
      <c r="K188" s="865">
        <v>0.1</v>
      </c>
      <c r="L188" s="866">
        <v>4</v>
      </c>
      <c r="M188" s="867">
        <f t="shared" si="36"/>
        <v>0.4</v>
      </c>
      <c r="N188" s="868" t="s">
        <v>601</v>
      </c>
      <c r="O188" s="869">
        <v>0.09</v>
      </c>
      <c r="P188" s="870">
        <v>43259</v>
      </c>
      <c r="Q188" s="870">
        <v>43276</v>
      </c>
      <c r="R188" s="867">
        <f t="shared" si="37"/>
        <v>11.111111111111121</v>
      </c>
      <c r="S188" s="802">
        <f>IF(INDEX(Historical!$D$7:$D$1452,MATCH(B188,Historical!$B$7:$B$1452,0))=0,"n/a",(INDEX(Historical!$C$7:$C$1452,MATCH(B188,Historical!$B$7:$B$1452,0))/INDEX(Historical!$D$7:$D$1452,MATCH(B188,Historical!$B$7:$B$1452,0))-1)*100)</f>
        <v>12.903225806451623</v>
      </c>
      <c r="T188" s="802">
        <f>IF(INDEX(Historical!$F$7:$F$1452,MATCH(B188,Historical!$B$7:$B$1452,0))=0,"n/a",((INDEX(Historical!$C$7:$C$1452,MATCH(B188,Historical!$B$7:$B$1452,0))/INDEX(Historical!$F$7:$F$1452,MATCH(B188,Historical!$B$7:$B$1452,0)))^(1/3)-1)*100)</f>
        <v>13.401535265889454</v>
      </c>
      <c r="U188" s="802">
        <f>IF(INDEX(Historical!$I$7:$I$1452,MATCH(B188,Historical!$B$7:$B$1452,0))=0,"n/a",((INDEX(Historical!$C$7:$C$1452,MATCH(B188,Historical!$B$7:$B$1452,0))/INDEX(Historical!$I$7:$I$1452,MATCH(B188,Historical!$B$7:$B$1452,0)))^(1/5)-1)*100)</f>
        <v>42.292942001772495</v>
      </c>
      <c r="V188" s="802" t="str">
        <f>IF(INDEX(Historical!$O$7:$O$1452,MATCH(B188,Historical!$B$7:$B$1452,0))=0,"n/a",((INDEX(Historical!$C$7:$C$1452,MATCH(B188,Historical!$B$7:$B$1452,0))/INDEX(Historical!$O$7:$O$1452,MATCH(B188,Historical!$B$7:$B$1452,0)))^(1/10)-1)*100)</f>
        <v>n/a</v>
      </c>
      <c r="W188" s="871" t="str">
        <f t="shared" si="38"/>
        <v>n/a</v>
      </c>
      <c r="X188" s="872">
        <f t="shared" si="39"/>
        <v>2.1688688206037177</v>
      </c>
      <c r="Y188" s="887"/>
      <c r="Z188" s="864" t="str">
        <f t="shared" si="40"/>
        <v>n/a</v>
      </c>
      <c r="AA188" s="874" t="str">
        <f t="shared" si="41"/>
        <v>n/a</v>
      </c>
      <c r="AB188" s="866">
        <v>12</v>
      </c>
      <c r="AC188" s="875">
        <v>-1.51</v>
      </c>
      <c r="AD188" s="875" t="s">
        <v>138</v>
      </c>
      <c r="AE188" s="875">
        <v>0.55000000000000004</v>
      </c>
      <c r="AF188" s="875">
        <v>0.68</v>
      </c>
      <c r="AG188" s="875">
        <v>-9.4</v>
      </c>
      <c r="AH188" s="875">
        <v>0.70000000000000007</v>
      </c>
      <c r="AI188" s="875">
        <v>8.7099999999999991</v>
      </c>
      <c r="AJ188" s="875">
        <v>19.5</v>
      </c>
      <c r="AK188" s="875">
        <v>10</v>
      </c>
      <c r="AL188" s="876">
        <v>2560</v>
      </c>
      <c r="AM188" s="877">
        <v>0.2</v>
      </c>
      <c r="AN188" s="875">
        <v>1.1000000000000001</v>
      </c>
      <c r="AO188" s="878" t="str">
        <f t="shared" si="42"/>
        <v>n/a</v>
      </c>
      <c r="AP188" s="879">
        <f t="shared" si="43"/>
        <v>44.981114044783247</v>
      </c>
      <c r="AQ188" s="880" t="str">
        <f t="shared" si="44"/>
        <v>n/a</v>
      </c>
      <c r="AR188" s="745">
        <f>INDEX(Historical!$C$7:$C$1452,MATCH(B188,Historical!$B$7:$B$1452,0))*IF(AH188="n/a",1.03,IF(AH188&lt;0,1.01,IF(AH188&gt;10,1.1,(1+AH188/100))))</f>
        <v>0.35244999999999999</v>
      </c>
      <c r="AS188" s="874">
        <f t="shared" si="45"/>
        <v>0.38314839499999997</v>
      </c>
      <c r="AT188" s="874">
        <f t="shared" si="51"/>
        <v>0.42146323450000001</v>
      </c>
      <c r="AU188" s="874">
        <f t="shared" si="51"/>
        <v>0.46360955795000003</v>
      </c>
      <c r="AV188" s="874">
        <f t="shared" si="51"/>
        <v>0.50997051374500002</v>
      </c>
      <c r="AW188" s="864">
        <f t="shared" si="46"/>
        <v>2.1306417011950001</v>
      </c>
      <c r="AX188" s="881">
        <f t="shared" si="47"/>
        <v>14.318828637063172</v>
      </c>
      <c r="AY188" s="1091">
        <v>1.24</v>
      </c>
      <c r="AZ188" s="877">
        <v>9.09</v>
      </c>
      <c r="BA188" s="877">
        <v>-43.79</v>
      </c>
      <c r="BB188" s="877">
        <v>-15.78</v>
      </c>
      <c r="BC188" s="877">
        <v>-26.05</v>
      </c>
      <c r="BD188" s="1007"/>
      <c r="BE188" s="701">
        <v>2012</v>
      </c>
      <c r="BF188" s="986" t="e">
        <f>#VALUE!</f>
        <v>#VALUE!</v>
      </c>
      <c r="BG188" s="938">
        <v>-1.3</v>
      </c>
    </row>
    <row r="189" spans="1:59" ht="11.25" customHeight="1" x14ac:dyDescent="0.2">
      <c r="A189" s="566" t="s">
        <v>189</v>
      </c>
      <c r="B189" s="651" t="s">
        <v>190</v>
      </c>
      <c r="C189" s="1080" t="s">
        <v>129</v>
      </c>
      <c r="D189" s="1080" t="s">
        <v>4435</v>
      </c>
      <c r="E189" s="835">
        <v>56</v>
      </c>
      <c r="F189" s="554">
        <v>11</v>
      </c>
      <c r="G189" s="554" t="s">
        <v>116</v>
      </c>
      <c r="H189" s="554" t="s">
        <v>116</v>
      </c>
      <c r="I189" s="959">
        <v>47.35</v>
      </c>
      <c r="J189" s="745">
        <f t="shared" si="35"/>
        <v>3.294614572333685</v>
      </c>
      <c r="K189" s="968">
        <v>0.39</v>
      </c>
      <c r="L189" s="679">
        <v>4</v>
      </c>
      <c r="M189" s="736">
        <f t="shared" si="36"/>
        <v>1.56</v>
      </c>
      <c r="N189" s="644" t="s">
        <v>165</v>
      </c>
      <c r="O189" s="838">
        <v>0.37</v>
      </c>
      <c r="P189" s="958">
        <v>43173</v>
      </c>
      <c r="Q189" s="958">
        <v>43192</v>
      </c>
      <c r="R189" s="736">
        <f t="shared" si="37"/>
        <v>5.4054054054054106</v>
      </c>
      <c r="S189" s="802">
        <f>IF(INDEX(Historical!$D$7:$D$1452,MATCH(B189,Historical!$B$7:$B$1452,0))=0,"n/a",(INDEX(Historical!$C$7:$C$1452,MATCH(B189,Historical!$B$7:$B$1452,0))/INDEX(Historical!$D$7:$D$1452,MATCH(B189,Historical!$B$7:$B$1452,0))-1)*100)</f>
        <v>4.2857142857142927</v>
      </c>
      <c r="T189" s="802">
        <f>IF(INDEX(Historical!$F$7:$F$1452,MATCH(B189,Historical!$B$7:$B$1452,0))=0,"n/a",((INDEX(Historical!$C$7:$C$1452,MATCH(B189,Historical!$B$7:$B$1452,0))/INDEX(Historical!$F$7:$F$1452,MATCH(B189,Historical!$B$7:$B$1452,0)))^(1/3)-1)*100)</f>
        <v>6.1689873505176962</v>
      </c>
      <c r="U189" s="802">
        <f>IF(INDEX(Historical!$I$7:$I$1452,MATCH(B189,Historical!$B$7:$B$1452,0))=0,"n/a",((INDEX(Historical!$C$7:$C$1452,MATCH(B189,Historical!$B$7:$B$1452,0))/INDEX(Historical!$I$7:$I$1452,MATCH(B189,Historical!$B$7:$B$1452,0)))^(1/5)-1)*100)</f>
        <v>7.4361747160983205</v>
      </c>
      <c r="V189" s="802">
        <f>IF(INDEX(Historical!$O$7:$O$1452,MATCH(B189,Historical!$B$7:$B$1452,0))=0,"n/a",((INDEX(Historical!$C$7:$C$1452,MATCH(B189,Historical!$B$7:$B$1452,0))/INDEX(Historical!$O$7:$O$1452,MATCH(B189,Historical!$B$7:$B$1452,0)))^(1/10)-1)*100)</f>
        <v>7.9404922561837177</v>
      </c>
      <c r="W189" s="803">
        <f t="shared" si="38"/>
        <v>0.93648787457822202</v>
      </c>
      <c r="X189" s="804" t="str">
        <f t="shared" si="39"/>
        <v>n/a</v>
      </c>
      <c r="Y189" s="759"/>
      <c r="Z189" s="745">
        <f t="shared" si="40"/>
        <v>99.363057324840767</v>
      </c>
      <c r="AA189" s="678">
        <f t="shared" si="41"/>
        <v>30.159235668789808</v>
      </c>
      <c r="AB189" s="679">
        <v>12</v>
      </c>
      <c r="AC189" s="959">
        <v>1.57</v>
      </c>
      <c r="AD189" s="959">
        <v>4.5</v>
      </c>
      <c r="AE189" s="959">
        <v>6.46</v>
      </c>
      <c r="AF189" s="959">
        <v>11.04</v>
      </c>
      <c r="AG189" s="959">
        <v>15.1</v>
      </c>
      <c r="AH189" s="959">
        <v>-26.400000000000002</v>
      </c>
      <c r="AI189" s="959">
        <v>6.38</v>
      </c>
      <c r="AJ189" s="959">
        <v>-11</v>
      </c>
      <c r="AK189" s="959">
        <v>6.72</v>
      </c>
      <c r="AL189" s="969">
        <v>208610</v>
      </c>
      <c r="AM189" s="964">
        <v>0.1</v>
      </c>
      <c r="AN189" s="959">
        <v>2.4500000000000002</v>
      </c>
      <c r="AO189" s="845">
        <f t="shared" si="42"/>
        <v>-19.428446380357805</v>
      </c>
      <c r="AP189" s="846">
        <f t="shared" si="43"/>
        <v>10.730789288432005</v>
      </c>
      <c r="AQ189" s="680">
        <f t="shared" si="44"/>
        <v>284.68339754685974</v>
      </c>
      <c r="AR189" s="745">
        <f>INDEX(Historical!$C$7:$C$1452,MATCH(B189,Historical!$B$7:$B$1452,0))*IF(AH189="n/a",1.03,IF(AH189&lt;0,1.01,IF(AH189&gt;10,1.1,(1+AH189/100))))</f>
        <v>1.4745999999999999</v>
      </c>
      <c r="AS189" s="678">
        <f t="shared" si="45"/>
        <v>1.5686794800000001</v>
      </c>
      <c r="AT189" s="678">
        <f t="shared" si="51"/>
        <v>1.6740947410560001</v>
      </c>
      <c r="AU189" s="678">
        <f t="shared" si="51"/>
        <v>1.7865939076549631</v>
      </c>
      <c r="AV189" s="678">
        <f t="shared" si="51"/>
        <v>1.9066530182493764</v>
      </c>
      <c r="AW189" s="745">
        <f t="shared" si="46"/>
        <v>8.410621146960338</v>
      </c>
      <c r="AX189" s="854">
        <f t="shared" si="47"/>
        <v>17.762663457149603</v>
      </c>
      <c r="AY189" s="1090">
        <v>0.56999999999999995</v>
      </c>
      <c r="AZ189" s="964">
        <v>14.23</v>
      </c>
      <c r="BA189" s="964">
        <v>-6.8599999999999994</v>
      </c>
      <c r="BB189" s="964">
        <v>-2.1399999999999997</v>
      </c>
      <c r="BC189" s="964">
        <v>4.24</v>
      </c>
      <c r="BE189" s="701">
        <v>1963</v>
      </c>
      <c r="BF189" s="986" t="e">
        <f>#VALUE!</f>
        <v>#VALUE!</v>
      </c>
      <c r="BG189" s="972">
        <v>3.1</v>
      </c>
    </row>
    <row r="190" spans="1:59" ht="11.25" customHeight="1" x14ac:dyDescent="0.2">
      <c r="A190" s="645" t="s">
        <v>1090</v>
      </c>
      <c r="B190" s="651" t="s">
        <v>1091</v>
      </c>
      <c r="C190" s="1080" t="s">
        <v>109</v>
      </c>
      <c r="D190" s="1080" t="s">
        <v>4427</v>
      </c>
      <c r="E190" s="835">
        <v>8</v>
      </c>
      <c r="F190" s="554">
        <v>439</v>
      </c>
      <c r="G190" s="554" t="s">
        <v>38</v>
      </c>
      <c r="H190" s="554" t="s">
        <v>38</v>
      </c>
      <c r="I190" s="966">
        <v>21.25</v>
      </c>
      <c r="J190" s="745">
        <f t="shared" si="35"/>
        <v>2.9176470588235293</v>
      </c>
      <c r="K190" s="968">
        <v>0.155</v>
      </c>
      <c r="L190" s="679">
        <v>4</v>
      </c>
      <c r="M190" s="736">
        <f t="shared" si="36"/>
        <v>0.62</v>
      </c>
      <c r="N190" s="644" t="s">
        <v>820</v>
      </c>
      <c r="O190" s="838">
        <v>0.13500000000000001</v>
      </c>
      <c r="P190" s="695">
        <v>43122</v>
      </c>
      <c r="Q190" s="695">
        <v>43144</v>
      </c>
      <c r="R190" s="736">
        <f t="shared" si="37"/>
        <v>14.814814814814806</v>
      </c>
      <c r="S190" s="802">
        <f>IF(INDEX(Historical!$D$7:$D$1452,MATCH(B190,Historical!$B$7:$B$1452,0))=0,"n/a",(INDEX(Historical!$C$7:$C$1452,MATCH(B190,Historical!$B$7:$B$1452,0))/INDEX(Historical!$D$7:$D$1452,MATCH(B190,Historical!$B$7:$B$1452,0))-1)*100)</f>
        <v>7.7087242026266489</v>
      </c>
      <c r="T190" s="802">
        <f>IF(INDEX(Historical!$F$7:$F$1452,MATCH(B190,Historical!$B$7:$B$1452,0))=0,"n/a",((INDEX(Historical!$C$7:$C$1452,MATCH(B190,Historical!$B$7:$B$1452,0))/INDEX(Historical!$F$7:$F$1452,MATCH(B190,Historical!$B$7:$B$1452,0)))^(1/3)-1)*100)</f>
        <v>7.1546738543707633</v>
      </c>
      <c r="U190" s="802">
        <f>IF(INDEX(Historical!$I$7:$I$1452,MATCH(B190,Historical!$B$7:$B$1452,0))=0,"n/a",((INDEX(Historical!$C$7:$C$1452,MATCH(B190,Historical!$B$7:$B$1452,0))/INDEX(Historical!$I$7:$I$1452,MATCH(B190,Historical!$B$7:$B$1452,0)))^(1/5)-1)*100)</f>
        <v>10.695802100497609</v>
      </c>
      <c r="V190" s="802">
        <f>IF(INDEX(Historical!$O$7:$O$1452,MATCH(B190,Historical!$B$7:$B$1452,0))=0,"n/a",((INDEX(Historical!$C$7:$C$1452,MATCH(B190,Historical!$B$7:$B$1452,0))/INDEX(Historical!$O$7:$O$1452,MATCH(B190,Historical!$B$7:$B$1452,0)))^(1/10)-1)*100)</f>
        <v>2.7449096448695531</v>
      </c>
      <c r="W190" s="803">
        <f t="shared" si="38"/>
        <v>3.8965953289168858</v>
      </c>
      <c r="X190" s="804">
        <f t="shared" si="39"/>
        <v>10.695802100497609</v>
      </c>
      <c r="Y190" s="765"/>
      <c r="Z190" s="745">
        <f t="shared" si="40"/>
        <v>29.523809523809526</v>
      </c>
      <c r="AA190" s="678">
        <f t="shared" si="41"/>
        <v>10.119047619047619</v>
      </c>
      <c r="AB190" s="679">
        <v>12</v>
      </c>
      <c r="AC190" s="959">
        <v>2.1</v>
      </c>
      <c r="AD190" s="959" t="s">
        <v>138</v>
      </c>
      <c r="AE190" s="959">
        <v>2.5499999999999998</v>
      </c>
      <c r="AF190" s="959">
        <v>1.23</v>
      </c>
      <c r="AG190" s="959">
        <v>9.9</v>
      </c>
      <c r="AH190" s="959">
        <v>11.4</v>
      </c>
      <c r="AI190" s="959" t="s">
        <v>138</v>
      </c>
      <c r="AJ190" s="959">
        <v>1</v>
      </c>
      <c r="AK190" s="959" t="s">
        <v>138</v>
      </c>
      <c r="AL190" s="969">
        <v>198.48</v>
      </c>
      <c r="AM190" s="964">
        <v>3.5000000000000004</v>
      </c>
      <c r="AN190" s="959">
        <v>0.06</v>
      </c>
      <c r="AO190" s="845">
        <f t="shared" si="42"/>
        <v>3.49440154027352</v>
      </c>
      <c r="AP190" s="846">
        <f t="shared" si="43"/>
        <v>13.613449159321139</v>
      </c>
      <c r="AQ190" s="680">
        <f t="shared" si="44"/>
        <v>-25.624291386595644</v>
      </c>
      <c r="AR190" s="745">
        <f>INDEX(Historical!$C$7:$C$1452,MATCH(B190,Historical!$B$7:$B$1452,0))*IF(AH190="n/a",1.03,IF(AH190&lt;0,1.01,IF(AH190&gt;10,1.1,(1+AH190/100))))</f>
        <v>0.57278571428571445</v>
      </c>
      <c r="AS190" s="678">
        <f t="shared" si="45"/>
        <v>0.58996928571428586</v>
      </c>
      <c r="AT190" s="678">
        <f t="shared" si="51"/>
        <v>0.60766836428571447</v>
      </c>
      <c r="AU190" s="678">
        <f t="shared" si="51"/>
        <v>0.62589841521428591</v>
      </c>
      <c r="AV190" s="678">
        <f t="shared" si="51"/>
        <v>0.64467536767071454</v>
      </c>
      <c r="AW190" s="745">
        <f t="shared" si="46"/>
        <v>3.0409971471707151</v>
      </c>
      <c r="AX190" s="854">
        <f t="shared" si="47"/>
        <v>14.31057481021513</v>
      </c>
      <c r="AY190" s="1090">
        <v>0.59</v>
      </c>
      <c r="AZ190" s="964">
        <v>4.83</v>
      </c>
      <c r="BA190" s="964">
        <v>-33.300000000000004</v>
      </c>
      <c r="BB190" s="964">
        <v>-13.68</v>
      </c>
      <c r="BC190" s="964">
        <v>-23.31</v>
      </c>
      <c r="BE190" s="701">
        <v>2011</v>
      </c>
      <c r="BF190" s="986" t="e">
        <f>#VALUE!</f>
        <v>#VALUE!</v>
      </c>
      <c r="BG190" s="972">
        <v>1</v>
      </c>
    </row>
    <row r="191" spans="1:59" ht="11.25" customHeight="1" x14ac:dyDescent="0.2">
      <c r="A191" s="667" t="s">
        <v>1092</v>
      </c>
      <c r="B191" s="651" t="s">
        <v>1093</v>
      </c>
      <c r="C191" s="1080" t="s">
        <v>4431</v>
      </c>
      <c r="D191" s="1080" t="s">
        <v>4440</v>
      </c>
      <c r="E191" s="835">
        <v>7</v>
      </c>
      <c r="F191" s="554">
        <v>641</v>
      </c>
      <c r="G191" s="554" t="s">
        <v>107</v>
      </c>
      <c r="H191" s="554" t="s">
        <v>107</v>
      </c>
      <c r="I191" s="966">
        <v>45.21</v>
      </c>
      <c r="J191" s="745">
        <f t="shared" si="35"/>
        <v>4.9546560495465606</v>
      </c>
      <c r="K191" s="968">
        <v>0.56000000000000005</v>
      </c>
      <c r="L191" s="679">
        <v>4</v>
      </c>
      <c r="M191" s="736">
        <f t="shared" si="36"/>
        <v>2.2400000000000002</v>
      </c>
      <c r="N191" s="644" t="s">
        <v>4007</v>
      </c>
      <c r="O191" s="838">
        <v>0.54</v>
      </c>
      <c r="P191" s="958">
        <v>43419</v>
      </c>
      <c r="Q191" s="958">
        <v>43434</v>
      </c>
      <c r="R191" s="736">
        <f t="shared" si="37"/>
        <v>3.7037037037037068</v>
      </c>
      <c r="S191" s="802">
        <f>IF(INDEX(Historical!$D$7:$D$1452,MATCH(B191,Historical!$B$7:$B$1452,0))=0,"n/a",(INDEX(Historical!$C$7:$C$1452,MATCH(B191,Historical!$B$7:$B$1452,0))/INDEX(Historical!$D$7:$D$1452,MATCH(B191,Historical!$B$7:$B$1452,0))-1)*100)</f>
        <v>19.20529801324502</v>
      </c>
      <c r="T191" s="802">
        <f>IF(INDEX(Historical!$F$7:$F$1452,MATCH(B191,Historical!$B$7:$B$1452,0))=0,"n/a",((INDEX(Historical!$C$7:$C$1452,MATCH(B191,Historical!$B$7:$B$1452,0))/INDEX(Historical!$F$7:$F$1452,MATCH(B191,Historical!$B$7:$B$1452,0)))^(1/3)-1)*100)</f>
        <v>15.441567326431937</v>
      </c>
      <c r="U191" s="802">
        <f>IF(INDEX(Historical!$I$7:$I$1452,MATCH(B191,Historical!$B$7:$B$1452,0))=0,"n/a",((INDEX(Historical!$C$7:$C$1452,MATCH(B191,Historical!$B$7:$B$1452,0))/INDEX(Historical!$I$7:$I$1452,MATCH(B191,Historical!$B$7:$B$1452,0)))^(1/5)-1)*100)</f>
        <v>53.677625687106591</v>
      </c>
      <c r="V191" s="802" t="str">
        <f>IF(INDEX(Historical!$O$7:$O$1452,MATCH(B191,Historical!$B$7:$B$1452,0))=0,"n/a",((INDEX(Historical!$C$7:$C$1452,MATCH(B191,Historical!$B$7:$B$1452,0))/INDEX(Historical!$O$7:$O$1452,MATCH(B191,Historical!$B$7:$B$1452,0)))^(1/10)-1)*100)</f>
        <v>n/a</v>
      </c>
      <c r="W191" s="803" t="str">
        <f t="shared" si="38"/>
        <v>n/a</v>
      </c>
      <c r="X191" s="804">
        <f t="shared" si="39"/>
        <v>1.2339684066001515</v>
      </c>
      <c r="Y191" s="967" t="s">
        <v>4072</v>
      </c>
      <c r="Z191" s="745">
        <f t="shared" si="40"/>
        <v>379.66101694915261</v>
      </c>
      <c r="AA191" s="678">
        <f t="shared" si="41"/>
        <v>76.627118644067806</v>
      </c>
      <c r="AB191" s="679">
        <v>12</v>
      </c>
      <c r="AC191" s="959">
        <v>0.59</v>
      </c>
      <c r="AD191" s="959" t="s">
        <v>138</v>
      </c>
      <c r="AE191" s="959">
        <v>4.22</v>
      </c>
      <c r="AF191" s="961" t="s">
        <v>138</v>
      </c>
      <c r="AG191" s="959">
        <v>-13.900000000000002</v>
      </c>
      <c r="AH191" s="959">
        <v>14.499999999999998</v>
      </c>
      <c r="AI191" s="959">
        <v>39.879999999999995</v>
      </c>
      <c r="AJ191" s="959">
        <v>43.5</v>
      </c>
      <c r="AK191" s="959" t="s">
        <v>138</v>
      </c>
      <c r="AL191" s="969">
        <v>2170</v>
      </c>
      <c r="AM191" s="964">
        <v>0.6</v>
      </c>
      <c r="AN191" s="959" t="s">
        <v>138</v>
      </c>
      <c r="AO191" s="845">
        <f t="shared" si="42"/>
        <v>-17.994836907414651</v>
      </c>
      <c r="AP191" s="846">
        <f t="shared" si="43"/>
        <v>58.632281736653155</v>
      </c>
      <c r="AQ191" s="680" t="str">
        <f t="shared" si="44"/>
        <v>n/a</v>
      </c>
      <c r="AR191" s="745">
        <f>INDEX(Historical!$C$7:$C$1452,MATCH(B191,Historical!$B$7:$B$1452,0))*IF(AH191="n/a",1.03,IF(AH191&lt;0,1.01,IF(AH191&gt;10,1.1,(1+AH191/100))))</f>
        <v>1.98</v>
      </c>
      <c r="AS191" s="678">
        <f t="shared" si="45"/>
        <v>2.1779999999999999</v>
      </c>
      <c r="AT191" s="678">
        <f t="shared" si="51"/>
        <v>2.2433399999999999</v>
      </c>
      <c r="AU191" s="678">
        <f t="shared" si="51"/>
        <v>2.3106401999999999</v>
      </c>
      <c r="AV191" s="678">
        <f t="shared" si="51"/>
        <v>2.3799594059999998</v>
      </c>
      <c r="AW191" s="745">
        <f t="shared" si="46"/>
        <v>11.091939605999999</v>
      </c>
      <c r="AX191" s="854">
        <f t="shared" si="47"/>
        <v>24.534261459854012</v>
      </c>
      <c r="AY191" s="1090">
        <v>0.61</v>
      </c>
      <c r="AZ191" s="964">
        <v>26.46</v>
      </c>
      <c r="BA191" s="964">
        <v>-21.58</v>
      </c>
      <c r="BB191" s="964">
        <v>-7.42</v>
      </c>
      <c r="BC191" s="964">
        <v>-10.48</v>
      </c>
      <c r="BD191" s="1041"/>
      <c r="BE191" s="701">
        <v>2012</v>
      </c>
      <c r="BF191" s="986" t="e">
        <f>#VALUE!</f>
        <v>#VALUE!</v>
      </c>
      <c r="BG191" s="972">
        <v>2.1</v>
      </c>
    </row>
    <row r="192" spans="1:59" ht="11.25" customHeight="1" x14ac:dyDescent="0.2">
      <c r="A192" s="566" t="s">
        <v>1094</v>
      </c>
      <c r="B192" s="651" t="s">
        <v>1095</v>
      </c>
      <c r="C192" s="1080" t="s">
        <v>109</v>
      </c>
      <c r="D192" s="1080" t="s">
        <v>4423</v>
      </c>
      <c r="E192" s="835">
        <v>9</v>
      </c>
      <c r="F192" s="554">
        <v>353</v>
      </c>
      <c r="G192" s="554" t="s">
        <v>107</v>
      </c>
      <c r="H192" s="554" t="s">
        <v>107</v>
      </c>
      <c r="I192" s="966">
        <v>34.32</v>
      </c>
      <c r="J192" s="745">
        <f t="shared" si="35"/>
        <v>3.8461538461538463</v>
      </c>
      <c r="K192" s="968">
        <v>0.33</v>
      </c>
      <c r="L192" s="679">
        <v>4</v>
      </c>
      <c r="M192" s="736">
        <f t="shared" si="36"/>
        <v>1.32</v>
      </c>
      <c r="N192" s="644" t="s">
        <v>613</v>
      </c>
      <c r="O192" s="838">
        <v>0.28000000000000003</v>
      </c>
      <c r="P192" s="958">
        <v>43166</v>
      </c>
      <c r="Q192" s="958">
        <v>43181</v>
      </c>
      <c r="R192" s="736">
        <f t="shared" si="37"/>
        <v>17.857142857142851</v>
      </c>
      <c r="S192" s="802">
        <f>IF(INDEX(Historical!$D$7:$D$1452,MATCH(B192,Historical!$B$7:$B$1452,0))=0,"n/a",(INDEX(Historical!$C$7:$C$1452,MATCH(B192,Historical!$B$7:$B$1452,0))/INDEX(Historical!$D$7:$D$1452,MATCH(B192,Historical!$B$7:$B$1452,0))-1)*100)</f>
        <v>7.6923076923077094</v>
      </c>
      <c r="T192" s="802">
        <f>IF(INDEX(Historical!$F$7:$F$1452,MATCH(B192,Historical!$B$7:$B$1452,0))=0,"n/a",((INDEX(Historical!$C$7:$C$1452,MATCH(B192,Historical!$B$7:$B$1452,0))/INDEX(Historical!$F$7:$F$1452,MATCH(B192,Historical!$B$7:$B$1452,0)))^(1/3)-1)*100)</f>
        <v>9.2043296137024999</v>
      </c>
      <c r="U192" s="802">
        <f>IF(INDEX(Historical!$I$7:$I$1452,MATCH(B192,Historical!$B$7:$B$1452,0))=0,"n/a",((INDEX(Historical!$C$7:$C$1452,MATCH(B192,Historical!$B$7:$B$1452,0))/INDEX(Historical!$I$7:$I$1452,MATCH(B192,Historical!$B$7:$B$1452,0)))^(1/5)-1)*100)</f>
        <v>9.2388464140373152</v>
      </c>
      <c r="V192" s="802">
        <f>IF(INDEX(Historical!$O$7:$O$1452,MATCH(B192,Historical!$B$7:$B$1452,0))=0,"n/a",((INDEX(Historical!$C$7:$C$1452,MATCH(B192,Historical!$B$7:$B$1452,0))/INDEX(Historical!$O$7:$O$1452,MATCH(B192,Historical!$B$7:$B$1452,0)))^(1/10)-1)*100)</f>
        <v>3.4219694129380196</v>
      </c>
      <c r="W192" s="803">
        <f t="shared" si="38"/>
        <v>2.6998623597003655</v>
      </c>
      <c r="X192" s="804">
        <f t="shared" si="39"/>
        <v>2.717307768834504</v>
      </c>
      <c r="Y192" s="759"/>
      <c r="Z192" s="745">
        <f t="shared" si="40"/>
        <v>63.15789473684211</v>
      </c>
      <c r="AA192" s="678">
        <f t="shared" si="41"/>
        <v>16.421052631578949</v>
      </c>
      <c r="AB192" s="679">
        <v>12</v>
      </c>
      <c r="AC192" s="959">
        <v>2.09</v>
      </c>
      <c r="AD192" s="959">
        <v>1.97</v>
      </c>
      <c r="AE192" s="959">
        <v>4.25</v>
      </c>
      <c r="AF192" s="959">
        <v>4.96</v>
      </c>
      <c r="AG192" s="959">
        <v>36.700000000000003</v>
      </c>
      <c r="AH192" s="959">
        <v>-12.4</v>
      </c>
      <c r="AI192" s="959">
        <v>-0.65</v>
      </c>
      <c r="AJ192" s="959">
        <v>3.4000000000000004</v>
      </c>
      <c r="AK192" s="959">
        <v>8.32</v>
      </c>
      <c r="AL192" s="969">
        <v>1640</v>
      </c>
      <c r="AM192" s="964">
        <v>26.700000000000003</v>
      </c>
      <c r="AN192" s="959">
        <v>0</v>
      </c>
      <c r="AO192" s="845">
        <f t="shared" si="42"/>
        <v>-3.3360523713877868</v>
      </c>
      <c r="AP192" s="846">
        <f t="shared" si="43"/>
        <v>13.085000260191162</v>
      </c>
      <c r="AQ192" s="680">
        <f t="shared" si="44"/>
        <v>90.261131725883615</v>
      </c>
      <c r="AR192" s="745">
        <f>INDEX(Historical!$C$7:$C$1452,MATCH(B192,Historical!$B$7:$B$1452,0))*IF(AH192="n/a",1.03,IF(AH192&lt;0,1.01,IF(AH192&gt;10,1.1,(1+AH192/100))))</f>
        <v>1.1312000000000002</v>
      </c>
      <c r="AS192" s="678">
        <f t="shared" si="45"/>
        <v>1.1425120000000002</v>
      </c>
      <c r="AT192" s="678">
        <f t="shared" si="51"/>
        <v>1.2375689984000002</v>
      </c>
      <c r="AU192" s="678">
        <f t="shared" si="51"/>
        <v>1.3405347390668803</v>
      </c>
      <c r="AV192" s="678">
        <f t="shared" si="51"/>
        <v>1.4520672293572445</v>
      </c>
      <c r="AW192" s="745">
        <f t="shared" si="46"/>
        <v>6.3038829668241263</v>
      </c>
      <c r="AX192" s="854">
        <f t="shared" si="47"/>
        <v>18.367957362541159</v>
      </c>
      <c r="AY192" s="1090">
        <v>0.99</v>
      </c>
      <c r="AZ192" s="964">
        <v>4.16</v>
      </c>
      <c r="BA192" s="964">
        <v>-23.26</v>
      </c>
      <c r="BB192" s="964">
        <v>-3.34</v>
      </c>
      <c r="BC192" s="964">
        <v>-8.58</v>
      </c>
      <c r="BE192" s="701">
        <v>2010</v>
      </c>
      <c r="BF192" s="986" t="e">
        <f>#VALUE!</f>
        <v>#VALUE!</v>
      </c>
      <c r="BG192" s="972">
        <v>24.5</v>
      </c>
    </row>
    <row r="193" spans="1:59" ht="11.25" customHeight="1" x14ac:dyDescent="0.2">
      <c r="A193" s="566" t="s">
        <v>192</v>
      </c>
      <c r="B193" s="651" t="s">
        <v>193</v>
      </c>
      <c r="C193" s="1080" t="s">
        <v>129</v>
      </c>
      <c r="D193" s="1080" t="s">
        <v>4442</v>
      </c>
      <c r="E193" s="835">
        <v>55</v>
      </c>
      <c r="F193" s="554">
        <v>16</v>
      </c>
      <c r="G193" s="554" t="s">
        <v>116</v>
      </c>
      <c r="H193" s="554" t="s">
        <v>116</v>
      </c>
      <c r="I193" s="959">
        <v>59.52</v>
      </c>
      <c r="J193" s="745">
        <f t="shared" si="35"/>
        <v>2.82258064516129</v>
      </c>
      <c r="K193" s="968">
        <v>0.42</v>
      </c>
      <c r="L193" s="679">
        <v>4</v>
      </c>
      <c r="M193" s="736">
        <f t="shared" si="36"/>
        <v>1.68</v>
      </c>
      <c r="N193" s="644" t="s">
        <v>108</v>
      </c>
      <c r="O193" s="838">
        <v>0.4</v>
      </c>
      <c r="P193" s="958">
        <v>43209</v>
      </c>
      <c r="Q193" s="958">
        <v>43235</v>
      </c>
      <c r="R193" s="736">
        <f t="shared" si="37"/>
        <v>4.9999999999999902</v>
      </c>
      <c r="S193" s="802">
        <f>IF(INDEX(Historical!$D$7:$D$1452,MATCH(B193,Historical!$B$7:$B$1452,0))=0,"n/a",(INDEX(Historical!$C$7:$C$1452,MATCH(B193,Historical!$B$7:$B$1452,0))/INDEX(Historical!$D$7:$D$1452,MATCH(B193,Historical!$B$7:$B$1452,0))-1)*100)</f>
        <v>2.5806451612903292</v>
      </c>
      <c r="T193" s="802">
        <f>IF(INDEX(Historical!$F$7:$F$1452,MATCH(B193,Historical!$B$7:$B$1452,0))=0,"n/a",((INDEX(Historical!$C$7:$C$1452,MATCH(B193,Historical!$B$7:$B$1452,0))/INDEX(Historical!$F$7:$F$1452,MATCH(B193,Historical!$B$7:$B$1452,0)))^(1/3)-1)*100)</f>
        <v>3.8411749118000049</v>
      </c>
      <c r="U193" s="802">
        <f>IF(INDEX(Historical!$I$7:$I$1452,MATCH(B193,Historical!$B$7:$B$1452,0))=0,"n/a",((INDEX(Historical!$C$7:$C$1452,MATCH(B193,Historical!$B$7:$B$1452,0))/INDEX(Historical!$I$7:$I$1452,MATCH(B193,Historical!$B$7:$B$1452,0)))^(1/5)-1)*100)</f>
        <v>5.4405004965350168</v>
      </c>
      <c r="V193" s="802">
        <f>IF(INDEX(Historical!$O$7:$O$1452,MATCH(B193,Historical!$B$7:$B$1452,0))=0,"n/a",((INDEX(Historical!$C$7:$C$1452,MATCH(B193,Historical!$B$7:$B$1452,0))/INDEX(Historical!$O$7:$O$1452,MATCH(B193,Historical!$B$7:$B$1452,0)))^(1/10)-1)*100)</f>
        <v>8.5500201556611533</v>
      </c>
      <c r="W193" s="803">
        <f t="shared" si="38"/>
        <v>0.63631434750861304</v>
      </c>
      <c r="X193" s="804">
        <f t="shared" si="39"/>
        <v>54.405004965350166</v>
      </c>
      <c r="Y193" s="759"/>
      <c r="Z193" s="745">
        <f t="shared" si="40"/>
        <v>61.53846153846154</v>
      </c>
      <c r="AA193" s="678">
        <f t="shared" si="41"/>
        <v>21.802197802197803</v>
      </c>
      <c r="AB193" s="679">
        <v>12</v>
      </c>
      <c r="AC193" s="959">
        <v>2.73</v>
      </c>
      <c r="AD193" s="959">
        <v>4.2</v>
      </c>
      <c r="AE193" s="959">
        <v>3.41</v>
      </c>
      <c r="AF193" s="961" t="s">
        <v>138</v>
      </c>
      <c r="AG193" s="962">
        <v>-671</v>
      </c>
      <c r="AH193" s="959">
        <v>-4.7</v>
      </c>
      <c r="AI193" s="959">
        <v>2.29</v>
      </c>
      <c r="AJ193" s="959">
        <v>0.1</v>
      </c>
      <c r="AK193" s="959">
        <v>5.2</v>
      </c>
      <c r="AL193" s="969">
        <v>53290</v>
      </c>
      <c r="AM193" s="964">
        <v>0.3</v>
      </c>
      <c r="AN193" s="961" t="s">
        <v>138</v>
      </c>
      <c r="AO193" s="845">
        <f t="shared" si="42"/>
        <v>-13.539116660501495</v>
      </c>
      <c r="AP193" s="846">
        <f t="shared" si="43"/>
        <v>8.2630811416963077</v>
      </c>
      <c r="AQ193" s="680" t="str">
        <f t="shared" si="44"/>
        <v>n/a</v>
      </c>
      <c r="AR193" s="745">
        <f>INDEX(Historical!$C$7:$C$1452,MATCH(B193,Historical!$B$7:$B$1452,0))*IF(AH193="n/a",1.03,IF(AH193&lt;0,1.01,IF(AH193&gt;10,1.1,(1+AH193/100))))</f>
        <v>1.6059000000000003</v>
      </c>
      <c r="AS193" s="678">
        <f t="shared" si="45"/>
        <v>1.6426751100000001</v>
      </c>
      <c r="AT193" s="678">
        <f t="shared" si="51"/>
        <v>1.7280942157200001</v>
      </c>
      <c r="AU193" s="678">
        <f t="shared" si="51"/>
        <v>1.8179551149374402</v>
      </c>
      <c r="AV193" s="678">
        <f t="shared" si="51"/>
        <v>1.9124887809141873</v>
      </c>
      <c r="AW193" s="745">
        <f t="shared" si="46"/>
        <v>8.7071132215716283</v>
      </c>
      <c r="AX193" s="854">
        <f t="shared" si="47"/>
        <v>14.628886460973836</v>
      </c>
      <c r="AY193" s="1090">
        <v>0.69</v>
      </c>
      <c r="AZ193" s="964">
        <v>3.6799999999999997</v>
      </c>
      <c r="BA193" s="964">
        <v>-23.599999999999998</v>
      </c>
      <c r="BB193" s="964">
        <v>-4.24</v>
      </c>
      <c r="BC193" s="964">
        <v>-8.64</v>
      </c>
      <c r="BE193" s="701">
        <v>1964</v>
      </c>
      <c r="BF193" s="986" t="e">
        <f>#VALUE!</f>
        <v>#VALUE!</v>
      </c>
      <c r="BG193" s="972">
        <v>16.600000000000001</v>
      </c>
    </row>
    <row r="194" spans="1:59" ht="11.25" customHeight="1" x14ac:dyDescent="0.2">
      <c r="A194" s="645" t="s">
        <v>1096</v>
      </c>
      <c r="B194" s="651" t="s">
        <v>1097</v>
      </c>
      <c r="C194" s="1080" t="s">
        <v>109</v>
      </c>
      <c r="D194" s="1080" t="s">
        <v>4427</v>
      </c>
      <c r="E194" s="835">
        <v>8</v>
      </c>
      <c r="F194" s="554">
        <v>493</v>
      </c>
      <c r="G194" s="554" t="s">
        <v>107</v>
      </c>
      <c r="H194" s="554" t="s">
        <v>107</v>
      </c>
      <c r="I194" s="966">
        <v>36.29</v>
      </c>
      <c r="J194" s="745">
        <f t="shared" si="35"/>
        <v>2.8658032515844587</v>
      </c>
      <c r="K194" s="968">
        <v>0.26</v>
      </c>
      <c r="L194" s="679">
        <v>4</v>
      </c>
      <c r="M194" s="736">
        <f t="shared" si="36"/>
        <v>1.04</v>
      </c>
      <c r="N194" s="644" t="s">
        <v>438</v>
      </c>
      <c r="O194" s="838">
        <v>0.22</v>
      </c>
      <c r="P194" s="958">
        <v>43228</v>
      </c>
      <c r="Q194" s="958">
        <v>43243</v>
      </c>
      <c r="R194" s="736">
        <f t="shared" si="37"/>
        <v>18.181818181818183</v>
      </c>
      <c r="S194" s="802">
        <f>IF(INDEX(Historical!$D$7:$D$1452,MATCH(B194,Historical!$B$7:$B$1452,0))=0,"n/a",(INDEX(Historical!$C$7:$C$1452,MATCH(B194,Historical!$B$7:$B$1452,0))/INDEX(Historical!$D$7:$D$1452,MATCH(B194,Historical!$B$7:$B$1452,0))-1)*100)</f>
        <v>14.285714285714279</v>
      </c>
      <c r="T194" s="802">
        <f>IF(INDEX(Historical!$F$7:$F$1452,MATCH(B194,Historical!$B$7:$B$1452,0))=0,"n/a",((INDEX(Historical!$C$7:$C$1452,MATCH(B194,Historical!$B$7:$B$1452,0))/INDEX(Historical!$F$7:$F$1452,MATCH(B194,Historical!$B$7:$B$1452,0)))^(1/3)-1)*100)</f>
        <v>17.678277844202107</v>
      </c>
      <c r="U194" s="802">
        <f>IF(INDEX(Historical!$I$7:$I$1452,MATCH(B194,Historical!$B$7:$B$1452,0))=0,"n/a",((INDEX(Historical!$C$7:$C$1452,MATCH(B194,Historical!$B$7:$B$1452,0))/INDEX(Historical!$I$7:$I$1452,MATCH(B194,Historical!$B$7:$B$1452,0)))^(1/5)-1)*100)</f>
        <v>20.948573633505596</v>
      </c>
      <c r="V194" s="802">
        <f>IF(INDEX(Historical!$O$7:$O$1452,MATCH(B194,Historical!$B$7:$B$1452,0))=0,"n/a",((INDEX(Historical!$C$7:$C$1452,MATCH(B194,Historical!$B$7:$B$1452,0))/INDEX(Historical!$O$7:$O$1452,MATCH(B194,Historical!$B$7:$B$1452,0)))^(1/10)-1)*100)</f>
        <v>2.9186008964760646</v>
      </c>
      <c r="W194" s="803">
        <f t="shared" si="38"/>
        <v>7.1776081679406811</v>
      </c>
      <c r="X194" s="804">
        <f t="shared" si="39"/>
        <v>1.7312870771492228</v>
      </c>
      <c r="Y194" s="967"/>
      <c r="Z194" s="745">
        <f t="shared" si="40"/>
        <v>48.148148148148145</v>
      </c>
      <c r="AA194" s="678">
        <f t="shared" si="41"/>
        <v>16.800925925925924</v>
      </c>
      <c r="AB194" s="679">
        <v>12</v>
      </c>
      <c r="AC194" s="959">
        <v>2.16</v>
      </c>
      <c r="AD194" s="959">
        <v>2.2400000000000002</v>
      </c>
      <c r="AE194" s="959">
        <v>5.65</v>
      </c>
      <c r="AF194" s="959">
        <v>1.33</v>
      </c>
      <c r="AG194" s="959">
        <v>7.3</v>
      </c>
      <c r="AH194" s="959">
        <v>14.2</v>
      </c>
      <c r="AI194" s="959">
        <v>13.79</v>
      </c>
      <c r="AJ194" s="959">
        <v>12.1</v>
      </c>
      <c r="AK194" s="959">
        <v>7.5</v>
      </c>
      <c r="AL194" s="969">
        <v>2690</v>
      </c>
      <c r="AM194" s="964">
        <v>0.4</v>
      </c>
      <c r="AN194" s="959">
        <v>0.02</v>
      </c>
      <c r="AO194" s="845">
        <f t="shared" si="42"/>
        <v>7.0134509591641319</v>
      </c>
      <c r="AP194" s="846">
        <f t="shared" si="43"/>
        <v>23.814376885090056</v>
      </c>
      <c r="AQ194" s="680">
        <f t="shared" si="44"/>
        <v>-0.3445235234432853</v>
      </c>
      <c r="AR194" s="745">
        <f>INDEX(Historical!$C$7:$C$1452,MATCH(B194,Historical!$B$7:$B$1452,0))*IF(AH194="n/a",1.03,IF(AH194&lt;0,1.01,IF(AH194&gt;10,1.1,(1+AH194/100))))</f>
        <v>0.96800000000000008</v>
      </c>
      <c r="AS194" s="678">
        <f t="shared" si="45"/>
        <v>1.0648000000000002</v>
      </c>
      <c r="AT194" s="678">
        <f t="shared" si="51"/>
        <v>1.1446600000000002</v>
      </c>
      <c r="AU194" s="678">
        <f t="shared" si="51"/>
        <v>1.2305095000000001</v>
      </c>
      <c r="AV194" s="678">
        <f t="shared" si="51"/>
        <v>1.3227977125000001</v>
      </c>
      <c r="AW194" s="745">
        <f t="shared" si="46"/>
        <v>5.7307672125000009</v>
      </c>
      <c r="AX194" s="854">
        <f t="shared" si="47"/>
        <v>15.791587799669331</v>
      </c>
      <c r="AY194" s="1090">
        <v>1.0900000000000001</v>
      </c>
      <c r="AZ194" s="964">
        <v>16.189999999999998</v>
      </c>
      <c r="BA194" s="964">
        <v>-22.02</v>
      </c>
      <c r="BB194" s="964">
        <v>-2.59</v>
      </c>
      <c r="BC194" s="964">
        <v>-10.61</v>
      </c>
      <c r="BE194" s="701">
        <v>2011</v>
      </c>
      <c r="BF194" s="986" t="e">
        <f>#VALUE!</f>
        <v>#VALUE!</v>
      </c>
      <c r="BG194" s="972">
        <v>1.0999999999999999</v>
      </c>
    </row>
    <row r="195" spans="1:59" ht="11.25" customHeight="1" x14ac:dyDescent="0.2">
      <c r="A195" s="645" t="s">
        <v>521</v>
      </c>
      <c r="B195" s="651" t="s">
        <v>522</v>
      </c>
      <c r="C195" s="1080" t="s">
        <v>248</v>
      </c>
      <c r="D195" s="1080" t="s">
        <v>4446</v>
      </c>
      <c r="E195" s="835">
        <v>13</v>
      </c>
      <c r="F195" s="554">
        <v>293</v>
      </c>
      <c r="G195" s="554" t="s">
        <v>107</v>
      </c>
      <c r="H195" s="554" t="s">
        <v>107</v>
      </c>
      <c r="I195" s="966">
        <v>84.09</v>
      </c>
      <c r="J195" s="745">
        <f t="shared" si="35"/>
        <v>1.1416339636104174</v>
      </c>
      <c r="K195" s="968">
        <v>0.24</v>
      </c>
      <c r="L195" s="679">
        <v>4</v>
      </c>
      <c r="M195" s="736">
        <f t="shared" si="36"/>
        <v>0.96</v>
      </c>
      <c r="N195" s="644" t="s">
        <v>613</v>
      </c>
      <c r="O195" s="838">
        <v>0.22</v>
      </c>
      <c r="P195" s="958">
        <v>43418</v>
      </c>
      <c r="Q195" s="958">
        <v>43433</v>
      </c>
      <c r="R195" s="736">
        <f t="shared" si="37"/>
        <v>9.0909090909090864</v>
      </c>
      <c r="S195" s="802">
        <f>IF(INDEX(Historical!$D$7:$D$1452,MATCH(B195,Historical!$B$7:$B$1452,0))=0,"n/a",(INDEX(Historical!$C$7:$C$1452,MATCH(B195,Historical!$B$7:$B$1452,0))/INDEX(Historical!$D$7:$D$1452,MATCH(B195,Historical!$B$7:$B$1452,0))-1)*100)</f>
        <v>5.7971014492753659</v>
      </c>
      <c r="T195" s="802">
        <f>IF(INDEX(Historical!$F$7:$F$1452,MATCH(B195,Historical!$B$7:$B$1452,0))=0,"n/a",((INDEX(Historical!$C$7:$C$1452,MATCH(B195,Historical!$B$7:$B$1452,0))/INDEX(Historical!$F$7:$F$1452,MATCH(B195,Historical!$B$7:$B$1452,0)))^(1/3)-1)*100)</f>
        <v>8.5965432728004831</v>
      </c>
      <c r="U195" s="802">
        <f>IF(INDEX(Historical!$I$7:$I$1452,MATCH(B195,Historical!$B$7:$B$1452,0))=0,"n/a",((INDEX(Historical!$C$7:$C$1452,MATCH(B195,Historical!$B$7:$B$1452,0))/INDEX(Historical!$I$7:$I$1452,MATCH(B195,Historical!$B$7:$B$1452,0)))^(1/5)-1)*100)</f>
        <v>10.655762905753008</v>
      </c>
      <c r="V195" s="802">
        <f>IF(INDEX(Historical!$O$7:$O$1452,MATCH(B195,Historical!$B$7:$B$1452,0))=0,"n/a",((INDEX(Historical!$C$7:$C$1452,MATCH(B195,Historical!$B$7:$B$1452,0))/INDEX(Historical!$O$7:$O$1452,MATCH(B195,Historical!$B$7:$B$1452,0)))^(1/10)-1)*100)</f>
        <v>9.6711724149953326</v>
      </c>
      <c r="W195" s="803">
        <f t="shared" si="38"/>
        <v>1.1018067353686145</v>
      </c>
      <c r="X195" s="804">
        <f t="shared" si="39"/>
        <v>5.0741728122633365</v>
      </c>
      <c r="Y195" s="967"/>
      <c r="Z195" s="745">
        <f t="shared" si="40"/>
        <v>42.290748898678409</v>
      </c>
      <c r="AA195" s="678">
        <f t="shared" si="41"/>
        <v>37.044052863436121</v>
      </c>
      <c r="AB195" s="679">
        <v>12</v>
      </c>
      <c r="AC195" s="959">
        <v>2.27</v>
      </c>
      <c r="AD195" s="959">
        <v>3.17</v>
      </c>
      <c r="AE195" s="959">
        <v>2.2200000000000002</v>
      </c>
      <c r="AF195" s="959">
        <v>3.51</v>
      </c>
      <c r="AG195" s="959">
        <v>9</v>
      </c>
      <c r="AH195" s="959">
        <v>-40.1</v>
      </c>
      <c r="AI195" s="959">
        <v>12.44</v>
      </c>
      <c r="AJ195" s="959">
        <v>2.1</v>
      </c>
      <c r="AK195" s="959">
        <v>11.700000000000001</v>
      </c>
      <c r="AL195" s="969">
        <v>5920</v>
      </c>
      <c r="AM195" s="964">
        <v>3.5000000000000004</v>
      </c>
      <c r="AN195" s="959">
        <v>0</v>
      </c>
      <c r="AO195" s="845">
        <f t="shared" si="42"/>
        <v>-25.246655994072697</v>
      </c>
      <c r="AP195" s="846">
        <f t="shared" si="43"/>
        <v>11.797396869363425</v>
      </c>
      <c r="AQ195" s="680">
        <f t="shared" si="44"/>
        <v>140.39285028253303</v>
      </c>
      <c r="AR195" s="745">
        <f>INDEX(Historical!$C$7:$C$1452,MATCH(B195,Historical!$B$7:$B$1452,0))*IF(AH195="n/a",1.03,IF(AH195&lt;0,1.01,IF(AH195&gt;10,1.1,(1+AH195/100))))</f>
        <v>0.73729999999999996</v>
      </c>
      <c r="AS195" s="678">
        <f t="shared" si="45"/>
        <v>0.81103000000000003</v>
      </c>
      <c r="AT195" s="678">
        <f t="shared" si="51"/>
        <v>0.89213300000000006</v>
      </c>
      <c r="AU195" s="678">
        <f t="shared" si="51"/>
        <v>0.98134630000000012</v>
      </c>
      <c r="AV195" s="678">
        <f t="shared" si="51"/>
        <v>1.0794809300000001</v>
      </c>
      <c r="AW195" s="745">
        <f t="shared" si="46"/>
        <v>4.5012902300000004</v>
      </c>
      <c r="AX195" s="854">
        <f t="shared" si="47"/>
        <v>5.3529435485789039</v>
      </c>
      <c r="AY195" s="1090">
        <v>0.73</v>
      </c>
      <c r="AZ195" s="964">
        <v>19.52</v>
      </c>
      <c r="BA195" s="964">
        <v>-12.17</v>
      </c>
      <c r="BB195" s="964">
        <v>-5.18</v>
      </c>
      <c r="BC195" s="964">
        <v>-4.07</v>
      </c>
      <c r="BE195" s="701">
        <v>2006</v>
      </c>
      <c r="BF195" s="986" t="e">
        <f>#VALUE!</f>
        <v>#VALUE!</v>
      </c>
      <c r="BG195" s="972">
        <v>6.6000000000000005</v>
      </c>
    </row>
    <row r="196" spans="1:59" ht="11.25" customHeight="1" x14ac:dyDescent="0.2">
      <c r="A196" s="645" t="s">
        <v>524</v>
      </c>
      <c r="B196" s="651" t="s">
        <v>525</v>
      </c>
      <c r="C196" s="1080" t="s">
        <v>4431</v>
      </c>
      <c r="D196" s="1080" t="s">
        <v>526</v>
      </c>
      <c r="E196" s="835">
        <v>11</v>
      </c>
      <c r="F196" s="554">
        <v>308</v>
      </c>
      <c r="G196" s="554" t="s">
        <v>107</v>
      </c>
      <c r="H196" s="554" t="s">
        <v>107</v>
      </c>
      <c r="I196" s="966">
        <v>34.049999999999997</v>
      </c>
      <c r="J196" s="745">
        <f t="shared" si="35"/>
        <v>2.2320117474302497</v>
      </c>
      <c r="K196" s="968">
        <v>0.19</v>
      </c>
      <c r="L196" s="679">
        <v>4</v>
      </c>
      <c r="M196" s="736">
        <f t="shared" si="36"/>
        <v>0.76</v>
      </c>
      <c r="N196" s="644" t="s">
        <v>416</v>
      </c>
      <c r="O196" s="838">
        <v>0.1575</v>
      </c>
      <c r="P196" s="958">
        <v>43193</v>
      </c>
      <c r="Q196" s="958">
        <v>43215</v>
      </c>
      <c r="R196" s="736">
        <f t="shared" si="37"/>
        <v>20.634920634920636</v>
      </c>
      <c r="S196" s="802">
        <f>IF(INDEX(Historical!$D$7:$D$1452,MATCH(B196,Historical!$B$7:$B$1452,0))=0,"n/a",(INDEX(Historical!$C$7:$C$1452,MATCH(B196,Historical!$B$7:$B$1452,0))/INDEX(Historical!$D$7:$D$1452,MATCH(B196,Historical!$B$7:$B$1452,0))-1)*100)</f>
        <v>13.488372093023271</v>
      </c>
      <c r="T196" s="802">
        <f>IF(INDEX(Historical!$F$7:$F$1452,MATCH(B196,Historical!$B$7:$B$1452,0))=0,"n/a",((INDEX(Historical!$C$7:$C$1452,MATCH(B196,Historical!$B$7:$B$1452,0))/INDEX(Historical!$F$7:$F$1452,MATCH(B196,Historical!$B$7:$B$1452,0)))^(1/3)-1)*100)</f>
        <v>11.930091646061225</v>
      </c>
      <c r="U196" s="802">
        <f>IF(INDEX(Historical!$I$7:$I$1452,MATCH(B196,Historical!$B$7:$B$1452,0))=0,"n/a",((INDEX(Historical!$C$7:$C$1452,MATCH(B196,Historical!$B$7:$B$1452,0))/INDEX(Historical!$I$7:$I$1452,MATCH(B196,Historical!$B$7:$B$1452,0)))^(1/5)-1)*100)</f>
        <v>14.869835499703509</v>
      </c>
      <c r="V196" s="802" t="str">
        <f>IF(INDEX(Historical!$O$7:$O$1452,MATCH(B196,Historical!$B$7:$B$1452,0))=0,"n/a",((INDEX(Historical!$C$7:$C$1452,MATCH(B196,Historical!$B$7:$B$1452,0))/INDEX(Historical!$O$7:$O$1452,MATCH(B196,Historical!$B$7:$B$1452,0)))^(1/10)-1)*100)</f>
        <v>n/a</v>
      </c>
      <c r="W196" s="803" t="str">
        <f t="shared" si="38"/>
        <v>n/a</v>
      </c>
      <c r="X196" s="804">
        <f t="shared" si="39"/>
        <v>1.1801456745796437</v>
      </c>
      <c r="Y196" s="756"/>
      <c r="Z196" s="745">
        <f t="shared" si="40"/>
        <v>31.147540983606557</v>
      </c>
      <c r="AA196" s="678">
        <f t="shared" si="41"/>
        <v>13.954918032786884</v>
      </c>
      <c r="AB196" s="679">
        <v>12</v>
      </c>
      <c r="AC196" s="959">
        <v>2.44</v>
      </c>
      <c r="AD196" s="959">
        <v>0.76</v>
      </c>
      <c r="AE196" s="959">
        <v>1.78</v>
      </c>
      <c r="AF196" s="959">
        <v>2.17</v>
      </c>
      <c r="AG196" s="959">
        <v>34.5</v>
      </c>
      <c r="AH196" s="959">
        <v>17.599999999999998</v>
      </c>
      <c r="AI196" s="959">
        <v>9.8000000000000007</v>
      </c>
      <c r="AJ196" s="959">
        <v>12.6</v>
      </c>
      <c r="AK196" s="959">
        <v>18.399999999999999</v>
      </c>
      <c r="AL196" s="969">
        <v>158100</v>
      </c>
      <c r="AM196" s="964">
        <v>0.1</v>
      </c>
      <c r="AN196" s="959">
        <v>1.02</v>
      </c>
      <c r="AO196" s="845">
        <f t="shared" si="42"/>
        <v>3.1469292143468746</v>
      </c>
      <c r="AP196" s="846">
        <f t="shared" si="43"/>
        <v>17.101847247133758</v>
      </c>
      <c r="AQ196" s="680">
        <f t="shared" si="44"/>
        <v>16.011823403474288</v>
      </c>
      <c r="AR196" s="745">
        <f>INDEX(Historical!$C$7:$C$1452,MATCH(B196,Historical!$B$7:$B$1452,0))*IF(AH196="n/a",1.03,IF(AH196&lt;0,1.01,IF(AH196&gt;10,1.1,(1+AH196/100))))</f>
        <v>0.67100000000000015</v>
      </c>
      <c r="AS196" s="678">
        <f t="shared" si="45"/>
        <v>0.73675800000000025</v>
      </c>
      <c r="AT196" s="678">
        <f t="shared" si="51"/>
        <v>0.81043380000000032</v>
      </c>
      <c r="AU196" s="678">
        <f t="shared" si="51"/>
        <v>0.89147718000000042</v>
      </c>
      <c r="AV196" s="678">
        <f t="shared" si="51"/>
        <v>0.98062489800000052</v>
      </c>
      <c r="AW196" s="745">
        <f t="shared" si="46"/>
        <v>4.0902938780000015</v>
      </c>
      <c r="AX196" s="854">
        <f t="shared" si="47"/>
        <v>12.012610508076364</v>
      </c>
      <c r="AY196" s="1090">
        <v>0.97</v>
      </c>
      <c r="AZ196" s="964">
        <v>11.899999999999999</v>
      </c>
      <c r="BA196" s="964">
        <v>-22.61</v>
      </c>
      <c r="BB196" s="964">
        <v>-7.75</v>
      </c>
      <c r="BC196" s="964">
        <v>-2.12</v>
      </c>
      <c r="BE196" s="701">
        <v>2008</v>
      </c>
      <c r="BF196" s="986" t="e">
        <f>#VALUE!</f>
        <v>#VALUE!</v>
      </c>
      <c r="BG196" s="972">
        <v>12.6</v>
      </c>
    </row>
    <row r="197" spans="1:59" s="882" customFormat="1" ht="11.25" customHeight="1" x14ac:dyDescent="0.2">
      <c r="A197" s="740" t="s">
        <v>1098</v>
      </c>
      <c r="B197" s="890" t="s">
        <v>1099</v>
      </c>
      <c r="C197" s="1080" t="s">
        <v>109</v>
      </c>
      <c r="D197" s="1080" t="s">
        <v>4427</v>
      </c>
      <c r="E197" s="862">
        <v>9</v>
      </c>
      <c r="F197" s="554">
        <v>394</v>
      </c>
      <c r="G197" s="1179" t="s">
        <v>38</v>
      </c>
      <c r="H197" s="1179" t="s">
        <v>38</v>
      </c>
      <c r="I197" s="863">
        <v>68.69</v>
      </c>
      <c r="J197" s="864">
        <f t="shared" si="35"/>
        <v>3.4939583636628329</v>
      </c>
      <c r="K197" s="865">
        <v>0.6</v>
      </c>
      <c r="L197" s="866">
        <v>4</v>
      </c>
      <c r="M197" s="867">
        <f t="shared" si="36"/>
        <v>2.4</v>
      </c>
      <c r="N197" s="868" t="s">
        <v>147</v>
      </c>
      <c r="O197" s="869">
        <v>0.34</v>
      </c>
      <c r="P197" s="870">
        <v>43356</v>
      </c>
      <c r="Q197" s="870">
        <v>43374</v>
      </c>
      <c r="R197" s="867">
        <f t="shared" si="37"/>
        <v>76.470588235294102</v>
      </c>
      <c r="S197" s="802">
        <f>IF(INDEX(Historical!$D$7:$D$1452,MATCH(B197,Historical!$B$7:$B$1452,0))=0,"n/a",(INDEX(Historical!$C$7:$C$1452,MATCH(B197,Historical!$B$7:$B$1452,0))/INDEX(Historical!$D$7:$D$1452,MATCH(B197,Historical!$B$7:$B$1452,0))-1)*100)</f>
        <v>24.137931034482762</v>
      </c>
      <c r="T197" s="802">
        <f>IF(INDEX(Historical!$F$7:$F$1452,MATCH(B197,Historical!$B$7:$B$1452,0))=0,"n/a",((INDEX(Historical!$C$7:$C$1452,MATCH(B197,Historical!$B$7:$B$1452,0))/INDEX(Historical!$F$7:$F$1452,MATCH(B197,Historical!$B$7:$B$1452,0)))^(1/3)-1)*100)</f>
        <v>12.426853035294627</v>
      </c>
      <c r="U197" s="802">
        <f>IF(INDEX(Historical!$I$7:$I$1452,MATCH(B197,Historical!$B$7:$B$1452,0))=0,"n/a",((INDEX(Historical!$C$7:$C$1452,MATCH(B197,Historical!$B$7:$B$1452,0))/INDEX(Historical!$I$7:$I$1452,MATCH(B197,Historical!$B$7:$B$1452,0)))^(1/5)-1)*100)</f>
        <v>16.651613497612306</v>
      </c>
      <c r="V197" s="802">
        <f>IF(INDEX(Historical!$O$7:$O$1452,MATCH(B197,Historical!$B$7:$B$1452,0))=0,"n/a",((INDEX(Historical!$C$7:$C$1452,MATCH(B197,Historical!$B$7:$B$1452,0))/INDEX(Historical!$O$7:$O$1452,MATCH(B197,Historical!$B$7:$B$1452,0)))^(1/10)-1)*100)</f>
        <v>-8.0874101770873175</v>
      </c>
      <c r="W197" s="871" t="str">
        <f t="shared" si="38"/>
        <v>n/a</v>
      </c>
      <c r="X197" s="872">
        <f t="shared" si="39"/>
        <v>1.3761664047613478</v>
      </c>
      <c r="Y197" s="883" t="s">
        <v>4072</v>
      </c>
      <c r="Z197" s="864">
        <f t="shared" si="40"/>
        <v>36.809815950920246</v>
      </c>
      <c r="AA197" s="874">
        <f t="shared" si="41"/>
        <v>10.535276073619633</v>
      </c>
      <c r="AB197" s="866">
        <v>12</v>
      </c>
      <c r="AC197" s="875">
        <v>6.52</v>
      </c>
      <c r="AD197" s="875">
        <v>0.52</v>
      </c>
      <c r="AE197" s="875">
        <v>4.53</v>
      </c>
      <c r="AF197" s="875">
        <v>1.47</v>
      </c>
      <c r="AG197" s="875">
        <v>13</v>
      </c>
      <c r="AH197" s="875">
        <v>77.600000000000009</v>
      </c>
      <c r="AI197" s="875">
        <v>12.09</v>
      </c>
      <c r="AJ197" s="875">
        <v>12.1</v>
      </c>
      <c r="AK197" s="875">
        <v>20.100000000000001</v>
      </c>
      <c r="AL197" s="876">
        <v>11300</v>
      </c>
      <c r="AM197" s="877">
        <v>0.2</v>
      </c>
      <c r="AN197" s="875">
        <v>0.82</v>
      </c>
      <c r="AO197" s="878">
        <f t="shared" si="42"/>
        <v>9.6102957876555077</v>
      </c>
      <c r="AP197" s="879">
        <f t="shared" si="43"/>
        <v>20.14557186127514</v>
      </c>
      <c r="AQ197" s="880">
        <f t="shared" si="44"/>
        <v>-17.035868986863811</v>
      </c>
      <c r="AR197" s="745">
        <f>INDEX(Historical!$C$7:$C$1452,MATCH(B197,Historical!$B$7:$B$1452,0))*IF(AH197="n/a",1.03,IF(AH197&lt;0,1.01,IF(AH197&gt;10,1.1,(1+AH197/100))))</f>
        <v>1.1880000000000002</v>
      </c>
      <c r="AS197" s="874">
        <f t="shared" si="45"/>
        <v>1.3068000000000002</v>
      </c>
      <c r="AT197" s="874">
        <f t="shared" si="51"/>
        <v>1.4374800000000003</v>
      </c>
      <c r="AU197" s="874">
        <f t="shared" si="51"/>
        <v>1.5812280000000005</v>
      </c>
      <c r="AV197" s="874">
        <f t="shared" si="51"/>
        <v>1.7393508000000006</v>
      </c>
      <c r="AW197" s="864">
        <f t="shared" si="46"/>
        <v>7.252858800000002</v>
      </c>
      <c r="AX197" s="881">
        <f t="shared" si="47"/>
        <v>10.558827776968995</v>
      </c>
      <c r="AY197" s="1091">
        <v>1.39</v>
      </c>
      <c r="AZ197" s="877">
        <v>7.85</v>
      </c>
      <c r="BA197" s="877">
        <v>-33.090000000000003</v>
      </c>
      <c r="BB197" s="877">
        <v>-11.26</v>
      </c>
      <c r="BC197" s="877">
        <v>-24.27</v>
      </c>
      <c r="BD197" s="1007"/>
      <c r="BE197" s="701">
        <v>2010</v>
      </c>
      <c r="BF197" s="986" t="e">
        <f>#VALUE!</f>
        <v>#VALUE!</v>
      </c>
      <c r="BG197" s="938">
        <v>1.4000000000000001</v>
      </c>
    </row>
    <row r="198" spans="1:59" ht="11.25" customHeight="1" x14ac:dyDescent="0.2">
      <c r="A198" s="645" t="s">
        <v>1100</v>
      </c>
      <c r="B198" s="651" t="s">
        <v>1101</v>
      </c>
      <c r="C198" s="1080" t="s">
        <v>113</v>
      </c>
      <c r="D198" s="1080" t="s">
        <v>4453</v>
      </c>
      <c r="E198" s="835">
        <v>6</v>
      </c>
      <c r="F198" s="554">
        <v>746</v>
      </c>
      <c r="G198" s="554" t="s">
        <v>107</v>
      </c>
      <c r="H198" s="554" t="s">
        <v>107</v>
      </c>
      <c r="I198" s="966">
        <v>43.68</v>
      </c>
      <c r="J198" s="745">
        <f t="shared" si="35"/>
        <v>0.82417582417582425</v>
      </c>
      <c r="K198" s="968">
        <v>0.09</v>
      </c>
      <c r="L198" s="679">
        <v>4</v>
      </c>
      <c r="M198" s="736">
        <f t="shared" si="36"/>
        <v>0.36</v>
      </c>
      <c r="N198" s="644" t="s">
        <v>1000</v>
      </c>
      <c r="O198" s="838">
        <v>8.5000000000000006E-2</v>
      </c>
      <c r="P198" s="958">
        <v>43412</v>
      </c>
      <c r="Q198" s="958">
        <v>43424</v>
      </c>
      <c r="R198" s="736">
        <f t="shared" si="37"/>
        <v>5.8823529411764595</v>
      </c>
      <c r="S198" s="802">
        <f>IF(INDEX(Historical!$D$7:$D$1452,MATCH(B198,Historical!$B$7:$B$1452,0))=0,"n/a",(INDEX(Historical!$C$7:$C$1452,MATCH(B198,Historical!$B$7:$B$1452,0))/INDEX(Historical!$D$7:$D$1452,MATCH(B198,Historical!$B$7:$B$1452,0))-1)*100)</f>
        <v>7.2727272727272529</v>
      </c>
      <c r="T198" s="802">
        <f>IF(INDEX(Historical!$F$7:$F$1452,MATCH(B198,Historical!$B$7:$B$1452,0))=0,"n/a",((INDEX(Historical!$C$7:$C$1452,MATCH(B198,Historical!$B$7:$B$1452,0))/INDEX(Historical!$F$7:$F$1452,MATCH(B198,Historical!$B$7:$B$1452,0)))^(1/3)-1)*100)</f>
        <v>9.4493447683380296</v>
      </c>
      <c r="U198" s="802">
        <f>IF(INDEX(Historical!$I$7:$I$1452,MATCH(B198,Historical!$B$7:$B$1452,0))=0,"n/a",((INDEX(Historical!$C$7:$C$1452,MATCH(B198,Historical!$B$7:$B$1452,0))/INDEX(Historical!$I$7:$I$1452,MATCH(B198,Historical!$B$7:$B$1452,0)))^(1/5)-1)*100)</f>
        <v>8.083252207959756</v>
      </c>
      <c r="V198" s="802">
        <f>IF(INDEX(Historical!$O$7:$O$1452,MATCH(B198,Historical!$B$7:$B$1452,0))=0,"n/a",((INDEX(Historical!$C$7:$C$1452,MATCH(B198,Historical!$B$7:$B$1452,0))/INDEX(Historical!$O$7:$O$1452,MATCH(B198,Historical!$B$7:$B$1452,0)))^(1/10)-1)*100)</f>
        <v>6.9973633117950573</v>
      </c>
      <c r="W198" s="803">
        <f t="shared" si="38"/>
        <v>1.1551854388258327</v>
      </c>
      <c r="X198" s="804">
        <f t="shared" si="39"/>
        <v>0.2876602209238347</v>
      </c>
      <c r="Y198" s="967" t="s">
        <v>4072</v>
      </c>
      <c r="Z198" s="745">
        <f t="shared" si="40"/>
        <v>15.789473684210527</v>
      </c>
      <c r="AA198" s="678">
        <f t="shared" si="41"/>
        <v>19.157894736842106</v>
      </c>
      <c r="AB198" s="679">
        <v>12</v>
      </c>
      <c r="AC198" s="959">
        <v>2.2799999999999998</v>
      </c>
      <c r="AD198" s="959">
        <v>0.96</v>
      </c>
      <c r="AE198" s="959">
        <v>0.79</v>
      </c>
      <c r="AF198" s="959">
        <v>3.31</v>
      </c>
      <c r="AG198" s="959">
        <v>21.2</v>
      </c>
      <c r="AH198" s="959">
        <v>-29.2</v>
      </c>
      <c r="AI198" s="959">
        <v>11.93</v>
      </c>
      <c r="AJ198" s="959">
        <v>28.1</v>
      </c>
      <c r="AK198" s="959">
        <v>20</v>
      </c>
      <c r="AL198" s="969">
        <v>1630</v>
      </c>
      <c r="AM198" s="964">
        <v>1.4000000000000001</v>
      </c>
      <c r="AN198" s="959">
        <v>0.2</v>
      </c>
      <c r="AO198" s="845">
        <f t="shared" si="42"/>
        <v>-10.250466704706525</v>
      </c>
      <c r="AP198" s="846">
        <f t="shared" si="43"/>
        <v>8.9074280321355808</v>
      </c>
      <c r="AQ198" s="680">
        <f t="shared" si="44"/>
        <v>67.879098796918441</v>
      </c>
      <c r="AR198" s="745">
        <f>INDEX(Historical!$C$7:$C$1452,MATCH(B198,Historical!$B$7:$B$1452,0))*IF(AH198="n/a",1.03,IF(AH198&lt;0,1.01,IF(AH198&gt;10,1.1,(1+AH198/100))))</f>
        <v>0.29794999999999999</v>
      </c>
      <c r="AS198" s="678">
        <f t="shared" si="45"/>
        <v>0.32774500000000001</v>
      </c>
      <c r="AT198" s="678">
        <f t="shared" si="51"/>
        <v>0.36051950000000005</v>
      </c>
      <c r="AU198" s="678">
        <f t="shared" si="51"/>
        <v>0.3965714500000001</v>
      </c>
      <c r="AV198" s="678">
        <f t="shared" si="51"/>
        <v>0.43622859500000016</v>
      </c>
      <c r="AW198" s="745">
        <f t="shared" si="46"/>
        <v>1.8190145450000004</v>
      </c>
      <c r="AX198" s="854">
        <f t="shared" si="47"/>
        <v>4.1644105883699645</v>
      </c>
      <c r="AY198" s="1090">
        <v>1.37</v>
      </c>
      <c r="AZ198" s="964">
        <v>10.86</v>
      </c>
      <c r="BA198" s="964">
        <v>-26.99</v>
      </c>
      <c r="BB198" s="964">
        <v>-13.79</v>
      </c>
      <c r="BC198" s="964">
        <v>-11.450000000000001</v>
      </c>
      <c r="BE198" s="701">
        <v>2013</v>
      </c>
      <c r="BF198" s="986" t="e">
        <f>#VALUE!</f>
        <v>#VALUE!</v>
      </c>
      <c r="BG198" s="972">
        <v>10.100000000000001</v>
      </c>
    </row>
    <row r="199" spans="1:59" ht="11.25" customHeight="1" x14ac:dyDescent="0.2">
      <c r="A199" s="566" t="s">
        <v>195</v>
      </c>
      <c r="B199" s="651" t="s">
        <v>196</v>
      </c>
      <c r="C199" s="1080" t="s">
        <v>109</v>
      </c>
      <c r="D199" s="1080" t="s">
        <v>4427</v>
      </c>
      <c r="E199" s="835">
        <v>50</v>
      </c>
      <c r="F199" s="554">
        <v>27</v>
      </c>
      <c r="G199" s="554" t="s">
        <v>107</v>
      </c>
      <c r="H199" s="554" t="s">
        <v>107</v>
      </c>
      <c r="I199" s="959">
        <v>56.37</v>
      </c>
      <c r="J199" s="745">
        <f t="shared" ref="J199:J262" si="52">(M199/I199)*100</f>
        <v>1.6675536632960797</v>
      </c>
      <c r="K199" s="968">
        <v>0.23499999999999999</v>
      </c>
      <c r="L199" s="679">
        <v>4</v>
      </c>
      <c r="M199" s="736">
        <f t="shared" ref="M199:M262" si="53">K199*L199</f>
        <v>0.94</v>
      </c>
      <c r="N199" s="644" t="s">
        <v>4007</v>
      </c>
      <c r="O199" s="840">
        <v>0.21428571428571427</v>
      </c>
      <c r="P199" s="958">
        <v>43167</v>
      </c>
      <c r="Q199" s="958">
        <v>43185</v>
      </c>
      <c r="R199" s="736">
        <f t="shared" ref="R199:R262" si="54">(K199-O199)/O199*100</f>
        <v>9.6666666666666661</v>
      </c>
      <c r="S199" s="802">
        <f>IF(INDEX(Historical!$D$7:$D$1452,MATCH(B199,Historical!$B$7:$B$1452,0))=0,"n/a",(INDEX(Historical!$C$7:$C$1452,MATCH(B199,Historical!$B$7:$B$1452,0))/INDEX(Historical!$D$7:$D$1452,MATCH(B199,Historical!$B$7:$B$1452,0))-1)*100)</f>
        <v>5.0000000000000044</v>
      </c>
      <c r="T199" s="802">
        <f>IF(INDEX(Historical!$F$7:$F$1452,MATCH(B199,Historical!$B$7:$B$1452,0))=0,"n/a",((INDEX(Historical!$C$7:$C$1452,MATCH(B199,Historical!$B$7:$B$1452,0))/INDEX(Historical!$F$7:$F$1452,MATCH(B199,Historical!$B$7:$B$1452,0)))^(1/3)-1)*100)</f>
        <v>5.0000000000000044</v>
      </c>
      <c r="U199" s="802">
        <f>IF(INDEX(Historical!$I$7:$I$1452,MATCH(B199,Historical!$B$7:$B$1452,0))=0,"n/a",((INDEX(Historical!$C$7:$C$1452,MATCH(B199,Historical!$B$7:$B$1452,0))/INDEX(Historical!$I$7:$I$1452,MATCH(B199,Historical!$B$7:$B$1452,0)))^(1/5)-1)*100)</f>
        <v>5.3025986789594359</v>
      </c>
      <c r="V199" s="802">
        <f>IF(INDEX(Historical!$O$7:$O$1452,MATCH(B199,Historical!$B$7:$B$1452,0))=0,"n/a",((INDEX(Historical!$C$7:$C$1452,MATCH(B199,Historical!$B$7:$B$1452,0))/INDEX(Historical!$O$7:$O$1452,MATCH(B199,Historical!$B$7:$B$1452,0)))^(1/10)-1)*100)</f>
        <v>4.4067044457001492</v>
      </c>
      <c r="W199" s="803">
        <f t="shared" ref="W199:W262" si="55">IF(OR(U199&lt;=0,U199="n/a",V199&lt;=0,V199="n/a"),"n/a",U199/V199)</f>
        <v>1.203302545995218</v>
      </c>
      <c r="X199" s="804" t="str">
        <f t="shared" ref="X199:X262" si="56">IF(OR(AJ199&lt;=0,AJ199="n/a",U199&lt;=0,U199="n/a"),"n/a",U199/AJ199)</f>
        <v>n/a</v>
      </c>
      <c r="Y199" s="765" t="s">
        <v>443</v>
      </c>
      <c r="Z199" s="745">
        <f t="shared" ref="Z199:Z262" si="57">IF(OR(AC199&lt;0.01,AC199="n/a"),"n/a",M199/AC199*100)</f>
        <v>26.256983240223462</v>
      </c>
      <c r="AA199" s="678">
        <f t="shared" ref="AA199:AA262" si="58">IF(OR(AC199&lt;0.01,AC199="n/a"),"n/a",I199/AC199)</f>
        <v>15.74581005586592</v>
      </c>
      <c r="AB199" s="679">
        <v>12</v>
      </c>
      <c r="AC199" s="959">
        <v>3.58</v>
      </c>
      <c r="AD199" s="959">
        <v>1.39</v>
      </c>
      <c r="AE199" s="959">
        <v>7.47</v>
      </c>
      <c r="AF199" s="959">
        <v>2.35</v>
      </c>
      <c r="AG199" s="959">
        <v>15.5</v>
      </c>
      <c r="AH199" s="959">
        <v>13.700000000000001</v>
      </c>
      <c r="AI199" s="959">
        <v>1.3299999999999998</v>
      </c>
      <c r="AJ199" s="959">
        <v>-34.699999999999996</v>
      </c>
      <c r="AK199" s="959">
        <v>11.3</v>
      </c>
      <c r="AL199" s="969">
        <v>6410</v>
      </c>
      <c r="AM199" s="964">
        <v>2.5</v>
      </c>
      <c r="AN199" s="959">
        <v>0</v>
      </c>
      <c r="AO199" s="845">
        <f t="shared" ref="AO199:AO262" si="59">IF(U199="n/a","n/a",IF(AA199&lt;0,"n/a",IF(AA199="n/a","n/a",J199+U199-AA199)))</f>
        <v>-8.7756577136104053</v>
      </c>
      <c r="AP199" s="846">
        <f t="shared" ref="AP199:AP262" si="60">IF(U199="n/a","n/a",J199+U199)</f>
        <v>6.9701523422555152</v>
      </c>
      <c r="AQ199" s="680">
        <f t="shared" ref="AQ199:AQ262" si="61">IF(OR(AC199&lt;0.01,AF199="n/a"),"n/a",(I199/SQRT(22.5*AC199*(I199/AF199))-1)*100)</f>
        <v>28.240492186074473</v>
      </c>
      <c r="AR199" s="745">
        <f>INDEX(Historical!$C$7:$C$1452,MATCH(B199,Historical!$B$7:$B$1452,0))*IF(AH199="n/a",1.03,IF(AH199&lt;0,1.01,IF(AH199&gt;10,1.1,(1+AH199/100))))</f>
        <v>0.94285714285714284</v>
      </c>
      <c r="AS199" s="678">
        <f t="shared" ref="AS199:AS262" si="62">IF($AI199="n/a",1.03*AR199,IF($AI199&lt;0,1.01*AR199,IF($AI199&gt;10,1.1*AR199,(1+$AI199/100)*AR199)))</f>
        <v>0.95539714285714294</v>
      </c>
      <c r="AT199" s="678">
        <f t="shared" si="51"/>
        <v>1.0509368571428572</v>
      </c>
      <c r="AU199" s="678">
        <f t="shared" si="51"/>
        <v>1.1560305428571431</v>
      </c>
      <c r="AV199" s="678">
        <f t="shared" si="51"/>
        <v>1.2716335971428576</v>
      </c>
      <c r="AW199" s="745">
        <f t="shared" ref="AW199:AW262" si="63">SUM(AR199:AV199)</f>
        <v>5.376855282857143</v>
      </c>
      <c r="AX199" s="854">
        <f t="shared" ref="AX199:AX262" si="64">AW199/I199*100</f>
        <v>9.5385050254694743</v>
      </c>
      <c r="AY199" s="1090">
        <v>0.78</v>
      </c>
      <c r="AZ199" s="964">
        <v>7.91</v>
      </c>
      <c r="BA199" s="964">
        <v>-18.420000000000002</v>
      </c>
      <c r="BB199" s="964">
        <v>-6.18</v>
      </c>
      <c r="BC199" s="964">
        <v>-9.26</v>
      </c>
      <c r="BE199" s="701">
        <v>1969</v>
      </c>
      <c r="BF199" s="986" t="e">
        <f t="shared" ref="BF199" si="65">#VALUE!</f>
        <v>#VALUE!</v>
      </c>
      <c r="BG199" s="972">
        <v>1.6</v>
      </c>
    </row>
    <row r="200" spans="1:59" ht="11.25" customHeight="1" x14ac:dyDescent="0.2">
      <c r="A200" s="566" t="s">
        <v>198</v>
      </c>
      <c r="B200" s="651" t="s">
        <v>199</v>
      </c>
      <c r="C200" s="1080" t="s">
        <v>109</v>
      </c>
      <c r="D200" s="1080" t="s">
        <v>4427</v>
      </c>
      <c r="E200" s="835">
        <v>26</v>
      </c>
      <c r="F200" s="554">
        <v>110</v>
      </c>
      <c r="G200" s="554" t="s">
        <v>38</v>
      </c>
      <c r="H200" s="554" t="s">
        <v>38</v>
      </c>
      <c r="I200" s="959">
        <v>58.3</v>
      </c>
      <c r="J200" s="745">
        <f t="shared" si="52"/>
        <v>2.6072041166380791</v>
      </c>
      <c r="K200" s="974">
        <v>0.38</v>
      </c>
      <c r="L200" s="679">
        <v>4</v>
      </c>
      <c r="M200" s="736">
        <f t="shared" si="53"/>
        <v>1.52</v>
      </c>
      <c r="N200" s="644" t="s">
        <v>120</v>
      </c>
      <c r="O200" s="839">
        <v>0.34</v>
      </c>
      <c r="P200" s="958">
        <v>43356</v>
      </c>
      <c r="Q200" s="958">
        <v>43383</v>
      </c>
      <c r="R200" s="736">
        <f t="shared" si="54"/>
        <v>11.764705882352935</v>
      </c>
      <c r="S200" s="802">
        <f>IF(INDEX(Historical!$D$7:$D$1452,MATCH(B200,Historical!$B$7:$B$1452,0))=0,"n/a",(INDEX(Historical!$C$7:$C$1452,MATCH(B200,Historical!$B$7:$B$1452,0))/INDEX(Historical!$D$7:$D$1452,MATCH(B200,Historical!$B$7:$B$1452,0))-1)*100)</f>
        <v>4.0000000000000036</v>
      </c>
      <c r="T200" s="802">
        <f>IF(INDEX(Historical!$F$7:$F$1452,MATCH(B200,Historical!$B$7:$B$1452,0))=0,"n/a",((INDEX(Historical!$C$7:$C$1452,MATCH(B200,Historical!$B$7:$B$1452,0))/INDEX(Historical!$F$7:$F$1452,MATCH(B200,Historical!$B$7:$B$1452,0)))^(1/3)-1)*100)</f>
        <v>4.4751091772477825</v>
      </c>
      <c r="U200" s="802">
        <f>IF(INDEX(Historical!$I$7:$I$1452,MATCH(B200,Historical!$B$7:$B$1452,0))=0,"n/a",((INDEX(Historical!$C$7:$C$1452,MATCH(B200,Historical!$B$7:$B$1452,0))/INDEX(Historical!$I$7:$I$1452,MATCH(B200,Historical!$B$7:$B$1452,0)))^(1/5)-1)*100)</f>
        <v>4.1663621617417324</v>
      </c>
      <c r="V200" s="802">
        <f>IF(INDEX(Historical!$O$7:$O$1452,MATCH(B200,Historical!$B$7:$B$1452,0))=0,"n/a",((INDEX(Historical!$C$7:$C$1452,MATCH(B200,Historical!$B$7:$B$1452,0))/INDEX(Historical!$O$7:$O$1452,MATCH(B200,Historical!$B$7:$B$1452,0)))^(1/10)-1)*100)</f>
        <v>4.844543561189929</v>
      </c>
      <c r="W200" s="803">
        <f t="shared" si="55"/>
        <v>0.86001129087141082</v>
      </c>
      <c r="X200" s="804">
        <f t="shared" si="56"/>
        <v>1.2625339884065854</v>
      </c>
      <c r="Y200" s="651"/>
      <c r="Z200" s="745">
        <f t="shared" si="57"/>
        <v>48.874598070739552</v>
      </c>
      <c r="AA200" s="678">
        <f t="shared" si="58"/>
        <v>18.7459807073955</v>
      </c>
      <c r="AB200" s="679">
        <v>12</v>
      </c>
      <c r="AC200" s="959">
        <v>3.11</v>
      </c>
      <c r="AD200" s="959">
        <v>1.87</v>
      </c>
      <c r="AE200" s="959">
        <v>8.4600000000000009</v>
      </c>
      <c r="AF200" s="959">
        <v>1.79</v>
      </c>
      <c r="AG200" s="959">
        <v>10.100000000000001</v>
      </c>
      <c r="AH200" s="959">
        <v>-2.4</v>
      </c>
      <c r="AI200" s="959">
        <v>-0.54999999999999993</v>
      </c>
      <c r="AJ200" s="959">
        <v>3.3000000000000003</v>
      </c>
      <c r="AK200" s="959">
        <v>10</v>
      </c>
      <c r="AL200" s="969">
        <v>3040</v>
      </c>
      <c r="AM200" s="964">
        <v>0.2</v>
      </c>
      <c r="AN200" s="959">
        <v>0.06</v>
      </c>
      <c r="AO200" s="845">
        <f t="shared" si="59"/>
        <v>-11.972414429015689</v>
      </c>
      <c r="AP200" s="846">
        <f t="shared" si="60"/>
        <v>6.7735662783798114</v>
      </c>
      <c r="AQ200" s="680">
        <f t="shared" si="61"/>
        <v>22.120715262013402</v>
      </c>
      <c r="AR200" s="745">
        <f>INDEX(Historical!$C$7:$C$1452,MATCH(B200,Historical!$B$7:$B$1452,0))*IF(AH200="n/a",1.03,IF(AH200&lt;0,1.01,IF(AH200&gt;10,1.1,(1+AH200/100))))</f>
        <v>1.3130000000000002</v>
      </c>
      <c r="AS200" s="678">
        <f t="shared" si="62"/>
        <v>1.3261300000000003</v>
      </c>
      <c r="AT200" s="678">
        <f t="shared" si="51"/>
        <v>1.4587430000000003</v>
      </c>
      <c r="AU200" s="678">
        <f t="shared" si="51"/>
        <v>1.6046173000000006</v>
      </c>
      <c r="AV200" s="678">
        <f t="shared" si="51"/>
        <v>1.7650790300000008</v>
      </c>
      <c r="AW200" s="745">
        <f t="shared" si="63"/>
        <v>7.4675693300000017</v>
      </c>
      <c r="AX200" s="854">
        <f t="shared" si="64"/>
        <v>12.808866775300176</v>
      </c>
      <c r="AY200" s="1090">
        <v>1.06</v>
      </c>
      <c r="AZ200" s="964">
        <v>14.940000000000001</v>
      </c>
      <c r="BA200" s="964">
        <v>-13.08</v>
      </c>
      <c r="BB200" s="964">
        <v>-3.5700000000000003</v>
      </c>
      <c r="BC200" s="964">
        <v>-3.62</v>
      </c>
      <c r="BE200" s="701">
        <v>1993</v>
      </c>
      <c r="BF200" s="986" t="e">
        <f>#VALUE!</f>
        <v>#VALUE!</v>
      </c>
      <c r="BG200" s="972">
        <v>1.6</v>
      </c>
    </row>
    <row r="201" spans="1:59" ht="11.25" customHeight="1" x14ac:dyDescent="0.2">
      <c r="A201" s="566" t="s">
        <v>200</v>
      </c>
      <c r="B201" s="651" t="s">
        <v>201</v>
      </c>
      <c r="C201" s="1080" t="s">
        <v>109</v>
      </c>
      <c r="D201" s="1080" t="s">
        <v>4427</v>
      </c>
      <c r="E201" s="835">
        <v>38</v>
      </c>
      <c r="F201" s="554">
        <v>68</v>
      </c>
      <c r="G201" s="554" t="s">
        <v>38</v>
      </c>
      <c r="H201" s="554" t="s">
        <v>107</v>
      </c>
      <c r="I201" s="959">
        <v>39.61</v>
      </c>
      <c r="J201" s="745">
        <f t="shared" si="52"/>
        <v>3.6354455945468316</v>
      </c>
      <c r="K201" s="968">
        <v>0.36</v>
      </c>
      <c r="L201" s="679">
        <v>4</v>
      </c>
      <c r="M201" s="736">
        <f t="shared" si="53"/>
        <v>1.44</v>
      </c>
      <c r="N201" s="644" t="s">
        <v>147</v>
      </c>
      <c r="O201" s="838">
        <v>0.33</v>
      </c>
      <c r="P201" s="958">
        <v>43356</v>
      </c>
      <c r="Q201" s="958">
        <v>43374</v>
      </c>
      <c r="R201" s="736">
        <f t="shared" si="54"/>
        <v>9.0909090909090811</v>
      </c>
      <c r="S201" s="802">
        <f>IF(INDEX(Historical!$D$7:$D$1452,MATCH(B201,Historical!$B$7:$B$1452,0))=0,"n/a",(INDEX(Historical!$C$7:$C$1452,MATCH(B201,Historical!$B$7:$B$1452,0))/INDEX(Historical!$D$7:$D$1452,MATCH(B201,Historical!$B$7:$B$1452,0))-1)*100)</f>
        <v>3.2000000000000028</v>
      </c>
      <c r="T201" s="802">
        <f>IF(INDEX(Historical!$F$7:$F$1452,MATCH(B201,Historical!$B$7:$B$1452,0))=0,"n/a",((INDEX(Historical!$C$7:$C$1452,MATCH(B201,Historical!$B$7:$B$1452,0))/INDEX(Historical!$F$7:$F$1452,MATCH(B201,Historical!$B$7:$B$1452,0)))^(1/3)-1)*100)</f>
        <v>3.2279315240464124</v>
      </c>
      <c r="U201" s="802">
        <f>IF(INDEX(Historical!$I$7:$I$1452,MATCH(B201,Historical!$B$7:$B$1452,0))=0,"n/a",((INDEX(Historical!$C$7:$C$1452,MATCH(B201,Historical!$B$7:$B$1452,0))/INDEX(Historical!$I$7:$I$1452,MATCH(B201,Historical!$B$7:$B$1452,0)))^(1/5)-1)*100)</f>
        <v>2.6508639240398368</v>
      </c>
      <c r="V201" s="802">
        <f>IF(INDEX(Historical!$O$7:$O$1452,MATCH(B201,Historical!$B$7:$B$1452,0))=0,"n/a",((INDEX(Historical!$C$7:$C$1452,MATCH(B201,Historical!$B$7:$B$1452,0))/INDEX(Historical!$O$7:$O$1452,MATCH(B201,Historical!$B$7:$B$1452,0)))^(1/10)-1)*100)</f>
        <v>2.7675171124752262</v>
      </c>
      <c r="W201" s="803">
        <f t="shared" si="55"/>
        <v>0.9578491537018694</v>
      </c>
      <c r="X201" s="804">
        <f t="shared" si="56"/>
        <v>2.6508639240398368</v>
      </c>
      <c r="Y201" s="754"/>
      <c r="Z201" s="745">
        <f t="shared" si="57"/>
        <v>45.859872611464965</v>
      </c>
      <c r="AA201" s="678">
        <f t="shared" si="58"/>
        <v>12.614649681528661</v>
      </c>
      <c r="AB201" s="679">
        <v>12</v>
      </c>
      <c r="AC201" s="959">
        <v>3.14</v>
      </c>
      <c r="AD201" s="959">
        <v>2.52</v>
      </c>
      <c r="AE201" s="959">
        <v>4.32</v>
      </c>
      <c r="AF201" s="959">
        <v>1.29</v>
      </c>
      <c r="AG201" s="959">
        <v>10.5</v>
      </c>
      <c r="AH201" s="959">
        <v>2.2999999999999998</v>
      </c>
      <c r="AI201" s="959">
        <v>5.01</v>
      </c>
      <c r="AJ201" s="959">
        <v>1</v>
      </c>
      <c r="AK201" s="959">
        <v>5</v>
      </c>
      <c r="AL201" s="972">
        <v>720.9</v>
      </c>
      <c r="AM201" s="964">
        <v>0.1</v>
      </c>
      <c r="AN201" s="959">
        <v>0.11</v>
      </c>
      <c r="AO201" s="845">
        <f t="shared" si="59"/>
        <v>-6.3283401629419931</v>
      </c>
      <c r="AP201" s="846">
        <f t="shared" si="60"/>
        <v>6.286309518586668</v>
      </c>
      <c r="AQ201" s="680">
        <f t="shared" si="61"/>
        <v>-14.95648672154295</v>
      </c>
      <c r="AR201" s="745">
        <f>INDEX(Historical!$C$7:$C$1452,MATCH(B201,Historical!$B$7:$B$1452,0))*IF(AH201="n/a",1.03,IF(AH201&lt;0,1.01,IF(AH201&gt;10,1.1,(1+AH201/100))))</f>
        <v>1.3196699999999999</v>
      </c>
      <c r="AS201" s="678">
        <f t="shared" si="62"/>
        <v>1.385785467</v>
      </c>
      <c r="AT201" s="678">
        <f t="shared" si="51"/>
        <v>1.4550747403500002</v>
      </c>
      <c r="AU201" s="678">
        <f t="shared" si="51"/>
        <v>1.5278284773675002</v>
      </c>
      <c r="AV201" s="678">
        <f t="shared" si="51"/>
        <v>1.6042199012358753</v>
      </c>
      <c r="AW201" s="745">
        <f t="shared" si="63"/>
        <v>7.2925785859533754</v>
      </c>
      <c r="AX201" s="854">
        <f t="shared" si="64"/>
        <v>18.410953259160252</v>
      </c>
      <c r="AY201" s="1090">
        <v>0.7</v>
      </c>
      <c r="AZ201" s="964">
        <v>10.95</v>
      </c>
      <c r="BA201" s="964">
        <v>-25.259999999999998</v>
      </c>
      <c r="BB201" s="964">
        <v>-9.27</v>
      </c>
      <c r="BC201" s="964">
        <v>-16.580000000000002</v>
      </c>
      <c r="BE201" s="701">
        <v>1981</v>
      </c>
      <c r="BF201" s="986" t="e">
        <f>#VALUE!</f>
        <v>#VALUE!</v>
      </c>
      <c r="BG201" s="972">
        <v>1.3</v>
      </c>
    </row>
    <row r="202" spans="1:59" ht="11.25" customHeight="1" x14ac:dyDescent="0.2">
      <c r="A202" s="667" t="s">
        <v>4228</v>
      </c>
      <c r="B202" s="651" t="s">
        <v>4229</v>
      </c>
      <c r="C202" s="1080" t="s">
        <v>109</v>
      </c>
      <c r="D202" s="1080" t="s">
        <v>4427</v>
      </c>
      <c r="E202" s="835">
        <v>5</v>
      </c>
      <c r="F202" s="554">
        <v>813</v>
      </c>
      <c r="G202" s="554" t="s">
        <v>107</v>
      </c>
      <c r="H202" s="554" t="s">
        <v>107</v>
      </c>
      <c r="I202" s="966">
        <v>10.029999999999999</v>
      </c>
      <c r="J202" s="745">
        <f t="shared" si="52"/>
        <v>1.9940179461615157</v>
      </c>
      <c r="K202" s="968">
        <v>0.05</v>
      </c>
      <c r="L202" s="679">
        <v>4</v>
      </c>
      <c r="M202" s="736">
        <f t="shared" si="53"/>
        <v>0.2</v>
      </c>
      <c r="N202" s="644" t="s">
        <v>211</v>
      </c>
      <c r="O202" s="838">
        <v>0.04</v>
      </c>
      <c r="P202" s="958">
        <v>43230</v>
      </c>
      <c r="Q202" s="958">
        <v>43251</v>
      </c>
      <c r="R202" s="736">
        <f t="shared" si="54"/>
        <v>25.000000000000007</v>
      </c>
      <c r="S202" s="802">
        <f>IF(INDEX(Historical!$D$7:$D$1452,MATCH(B202,Historical!$B$7:$B$1452,0))=0,"n/a",(INDEX(Historical!$C$7:$C$1452,MATCH(B202,Historical!$B$7:$B$1452,0))/INDEX(Historical!$D$7:$D$1452,MATCH(B202,Historical!$B$7:$B$1452,0))-1)*100)</f>
        <v>14.814814814814813</v>
      </c>
      <c r="T202" s="802">
        <f>IF(INDEX(Historical!$F$7:$F$1452,MATCH(B202,Historical!$B$7:$B$1452,0))=0,"n/a",((INDEX(Historical!$C$7:$C$1452,MATCH(B202,Historical!$B$7:$B$1452,0))/INDEX(Historical!$F$7:$F$1452,MATCH(B202,Historical!$B$7:$B$1452,0)))^(1/3)-1)*100)</f>
        <v>57.069032619569661</v>
      </c>
      <c r="U202" s="802" t="str">
        <f>IF(INDEX(Historical!$I$7:$I$1452,MATCH(B202,Historical!$B$7:$B$1452,0))=0,"n/a",((INDEX(Historical!$C$7:$C$1452,MATCH(B202,Historical!$B$7:$B$1452,0))/INDEX(Historical!$I$7:$I$1452,MATCH(B202,Historical!$B$7:$B$1452,0)))^(1/5)-1)*100)</f>
        <v>n/a</v>
      </c>
      <c r="V202" s="802">
        <f>IF(INDEX(Historical!$O$7:$O$1452,MATCH(B202,Historical!$B$7:$B$1452,0))=0,"n/a",((INDEX(Historical!$C$7:$C$1452,MATCH(B202,Historical!$B$7:$B$1452,0))/INDEX(Historical!$O$7:$O$1452,MATCH(B202,Historical!$B$7:$B$1452,0)))^(1/10)-1)*100)</f>
        <v>-4.2779379482931308</v>
      </c>
      <c r="W202" s="803" t="str">
        <f t="shared" si="55"/>
        <v>n/a</v>
      </c>
      <c r="X202" s="804" t="str">
        <f t="shared" si="56"/>
        <v>n/a</v>
      </c>
      <c r="Y202" s="759"/>
      <c r="Z202" s="745">
        <f t="shared" si="57"/>
        <v>22.222222222222225</v>
      </c>
      <c r="AA202" s="678">
        <f t="shared" si="58"/>
        <v>11.144444444444444</v>
      </c>
      <c r="AB202" s="679">
        <v>12</v>
      </c>
      <c r="AC202" s="959">
        <v>0.9</v>
      </c>
      <c r="AD202" s="959" t="s">
        <v>138</v>
      </c>
      <c r="AE202" s="959">
        <v>1.99</v>
      </c>
      <c r="AF202" s="959">
        <v>1.1000000000000001</v>
      </c>
      <c r="AG202" s="959">
        <v>8.9</v>
      </c>
      <c r="AH202" s="959">
        <v>16.8</v>
      </c>
      <c r="AI202" s="959" t="s">
        <v>138</v>
      </c>
      <c r="AJ202" s="959">
        <v>49.2</v>
      </c>
      <c r="AK202" s="959" t="s">
        <v>138</v>
      </c>
      <c r="AL202" s="969">
        <v>82.65</v>
      </c>
      <c r="AM202" s="964">
        <v>11.700000000000001</v>
      </c>
      <c r="AN202" s="959">
        <v>0.04</v>
      </c>
      <c r="AO202" s="845" t="str">
        <f t="shared" si="59"/>
        <v>n/a</v>
      </c>
      <c r="AP202" s="846" t="str">
        <f t="shared" si="60"/>
        <v>n/a</v>
      </c>
      <c r="AQ202" s="680">
        <f t="shared" si="61"/>
        <v>-26.186755512791649</v>
      </c>
      <c r="AR202" s="745">
        <f>INDEX(Historical!$C$7:$C$1452,MATCH(B202,Historical!$B$7:$B$1452,0))*IF(AH202="n/a",1.03,IF(AH202&lt;0,1.01,IF(AH202&gt;10,1.1,(1+AH202/100))))</f>
        <v>0.17050000000000001</v>
      </c>
      <c r="AS202" s="678">
        <f t="shared" si="62"/>
        <v>0.17561500000000002</v>
      </c>
      <c r="AT202" s="678">
        <f t="shared" si="51"/>
        <v>0.18088345000000003</v>
      </c>
      <c r="AU202" s="678">
        <f t="shared" si="51"/>
        <v>0.18630995350000004</v>
      </c>
      <c r="AV202" s="678">
        <f t="shared" si="51"/>
        <v>0.19189925210500006</v>
      </c>
      <c r="AW202" s="745">
        <f t="shared" si="63"/>
        <v>0.90520765560500016</v>
      </c>
      <c r="AX202" s="854">
        <f t="shared" si="64"/>
        <v>9.0250015513958139</v>
      </c>
      <c r="AY202" s="1090">
        <v>0.4</v>
      </c>
      <c r="AZ202" s="964">
        <v>6.25</v>
      </c>
      <c r="BA202" s="964">
        <v>-22.67</v>
      </c>
      <c r="BB202" s="964">
        <v>-7.9399999999999995</v>
      </c>
      <c r="BC202" s="964">
        <v>-12.68</v>
      </c>
      <c r="BE202" s="701">
        <v>2014</v>
      </c>
      <c r="BF202" s="986" t="e">
        <f>#VALUE!</f>
        <v>#VALUE!</v>
      </c>
      <c r="BG202" s="972">
        <v>0.8</v>
      </c>
    </row>
    <row r="203" spans="1:59" ht="11.25" customHeight="1" x14ac:dyDescent="0.2">
      <c r="A203" s="645" t="s">
        <v>202</v>
      </c>
      <c r="B203" s="651" t="s">
        <v>203</v>
      </c>
      <c r="C203" s="1080" t="s">
        <v>4277</v>
      </c>
      <c r="D203" s="1080" t="s">
        <v>4413</v>
      </c>
      <c r="E203" s="835">
        <v>47</v>
      </c>
      <c r="F203" s="554">
        <v>39</v>
      </c>
      <c r="G203" s="554" t="s">
        <v>107</v>
      </c>
      <c r="H203" s="554" t="s">
        <v>107</v>
      </c>
      <c r="I203" s="966">
        <v>50.07</v>
      </c>
      <c r="J203" s="745">
        <f t="shared" si="52"/>
        <v>2.8759736369083284</v>
      </c>
      <c r="K203" s="968">
        <v>0.36</v>
      </c>
      <c r="L203" s="679">
        <v>4</v>
      </c>
      <c r="M203" s="736">
        <f t="shared" si="53"/>
        <v>1.44</v>
      </c>
      <c r="N203" s="644" t="s">
        <v>204</v>
      </c>
      <c r="O203" s="838">
        <v>0.31</v>
      </c>
      <c r="P203" s="958">
        <v>43343</v>
      </c>
      <c r="Q203" s="958">
        <v>43368</v>
      </c>
      <c r="R203" s="736">
        <f t="shared" si="54"/>
        <v>16.129032258064512</v>
      </c>
      <c r="S203" s="802">
        <f>IF(INDEX(Historical!$D$7:$D$1452,MATCH(B203,Historical!$B$7:$B$1452,0))=0,"n/a",(INDEX(Historical!$C$7:$C$1452,MATCH(B203,Historical!$B$7:$B$1452,0))/INDEX(Historical!$D$7:$D$1452,MATCH(B203,Historical!$B$7:$B$1452,0))-1)*100)</f>
        <v>11.320754716981153</v>
      </c>
      <c r="T203" s="802">
        <f>IF(INDEX(Historical!$F$7:$F$1452,MATCH(B203,Historical!$B$7:$B$1452,0))=0,"n/a",((INDEX(Historical!$C$7:$C$1452,MATCH(B203,Historical!$B$7:$B$1452,0))/INDEX(Historical!$F$7:$F$1452,MATCH(B203,Historical!$B$7:$B$1452,0)))^(1/3)-1)*100)</f>
        <v>15.794910575502929</v>
      </c>
      <c r="U203" s="802">
        <f>IF(INDEX(Historical!$I$7:$I$1452,MATCH(B203,Historical!$B$7:$B$1452,0))=0,"n/a",((INDEX(Historical!$C$7:$C$1452,MATCH(B203,Historical!$B$7:$B$1452,0))/INDEX(Historical!$I$7:$I$1452,MATCH(B203,Historical!$B$7:$B$1452,0)))^(1/5)-1)*100)</f>
        <v>17.360304471676557</v>
      </c>
      <c r="V203" s="802">
        <f>IF(INDEX(Historical!$O$7:$O$1452,MATCH(B203,Historical!$B$7:$B$1452,0))=0,"n/a",((INDEX(Historical!$C$7:$C$1452,MATCH(B203,Historical!$B$7:$B$1452,0))/INDEX(Historical!$O$7:$O$1452,MATCH(B203,Historical!$B$7:$B$1452,0)))^(1/10)-1)*100)</f>
        <v>15.066366906290884</v>
      </c>
      <c r="W203" s="803">
        <f t="shared" si="55"/>
        <v>1.1522555224928082</v>
      </c>
      <c r="X203" s="804" t="str">
        <f t="shared" si="56"/>
        <v>n/a</v>
      </c>
      <c r="Y203" s="767"/>
      <c r="Z203" s="745">
        <f t="shared" si="57"/>
        <v>45.425867507886437</v>
      </c>
      <c r="AA203" s="678">
        <f t="shared" si="58"/>
        <v>15.794952681388013</v>
      </c>
      <c r="AB203" s="679">
        <v>2</v>
      </c>
      <c r="AC203" s="959">
        <v>3.17</v>
      </c>
      <c r="AD203" s="959" t="s">
        <v>138</v>
      </c>
      <c r="AE203" s="959">
        <v>2.73</v>
      </c>
      <c r="AF203" s="959">
        <v>3.36</v>
      </c>
      <c r="AG203" s="959">
        <v>23.330000000000002</v>
      </c>
      <c r="AH203" s="959" t="s">
        <v>138</v>
      </c>
      <c r="AI203" s="959" t="s">
        <v>138</v>
      </c>
      <c r="AJ203" s="959" t="s">
        <v>138</v>
      </c>
      <c r="AK203" s="959" t="s">
        <v>138</v>
      </c>
      <c r="AL203" s="972">
        <v>700.02</v>
      </c>
      <c r="AM203" s="964">
        <v>11.81</v>
      </c>
      <c r="AN203" s="959" t="s">
        <v>138</v>
      </c>
      <c r="AO203" s="845">
        <f t="shared" si="59"/>
        <v>4.4413254271968707</v>
      </c>
      <c r="AP203" s="846">
        <f t="shared" si="60"/>
        <v>20.236278108584884</v>
      </c>
      <c r="AQ203" s="680">
        <f t="shared" si="61"/>
        <v>53.581018806164415</v>
      </c>
      <c r="AR203" s="745">
        <f>INDEX(Historical!$C$7:$C$1452,MATCH(B203,Historical!$B$7:$B$1452,0))*IF(AH203="n/a",1.03,IF(AH203&lt;0,1.01,IF(AH203&gt;10,1.1,(1+AH203/100))))</f>
        <v>1.2154000000000003</v>
      </c>
      <c r="AS203" s="678">
        <f t="shared" si="62"/>
        <v>1.2518620000000003</v>
      </c>
      <c r="AT203" s="678">
        <f t="shared" si="51"/>
        <v>1.2894178600000004</v>
      </c>
      <c r="AU203" s="678">
        <f t="shared" si="51"/>
        <v>1.3281003958000004</v>
      </c>
      <c r="AV203" s="678">
        <f t="shared" si="51"/>
        <v>1.3679434076740005</v>
      </c>
      <c r="AW203" s="745">
        <f t="shared" si="63"/>
        <v>6.4527236634740026</v>
      </c>
      <c r="AX203" s="854">
        <f t="shared" si="64"/>
        <v>12.887404960004002</v>
      </c>
      <c r="AY203" s="1090">
        <v>0.09</v>
      </c>
      <c r="AZ203" s="964">
        <v>13.51</v>
      </c>
      <c r="BA203" s="964">
        <v>-14.580000000000002</v>
      </c>
      <c r="BB203" s="964">
        <v>-4.16</v>
      </c>
      <c r="BC203" s="964">
        <v>-0.88</v>
      </c>
      <c r="BD203" s="1006" t="s">
        <v>4351</v>
      </c>
      <c r="BE203" s="701">
        <v>1972</v>
      </c>
      <c r="BF203" s="986" t="e">
        <f>#VALUE!</f>
        <v>#VALUE!</v>
      </c>
      <c r="BG203" s="972">
        <v>17.39</v>
      </c>
    </row>
    <row r="204" spans="1:59" ht="11.25" customHeight="1" x14ac:dyDescent="0.2">
      <c r="A204" s="645" t="s">
        <v>205</v>
      </c>
      <c r="B204" s="651" t="s">
        <v>206</v>
      </c>
      <c r="C204" s="1080" t="s">
        <v>132</v>
      </c>
      <c r="D204" s="1080" t="s">
        <v>4429</v>
      </c>
      <c r="E204" s="835">
        <v>49</v>
      </c>
      <c r="F204" s="554">
        <v>29</v>
      </c>
      <c r="G204" s="554" t="s">
        <v>38</v>
      </c>
      <c r="H204" s="554" t="s">
        <v>38</v>
      </c>
      <c r="I204" s="959">
        <v>66.87</v>
      </c>
      <c r="J204" s="745">
        <f t="shared" si="52"/>
        <v>1.8692986391505906</v>
      </c>
      <c r="K204" s="968">
        <v>0.3125</v>
      </c>
      <c r="L204" s="679">
        <v>4</v>
      </c>
      <c r="M204" s="736">
        <f t="shared" si="53"/>
        <v>1.25</v>
      </c>
      <c r="N204" s="644" t="s">
        <v>150</v>
      </c>
      <c r="O204" s="838">
        <v>0.29749999999999999</v>
      </c>
      <c r="P204" s="958">
        <v>43251</v>
      </c>
      <c r="Q204" s="958">
        <v>43266</v>
      </c>
      <c r="R204" s="736">
        <f t="shared" si="54"/>
        <v>5.0420168067226943</v>
      </c>
      <c r="S204" s="802">
        <f>IF(INDEX(Historical!$D$7:$D$1452,MATCH(B204,Historical!$B$7:$B$1452,0))=0,"n/a",(INDEX(Historical!$C$7:$C$1452,MATCH(B204,Historical!$B$7:$B$1452,0))/INDEX(Historical!$D$7:$D$1452,MATCH(B204,Historical!$B$7:$B$1452,0))-1)*100)</f>
        <v>5.3811659192825045</v>
      </c>
      <c r="T204" s="802">
        <f>IF(INDEX(Historical!$F$7:$F$1452,MATCH(B204,Historical!$B$7:$B$1452,0))=0,"n/a",((INDEX(Historical!$C$7:$C$1452,MATCH(B204,Historical!$B$7:$B$1452,0))/INDEX(Historical!$F$7:$F$1452,MATCH(B204,Historical!$B$7:$B$1452,0)))^(1/3)-1)*100)</f>
        <v>5.1732992034964953</v>
      </c>
      <c r="U204" s="802">
        <f>IF(INDEX(Historical!$I$7:$I$1452,MATCH(B204,Historical!$B$7:$B$1452,0))=0,"n/a",((INDEX(Historical!$C$7:$C$1452,MATCH(B204,Historical!$B$7:$B$1452,0))/INDEX(Historical!$I$7:$I$1452,MATCH(B204,Historical!$B$7:$B$1452,0)))^(1/5)-1)*100)</f>
        <v>4.1245953631602106</v>
      </c>
      <c r="V204" s="802">
        <f>IF(INDEX(Historical!$O$7:$O$1452,MATCH(B204,Historical!$B$7:$B$1452,0))=0,"n/a",((INDEX(Historical!$C$7:$C$1452,MATCH(B204,Historical!$B$7:$B$1452,0))/INDEX(Historical!$O$7:$O$1452,MATCH(B204,Historical!$B$7:$B$1452,0)))^(1/10)-1)*100)</f>
        <v>3.11032978991026</v>
      </c>
      <c r="W204" s="803">
        <f t="shared" si="55"/>
        <v>1.3260958296255827</v>
      </c>
      <c r="X204" s="804">
        <f t="shared" si="56"/>
        <v>0.50920930409385323</v>
      </c>
      <c r="Y204" s="768" t="s">
        <v>455</v>
      </c>
      <c r="Z204" s="745">
        <f t="shared" si="57"/>
        <v>30.78817733990148</v>
      </c>
      <c r="AA204" s="678">
        <f t="shared" si="58"/>
        <v>16.470443349753698</v>
      </c>
      <c r="AB204" s="679">
        <v>12</v>
      </c>
      <c r="AC204" s="959">
        <v>4.0599999999999996</v>
      </c>
      <c r="AD204" s="959">
        <v>2.74</v>
      </c>
      <c r="AE204" s="959">
        <v>7.07</v>
      </c>
      <c r="AF204" s="959">
        <v>2.68</v>
      </c>
      <c r="AG204" s="959">
        <v>6.5</v>
      </c>
      <c r="AH204" s="959">
        <v>8.6</v>
      </c>
      <c r="AI204" s="959">
        <v>6.1400000000000006</v>
      </c>
      <c r="AJ204" s="959">
        <v>8.1</v>
      </c>
      <c r="AK204" s="959">
        <v>6</v>
      </c>
      <c r="AL204" s="972">
        <v>819.83</v>
      </c>
      <c r="AM204" s="964">
        <v>2.04</v>
      </c>
      <c r="AN204" s="959">
        <v>1.05</v>
      </c>
      <c r="AO204" s="845">
        <f t="shared" si="59"/>
        <v>-10.476549347442896</v>
      </c>
      <c r="AP204" s="846">
        <f t="shared" si="60"/>
        <v>5.9938940023108014</v>
      </c>
      <c r="AQ204" s="680">
        <f t="shared" si="61"/>
        <v>40.064728175289474</v>
      </c>
      <c r="AR204" s="745">
        <f>INDEX(Historical!$C$7:$C$1452,MATCH(B204,Historical!$B$7:$B$1452,0))*IF(AH204="n/a",1.03,IF(AH204&lt;0,1.01,IF(AH204&gt;10,1.1,(1+AH204/100))))</f>
        <v>1.2760499999999999</v>
      </c>
      <c r="AS204" s="678">
        <f t="shared" si="62"/>
        <v>1.3543994699999997</v>
      </c>
      <c r="AT204" s="678">
        <f t="shared" si="51"/>
        <v>1.4356634381999998</v>
      </c>
      <c r="AU204" s="678">
        <f t="shared" si="51"/>
        <v>1.5218032444919998</v>
      </c>
      <c r="AV204" s="678">
        <f t="shared" si="51"/>
        <v>1.6131114391615198</v>
      </c>
      <c r="AW204" s="745">
        <f t="shared" si="63"/>
        <v>7.2010275918535189</v>
      </c>
      <c r="AX204" s="854">
        <f t="shared" si="64"/>
        <v>10.76869686235011</v>
      </c>
      <c r="AY204" s="1090">
        <v>0.01</v>
      </c>
      <c r="AZ204" s="964">
        <v>36.86</v>
      </c>
      <c r="BA204" s="964">
        <v>-4.88</v>
      </c>
      <c r="BB204" s="964">
        <v>-3.02</v>
      </c>
      <c r="BC204" s="964">
        <v>0.15</v>
      </c>
      <c r="BE204" s="701">
        <v>1970</v>
      </c>
      <c r="BF204" s="986" t="e">
        <f>#VALUE!</f>
        <v>#VALUE!</v>
      </c>
      <c r="BG204" s="972">
        <v>2.1</v>
      </c>
    </row>
    <row r="205" spans="1:59" ht="11.25" customHeight="1" x14ac:dyDescent="0.2">
      <c r="A205" s="566" t="s">
        <v>207</v>
      </c>
      <c r="B205" s="651" t="s">
        <v>208</v>
      </c>
      <c r="C205" s="1080" t="s">
        <v>132</v>
      </c>
      <c r="D205" s="1080" t="s">
        <v>4416</v>
      </c>
      <c r="E205" s="835">
        <v>44</v>
      </c>
      <c r="F205" s="554">
        <v>53</v>
      </c>
      <c r="G205" s="554" t="s">
        <v>38</v>
      </c>
      <c r="H205" s="554" t="s">
        <v>116</v>
      </c>
      <c r="I205" s="959">
        <v>76.459999999999994</v>
      </c>
      <c r="J205" s="745">
        <f t="shared" si="52"/>
        <v>3.7405179178655512</v>
      </c>
      <c r="K205" s="968">
        <v>0.71499999999999997</v>
      </c>
      <c r="L205" s="679">
        <v>4</v>
      </c>
      <c r="M205" s="736">
        <f t="shared" si="53"/>
        <v>2.86</v>
      </c>
      <c r="N205" s="644" t="s">
        <v>150</v>
      </c>
      <c r="O205" s="838">
        <v>0.69</v>
      </c>
      <c r="P205" s="695">
        <v>43144</v>
      </c>
      <c r="Q205" s="695">
        <v>43174</v>
      </c>
      <c r="R205" s="736">
        <f t="shared" si="54"/>
        <v>3.6231884057971051</v>
      </c>
      <c r="S205" s="802">
        <f>IF(INDEX(Historical!$D$7:$D$1452,MATCH(B205,Historical!$B$7:$B$1452,0))=0,"n/a",(INDEX(Historical!$C$7:$C$1452,MATCH(B205,Historical!$B$7:$B$1452,0))/INDEX(Historical!$D$7:$D$1452,MATCH(B205,Historical!$B$7:$B$1452,0))-1)*100)</f>
        <v>2.9850746268656581</v>
      </c>
      <c r="T205" s="802">
        <f>IF(INDEX(Historical!$F$7:$F$1452,MATCH(B205,Historical!$B$7:$B$1452,0))=0,"n/a",((INDEX(Historical!$C$7:$C$1452,MATCH(B205,Historical!$B$7:$B$1452,0))/INDEX(Historical!$F$7:$F$1452,MATCH(B205,Historical!$B$7:$B$1452,0)))^(1/3)-1)*100)</f>
        <v>3.0788379107201225</v>
      </c>
      <c r="U205" s="802">
        <f>IF(INDEX(Historical!$I$7:$I$1452,MATCH(B205,Historical!$B$7:$B$1452,0))=0,"n/a",((INDEX(Historical!$C$7:$C$1452,MATCH(B205,Historical!$B$7:$B$1452,0))/INDEX(Historical!$I$7:$I$1452,MATCH(B205,Historical!$B$7:$B$1452,0)))^(1/5)-1)*100)</f>
        <v>2.6641328429925393</v>
      </c>
      <c r="V205" s="802">
        <f>IF(INDEX(Historical!$O$7:$O$1452,MATCH(B205,Historical!$B$7:$B$1452,0))=0,"n/a",((INDEX(Historical!$C$7:$C$1452,MATCH(B205,Historical!$B$7:$B$1452,0))/INDEX(Historical!$O$7:$O$1452,MATCH(B205,Historical!$B$7:$B$1452,0)))^(1/10)-1)*100)</f>
        <v>1.7518021173790865</v>
      </c>
      <c r="W205" s="803">
        <f t="shared" si="55"/>
        <v>1.5207955376708944</v>
      </c>
      <c r="X205" s="804">
        <f t="shared" si="56"/>
        <v>6.3735235478290422E-2</v>
      </c>
      <c r="Y205" s="651"/>
      <c r="Z205" s="745">
        <f t="shared" si="57"/>
        <v>12.994093593820988</v>
      </c>
      <c r="AA205" s="678">
        <f t="shared" si="58"/>
        <v>3.4738755111313036</v>
      </c>
      <c r="AB205" s="679">
        <v>12</v>
      </c>
      <c r="AC205" s="959">
        <v>22.01</v>
      </c>
      <c r="AD205" s="959">
        <v>1.21</v>
      </c>
      <c r="AE205" s="959">
        <v>2.0499999999999998</v>
      </c>
      <c r="AF205" s="959">
        <v>1.5</v>
      </c>
      <c r="AG205" s="959">
        <v>9.9</v>
      </c>
      <c r="AH205" s="959">
        <v>436.9</v>
      </c>
      <c r="AI205" s="959">
        <v>0.63</v>
      </c>
      <c r="AJ205" s="959">
        <v>41.8</v>
      </c>
      <c r="AK205" s="959">
        <v>2.87</v>
      </c>
      <c r="AL205" s="969">
        <v>25280</v>
      </c>
      <c r="AM205" s="964">
        <v>0.2</v>
      </c>
      <c r="AN205" s="959">
        <v>1.1299999999999999</v>
      </c>
      <c r="AO205" s="845">
        <f t="shared" si="59"/>
        <v>2.9307752497267869</v>
      </c>
      <c r="AP205" s="846">
        <f t="shared" si="60"/>
        <v>6.4046507608580905</v>
      </c>
      <c r="AQ205" s="680">
        <f t="shared" si="61"/>
        <v>-51.876024609131996</v>
      </c>
      <c r="AR205" s="745">
        <f>INDEX(Historical!$C$7:$C$1452,MATCH(B205,Historical!$B$7:$B$1452,0))*IF(AH205="n/a",1.03,IF(AH205&lt;0,1.01,IF(AH205&gt;10,1.1,(1+AH205/100))))</f>
        <v>3.036</v>
      </c>
      <c r="AS205" s="678">
        <f t="shared" si="62"/>
        <v>3.0551268</v>
      </c>
      <c r="AT205" s="678">
        <f t="shared" si="51"/>
        <v>3.14280893916</v>
      </c>
      <c r="AU205" s="678">
        <f t="shared" si="51"/>
        <v>3.233007555713892</v>
      </c>
      <c r="AV205" s="678">
        <f t="shared" si="51"/>
        <v>3.3257948725628803</v>
      </c>
      <c r="AW205" s="745">
        <f t="shared" si="63"/>
        <v>15.792738167436772</v>
      </c>
      <c r="AX205" s="854">
        <f t="shared" si="64"/>
        <v>20.654902128481261</v>
      </c>
      <c r="AY205" s="1090">
        <v>0.04</v>
      </c>
      <c r="AZ205" s="964">
        <v>7.51</v>
      </c>
      <c r="BA205" s="964">
        <v>-10.52</v>
      </c>
      <c r="BB205" s="964">
        <v>-2.75</v>
      </c>
      <c r="BC205" s="964">
        <v>-1.67</v>
      </c>
      <c r="BE205" s="701">
        <v>1975</v>
      </c>
      <c r="BF205" s="986" t="e">
        <f>#VALUE!</f>
        <v>#VALUE!</v>
      </c>
      <c r="BG205" s="972">
        <v>3.2</v>
      </c>
    </row>
    <row r="206" spans="1:59" ht="11.25" customHeight="1" x14ac:dyDescent="0.2">
      <c r="A206" s="805" t="s">
        <v>4248</v>
      </c>
      <c r="B206" s="899" t="s">
        <v>4245</v>
      </c>
      <c r="C206" s="1080" t="s">
        <v>4407</v>
      </c>
      <c r="D206" s="1080" t="s">
        <v>4438</v>
      </c>
      <c r="E206" s="835">
        <v>6</v>
      </c>
      <c r="F206" s="554">
        <v>749</v>
      </c>
      <c r="G206" s="554" t="s">
        <v>107</v>
      </c>
      <c r="H206" s="554" t="s">
        <v>107</v>
      </c>
      <c r="I206" s="973">
        <v>52.5</v>
      </c>
      <c r="J206" s="745">
        <f t="shared" si="52"/>
        <v>0.60952380952380958</v>
      </c>
      <c r="K206" s="566">
        <v>0.08</v>
      </c>
      <c r="L206" s="554">
        <v>4</v>
      </c>
      <c r="M206" s="736">
        <f t="shared" si="53"/>
        <v>0.32</v>
      </c>
      <c r="N206" s="554" t="s">
        <v>520</v>
      </c>
      <c r="O206" s="685">
        <v>7.0000000000000007E-2</v>
      </c>
      <c r="P206" s="725">
        <v>43412</v>
      </c>
      <c r="Q206" s="725">
        <v>43434</v>
      </c>
      <c r="R206" s="736">
        <f t="shared" si="54"/>
        <v>14.285714285714276</v>
      </c>
      <c r="S206" s="802">
        <f>IF(INDEX(Historical!$D$7:$D$1452,MATCH(B206,Historical!$B$7:$B$1452,0))=0,"n/a",(INDEX(Historical!$C$7:$C$1452,MATCH(B206,Historical!$B$7:$B$1452,0))/INDEX(Historical!$D$7:$D$1452,MATCH(B206,Historical!$B$7:$B$1452,0))-1)*100)</f>
        <v>12.5</v>
      </c>
      <c r="T206" s="802">
        <f>IF(INDEX(Historical!$F$7:$F$1452,MATCH(B206,Historical!$B$7:$B$1452,0))=0,"n/a",((INDEX(Historical!$C$7:$C$1452,MATCH(B206,Historical!$B$7:$B$1452,0))/INDEX(Historical!$F$7:$F$1452,MATCH(B206,Historical!$B$7:$B$1452,0)))^(1/3)-1)*100)</f>
        <v>37.00134211888826</v>
      </c>
      <c r="U206" s="802">
        <f>IF(INDEX(Historical!$I$7:$I$1452,MATCH(B206,Historical!$B$7:$B$1452,0))=0,"n/a",((INDEX(Historical!$C$7:$C$1452,MATCH(B206,Historical!$B$7:$B$1452,0))/INDEX(Historical!$I$7:$I$1452,MATCH(B206,Historical!$B$7:$B$1452,0)))^(1/5)-1)*100)</f>
        <v>35.096003852061351</v>
      </c>
      <c r="V206" s="802">
        <f>IF(INDEX(Historical!$O$7:$O$1452,MATCH(B206,Historical!$B$7:$B$1452,0))=0,"n/a",((INDEX(Historical!$C$7:$C$1452,MATCH(B206,Historical!$B$7:$B$1452,0))/INDEX(Historical!$O$7:$O$1452,MATCH(B206,Historical!$B$7:$B$1452,0)))^(1/10)-1)*100)</f>
        <v>-7.1998045617957533</v>
      </c>
      <c r="W206" s="803" t="str">
        <f t="shared" si="55"/>
        <v>n/a</v>
      </c>
      <c r="X206" s="804">
        <f t="shared" si="56"/>
        <v>0.31563993031802634</v>
      </c>
      <c r="Y206" s="746" t="s">
        <v>4072</v>
      </c>
      <c r="Z206" s="745">
        <f t="shared" si="57"/>
        <v>6.4516129032258061</v>
      </c>
      <c r="AA206" s="678">
        <f t="shared" si="58"/>
        <v>10.584677419354838</v>
      </c>
      <c r="AB206" s="679">
        <v>12</v>
      </c>
      <c r="AC206" s="972">
        <v>4.96</v>
      </c>
      <c r="AD206" s="972" t="s">
        <v>138</v>
      </c>
      <c r="AE206" s="959">
        <v>3.91</v>
      </c>
      <c r="AF206" s="959">
        <v>1.4</v>
      </c>
      <c r="AG206" s="959">
        <v>25.1</v>
      </c>
      <c r="AH206" s="959">
        <v>22.6</v>
      </c>
      <c r="AI206" s="959">
        <v>91.84</v>
      </c>
      <c r="AJ206" s="782">
        <v>111.19000000000001</v>
      </c>
      <c r="AK206" s="782" t="s">
        <v>138</v>
      </c>
      <c r="AL206" s="972">
        <v>291.38</v>
      </c>
      <c r="AM206" s="972">
        <v>0.89999999999999991</v>
      </c>
      <c r="AN206" s="972">
        <v>0.86</v>
      </c>
      <c r="AO206" s="845">
        <f t="shared" si="59"/>
        <v>25.120850242230318</v>
      </c>
      <c r="AP206" s="846">
        <f t="shared" si="60"/>
        <v>35.705527661585158</v>
      </c>
      <c r="AQ206" s="680">
        <f t="shared" si="61"/>
        <v>-18.84569324197054</v>
      </c>
      <c r="AR206" s="745">
        <f>INDEX(Historical!$C$7:$C$1452,MATCH(B206,Historical!$B$7:$B$1452,0))*IF(AH206="n/a",1.03,IF(AH206&lt;0,1.01,IF(AH206&gt;10,1.1,(1+AH206/100))))</f>
        <v>0.19800000000000001</v>
      </c>
      <c r="AS206" s="678">
        <f t="shared" si="62"/>
        <v>0.21780000000000002</v>
      </c>
      <c r="AT206" s="678">
        <f t="shared" si="51"/>
        <v>0.22433400000000003</v>
      </c>
      <c r="AU206" s="678">
        <f t="shared" si="51"/>
        <v>0.23106402000000004</v>
      </c>
      <c r="AV206" s="678">
        <f t="shared" si="51"/>
        <v>0.23799594060000004</v>
      </c>
      <c r="AW206" s="745">
        <f t="shared" si="63"/>
        <v>1.1091939606000001</v>
      </c>
      <c r="AX206" s="854">
        <f t="shared" si="64"/>
        <v>2.1127504011428573</v>
      </c>
      <c r="AY206" s="831">
        <v>1.07</v>
      </c>
      <c r="AZ206" s="959">
        <v>6.64</v>
      </c>
      <c r="BA206" s="959">
        <v>-22.759999999999998</v>
      </c>
      <c r="BB206" s="959">
        <v>-7.84</v>
      </c>
      <c r="BC206" s="959">
        <v>-13.26</v>
      </c>
      <c r="BE206" s="701">
        <v>2013</v>
      </c>
      <c r="BF206" s="986" t="e">
        <f>#VALUE!</f>
        <v>#VALUE!</v>
      </c>
      <c r="BG206" s="972">
        <v>10.4</v>
      </c>
    </row>
    <row r="207" spans="1:59" s="882" customFormat="1" ht="11.25" customHeight="1" x14ac:dyDescent="0.2">
      <c r="A207" s="861" t="s">
        <v>1104</v>
      </c>
      <c r="B207" s="890" t="s">
        <v>1105</v>
      </c>
      <c r="C207" s="1080" t="s">
        <v>248</v>
      </c>
      <c r="D207" s="1080" t="s">
        <v>4447</v>
      </c>
      <c r="E207" s="862">
        <v>8</v>
      </c>
      <c r="F207" s="554">
        <v>552</v>
      </c>
      <c r="G207" s="1179" t="s">
        <v>107</v>
      </c>
      <c r="H207" s="1179" t="s">
        <v>107</v>
      </c>
      <c r="I207" s="863">
        <v>23.25</v>
      </c>
      <c r="J207" s="864">
        <f t="shared" si="52"/>
        <v>1.89247311827957</v>
      </c>
      <c r="K207" s="865">
        <v>0.11</v>
      </c>
      <c r="L207" s="866">
        <v>4</v>
      </c>
      <c r="M207" s="867">
        <f t="shared" si="53"/>
        <v>0.44</v>
      </c>
      <c r="N207" s="868" t="s">
        <v>613</v>
      </c>
      <c r="O207" s="869">
        <v>0.1</v>
      </c>
      <c r="P207" s="870">
        <v>43423</v>
      </c>
      <c r="Q207" s="870">
        <v>43448</v>
      </c>
      <c r="R207" s="867">
        <f t="shared" si="54"/>
        <v>9.9999999999999947</v>
      </c>
      <c r="S207" s="802">
        <f>IF(INDEX(Historical!$D$7:$D$1452,MATCH(B207,Historical!$B$7:$B$1452,0))=0,"n/a",(INDEX(Historical!$C$7:$C$1452,MATCH(B207,Historical!$B$7:$B$1452,0))/INDEX(Historical!$D$7:$D$1452,MATCH(B207,Historical!$B$7:$B$1452,0))-1)*100)</f>
        <v>12.12121212121211</v>
      </c>
      <c r="T207" s="802">
        <f>IF(INDEX(Historical!$F$7:$F$1452,MATCH(B207,Historical!$B$7:$B$1452,0))=0,"n/a",((INDEX(Historical!$C$7:$C$1452,MATCH(B207,Historical!$B$7:$B$1452,0))/INDEX(Historical!$F$7:$F$1452,MATCH(B207,Historical!$B$7:$B$1452,0)))^(1/3)-1)*100)</f>
        <v>17.17221217638938</v>
      </c>
      <c r="U207" s="802">
        <f>IF(INDEX(Historical!$I$7:$I$1452,MATCH(B207,Historical!$B$7:$B$1452,0))=0,"n/a",((INDEX(Historical!$C$7:$C$1452,MATCH(B207,Historical!$B$7:$B$1452,0))/INDEX(Historical!$I$7:$I$1452,MATCH(B207,Historical!$B$7:$B$1452,0)))^(1/5)-1)*100)</f>
        <v>16.153616167554617</v>
      </c>
      <c r="V207" s="802" t="str">
        <f>IF(INDEX(Historical!$O$7:$O$1452,MATCH(B207,Historical!$B$7:$B$1452,0))=0,"n/a",((INDEX(Historical!$C$7:$C$1452,MATCH(B207,Historical!$B$7:$B$1452,0))/INDEX(Historical!$O$7:$O$1452,MATCH(B207,Historical!$B$7:$B$1452,0)))^(1/10)-1)*100)</f>
        <v>n/a</v>
      </c>
      <c r="W207" s="871" t="str">
        <f t="shared" si="55"/>
        <v>n/a</v>
      </c>
      <c r="X207" s="872" t="str">
        <f t="shared" si="56"/>
        <v>n/a</v>
      </c>
      <c r="Y207" s="890"/>
      <c r="Z207" s="864">
        <f t="shared" si="57"/>
        <v>68.75</v>
      </c>
      <c r="AA207" s="874">
        <f t="shared" si="58"/>
        <v>36.328125</v>
      </c>
      <c r="AB207" s="866">
        <v>12</v>
      </c>
      <c r="AC207" s="875">
        <v>0.64</v>
      </c>
      <c r="AD207" s="875">
        <v>10.08</v>
      </c>
      <c r="AE207" s="875">
        <v>7.0000000000000007E-2</v>
      </c>
      <c r="AF207" s="875">
        <v>1.89</v>
      </c>
      <c r="AG207" s="875">
        <v>8</v>
      </c>
      <c r="AH207" s="875">
        <v>-65.100000000000009</v>
      </c>
      <c r="AI207" s="875">
        <v>7.06</v>
      </c>
      <c r="AJ207" s="875">
        <v>-11</v>
      </c>
      <c r="AK207" s="875">
        <v>3.5999999999999996</v>
      </c>
      <c r="AL207" s="876">
        <v>1110</v>
      </c>
      <c r="AM207" s="877">
        <v>0.5</v>
      </c>
      <c r="AN207" s="875">
        <v>0.73</v>
      </c>
      <c r="AO207" s="878">
        <f t="shared" si="59"/>
        <v>-18.282035714165815</v>
      </c>
      <c r="AP207" s="879">
        <f t="shared" si="60"/>
        <v>18.046089285834185</v>
      </c>
      <c r="AQ207" s="880">
        <f t="shared" si="61"/>
        <v>74.687220482781711</v>
      </c>
      <c r="AR207" s="745">
        <f>INDEX(Historical!$C$7:$C$1452,MATCH(B207,Historical!$B$7:$B$1452,0))*IF(AH207="n/a",1.03,IF(AH207&lt;0,1.01,IF(AH207&gt;10,1.1,(1+AH207/100))))</f>
        <v>0.37369999999999998</v>
      </c>
      <c r="AS207" s="874">
        <f t="shared" si="62"/>
        <v>0.40008321999999996</v>
      </c>
      <c r="AT207" s="874">
        <f t="shared" ref="AT207:AV226" si="66">IF($AK207="n/a",1.03*AS207,IF($AK207&lt;0,1.01*AS207,IF($AK207&gt;10,1.1*AS207,(1+$AK207/100)*AS207)))</f>
        <v>0.41448621591999996</v>
      </c>
      <c r="AU207" s="874">
        <f t="shared" si="66"/>
        <v>0.42940771969311997</v>
      </c>
      <c r="AV207" s="874">
        <f t="shared" si="66"/>
        <v>0.44486639760207231</v>
      </c>
      <c r="AW207" s="864">
        <f t="shared" si="63"/>
        <v>2.0625435532151921</v>
      </c>
      <c r="AX207" s="881">
        <f t="shared" si="64"/>
        <v>8.8711550675922233</v>
      </c>
      <c r="AY207" s="1091">
        <v>0.54</v>
      </c>
      <c r="AZ207" s="877">
        <v>35.96</v>
      </c>
      <c r="BA207" s="877">
        <v>-42.05</v>
      </c>
      <c r="BB207" s="877">
        <v>-21.560000000000002</v>
      </c>
      <c r="BC207" s="877">
        <v>-12.879999999999999</v>
      </c>
      <c r="BD207" s="1007"/>
      <c r="BE207" s="701">
        <v>2012</v>
      </c>
      <c r="BF207" s="986" t="e">
        <f>#VALUE!</f>
        <v>#VALUE!</v>
      </c>
      <c r="BG207" s="938">
        <v>2.6</v>
      </c>
    </row>
    <row r="208" spans="1:59" ht="11.25" customHeight="1" x14ac:dyDescent="0.2">
      <c r="A208" s="645" t="s">
        <v>1106</v>
      </c>
      <c r="B208" s="651" t="s">
        <v>1107</v>
      </c>
      <c r="C208" s="1080" t="s">
        <v>4407</v>
      </c>
      <c r="D208" s="1080" t="s">
        <v>4408</v>
      </c>
      <c r="E208" s="835">
        <v>10</v>
      </c>
      <c r="F208" s="554">
        <v>331</v>
      </c>
      <c r="G208" s="554" t="s">
        <v>107</v>
      </c>
      <c r="H208" s="554" t="s">
        <v>107</v>
      </c>
      <c r="I208" s="966">
        <v>87.23</v>
      </c>
      <c r="J208" s="745">
        <f t="shared" si="52"/>
        <v>5.0441361916771754</v>
      </c>
      <c r="K208" s="968">
        <v>1.1000000000000001</v>
      </c>
      <c r="L208" s="679">
        <v>4</v>
      </c>
      <c r="M208" s="736">
        <f t="shared" si="53"/>
        <v>4.4000000000000004</v>
      </c>
      <c r="N208" s="644" t="s">
        <v>221</v>
      </c>
      <c r="O208" s="838">
        <v>1.03</v>
      </c>
      <c r="P208" s="958">
        <v>43462</v>
      </c>
      <c r="Q208" s="958">
        <v>43480</v>
      </c>
      <c r="R208" s="736">
        <f t="shared" si="54"/>
        <v>6.7961165048543739</v>
      </c>
      <c r="S208" s="802">
        <f>IF(INDEX(Historical!$D$7:$D$1452,MATCH(B208,Historical!$B$7:$B$1452,0))=0,"n/a",(INDEX(Historical!$C$7:$C$1452,MATCH(B208,Historical!$B$7:$B$1452,0))/INDEX(Historical!$D$7:$D$1452,MATCH(B208,Historical!$B$7:$B$1452,0))-1)*100)</f>
        <v>69.811320754716988</v>
      </c>
      <c r="T208" s="802">
        <f>IF(INDEX(Historical!$F$7:$F$1452,MATCH(B208,Historical!$B$7:$B$1452,0))=0,"n/a",((INDEX(Historical!$C$7:$C$1452,MATCH(B208,Historical!$B$7:$B$1452,0))/INDEX(Historical!$F$7:$F$1452,MATCH(B208,Historical!$B$7:$B$1452,0)))^(1/3)-1)*100)</f>
        <v>37.001342118888282</v>
      </c>
      <c r="U208" s="802">
        <f>IF(INDEX(Historical!$I$7:$I$1452,MATCH(B208,Historical!$B$7:$B$1452,0))=0,"n/a",((INDEX(Historical!$C$7:$C$1452,MATCH(B208,Historical!$B$7:$B$1452,0))/INDEX(Historical!$I$7:$I$1452,MATCH(B208,Historical!$B$7:$B$1452,0)))^(1/5)-1)*100)</f>
        <v>37.972966146121493</v>
      </c>
      <c r="V208" s="802" t="str">
        <f>IF(INDEX(Historical!$O$7:$O$1452,MATCH(B208,Historical!$B$7:$B$1452,0))=0,"n/a",((INDEX(Historical!$C$7:$C$1452,MATCH(B208,Historical!$B$7:$B$1452,0))/INDEX(Historical!$O$7:$O$1452,MATCH(B208,Historical!$B$7:$B$1452,0)))^(1/10)-1)*100)</f>
        <v>n/a</v>
      </c>
      <c r="W208" s="803" t="str">
        <f t="shared" si="55"/>
        <v>n/a</v>
      </c>
      <c r="X208" s="804">
        <f t="shared" si="56"/>
        <v>0.71647105936078292</v>
      </c>
      <c r="Y208" s="756"/>
      <c r="Z208" s="745">
        <f t="shared" si="57"/>
        <v>207.54716981132074</v>
      </c>
      <c r="AA208" s="678">
        <f t="shared" si="58"/>
        <v>41.14622641509434</v>
      </c>
      <c r="AB208" s="679">
        <v>12</v>
      </c>
      <c r="AC208" s="959">
        <v>2.12</v>
      </c>
      <c r="AD208" s="959">
        <v>2.75</v>
      </c>
      <c r="AE208" s="959">
        <v>8.2100000000000009</v>
      </c>
      <c r="AF208" s="959">
        <v>11.74</v>
      </c>
      <c r="AG208" s="959">
        <v>27.3</v>
      </c>
      <c r="AH208" s="959">
        <v>19.400000000000002</v>
      </c>
      <c r="AI208" s="959">
        <v>-0.59</v>
      </c>
      <c r="AJ208" s="959">
        <v>53</v>
      </c>
      <c r="AK208" s="959">
        <v>14.95</v>
      </c>
      <c r="AL208" s="969">
        <v>4360</v>
      </c>
      <c r="AM208" s="964">
        <v>0.70000000000000007</v>
      </c>
      <c r="AN208" s="959">
        <v>4.07</v>
      </c>
      <c r="AO208" s="845">
        <f t="shared" si="59"/>
        <v>1.8708759227043288</v>
      </c>
      <c r="AP208" s="846">
        <f t="shared" si="60"/>
        <v>43.017102337798669</v>
      </c>
      <c r="AQ208" s="680">
        <f t="shared" si="61"/>
        <v>363.34853601591561</v>
      </c>
      <c r="AR208" s="745">
        <f>INDEX(Historical!$C$7:$C$1452,MATCH(B208,Historical!$B$7:$B$1452,0))*IF(AH208="n/a",1.03,IF(AH208&lt;0,1.01,IF(AH208&gt;10,1.1,(1+AH208/100))))</f>
        <v>3.9600000000000004</v>
      </c>
      <c r="AS208" s="678">
        <f t="shared" si="62"/>
        <v>3.9996000000000005</v>
      </c>
      <c r="AT208" s="678">
        <f t="shared" si="66"/>
        <v>4.399560000000001</v>
      </c>
      <c r="AU208" s="678">
        <f t="shared" si="66"/>
        <v>4.8395160000000015</v>
      </c>
      <c r="AV208" s="678">
        <f t="shared" si="66"/>
        <v>5.3234676000000016</v>
      </c>
      <c r="AW208" s="745">
        <f t="shared" si="63"/>
        <v>22.522143600000007</v>
      </c>
      <c r="AX208" s="854">
        <f t="shared" si="64"/>
        <v>25.819263556116024</v>
      </c>
      <c r="AY208" s="1090">
        <v>0.72</v>
      </c>
      <c r="AZ208" s="964">
        <v>5.55</v>
      </c>
      <c r="BA208" s="964">
        <v>-25.96</v>
      </c>
      <c r="BB208" s="964">
        <v>-8.49</v>
      </c>
      <c r="BC208" s="964">
        <v>-17.25</v>
      </c>
      <c r="BE208" s="701">
        <v>2010</v>
      </c>
      <c r="BF208" s="986" t="e">
        <f>#VALUE!</f>
        <v>#VALUE!</v>
      </c>
      <c r="BG208" s="972">
        <v>4.3</v>
      </c>
    </row>
    <row r="209" spans="1:59" ht="11.25" customHeight="1" x14ac:dyDescent="0.2">
      <c r="A209" s="566" t="s">
        <v>1108</v>
      </c>
      <c r="B209" s="651" t="s">
        <v>1109</v>
      </c>
      <c r="C209" s="1080" t="s">
        <v>4277</v>
      </c>
      <c r="D209" s="1080" t="s">
        <v>4426</v>
      </c>
      <c r="E209" s="835">
        <v>8</v>
      </c>
      <c r="F209" s="554">
        <v>462</v>
      </c>
      <c r="G209" s="554" t="s">
        <v>107</v>
      </c>
      <c r="H209" s="554" t="s">
        <v>107</v>
      </c>
      <c r="I209" s="966">
        <v>30.21</v>
      </c>
      <c r="J209" s="745">
        <f t="shared" si="52"/>
        <v>2.3833167825223436</v>
      </c>
      <c r="K209" s="968">
        <v>0.18</v>
      </c>
      <c r="L209" s="679">
        <v>4</v>
      </c>
      <c r="M209" s="736">
        <f t="shared" si="53"/>
        <v>0.72</v>
      </c>
      <c r="N209" s="644" t="s">
        <v>153</v>
      </c>
      <c r="O209" s="838">
        <v>0.155</v>
      </c>
      <c r="P209" s="695">
        <v>43158</v>
      </c>
      <c r="Q209" s="695">
        <v>43188</v>
      </c>
      <c r="R209" s="736">
        <f t="shared" si="54"/>
        <v>16.129032258064512</v>
      </c>
      <c r="S209" s="802">
        <f>IF(INDEX(Historical!$D$7:$D$1452,MATCH(B209,Historical!$B$7:$B$1452,0))=0,"n/a",(INDEX(Historical!$C$7:$C$1452,MATCH(B209,Historical!$B$7:$B$1452,0))/INDEX(Historical!$D$7:$D$1452,MATCH(B209,Historical!$B$7:$B$1452,0))-1)*100)</f>
        <v>14.814814814814813</v>
      </c>
      <c r="T209" s="802">
        <f>IF(INDEX(Historical!$F$7:$F$1452,MATCH(B209,Historical!$B$7:$B$1452,0))=0,"n/a",((INDEX(Historical!$C$7:$C$1452,MATCH(B209,Historical!$B$7:$B$1452,0))/INDEX(Historical!$F$7:$F$1452,MATCH(B209,Historical!$B$7:$B$1452,0)))^(1/3)-1)*100)</f>
        <v>15.729452726293779</v>
      </c>
      <c r="U209" s="802">
        <f>IF(INDEX(Historical!$I$7:$I$1452,MATCH(B209,Historical!$B$7:$B$1452,0))=0,"n/a",((INDEX(Historical!$C$7:$C$1452,MATCH(B209,Historical!$B$7:$B$1452,0))/INDEX(Historical!$I$7:$I$1452,MATCH(B209,Historical!$B$7:$B$1452,0)))^(1/5)-1)*100)</f>
        <v>14.502831715794207</v>
      </c>
      <c r="V209" s="802">
        <f>IF(INDEX(Historical!$O$7:$O$1452,MATCH(B209,Historical!$B$7:$B$1452,0))=0,"n/a",((INDEX(Historical!$C$7:$C$1452,MATCH(B209,Historical!$B$7:$B$1452,0))/INDEX(Historical!$O$7:$O$1452,MATCH(B209,Historical!$B$7:$B$1452,0)))^(1/10)-1)*100)</f>
        <v>20.016005756677458</v>
      </c>
      <c r="W209" s="803">
        <f t="shared" si="55"/>
        <v>0.72456172785401884</v>
      </c>
      <c r="X209" s="804" t="str">
        <f t="shared" si="56"/>
        <v>n/a</v>
      </c>
      <c r="Y209" s="756"/>
      <c r="Z209" s="745" t="str">
        <f t="shared" si="57"/>
        <v>n/a</v>
      </c>
      <c r="AA209" s="678" t="str">
        <f t="shared" si="58"/>
        <v>n/a</v>
      </c>
      <c r="AB209" s="679">
        <v>12</v>
      </c>
      <c r="AC209" s="959">
        <v>-0.83</v>
      </c>
      <c r="AD209" s="959" t="s">
        <v>138</v>
      </c>
      <c r="AE209" s="959">
        <v>2.2799999999999998</v>
      </c>
      <c r="AF209" s="959">
        <v>2.1</v>
      </c>
      <c r="AG209" s="959">
        <v>-6</v>
      </c>
      <c r="AH209" s="961">
        <v>-117.5</v>
      </c>
      <c r="AI209" s="961">
        <v>17.8</v>
      </c>
      <c r="AJ209" s="959">
        <v>-20.3</v>
      </c>
      <c r="AK209" s="959">
        <v>12.4</v>
      </c>
      <c r="AL209" s="969">
        <v>24880</v>
      </c>
      <c r="AM209" s="964">
        <v>0.1</v>
      </c>
      <c r="AN209" s="959">
        <v>0.46</v>
      </c>
      <c r="AO209" s="845" t="str">
        <f t="shared" si="59"/>
        <v>n/a</v>
      </c>
      <c r="AP209" s="846">
        <f t="shared" si="60"/>
        <v>16.886148498316551</v>
      </c>
      <c r="AQ209" s="680" t="str">
        <f t="shared" si="61"/>
        <v>n/a</v>
      </c>
      <c r="AR209" s="745">
        <f>INDEX(Historical!$C$7:$C$1452,MATCH(B209,Historical!$B$7:$B$1452,0))*IF(AH209="n/a",1.03,IF(AH209&lt;0,1.01,IF(AH209&gt;10,1.1,(1+AH209/100))))</f>
        <v>0.62619999999999998</v>
      </c>
      <c r="AS209" s="678">
        <f t="shared" si="62"/>
        <v>0.68881999999999999</v>
      </c>
      <c r="AT209" s="678">
        <f t="shared" si="66"/>
        <v>0.7577020000000001</v>
      </c>
      <c r="AU209" s="678">
        <f t="shared" si="66"/>
        <v>0.83347220000000022</v>
      </c>
      <c r="AV209" s="678">
        <f t="shared" si="66"/>
        <v>0.91681942000000027</v>
      </c>
      <c r="AW209" s="745">
        <f t="shared" si="63"/>
        <v>3.8230136200000007</v>
      </c>
      <c r="AX209" s="854">
        <f t="shared" si="64"/>
        <v>12.654795167163194</v>
      </c>
      <c r="AY209" s="1090">
        <v>1.18</v>
      </c>
      <c r="AZ209" s="964">
        <v>15.7</v>
      </c>
      <c r="BA209" s="964">
        <v>-17.37</v>
      </c>
      <c r="BB209" s="964">
        <v>-4.04</v>
      </c>
      <c r="BC209" s="964">
        <v>-1.0999999999999999</v>
      </c>
      <c r="BE209" s="701">
        <v>2011</v>
      </c>
      <c r="BF209" s="986" t="e">
        <f>#VALUE!</f>
        <v>#VALUE!</v>
      </c>
      <c r="BG209" s="972">
        <v>-2.8000000000000003</v>
      </c>
    </row>
    <row r="210" spans="1:59" ht="11.25" customHeight="1" x14ac:dyDescent="0.2">
      <c r="A210" s="566" t="s">
        <v>1110</v>
      </c>
      <c r="B210" s="651" t="s">
        <v>1111</v>
      </c>
      <c r="C210" s="1080" t="s">
        <v>109</v>
      </c>
      <c r="D210" s="1080" t="s">
        <v>4427</v>
      </c>
      <c r="E210" s="835">
        <v>7</v>
      </c>
      <c r="F210" s="554">
        <v>581</v>
      </c>
      <c r="G210" s="554" t="s">
        <v>107</v>
      </c>
      <c r="H210" s="554" t="s">
        <v>107</v>
      </c>
      <c r="I210" s="966">
        <v>20.5</v>
      </c>
      <c r="J210" s="745">
        <f t="shared" si="52"/>
        <v>2.1463414634146343</v>
      </c>
      <c r="K210" s="968">
        <v>0.11</v>
      </c>
      <c r="L210" s="679">
        <v>4</v>
      </c>
      <c r="M210" s="736">
        <f t="shared" si="53"/>
        <v>0.44</v>
      </c>
      <c r="N210" s="644" t="s">
        <v>120</v>
      </c>
      <c r="O210" s="838">
        <v>0.08</v>
      </c>
      <c r="P210" s="695">
        <v>43138</v>
      </c>
      <c r="Q210" s="695">
        <v>43160</v>
      </c>
      <c r="R210" s="736">
        <f t="shared" si="54"/>
        <v>37.5</v>
      </c>
      <c r="S210" s="802">
        <f>IF(INDEX(Historical!$D$7:$D$1452,MATCH(B210,Historical!$B$7:$B$1452,0))=0,"n/a",(INDEX(Historical!$C$7:$C$1452,MATCH(B210,Historical!$B$7:$B$1452,0))/INDEX(Historical!$D$7:$D$1452,MATCH(B210,Historical!$B$7:$B$1452,0))-1)*100)</f>
        <v>14.285714285714279</v>
      </c>
      <c r="T210" s="802">
        <f>IF(INDEX(Historical!$F$7:$F$1452,MATCH(B210,Historical!$B$7:$B$1452,0))=0,"n/a",((INDEX(Historical!$C$7:$C$1452,MATCH(B210,Historical!$B$7:$B$1452,0))/INDEX(Historical!$F$7:$F$1452,MATCH(B210,Historical!$B$7:$B$1452,0)))^(1/3)-1)*100)</f>
        <v>21.141372855475971</v>
      </c>
      <c r="U210" s="802">
        <f>IF(INDEX(Historical!$I$7:$I$1452,MATCH(B210,Historical!$B$7:$B$1452,0))=0,"n/a",((INDEX(Historical!$C$7:$C$1452,MATCH(B210,Historical!$B$7:$B$1452,0))/INDEX(Historical!$I$7:$I$1452,MATCH(B210,Historical!$B$7:$B$1452,0)))^(1/5)-1)*100)</f>
        <v>60.548312352046139</v>
      </c>
      <c r="V210" s="802">
        <f>IF(INDEX(Historical!$O$7:$O$1452,MATCH(B210,Historical!$B$7:$B$1452,0))=0,"n/a",((INDEX(Historical!$C$7:$C$1452,MATCH(B210,Historical!$B$7:$B$1452,0))/INDEX(Historical!$O$7:$O$1452,MATCH(B210,Historical!$B$7:$B$1452,0)))^(1/10)-1)*100)</f>
        <v>-9.3527850056263624</v>
      </c>
      <c r="W210" s="803" t="str">
        <f t="shared" si="55"/>
        <v>n/a</v>
      </c>
      <c r="X210" s="804" t="str">
        <f t="shared" si="56"/>
        <v>n/a</v>
      </c>
      <c r="Y210" s="967"/>
      <c r="Z210" s="745" t="str">
        <f t="shared" si="57"/>
        <v>n/a</v>
      </c>
      <c r="AA210" s="678" t="str">
        <f t="shared" si="58"/>
        <v>n/a</v>
      </c>
      <c r="AB210" s="679">
        <v>12</v>
      </c>
      <c r="AC210" s="959" t="s">
        <v>138</v>
      </c>
      <c r="AD210" s="959" t="s">
        <v>138</v>
      </c>
      <c r="AE210" s="959" t="s">
        <v>138</v>
      </c>
      <c r="AF210" s="959" t="s">
        <v>138</v>
      </c>
      <c r="AG210" s="959" t="s">
        <v>138</v>
      </c>
      <c r="AH210" s="959" t="s">
        <v>138</v>
      </c>
      <c r="AI210" s="959" t="s">
        <v>138</v>
      </c>
      <c r="AJ210" s="959" t="s">
        <v>138</v>
      </c>
      <c r="AK210" s="959" t="s">
        <v>138</v>
      </c>
      <c r="AL210" s="969" t="s">
        <v>138</v>
      </c>
      <c r="AM210" s="964" t="s">
        <v>138</v>
      </c>
      <c r="AN210" s="959" t="s">
        <v>138</v>
      </c>
      <c r="AO210" s="845" t="str">
        <f t="shared" si="59"/>
        <v>n/a</v>
      </c>
      <c r="AP210" s="846">
        <f t="shared" si="60"/>
        <v>62.694653815460775</v>
      </c>
      <c r="AQ210" s="680" t="str">
        <f t="shared" si="61"/>
        <v>n/a</v>
      </c>
      <c r="AR210" s="745">
        <f>INDEX(Historical!$C$7:$C$1452,MATCH(B210,Historical!$B$7:$B$1452,0))*IF(AH210="n/a",1.03,IF(AH210&lt;0,1.01,IF(AH210&gt;10,1.1,(1+AH210/100))))</f>
        <v>0.3296</v>
      </c>
      <c r="AS210" s="678">
        <f t="shared" si="62"/>
        <v>0.33948800000000001</v>
      </c>
      <c r="AT210" s="678">
        <f t="shared" si="66"/>
        <v>0.34967264000000003</v>
      </c>
      <c r="AU210" s="678">
        <f t="shared" si="66"/>
        <v>0.36016281920000004</v>
      </c>
      <c r="AV210" s="678">
        <f t="shared" si="66"/>
        <v>0.37096770377600002</v>
      </c>
      <c r="AW210" s="745">
        <f t="shared" si="63"/>
        <v>1.7498911629760001</v>
      </c>
      <c r="AX210" s="854">
        <f t="shared" si="64"/>
        <v>8.536054453541464</v>
      </c>
      <c r="AY210" s="1090" t="s">
        <v>138</v>
      </c>
      <c r="AZ210" s="964" t="s">
        <v>138</v>
      </c>
      <c r="BA210" s="964" t="s">
        <v>138</v>
      </c>
      <c r="BB210" s="964" t="s">
        <v>138</v>
      </c>
      <c r="BC210" s="964" t="s">
        <v>138</v>
      </c>
      <c r="BD210" s="1006" t="s">
        <v>4351</v>
      </c>
      <c r="BE210" s="701">
        <v>2012</v>
      </c>
      <c r="BF210" s="986" t="e">
        <f>#VALUE!</f>
        <v>#VALUE!</v>
      </c>
      <c r="BG210" s="972" t="s">
        <v>138</v>
      </c>
    </row>
    <row r="211" spans="1:59" ht="11.25" customHeight="1" x14ac:dyDescent="0.2">
      <c r="A211" s="645" t="s">
        <v>529</v>
      </c>
      <c r="B211" s="651" t="s">
        <v>530</v>
      </c>
      <c r="C211" s="1080" t="s">
        <v>129</v>
      </c>
      <c r="D211" s="1080" t="s">
        <v>4424</v>
      </c>
      <c r="E211" s="835">
        <v>15</v>
      </c>
      <c r="F211" s="554">
        <v>241</v>
      </c>
      <c r="G211" s="554" t="s">
        <v>116</v>
      </c>
      <c r="H211" s="554" t="s">
        <v>116</v>
      </c>
      <c r="I211" s="966">
        <v>203.71</v>
      </c>
      <c r="J211" s="745">
        <f t="shared" si="52"/>
        <v>1.1192381326395364</v>
      </c>
      <c r="K211" s="968">
        <v>0.56999999999999995</v>
      </c>
      <c r="L211" s="679">
        <v>4</v>
      </c>
      <c r="M211" s="736">
        <f t="shared" si="53"/>
        <v>2.2799999999999998</v>
      </c>
      <c r="N211" s="644" t="s">
        <v>531</v>
      </c>
      <c r="O211" s="838">
        <v>0.5</v>
      </c>
      <c r="P211" s="958">
        <v>43230</v>
      </c>
      <c r="Q211" s="958">
        <v>43245</v>
      </c>
      <c r="R211" s="736">
        <f t="shared" si="54"/>
        <v>13.999999999999989</v>
      </c>
      <c r="S211" s="802">
        <f>IF(INDEX(Historical!$D$7:$D$1452,MATCH(B211,Historical!$B$7:$B$1452,0))=0,"n/a",(INDEX(Historical!$C$7:$C$1452,MATCH(B211,Historical!$B$7:$B$1452,0))/INDEX(Historical!$D$7:$D$1452,MATCH(B211,Historical!$B$7:$B$1452,0))-1)*100)</f>
        <v>11.428571428571432</v>
      </c>
      <c r="T211" s="802">
        <f>IF(INDEX(Historical!$F$7:$F$1452,MATCH(B211,Historical!$B$7:$B$1452,0))=0,"n/a",((INDEX(Historical!$C$7:$C$1452,MATCH(B211,Historical!$B$7:$B$1452,0))/INDEX(Historical!$F$7:$F$1452,MATCH(B211,Historical!$B$7:$B$1452,0)))^(1/3)-1)*100)</f>
        <v>12.351093677423597</v>
      </c>
      <c r="U211" s="802">
        <f>IF(INDEX(Historical!$I$7:$I$1452,MATCH(B211,Historical!$B$7:$B$1452,0))=0,"n/a",((INDEX(Historical!$C$7:$C$1452,MATCH(B211,Historical!$B$7:$B$1452,0))/INDEX(Historical!$I$7:$I$1452,MATCH(B211,Historical!$B$7:$B$1452,0)))^(1/5)-1)*100)</f>
        <v>12.85920864312069</v>
      </c>
      <c r="V211" s="802">
        <f>IF(INDEX(Historical!$O$7:$O$1452,MATCH(B211,Historical!$B$7:$B$1452,0))=0,"n/a",((INDEX(Historical!$C$7:$C$1452,MATCH(B211,Historical!$B$7:$B$1452,0))/INDEX(Historical!$O$7:$O$1452,MATCH(B211,Historical!$B$7:$B$1452,0)))^(1/10)-1)*100)</f>
        <v>13.187538753776096</v>
      </c>
      <c r="W211" s="803">
        <f t="shared" si="55"/>
        <v>0.97510300316187559</v>
      </c>
      <c r="X211" s="804">
        <f t="shared" si="56"/>
        <v>1.4288009603467433</v>
      </c>
      <c r="Y211" s="756"/>
      <c r="Z211" s="745">
        <f t="shared" si="57"/>
        <v>30.727762803234498</v>
      </c>
      <c r="AA211" s="678">
        <f t="shared" si="58"/>
        <v>27.454177897574127</v>
      </c>
      <c r="AB211" s="679">
        <v>8</v>
      </c>
      <c r="AC211" s="959">
        <v>7.42</v>
      </c>
      <c r="AD211" s="959">
        <v>2.4700000000000002</v>
      </c>
      <c r="AE211" s="959">
        <v>0.63</v>
      </c>
      <c r="AF211" s="959">
        <v>6.79</v>
      </c>
      <c r="AG211" s="959">
        <v>26.200000000000003</v>
      </c>
      <c r="AH211" s="959">
        <v>17.5</v>
      </c>
      <c r="AI211" s="959">
        <v>8.89</v>
      </c>
      <c r="AJ211" s="959">
        <v>9</v>
      </c>
      <c r="AK211" s="959">
        <v>11.12</v>
      </c>
      <c r="AL211" s="969">
        <v>91880</v>
      </c>
      <c r="AM211" s="964">
        <v>0.4</v>
      </c>
      <c r="AN211" s="959">
        <v>0</v>
      </c>
      <c r="AO211" s="845">
        <f t="shared" si="59"/>
        <v>-13.475731121813901</v>
      </c>
      <c r="AP211" s="846">
        <f t="shared" si="60"/>
        <v>13.978446775760226</v>
      </c>
      <c r="AQ211" s="680">
        <f t="shared" si="61"/>
        <v>187.83781538647256</v>
      </c>
      <c r="AR211" s="745">
        <f>INDEX(Historical!$C$7:$C$1452,MATCH(B211,Historical!$B$7:$B$1452,0))*IF(AH211="n/a",1.03,IF(AH211&lt;0,1.01,IF(AH211&gt;10,1.1,(1+AH211/100))))</f>
        <v>2.145</v>
      </c>
      <c r="AS211" s="678">
        <f t="shared" si="62"/>
        <v>2.3356905000000001</v>
      </c>
      <c r="AT211" s="678">
        <f t="shared" si="66"/>
        <v>2.5692595500000004</v>
      </c>
      <c r="AU211" s="678">
        <f t="shared" si="66"/>
        <v>2.8261855050000007</v>
      </c>
      <c r="AV211" s="678">
        <f t="shared" si="66"/>
        <v>3.1088040555000012</v>
      </c>
      <c r="AW211" s="745">
        <f t="shared" si="63"/>
        <v>12.984939610500003</v>
      </c>
      <c r="AX211" s="854">
        <f t="shared" si="64"/>
        <v>6.3742278781110411</v>
      </c>
      <c r="AY211" s="1090">
        <v>1.02</v>
      </c>
      <c r="AZ211" s="964">
        <v>15.879999999999999</v>
      </c>
      <c r="BA211" s="964">
        <v>-16.91</v>
      </c>
      <c r="BB211" s="964">
        <v>-8.58</v>
      </c>
      <c r="BC211" s="964">
        <v>-4.66</v>
      </c>
      <c r="BE211" s="701">
        <v>2004</v>
      </c>
      <c r="BF211" s="986" t="e">
        <f>#VALUE!</f>
        <v>#VALUE!</v>
      </c>
      <c r="BG211" s="972">
        <v>8</v>
      </c>
    </row>
    <row r="212" spans="1:59" ht="11.25" customHeight="1" x14ac:dyDescent="0.2">
      <c r="A212" s="645" t="s">
        <v>532</v>
      </c>
      <c r="B212" s="651" t="s">
        <v>533</v>
      </c>
      <c r="C212" s="1080" t="s">
        <v>248</v>
      </c>
      <c r="D212" s="1080" t="s">
        <v>4441</v>
      </c>
      <c r="E212" s="835">
        <v>16</v>
      </c>
      <c r="F212" s="554">
        <v>210</v>
      </c>
      <c r="G212" s="554" t="s">
        <v>38</v>
      </c>
      <c r="H212" s="554" t="s">
        <v>38</v>
      </c>
      <c r="I212" s="966">
        <v>159.86000000000001</v>
      </c>
      <c r="J212" s="745">
        <f t="shared" si="52"/>
        <v>3.1277367696734641</v>
      </c>
      <c r="K212" s="968">
        <v>1.25</v>
      </c>
      <c r="L212" s="679">
        <v>4</v>
      </c>
      <c r="M212" s="736">
        <f t="shared" si="53"/>
        <v>5</v>
      </c>
      <c r="N212" s="644" t="s">
        <v>188</v>
      </c>
      <c r="O212" s="838">
        <v>1.2</v>
      </c>
      <c r="P212" s="958">
        <v>43293</v>
      </c>
      <c r="Q212" s="958">
        <v>43318</v>
      </c>
      <c r="R212" s="736">
        <f t="shared" si="54"/>
        <v>4.1666666666666705</v>
      </c>
      <c r="S212" s="802">
        <f>IF(INDEX(Historical!$D$7:$D$1452,MATCH(B212,Historical!$B$7:$B$1452,0))=0,"n/a",(INDEX(Historical!$C$7:$C$1452,MATCH(B212,Historical!$B$7:$B$1452,0))/INDEX(Historical!$D$7:$D$1452,MATCH(B212,Historical!$B$7:$B$1452,0))-1)*100)</f>
        <v>4.4444444444444287</v>
      </c>
      <c r="T212" s="802">
        <f>IF(INDEX(Historical!$F$7:$F$1452,MATCH(B212,Historical!$B$7:$B$1452,0))=0,"n/a",((INDEX(Historical!$C$7:$C$1452,MATCH(B212,Historical!$B$7:$B$1452,0))/INDEX(Historical!$F$7:$F$1452,MATCH(B212,Historical!$B$7:$B$1452,0)))^(1/3)-1)*100)</f>
        <v>10.325677865290107</v>
      </c>
      <c r="U212" s="802">
        <f>IF(INDEX(Historical!$I$7:$I$1452,MATCH(B212,Historical!$B$7:$B$1452,0))=0,"n/a",((INDEX(Historical!$C$7:$C$1452,MATCH(B212,Historical!$B$7:$B$1452,0))/INDEX(Historical!$I$7:$I$1452,MATCH(B212,Historical!$B$7:$B$1452,0)))^(1/5)-1)*100)</f>
        <v>27.40719795539961</v>
      </c>
      <c r="V212" s="802">
        <f>IF(INDEX(Historical!$O$7:$O$1452,MATCH(B212,Historical!$B$7:$B$1452,0))=0,"n/a",((INDEX(Historical!$C$7:$C$1452,MATCH(B212,Historical!$B$7:$B$1452,0))/INDEX(Historical!$O$7:$O$1452,MATCH(B212,Historical!$B$7:$B$1452,0)))^(1/10)-1)*100)</f>
        <v>22.855516121896137</v>
      </c>
      <c r="W212" s="803">
        <f t="shared" si="55"/>
        <v>1.1991502536730225</v>
      </c>
      <c r="X212" s="804">
        <f t="shared" si="56"/>
        <v>2.1082459965692006</v>
      </c>
      <c r="Y212" s="760"/>
      <c r="Z212" s="745">
        <f t="shared" si="57"/>
        <v>55.187637969094915</v>
      </c>
      <c r="AA212" s="678">
        <f t="shared" si="58"/>
        <v>17.644591611479029</v>
      </c>
      <c r="AB212" s="679">
        <v>7</v>
      </c>
      <c r="AC212" s="959">
        <v>9.06</v>
      </c>
      <c r="AD212" s="959">
        <v>44.1</v>
      </c>
      <c r="AE212" s="959">
        <v>1.28</v>
      </c>
      <c r="AF212" s="959">
        <v>6.4</v>
      </c>
      <c r="AG212" s="959">
        <v>40.799999999999997</v>
      </c>
      <c r="AH212" s="959">
        <v>7.7</v>
      </c>
      <c r="AI212" s="959">
        <v>5.17</v>
      </c>
      <c r="AJ212" s="959">
        <v>13</v>
      </c>
      <c r="AK212" s="959">
        <v>0.4</v>
      </c>
      <c r="AL212" s="969">
        <v>3910</v>
      </c>
      <c r="AM212" s="964">
        <v>1.0999999999999999</v>
      </c>
      <c r="AN212" s="959">
        <v>0.67</v>
      </c>
      <c r="AO212" s="845">
        <f t="shared" si="59"/>
        <v>12.890343113594046</v>
      </c>
      <c r="AP212" s="846">
        <f t="shared" si="60"/>
        <v>30.534934725073075</v>
      </c>
      <c r="AQ212" s="680">
        <f t="shared" si="61"/>
        <v>124.02915119189863</v>
      </c>
      <c r="AR212" s="745">
        <f>INDEX(Historical!$C$7:$C$1452,MATCH(B212,Historical!$B$7:$B$1452,0))*IF(AH212="n/a",1.03,IF(AH212&lt;0,1.01,IF(AH212&gt;10,1.1,(1+AH212/100))))</f>
        <v>5.0618999999999987</v>
      </c>
      <c r="AS212" s="678">
        <f t="shared" si="62"/>
        <v>5.3236002299999994</v>
      </c>
      <c r="AT212" s="678">
        <f t="shared" si="66"/>
        <v>5.3448946309199998</v>
      </c>
      <c r="AU212" s="678">
        <f t="shared" si="66"/>
        <v>5.3662742094436799</v>
      </c>
      <c r="AV212" s="678">
        <f t="shared" si="66"/>
        <v>5.3877393062814543</v>
      </c>
      <c r="AW212" s="745">
        <f t="shared" si="63"/>
        <v>26.484408376645131</v>
      </c>
      <c r="AX212" s="854">
        <f t="shared" si="64"/>
        <v>16.567251580536173</v>
      </c>
      <c r="AY212" s="1090">
        <v>0.53</v>
      </c>
      <c r="AZ212" s="964">
        <v>12.870000000000001</v>
      </c>
      <c r="BA212" s="964">
        <v>-13.59</v>
      </c>
      <c r="BB212" s="964">
        <v>-4.91</v>
      </c>
      <c r="BC212" s="964">
        <v>1.83</v>
      </c>
      <c r="BE212" s="701">
        <v>2003</v>
      </c>
      <c r="BF212" s="986" t="e">
        <f>#VALUE!</f>
        <v>#VALUE!</v>
      </c>
      <c r="BG212" s="972">
        <v>16</v>
      </c>
    </row>
    <row r="213" spans="1:59" ht="11.25" customHeight="1" x14ac:dyDescent="0.2">
      <c r="A213" s="667" t="s">
        <v>4388</v>
      </c>
      <c r="B213" s="670" t="s">
        <v>3848</v>
      </c>
      <c r="C213" s="1080" t="s">
        <v>4407</v>
      </c>
      <c r="D213" s="1080" t="s">
        <v>4408</v>
      </c>
      <c r="E213" s="835">
        <v>5</v>
      </c>
      <c r="F213" s="554">
        <v>864</v>
      </c>
      <c r="G213" s="554" t="s">
        <v>107</v>
      </c>
      <c r="H213" s="554" t="s">
        <v>107</v>
      </c>
      <c r="I213" s="966">
        <v>108.63</v>
      </c>
      <c r="J213" s="745">
        <f t="shared" si="52"/>
        <v>4.1425020712510356</v>
      </c>
      <c r="K213" s="968">
        <v>1.125</v>
      </c>
      <c r="L213" s="679">
        <v>4</v>
      </c>
      <c r="M213" s="736">
        <f t="shared" si="53"/>
        <v>4.5</v>
      </c>
      <c r="N213" s="644" t="s">
        <v>322</v>
      </c>
      <c r="O213" s="838">
        <v>1.05</v>
      </c>
      <c r="P213" s="958">
        <v>43447</v>
      </c>
      <c r="Q213" s="958">
        <v>43465</v>
      </c>
      <c r="R213" s="736">
        <f t="shared" si="54"/>
        <v>7.1428571428571379</v>
      </c>
      <c r="S213" s="802">
        <f>IF(INDEX(Historical!$D$7:$D$1452,MATCH(B213,Historical!$B$7:$B$1452,0))=0,"n/a",(INDEX(Historical!$C$7:$C$1452,MATCH(B213,Historical!$B$7:$B$1452,0))/INDEX(Historical!$D$7:$D$1452,MATCH(B213,Historical!$B$7:$B$1452,0))-1)*100)</f>
        <v>8.183079056865461</v>
      </c>
      <c r="T213" s="802">
        <f>IF(INDEX(Historical!$F$7:$F$1452,MATCH(B213,Historical!$B$7:$B$1452,0))=0,"n/a",((INDEX(Historical!$C$7:$C$1452,MATCH(B213,Historical!$B$7:$B$1452,0))/INDEX(Historical!$F$7:$F$1452,MATCH(B213,Historical!$B$7:$B$1452,0)))^(1/3)-1)*100)</f>
        <v>27.763754858254686</v>
      </c>
      <c r="U213" s="802" t="str">
        <f>IF(INDEX(Historical!$I$7:$I$1452,MATCH(B213,Historical!$B$7:$B$1452,0))=0,"n/a",((INDEX(Historical!$C$7:$C$1452,MATCH(B213,Historical!$B$7:$B$1452,0))/INDEX(Historical!$I$7:$I$1452,MATCH(B213,Historical!$B$7:$B$1452,0)))^(1/5)-1)*100)</f>
        <v>n/a</v>
      </c>
      <c r="V213" s="802" t="str">
        <f>IF(INDEX(Historical!$O$7:$O$1452,MATCH(B213,Historical!$B$7:$B$1452,0))=0,"n/a",((INDEX(Historical!$C$7:$C$1452,MATCH(B213,Historical!$B$7:$B$1452,0))/INDEX(Historical!$O$7:$O$1452,MATCH(B213,Historical!$B$7:$B$1452,0)))^(1/10)-1)*100)</f>
        <v>n/a</v>
      </c>
      <c r="W213" s="803" t="str">
        <f t="shared" si="55"/>
        <v>n/a</v>
      </c>
      <c r="X213" s="804" t="str">
        <f t="shared" si="56"/>
        <v>n/a</v>
      </c>
      <c r="Y213" s="756"/>
      <c r="Z213" s="745">
        <f t="shared" si="57"/>
        <v>405.40540540540536</v>
      </c>
      <c r="AA213" s="678">
        <f t="shared" si="58"/>
        <v>97.864864864864856</v>
      </c>
      <c r="AB213" s="679">
        <v>12</v>
      </c>
      <c r="AC213" s="959">
        <v>1.1100000000000001</v>
      </c>
      <c r="AD213" s="959">
        <v>4.4800000000000004</v>
      </c>
      <c r="AE213" s="959">
        <v>8.7899999999999991</v>
      </c>
      <c r="AF213" s="959">
        <v>3.67</v>
      </c>
      <c r="AG213" s="959">
        <v>3.5000000000000004</v>
      </c>
      <c r="AH213" s="959">
        <v>10.7</v>
      </c>
      <c r="AI213" s="959">
        <v>21.62</v>
      </c>
      <c r="AJ213" s="959">
        <v>10.5</v>
      </c>
      <c r="AK213" s="959">
        <v>21.75</v>
      </c>
      <c r="AL213" s="959">
        <v>46080</v>
      </c>
      <c r="AM213" s="964">
        <v>0.1</v>
      </c>
      <c r="AN213" s="959">
        <v>1.34</v>
      </c>
      <c r="AO213" s="845" t="str">
        <f t="shared" si="59"/>
        <v>n/a</v>
      </c>
      <c r="AP213" s="846" t="str">
        <f t="shared" si="60"/>
        <v>n/a</v>
      </c>
      <c r="AQ213" s="680">
        <f t="shared" si="61"/>
        <v>299.53531567117875</v>
      </c>
      <c r="AR213" s="745">
        <f>INDEX(Historical!$C$7:$C$1452,MATCH(B213,Historical!$B$7:$B$1452,0))*IF(AH213="n/a",1.03,IF(AH213&lt;0,1.01,IF(AH213&gt;10,1.1,(1+AH213/100))))</f>
        <v>4.29</v>
      </c>
      <c r="AS213" s="678">
        <f t="shared" si="62"/>
        <v>4.7190000000000003</v>
      </c>
      <c r="AT213" s="678">
        <f t="shared" si="66"/>
        <v>5.190900000000001</v>
      </c>
      <c r="AU213" s="678">
        <f t="shared" si="66"/>
        <v>5.7099900000000012</v>
      </c>
      <c r="AV213" s="678">
        <f t="shared" si="66"/>
        <v>6.2809890000000017</v>
      </c>
      <c r="AW213" s="745">
        <f t="shared" si="63"/>
        <v>26.190879000000006</v>
      </c>
      <c r="AX213" s="854">
        <f t="shared" si="64"/>
        <v>24.110171223418952</v>
      </c>
      <c r="AY213" s="1090">
        <v>0.46</v>
      </c>
      <c r="AZ213" s="964">
        <v>9.89</v>
      </c>
      <c r="BA213" s="964">
        <v>-7.6300000000000008</v>
      </c>
      <c r="BB213" s="964">
        <v>-1.52</v>
      </c>
      <c r="BC213" s="964">
        <v>0.2</v>
      </c>
      <c r="BE213" s="701">
        <v>2014</v>
      </c>
      <c r="BF213" s="986" t="e">
        <f>#VALUE!</f>
        <v>#VALUE!</v>
      </c>
      <c r="BG213" s="972">
        <v>1.4000000000000001</v>
      </c>
    </row>
    <row r="214" spans="1:59" ht="11.25" customHeight="1" x14ac:dyDescent="0.2">
      <c r="A214" s="645" t="s">
        <v>1112</v>
      </c>
      <c r="B214" s="651" t="s">
        <v>1113</v>
      </c>
      <c r="C214" s="1080" t="s">
        <v>4277</v>
      </c>
      <c r="D214" s="1080" t="s">
        <v>4413</v>
      </c>
      <c r="E214" s="835">
        <v>6</v>
      </c>
      <c r="F214" s="554">
        <v>700</v>
      </c>
      <c r="G214" s="554" t="s">
        <v>107</v>
      </c>
      <c r="H214" s="554" t="s">
        <v>107</v>
      </c>
      <c r="I214" s="966">
        <v>31.77</v>
      </c>
      <c r="J214" s="745">
        <f t="shared" si="52"/>
        <v>2.644003777148253</v>
      </c>
      <c r="K214" s="968">
        <v>0.21</v>
      </c>
      <c r="L214" s="679">
        <v>4</v>
      </c>
      <c r="M214" s="736">
        <f t="shared" si="53"/>
        <v>0.84</v>
      </c>
      <c r="N214" s="644" t="s">
        <v>153</v>
      </c>
      <c r="O214" s="838">
        <v>0.19750000000000001</v>
      </c>
      <c r="P214" s="958">
        <v>43172</v>
      </c>
      <c r="Q214" s="958">
        <v>43188</v>
      </c>
      <c r="R214" s="736">
        <f t="shared" si="54"/>
        <v>6.329113924050624</v>
      </c>
      <c r="S214" s="802">
        <f>IF(INDEX(Historical!$D$7:$D$1452,MATCH(B214,Historical!$B$7:$B$1452,0))=0,"n/a",(INDEX(Historical!$C$7:$C$1452,MATCH(B214,Historical!$B$7:$B$1452,0))/INDEX(Historical!$D$7:$D$1452,MATCH(B214,Historical!$B$7:$B$1452,0))-1)*100)</f>
        <v>6.7567567567567544</v>
      </c>
      <c r="T214" s="802">
        <f>IF(INDEX(Historical!$F$7:$F$1452,MATCH(B214,Historical!$B$7:$B$1452,0))=0,"n/a",((INDEX(Historical!$C$7:$C$1452,MATCH(B214,Historical!$B$7:$B$1452,0))/INDEX(Historical!$F$7:$F$1452,MATCH(B214,Historical!$B$7:$B$1452,0)))^(1/3)-1)*100)</f>
        <v>8.2669523549249391</v>
      </c>
      <c r="U214" s="802" t="str">
        <f>IF(INDEX(Historical!$I$7:$I$1452,MATCH(B214,Historical!$B$7:$B$1452,0))=0,"n/a",((INDEX(Historical!$C$7:$C$1452,MATCH(B214,Historical!$B$7:$B$1452,0))/INDEX(Historical!$I$7:$I$1452,MATCH(B214,Historical!$B$7:$B$1452,0)))^(1/5)-1)*100)</f>
        <v>n/a</v>
      </c>
      <c r="V214" s="802" t="str">
        <f>IF(INDEX(Historical!$O$7:$O$1452,MATCH(B214,Historical!$B$7:$B$1452,0))=0,"n/a",((INDEX(Historical!$C$7:$C$1452,MATCH(B214,Historical!$B$7:$B$1452,0))/INDEX(Historical!$O$7:$O$1452,MATCH(B214,Historical!$B$7:$B$1452,0)))^(1/10)-1)*100)</f>
        <v>n/a</v>
      </c>
      <c r="W214" s="803" t="str">
        <f t="shared" si="55"/>
        <v>n/a</v>
      </c>
      <c r="X214" s="804" t="str">
        <f t="shared" si="56"/>
        <v>n/a</v>
      </c>
      <c r="Y214" s="759"/>
      <c r="Z214" s="745">
        <f t="shared" si="57"/>
        <v>44.210526315789473</v>
      </c>
      <c r="AA214" s="678">
        <f t="shared" si="58"/>
        <v>16.721052631578949</v>
      </c>
      <c r="AB214" s="679">
        <v>12</v>
      </c>
      <c r="AC214" s="959">
        <v>1.9</v>
      </c>
      <c r="AD214" s="959" t="s">
        <v>138</v>
      </c>
      <c r="AE214" s="959">
        <v>1.28</v>
      </c>
      <c r="AF214" s="959">
        <v>2.88</v>
      </c>
      <c r="AG214" s="959">
        <v>17.100000000000001</v>
      </c>
      <c r="AH214" s="959">
        <v>1.7000000000000002</v>
      </c>
      <c r="AI214" s="959">
        <v>9.74</v>
      </c>
      <c r="AJ214" s="959">
        <v>5.2</v>
      </c>
      <c r="AK214" s="959">
        <v>-5</v>
      </c>
      <c r="AL214" s="969">
        <v>1060</v>
      </c>
      <c r="AM214" s="964">
        <v>1.6</v>
      </c>
      <c r="AN214" s="959">
        <v>1.01</v>
      </c>
      <c r="AO214" s="845" t="str">
        <f t="shared" si="59"/>
        <v>n/a</v>
      </c>
      <c r="AP214" s="846" t="str">
        <f t="shared" si="60"/>
        <v>n/a</v>
      </c>
      <c r="AQ214" s="680">
        <f t="shared" si="61"/>
        <v>46.29746193431059</v>
      </c>
      <c r="AR214" s="745">
        <f>INDEX(Historical!$C$7:$C$1452,MATCH(B214,Historical!$B$7:$B$1452,0))*IF(AH214="n/a",1.03,IF(AH214&lt;0,1.01,IF(AH214&gt;10,1.1,(1+AH214/100))))</f>
        <v>0.80342999999999998</v>
      </c>
      <c r="AS214" s="678">
        <f t="shared" si="62"/>
        <v>0.88168408199999992</v>
      </c>
      <c r="AT214" s="678">
        <f t="shared" si="66"/>
        <v>0.89050092281999993</v>
      </c>
      <c r="AU214" s="678">
        <f t="shared" si="66"/>
        <v>0.89940593204819996</v>
      </c>
      <c r="AV214" s="678">
        <f t="shared" si="66"/>
        <v>0.90839999136868199</v>
      </c>
      <c r="AW214" s="745">
        <f t="shared" si="63"/>
        <v>4.3834209282368821</v>
      </c>
      <c r="AX214" s="854">
        <f t="shared" si="64"/>
        <v>13.797358917963118</v>
      </c>
      <c r="AY214" s="1090">
        <v>0.88</v>
      </c>
      <c r="AZ214" s="964">
        <v>4.51</v>
      </c>
      <c r="BA214" s="964">
        <v>-34.92</v>
      </c>
      <c r="BB214" s="964">
        <v>-8.0500000000000007</v>
      </c>
      <c r="BC214" s="964">
        <v>-19.53</v>
      </c>
      <c r="BE214" s="701">
        <v>2013</v>
      </c>
      <c r="BF214" s="986" t="e">
        <f>#VALUE!</f>
        <v>#VALUE!</v>
      </c>
      <c r="BG214" s="972">
        <v>6.5</v>
      </c>
    </row>
    <row r="215" spans="1:59" ht="11.25" customHeight="1" x14ac:dyDescent="0.2">
      <c r="A215" s="645" t="s">
        <v>534</v>
      </c>
      <c r="B215" s="651" t="s">
        <v>535</v>
      </c>
      <c r="C215" s="1080" t="s">
        <v>113</v>
      </c>
      <c r="D215" s="1080" t="s">
        <v>4445</v>
      </c>
      <c r="E215" s="835">
        <v>14</v>
      </c>
      <c r="F215" s="554">
        <v>257</v>
      </c>
      <c r="G215" s="554" t="s">
        <v>38</v>
      </c>
      <c r="H215" s="554" t="s">
        <v>38</v>
      </c>
      <c r="I215" s="966">
        <v>62.13</v>
      </c>
      <c r="J215" s="745">
        <f t="shared" si="52"/>
        <v>1.4163849991952357</v>
      </c>
      <c r="K215" s="968">
        <v>0.22</v>
      </c>
      <c r="L215" s="679">
        <v>4</v>
      </c>
      <c r="M215" s="736">
        <f t="shared" si="53"/>
        <v>0.88</v>
      </c>
      <c r="N215" s="644" t="s">
        <v>150</v>
      </c>
      <c r="O215" s="838">
        <v>0.2</v>
      </c>
      <c r="P215" s="695">
        <v>43159</v>
      </c>
      <c r="Q215" s="695">
        <v>43174</v>
      </c>
      <c r="R215" s="736">
        <f t="shared" si="54"/>
        <v>9.9999999999999947</v>
      </c>
      <c r="S215" s="802">
        <f>IF(INDEX(Historical!$D$7:$D$1452,MATCH(B215,Historical!$B$7:$B$1452,0))=0,"n/a",(INDEX(Historical!$C$7:$C$1452,MATCH(B215,Historical!$B$7:$B$1452,0))/INDEX(Historical!$D$7:$D$1452,MATCH(B215,Historical!$B$7:$B$1452,0))-1)*100)</f>
        <v>8.3333333333333481</v>
      </c>
      <c r="T215" s="802">
        <f>IF(INDEX(Historical!$F$7:$F$1452,MATCH(B215,Historical!$B$7:$B$1452,0))=0,"n/a",((INDEX(Historical!$C$7:$C$1452,MATCH(B215,Historical!$B$7:$B$1452,0))/INDEX(Historical!$F$7:$F$1452,MATCH(B215,Historical!$B$7:$B$1452,0)))^(1/3)-1)*100)</f>
        <v>7.3786693294802586</v>
      </c>
      <c r="U215" s="802">
        <f>IF(INDEX(Historical!$I$7:$I$1452,MATCH(B215,Historical!$B$7:$B$1452,0))=0,"n/a",((INDEX(Historical!$C$7:$C$1452,MATCH(B215,Historical!$B$7:$B$1452,0))/INDEX(Historical!$I$7:$I$1452,MATCH(B215,Historical!$B$7:$B$1452,0)))^(1/5)-1)*100)</f>
        <v>7.6316922514810814</v>
      </c>
      <c r="V215" s="802">
        <f>IF(INDEX(Historical!$O$7:$O$1452,MATCH(B215,Historical!$B$7:$B$1452,0))=0,"n/a",((INDEX(Historical!$C$7:$C$1452,MATCH(B215,Historical!$B$7:$B$1452,0))/INDEX(Historical!$O$7:$O$1452,MATCH(B215,Historical!$B$7:$B$1452,0)))^(1/10)-1)*100)</f>
        <v>15.792974364097635</v>
      </c>
      <c r="W215" s="803">
        <f t="shared" si="55"/>
        <v>0.48323337172194125</v>
      </c>
      <c r="X215" s="804">
        <f t="shared" si="56"/>
        <v>2.0626195274273194</v>
      </c>
      <c r="Y215" s="759"/>
      <c r="Z215" s="745">
        <f t="shared" si="57"/>
        <v>24.788732394366196</v>
      </c>
      <c r="AA215" s="678">
        <f t="shared" si="58"/>
        <v>17.501408450704226</v>
      </c>
      <c r="AB215" s="679">
        <v>12</v>
      </c>
      <c r="AC215" s="959">
        <v>3.55</v>
      </c>
      <c r="AD215" s="959">
        <v>0.76</v>
      </c>
      <c r="AE215" s="959">
        <v>4.53</v>
      </c>
      <c r="AF215" s="959">
        <v>3.85</v>
      </c>
      <c r="AG215" s="959">
        <v>46.5</v>
      </c>
      <c r="AH215" s="959">
        <v>18.899999999999999</v>
      </c>
      <c r="AI215" s="959">
        <v>11.01</v>
      </c>
      <c r="AJ215" s="959">
        <v>3.6999999999999997</v>
      </c>
      <c r="AK215" s="959">
        <v>23.21</v>
      </c>
      <c r="AL215" s="969">
        <v>54200</v>
      </c>
      <c r="AM215" s="964">
        <v>0.31</v>
      </c>
      <c r="AN215" s="959">
        <v>1</v>
      </c>
      <c r="AO215" s="845">
        <f t="shared" si="59"/>
        <v>-8.4533312000279075</v>
      </c>
      <c r="AP215" s="846">
        <f t="shared" si="60"/>
        <v>9.0480772506763181</v>
      </c>
      <c r="AQ215" s="680">
        <f t="shared" si="61"/>
        <v>73.051594792113647</v>
      </c>
      <c r="AR215" s="745">
        <f>INDEX(Historical!$C$7:$C$1452,MATCH(B215,Historical!$B$7:$B$1452,0))*IF(AH215="n/a",1.03,IF(AH215&lt;0,1.01,IF(AH215&gt;10,1.1,(1+AH215/100))))</f>
        <v>0.8580000000000001</v>
      </c>
      <c r="AS215" s="678">
        <f t="shared" si="62"/>
        <v>0.94380000000000019</v>
      </c>
      <c r="AT215" s="678">
        <f t="shared" si="66"/>
        <v>1.0381800000000003</v>
      </c>
      <c r="AU215" s="678">
        <f t="shared" si="66"/>
        <v>1.1419980000000005</v>
      </c>
      <c r="AV215" s="678">
        <f t="shared" si="66"/>
        <v>1.2561978000000007</v>
      </c>
      <c r="AW215" s="745">
        <f t="shared" si="63"/>
        <v>5.2381758000000023</v>
      </c>
      <c r="AX215" s="854">
        <f t="shared" si="64"/>
        <v>8.4309927571221657</v>
      </c>
      <c r="AY215" s="1090">
        <v>1.29</v>
      </c>
      <c r="AZ215" s="964">
        <v>28.29</v>
      </c>
      <c r="BA215" s="964">
        <v>-18.509999999999998</v>
      </c>
      <c r="BB215" s="964">
        <v>-8.91</v>
      </c>
      <c r="BC215" s="964">
        <v>-6.9599999999999991</v>
      </c>
      <c r="BE215" s="701">
        <v>2005</v>
      </c>
      <c r="BF215" s="986" t="e">
        <f>#VALUE!</f>
        <v>#VALUE!</v>
      </c>
      <c r="BG215" s="972">
        <v>18</v>
      </c>
    </row>
    <row r="216" spans="1:59" ht="11.25" customHeight="1" x14ac:dyDescent="0.2">
      <c r="A216" s="566" t="s">
        <v>1114</v>
      </c>
      <c r="B216" s="651" t="s">
        <v>1115</v>
      </c>
      <c r="C216" s="1080" t="s">
        <v>4407</v>
      </c>
      <c r="D216" s="1080" t="s">
        <v>4408</v>
      </c>
      <c r="E216" s="835">
        <v>9</v>
      </c>
      <c r="F216" s="554">
        <v>423</v>
      </c>
      <c r="G216" s="554" t="s">
        <v>107</v>
      </c>
      <c r="H216" s="554" t="s">
        <v>107</v>
      </c>
      <c r="I216" s="966">
        <v>28.69</v>
      </c>
      <c r="J216" s="745">
        <f t="shared" si="52"/>
        <v>4.4614848379226215</v>
      </c>
      <c r="K216" s="968">
        <v>0.32</v>
      </c>
      <c r="L216" s="679">
        <v>4</v>
      </c>
      <c r="M216" s="736">
        <f t="shared" si="53"/>
        <v>1.28</v>
      </c>
      <c r="N216" s="644" t="s">
        <v>221</v>
      </c>
      <c r="O216" s="838">
        <v>0.3</v>
      </c>
      <c r="P216" s="958">
        <v>43465</v>
      </c>
      <c r="Q216" s="958">
        <v>43480</v>
      </c>
      <c r="R216" s="736">
        <f t="shared" si="54"/>
        <v>6.6666666666666732</v>
      </c>
      <c r="S216" s="802">
        <f>IF(INDEX(Historical!$D$7:$D$1452,MATCH(B216,Historical!$B$7:$B$1452,0))=0,"n/a",(INDEX(Historical!$C$7:$C$1452,MATCH(B216,Historical!$B$7:$B$1452,0))/INDEX(Historical!$D$7:$D$1452,MATCH(B216,Historical!$B$7:$B$1452,0))-1)*100)</f>
        <v>28.57142857142858</v>
      </c>
      <c r="T216" s="802">
        <f>IF(INDEX(Historical!$F$7:$F$1452,MATCH(B216,Historical!$B$7:$B$1452,0))=0,"n/a",((INDEX(Historical!$C$7:$C$1452,MATCH(B216,Historical!$B$7:$B$1452,0))/INDEX(Historical!$F$7:$F$1452,MATCH(B216,Historical!$B$7:$B$1452,0)))^(1/3)-1)*100)</f>
        <v>27.587111084897042</v>
      </c>
      <c r="U216" s="802">
        <f>IF(INDEX(Historical!$I$7:$I$1452,MATCH(B216,Historical!$B$7:$B$1452,0))=0,"n/a",((INDEX(Historical!$C$7:$C$1452,MATCH(B216,Historical!$B$7:$B$1452,0))/INDEX(Historical!$I$7:$I$1452,MATCH(B216,Historical!$B$7:$B$1452,0)))^(1/5)-1)*100)</f>
        <v>27.542450062579093</v>
      </c>
      <c r="V216" s="802">
        <f>IF(INDEX(Historical!$O$7:$O$1452,MATCH(B216,Historical!$B$7:$B$1452,0))=0,"n/a",((INDEX(Historical!$C$7:$C$1452,MATCH(B216,Historical!$B$7:$B$1452,0))/INDEX(Historical!$O$7:$O$1452,MATCH(B216,Historical!$B$7:$B$1452,0)))^(1/10)-1)*100)</f>
        <v>-0.71204251882022174</v>
      </c>
      <c r="W216" s="803" t="str">
        <f t="shared" si="55"/>
        <v>n/a</v>
      </c>
      <c r="X216" s="804">
        <f t="shared" si="56"/>
        <v>0.60934624032254625</v>
      </c>
      <c r="Y216" s="756"/>
      <c r="Z216" s="745">
        <f t="shared" si="57"/>
        <v>152.38095238095241</v>
      </c>
      <c r="AA216" s="678">
        <f t="shared" si="58"/>
        <v>34.154761904761905</v>
      </c>
      <c r="AB216" s="679">
        <v>12</v>
      </c>
      <c r="AC216" s="959">
        <v>0.84</v>
      </c>
      <c r="AD216" s="959">
        <v>5.67</v>
      </c>
      <c r="AE216" s="959">
        <v>9.4</v>
      </c>
      <c r="AF216" s="959">
        <v>3.15</v>
      </c>
      <c r="AG216" s="959">
        <v>9.4</v>
      </c>
      <c r="AH216" s="959">
        <v>66.2</v>
      </c>
      <c r="AI216" s="959">
        <v>1.53</v>
      </c>
      <c r="AJ216" s="959">
        <v>45.2</v>
      </c>
      <c r="AK216" s="959">
        <v>6</v>
      </c>
      <c r="AL216" s="969">
        <v>5520</v>
      </c>
      <c r="AM216" s="964">
        <v>0.51</v>
      </c>
      <c r="AN216" s="959">
        <v>0.97</v>
      </c>
      <c r="AO216" s="845">
        <f t="shared" si="59"/>
        <v>-2.1508270042601936</v>
      </c>
      <c r="AP216" s="846">
        <f t="shared" si="60"/>
        <v>32.003934900501712</v>
      </c>
      <c r="AQ216" s="680">
        <f t="shared" si="61"/>
        <v>118.67022354830725</v>
      </c>
      <c r="AR216" s="745">
        <f>INDEX(Historical!$C$7:$C$1452,MATCH(B216,Historical!$B$7:$B$1452,0))*IF(AH216="n/a",1.03,IF(AH216&lt;0,1.01,IF(AH216&gt;10,1.1,(1+AH216/100))))</f>
        <v>1.1880000000000002</v>
      </c>
      <c r="AS216" s="678">
        <f t="shared" si="62"/>
        <v>1.2061764000000004</v>
      </c>
      <c r="AT216" s="678">
        <f t="shared" si="66"/>
        <v>1.2785469840000006</v>
      </c>
      <c r="AU216" s="678">
        <f t="shared" si="66"/>
        <v>1.3552598030400007</v>
      </c>
      <c r="AV216" s="678">
        <f t="shared" si="66"/>
        <v>1.4365753912224009</v>
      </c>
      <c r="AW216" s="745">
        <f t="shared" si="63"/>
        <v>6.4645585782624027</v>
      </c>
      <c r="AX216" s="854">
        <f t="shared" si="64"/>
        <v>22.532445375609626</v>
      </c>
      <c r="AY216" s="1090">
        <v>0.24</v>
      </c>
      <c r="AZ216" s="964">
        <v>13.76</v>
      </c>
      <c r="BA216" s="964">
        <v>-13.530000000000001</v>
      </c>
      <c r="BB216" s="964">
        <v>-3.56</v>
      </c>
      <c r="BC216" s="964">
        <v>-3.8899999999999997</v>
      </c>
      <c r="BE216" s="701">
        <v>2011</v>
      </c>
      <c r="BF216" s="986" t="e">
        <f>#VALUE!</f>
        <v>#VALUE!</v>
      </c>
      <c r="BG216" s="972">
        <v>4.3</v>
      </c>
    </row>
    <row r="217" spans="1:59" s="882" customFormat="1" ht="11.25" customHeight="1" x14ac:dyDescent="0.2">
      <c r="A217" s="740" t="s">
        <v>536</v>
      </c>
      <c r="B217" s="890" t="s">
        <v>537</v>
      </c>
      <c r="C217" s="1080" t="s">
        <v>109</v>
      </c>
      <c r="D217" s="1080" t="s">
        <v>4427</v>
      </c>
      <c r="E217" s="862">
        <v>25</v>
      </c>
      <c r="F217" s="554">
        <v>119</v>
      </c>
      <c r="G217" s="1179" t="s">
        <v>107</v>
      </c>
      <c r="H217" s="1179" t="s">
        <v>107</v>
      </c>
      <c r="I217" s="875">
        <v>87.94</v>
      </c>
      <c r="J217" s="864">
        <f t="shared" si="52"/>
        <v>3.0475324084603144</v>
      </c>
      <c r="K217" s="888">
        <v>0.67</v>
      </c>
      <c r="L217" s="866">
        <v>4</v>
      </c>
      <c r="M217" s="867">
        <f t="shared" si="53"/>
        <v>2.68</v>
      </c>
      <c r="N217" s="868" t="s">
        <v>150</v>
      </c>
      <c r="O217" s="889">
        <v>0.56999999999999995</v>
      </c>
      <c r="P217" s="870">
        <v>43250</v>
      </c>
      <c r="Q217" s="870">
        <v>43266</v>
      </c>
      <c r="R217" s="867">
        <f t="shared" si="54"/>
        <v>17.543859649122826</v>
      </c>
      <c r="S217" s="802">
        <f>IF(INDEX(Historical!$D$7:$D$1452,MATCH(B217,Historical!$B$7:$B$1452,0))=0,"n/a",(INDEX(Historical!$C$7:$C$1452,MATCH(B217,Historical!$B$7:$B$1452,0))/INDEX(Historical!$D$7:$D$1452,MATCH(B217,Historical!$B$7:$B$1452,0))-1)*100)</f>
        <v>4.6511627906976827</v>
      </c>
      <c r="T217" s="802">
        <f>IF(INDEX(Historical!$F$7:$F$1452,MATCH(B217,Historical!$B$7:$B$1452,0))=0,"n/a",((INDEX(Historical!$C$7:$C$1452,MATCH(B217,Historical!$B$7:$B$1452,0))/INDEX(Historical!$F$7:$F$1452,MATCH(B217,Historical!$B$7:$B$1452,0)))^(1/3)-1)*100)</f>
        <v>3.4893104859132107</v>
      </c>
      <c r="U217" s="802">
        <f>IF(INDEX(Historical!$I$7:$I$1452,MATCH(B217,Historical!$B$7:$B$1452,0))=0,"n/a",((INDEX(Historical!$C$7:$C$1452,MATCH(B217,Historical!$B$7:$B$1452,0))/INDEX(Historical!$I$7:$I$1452,MATCH(B217,Historical!$B$7:$B$1452,0)))^(1/5)-1)*100)</f>
        <v>3.4393501436834395</v>
      </c>
      <c r="V217" s="802">
        <f>IF(INDEX(Historical!$O$7:$O$1452,MATCH(B217,Historical!$B$7:$B$1452,0))=0,"n/a",((INDEX(Historical!$C$7:$C$1452,MATCH(B217,Historical!$B$7:$B$1452,0))/INDEX(Historical!$O$7:$O$1452,MATCH(B217,Historical!$B$7:$B$1452,0)))^(1/10)-1)*100)</f>
        <v>3.8642715952861284</v>
      </c>
      <c r="W217" s="871">
        <f t="shared" si="55"/>
        <v>0.89003840927717559</v>
      </c>
      <c r="X217" s="872">
        <f t="shared" si="56"/>
        <v>0.4525460715372947</v>
      </c>
      <c r="Y217" s="890"/>
      <c r="Z217" s="864">
        <f t="shared" si="57"/>
        <v>40.42232277526395</v>
      </c>
      <c r="AA217" s="874">
        <f t="shared" si="58"/>
        <v>13.263951734539969</v>
      </c>
      <c r="AB217" s="866">
        <v>12</v>
      </c>
      <c r="AC217" s="875">
        <v>6.63</v>
      </c>
      <c r="AD217" s="875">
        <v>0.97</v>
      </c>
      <c r="AE217" s="875">
        <v>5.78</v>
      </c>
      <c r="AF217" s="875">
        <v>1.78</v>
      </c>
      <c r="AG217" s="875">
        <v>13.5</v>
      </c>
      <c r="AH217" s="875">
        <v>18.2</v>
      </c>
      <c r="AI217" s="875">
        <v>4.96</v>
      </c>
      <c r="AJ217" s="875">
        <v>7.6</v>
      </c>
      <c r="AK217" s="875">
        <v>13.719999999999999</v>
      </c>
      <c r="AL217" s="876">
        <v>5810</v>
      </c>
      <c r="AM217" s="877">
        <v>1.2</v>
      </c>
      <c r="AN217" s="875">
        <v>7.0000000000000007E-2</v>
      </c>
      <c r="AO217" s="878">
        <f t="shared" si="59"/>
        <v>-6.7770691823962146</v>
      </c>
      <c r="AP217" s="879">
        <f t="shared" si="60"/>
        <v>6.4868825521437543</v>
      </c>
      <c r="AQ217" s="880">
        <f t="shared" si="61"/>
        <v>2.4366125681441364</v>
      </c>
      <c r="AR217" s="745">
        <f>INDEX(Historical!$C$7:$C$1452,MATCH(B217,Historical!$B$7:$B$1452,0))*IF(AH217="n/a",1.03,IF(AH217&lt;0,1.01,IF(AH217&gt;10,1.1,(1+AH217/100))))</f>
        <v>2.4750000000000001</v>
      </c>
      <c r="AS217" s="874">
        <f t="shared" si="62"/>
        <v>2.5977600000000005</v>
      </c>
      <c r="AT217" s="874">
        <f t="shared" si="66"/>
        <v>2.857536000000001</v>
      </c>
      <c r="AU217" s="874">
        <f t="shared" si="66"/>
        <v>3.1432896000000015</v>
      </c>
      <c r="AV217" s="874">
        <f t="shared" si="66"/>
        <v>3.457618560000002</v>
      </c>
      <c r="AW217" s="864">
        <f t="shared" si="63"/>
        <v>14.531204160000005</v>
      </c>
      <c r="AX217" s="881">
        <f t="shared" si="64"/>
        <v>16.523998362519908</v>
      </c>
      <c r="AY217" s="1091">
        <v>1.28</v>
      </c>
      <c r="AZ217" s="877">
        <v>7.41</v>
      </c>
      <c r="BA217" s="877">
        <v>-27.72</v>
      </c>
      <c r="BB217" s="877">
        <v>-8.3800000000000008</v>
      </c>
      <c r="BC217" s="877">
        <v>-17.95</v>
      </c>
      <c r="BD217" s="1007"/>
      <c r="BE217" s="701">
        <v>1994</v>
      </c>
      <c r="BF217" s="986" t="e">
        <f>#VALUE!</f>
        <v>#VALUE!</v>
      </c>
      <c r="BG217" s="938">
        <v>1.4000000000000001</v>
      </c>
    </row>
    <row r="218" spans="1:59" ht="11.25" customHeight="1" x14ac:dyDescent="0.2">
      <c r="A218" s="566" t="s">
        <v>1116</v>
      </c>
      <c r="B218" s="651" t="s">
        <v>1117</v>
      </c>
      <c r="C218" s="1080" t="s">
        <v>248</v>
      </c>
      <c r="D218" s="1080" t="s">
        <v>4446</v>
      </c>
      <c r="E218" s="835">
        <v>8</v>
      </c>
      <c r="F218" s="554">
        <v>563</v>
      </c>
      <c r="G218" s="554" t="s">
        <v>107</v>
      </c>
      <c r="H218" s="554" t="s">
        <v>107</v>
      </c>
      <c r="I218" s="966">
        <v>18.899999999999999</v>
      </c>
      <c r="J218" s="745">
        <f t="shared" si="52"/>
        <v>2.1164021164021167</v>
      </c>
      <c r="K218" s="968">
        <v>0.1</v>
      </c>
      <c r="L218" s="679">
        <v>4</v>
      </c>
      <c r="M218" s="736">
        <f t="shared" si="53"/>
        <v>0.4</v>
      </c>
      <c r="N218" s="644" t="s">
        <v>221</v>
      </c>
      <c r="O218" s="838">
        <v>0.09</v>
      </c>
      <c r="P218" s="958">
        <v>43465</v>
      </c>
      <c r="Q218" s="958">
        <v>43481</v>
      </c>
      <c r="R218" s="736">
        <f t="shared" si="54"/>
        <v>11.111111111111121</v>
      </c>
      <c r="S218" s="802">
        <f>IF(INDEX(Historical!$D$7:$D$1452,MATCH(B218,Historical!$B$7:$B$1452,0))=0,"n/a",(INDEX(Historical!$C$7:$C$1452,MATCH(B218,Historical!$B$7:$B$1452,0))/INDEX(Historical!$D$7:$D$1452,MATCH(B218,Historical!$B$7:$B$1452,0))-1)*100)</f>
        <v>14.285714285714279</v>
      </c>
      <c r="T218" s="802">
        <f>IF(INDEX(Historical!$F$7:$F$1452,MATCH(B218,Historical!$B$7:$B$1452,0))=0,"n/a",((INDEX(Historical!$C$7:$C$1452,MATCH(B218,Historical!$B$7:$B$1452,0))/INDEX(Historical!$F$7:$F$1452,MATCH(B218,Historical!$B$7:$B$1452,0)))^(1/3)-1)*100)</f>
        <v>16.960709528514649</v>
      </c>
      <c r="U218" s="802">
        <f>IF(INDEX(Historical!$I$7:$I$1452,MATCH(B218,Historical!$B$7:$B$1452,0))=0,"n/a",((INDEX(Historical!$C$7:$C$1452,MATCH(B218,Historical!$B$7:$B$1452,0))/INDEX(Historical!$I$7:$I$1452,MATCH(B218,Historical!$B$7:$B$1452,0)))^(1/5)-1)*100)</f>
        <v>39.76542375431584</v>
      </c>
      <c r="V218" s="802" t="str">
        <f>IF(INDEX(Historical!$O$7:$O$1452,MATCH(B218,Historical!$B$7:$B$1452,0))=0,"n/a",((INDEX(Historical!$C$7:$C$1452,MATCH(B218,Historical!$B$7:$B$1452,0))/INDEX(Historical!$O$7:$O$1452,MATCH(B218,Historical!$B$7:$B$1452,0)))^(1/10)-1)*100)</f>
        <v>n/a</v>
      </c>
      <c r="W218" s="803" t="str">
        <f t="shared" si="55"/>
        <v>n/a</v>
      </c>
      <c r="X218" s="804">
        <f t="shared" si="56"/>
        <v>132.55141251438613</v>
      </c>
      <c r="Y218" s="756"/>
      <c r="Z218" s="745">
        <f t="shared" si="57"/>
        <v>36.363636363636367</v>
      </c>
      <c r="AA218" s="678">
        <f t="shared" si="58"/>
        <v>17.18181818181818</v>
      </c>
      <c r="AB218" s="679">
        <v>4</v>
      </c>
      <c r="AC218" s="959">
        <v>1.1000000000000001</v>
      </c>
      <c r="AD218" s="959">
        <v>1.91</v>
      </c>
      <c r="AE218" s="959">
        <v>0.76</v>
      </c>
      <c r="AF218" s="959">
        <v>1.45</v>
      </c>
      <c r="AG218" s="959">
        <v>9.9</v>
      </c>
      <c r="AH218" s="959">
        <v>-16.5</v>
      </c>
      <c r="AI218" s="959">
        <v>23.919999999999998</v>
      </c>
      <c r="AJ218" s="959">
        <v>0.3</v>
      </c>
      <c r="AK218" s="959">
        <v>9</v>
      </c>
      <c r="AL218" s="969">
        <v>236.63</v>
      </c>
      <c r="AM218" s="964">
        <v>3.1</v>
      </c>
      <c r="AN218" s="959">
        <v>0</v>
      </c>
      <c r="AO218" s="845">
        <f t="shared" si="59"/>
        <v>24.700007688899774</v>
      </c>
      <c r="AP218" s="846">
        <f t="shared" si="60"/>
        <v>41.881825870717954</v>
      </c>
      <c r="AQ218" s="680">
        <f t="shared" si="61"/>
        <v>5.2270272920758254</v>
      </c>
      <c r="AR218" s="745">
        <f>INDEX(Historical!$C$7:$C$1452,MATCH(B218,Historical!$B$7:$B$1452,0))*IF(AH218="n/a",1.03,IF(AH218&lt;0,1.01,IF(AH218&gt;10,1.1,(1+AH218/100))))</f>
        <v>0.32319999999999999</v>
      </c>
      <c r="AS218" s="678">
        <f t="shared" si="62"/>
        <v>0.35552</v>
      </c>
      <c r="AT218" s="678">
        <f t="shared" si="66"/>
        <v>0.38751680000000005</v>
      </c>
      <c r="AU218" s="678">
        <f t="shared" si="66"/>
        <v>0.42239331200000008</v>
      </c>
      <c r="AV218" s="678">
        <f t="shared" si="66"/>
        <v>0.46040871008000012</v>
      </c>
      <c r="AW218" s="745">
        <f t="shared" si="63"/>
        <v>1.9490388220800001</v>
      </c>
      <c r="AX218" s="854">
        <f t="shared" si="64"/>
        <v>10.312374720000001</v>
      </c>
      <c r="AY218" s="1090">
        <v>0.25</v>
      </c>
      <c r="AZ218" s="964">
        <v>3</v>
      </c>
      <c r="BA218" s="964">
        <v>-43.830000000000005</v>
      </c>
      <c r="BB218" s="964">
        <v>-11.18</v>
      </c>
      <c r="BC218" s="964">
        <v>-26.72</v>
      </c>
      <c r="BE218" s="701">
        <v>2012</v>
      </c>
      <c r="BF218" s="986" t="e">
        <f>#VALUE!</f>
        <v>#VALUE!</v>
      </c>
      <c r="BG218" s="972">
        <v>7.1999999999999993</v>
      </c>
    </row>
    <row r="219" spans="1:59" ht="11.25" customHeight="1" x14ac:dyDescent="0.2">
      <c r="A219" s="645" t="s">
        <v>538</v>
      </c>
      <c r="B219" s="651" t="s">
        <v>539</v>
      </c>
      <c r="C219" s="1080" t="s">
        <v>113</v>
      </c>
      <c r="D219" s="1080" t="s">
        <v>214</v>
      </c>
      <c r="E219" s="835">
        <v>13</v>
      </c>
      <c r="F219" s="554">
        <v>291</v>
      </c>
      <c r="G219" s="554" t="s">
        <v>38</v>
      </c>
      <c r="H219" s="554" t="s">
        <v>38</v>
      </c>
      <c r="I219" s="966">
        <v>133.63999999999999</v>
      </c>
      <c r="J219" s="745">
        <f t="shared" si="52"/>
        <v>3.4121520502843463</v>
      </c>
      <c r="K219" s="968">
        <v>1.1399999999999999</v>
      </c>
      <c r="L219" s="679">
        <v>4</v>
      </c>
      <c r="M219" s="736">
        <f t="shared" si="53"/>
        <v>4.5599999999999996</v>
      </c>
      <c r="N219" s="644" t="s">
        <v>120</v>
      </c>
      <c r="O219" s="838">
        <v>1.08</v>
      </c>
      <c r="P219" s="958">
        <v>43333</v>
      </c>
      <c r="Q219" s="958">
        <v>43347</v>
      </c>
      <c r="R219" s="736">
        <f t="shared" si="54"/>
        <v>5.5555555555555394</v>
      </c>
      <c r="S219" s="802">
        <f>IF(INDEX(Historical!$D$7:$D$1452,MATCH(B219,Historical!$B$7:$B$1452,0))=0,"n/a",(INDEX(Historical!$C$7:$C$1452,MATCH(B219,Historical!$B$7:$B$1452,0))/INDEX(Historical!$D$7:$D$1452,MATCH(B219,Historical!$B$7:$B$1452,0))-1)*100)</f>
        <v>5.2499999999999991</v>
      </c>
      <c r="T219" s="802">
        <f>IF(INDEX(Historical!$F$7:$F$1452,MATCH(B219,Historical!$B$7:$B$1452,0))=0,"n/a",((INDEX(Historical!$C$7:$C$1452,MATCH(B219,Historical!$B$7:$B$1452,0))/INDEX(Historical!$F$7:$F$1452,MATCH(B219,Historical!$B$7:$B$1452,0)))^(1/3)-1)*100)</f>
        <v>14.426142832786116</v>
      </c>
      <c r="U219" s="802">
        <f>IF(INDEX(Historical!$I$7:$I$1452,MATCH(B219,Historical!$B$7:$B$1452,0))=0,"n/a",((INDEX(Historical!$C$7:$C$1452,MATCH(B219,Historical!$B$7:$B$1452,0))/INDEX(Historical!$I$7:$I$1452,MATCH(B219,Historical!$B$7:$B$1452,0)))^(1/5)-1)*100)</f>
        <v>18.522804197547728</v>
      </c>
      <c r="V219" s="802">
        <f>IF(INDEX(Historical!$O$7:$O$1452,MATCH(B219,Historical!$B$7:$B$1452,0))=0,"n/a",((INDEX(Historical!$C$7:$C$1452,MATCH(B219,Historical!$B$7:$B$1452,0))/INDEX(Historical!$O$7:$O$1452,MATCH(B219,Historical!$B$7:$B$1452,0)))^(1/10)-1)*100)</f>
        <v>25.626529992879512</v>
      </c>
      <c r="W219" s="803">
        <f t="shared" si="55"/>
        <v>0.72279798328897449</v>
      </c>
      <c r="X219" s="804">
        <f t="shared" si="56"/>
        <v>4.4101914756066014</v>
      </c>
      <c r="Y219" s="651"/>
      <c r="Z219" s="745">
        <f t="shared" si="57"/>
        <v>34.259954921111941</v>
      </c>
      <c r="AA219" s="678">
        <f t="shared" si="58"/>
        <v>10.040570999248684</v>
      </c>
      <c r="AB219" s="679">
        <v>12</v>
      </c>
      <c r="AC219" s="959">
        <v>13.31</v>
      </c>
      <c r="AD219" s="959">
        <v>0.82</v>
      </c>
      <c r="AE219" s="959">
        <v>0.95</v>
      </c>
      <c r="AF219" s="959">
        <v>3</v>
      </c>
      <c r="AG219" s="959">
        <v>17.7</v>
      </c>
      <c r="AH219" s="959">
        <v>29.299999999999997</v>
      </c>
      <c r="AI219" s="959">
        <v>13.209999999999999</v>
      </c>
      <c r="AJ219" s="959">
        <v>4.2</v>
      </c>
      <c r="AK219" s="959">
        <v>12.21</v>
      </c>
      <c r="AL219" s="969">
        <v>21920</v>
      </c>
      <c r="AM219" s="964">
        <v>0.1</v>
      </c>
      <c r="AN219" s="959">
        <v>0.34</v>
      </c>
      <c r="AO219" s="845">
        <f t="shared" si="59"/>
        <v>11.894385248583392</v>
      </c>
      <c r="AP219" s="846">
        <f t="shared" si="60"/>
        <v>21.934956247832076</v>
      </c>
      <c r="AQ219" s="680">
        <f t="shared" si="61"/>
        <v>15.70405351152675</v>
      </c>
      <c r="AR219" s="745">
        <f>INDEX(Historical!$C$7:$C$1452,MATCH(B219,Historical!$B$7:$B$1452,0))*IF(AH219="n/a",1.03,IF(AH219&lt;0,1.01,IF(AH219&gt;10,1.1,(1+AH219/100))))</f>
        <v>4.6310000000000002</v>
      </c>
      <c r="AS219" s="678">
        <f t="shared" si="62"/>
        <v>5.094100000000001</v>
      </c>
      <c r="AT219" s="678">
        <f t="shared" si="66"/>
        <v>5.6035100000000018</v>
      </c>
      <c r="AU219" s="678">
        <f t="shared" si="66"/>
        <v>6.1638610000000025</v>
      </c>
      <c r="AV219" s="678">
        <f t="shared" si="66"/>
        <v>6.7802471000000031</v>
      </c>
      <c r="AW219" s="745">
        <f t="shared" si="63"/>
        <v>28.272718100000009</v>
      </c>
      <c r="AX219" s="854">
        <f t="shared" si="64"/>
        <v>21.155880050882978</v>
      </c>
      <c r="AY219" s="1090">
        <v>1.1599999999999999</v>
      </c>
      <c r="AZ219" s="964">
        <v>7.4300000000000006</v>
      </c>
      <c r="BA219" s="964">
        <v>-31.180000000000003</v>
      </c>
      <c r="BB219" s="964">
        <v>-4.1900000000000004</v>
      </c>
      <c r="BC219" s="964">
        <v>-7.7399999999999993</v>
      </c>
      <c r="BE219" s="701">
        <v>2006</v>
      </c>
      <c r="BF219" s="986" t="e">
        <f>#VALUE!</f>
        <v>#VALUE!</v>
      </c>
      <c r="BG219" s="972">
        <v>6.9</v>
      </c>
    </row>
    <row r="220" spans="1:59" ht="11.25" customHeight="1" x14ac:dyDescent="0.2">
      <c r="A220" s="645" t="s">
        <v>1118</v>
      </c>
      <c r="B220" s="651" t="s">
        <v>1119</v>
      </c>
      <c r="C220" s="1080" t="s">
        <v>4407</v>
      </c>
      <c r="D220" s="1080" t="s">
        <v>4408</v>
      </c>
      <c r="E220" s="835">
        <v>6</v>
      </c>
      <c r="F220" s="554">
        <v>708</v>
      </c>
      <c r="G220" s="554" t="s">
        <v>107</v>
      </c>
      <c r="H220" s="554" t="s">
        <v>107</v>
      </c>
      <c r="I220" s="966">
        <v>52.88</v>
      </c>
      <c r="J220" s="745">
        <f t="shared" si="52"/>
        <v>3.4795763993948561</v>
      </c>
      <c r="K220" s="968">
        <v>0.46</v>
      </c>
      <c r="L220" s="679">
        <v>4</v>
      </c>
      <c r="M220" s="736">
        <f t="shared" si="53"/>
        <v>1.84</v>
      </c>
      <c r="N220" s="644" t="s">
        <v>242</v>
      </c>
      <c r="O220" s="838">
        <v>0.42</v>
      </c>
      <c r="P220" s="958">
        <v>43187</v>
      </c>
      <c r="Q220" s="958">
        <v>43203</v>
      </c>
      <c r="R220" s="736">
        <f t="shared" si="54"/>
        <v>9.5238095238095326</v>
      </c>
      <c r="S220" s="802">
        <f>IF(INDEX(Historical!$D$7:$D$1452,MATCH(B220,Historical!$B$7:$B$1452,0))=0,"n/a",(INDEX(Historical!$C$7:$C$1452,MATCH(B220,Historical!$B$7:$B$1452,0))/INDEX(Historical!$D$7:$D$1452,MATCH(B220,Historical!$B$7:$B$1452,0))-1)*100)</f>
        <v>12.714776632302405</v>
      </c>
      <c r="T220" s="802">
        <f>IF(INDEX(Historical!$F$7:$F$1452,MATCH(B220,Historical!$B$7:$B$1452,0))=0,"n/a",((INDEX(Historical!$C$7:$C$1452,MATCH(B220,Historical!$B$7:$B$1452,0))/INDEX(Historical!$F$7:$F$1452,MATCH(B220,Historical!$B$7:$B$1452,0)))^(1/3)-1)*100)</f>
        <v>27.567169366678399</v>
      </c>
      <c r="U220" s="802" t="str">
        <f>IF(INDEX(Historical!$I$7:$I$1452,MATCH(B220,Historical!$B$7:$B$1452,0))=0,"n/a",((INDEX(Historical!$C$7:$C$1452,MATCH(B220,Historical!$B$7:$B$1452,0))/INDEX(Historical!$I$7:$I$1452,MATCH(B220,Historical!$B$7:$B$1452,0)))^(1/5)-1)*100)</f>
        <v>n/a</v>
      </c>
      <c r="V220" s="802" t="str">
        <f>IF(INDEX(Historical!$O$7:$O$1452,MATCH(B220,Historical!$B$7:$B$1452,0))=0,"n/a",((INDEX(Historical!$C$7:$C$1452,MATCH(B220,Historical!$B$7:$B$1452,0))/INDEX(Historical!$O$7:$O$1452,MATCH(B220,Historical!$B$7:$B$1452,0)))^(1/10)-1)*100)</f>
        <v>n/a</v>
      </c>
      <c r="W220" s="803" t="str">
        <f t="shared" si="55"/>
        <v>n/a</v>
      </c>
      <c r="X220" s="804" t="str">
        <f t="shared" si="56"/>
        <v>n/a</v>
      </c>
      <c r="Y220" s="756"/>
      <c r="Z220" s="745">
        <f t="shared" si="57"/>
        <v>165.76576576576576</v>
      </c>
      <c r="AA220" s="678">
        <f t="shared" si="58"/>
        <v>47.63963963963964</v>
      </c>
      <c r="AB220" s="679">
        <v>12</v>
      </c>
      <c r="AC220" s="959">
        <v>1.1100000000000001</v>
      </c>
      <c r="AD220" s="959">
        <v>2.1</v>
      </c>
      <c r="AE220" s="959">
        <v>7.55</v>
      </c>
      <c r="AF220" s="959">
        <v>2.33</v>
      </c>
      <c r="AG220" s="959">
        <v>5.7</v>
      </c>
      <c r="AH220" s="961">
        <v>-490.59999999999997</v>
      </c>
      <c r="AI220" s="961">
        <v>-90.38000000000001</v>
      </c>
      <c r="AJ220" s="959">
        <v>2</v>
      </c>
      <c r="AK220" s="959">
        <v>22.6</v>
      </c>
      <c r="AL220" s="969">
        <v>5890</v>
      </c>
      <c r="AM220" s="964">
        <v>0.89999999999999991</v>
      </c>
      <c r="AN220" s="959">
        <v>1.22</v>
      </c>
      <c r="AO220" s="845" t="str">
        <f t="shared" si="59"/>
        <v>n/a</v>
      </c>
      <c r="AP220" s="846" t="str">
        <f t="shared" si="60"/>
        <v>n/a</v>
      </c>
      <c r="AQ220" s="680">
        <f t="shared" si="61"/>
        <v>122.11144385981889</v>
      </c>
      <c r="AR220" s="745">
        <f>INDEX(Historical!$C$7:$C$1452,MATCH(B220,Historical!$B$7:$B$1452,0))*IF(AH220="n/a",1.03,IF(AH220&lt;0,1.01,IF(AH220&gt;10,1.1,(1+AH220/100))))</f>
        <v>1.6564000000000001</v>
      </c>
      <c r="AS220" s="678">
        <f t="shared" si="62"/>
        <v>1.6729640000000001</v>
      </c>
      <c r="AT220" s="678">
        <f t="shared" si="66"/>
        <v>1.8402604000000002</v>
      </c>
      <c r="AU220" s="678">
        <f t="shared" si="66"/>
        <v>2.0242864400000005</v>
      </c>
      <c r="AV220" s="678">
        <f t="shared" si="66"/>
        <v>2.2267150840000007</v>
      </c>
      <c r="AW220" s="745">
        <f t="shared" si="63"/>
        <v>9.4206259240000012</v>
      </c>
      <c r="AX220" s="854">
        <f t="shared" si="64"/>
        <v>17.815101974281394</v>
      </c>
      <c r="AY220" s="1090">
        <v>0.89</v>
      </c>
      <c r="AZ220" s="964">
        <v>21.6</v>
      </c>
      <c r="BA220" s="964">
        <v>-23.369999999999997</v>
      </c>
      <c r="BB220" s="964">
        <v>-5.88</v>
      </c>
      <c r="BC220" s="964">
        <v>-9.27</v>
      </c>
      <c r="BE220" s="701">
        <v>2013</v>
      </c>
      <c r="BF220" s="986" t="e">
        <f>#VALUE!</f>
        <v>#VALUE!</v>
      </c>
      <c r="BG220" s="972">
        <v>2.2999999999999998</v>
      </c>
    </row>
    <row r="221" spans="1:59" ht="11.25" customHeight="1" x14ac:dyDescent="0.2">
      <c r="A221" s="971" t="s">
        <v>4476</v>
      </c>
      <c r="B221" s="651" t="s">
        <v>3850</v>
      </c>
      <c r="C221" s="1080" t="s">
        <v>248</v>
      </c>
      <c r="D221" s="1080" t="s">
        <v>4439</v>
      </c>
      <c r="E221" s="835">
        <v>5</v>
      </c>
      <c r="F221" s="554">
        <v>857</v>
      </c>
      <c r="G221" s="554" t="s">
        <v>107</v>
      </c>
      <c r="H221" s="554" t="s">
        <v>107</v>
      </c>
      <c r="I221" s="966">
        <v>34.659999999999997</v>
      </c>
      <c r="J221" s="745">
        <f t="shared" si="52"/>
        <v>1.7311021350259668</v>
      </c>
      <c r="K221" s="968">
        <v>0.15</v>
      </c>
      <c r="L221" s="679">
        <v>4</v>
      </c>
      <c r="M221" s="736">
        <f t="shared" si="53"/>
        <v>0.6</v>
      </c>
      <c r="N221" s="644" t="s">
        <v>150</v>
      </c>
      <c r="O221" s="838">
        <v>0.125</v>
      </c>
      <c r="P221" s="958">
        <v>43427</v>
      </c>
      <c r="Q221" s="958">
        <v>43444</v>
      </c>
      <c r="R221" s="736">
        <f t="shared" si="54"/>
        <v>19.999999999999996</v>
      </c>
      <c r="S221" s="802">
        <f>IF(INDEX(Historical!$D$7:$D$1452,MATCH(B221,Historical!$B$7:$B$1452,0))=0,"n/a",(INDEX(Historical!$C$7:$C$1452,MATCH(B221,Historical!$B$7:$B$1452,0))/INDEX(Historical!$D$7:$D$1452,MATCH(B221,Historical!$B$7:$B$1452,0))-1)*100)</f>
        <v>24.999999999999979</v>
      </c>
      <c r="T221" s="802">
        <f>IF(INDEX(Historical!$F$7:$F$1452,MATCH(B221,Historical!$B$7:$B$1452,0))=0,"n/a",((INDEX(Historical!$C$7:$C$1452,MATCH(B221,Historical!$B$7:$B$1452,0))/INDEX(Historical!$F$7:$F$1452,MATCH(B221,Historical!$B$7:$B$1452,0)))^(1/3)-1)*100)</f>
        <v>28.56407953291178</v>
      </c>
      <c r="U221" s="802">
        <f>IF(INDEX(Historical!$I$7:$I$1452,MATCH(B221,Historical!$B$7:$B$1452,0))=0,"n/a",((INDEX(Historical!$C$7:$C$1452,MATCH(B221,Historical!$B$7:$B$1452,0))/INDEX(Historical!$I$7:$I$1452,MATCH(B221,Historical!$B$7:$B$1452,0)))^(1/5)-1)*100)</f>
        <v>23.157122757056104</v>
      </c>
      <c r="V221" s="802">
        <f>IF(INDEX(Historical!$O$7:$O$1452,MATCH(B221,Historical!$B$7:$B$1452,0))=0,"n/a",((INDEX(Historical!$C$7:$C$1452,MATCH(B221,Historical!$B$7:$B$1452,0))/INDEX(Historical!$O$7:$O$1452,MATCH(B221,Historical!$B$7:$B$1452,0)))^(1/10)-1)*100)</f>
        <v>-3.3896249757240926</v>
      </c>
      <c r="W221" s="803" t="str">
        <f t="shared" si="55"/>
        <v>n/a</v>
      </c>
      <c r="X221" s="804">
        <f t="shared" si="56"/>
        <v>0.87716374079757964</v>
      </c>
      <c r="Y221" s="967"/>
      <c r="Z221" s="745">
        <f t="shared" si="57"/>
        <v>14.669926650366749</v>
      </c>
      <c r="AA221" s="678">
        <f t="shared" si="58"/>
        <v>8.4743276283618574</v>
      </c>
      <c r="AB221" s="679">
        <v>9</v>
      </c>
      <c r="AC221" s="959">
        <v>4.09</v>
      </c>
      <c r="AD221" s="959">
        <v>0.73</v>
      </c>
      <c r="AE221" s="959">
        <v>0.83</v>
      </c>
      <c r="AF221" s="959">
        <v>1.45</v>
      </c>
      <c r="AG221" s="959">
        <v>17.399999999999999</v>
      </c>
      <c r="AH221" s="959">
        <v>49.3</v>
      </c>
      <c r="AI221" s="959">
        <v>7.57</v>
      </c>
      <c r="AJ221" s="959">
        <v>26.400000000000002</v>
      </c>
      <c r="AK221" s="959">
        <v>11.53</v>
      </c>
      <c r="AL221" s="969">
        <v>13300</v>
      </c>
      <c r="AM221" s="964">
        <v>6.4</v>
      </c>
      <c r="AN221" s="959">
        <v>0.36</v>
      </c>
      <c r="AO221" s="845">
        <f t="shared" si="59"/>
        <v>16.413897263720216</v>
      </c>
      <c r="AP221" s="846">
        <f t="shared" si="60"/>
        <v>24.888224892082071</v>
      </c>
      <c r="AQ221" s="680">
        <f t="shared" si="61"/>
        <v>-26.099841945366155</v>
      </c>
      <c r="AR221" s="745">
        <f>INDEX(Historical!$C$7:$C$1452,MATCH(B221,Historical!$B$7:$B$1452,0))*IF(AH221="n/a",1.03,IF(AH221&lt;0,1.01,IF(AH221&gt;10,1.1,(1+AH221/100))))</f>
        <v>0.46750000000000003</v>
      </c>
      <c r="AS221" s="678">
        <f t="shared" si="62"/>
        <v>0.50288975000000002</v>
      </c>
      <c r="AT221" s="678">
        <f t="shared" si="66"/>
        <v>0.55317872500000009</v>
      </c>
      <c r="AU221" s="678">
        <f t="shared" si="66"/>
        <v>0.60849659750000018</v>
      </c>
      <c r="AV221" s="678">
        <f t="shared" si="66"/>
        <v>0.6693462572500003</v>
      </c>
      <c r="AW221" s="745">
        <f t="shared" si="63"/>
        <v>2.801411329750001</v>
      </c>
      <c r="AX221" s="854">
        <f t="shared" si="64"/>
        <v>8.0825485566935988</v>
      </c>
      <c r="AY221" s="1090">
        <v>1.1100000000000001</v>
      </c>
      <c r="AZ221" s="964">
        <v>7.01</v>
      </c>
      <c r="BA221" s="964">
        <v>-35</v>
      </c>
      <c r="BB221" s="964">
        <v>-2.93</v>
      </c>
      <c r="BC221" s="964">
        <v>-15.78</v>
      </c>
      <c r="BE221" s="701">
        <v>2014</v>
      </c>
      <c r="BF221" s="986" t="e">
        <f>#VALUE!</f>
        <v>#VALUE!</v>
      </c>
      <c r="BG221" s="972">
        <v>10.8</v>
      </c>
    </row>
    <row r="222" spans="1:59" ht="11.25" customHeight="1" x14ac:dyDescent="0.2">
      <c r="A222" s="645" t="s">
        <v>2176</v>
      </c>
      <c r="B222" s="651" t="s">
        <v>2177</v>
      </c>
      <c r="C222" s="1080" t="s">
        <v>155</v>
      </c>
      <c r="D222" s="1080" t="s">
        <v>4412</v>
      </c>
      <c r="E222" s="835">
        <v>5</v>
      </c>
      <c r="F222" s="554">
        <v>804</v>
      </c>
      <c r="G222" s="554" t="s">
        <v>107</v>
      </c>
      <c r="H222" s="554" t="s">
        <v>107</v>
      </c>
      <c r="I222" s="966">
        <v>103.12</v>
      </c>
      <c r="J222" s="745">
        <f t="shared" si="52"/>
        <v>0.6206361520558572</v>
      </c>
      <c r="K222" s="968">
        <v>0.16</v>
      </c>
      <c r="L222" s="679">
        <v>4</v>
      </c>
      <c r="M222" s="736">
        <f t="shared" si="53"/>
        <v>0.64</v>
      </c>
      <c r="N222" s="644" t="s">
        <v>4129</v>
      </c>
      <c r="O222" s="838">
        <v>0.14000000000000001</v>
      </c>
      <c r="P222" s="958">
        <v>43187</v>
      </c>
      <c r="Q222" s="958">
        <v>43217</v>
      </c>
      <c r="R222" s="736">
        <f t="shared" si="54"/>
        <v>14.285714285714276</v>
      </c>
      <c r="S222" s="802">
        <f>IF(INDEX(Historical!$D$7:$D$1452,MATCH(B222,Historical!$B$7:$B$1452,0))=0,"n/a",(INDEX(Historical!$C$7:$C$1452,MATCH(B222,Historical!$B$7:$B$1452,0))/INDEX(Historical!$D$7:$D$1452,MATCH(B222,Historical!$B$7:$B$1452,0))-1)*100)</f>
        <v>11.471990695871304</v>
      </c>
      <c r="T222" s="802">
        <f>IF(INDEX(Historical!$F$7:$F$1452,MATCH(B222,Historical!$B$7:$B$1452,0))=0,"n/a",((INDEX(Historical!$C$7:$C$1452,MATCH(B222,Historical!$B$7:$B$1452,0))/INDEX(Historical!$F$7:$F$1452,MATCH(B222,Historical!$B$7:$B$1452,0)))^(1/3)-1)*100)</f>
        <v>42.887528056229215</v>
      </c>
      <c r="U222" s="802">
        <f>IF(INDEX(Historical!$I$7:$I$1452,MATCH(B222,Historical!$B$7:$B$1452,0))=0,"n/a",((INDEX(Historical!$C$7:$C$1452,MATCH(B222,Historical!$B$7:$B$1452,0))/INDEX(Historical!$I$7:$I$1452,MATCH(B222,Historical!$B$7:$B$1452,0)))^(1/5)-1)*100)</f>
        <v>56.81746115733872</v>
      </c>
      <c r="V222" s="802">
        <f>IF(INDEX(Historical!$O$7:$O$1452,MATCH(B222,Historical!$B$7:$B$1452,0))=0,"n/a",((INDEX(Historical!$C$7:$C$1452,MATCH(B222,Historical!$B$7:$B$1452,0))/INDEX(Historical!$O$7:$O$1452,MATCH(B222,Historical!$B$7:$B$1452,0)))^(1/10)-1)*100)</f>
        <v>34.214738261580813</v>
      </c>
      <c r="W222" s="803">
        <f t="shared" si="55"/>
        <v>1.6606136432479492</v>
      </c>
      <c r="X222" s="804">
        <f t="shared" si="56"/>
        <v>35.510913223336701</v>
      </c>
      <c r="Y222" s="769"/>
      <c r="Z222" s="745">
        <f t="shared" si="57"/>
        <v>16.410256410256409</v>
      </c>
      <c r="AA222" s="678">
        <f t="shared" si="58"/>
        <v>26.441025641025643</v>
      </c>
      <c r="AB222" s="679">
        <v>12</v>
      </c>
      <c r="AC222" s="959">
        <v>3.9</v>
      </c>
      <c r="AD222" s="959">
        <v>3.14</v>
      </c>
      <c r="AE222" s="959">
        <v>3.83</v>
      </c>
      <c r="AF222" s="959">
        <v>2.61</v>
      </c>
      <c r="AG222" s="959">
        <v>10.199999999999999</v>
      </c>
      <c r="AH222" s="959">
        <v>13.700000000000001</v>
      </c>
      <c r="AI222" s="959">
        <v>6.9</v>
      </c>
      <c r="AJ222" s="959">
        <v>1.6</v>
      </c>
      <c r="AK222" s="959">
        <v>8.42</v>
      </c>
      <c r="AL222" s="969">
        <v>75040</v>
      </c>
      <c r="AM222" s="964">
        <v>0.4</v>
      </c>
      <c r="AN222" s="959">
        <v>0.38</v>
      </c>
      <c r="AO222" s="845">
        <f t="shared" si="59"/>
        <v>30.997071668368935</v>
      </c>
      <c r="AP222" s="846">
        <f t="shared" si="60"/>
        <v>57.438097309394578</v>
      </c>
      <c r="AQ222" s="680">
        <f t="shared" si="61"/>
        <v>75.133062965248641</v>
      </c>
      <c r="AR222" s="745">
        <f>INDEX(Historical!$C$7:$C$1452,MATCH(B222,Historical!$B$7:$B$1452,0))*IF(AH222="n/a",1.03,IF(AH222&lt;0,1.01,IF(AH222&gt;10,1.1,(1+AH222/100))))</f>
        <v>0.59950000000000014</v>
      </c>
      <c r="AS222" s="678">
        <f t="shared" si="62"/>
        <v>0.64086550000000009</v>
      </c>
      <c r="AT222" s="678">
        <f t="shared" si="66"/>
        <v>0.69482637510000012</v>
      </c>
      <c r="AU222" s="678">
        <f t="shared" si="66"/>
        <v>0.75333075588342013</v>
      </c>
      <c r="AV222" s="678">
        <f t="shared" si="66"/>
        <v>0.81676120552880416</v>
      </c>
      <c r="AW222" s="745">
        <f t="shared" si="63"/>
        <v>3.5052838365122247</v>
      </c>
      <c r="AX222" s="854">
        <f t="shared" si="64"/>
        <v>3.3992279252445932</v>
      </c>
      <c r="AY222" s="1090">
        <v>1.02</v>
      </c>
      <c r="AZ222" s="964">
        <v>12.280000000000001</v>
      </c>
      <c r="BA222" s="964">
        <v>-6.98</v>
      </c>
      <c r="BB222" s="964">
        <v>1.49</v>
      </c>
      <c r="BC222" s="964">
        <v>1.39</v>
      </c>
      <c r="BE222" s="701">
        <v>2014</v>
      </c>
      <c r="BF222" s="986" t="e">
        <f>#VALUE!</f>
        <v>#VALUE!</v>
      </c>
      <c r="BG222" s="972">
        <v>5.8000000000000007</v>
      </c>
    </row>
    <row r="223" spans="1:59" ht="11.25" customHeight="1" x14ac:dyDescent="0.2">
      <c r="A223" s="645" t="s">
        <v>1120</v>
      </c>
      <c r="B223" s="651" t="s">
        <v>1121</v>
      </c>
      <c r="C223" s="1080" t="s">
        <v>180</v>
      </c>
      <c r="D223" s="1080" t="s">
        <v>4425</v>
      </c>
      <c r="E223" s="835">
        <v>6</v>
      </c>
      <c r="F223" s="554">
        <v>742</v>
      </c>
      <c r="G223" s="554" t="s">
        <v>107</v>
      </c>
      <c r="H223" s="554" t="s">
        <v>107</v>
      </c>
      <c r="I223" s="966">
        <v>29.25</v>
      </c>
      <c r="J223" s="745">
        <f t="shared" si="52"/>
        <v>10.803418803418804</v>
      </c>
      <c r="K223" s="968">
        <v>0.79</v>
      </c>
      <c r="L223" s="679">
        <v>4</v>
      </c>
      <c r="M223" s="736">
        <f t="shared" si="53"/>
        <v>3.16</v>
      </c>
      <c r="N223" s="644" t="s">
        <v>108</v>
      </c>
      <c r="O223" s="838">
        <v>0.77</v>
      </c>
      <c r="P223" s="958">
        <v>43405</v>
      </c>
      <c r="Q223" s="958">
        <v>43413</v>
      </c>
      <c r="R223" s="736">
        <f t="shared" si="54"/>
        <v>2.5974025974025996</v>
      </c>
      <c r="S223" s="802">
        <f>IF(INDEX(Historical!$D$7:$D$1452,MATCH(B223,Historical!$B$7:$B$1452,0))=0,"n/a",(INDEX(Historical!$C$7:$C$1452,MATCH(B223,Historical!$B$7:$B$1452,0))/INDEX(Historical!$D$7:$D$1452,MATCH(B223,Historical!$B$7:$B$1452,0))-1)*100)</f>
        <v>12.273641851106643</v>
      </c>
      <c r="T223" s="802">
        <f>IF(INDEX(Historical!$F$7:$F$1452,MATCH(B223,Historical!$B$7:$B$1452,0))=0,"n/a",((INDEX(Historical!$C$7:$C$1452,MATCH(B223,Historical!$B$7:$B$1452,0))/INDEX(Historical!$F$7:$F$1452,MATCH(B223,Historical!$B$7:$B$1452,0)))^(1/3)-1)*100)</f>
        <v>15.622493836590689</v>
      </c>
      <c r="U223" s="802" t="str">
        <f>IF(INDEX(Historical!$I$7:$I$1452,MATCH(B223,Historical!$B$7:$B$1452,0))=0,"n/a",((INDEX(Historical!$C$7:$C$1452,MATCH(B223,Historical!$B$7:$B$1452,0))/INDEX(Historical!$I$7:$I$1452,MATCH(B223,Historical!$B$7:$B$1452,0)))^(1/5)-1)*100)</f>
        <v>n/a</v>
      </c>
      <c r="V223" s="802" t="str">
        <f>IF(INDEX(Historical!$O$7:$O$1452,MATCH(B223,Historical!$B$7:$B$1452,0))=0,"n/a",((INDEX(Historical!$C$7:$C$1452,MATCH(B223,Historical!$B$7:$B$1452,0))/INDEX(Historical!$O$7:$O$1452,MATCH(B223,Historical!$B$7:$B$1452,0)))^(1/10)-1)*100)</f>
        <v>n/a</v>
      </c>
      <c r="W223" s="803" t="str">
        <f t="shared" si="55"/>
        <v>n/a</v>
      </c>
      <c r="X223" s="804" t="str">
        <f t="shared" si="56"/>
        <v>n/a</v>
      </c>
      <c r="Y223" s="967" t="s">
        <v>4072</v>
      </c>
      <c r="Z223" s="745">
        <f t="shared" si="57"/>
        <v>119.6969696969697</v>
      </c>
      <c r="AA223" s="678">
        <f t="shared" si="58"/>
        <v>11.079545454545453</v>
      </c>
      <c r="AB223" s="679">
        <v>12</v>
      </c>
      <c r="AC223" s="959">
        <v>2.64</v>
      </c>
      <c r="AD223" s="959">
        <v>0.31</v>
      </c>
      <c r="AE223" s="959">
        <v>1.1599999999999999</v>
      </c>
      <c r="AF223" s="959">
        <v>4.13</v>
      </c>
      <c r="AG223" s="959">
        <v>37.1</v>
      </c>
      <c r="AH223" s="959">
        <v>0.70000000000000007</v>
      </c>
      <c r="AI223" s="959">
        <v>26.56</v>
      </c>
      <c r="AJ223" s="959">
        <v>29.7</v>
      </c>
      <c r="AK223" s="959">
        <v>35.659999999999997</v>
      </c>
      <c r="AL223" s="969">
        <v>754.36</v>
      </c>
      <c r="AM223" s="964">
        <v>0.5</v>
      </c>
      <c r="AN223" s="959">
        <v>4.49</v>
      </c>
      <c r="AO223" s="845" t="str">
        <f t="shared" si="59"/>
        <v>n/a</v>
      </c>
      <c r="AP223" s="846" t="str">
        <f t="shared" si="60"/>
        <v>n/a</v>
      </c>
      <c r="AQ223" s="680">
        <f t="shared" si="61"/>
        <v>42.608278904561516</v>
      </c>
      <c r="AR223" s="745">
        <f>INDEX(Historical!$C$7:$C$1452,MATCH(B223,Historical!$B$7:$B$1452,0))*IF(AH223="n/a",1.03,IF(AH223&lt;0,1.01,IF(AH223&gt;10,1.1,(1+AH223/100))))</f>
        <v>2.8095299999999996</v>
      </c>
      <c r="AS223" s="678">
        <f t="shared" si="62"/>
        <v>3.0904829999999999</v>
      </c>
      <c r="AT223" s="678">
        <f t="shared" si="66"/>
        <v>3.3995313</v>
      </c>
      <c r="AU223" s="678">
        <f t="shared" si="66"/>
        <v>3.7394844300000005</v>
      </c>
      <c r="AV223" s="678">
        <f t="shared" si="66"/>
        <v>4.1134328730000007</v>
      </c>
      <c r="AW223" s="745">
        <f t="shared" si="63"/>
        <v>17.152461602999999</v>
      </c>
      <c r="AX223" s="854">
        <f t="shared" si="64"/>
        <v>58.640894369230764</v>
      </c>
      <c r="AY223" s="1090">
        <v>1</v>
      </c>
      <c r="AZ223" s="964">
        <v>10.38</v>
      </c>
      <c r="BA223" s="964">
        <v>-17.61</v>
      </c>
      <c r="BB223" s="964">
        <v>-3.9</v>
      </c>
      <c r="BC223" s="964">
        <v>-2.5100000000000002</v>
      </c>
      <c r="BE223" s="701">
        <v>2013</v>
      </c>
      <c r="BF223" s="986" t="e">
        <f>#VALUE!</f>
        <v>#VALUE!</v>
      </c>
      <c r="BG223" s="972">
        <v>10.5</v>
      </c>
    </row>
    <row r="224" spans="1:59" ht="11.25" customHeight="1" x14ac:dyDescent="0.2">
      <c r="A224" s="645" t="s">
        <v>1122</v>
      </c>
      <c r="B224" s="651" t="s">
        <v>1123</v>
      </c>
      <c r="C224" s="1080" t="s">
        <v>113</v>
      </c>
      <c r="D224" s="1080" t="s">
        <v>4421</v>
      </c>
      <c r="E224" s="835">
        <v>6</v>
      </c>
      <c r="F224" s="554">
        <v>731</v>
      </c>
      <c r="G224" s="554" t="s">
        <v>116</v>
      </c>
      <c r="H224" s="554" t="s">
        <v>116</v>
      </c>
      <c r="I224" s="966">
        <v>49.9</v>
      </c>
      <c r="J224" s="745">
        <f t="shared" si="52"/>
        <v>2.8056112224448899</v>
      </c>
      <c r="K224" s="968">
        <v>0.35</v>
      </c>
      <c r="L224" s="679">
        <v>4</v>
      </c>
      <c r="M224" s="736">
        <f t="shared" si="53"/>
        <v>1.4</v>
      </c>
      <c r="N224" s="644" t="s">
        <v>265</v>
      </c>
      <c r="O224" s="838">
        <v>0.30499999999999999</v>
      </c>
      <c r="P224" s="958">
        <v>43306</v>
      </c>
      <c r="Q224" s="958">
        <v>43325</v>
      </c>
      <c r="R224" s="736">
        <f t="shared" si="54"/>
        <v>14.754098360655732</v>
      </c>
      <c r="S224" s="802">
        <f>IF(INDEX(Historical!$D$7:$D$1452,MATCH(B224,Historical!$B$7:$B$1452,0))=0,"n/a",(INDEX(Historical!$C$7:$C$1452,MATCH(B224,Historical!$B$7:$B$1452,0))/INDEX(Historical!$D$7:$D$1452,MATCH(B224,Historical!$B$7:$B$1452,0))-1)*100)</f>
        <v>113.68421052631584</v>
      </c>
      <c r="T224" s="802">
        <f>IF(INDEX(Historical!$F$7:$F$1452,MATCH(B224,Historical!$B$7:$B$1452,0))=0,"n/a",((INDEX(Historical!$C$7:$C$1452,MATCH(B224,Historical!$B$7:$B$1452,0))/INDEX(Historical!$F$7:$F$1452,MATCH(B224,Historical!$B$7:$B$1452,0)))^(1/3)-1)*100)</f>
        <v>50.123355318751031</v>
      </c>
      <c r="U224" s="802" t="str">
        <f>IF(INDEX(Historical!$I$7:$I$1452,MATCH(B224,Historical!$B$7:$B$1452,0))=0,"n/a",((INDEX(Historical!$C$7:$C$1452,MATCH(B224,Historical!$B$7:$B$1452,0))/INDEX(Historical!$I$7:$I$1452,MATCH(B224,Historical!$B$7:$B$1452,0)))^(1/5)-1)*100)</f>
        <v>n/a</v>
      </c>
      <c r="V224" s="802" t="str">
        <f>IF(INDEX(Historical!$O$7:$O$1452,MATCH(B224,Historical!$B$7:$B$1452,0))=0,"n/a",((INDEX(Historical!$C$7:$C$1452,MATCH(B224,Historical!$B$7:$B$1452,0))/INDEX(Historical!$O$7:$O$1452,MATCH(B224,Historical!$B$7:$B$1452,0)))^(1/10)-1)*100)</f>
        <v>n/a</v>
      </c>
      <c r="W224" s="803" t="str">
        <f t="shared" si="55"/>
        <v>n/a</v>
      </c>
      <c r="X224" s="804" t="str">
        <f t="shared" si="56"/>
        <v>n/a</v>
      </c>
      <c r="Y224" s="748"/>
      <c r="Z224" s="745">
        <f t="shared" si="57"/>
        <v>27.079303675048354</v>
      </c>
      <c r="AA224" s="678">
        <f t="shared" si="58"/>
        <v>9.6518375241779495</v>
      </c>
      <c r="AB224" s="679">
        <v>12</v>
      </c>
      <c r="AC224" s="959">
        <v>5.17</v>
      </c>
      <c r="AD224" s="959">
        <v>0.56999999999999995</v>
      </c>
      <c r="AE224" s="959">
        <v>0.8</v>
      </c>
      <c r="AF224" s="959">
        <v>2.5</v>
      </c>
      <c r="AG224" s="959">
        <v>26.8</v>
      </c>
      <c r="AH224" s="959">
        <v>-11</v>
      </c>
      <c r="AI224" s="959">
        <v>20.07</v>
      </c>
      <c r="AJ224" s="959">
        <v>34.1</v>
      </c>
      <c r="AK224" s="959">
        <v>16.82</v>
      </c>
      <c r="AL224" s="969">
        <v>35280</v>
      </c>
      <c r="AM224" s="964">
        <v>0.2</v>
      </c>
      <c r="AN224" s="959">
        <v>0.68</v>
      </c>
      <c r="AO224" s="845" t="str">
        <f t="shared" si="59"/>
        <v>n/a</v>
      </c>
      <c r="AP224" s="846" t="str">
        <f t="shared" si="60"/>
        <v>n/a</v>
      </c>
      <c r="AQ224" s="680">
        <f t="shared" si="61"/>
        <v>3.558021976828396</v>
      </c>
      <c r="AR224" s="745">
        <f>INDEX(Historical!$C$7:$C$1452,MATCH(B224,Historical!$B$7:$B$1452,0))*IF(AH224="n/a",1.03,IF(AH224&lt;0,1.01,IF(AH224&gt;10,1.1,(1+AH224/100))))</f>
        <v>1.0251500000000002</v>
      </c>
      <c r="AS224" s="678">
        <f t="shared" si="62"/>
        <v>1.1276650000000004</v>
      </c>
      <c r="AT224" s="678">
        <f t="shared" si="66"/>
        <v>1.2404315000000006</v>
      </c>
      <c r="AU224" s="678">
        <f t="shared" si="66"/>
        <v>1.3644746500000007</v>
      </c>
      <c r="AV224" s="678">
        <f t="shared" si="66"/>
        <v>1.5009221150000009</v>
      </c>
      <c r="AW224" s="745">
        <f t="shared" si="63"/>
        <v>6.2586432650000026</v>
      </c>
      <c r="AX224" s="854">
        <f t="shared" si="64"/>
        <v>12.542371272545097</v>
      </c>
      <c r="AY224" s="1090">
        <v>1.1000000000000001</v>
      </c>
      <c r="AZ224" s="964">
        <v>4.18</v>
      </c>
      <c r="BA224" s="964">
        <v>-18.62</v>
      </c>
      <c r="BB224" s="964">
        <v>-9.1999999999999993</v>
      </c>
      <c r="BC224" s="964">
        <v>-8.2000000000000011</v>
      </c>
      <c r="BE224" s="701">
        <v>2013</v>
      </c>
      <c r="BF224" s="986" t="e">
        <f>#VALUE!</f>
        <v>#VALUE!</v>
      </c>
      <c r="BG224" s="972">
        <v>6.3</v>
      </c>
    </row>
    <row r="225" spans="1:59" ht="11.25" customHeight="1" x14ac:dyDescent="0.2">
      <c r="A225" s="645" t="s">
        <v>1124</v>
      </c>
      <c r="B225" s="651" t="s">
        <v>1125</v>
      </c>
      <c r="C225" s="1080" t="s">
        <v>155</v>
      </c>
      <c r="D225" s="1080" t="s">
        <v>4412</v>
      </c>
      <c r="E225" s="836">
        <v>7</v>
      </c>
      <c r="F225" s="554">
        <v>570</v>
      </c>
      <c r="G225" s="554" t="s">
        <v>107</v>
      </c>
      <c r="H225" s="554" t="s">
        <v>107</v>
      </c>
      <c r="I225" s="966">
        <v>37.21</v>
      </c>
      <c r="J225" s="745">
        <f t="shared" si="52"/>
        <v>0.94060736361193209</v>
      </c>
      <c r="K225" s="968">
        <v>8.7499999999999994E-2</v>
      </c>
      <c r="L225" s="679">
        <v>4</v>
      </c>
      <c r="M225" s="736">
        <f t="shared" si="53"/>
        <v>0.35</v>
      </c>
      <c r="N225" s="644" t="s">
        <v>242</v>
      </c>
      <c r="O225" s="838">
        <v>7.7499999999999999E-2</v>
      </c>
      <c r="P225" s="960">
        <v>42823</v>
      </c>
      <c r="Q225" s="960">
        <v>42838</v>
      </c>
      <c r="R225" s="736">
        <f t="shared" si="54"/>
        <v>12.903225806451607</v>
      </c>
      <c r="S225" s="802">
        <f>IF(INDEX(Historical!$D$7:$D$1452,MATCH(B225,Historical!$B$7:$B$1452,0))=0,"n/a",(INDEX(Historical!$C$7:$C$1452,MATCH(B225,Historical!$B$7:$B$1452,0))/INDEX(Historical!$D$7:$D$1452,MATCH(B225,Historical!$B$7:$B$1452,0))-1)*100)</f>
        <v>11.475409836065564</v>
      </c>
      <c r="T225" s="802">
        <f>IF(INDEX(Historical!$F$7:$F$1452,MATCH(B225,Historical!$B$7:$B$1452,0))=0,"n/a",((INDEX(Historical!$C$7:$C$1452,MATCH(B225,Historical!$B$7:$B$1452,0))/INDEX(Historical!$F$7:$F$1452,MATCH(B225,Historical!$B$7:$B$1452,0)))^(1/3)-1)*100)</f>
        <v>9.1794425732751428</v>
      </c>
      <c r="U225" s="802">
        <f>IF(INDEX(Historical!$I$7:$I$1452,MATCH(B225,Historical!$B$7:$B$1452,0))=0,"n/a",((INDEX(Historical!$C$7:$C$1452,MATCH(B225,Historical!$B$7:$B$1452,0))/INDEX(Historical!$I$7:$I$1452,MATCH(B225,Historical!$B$7:$B$1452,0)))^(1/5)-1)*100)</f>
        <v>9.0966078501449665</v>
      </c>
      <c r="V225" s="802">
        <f>IF(INDEX(Historical!$O$7:$O$1452,MATCH(B225,Historical!$B$7:$B$1452,0))=0,"n/a",((INDEX(Historical!$C$7:$C$1452,MATCH(B225,Historical!$B$7:$B$1452,0))/INDEX(Historical!$O$7:$O$1452,MATCH(B225,Historical!$B$7:$B$1452,0)))^(1/10)-1)*100)</f>
        <v>7.8290784167006633</v>
      </c>
      <c r="W225" s="803">
        <f t="shared" si="55"/>
        <v>1.1619002091919863</v>
      </c>
      <c r="X225" s="804" t="str">
        <f t="shared" si="56"/>
        <v>n/a</v>
      </c>
      <c r="Y225" s="770" t="s">
        <v>4482</v>
      </c>
      <c r="Z225" s="745" t="str">
        <f t="shared" si="57"/>
        <v>n/a</v>
      </c>
      <c r="AA225" s="678" t="str">
        <f t="shared" si="58"/>
        <v>n/a</v>
      </c>
      <c r="AB225" s="679">
        <v>12</v>
      </c>
      <c r="AC225" s="959">
        <v>-7.27</v>
      </c>
      <c r="AD225" s="959" t="s">
        <v>138</v>
      </c>
      <c r="AE225" s="959">
        <v>2.0699999999999998</v>
      </c>
      <c r="AF225" s="959">
        <v>1.61</v>
      </c>
      <c r="AG225" s="959">
        <v>-28.199999999999996</v>
      </c>
      <c r="AH225" s="961">
        <v>-443.79999999999995</v>
      </c>
      <c r="AI225" s="961">
        <v>11.110000000000001</v>
      </c>
      <c r="AJ225" s="959">
        <v>-38.299999999999997</v>
      </c>
      <c r="AK225" s="959">
        <v>-1.69</v>
      </c>
      <c r="AL225" s="969">
        <v>8330</v>
      </c>
      <c r="AM225" s="964">
        <v>0.2</v>
      </c>
      <c r="AN225" s="959">
        <v>0.34</v>
      </c>
      <c r="AO225" s="845" t="str">
        <f t="shared" si="59"/>
        <v>n/a</v>
      </c>
      <c r="AP225" s="846">
        <f t="shared" si="60"/>
        <v>10.037215213756898</v>
      </c>
      <c r="AQ225" s="680" t="str">
        <f t="shared" si="61"/>
        <v>n/a</v>
      </c>
      <c r="AR225" s="745">
        <f>INDEX(Historical!$C$7:$C$1452,MATCH(B225,Historical!$B$7:$B$1452,0))*IF(AH225="n/a",1.03,IF(AH225&lt;0,1.01,IF(AH225&gt;10,1.1,(1+AH225/100))))</f>
        <v>0.34339999999999998</v>
      </c>
      <c r="AS225" s="678">
        <f t="shared" si="62"/>
        <v>0.37774000000000002</v>
      </c>
      <c r="AT225" s="678">
        <f t="shared" si="66"/>
        <v>0.38151740000000001</v>
      </c>
      <c r="AU225" s="678">
        <f t="shared" si="66"/>
        <v>0.38533257399999998</v>
      </c>
      <c r="AV225" s="678">
        <f t="shared" si="66"/>
        <v>0.38918589974000001</v>
      </c>
      <c r="AW225" s="745">
        <f t="shared" si="63"/>
        <v>1.8771758737399999</v>
      </c>
      <c r="AX225" s="854">
        <f t="shared" si="64"/>
        <v>5.0448155703843049</v>
      </c>
      <c r="AY225" s="1090">
        <v>0.98</v>
      </c>
      <c r="AZ225" s="964">
        <v>9.67</v>
      </c>
      <c r="BA225" s="964">
        <v>-45.660000000000004</v>
      </c>
      <c r="BB225" s="964">
        <v>2.33</v>
      </c>
      <c r="BC225" s="964">
        <v>-12.11</v>
      </c>
      <c r="BE225" s="701">
        <v>2013</v>
      </c>
      <c r="BF225" s="986" t="e">
        <f>#VALUE!</f>
        <v>#VALUE!</v>
      </c>
      <c r="BG225" s="972">
        <v>-17.399999999999999</v>
      </c>
    </row>
    <row r="226" spans="1:59" ht="11.25" customHeight="1" x14ac:dyDescent="0.2">
      <c r="A226" s="971" t="s">
        <v>3852</v>
      </c>
      <c r="B226" s="651" t="s">
        <v>3853</v>
      </c>
      <c r="C226" s="1080" t="s">
        <v>109</v>
      </c>
      <c r="D226" s="1080" t="s">
        <v>4423</v>
      </c>
      <c r="E226" s="835">
        <v>5</v>
      </c>
      <c r="F226" s="554">
        <v>854</v>
      </c>
      <c r="G226" s="554" t="s">
        <v>107</v>
      </c>
      <c r="H226" s="554" t="s">
        <v>107</v>
      </c>
      <c r="I226" s="966">
        <v>149.44999999999999</v>
      </c>
      <c r="J226" s="745">
        <f t="shared" si="52"/>
        <v>5.3529608564737376</v>
      </c>
      <c r="K226" s="968">
        <v>8</v>
      </c>
      <c r="L226" s="679">
        <v>1</v>
      </c>
      <c r="M226" s="736">
        <f t="shared" si="53"/>
        <v>8</v>
      </c>
      <c r="N226" s="644" t="s">
        <v>173</v>
      </c>
      <c r="O226" s="838">
        <v>7</v>
      </c>
      <c r="P226" s="958">
        <v>43434</v>
      </c>
      <c r="Q226" s="958">
        <v>43437</v>
      </c>
      <c r="R226" s="736">
        <f t="shared" si="54"/>
        <v>14.285714285714285</v>
      </c>
      <c r="S226" s="802">
        <f>IF(INDEX(Historical!$D$7:$D$1452,MATCH(B226,Historical!$B$7:$B$1452,0))=0,"n/a",(INDEX(Historical!$C$7:$C$1452,MATCH(B226,Historical!$B$7:$B$1452,0))/INDEX(Historical!$D$7:$D$1452,MATCH(B226,Historical!$B$7:$B$1452,0))-1)*100)</f>
        <v>16.666666666666675</v>
      </c>
      <c r="T226" s="802">
        <f>IF(INDEX(Historical!$F$7:$F$1452,MATCH(B226,Historical!$B$7:$B$1452,0))=0,"n/a",((INDEX(Historical!$C$7:$C$1452,MATCH(B226,Historical!$B$7:$B$1452,0))/INDEX(Historical!$F$7:$F$1452,MATCH(B226,Historical!$B$7:$B$1452,0)))^(1/3)-1)*100)</f>
        <v>20.507113208761506</v>
      </c>
      <c r="U226" s="802">
        <f>IF(INDEX(Historical!$I$7:$I$1452,MATCH(B226,Historical!$B$7:$B$1452,0))=0,"n/a",((INDEX(Historical!$C$7:$C$1452,MATCH(B226,Historical!$B$7:$B$1452,0))/INDEX(Historical!$I$7:$I$1452,MATCH(B226,Historical!$B$7:$B$1452,0)))^(1/5)-1)*100)</f>
        <v>-2.6352819384831916</v>
      </c>
      <c r="V226" s="802" t="str">
        <f>IF(INDEX(Historical!$O$7:$O$1452,MATCH(B226,Historical!$B$7:$B$1452,0))=0,"n/a",((INDEX(Historical!$C$7:$C$1452,MATCH(B226,Historical!$B$7:$B$1452,0))/INDEX(Historical!$O$7:$O$1452,MATCH(B226,Historical!$B$7:$B$1452,0)))^(1/10)-1)*100)</f>
        <v>n/a</v>
      </c>
      <c r="W226" s="803" t="str">
        <f t="shared" si="55"/>
        <v>n/a</v>
      </c>
      <c r="X226" s="804" t="str">
        <f t="shared" si="56"/>
        <v>n/a</v>
      </c>
      <c r="Y226" s="967"/>
      <c r="Z226" s="745">
        <f t="shared" si="57"/>
        <v>48.309178743961354</v>
      </c>
      <c r="AA226" s="678">
        <f t="shared" si="58"/>
        <v>9.02475845410628</v>
      </c>
      <c r="AB226" s="679">
        <v>12</v>
      </c>
      <c r="AC226" s="959">
        <v>16.559999999999999</v>
      </c>
      <c r="AD226" s="959" t="s">
        <v>138</v>
      </c>
      <c r="AE226" s="959">
        <v>3.65</v>
      </c>
      <c r="AF226" s="959">
        <v>2.36</v>
      </c>
      <c r="AG226" s="959">
        <v>27.400000000000002</v>
      </c>
      <c r="AH226" s="959">
        <v>15</v>
      </c>
      <c r="AI226" s="959" t="s">
        <v>138</v>
      </c>
      <c r="AJ226" s="959">
        <v>23.3</v>
      </c>
      <c r="AK226" s="959" t="s">
        <v>138</v>
      </c>
      <c r="AL226" s="969">
        <v>544</v>
      </c>
      <c r="AM226" s="964">
        <v>6.38</v>
      </c>
      <c r="AN226" s="959">
        <v>0</v>
      </c>
      <c r="AO226" s="845">
        <f t="shared" si="59"/>
        <v>-6.3070795361157339</v>
      </c>
      <c r="AP226" s="846">
        <f t="shared" si="60"/>
        <v>2.7176789179905461</v>
      </c>
      <c r="AQ226" s="680">
        <f t="shared" si="61"/>
        <v>-2.7067892018248774</v>
      </c>
      <c r="AR226" s="745">
        <f>INDEX(Historical!$C$7:$C$1452,MATCH(B226,Historical!$B$7:$B$1452,0))*IF(AH226="n/a",1.03,IF(AH226&lt;0,1.01,IF(AH226&gt;10,1.1,(1+AH226/100))))</f>
        <v>7.7000000000000011</v>
      </c>
      <c r="AS226" s="678">
        <f t="shared" si="62"/>
        <v>7.9310000000000009</v>
      </c>
      <c r="AT226" s="678">
        <f t="shared" si="66"/>
        <v>8.1689300000000014</v>
      </c>
      <c r="AU226" s="678">
        <f t="shared" si="66"/>
        <v>8.4139979000000018</v>
      </c>
      <c r="AV226" s="678">
        <f t="shared" si="66"/>
        <v>8.6664178370000027</v>
      </c>
      <c r="AW226" s="745">
        <f t="shared" si="63"/>
        <v>40.880345737000006</v>
      </c>
      <c r="AX226" s="854">
        <f t="shared" si="64"/>
        <v>27.353861316159257</v>
      </c>
      <c r="AY226" s="1090">
        <v>0.76</v>
      </c>
      <c r="AZ226" s="964">
        <v>7.13</v>
      </c>
      <c r="BA226" s="964">
        <v>-27.83</v>
      </c>
      <c r="BB226" s="964">
        <v>-7.0000000000000009</v>
      </c>
      <c r="BC226" s="964">
        <v>-15.379999999999999</v>
      </c>
      <c r="BE226" s="701">
        <v>2014</v>
      </c>
      <c r="BF226" s="986" t="e">
        <f>#VALUE!</f>
        <v>#VALUE!</v>
      </c>
      <c r="BG226" s="972">
        <v>18.2</v>
      </c>
    </row>
    <row r="227" spans="1:59" ht="11.25" customHeight="1" x14ac:dyDescent="0.2">
      <c r="A227" s="645" t="s">
        <v>543</v>
      </c>
      <c r="B227" s="651" t="s">
        <v>544</v>
      </c>
      <c r="C227" s="1080" t="s">
        <v>4407</v>
      </c>
      <c r="D227" s="1080" t="s">
        <v>4408</v>
      </c>
      <c r="E227" s="835">
        <v>14</v>
      </c>
      <c r="F227" s="554">
        <v>258</v>
      </c>
      <c r="G227" s="554" t="s">
        <v>107</v>
      </c>
      <c r="H227" s="554" t="s">
        <v>107</v>
      </c>
      <c r="I227" s="966">
        <v>106.55</v>
      </c>
      <c r="J227" s="745">
        <f t="shared" si="52"/>
        <v>3.7916471140309715</v>
      </c>
      <c r="K227" s="968">
        <v>1.01</v>
      </c>
      <c r="L227" s="679">
        <v>4</v>
      </c>
      <c r="M227" s="736">
        <f t="shared" si="53"/>
        <v>4.04</v>
      </c>
      <c r="N227" s="644" t="s">
        <v>322</v>
      </c>
      <c r="O227" s="838">
        <v>0.93</v>
      </c>
      <c r="P227" s="958">
        <v>43173</v>
      </c>
      <c r="Q227" s="958">
        <v>43189</v>
      </c>
      <c r="R227" s="736">
        <f t="shared" si="54"/>
        <v>8.6021505376344045</v>
      </c>
      <c r="S227" s="802">
        <f>IF(INDEX(Historical!$D$7:$D$1452,MATCH(B227,Historical!$B$7:$B$1452,0))=0,"n/a",(INDEX(Historical!$C$7:$C$1452,MATCH(B227,Historical!$B$7:$B$1452,0))/INDEX(Historical!$D$7:$D$1452,MATCH(B227,Historical!$B$7:$B$1452,0))-1)*100)</f>
        <v>5.6818181818181879</v>
      </c>
      <c r="T227" s="802">
        <f>IF(INDEX(Historical!$F$7:$F$1452,MATCH(B227,Historical!$B$7:$B$1452,0))=0,"n/a",((INDEX(Historical!$C$7:$C$1452,MATCH(B227,Historical!$B$7:$B$1452,0))/INDEX(Historical!$F$7:$F$1452,MATCH(B227,Historical!$B$7:$B$1452,0)))^(1/3)-1)*100)</f>
        <v>3.8647751796380136</v>
      </c>
      <c r="U227" s="802">
        <f>IF(INDEX(Historical!$I$7:$I$1452,MATCH(B227,Historical!$B$7:$B$1452,0))=0,"n/a",((INDEX(Historical!$C$7:$C$1452,MATCH(B227,Historical!$B$7:$B$1452,0))/INDEX(Historical!$I$7:$I$1452,MATCH(B227,Historical!$B$7:$B$1452,0)))^(1/5)-1)*100)</f>
        <v>4.9619807391366288</v>
      </c>
      <c r="V227" s="802">
        <f>IF(INDEX(Historical!$O$7:$O$1452,MATCH(B227,Historical!$B$7:$B$1452,0))=0,"n/a",((INDEX(Historical!$C$7:$C$1452,MATCH(B227,Historical!$B$7:$B$1452,0))/INDEX(Historical!$O$7:$O$1452,MATCH(B227,Historical!$B$7:$B$1452,0)))^(1/10)-1)*100)</f>
        <v>12.505497724872816</v>
      </c>
      <c r="W227" s="803">
        <f t="shared" si="55"/>
        <v>0.3967839464132239</v>
      </c>
      <c r="X227" s="804" t="str">
        <f t="shared" si="56"/>
        <v>n/a</v>
      </c>
      <c r="Y227" s="651"/>
      <c r="Z227" s="745">
        <f t="shared" si="57"/>
        <v>306.06060606060606</v>
      </c>
      <c r="AA227" s="678">
        <f t="shared" si="58"/>
        <v>80.719696969696969</v>
      </c>
      <c r="AB227" s="679">
        <v>12</v>
      </c>
      <c r="AC227" s="959">
        <v>1.32</v>
      </c>
      <c r="AD227" s="959" t="s">
        <v>138</v>
      </c>
      <c r="AE227" s="959">
        <v>7.59</v>
      </c>
      <c r="AF227" s="959">
        <v>2.5</v>
      </c>
      <c r="AG227" s="959">
        <v>3</v>
      </c>
      <c r="AH227" s="959">
        <v>-55.1</v>
      </c>
      <c r="AI227" s="959">
        <v>0.3</v>
      </c>
      <c r="AJ227" s="959">
        <v>-7.7</v>
      </c>
      <c r="AK227" s="959">
        <v>-4.51</v>
      </c>
      <c r="AL227" s="969">
        <v>22770</v>
      </c>
      <c r="AM227" s="964">
        <v>0.05</v>
      </c>
      <c r="AN227" s="959">
        <v>1.05</v>
      </c>
      <c r="AO227" s="845">
        <f t="shared" si="59"/>
        <v>-71.966069116529368</v>
      </c>
      <c r="AP227" s="846">
        <f t="shared" si="60"/>
        <v>8.7536278531676004</v>
      </c>
      <c r="AQ227" s="680">
        <f t="shared" si="61"/>
        <v>199.48047046268672</v>
      </c>
      <c r="AR227" s="745">
        <f>INDEX(Historical!$C$7:$C$1452,MATCH(B227,Historical!$B$7:$B$1452,0))*IF(AH227="n/a",1.03,IF(AH227&lt;0,1.01,IF(AH227&gt;10,1.1,(1+AH227/100))))</f>
        <v>3.7572000000000001</v>
      </c>
      <c r="AS227" s="678">
        <f t="shared" si="62"/>
        <v>3.7684715999999998</v>
      </c>
      <c r="AT227" s="678">
        <f t="shared" ref="AT227:AV246" si="67">IF($AK227="n/a",1.03*AS227,IF($AK227&lt;0,1.01*AS227,IF($AK227&gt;10,1.1*AS227,(1+$AK227/100)*AS227)))</f>
        <v>3.806156316</v>
      </c>
      <c r="AU227" s="678">
        <f t="shared" si="67"/>
        <v>3.8442178791599999</v>
      </c>
      <c r="AV227" s="678">
        <f t="shared" si="67"/>
        <v>3.8826600579516</v>
      </c>
      <c r="AW227" s="745">
        <f t="shared" si="63"/>
        <v>19.058705853111601</v>
      </c>
      <c r="AX227" s="854">
        <f t="shared" si="64"/>
        <v>17.887100753741532</v>
      </c>
      <c r="AY227" s="1090">
        <v>0.53</v>
      </c>
      <c r="AZ227" s="964">
        <v>10.35</v>
      </c>
      <c r="BA227" s="964">
        <v>-14.829999999999998</v>
      </c>
      <c r="BB227" s="964">
        <v>-3.82</v>
      </c>
      <c r="BC227" s="964">
        <v>-4.58</v>
      </c>
      <c r="BE227" s="701">
        <v>2005</v>
      </c>
      <c r="BF227" s="986" t="e">
        <f>#VALUE!</f>
        <v>#VALUE!</v>
      </c>
      <c r="BG227" s="972">
        <v>1.3</v>
      </c>
    </row>
    <row r="228" spans="1:59" ht="11.25" customHeight="1" x14ac:dyDescent="0.2">
      <c r="A228" s="566" t="s">
        <v>1126</v>
      </c>
      <c r="B228" s="651" t="s">
        <v>1127</v>
      </c>
      <c r="C228" s="1080" t="s">
        <v>248</v>
      </c>
      <c r="D228" s="1080" t="s">
        <v>4436</v>
      </c>
      <c r="E228" s="836">
        <v>8</v>
      </c>
      <c r="F228" s="554">
        <v>434</v>
      </c>
      <c r="G228" s="554" t="s">
        <v>107</v>
      </c>
      <c r="H228" s="554" t="s">
        <v>107</v>
      </c>
      <c r="I228" s="966">
        <v>60.31</v>
      </c>
      <c r="J228" s="745">
        <f t="shared" si="52"/>
        <v>0.66323992704360801</v>
      </c>
      <c r="K228" s="968">
        <v>0.1</v>
      </c>
      <c r="L228" s="679">
        <v>4</v>
      </c>
      <c r="M228" s="736">
        <f t="shared" si="53"/>
        <v>0.4</v>
      </c>
      <c r="N228" s="644" t="s">
        <v>728</v>
      </c>
      <c r="O228" s="838">
        <v>7.0000000000000007E-2</v>
      </c>
      <c r="P228" s="960">
        <v>43006</v>
      </c>
      <c r="Q228" s="960">
        <v>43038</v>
      </c>
      <c r="R228" s="736">
        <f t="shared" si="54"/>
        <v>42.857142857142847</v>
      </c>
      <c r="S228" s="802">
        <f>IF(INDEX(Historical!$D$7:$D$1452,MATCH(B228,Historical!$B$7:$B$1452,0))=0,"n/a",(INDEX(Historical!$C$7:$C$1452,MATCH(B228,Historical!$B$7:$B$1452,0))/INDEX(Historical!$D$7:$D$1452,MATCH(B228,Historical!$B$7:$B$1452,0))-1)*100)</f>
        <v>10.714285714285721</v>
      </c>
      <c r="T228" s="802">
        <f>IF(INDEX(Historical!$F$7:$F$1452,MATCH(B228,Historical!$B$7:$B$1452,0))=0,"n/a",((INDEX(Historical!$C$7:$C$1452,MATCH(B228,Historical!$B$7:$B$1452,0))/INDEX(Historical!$F$7:$F$1452,MATCH(B228,Historical!$B$7:$B$1452,0)))^(1/3)-1)*100)</f>
        <v>8.9055846181262268</v>
      </c>
      <c r="U228" s="802">
        <f>IF(INDEX(Historical!$I$7:$I$1452,MATCH(B228,Historical!$B$7:$B$1452,0))=0,"n/a",((INDEX(Historical!$C$7:$C$1452,MATCH(B228,Historical!$B$7:$B$1452,0))/INDEX(Historical!$I$7:$I$1452,MATCH(B228,Historical!$B$7:$B$1452,0)))^(1/5)-1)*100)</f>
        <v>9.1607069589288557</v>
      </c>
      <c r="V228" s="802">
        <f>IF(INDEX(Historical!$O$7:$O$1452,MATCH(B228,Historical!$B$7:$B$1452,0))=0,"n/a",((INDEX(Historical!$C$7:$C$1452,MATCH(B228,Historical!$B$7:$B$1452,0))/INDEX(Historical!$O$7:$O$1452,MATCH(B228,Historical!$B$7:$B$1452,0)))^(1/10)-1)*100)</f>
        <v>6.8376117222214372</v>
      </c>
      <c r="W228" s="803">
        <f t="shared" si="55"/>
        <v>1.3397524356578527</v>
      </c>
      <c r="X228" s="804" t="str">
        <f t="shared" si="56"/>
        <v>n/a</v>
      </c>
      <c r="Y228" s="770" t="s">
        <v>4490</v>
      </c>
      <c r="Z228" s="745">
        <f t="shared" si="57"/>
        <v>6.8610634648370503</v>
      </c>
      <c r="AA228" s="678">
        <f t="shared" si="58"/>
        <v>10.344768439108062</v>
      </c>
      <c r="AB228" s="679">
        <v>1</v>
      </c>
      <c r="AC228" s="959">
        <v>5.83</v>
      </c>
      <c r="AD228" s="959">
        <v>1.91</v>
      </c>
      <c r="AE228" s="959">
        <v>0.25</v>
      </c>
      <c r="AF228" s="959">
        <v>1.01</v>
      </c>
      <c r="AG228" s="959">
        <v>14.499999999999998</v>
      </c>
      <c r="AH228" s="959">
        <v>-1</v>
      </c>
      <c r="AI228" s="959">
        <v>-3.6900000000000004</v>
      </c>
      <c r="AJ228" s="959">
        <v>-6.6000000000000005</v>
      </c>
      <c r="AK228" s="959">
        <v>5.42</v>
      </c>
      <c r="AL228" s="969">
        <v>1630</v>
      </c>
      <c r="AM228" s="964">
        <v>15.6</v>
      </c>
      <c r="AN228" s="959">
        <v>0.47</v>
      </c>
      <c r="AO228" s="845">
        <f t="shared" si="59"/>
        <v>-0.52082155313559753</v>
      </c>
      <c r="AP228" s="846">
        <f t="shared" si="60"/>
        <v>9.8239468859724646</v>
      </c>
      <c r="AQ228" s="680">
        <f t="shared" si="61"/>
        <v>-31.855656064174596</v>
      </c>
      <c r="AR228" s="745">
        <f>INDEX(Historical!$C$7:$C$1452,MATCH(B228,Historical!$B$7:$B$1452,0))*IF(AH228="n/a",1.03,IF(AH228&lt;0,1.01,IF(AH228&gt;10,1.1,(1+AH228/100))))</f>
        <v>0.31310000000000004</v>
      </c>
      <c r="AS228" s="678">
        <f t="shared" si="62"/>
        <v>0.31623100000000004</v>
      </c>
      <c r="AT228" s="678">
        <f t="shared" si="67"/>
        <v>0.33337072020000003</v>
      </c>
      <c r="AU228" s="678">
        <f t="shared" si="67"/>
        <v>0.35143941323484001</v>
      </c>
      <c r="AV228" s="678">
        <f t="shared" si="67"/>
        <v>0.37048742943216834</v>
      </c>
      <c r="AW228" s="745">
        <f t="shared" si="63"/>
        <v>1.6846285628670084</v>
      </c>
      <c r="AX228" s="854">
        <f t="shared" si="64"/>
        <v>2.7932823128287323</v>
      </c>
      <c r="AY228" s="1090">
        <v>0.95</v>
      </c>
      <c r="AZ228" s="964">
        <v>8.2199999999999989</v>
      </c>
      <c r="BA228" s="964">
        <v>-38.93</v>
      </c>
      <c r="BB228" s="964">
        <v>-11.020000000000001</v>
      </c>
      <c r="BC228" s="964">
        <v>-22.03</v>
      </c>
      <c r="BE228" s="701">
        <v>2012</v>
      </c>
      <c r="BF228" s="986" t="e">
        <f>#VALUE!</f>
        <v>#VALUE!</v>
      </c>
      <c r="BG228" s="972">
        <v>6.5</v>
      </c>
    </row>
    <row r="229" spans="1:59" ht="11.25" customHeight="1" x14ac:dyDescent="0.2">
      <c r="A229" s="566" t="s">
        <v>1128</v>
      </c>
      <c r="B229" s="651" t="s">
        <v>1129</v>
      </c>
      <c r="C229" s="1080" t="s">
        <v>109</v>
      </c>
      <c r="D229" s="1080" t="s">
        <v>4432</v>
      </c>
      <c r="E229" s="835">
        <v>8</v>
      </c>
      <c r="F229" s="554">
        <v>526</v>
      </c>
      <c r="G229" s="554" t="s">
        <v>38</v>
      </c>
      <c r="H229" s="554" t="s">
        <v>116</v>
      </c>
      <c r="I229" s="966">
        <v>58.98</v>
      </c>
      <c r="J229" s="745">
        <f t="shared" si="52"/>
        <v>2.7127839945744325</v>
      </c>
      <c r="K229" s="968">
        <v>0.4</v>
      </c>
      <c r="L229" s="679">
        <v>4</v>
      </c>
      <c r="M229" s="736">
        <f t="shared" si="53"/>
        <v>1.6</v>
      </c>
      <c r="N229" s="644" t="s">
        <v>432</v>
      </c>
      <c r="O229" s="838">
        <v>0.35</v>
      </c>
      <c r="P229" s="958">
        <v>43334</v>
      </c>
      <c r="Q229" s="958">
        <v>43349</v>
      </c>
      <c r="R229" s="736">
        <f t="shared" si="54"/>
        <v>14.285714285714299</v>
      </c>
      <c r="S229" s="802">
        <f>IF(INDEX(Historical!$D$7:$D$1452,MATCH(B229,Historical!$B$7:$B$1452,0))=0,"n/a",(INDEX(Historical!$C$7:$C$1452,MATCH(B229,Historical!$B$7:$B$1452,0))/INDEX(Historical!$D$7:$D$1452,MATCH(B229,Historical!$B$7:$B$1452,0))-1)*100)</f>
        <v>12.06896551724137</v>
      </c>
      <c r="T229" s="802">
        <f>IF(INDEX(Historical!$F$7:$F$1452,MATCH(B229,Historical!$B$7:$B$1452,0))=0,"n/a",((INDEX(Historical!$C$7:$C$1452,MATCH(B229,Historical!$B$7:$B$1452,0))/INDEX(Historical!$F$7:$F$1452,MATCH(B229,Historical!$B$7:$B$1452,0)))^(1/3)-1)*100)</f>
        <v>12.215239743615559</v>
      </c>
      <c r="U229" s="802">
        <f>IF(INDEX(Historical!$I$7:$I$1452,MATCH(B229,Historical!$B$7:$B$1452,0))=0,"n/a",((INDEX(Historical!$C$7:$C$1452,MATCH(B229,Historical!$B$7:$B$1452,0))/INDEX(Historical!$I$7:$I$1452,MATCH(B229,Historical!$B$7:$B$1452,0)))^(1/5)-1)*100)</f>
        <v>26.583375415798361</v>
      </c>
      <c r="V229" s="802">
        <f>IF(INDEX(Historical!$O$7:$O$1452,MATCH(B229,Historical!$B$7:$B$1452,0))=0,"n/a",((INDEX(Historical!$C$7:$C$1452,MATCH(B229,Historical!$B$7:$B$1452,0))/INDEX(Historical!$O$7:$O$1452,MATCH(B229,Historical!$B$7:$B$1452,0)))^(1/10)-1)*100)</f>
        <v>36.012621164574441</v>
      </c>
      <c r="W229" s="803">
        <f t="shared" si="55"/>
        <v>0.7381683020048645</v>
      </c>
      <c r="X229" s="804">
        <f t="shared" si="56"/>
        <v>0.34301129568772076</v>
      </c>
      <c r="Y229" s="759"/>
      <c r="Z229" s="745">
        <f t="shared" si="57"/>
        <v>19.753086419753089</v>
      </c>
      <c r="AA229" s="678">
        <f t="shared" si="58"/>
        <v>7.2814814814814817</v>
      </c>
      <c r="AB229" s="679">
        <v>12</v>
      </c>
      <c r="AC229" s="959">
        <v>8.1</v>
      </c>
      <c r="AD229" s="959">
        <v>0.39</v>
      </c>
      <c r="AE229" s="959">
        <v>1.92</v>
      </c>
      <c r="AF229" s="959">
        <v>1.92</v>
      </c>
      <c r="AG229" s="959">
        <v>22.900000000000002</v>
      </c>
      <c r="AH229" s="959">
        <v>3</v>
      </c>
      <c r="AI229" s="959">
        <v>10.61</v>
      </c>
      <c r="AJ229" s="959">
        <v>77.5</v>
      </c>
      <c r="AK229" s="959">
        <v>18.600000000000001</v>
      </c>
      <c r="AL229" s="969">
        <v>20290</v>
      </c>
      <c r="AM229" s="964">
        <v>0.6</v>
      </c>
      <c r="AN229" s="959">
        <v>2.58</v>
      </c>
      <c r="AO229" s="845">
        <f t="shared" si="59"/>
        <v>22.014677928891313</v>
      </c>
      <c r="AP229" s="846">
        <f t="shared" si="60"/>
        <v>29.296159410372795</v>
      </c>
      <c r="AQ229" s="680">
        <f t="shared" si="61"/>
        <v>-21.174047013705376</v>
      </c>
      <c r="AR229" s="745">
        <f>INDEX(Historical!$C$7:$C$1452,MATCH(B229,Historical!$B$7:$B$1452,0))*IF(AH229="n/a",1.03,IF(AH229&lt;0,1.01,IF(AH229&gt;10,1.1,(1+AH229/100))))</f>
        <v>1.3389999999999997</v>
      </c>
      <c r="AS229" s="678">
        <f t="shared" si="62"/>
        <v>1.4728999999999999</v>
      </c>
      <c r="AT229" s="678">
        <f t="shared" si="67"/>
        <v>1.62019</v>
      </c>
      <c r="AU229" s="678">
        <f t="shared" si="67"/>
        <v>1.7822090000000002</v>
      </c>
      <c r="AV229" s="678">
        <f t="shared" si="67"/>
        <v>1.9604299000000003</v>
      </c>
      <c r="AW229" s="745">
        <f t="shared" si="63"/>
        <v>8.1747288999999999</v>
      </c>
      <c r="AX229" s="854">
        <f t="shared" si="64"/>
        <v>13.860171074940657</v>
      </c>
      <c r="AY229" s="1090">
        <v>1.52</v>
      </c>
      <c r="AZ229" s="964">
        <v>8.5</v>
      </c>
      <c r="BA229" s="964">
        <v>-28.01</v>
      </c>
      <c r="BB229" s="964">
        <v>-12.659999999999998</v>
      </c>
      <c r="BC229" s="964">
        <v>-18.829999999999998</v>
      </c>
      <c r="BE229" s="701">
        <v>2011</v>
      </c>
      <c r="BF229" s="986" t="e">
        <f>#VALUE!</f>
        <v>#VALUE!</v>
      </c>
      <c r="BG229" s="972">
        <v>2.2999999999999998</v>
      </c>
    </row>
    <row r="230" spans="1:59" ht="11.25" customHeight="1" x14ac:dyDescent="0.2">
      <c r="A230" s="667" t="s">
        <v>4389</v>
      </c>
      <c r="B230" s="670" t="s">
        <v>3855</v>
      </c>
      <c r="C230" s="1080" t="s">
        <v>4277</v>
      </c>
      <c r="D230" s="1080" t="s">
        <v>4426</v>
      </c>
      <c r="E230" s="835">
        <v>5</v>
      </c>
      <c r="F230" s="554">
        <v>843</v>
      </c>
      <c r="G230" s="554" t="s">
        <v>107</v>
      </c>
      <c r="H230" s="554" t="s">
        <v>107</v>
      </c>
      <c r="I230" s="966">
        <v>61.84</v>
      </c>
      <c r="J230" s="745">
        <f t="shared" si="52"/>
        <v>1.2289780077619663</v>
      </c>
      <c r="K230" s="968">
        <v>0.19</v>
      </c>
      <c r="L230" s="679">
        <v>4</v>
      </c>
      <c r="M230" s="736">
        <f t="shared" si="53"/>
        <v>0.76</v>
      </c>
      <c r="N230" s="644" t="s">
        <v>108</v>
      </c>
      <c r="O230" s="838">
        <v>0.16</v>
      </c>
      <c r="P230" s="958">
        <v>43406</v>
      </c>
      <c r="Q230" s="958">
        <v>43418</v>
      </c>
      <c r="R230" s="736">
        <f t="shared" si="54"/>
        <v>18.75</v>
      </c>
      <c r="S230" s="802">
        <f>IF(INDEX(Historical!$D$7:$D$1452,MATCH(B230,Historical!$B$7:$B$1452,0))=0,"n/a",(INDEX(Historical!$C$7:$C$1452,MATCH(B230,Historical!$B$7:$B$1452,0))/INDEX(Historical!$D$7:$D$1452,MATCH(B230,Historical!$B$7:$B$1452,0))-1)*100)</f>
        <v>15.999999999999993</v>
      </c>
      <c r="T230" s="802">
        <f>IF(INDEX(Historical!$F$7:$F$1452,MATCH(B230,Historical!$B$7:$B$1452,0))=0,"n/a",((INDEX(Historical!$C$7:$C$1452,MATCH(B230,Historical!$B$7:$B$1452,0))/INDEX(Historical!$F$7:$F$1452,MATCH(B230,Historical!$B$7:$B$1452,0)))^(1/3)-1)*100)</f>
        <v>79.670177914305242</v>
      </c>
      <c r="U230" s="802" t="str">
        <f>IF(INDEX(Historical!$I$7:$I$1452,MATCH(B230,Historical!$B$7:$B$1452,0))=0,"n/a",((INDEX(Historical!$C$7:$C$1452,MATCH(B230,Historical!$B$7:$B$1452,0))/INDEX(Historical!$I$7:$I$1452,MATCH(B230,Historical!$B$7:$B$1452,0)))^(1/5)-1)*100)</f>
        <v>n/a</v>
      </c>
      <c r="V230" s="802" t="str">
        <f>IF(INDEX(Historical!$O$7:$O$1452,MATCH(B230,Historical!$B$7:$B$1452,0))=0,"n/a",((INDEX(Historical!$C$7:$C$1452,MATCH(B230,Historical!$B$7:$B$1452,0))/INDEX(Historical!$O$7:$O$1452,MATCH(B230,Historical!$B$7:$B$1452,0)))^(1/10)-1)*100)</f>
        <v>n/a</v>
      </c>
      <c r="W230" s="803" t="str">
        <f t="shared" si="55"/>
        <v>n/a</v>
      </c>
      <c r="X230" s="804" t="str">
        <f t="shared" si="56"/>
        <v>n/a</v>
      </c>
      <c r="Y230" s="756"/>
      <c r="Z230" s="745">
        <f t="shared" si="57"/>
        <v>47.5</v>
      </c>
      <c r="AA230" s="678">
        <f t="shared" si="58"/>
        <v>38.65</v>
      </c>
      <c r="AB230" s="679">
        <v>12</v>
      </c>
      <c r="AC230" s="959">
        <v>1.6</v>
      </c>
      <c r="AD230" s="959">
        <v>2.42</v>
      </c>
      <c r="AE230" s="959">
        <v>5.57</v>
      </c>
      <c r="AF230" s="959">
        <v>2.92</v>
      </c>
      <c r="AG230" s="959">
        <v>5.7</v>
      </c>
      <c r="AH230" s="959">
        <v>-17.8</v>
      </c>
      <c r="AI230" s="959">
        <v>16.669999999999998</v>
      </c>
      <c r="AJ230" s="959">
        <v>-2.7</v>
      </c>
      <c r="AK230" s="959">
        <v>16</v>
      </c>
      <c r="AL230" s="969">
        <v>6530</v>
      </c>
      <c r="AM230" s="964">
        <v>0.70000000000000007</v>
      </c>
      <c r="AN230" s="959">
        <v>0</v>
      </c>
      <c r="AO230" s="845" t="str">
        <f t="shared" si="59"/>
        <v>n/a</v>
      </c>
      <c r="AP230" s="846" t="str">
        <f t="shared" si="60"/>
        <v>n/a</v>
      </c>
      <c r="AQ230" s="680">
        <f t="shared" si="61"/>
        <v>123.96229841451243</v>
      </c>
      <c r="AR230" s="745">
        <f>INDEX(Historical!$C$7:$C$1452,MATCH(B230,Historical!$B$7:$B$1452,0))*IF(AH230="n/a",1.03,IF(AH230&lt;0,1.01,IF(AH230&gt;10,1.1,(1+AH230/100))))</f>
        <v>0.58579999999999999</v>
      </c>
      <c r="AS230" s="678">
        <f t="shared" si="62"/>
        <v>0.64438000000000006</v>
      </c>
      <c r="AT230" s="678">
        <f t="shared" si="67"/>
        <v>0.70881800000000017</v>
      </c>
      <c r="AU230" s="678">
        <f t="shared" si="67"/>
        <v>0.77969980000000028</v>
      </c>
      <c r="AV230" s="678">
        <f t="shared" si="67"/>
        <v>0.85766978000000038</v>
      </c>
      <c r="AW230" s="745">
        <f t="shared" si="63"/>
        <v>3.5763675800000012</v>
      </c>
      <c r="AX230" s="854">
        <f t="shared" si="64"/>
        <v>5.7832593467011657</v>
      </c>
      <c r="AY230" s="1090">
        <v>0.86</v>
      </c>
      <c r="AZ230" s="964">
        <v>6.3100000000000005</v>
      </c>
      <c r="BA230" s="964">
        <v>-16.760000000000002</v>
      </c>
      <c r="BB230" s="964">
        <v>-7.8100000000000005</v>
      </c>
      <c r="BC230" s="964">
        <v>-6.2399999999999993</v>
      </c>
      <c r="BE230" s="701">
        <v>2014</v>
      </c>
      <c r="BF230" s="986" t="e">
        <f>#VALUE!</f>
        <v>#VALUE!</v>
      </c>
      <c r="BG230" s="972">
        <v>4.7</v>
      </c>
    </row>
    <row r="231" spans="1:59" ht="11.25" customHeight="1" x14ac:dyDescent="0.2">
      <c r="A231" s="645" t="s">
        <v>545</v>
      </c>
      <c r="B231" s="651" t="s">
        <v>546</v>
      </c>
      <c r="C231" s="1080" t="s">
        <v>132</v>
      </c>
      <c r="D231" s="1080" t="s">
        <v>4416</v>
      </c>
      <c r="E231" s="835">
        <v>15</v>
      </c>
      <c r="F231" s="554">
        <v>234</v>
      </c>
      <c r="G231" s="554" t="s">
        <v>38</v>
      </c>
      <c r="H231" s="554" t="s">
        <v>116</v>
      </c>
      <c r="I231" s="966">
        <v>71.459999999999994</v>
      </c>
      <c r="J231" s="745">
        <f t="shared" si="52"/>
        <v>4.673943464875455</v>
      </c>
      <c r="K231" s="968">
        <v>0.83499999999999996</v>
      </c>
      <c r="L231" s="679">
        <v>4</v>
      </c>
      <c r="M231" s="736">
        <f t="shared" si="53"/>
        <v>3.34</v>
      </c>
      <c r="N231" s="644" t="s">
        <v>329</v>
      </c>
      <c r="O231" s="838">
        <v>0.77</v>
      </c>
      <c r="P231" s="958">
        <v>43160</v>
      </c>
      <c r="Q231" s="958">
        <v>43179</v>
      </c>
      <c r="R231" s="736">
        <f t="shared" si="54"/>
        <v>8.4415584415584348</v>
      </c>
      <c r="S231" s="802">
        <f>IF(INDEX(Historical!$D$7:$D$1452,MATCH(B231,Historical!$B$7:$B$1452,0))=0,"n/a",(INDEX(Historical!$C$7:$C$1452,MATCH(B231,Historical!$B$7:$B$1452,0))/INDEX(Historical!$D$7:$D$1452,MATCH(B231,Historical!$B$7:$B$1452,0))-1)*100)</f>
        <v>19.285714285714285</v>
      </c>
      <c r="T231" s="802">
        <f>IF(INDEX(Historical!$F$7:$F$1452,MATCH(B231,Historical!$B$7:$B$1452,0))=0,"n/a",((INDEX(Historical!$C$7:$C$1452,MATCH(B231,Historical!$B$7:$B$1452,0))/INDEX(Historical!$F$7:$F$1452,MATCH(B231,Historical!$B$7:$B$1452,0)))^(1/3)-1)*100)</f>
        <v>11.646490253324338</v>
      </c>
      <c r="U231" s="802">
        <f>IF(INDEX(Historical!$I$7:$I$1452,MATCH(B231,Historical!$B$7:$B$1452,0))=0,"n/a",((INDEX(Historical!$C$7:$C$1452,MATCH(B231,Historical!$B$7:$B$1452,0))/INDEX(Historical!$I$7:$I$1452,MATCH(B231,Historical!$B$7:$B$1452,0)))^(1/5)-1)*100)</f>
        <v>9.6207583834079244</v>
      </c>
      <c r="V231" s="802">
        <f>IF(INDEX(Historical!$O$7:$O$1452,MATCH(B231,Historical!$B$7:$B$1452,0))=0,"n/a",((INDEX(Historical!$C$7:$C$1452,MATCH(B231,Historical!$B$7:$B$1452,0))/INDEX(Historical!$O$7:$O$1452,MATCH(B231,Historical!$B$7:$B$1452,0)))^(1/10)-1)*100)</f>
        <v>8.6273940702599852</v>
      </c>
      <c r="W231" s="803">
        <f t="shared" si="55"/>
        <v>1.1151407139929108</v>
      </c>
      <c r="X231" s="804">
        <f t="shared" si="56"/>
        <v>1.5271045053028451</v>
      </c>
      <c r="Y231" s="768"/>
      <c r="Z231" s="745">
        <f t="shared" si="57"/>
        <v>95.977011494252878</v>
      </c>
      <c r="AA231" s="678">
        <f t="shared" si="58"/>
        <v>20.534482758620687</v>
      </c>
      <c r="AB231" s="679">
        <v>12</v>
      </c>
      <c r="AC231" s="959">
        <v>3.48</v>
      </c>
      <c r="AD231" s="959">
        <v>3.07</v>
      </c>
      <c r="AE231" s="959">
        <v>3.74</v>
      </c>
      <c r="AF231" s="959">
        <v>2.5299999999999998</v>
      </c>
      <c r="AG231" s="959">
        <v>17.5</v>
      </c>
      <c r="AH231" s="959">
        <v>-1.7999999999999998</v>
      </c>
      <c r="AI231" s="959">
        <v>4.5999999999999996</v>
      </c>
      <c r="AJ231" s="959">
        <v>6.3</v>
      </c>
      <c r="AK231" s="959">
        <v>6.68</v>
      </c>
      <c r="AL231" s="969">
        <v>49400</v>
      </c>
      <c r="AM231" s="964">
        <v>0.31</v>
      </c>
      <c r="AN231" s="959">
        <v>2.0699999999999998</v>
      </c>
      <c r="AO231" s="845">
        <f t="shared" si="59"/>
        <v>-6.2397809103373074</v>
      </c>
      <c r="AP231" s="846">
        <f t="shared" si="60"/>
        <v>14.294701848283379</v>
      </c>
      <c r="AQ231" s="680">
        <f t="shared" si="61"/>
        <v>51.953562174340838</v>
      </c>
      <c r="AR231" s="745">
        <f>INDEX(Historical!$C$7:$C$1452,MATCH(B231,Historical!$B$7:$B$1452,0))*IF(AH231="n/a",1.03,IF(AH231&lt;0,1.01,IF(AH231&gt;10,1.1,(1+AH231/100))))</f>
        <v>3.3733999999999997</v>
      </c>
      <c r="AS231" s="678">
        <f t="shared" si="62"/>
        <v>3.5285763999999999</v>
      </c>
      <c r="AT231" s="678">
        <f t="shared" si="67"/>
        <v>3.7642853035199999</v>
      </c>
      <c r="AU231" s="678">
        <f t="shared" si="67"/>
        <v>4.0157395617951357</v>
      </c>
      <c r="AV231" s="678">
        <f t="shared" si="67"/>
        <v>4.2839909645230509</v>
      </c>
      <c r="AW231" s="745">
        <f t="shared" si="63"/>
        <v>18.965992229838186</v>
      </c>
      <c r="AX231" s="854">
        <f t="shared" si="64"/>
        <v>26.540711208841572</v>
      </c>
      <c r="AY231" s="1090">
        <v>0.12</v>
      </c>
      <c r="AZ231" s="964">
        <v>16.14</v>
      </c>
      <c r="BA231" s="964">
        <v>-12.5</v>
      </c>
      <c r="BB231" s="964">
        <v>-2.68</v>
      </c>
      <c r="BC231" s="964">
        <v>2.71</v>
      </c>
      <c r="BE231" s="701">
        <v>2004</v>
      </c>
      <c r="BF231" s="986" t="e">
        <f>#VALUE!</f>
        <v>#VALUE!</v>
      </c>
      <c r="BG231" s="972">
        <v>4</v>
      </c>
    </row>
    <row r="232" spans="1:59" ht="11.25" customHeight="1" x14ac:dyDescent="0.2">
      <c r="A232" s="645" t="s">
        <v>1130</v>
      </c>
      <c r="B232" s="651" t="s">
        <v>1131</v>
      </c>
      <c r="C232" s="1080" t="s">
        <v>248</v>
      </c>
      <c r="D232" s="1080" t="s">
        <v>4441</v>
      </c>
      <c r="E232" s="835">
        <v>6</v>
      </c>
      <c r="F232" s="554">
        <v>703</v>
      </c>
      <c r="G232" s="554" t="s">
        <v>116</v>
      </c>
      <c r="H232" s="554" t="s">
        <v>116</v>
      </c>
      <c r="I232" s="966">
        <v>247.99</v>
      </c>
      <c r="J232" s="745">
        <f t="shared" si="52"/>
        <v>0.88713254566716404</v>
      </c>
      <c r="K232" s="968">
        <v>0.55000000000000004</v>
      </c>
      <c r="L232" s="679">
        <v>4</v>
      </c>
      <c r="M232" s="736">
        <f t="shared" si="53"/>
        <v>2.2000000000000002</v>
      </c>
      <c r="N232" s="644" t="s">
        <v>322</v>
      </c>
      <c r="O232" s="838">
        <v>0.46</v>
      </c>
      <c r="P232" s="958">
        <v>43173</v>
      </c>
      <c r="Q232" s="958">
        <v>43189</v>
      </c>
      <c r="R232" s="736">
        <f t="shared" si="54"/>
        <v>19.565217391304351</v>
      </c>
      <c r="S232" s="802">
        <f>IF(INDEX(Historical!$D$7:$D$1452,MATCH(B232,Historical!$B$7:$B$1452,0))=0,"n/a",(INDEX(Historical!$C$7:$C$1452,MATCH(B232,Historical!$B$7:$B$1452,0))/INDEX(Historical!$D$7:$D$1452,MATCH(B232,Historical!$B$7:$B$1452,0))-1)*100)</f>
        <v>21.052631578947366</v>
      </c>
      <c r="T232" s="802">
        <f>IF(INDEX(Historical!$F$7:$F$1452,MATCH(B232,Historical!$B$7:$B$1452,0))=0,"n/a",((INDEX(Historical!$C$7:$C$1452,MATCH(B232,Historical!$B$7:$B$1452,0))/INDEX(Historical!$F$7:$F$1452,MATCH(B232,Historical!$B$7:$B$1452,0)))^(1/3)-1)*100)</f>
        <v>22.538513504568325</v>
      </c>
      <c r="U232" s="802" t="str">
        <f>IF(INDEX(Historical!$I$7:$I$1452,MATCH(B232,Historical!$B$7:$B$1452,0))=0,"n/a",((INDEX(Historical!$C$7:$C$1452,MATCH(B232,Historical!$B$7:$B$1452,0))/INDEX(Historical!$I$7:$I$1452,MATCH(B232,Historical!$B$7:$B$1452,0)))^(1/5)-1)*100)</f>
        <v>n/a</v>
      </c>
      <c r="V232" s="802" t="str">
        <f>IF(INDEX(Historical!$O$7:$O$1452,MATCH(B232,Historical!$B$7:$B$1452,0))=0,"n/a",((INDEX(Historical!$C$7:$C$1452,MATCH(B232,Historical!$B$7:$B$1452,0))/INDEX(Historical!$O$7:$O$1452,MATCH(B232,Historical!$B$7:$B$1452,0)))^(1/10)-1)*100)</f>
        <v>n/a</v>
      </c>
      <c r="W232" s="803" t="str">
        <f t="shared" si="55"/>
        <v>n/a</v>
      </c>
      <c r="X232" s="804" t="str">
        <f t="shared" si="56"/>
        <v>n/a</v>
      </c>
      <c r="Y232" s="756"/>
      <c r="Z232" s="745">
        <f t="shared" si="57"/>
        <v>27.918781725888326</v>
      </c>
      <c r="AA232" s="678">
        <f t="shared" si="58"/>
        <v>31.470812182741117</v>
      </c>
      <c r="AB232" s="679">
        <v>12</v>
      </c>
      <c r="AC232" s="959">
        <v>7.88</v>
      </c>
      <c r="AD232" s="959">
        <v>1.52</v>
      </c>
      <c r="AE232" s="959">
        <v>3.25</v>
      </c>
      <c r="AF232" s="959" t="s">
        <v>138</v>
      </c>
      <c r="AG232" s="959">
        <v>-12</v>
      </c>
      <c r="AH232" s="959">
        <v>35.6</v>
      </c>
      <c r="AI232" s="959">
        <v>12.590000000000002</v>
      </c>
      <c r="AJ232" s="959">
        <v>25.1</v>
      </c>
      <c r="AK232" s="959">
        <v>20.73</v>
      </c>
      <c r="AL232" s="969">
        <v>10540</v>
      </c>
      <c r="AM232" s="964">
        <v>0.2</v>
      </c>
      <c r="AN232" s="959" t="s">
        <v>138</v>
      </c>
      <c r="AO232" s="845" t="str">
        <f t="shared" si="59"/>
        <v>n/a</v>
      </c>
      <c r="AP232" s="846" t="str">
        <f t="shared" si="60"/>
        <v>n/a</v>
      </c>
      <c r="AQ232" s="680" t="str">
        <f t="shared" si="61"/>
        <v>n/a</v>
      </c>
      <c r="AR232" s="745">
        <f>INDEX(Historical!$C$7:$C$1452,MATCH(B232,Historical!$B$7:$B$1452,0))*IF(AH232="n/a",1.03,IF(AH232&lt;0,1.01,IF(AH232&gt;10,1.1,(1+AH232/100))))</f>
        <v>2.0240000000000005</v>
      </c>
      <c r="AS232" s="678">
        <f t="shared" si="62"/>
        <v>2.2264000000000008</v>
      </c>
      <c r="AT232" s="678">
        <f t="shared" si="67"/>
        <v>2.449040000000001</v>
      </c>
      <c r="AU232" s="678">
        <f t="shared" si="67"/>
        <v>2.6939440000000014</v>
      </c>
      <c r="AV232" s="678">
        <f t="shared" si="67"/>
        <v>2.9633384000000018</v>
      </c>
      <c r="AW232" s="745">
        <f t="shared" si="63"/>
        <v>12.356722400000004</v>
      </c>
      <c r="AX232" s="854">
        <f t="shared" si="64"/>
        <v>4.9827502721883965</v>
      </c>
      <c r="AY232" s="1090">
        <v>0.63</v>
      </c>
      <c r="AZ232" s="964">
        <v>32.690000000000005</v>
      </c>
      <c r="BA232" s="964">
        <v>-18.78</v>
      </c>
      <c r="BB232" s="964">
        <v>-4.66</v>
      </c>
      <c r="BC232" s="964">
        <v>-6.3</v>
      </c>
      <c r="BE232" s="701">
        <v>2013</v>
      </c>
      <c r="BF232" s="986" t="e">
        <f>#VALUE!</f>
        <v>#VALUE!</v>
      </c>
      <c r="BG232" s="972">
        <v>39.300000000000004</v>
      </c>
    </row>
    <row r="233" spans="1:59" ht="11.25" customHeight="1" x14ac:dyDescent="0.2">
      <c r="A233" s="566" t="s">
        <v>1132</v>
      </c>
      <c r="B233" s="651" t="s">
        <v>1133</v>
      </c>
      <c r="C233" s="1080" t="s">
        <v>124</v>
      </c>
      <c r="D233" s="1080" t="s">
        <v>4454</v>
      </c>
      <c r="E233" s="835">
        <v>9</v>
      </c>
      <c r="F233" s="554">
        <v>366</v>
      </c>
      <c r="G233" s="554" t="s">
        <v>107</v>
      </c>
      <c r="H233" s="554" t="s">
        <v>107</v>
      </c>
      <c r="I233" s="966">
        <v>35.130000000000003</v>
      </c>
      <c r="J233" s="745">
        <f t="shared" si="52"/>
        <v>4.9530315969257037</v>
      </c>
      <c r="K233" s="968">
        <v>0.435</v>
      </c>
      <c r="L233" s="679">
        <v>4</v>
      </c>
      <c r="M233" s="736">
        <f t="shared" si="53"/>
        <v>1.74</v>
      </c>
      <c r="N233" s="644" t="s">
        <v>496</v>
      </c>
      <c r="O233" s="838">
        <v>0.41499999999999998</v>
      </c>
      <c r="P233" s="958">
        <v>43189</v>
      </c>
      <c r="Q233" s="958">
        <v>43205</v>
      </c>
      <c r="R233" s="736">
        <f t="shared" si="54"/>
        <v>4.8192771084337398</v>
      </c>
      <c r="S233" s="802">
        <f>IF(INDEX(Historical!$D$7:$D$1452,MATCH(B233,Historical!$B$7:$B$1452,0))=0,"n/a",(INDEX(Historical!$C$7:$C$1452,MATCH(B233,Historical!$B$7:$B$1452,0))/INDEX(Historical!$D$7:$D$1452,MATCH(B233,Historical!$B$7:$B$1452,0))-1)*100)</f>
        <v>1.8404907975460238</v>
      </c>
      <c r="T233" s="802">
        <f>IF(INDEX(Historical!$F$7:$F$1452,MATCH(B233,Historical!$B$7:$B$1452,0))=0,"n/a",((INDEX(Historical!$C$7:$C$1452,MATCH(B233,Historical!$B$7:$B$1452,0))/INDEX(Historical!$F$7:$F$1452,MATCH(B233,Historical!$B$7:$B$1452,0)))^(1/3)-1)*100)</f>
        <v>8.4896342939231761</v>
      </c>
      <c r="U233" s="802">
        <f>IF(INDEX(Historical!$I$7:$I$1452,MATCH(B233,Historical!$B$7:$B$1452,0))=0,"n/a",((INDEX(Historical!$C$7:$C$1452,MATCH(B233,Historical!$B$7:$B$1452,0))/INDEX(Historical!$I$7:$I$1452,MATCH(B233,Historical!$B$7:$B$1452,0)))^(1/5)-1)*100)</f>
        <v>14.324110877035867</v>
      </c>
      <c r="V233" s="802" t="str">
        <f>IF(INDEX(Historical!$O$7:$O$1452,MATCH(B233,Historical!$B$7:$B$1452,0))=0,"n/a",((INDEX(Historical!$C$7:$C$1452,MATCH(B233,Historical!$B$7:$B$1452,0))/INDEX(Historical!$O$7:$O$1452,MATCH(B233,Historical!$B$7:$B$1452,0)))^(1/10)-1)*100)</f>
        <v>n/a</v>
      </c>
      <c r="W233" s="803" t="str">
        <f t="shared" si="55"/>
        <v>n/a</v>
      </c>
      <c r="X233" s="804" t="str">
        <f t="shared" si="56"/>
        <v>n/a</v>
      </c>
      <c r="Y233" s="967" t="s">
        <v>4125</v>
      </c>
      <c r="Z233" s="745" t="str">
        <f t="shared" si="57"/>
        <v>n/a</v>
      </c>
      <c r="AA233" s="678" t="str">
        <f t="shared" si="58"/>
        <v>n/a</v>
      </c>
      <c r="AB233" s="679">
        <v>12</v>
      </c>
      <c r="AC233" s="959">
        <v>-5.24</v>
      </c>
      <c r="AD233" s="959" t="s">
        <v>138</v>
      </c>
      <c r="AE233" s="959">
        <v>0.41</v>
      </c>
      <c r="AF233" s="959">
        <v>0.87</v>
      </c>
      <c r="AG233" s="959">
        <v>-7.6</v>
      </c>
      <c r="AH233" s="961">
        <v>-410.9</v>
      </c>
      <c r="AI233" s="961">
        <v>7.5200000000000005</v>
      </c>
      <c r="AJ233" s="959">
        <v>-36.1</v>
      </c>
      <c r="AK233" s="959">
        <v>5</v>
      </c>
      <c r="AL233" s="969">
        <v>2210</v>
      </c>
      <c r="AM233" s="964">
        <v>0.1</v>
      </c>
      <c r="AN233" s="959">
        <v>0.43</v>
      </c>
      <c r="AO233" s="845" t="str">
        <f t="shared" si="59"/>
        <v>n/a</v>
      </c>
      <c r="AP233" s="846">
        <f t="shared" si="60"/>
        <v>19.277142473961572</v>
      </c>
      <c r="AQ233" s="680" t="str">
        <f t="shared" si="61"/>
        <v>n/a</v>
      </c>
      <c r="AR233" s="745">
        <f>INDEX(Historical!$C$7:$C$1452,MATCH(B233,Historical!$B$7:$B$1452,0))*IF(AH233="n/a",1.03,IF(AH233&lt;0,1.01,IF(AH233&gt;10,1.1,(1+AH233/100))))</f>
        <v>1.6765999999999999</v>
      </c>
      <c r="AS233" s="678">
        <f t="shared" si="62"/>
        <v>1.8026803199999997</v>
      </c>
      <c r="AT233" s="678">
        <f t="shared" si="67"/>
        <v>1.8928143359999998</v>
      </c>
      <c r="AU233" s="678">
        <f t="shared" si="67"/>
        <v>1.9874550527999999</v>
      </c>
      <c r="AV233" s="678">
        <f t="shared" si="67"/>
        <v>2.08682780544</v>
      </c>
      <c r="AW233" s="745">
        <f t="shared" si="63"/>
        <v>9.4463775142399999</v>
      </c>
      <c r="AX233" s="854">
        <f t="shared" si="64"/>
        <v>26.889773738229433</v>
      </c>
      <c r="AY233" s="1090">
        <v>1.55</v>
      </c>
      <c r="AZ233" s="964">
        <v>2.69</v>
      </c>
      <c r="BA233" s="964">
        <v>-35.54</v>
      </c>
      <c r="BB233" s="964">
        <v>-18.32</v>
      </c>
      <c r="BC233" s="964">
        <v>-24.84</v>
      </c>
      <c r="BE233" s="701">
        <v>2010</v>
      </c>
      <c r="BF233" s="986" t="e">
        <f>#VALUE!</f>
        <v>#VALUE!</v>
      </c>
      <c r="BG233" s="972">
        <v>-3.6999999999999997</v>
      </c>
    </row>
    <row r="234" spans="1:59" ht="11.25" customHeight="1" x14ac:dyDescent="0.2">
      <c r="A234" s="566" t="s">
        <v>209</v>
      </c>
      <c r="B234" s="651" t="s">
        <v>210</v>
      </c>
      <c r="C234" s="1080" t="s">
        <v>113</v>
      </c>
      <c r="D234" s="1080" t="s">
        <v>214</v>
      </c>
      <c r="E234" s="835">
        <v>32</v>
      </c>
      <c r="F234" s="554">
        <v>86</v>
      </c>
      <c r="G234" s="554" t="s">
        <v>38</v>
      </c>
      <c r="H234" s="554" t="s">
        <v>38</v>
      </c>
      <c r="I234" s="959">
        <v>43.39</v>
      </c>
      <c r="J234" s="745">
        <f t="shared" si="52"/>
        <v>1.7515556579857108</v>
      </c>
      <c r="K234" s="974">
        <v>0.19</v>
      </c>
      <c r="L234" s="679">
        <v>4</v>
      </c>
      <c r="M234" s="736">
        <f t="shared" si="53"/>
        <v>0.76</v>
      </c>
      <c r="N234" s="644" t="s">
        <v>211</v>
      </c>
      <c r="O234" s="839">
        <v>0.18</v>
      </c>
      <c r="P234" s="958">
        <v>43259</v>
      </c>
      <c r="Q234" s="958">
        <v>43279</v>
      </c>
      <c r="R234" s="736">
        <f t="shared" si="54"/>
        <v>5.5555555555555607</v>
      </c>
      <c r="S234" s="802">
        <f>IF(INDEX(Historical!$D$7:$D$1452,MATCH(B234,Historical!$B$7:$B$1452,0))=0,"n/a",(INDEX(Historical!$C$7:$C$1452,MATCH(B234,Historical!$B$7:$B$1452,0))/INDEX(Historical!$D$7:$D$1452,MATCH(B234,Historical!$B$7:$B$1452,0))-1)*100)</f>
        <v>2.1582733812949728</v>
      </c>
      <c r="T234" s="802">
        <f>IF(INDEX(Historical!$F$7:$F$1452,MATCH(B234,Historical!$B$7:$B$1452,0))=0,"n/a",((INDEX(Historical!$C$7:$C$1452,MATCH(B234,Historical!$B$7:$B$1452,0))/INDEX(Historical!$F$7:$F$1452,MATCH(B234,Historical!$B$7:$B$1452,0)))^(1/3)-1)*100)</f>
        <v>3.7914408980416647</v>
      </c>
      <c r="U234" s="802">
        <f>IF(INDEX(Historical!$I$7:$I$1452,MATCH(B234,Historical!$B$7:$B$1452,0))=0,"n/a",((INDEX(Historical!$C$7:$C$1452,MATCH(B234,Historical!$B$7:$B$1452,0))/INDEX(Historical!$I$7:$I$1452,MATCH(B234,Historical!$B$7:$B$1452,0)))^(1/5)-1)*100)</f>
        <v>15.196175519870758</v>
      </c>
      <c r="V234" s="802">
        <f>IF(INDEX(Historical!$O$7:$O$1452,MATCH(B234,Historical!$B$7:$B$1452,0))=0,"n/a",((INDEX(Historical!$C$7:$C$1452,MATCH(B234,Historical!$B$7:$B$1452,0))/INDEX(Historical!$O$7:$O$1452,MATCH(B234,Historical!$B$7:$B$1452,0)))^(1/10)-1)*100)</f>
        <v>14.09076043147155</v>
      </c>
      <c r="W234" s="803">
        <f t="shared" si="55"/>
        <v>1.0784496403707409</v>
      </c>
      <c r="X234" s="804" t="str">
        <f t="shared" si="56"/>
        <v>n/a</v>
      </c>
      <c r="Y234" s="967"/>
      <c r="Z234" s="745">
        <f t="shared" si="57"/>
        <v>47.79874213836478</v>
      </c>
      <c r="AA234" s="678">
        <f t="shared" si="58"/>
        <v>27.289308176100629</v>
      </c>
      <c r="AB234" s="679">
        <v>7</v>
      </c>
      <c r="AC234" s="959">
        <v>1.59</v>
      </c>
      <c r="AD234" s="959">
        <v>2.72</v>
      </c>
      <c r="AE234" s="959">
        <v>2.06</v>
      </c>
      <c r="AF234" s="959">
        <v>6.57</v>
      </c>
      <c r="AG234" s="959">
        <v>23</v>
      </c>
      <c r="AH234" s="959">
        <v>-14.299999999999999</v>
      </c>
      <c r="AI234" s="959">
        <v>9.19</v>
      </c>
      <c r="AJ234" s="959">
        <v>-2</v>
      </c>
      <c r="AK234" s="959">
        <v>10</v>
      </c>
      <c r="AL234" s="969">
        <v>5760</v>
      </c>
      <c r="AM234" s="964">
        <v>0.2</v>
      </c>
      <c r="AN234" s="959">
        <v>0.83</v>
      </c>
      <c r="AO234" s="845">
        <f t="shared" si="59"/>
        <v>-10.341576998244161</v>
      </c>
      <c r="AP234" s="846">
        <f t="shared" si="60"/>
        <v>16.947731177856468</v>
      </c>
      <c r="AQ234" s="680">
        <f t="shared" si="61"/>
        <v>182.28492675701597</v>
      </c>
      <c r="AR234" s="745">
        <f>INDEX(Historical!$C$7:$C$1452,MATCH(B234,Historical!$B$7:$B$1452,0))*IF(AH234="n/a",1.03,IF(AH234&lt;0,1.01,IF(AH234&gt;10,1.1,(1+AH234/100))))</f>
        <v>0.71709999999999996</v>
      </c>
      <c r="AS234" s="678">
        <f t="shared" si="62"/>
        <v>0.78300149000000008</v>
      </c>
      <c r="AT234" s="678">
        <f t="shared" si="67"/>
        <v>0.86130163900000012</v>
      </c>
      <c r="AU234" s="678">
        <f t="shared" si="67"/>
        <v>0.94743180290000018</v>
      </c>
      <c r="AV234" s="678">
        <f t="shared" si="67"/>
        <v>1.0421749831900002</v>
      </c>
      <c r="AW234" s="745">
        <f t="shared" si="63"/>
        <v>4.3510099150900006</v>
      </c>
      <c r="AX234" s="854">
        <f t="shared" si="64"/>
        <v>10.027678993062919</v>
      </c>
      <c r="AY234" s="1090">
        <v>1.42</v>
      </c>
      <c r="AZ234" s="964">
        <v>7.75</v>
      </c>
      <c r="BA234" s="964">
        <v>-26.99</v>
      </c>
      <c r="BB234" s="964">
        <v>-14.71</v>
      </c>
      <c r="BC234" s="964">
        <v>-11.65</v>
      </c>
      <c r="BE234" s="701">
        <v>1987</v>
      </c>
      <c r="BF234" s="986" t="e">
        <f>#VALUE!</f>
        <v>#VALUE!</v>
      </c>
      <c r="BG234" s="972">
        <v>9.3000000000000007</v>
      </c>
    </row>
    <row r="235" spans="1:59" ht="11.25" customHeight="1" x14ac:dyDescent="0.2">
      <c r="A235" s="645" t="s">
        <v>547</v>
      </c>
      <c r="B235" s="651" t="s">
        <v>548</v>
      </c>
      <c r="C235" s="1080" t="s">
        <v>109</v>
      </c>
      <c r="D235" s="1080" t="s">
        <v>119</v>
      </c>
      <c r="E235" s="835">
        <v>16</v>
      </c>
      <c r="F235" s="554">
        <v>205</v>
      </c>
      <c r="G235" s="554" t="s">
        <v>38</v>
      </c>
      <c r="H235" s="554" t="s">
        <v>38</v>
      </c>
      <c r="I235" s="966">
        <v>13.65</v>
      </c>
      <c r="J235" s="745">
        <f t="shared" si="52"/>
        <v>4.1758241758241752</v>
      </c>
      <c r="K235" s="968">
        <v>0.14249999999999999</v>
      </c>
      <c r="L235" s="679">
        <v>4</v>
      </c>
      <c r="M235" s="736">
        <f t="shared" si="53"/>
        <v>0.56999999999999995</v>
      </c>
      <c r="N235" s="644" t="s">
        <v>108</v>
      </c>
      <c r="O235" s="838">
        <v>0.14000000000000001</v>
      </c>
      <c r="P235" s="958">
        <v>43220</v>
      </c>
      <c r="Q235" s="958">
        <v>43235</v>
      </c>
      <c r="R235" s="736">
        <f t="shared" si="54"/>
        <v>1.7857142857142672</v>
      </c>
      <c r="S235" s="802">
        <f>IF(INDEX(Historical!$D$7:$D$1452,MATCH(B235,Historical!$B$7:$B$1452,0))=0,"n/a",(INDEX(Historical!$C$7:$C$1452,MATCH(B235,Historical!$B$7:$B$1452,0))/INDEX(Historical!$D$7:$D$1452,MATCH(B235,Historical!$B$7:$B$1452,0))-1)*100)</f>
        <v>1.8264840182648623</v>
      </c>
      <c r="T235" s="802">
        <f>IF(INDEX(Historical!$F$7:$F$1452,MATCH(B235,Historical!$B$7:$B$1452,0))=0,"n/a",((INDEX(Historical!$C$7:$C$1452,MATCH(B235,Historical!$B$7:$B$1452,0))/INDEX(Historical!$F$7:$F$1452,MATCH(B235,Historical!$B$7:$B$1452,0)))^(1/3)-1)*100)</f>
        <v>2.2173904724055893</v>
      </c>
      <c r="U235" s="802">
        <f>IF(INDEX(Historical!$I$7:$I$1452,MATCH(B235,Historical!$B$7:$B$1452,0))=0,"n/a",((INDEX(Historical!$C$7:$C$1452,MATCH(B235,Historical!$B$7:$B$1452,0))/INDEX(Historical!$I$7:$I$1452,MATCH(B235,Historical!$B$7:$B$1452,0)))^(1/5)-1)*100)</f>
        <v>2.7197728478845828</v>
      </c>
      <c r="V235" s="802">
        <f>IF(INDEX(Historical!$O$7:$O$1452,MATCH(B235,Historical!$B$7:$B$1452,0))=0,"n/a",((INDEX(Historical!$C$7:$C$1452,MATCH(B235,Historical!$B$7:$B$1452,0))/INDEX(Historical!$O$7:$O$1452,MATCH(B235,Historical!$B$7:$B$1452,0)))^(1/10)-1)*100)</f>
        <v>4.6908136292419078</v>
      </c>
      <c r="W235" s="803">
        <f t="shared" si="55"/>
        <v>0.5798083366454555</v>
      </c>
      <c r="X235" s="804" t="str">
        <f t="shared" si="56"/>
        <v>n/a</v>
      </c>
      <c r="Y235" s="651"/>
      <c r="Z235" s="745" t="str">
        <f t="shared" si="57"/>
        <v>n/a</v>
      </c>
      <c r="AA235" s="678" t="str">
        <f t="shared" si="58"/>
        <v>n/a</v>
      </c>
      <c r="AB235" s="679">
        <v>12</v>
      </c>
      <c r="AC235" s="959">
        <v>-0.74</v>
      </c>
      <c r="AD235" s="959" t="s">
        <v>138</v>
      </c>
      <c r="AE235" s="959">
        <v>0.5</v>
      </c>
      <c r="AF235" s="959">
        <v>0.93</v>
      </c>
      <c r="AG235" s="959">
        <v>-4.8</v>
      </c>
      <c r="AH235" s="959">
        <v>-78.2</v>
      </c>
      <c r="AI235" s="959" t="s">
        <v>138</v>
      </c>
      <c r="AJ235" s="959">
        <v>-22.6</v>
      </c>
      <c r="AK235" s="959">
        <v>10</v>
      </c>
      <c r="AL235" s="969">
        <v>385.2</v>
      </c>
      <c r="AM235" s="964">
        <v>0.89999999999999991</v>
      </c>
      <c r="AN235" s="959">
        <v>0.16</v>
      </c>
      <c r="AO235" s="845" t="str">
        <f t="shared" si="59"/>
        <v>n/a</v>
      </c>
      <c r="AP235" s="846">
        <f t="shared" si="60"/>
        <v>6.895597023708758</v>
      </c>
      <c r="AQ235" s="680" t="str">
        <f t="shared" si="61"/>
        <v>n/a</v>
      </c>
      <c r="AR235" s="745">
        <f>INDEX(Historical!$C$7:$C$1452,MATCH(B235,Historical!$B$7:$B$1452,0))*IF(AH235="n/a",1.03,IF(AH235&lt;0,1.01,IF(AH235&gt;10,1.1,(1+AH235/100))))</f>
        <v>0.5630750000000001</v>
      </c>
      <c r="AS235" s="678">
        <f t="shared" si="62"/>
        <v>0.57996725000000016</v>
      </c>
      <c r="AT235" s="678">
        <f t="shared" si="67"/>
        <v>0.63796397500000024</v>
      </c>
      <c r="AU235" s="678">
        <f t="shared" si="67"/>
        <v>0.70176037250000034</v>
      </c>
      <c r="AV235" s="678">
        <f t="shared" si="67"/>
        <v>0.77193640975000044</v>
      </c>
      <c r="AW235" s="745">
        <f t="shared" si="63"/>
        <v>3.2547030072500012</v>
      </c>
      <c r="AX235" s="854">
        <f t="shared" si="64"/>
        <v>23.843978075091581</v>
      </c>
      <c r="AY235" s="1090">
        <v>0.43</v>
      </c>
      <c r="AZ235" s="964">
        <v>7.1</v>
      </c>
      <c r="BA235" s="964">
        <v>-24.19</v>
      </c>
      <c r="BB235" s="964">
        <v>-1.04</v>
      </c>
      <c r="BC235" s="964">
        <v>-3.73</v>
      </c>
      <c r="BE235" s="701">
        <v>2003</v>
      </c>
      <c r="BF235" s="986" t="e">
        <f>#VALUE!</f>
        <v>#VALUE!</v>
      </c>
      <c r="BG235" s="972">
        <v>-1.2</v>
      </c>
    </row>
    <row r="236" spans="1:59" s="882" customFormat="1" ht="11.25" customHeight="1" x14ac:dyDescent="0.2">
      <c r="A236" s="861" t="s">
        <v>549</v>
      </c>
      <c r="B236" s="883" t="s">
        <v>550</v>
      </c>
      <c r="C236" s="1080" t="s">
        <v>109</v>
      </c>
      <c r="D236" s="1080" t="s">
        <v>119</v>
      </c>
      <c r="E236" s="862">
        <v>16</v>
      </c>
      <c r="F236" s="554">
        <v>206</v>
      </c>
      <c r="G236" s="1179" t="s">
        <v>107</v>
      </c>
      <c r="H236" s="1179" t="s">
        <v>107</v>
      </c>
      <c r="I236" s="863">
        <v>11.8</v>
      </c>
      <c r="J236" s="864">
        <f t="shared" si="52"/>
        <v>4.2372881355932197</v>
      </c>
      <c r="K236" s="865">
        <v>0.125</v>
      </c>
      <c r="L236" s="866">
        <v>4</v>
      </c>
      <c r="M236" s="867">
        <f t="shared" si="53"/>
        <v>0.5</v>
      </c>
      <c r="N236" s="868" t="s">
        <v>108</v>
      </c>
      <c r="O236" s="869">
        <v>0.1225</v>
      </c>
      <c r="P236" s="870">
        <v>43220</v>
      </c>
      <c r="Q236" s="870">
        <v>43235</v>
      </c>
      <c r="R236" s="867">
        <f t="shared" si="54"/>
        <v>2.0408163265306141</v>
      </c>
      <c r="S236" s="802">
        <f>IF(INDEX(Historical!$D$7:$D$1452,MATCH(B236,Historical!$B$7:$B$1452,0))=0,"n/a",(INDEX(Historical!$C$7:$C$1452,MATCH(B236,Historical!$B$7:$B$1452,0))/INDEX(Historical!$D$7:$D$1452,MATCH(B236,Historical!$B$7:$B$1452,0))-1)*100)</f>
        <v>2.0942408376963373</v>
      </c>
      <c r="T236" s="802">
        <f>IF(INDEX(Historical!$F$7:$F$1452,MATCH(B236,Historical!$B$7:$B$1452,0))=0,"n/a",((INDEX(Historical!$C$7:$C$1452,MATCH(B236,Historical!$B$7:$B$1452,0))/INDEX(Historical!$F$7:$F$1452,MATCH(B236,Historical!$B$7:$B$1452,0)))^(1/3)-1)*100)</f>
        <v>1.7336304659532731</v>
      </c>
      <c r="U236" s="802">
        <f>IF(INDEX(Historical!$I$7:$I$1452,MATCH(B236,Historical!$B$7:$B$1452,0))=0,"n/a",((INDEX(Historical!$C$7:$C$1452,MATCH(B236,Historical!$B$7:$B$1452,0))/INDEX(Historical!$I$7:$I$1452,MATCH(B236,Historical!$B$7:$B$1452,0)))^(1/5)-1)*100)</f>
        <v>2.1878619308387304</v>
      </c>
      <c r="V236" s="802">
        <f>IF(INDEX(Historical!$O$7:$O$1452,MATCH(B236,Historical!$B$7:$B$1452,0))=0,"n/a",((INDEX(Historical!$C$7:$C$1452,MATCH(B236,Historical!$B$7:$B$1452,0))/INDEX(Historical!$O$7:$O$1452,MATCH(B236,Historical!$B$7:$B$1452,0)))^(1/10)-1)*100)</f>
        <v>4.8877874014372269</v>
      </c>
      <c r="W236" s="871">
        <f t="shared" si="55"/>
        <v>0.44761806337882076</v>
      </c>
      <c r="X236" s="872" t="str">
        <f t="shared" si="56"/>
        <v>n/a</v>
      </c>
      <c r="Y236" s="890"/>
      <c r="Z236" s="864" t="str">
        <f t="shared" si="57"/>
        <v>n/a</v>
      </c>
      <c r="AA236" s="874" t="str">
        <f t="shared" si="58"/>
        <v>n/a</v>
      </c>
      <c r="AB236" s="866">
        <v>12</v>
      </c>
      <c r="AC236" s="875">
        <v>-0.76</v>
      </c>
      <c r="AD236" s="875" t="s">
        <v>138</v>
      </c>
      <c r="AE236" s="875">
        <v>0.42</v>
      </c>
      <c r="AF236" s="875">
        <v>0.79</v>
      </c>
      <c r="AG236" s="875">
        <v>-4.75</v>
      </c>
      <c r="AH236" s="875" t="s">
        <v>138</v>
      </c>
      <c r="AI236" s="875" t="s">
        <v>138</v>
      </c>
      <c r="AJ236" s="875" t="s">
        <v>138</v>
      </c>
      <c r="AK236" s="875" t="s">
        <v>138</v>
      </c>
      <c r="AL236" s="876">
        <v>328.13</v>
      </c>
      <c r="AM236" s="877">
        <v>17.419999999999998</v>
      </c>
      <c r="AN236" s="875">
        <v>0.156</v>
      </c>
      <c r="AO236" s="878" t="str">
        <f t="shared" si="59"/>
        <v>n/a</v>
      </c>
      <c r="AP236" s="879">
        <f t="shared" si="60"/>
        <v>6.4251500664319501</v>
      </c>
      <c r="AQ236" s="880" t="str">
        <f t="shared" si="61"/>
        <v>n/a</v>
      </c>
      <c r="AR236" s="745">
        <f>INDEX(Historical!$C$7:$C$1452,MATCH(B236,Historical!$B$7:$B$1452,0))*IF(AH236="n/a",1.03,IF(AH236&lt;0,1.01,IF(AH236&gt;10,1.1,(1+AH236/100))))</f>
        <v>0.50212500000000004</v>
      </c>
      <c r="AS236" s="874">
        <f t="shared" si="62"/>
        <v>0.51718875000000009</v>
      </c>
      <c r="AT236" s="874">
        <f t="shared" si="67"/>
        <v>0.53270441250000011</v>
      </c>
      <c r="AU236" s="874">
        <f t="shared" si="67"/>
        <v>0.5486855448750001</v>
      </c>
      <c r="AV236" s="874">
        <f t="shared" si="67"/>
        <v>0.56514611122125014</v>
      </c>
      <c r="AW236" s="864">
        <f t="shared" si="63"/>
        <v>2.6658498185962509</v>
      </c>
      <c r="AX236" s="881">
        <f t="shared" si="64"/>
        <v>22.591947615222463</v>
      </c>
      <c r="AY236" s="1091">
        <v>0.02</v>
      </c>
      <c r="AZ236" s="877">
        <v>2.4299999999999997</v>
      </c>
      <c r="BA236" s="877">
        <v>-24.11</v>
      </c>
      <c r="BB236" s="877">
        <v>-5.2200000000000006</v>
      </c>
      <c r="BC236" s="877">
        <v>-12.2</v>
      </c>
      <c r="BD236" s="1007"/>
      <c r="BE236" s="701">
        <v>2003</v>
      </c>
      <c r="BF236" s="986" t="e">
        <f>#VALUE!</f>
        <v>#VALUE!</v>
      </c>
      <c r="BG236" s="938">
        <v>-1.1599999999999999</v>
      </c>
    </row>
    <row r="237" spans="1:59" ht="11.25" customHeight="1" x14ac:dyDescent="0.2">
      <c r="A237" s="566" t="s">
        <v>1134</v>
      </c>
      <c r="B237" s="651" t="s">
        <v>1135</v>
      </c>
      <c r="C237" s="1080" t="s">
        <v>113</v>
      </c>
      <c r="D237" s="1080" t="s">
        <v>214</v>
      </c>
      <c r="E237" s="835">
        <v>9</v>
      </c>
      <c r="F237" s="554">
        <v>364</v>
      </c>
      <c r="G237" s="554" t="s">
        <v>116</v>
      </c>
      <c r="H237" s="554" t="s">
        <v>116</v>
      </c>
      <c r="I237" s="966">
        <v>35.89</v>
      </c>
      <c r="J237" s="745">
        <f t="shared" si="52"/>
        <v>2.953468932850376</v>
      </c>
      <c r="K237" s="968">
        <v>0.26500000000000001</v>
      </c>
      <c r="L237" s="679">
        <v>4</v>
      </c>
      <c r="M237" s="736">
        <f t="shared" si="53"/>
        <v>1.06</v>
      </c>
      <c r="N237" s="644" t="s">
        <v>322</v>
      </c>
      <c r="O237" s="838">
        <v>0.24</v>
      </c>
      <c r="P237" s="958">
        <v>43180</v>
      </c>
      <c r="Q237" s="958">
        <v>43189</v>
      </c>
      <c r="R237" s="736">
        <f t="shared" si="54"/>
        <v>10.416666666666677</v>
      </c>
      <c r="S237" s="802">
        <f>IF(INDEX(Historical!$D$7:$D$1452,MATCH(B237,Historical!$B$7:$B$1452,0))=0,"n/a",(INDEX(Historical!$C$7:$C$1452,MATCH(B237,Historical!$B$7:$B$1452,0))/INDEX(Historical!$D$7:$D$1452,MATCH(B237,Historical!$B$7:$B$1452,0))-1)*100)</f>
        <v>2.1276595744680771</v>
      </c>
      <c r="T237" s="802">
        <f>IF(INDEX(Historical!$F$7:$F$1452,MATCH(B237,Historical!$B$7:$B$1452,0))=0,"n/a",((INDEX(Historical!$C$7:$C$1452,MATCH(B237,Historical!$B$7:$B$1452,0))/INDEX(Historical!$F$7:$F$1452,MATCH(B237,Historical!$B$7:$B$1452,0)))^(1/3)-1)*100)</f>
        <v>3.335765289365078</v>
      </c>
      <c r="U237" s="802">
        <f>IF(INDEX(Historical!$I$7:$I$1452,MATCH(B237,Historical!$B$7:$B$1452,0))=0,"n/a",((INDEX(Historical!$C$7:$C$1452,MATCH(B237,Historical!$B$7:$B$1452,0))/INDEX(Historical!$I$7:$I$1452,MATCH(B237,Historical!$B$7:$B$1452,0)))^(1/5)-1)*100)</f>
        <v>3.1399853262473965</v>
      </c>
      <c r="V237" s="802" t="str">
        <f>IF(INDEX(Historical!$O$7:$O$1452,MATCH(B237,Historical!$B$7:$B$1452,0))=0,"n/a",((INDEX(Historical!$C$7:$C$1452,MATCH(B237,Historical!$B$7:$B$1452,0))/INDEX(Historical!$O$7:$O$1452,MATCH(B237,Historical!$B$7:$B$1452,0)))^(1/10)-1)*100)</f>
        <v>n/a</v>
      </c>
      <c r="W237" s="803" t="str">
        <f t="shared" si="55"/>
        <v>n/a</v>
      </c>
      <c r="X237" s="804">
        <f t="shared" si="56"/>
        <v>4.7575535246172675E-2</v>
      </c>
      <c r="Y237" s="756"/>
      <c r="Z237" s="745">
        <f t="shared" si="57"/>
        <v>28.11671087533157</v>
      </c>
      <c r="AA237" s="678">
        <f t="shared" si="58"/>
        <v>9.519893899204245</v>
      </c>
      <c r="AB237" s="679">
        <v>12</v>
      </c>
      <c r="AC237" s="959">
        <v>3.77</v>
      </c>
      <c r="AD237" s="959">
        <v>0.63</v>
      </c>
      <c r="AE237" s="959">
        <v>1.63</v>
      </c>
      <c r="AF237" s="959">
        <v>2.97</v>
      </c>
      <c r="AG237" s="959">
        <v>10.199999999999999</v>
      </c>
      <c r="AH237" s="959">
        <v>99.4</v>
      </c>
      <c r="AI237" s="959">
        <v>3.15</v>
      </c>
      <c r="AJ237" s="959">
        <v>66</v>
      </c>
      <c r="AK237" s="959">
        <v>15</v>
      </c>
      <c r="AL237" s="969">
        <v>830.49</v>
      </c>
      <c r="AM237" s="964">
        <v>1.2</v>
      </c>
      <c r="AN237" s="959">
        <v>1.1399999999999999</v>
      </c>
      <c r="AO237" s="845">
        <f t="shared" si="59"/>
        <v>-3.426439640106473</v>
      </c>
      <c r="AP237" s="846">
        <f t="shared" si="60"/>
        <v>6.0934542590977721</v>
      </c>
      <c r="AQ237" s="680">
        <f t="shared" si="61"/>
        <v>12.099330715886092</v>
      </c>
      <c r="AR237" s="745">
        <f>INDEX(Historical!$C$7:$C$1452,MATCH(B237,Historical!$B$7:$B$1452,0))*IF(AH237="n/a",1.03,IF(AH237&lt;0,1.01,IF(AH237&gt;10,1.1,(1+AH237/100))))</f>
        <v>1.056</v>
      </c>
      <c r="AS237" s="678">
        <f t="shared" si="62"/>
        <v>1.0892640000000002</v>
      </c>
      <c r="AT237" s="678">
        <f t="shared" si="67"/>
        <v>1.1981904000000003</v>
      </c>
      <c r="AU237" s="678">
        <f t="shared" si="67"/>
        <v>1.3180094400000004</v>
      </c>
      <c r="AV237" s="678">
        <f t="shared" si="67"/>
        <v>1.4498103840000005</v>
      </c>
      <c r="AW237" s="745">
        <f t="shared" si="63"/>
        <v>6.1112742240000024</v>
      </c>
      <c r="AX237" s="854">
        <f t="shared" si="64"/>
        <v>17.027791095012546</v>
      </c>
      <c r="AY237" s="1090">
        <v>0.93</v>
      </c>
      <c r="AZ237" s="964">
        <v>7.01</v>
      </c>
      <c r="BA237" s="964">
        <v>-27.49</v>
      </c>
      <c r="BB237" s="964">
        <v>-6.84</v>
      </c>
      <c r="BC237" s="964">
        <v>-17.96</v>
      </c>
      <c r="BE237" s="701">
        <v>2010</v>
      </c>
      <c r="BF237" s="986" t="e">
        <f>#VALUE!</f>
        <v>#VALUE!</v>
      </c>
      <c r="BG237" s="972">
        <v>4</v>
      </c>
    </row>
    <row r="238" spans="1:59" ht="11.25" customHeight="1" x14ac:dyDescent="0.2">
      <c r="A238" s="566" t="s">
        <v>1136</v>
      </c>
      <c r="B238" s="651" t="s">
        <v>1137</v>
      </c>
      <c r="C238" s="1080" t="s">
        <v>4407</v>
      </c>
      <c r="D238" s="1080" t="s">
        <v>4408</v>
      </c>
      <c r="E238" s="835">
        <v>9</v>
      </c>
      <c r="F238" s="554">
        <v>421</v>
      </c>
      <c r="G238" s="554" t="s">
        <v>107</v>
      </c>
      <c r="H238" s="554" t="s">
        <v>107</v>
      </c>
      <c r="I238" s="966">
        <v>34.130000000000003</v>
      </c>
      <c r="J238" s="745">
        <f t="shared" si="52"/>
        <v>3.0471725754468206</v>
      </c>
      <c r="K238" s="968">
        <v>0.26</v>
      </c>
      <c r="L238" s="679">
        <v>4</v>
      </c>
      <c r="M238" s="736">
        <f t="shared" si="53"/>
        <v>1.04</v>
      </c>
      <c r="N238" s="644" t="s">
        <v>496</v>
      </c>
      <c r="O238" s="838">
        <v>0.25</v>
      </c>
      <c r="P238" s="958">
        <v>43462</v>
      </c>
      <c r="Q238" s="958">
        <v>43480</v>
      </c>
      <c r="R238" s="736">
        <f t="shared" si="54"/>
        <v>4.0000000000000036</v>
      </c>
      <c r="S238" s="802">
        <f>IF(INDEX(Historical!$D$7:$D$1452,MATCH(B238,Historical!$B$7:$B$1452,0))=0,"n/a",(INDEX(Historical!$C$7:$C$1452,MATCH(B238,Historical!$B$7:$B$1452,0))/INDEX(Historical!$D$7:$D$1452,MATCH(B238,Historical!$B$7:$B$1452,0))-1)*100)</f>
        <v>4.5454545454545414</v>
      </c>
      <c r="T238" s="802">
        <f>IF(INDEX(Historical!$F$7:$F$1452,MATCH(B238,Historical!$B$7:$B$1452,0))=0,"n/a",((INDEX(Historical!$C$7:$C$1452,MATCH(B238,Historical!$B$7:$B$1452,0))/INDEX(Historical!$F$7:$F$1452,MATCH(B238,Historical!$B$7:$B$1452,0)))^(1/3)-1)*100)</f>
        <v>4.7689553171647248</v>
      </c>
      <c r="U238" s="802">
        <f>IF(INDEX(Historical!$I$7:$I$1452,MATCH(B238,Historical!$B$7:$B$1452,0))=0,"n/a",((INDEX(Historical!$C$7:$C$1452,MATCH(B238,Historical!$B$7:$B$1452,0))/INDEX(Historical!$I$7:$I$1452,MATCH(B238,Historical!$B$7:$B$1452,0)))^(1/5)-1)*100)</f>
        <v>9.6659908140676709</v>
      </c>
      <c r="V238" s="802">
        <f>IF(INDEX(Historical!$O$7:$O$1452,MATCH(B238,Historical!$B$7:$B$1452,0))=0,"n/a",((INDEX(Historical!$C$7:$C$1452,MATCH(B238,Historical!$B$7:$B$1452,0))/INDEX(Historical!$O$7:$O$1452,MATCH(B238,Historical!$B$7:$B$1452,0)))^(1/10)-1)*100)</f>
        <v>3.6150429301250675</v>
      </c>
      <c r="W238" s="803">
        <f t="shared" si="55"/>
        <v>2.6738246269549175</v>
      </c>
      <c r="X238" s="804">
        <f t="shared" si="56"/>
        <v>0.32989729740845297</v>
      </c>
      <c r="Y238" s="756"/>
      <c r="Z238" s="745">
        <f t="shared" si="57"/>
        <v>148.57142857142858</v>
      </c>
      <c r="AA238" s="678">
        <f t="shared" si="58"/>
        <v>48.757142857142867</v>
      </c>
      <c r="AB238" s="679">
        <v>12</v>
      </c>
      <c r="AC238" s="959">
        <v>0.7</v>
      </c>
      <c r="AD238" s="959">
        <v>6.08</v>
      </c>
      <c r="AE238" s="959">
        <v>7.02</v>
      </c>
      <c r="AF238" s="959">
        <v>2.36</v>
      </c>
      <c r="AG238" s="959">
        <v>4.9000000000000004</v>
      </c>
      <c r="AH238" s="959">
        <v>5</v>
      </c>
      <c r="AI238" s="959">
        <v>9.85</v>
      </c>
      <c r="AJ238" s="959">
        <v>29.299999999999997</v>
      </c>
      <c r="AK238" s="959">
        <v>8</v>
      </c>
      <c r="AL238" s="969">
        <v>6070</v>
      </c>
      <c r="AM238" s="964">
        <v>5.79</v>
      </c>
      <c r="AN238" s="959">
        <v>1.68</v>
      </c>
      <c r="AO238" s="845">
        <f t="shared" si="59"/>
        <v>-36.043979467628375</v>
      </c>
      <c r="AP238" s="846">
        <f t="shared" si="60"/>
        <v>12.713163389514492</v>
      </c>
      <c r="AQ238" s="680">
        <f t="shared" si="61"/>
        <v>126.14337354171008</v>
      </c>
      <c r="AR238" s="745">
        <f>INDEX(Historical!$C$7:$C$1452,MATCH(B238,Historical!$B$7:$B$1452,0))*IF(AH238="n/a",1.03,IF(AH238&lt;0,1.01,IF(AH238&gt;10,1.1,(1+AH238/100))))</f>
        <v>0.96600000000000008</v>
      </c>
      <c r="AS238" s="678">
        <f t="shared" si="62"/>
        <v>1.0611510000000002</v>
      </c>
      <c r="AT238" s="678">
        <f t="shared" si="67"/>
        <v>1.1460430800000003</v>
      </c>
      <c r="AU238" s="678">
        <f t="shared" si="67"/>
        <v>1.2377265264000004</v>
      </c>
      <c r="AV238" s="678">
        <f t="shared" si="67"/>
        <v>1.3367446485120005</v>
      </c>
      <c r="AW238" s="745">
        <f t="shared" si="63"/>
        <v>5.7476652549120022</v>
      </c>
      <c r="AX238" s="854">
        <f t="shared" si="64"/>
        <v>16.840507632323472</v>
      </c>
      <c r="AY238" s="1090">
        <v>0.65</v>
      </c>
      <c r="AZ238" s="964">
        <v>5.6000000000000005</v>
      </c>
      <c r="BA238" s="964">
        <v>-17.86</v>
      </c>
      <c r="BB238" s="964">
        <v>-4.37</v>
      </c>
      <c r="BC238" s="964">
        <v>-9.06</v>
      </c>
      <c r="BE238" s="701">
        <v>2011</v>
      </c>
      <c r="BF238" s="986" t="e">
        <f>#VALUE!</f>
        <v>#VALUE!</v>
      </c>
      <c r="BG238" s="972">
        <v>1.4000000000000001</v>
      </c>
    </row>
    <row r="239" spans="1:59" ht="11.25" customHeight="1" x14ac:dyDescent="0.2">
      <c r="A239" s="566" t="s">
        <v>212</v>
      </c>
      <c r="B239" s="651" t="s">
        <v>213</v>
      </c>
      <c r="C239" s="1080" t="s">
        <v>113</v>
      </c>
      <c r="D239" s="1080" t="s">
        <v>214</v>
      </c>
      <c r="E239" s="835">
        <v>63</v>
      </c>
      <c r="F239" s="554">
        <v>2</v>
      </c>
      <c r="G239" s="554" t="s">
        <v>116</v>
      </c>
      <c r="H239" s="554" t="s">
        <v>38</v>
      </c>
      <c r="I239" s="959">
        <v>70.95</v>
      </c>
      <c r="J239" s="745">
        <f t="shared" si="52"/>
        <v>2.7061310782241015</v>
      </c>
      <c r="K239" s="968">
        <v>0.48</v>
      </c>
      <c r="L239" s="679">
        <v>4</v>
      </c>
      <c r="M239" s="736">
        <f t="shared" si="53"/>
        <v>1.92</v>
      </c>
      <c r="N239" s="644" t="s">
        <v>150</v>
      </c>
      <c r="O239" s="838">
        <v>0.47</v>
      </c>
      <c r="P239" s="958">
        <v>43343</v>
      </c>
      <c r="Q239" s="958">
        <v>43360</v>
      </c>
      <c r="R239" s="736">
        <f t="shared" si="54"/>
        <v>2.1276595744680873</v>
      </c>
      <c r="S239" s="802">
        <f>IF(INDEX(Historical!$D$7:$D$1452,MATCH(B239,Historical!$B$7:$B$1452,0))=0,"n/a",(INDEX(Historical!$C$7:$C$1452,MATCH(B239,Historical!$B$7:$B$1452,0))/INDEX(Historical!$D$7:$D$1452,MATCH(B239,Historical!$B$7:$B$1452,0))-1)*100)</f>
        <v>5.8139534883720811</v>
      </c>
      <c r="T239" s="802">
        <f>IF(INDEX(Historical!$F$7:$F$1452,MATCH(B239,Historical!$B$7:$B$1452,0))=0,"n/a",((INDEX(Historical!$C$7:$C$1452,MATCH(B239,Historical!$B$7:$B$1452,0))/INDEX(Historical!$F$7:$F$1452,MATCH(B239,Historical!$B$7:$B$1452,0)))^(1/3)-1)*100)</f>
        <v>5.498567649356767</v>
      </c>
      <c r="U239" s="802">
        <f>IF(INDEX(Historical!$I$7:$I$1452,MATCH(B239,Historical!$B$7:$B$1452,0))=0,"n/a",((INDEX(Historical!$C$7:$C$1452,MATCH(B239,Historical!$B$7:$B$1452,0))/INDEX(Historical!$I$7:$I$1452,MATCH(B239,Historical!$B$7:$B$1452,0)))^(1/5)-1)*100)</f>
        <v>10.376203787112438</v>
      </c>
      <c r="V239" s="802">
        <f>IF(INDEX(Historical!$O$7:$O$1452,MATCH(B239,Historical!$B$7:$B$1452,0))=0,"n/a",((INDEX(Historical!$C$7:$C$1452,MATCH(B239,Historical!$B$7:$B$1452,0))/INDEX(Historical!$O$7:$O$1452,MATCH(B239,Historical!$B$7:$B$1452,0)))^(1/10)-1)*100)</f>
        <v>10.961883032238461</v>
      </c>
      <c r="W239" s="803">
        <f t="shared" si="55"/>
        <v>0.94657129223112813</v>
      </c>
      <c r="X239" s="804">
        <f t="shared" si="56"/>
        <v>1.6212818417363184</v>
      </c>
      <c r="Y239" s="967"/>
      <c r="Z239" s="745">
        <f t="shared" si="57"/>
        <v>43.835616438356162</v>
      </c>
      <c r="AA239" s="678">
        <f t="shared" si="58"/>
        <v>16.198630136986303</v>
      </c>
      <c r="AB239" s="679">
        <v>12</v>
      </c>
      <c r="AC239" s="959">
        <v>4.38</v>
      </c>
      <c r="AD239" s="959">
        <v>1.18</v>
      </c>
      <c r="AE239" s="959">
        <v>1.5</v>
      </c>
      <c r="AF239" s="959">
        <v>3.8</v>
      </c>
      <c r="AG239" s="959">
        <v>20.100000000000001</v>
      </c>
      <c r="AH239" s="959">
        <v>48.4</v>
      </c>
      <c r="AI239" s="959">
        <v>16.05</v>
      </c>
      <c r="AJ239" s="959">
        <v>6.4</v>
      </c>
      <c r="AK239" s="959">
        <v>13.76</v>
      </c>
      <c r="AL239" s="969">
        <v>10770</v>
      </c>
      <c r="AM239" s="964">
        <v>0.5</v>
      </c>
      <c r="AN239" s="959">
        <v>1.19</v>
      </c>
      <c r="AO239" s="845">
        <f t="shared" si="59"/>
        <v>-3.1162952716497632</v>
      </c>
      <c r="AP239" s="846">
        <f t="shared" si="60"/>
        <v>13.08233486533654</v>
      </c>
      <c r="AQ239" s="680">
        <f t="shared" si="61"/>
        <v>65.401591448138333</v>
      </c>
      <c r="AR239" s="745">
        <f>INDEX(Historical!$C$7:$C$1452,MATCH(B239,Historical!$B$7:$B$1452,0))*IF(AH239="n/a",1.03,IF(AH239&lt;0,1.01,IF(AH239&gt;10,1.1,(1+AH239/100))))</f>
        <v>2.0019999999999998</v>
      </c>
      <c r="AS239" s="678">
        <f t="shared" si="62"/>
        <v>2.2021999999999999</v>
      </c>
      <c r="AT239" s="678">
        <f t="shared" si="67"/>
        <v>2.4224200000000002</v>
      </c>
      <c r="AU239" s="678">
        <f t="shared" si="67"/>
        <v>2.6646620000000003</v>
      </c>
      <c r="AV239" s="678">
        <f t="shared" si="67"/>
        <v>2.9311282000000007</v>
      </c>
      <c r="AW239" s="745">
        <f t="shared" si="63"/>
        <v>12.222410200000002</v>
      </c>
      <c r="AX239" s="854">
        <f t="shared" si="64"/>
        <v>17.226793798449616</v>
      </c>
      <c r="AY239" s="1090">
        <v>1.36</v>
      </c>
      <c r="AZ239" s="964">
        <v>7.7799999999999994</v>
      </c>
      <c r="BA239" s="964">
        <v>-21.39</v>
      </c>
      <c r="BB239" s="964">
        <v>-12.389999999999999</v>
      </c>
      <c r="BC239" s="964">
        <v>-11.600000000000001</v>
      </c>
      <c r="BE239" s="701">
        <v>1956</v>
      </c>
      <c r="BF239" s="986" t="e">
        <f>#VALUE!</f>
        <v>#VALUE!</v>
      </c>
      <c r="BG239" s="972">
        <v>7.6</v>
      </c>
    </row>
    <row r="240" spans="1:59" ht="11.25" customHeight="1" x14ac:dyDescent="0.2">
      <c r="A240" s="566" t="s">
        <v>1138</v>
      </c>
      <c r="B240" s="651" t="s">
        <v>1139</v>
      </c>
      <c r="C240" s="1080" t="s">
        <v>132</v>
      </c>
      <c r="D240" s="1080" t="s">
        <v>4416</v>
      </c>
      <c r="E240" s="835">
        <v>10</v>
      </c>
      <c r="F240" s="554">
        <v>330</v>
      </c>
      <c r="G240" s="554" t="s">
        <v>116</v>
      </c>
      <c r="H240" s="554" t="s">
        <v>116</v>
      </c>
      <c r="I240" s="966">
        <v>110.3</v>
      </c>
      <c r="J240" s="745">
        <f t="shared" si="52"/>
        <v>3.4270172257479601</v>
      </c>
      <c r="K240" s="968">
        <v>0.94499999999999995</v>
      </c>
      <c r="L240" s="679">
        <v>4</v>
      </c>
      <c r="M240" s="736">
        <f t="shared" si="53"/>
        <v>3.78</v>
      </c>
      <c r="N240" s="644" t="s">
        <v>496</v>
      </c>
      <c r="O240" s="838">
        <v>0.88249999999999995</v>
      </c>
      <c r="P240" s="958">
        <v>43448</v>
      </c>
      <c r="Q240" s="958">
        <v>43480</v>
      </c>
      <c r="R240" s="736">
        <f t="shared" si="54"/>
        <v>7.0821529745042495</v>
      </c>
      <c r="S240" s="802">
        <f>IF(INDEX(Historical!$D$7:$D$1452,MATCH(B240,Historical!$B$7:$B$1452,0))=0,"n/a",(INDEX(Historical!$C$7:$C$1452,MATCH(B240,Historical!$B$7:$B$1452,0))/INDEX(Historical!$D$7:$D$1452,MATCH(B240,Historical!$B$7:$B$1452,0))-1)*100)</f>
        <v>7.1428571428571397</v>
      </c>
      <c r="T240" s="802">
        <f>IF(INDEX(Historical!$F$7:$F$1452,MATCH(B240,Historical!$B$7:$B$1452,0))=0,"n/a",((INDEX(Historical!$C$7:$C$1452,MATCH(B240,Historical!$B$7:$B$1452,0))/INDEX(Historical!$F$7:$F$1452,MATCH(B240,Historical!$B$7:$B$1452,0)))^(1/3)-1)*100)</f>
        <v>7.518485463098501</v>
      </c>
      <c r="U240" s="802">
        <f>IF(INDEX(Historical!$I$7:$I$1452,MATCH(B240,Historical!$B$7:$B$1452,0))=0,"n/a",((INDEX(Historical!$C$7:$C$1452,MATCH(B240,Historical!$B$7:$B$1452,0))/INDEX(Historical!$I$7:$I$1452,MATCH(B240,Historical!$B$7:$B$1452,0)))^(1/5)-1)*100)</f>
        <v>6.7323830350709324</v>
      </c>
      <c r="V240" s="802">
        <f>IF(INDEX(Historical!$O$7:$O$1452,MATCH(B240,Historical!$B$7:$B$1452,0))=0,"n/a",((INDEX(Historical!$C$7:$C$1452,MATCH(B240,Historical!$B$7:$B$1452,0))/INDEX(Historical!$O$7:$O$1452,MATCH(B240,Historical!$B$7:$B$1452,0)))^(1/10)-1)*100)</f>
        <v>4.5244299979131153</v>
      </c>
      <c r="W240" s="803">
        <f t="shared" si="55"/>
        <v>1.4880068954931851</v>
      </c>
      <c r="X240" s="804">
        <f t="shared" si="56"/>
        <v>0.54734821423340907</v>
      </c>
      <c r="Y240" s="756"/>
      <c r="Z240" s="745">
        <f t="shared" si="57"/>
        <v>50.874831763122472</v>
      </c>
      <c r="AA240" s="678">
        <f t="shared" si="58"/>
        <v>14.845222072678331</v>
      </c>
      <c r="AB240" s="679">
        <v>12</v>
      </c>
      <c r="AC240" s="959">
        <v>7.43</v>
      </c>
      <c r="AD240" s="959">
        <v>2.7</v>
      </c>
      <c r="AE240" s="959">
        <v>1.53</v>
      </c>
      <c r="AF240" s="959">
        <v>1.97</v>
      </c>
      <c r="AG240" s="959">
        <v>12.3</v>
      </c>
      <c r="AH240" s="959">
        <v>42.5</v>
      </c>
      <c r="AI240" s="959">
        <v>-1.27</v>
      </c>
      <c r="AJ240" s="959">
        <v>12.3</v>
      </c>
      <c r="AK240" s="959">
        <v>5.5</v>
      </c>
      <c r="AL240" s="969">
        <v>21010</v>
      </c>
      <c r="AM240" s="964">
        <v>0.2</v>
      </c>
      <c r="AN240" s="959">
        <v>1.34</v>
      </c>
      <c r="AO240" s="845">
        <f t="shared" si="59"/>
        <v>-4.685821811859439</v>
      </c>
      <c r="AP240" s="846">
        <f t="shared" si="60"/>
        <v>10.159400260818892</v>
      </c>
      <c r="AQ240" s="680">
        <f t="shared" si="61"/>
        <v>14.00796752503517</v>
      </c>
      <c r="AR240" s="745">
        <f>INDEX(Historical!$C$7:$C$1452,MATCH(B240,Historical!$B$7:$B$1452,0))*IF(AH240="n/a",1.03,IF(AH240&lt;0,1.01,IF(AH240&gt;10,1.1,(1+AH240/100))))</f>
        <v>3.63</v>
      </c>
      <c r="AS240" s="678">
        <f t="shared" si="62"/>
        <v>3.6663000000000001</v>
      </c>
      <c r="AT240" s="678">
        <f t="shared" si="67"/>
        <v>3.8679465</v>
      </c>
      <c r="AU240" s="678">
        <f t="shared" si="67"/>
        <v>4.0806835574999996</v>
      </c>
      <c r="AV240" s="678">
        <f t="shared" si="67"/>
        <v>4.3051211531624993</v>
      </c>
      <c r="AW240" s="745">
        <f t="shared" si="63"/>
        <v>19.550051210662499</v>
      </c>
      <c r="AX240" s="854">
        <f t="shared" si="64"/>
        <v>17.724434461162737</v>
      </c>
      <c r="AY240" s="1090">
        <v>0.19</v>
      </c>
      <c r="AZ240" s="964">
        <v>17.03</v>
      </c>
      <c r="BA240" s="964">
        <v>-8.84</v>
      </c>
      <c r="BB240" s="964">
        <v>-4.7</v>
      </c>
      <c r="BC240" s="964">
        <v>1.8399999999999999</v>
      </c>
      <c r="BE240" s="701">
        <v>2010</v>
      </c>
      <c r="BF240" s="986" t="e">
        <f>#VALUE!</f>
        <v>#VALUE!</v>
      </c>
      <c r="BG240" s="972">
        <v>3.5000000000000004</v>
      </c>
    </row>
    <row r="241" spans="1:59" ht="11.25" customHeight="1" x14ac:dyDescent="0.2">
      <c r="A241" s="645" t="s">
        <v>551</v>
      </c>
      <c r="B241" s="651" t="s">
        <v>552</v>
      </c>
      <c r="C241" s="1080" t="s">
        <v>132</v>
      </c>
      <c r="D241" s="1080" t="s">
        <v>4417</v>
      </c>
      <c r="E241" s="835">
        <v>14</v>
      </c>
      <c r="F241" s="554">
        <v>269</v>
      </c>
      <c r="G241" s="554" t="s">
        <v>38</v>
      </c>
      <c r="H241" s="554" t="s">
        <v>38</v>
      </c>
      <c r="I241" s="966">
        <v>86.3</v>
      </c>
      <c r="J241" s="745">
        <f t="shared" si="52"/>
        <v>4.3012746234067212</v>
      </c>
      <c r="K241" s="968">
        <v>0.92800000000000005</v>
      </c>
      <c r="L241" s="679">
        <v>4</v>
      </c>
      <c r="M241" s="736">
        <f t="shared" si="53"/>
        <v>3.7120000000000002</v>
      </c>
      <c r="N241" s="644" t="s">
        <v>383</v>
      </c>
      <c r="O241" s="838">
        <v>0.89</v>
      </c>
      <c r="P241" s="958">
        <v>43328</v>
      </c>
      <c r="Q241" s="958">
        <v>43360</v>
      </c>
      <c r="R241" s="736">
        <f t="shared" si="54"/>
        <v>4.2696629213483179</v>
      </c>
      <c r="S241" s="802">
        <f>IF(INDEX(Historical!$D$7:$D$1452,MATCH(B241,Historical!$B$7:$B$1452,0))=0,"n/a",(INDEX(Historical!$C$7:$C$1452,MATCH(B241,Historical!$B$7:$B$1452,0))/INDEX(Historical!$D$7:$D$1452,MATCH(B241,Historical!$B$7:$B$1452,0))-1)*100)</f>
        <v>3.8690476190476275</v>
      </c>
      <c r="T241" s="802">
        <f>IF(INDEX(Historical!$F$7:$F$1452,MATCH(B241,Historical!$B$7:$B$1452,0))=0,"n/a",((INDEX(Historical!$C$7:$C$1452,MATCH(B241,Historical!$B$7:$B$1452,0))/INDEX(Historical!$F$7:$F$1452,MATCH(B241,Historical!$B$7:$B$1452,0)))^(1/3)-1)*100)</f>
        <v>3.475680468899256</v>
      </c>
      <c r="U241" s="802">
        <f>IF(INDEX(Historical!$I$7:$I$1452,MATCH(B241,Historical!$B$7:$B$1452,0))=0,"n/a",((INDEX(Historical!$C$7:$C$1452,MATCH(B241,Historical!$B$7:$B$1452,0))/INDEX(Historical!$I$7:$I$1452,MATCH(B241,Historical!$B$7:$B$1452,0)))^(1/5)-1)*100)</f>
        <v>2.8671149673405782</v>
      </c>
      <c r="V241" s="802">
        <f>IF(INDEX(Historical!$O$7:$O$1452,MATCH(B241,Historical!$B$7:$B$1452,0))=0,"n/a",((INDEX(Historical!$C$7:$C$1452,MATCH(B241,Historical!$B$7:$B$1452,0))/INDEX(Historical!$O$7:$O$1452,MATCH(B241,Historical!$B$7:$B$1452,0)))^(1/10)-1)*100)</f>
        <v>3.0672223697240319</v>
      </c>
      <c r="W241" s="803">
        <f t="shared" si="55"/>
        <v>0.93475940826505577</v>
      </c>
      <c r="X241" s="804">
        <f t="shared" si="56"/>
        <v>0.32955344452190555</v>
      </c>
      <c r="Y241" s="764"/>
      <c r="Z241" s="745">
        <f t="shared" si="57"/>
        <v>93.737373737373744</v>
      </c>
      <c r="AA241" s="678">
        <f t="shared" si="58"/>
        <v>21.792929292929294</v>
      </c>
      <c r="AB241" s="679">
        <v>12</v>
      </c>
      <c r="AC241" s="959">
        <v>3.96</v>
      </c>
      <c r="AD241" s="959">
        <v>4.95</v>
      </c>
      <c r="AE241" s="959">
        <v>2.66</v>
      </c>
      <c r="AF241" s="959">
        <v>1.43</v>
      </c>
      <c r="AG241" s="959">
        <v>6.9</v>
      </c>
      <c r="AH241" s="959">
        <v>13.900000000000002</v>
      </c>
      <c r="AI241" s="959">
        <v>4.5600000000000005</v>
      </c>
      <c r="AJ241" s="959">
        <v>8.6999999999999993</v>
      </c>
      <c r="AK241" s="959">
        <v>4.41</v>
      </c>
      <c r="AL241" s="969">
        <v>64280</v>
      </c>
      <c r="AM241" s="964">
        <v>6.9999999999999993E-2</v>
      </c>
      <c r="AN241" s="959">
        <v>1.32</v>
      </c>
      <c r="AO241" s="845">
        <f t="shared" si="59"/>
        <v>-14.624539702181995</v>
      </c>
      <c r="AP241" s="846">
        <f t="shared" si="60"/>
        <v>7.1683895907472994</v>
      </c>
      <c r="AQ241" s="680">
        <f t="shared" si="61"/>
        <v>17.688645518378788</v>
      </c>
      <c r="AR241" s="745">
        <f>INDEX(Historical!$C$7:$C$1452,MATCH(B241,Historical!$B$7:$B$1452,0))*IF(AH241="n/a",1.03,IF(AH241&lt;0,1.01,IF(AH241&gt;10,1.1,(1+AH241/100))))</f>
        <v>3.8390000000000004</v>
      </c>
      <c r="AS241" s="678">
        <f t="shared" si="62"/>
        <v>4.0140584000000006</v>
      </c>
      <c r="AT241" s="678">
        <f t="shared" si="67"/>
        <v>4.1910783754400009</v>
      </c>
      <c r="AU241" s="678">
        <f t="shared" si="67"/>
        <v>4.3759049317969048</v>
      </c>
      <c r="AV241" s="678">
        <f t="shared" si="67"/>
        <v>4.5688823392891482</v>
      </c>
      <c r="AW241" s="745">
        <f t="shared" si="63"/>
        <v>20.988924046526051</v>
      </c>
      <c r="AX241" s="854">
        <f t="shared" si="64"/>
        <v>24.32088533780539</v>
      </c>
      <c r="AY241" s="1090">
        <v>0</v>
      </c>
      <c r="AZ241" s="964">
        <v>19.93</v>
      </c>
      <c r="BA241" s="964">
        <v>-5.53</v>
      </c>
      <c r="BB241" s="964">
        <v>0.16</v>
      </c>
      <c r="BC241" s="964">
        <v>6.97</v>
      </c>
      <c r="BE241" s="701">
        <v>2005</v>
      </c>
      <c r="BF241" s="986" t="e">
        <f>#VALUE!</f>
        <v>#VALUE!</v>
      </c>
      <c r="BG241" s="972">
        <v>2.1</v>
      </c>
    </row>
    <row r="242" spans="1:59" ht="11.25" customHeight="1" x14ac:dyDescent="0.2">
      <c r="A242" s="645" t="s">
        <v>553</v>
      </c>
      <c r="B242" s="651" t="s">
        <v>554</v>
      </c>
      <c r="C242" s="1080" t="s">
        <v>113</v>
      </c>
      <c r="D242" s="1080" t="s">
        <v>4450</v>
      </c>
      <c r="E242" s="835">
        <v>12</v>
      </c>
      <c r="F242" s="554">
        <v>296</v>
      </c>
      <c r="G242" s="554" t="s">
        <v>107</v>
      </c>
      <c r="H242" s="554" t="s">
        <v>107</v>
      </c>
      <c r="I242" s="966">
        <v>142.74</v>
      </c>
      <c r="J242" s="745">
        <f t="shared" si="52"/>
        <v>1.4642006445285132</v>
      </c>
      <c r="K242" s="968">
        <v>0.52249999999999996</v>
      </c>
      <c r="L242" s="679">
        <v>4</v>
      </c>
      <c r="M242" s="736">
        <f t="shared" si="53"/>
        <v>2.09</v>
      </c>
      <c r="N242" s="644" t="s">
        <v>229</v>
      </c>
      <c r="O242" s="838">
        <v>0.50249999999999995</v>
      </c>
      <c r="P242" s="695">
        <v>43152</v>
      </c>
      <c r="Q242" s="695">
        <v>43168</v>
      </c>
      <c r="R242" s="736">
        <f t="shared" si="54"/>
        <v>3.9800995024875663</v>
      </c>
      <c r="S242" s="802">
        <f>IF(INDEX(Historical!$D$7:$D$1452,MATCH(B242,Historical!$B$7:$B$1452,0))=0,"n/a",(INDEX(Historical!$C$7:$C$1452,MATCH(B242,Historical!$B$7:$B$1452,0))/INDEX(Historical!$D$7:$D$1452,MATCH(B242,Historical!$B$7:$B$1452,0))-1)*100)</f>
        <v>4.1450777202072464</v>
      </c>
      <c r="T242" s="802">
        <f>IF(INDEX(Historical!$F$7:$F$1452,MATCH(B242,Historical!$B$7:$B$1452,0))=0,"n/a",((INDEX(Historical!$C$7:$C$1452,MATCH(B242,Historical!$B$7:$B$1452,0))/INDEX(Historical!$F$7:$F$1452,MATCH(B242,Historical!$B$7:$B$1452,0)))^(1/3)-1)*100)</f>
        <v>4.5268340555473463</v>
      </c>
      <c r="U242" s="802">
        <f>IF(INDEX(Historical!$I$7:$I$1452,MATCH(B242,Historical!$B$7:$B$1452,0))=0,"n/a",((INDEX(Historical!$C$7:$C$1452,MATCH(B242,Historical!$B$7:$B$1452,0))/INDEX(Historical!$I$7:$I$1452,MATCH(B242,Historical!$B$7:$B$1452,0)))^(1/5)-1)*100)</f>
        <v>5.7475937394526389</v>
      </c>
      <c r="V242" s="802">
        <f>IF(INDEX(Historical!$O$7:$O$1452,MATCH(B242,Historical!$B$7:$B$1452,0))=0,"n/a",((INDEX(Historical!$C$7:$C$1452,MATCH(B242,Historical!$B$7:$B$1452,0))/INDEX(Historical!$O$7:$O$1452,MATCH(B242,Historical!$B$7:$B$1452,0)))^(1/10)-1)*100)</f>
        <v>7.230814732682167</v>
      </c>
      <c r="W242" s="803">
        <f t="shared" si="55"/>
        <v>0.79487498324004924</v>
      </c>
      <c r="X242" s="804" t="str">
        <f t="shared" si="56"/>
        <v>n/a</v>
      </c>
      <c r="Y242" s="651"/>
      <c r="Z242" s="745">
        <f t="shared" si="57"/>
        <v>24.851367419738406</v>
      </c>
      <c r="AA242" s="678">
        <f t="shared" si="58"/>
        <v>16.972651605231867</v>
      </c>
      <c r="AB242" s="679">
        <v>12</v>
      </c>
      <c r="AC242" s="959">
        <v>8.41</v>
      </c>
      <c r="AD242" s="959">
        <v>2.95</v>
      </c>
      <c r="AE242" s="959">
        <v>2.99</v>
      </c>
      <c r="AF242" s="959" t="s">
        <v>138</v>
      </c>
      <c r="AG242" s="959">
        <v>-29.2</v>
      </c>
      <c r="AH242" s="959">
        <v>116.5</v>
      </c>
      <c r="AI242" s="959">
        <v>4.0599999999999996</v>
      </c>
      <c r="AJ242" s="959">
        <v>-1.4000000000000001</v>
      </c>
      <c r="AK242" s="959">
        <v>5.75</v>
      </c>
      <c r="AL242" s="969">
        <v>5360</v>
      </c>
      <c r="AM242" s="964">
        <v>0.2</v>
      </c>
      <c r="AN242" s="959" t="s">
        <v>138</v>
      </c>
      <c r="AO242" s="845">
        <f t="shared" si="59"/>
        <v>-9.7608572212507152</v>
      </c>
      <c r="AP242" s="846">
        <f t="shared" si="60"/>
        <v>7.211794383981152</v>
      </c>
      <c r="AQ242" s="680" t="str">
        <f t="shared" si="61"/>
        <v>n/a</v>
      </c>
      <c r="AR242" s="745">
        <f>INDEX(Historical!$C$7:$C$1452,MATCH(B242,Historical!$B$7:$B$1452,0))*IF(AH242="n/a",1.03,IF(AH242&lt;0,1.01,IF(AH242&gt;10,1.1,(1+AH242/100))))</f>
        <v>2.2109999999999999</v>
      </c>
      <c r="AS242" s="678">
        <f t="shared" si="62"/>
        <v>2.3007665999999998</v>
      </c>
      <c r="AT242" s="678">
        <f t="shared" si="67"/>
        <v>2.4330606795</v>
      </c>
      <c r="AU242" s="678">
        <f t="shared" si="67"/>
        <v>2.5729616685712502</v>
      </c>
      <c r="AV242" s="678">
        <f t="shared" si="67"/>
        <v>2.7209069645140973</v>
      </c>
      <c r="AW242" s="745">
        <f t="shared" si="63"/>
        <v>12.238695912585346</v>
      </c>
      <c r="AX242" s="854">
        <f t="shared" si="64"/>
        <v>8.5741179155004517</v>
      </c>
      <c r="AY242" s="1090">
        <v>0.83</v>
      </c>
      <c r="AZ242" s="964">
        <v>35.4</v>
      </c>
      <c r="BA242" s="964">
        <v>-1.5599999999999998</v>
      </c>
      <c r="BB242" s="964">
        <v>0.1</v>
      </c>
      <c r="BC242" s="964">
        <v>7.57</v>
      </c>
      <c r="BE242" s="701">
        <v>2007</v>
      </c>
      <c r="BF242" s="986" t="e">
        <f>#VALUE!</f>
        <v>#VALUE!</v>
      </c>
      <c r="BG242" s="972">
        <v>11.200000000000001</v>
      </c>
    </row>
    <row r="243" spans="1:59" ht="11.25" customHeight="1" x14ac:dyDescent="0.2">
      <c r="A243" s="645" t="s">
        <v>1140</v>
      </c>
      <c r="B243" s="651" t="s">
        <v>1141</v>
      </c>
      <c r="C243" s="1080" t="s">
        <v>248</v>
      </c>
      <c r="D243" s="1080" t="s">
        <v>4441</v>
      </c>
      <c r="E243" s="835">
        <v>7</v>
      </c>
      <c r="F243" s="554">
        <v>584</v>
      </c>
      <c r="G243" s="554" t="s">
        <v>107</v>
      </c>
      <c r="H243" s="554" t="s">
        <v>107</v>
      </c>
      <c r="I243" s="966">
        <v>64.12</v>
      </c>
      <c r="J243" s="745">
        <f t="shared" si="52"/>
        <v>2.1678103555832813</v>
      </c>
      <c r="K243" s="968">
        <v>0.34749999999999998</v>
      </c>
      <c r="L243" s="679">
        <v>4</v>
      </c>
      <c r="M243" s="736">
        <f t="shared" si="53"/>
        <v>1.39</v>
      </c>
      <c r="N243" s="644" t="s">
        <v>717</v>
      </c>
      <c r="O243" s="838">
        <v>0.32250000000000001</v>
      </c>
      <c r="P243" s="958">
        <v>43168</v>
      </c>
      <c r="Q243" s="958">
        <v>43180</v>
      </c>
      <c r="R243" s="736">
        <f t="shared" si="54"/>
        <v>7.7519379844961129</v>
      </c>
      <c r="S243" s="802">
        <f>IF(INDEX(Historical!$D$7:$D$1452,MATCH(B243,Historical!$B$7:$B$1452,0))=0,"n/a",(INDEX(Historical!$C$7:$C$1452,MATCH(B243,Historical!$B$7:$B$1452,0))/INDEX(Historical!$D$7:$D$1452,MATCH(B243,Historical!$B$7:$B$1452,0))-1)*100)</f>
        <v>7.5000000000000178</v>
      </c>
      <c r="T243" s="802">
        <f>IF(INDEX(Historical!$F$7:$F$1452,MATCH(B243,Historical!$B$7:$B$1452,0))=0,"n/a",((INDEX(Historical!$C$7:$C$1452,MATCH(B243,Historical!$B$7:$B$1452,0))/INDEX(Historical!$F$7:$F$1452,MATCH(B243,Historical!$B$7:$B$1452,0)))^(1/3)-1)*100)</f>
        <v>11.926767417742724</v>
      </c>
      <c r="U243" s="802">
        <f>IF(INDEX(Historical!$I$7:$I$1452,MATCH(B243,Historical!$B$7:$B$1452,0))=0,"n/a",((INDEX(Historical!$C$7:$C$1452,MATCH(B243,Historical!$B$7:$B$1452,0))/INDEX(Historical!$I$7:$I$1452,MATCH(B243,Historical!$B$7:$B$1452,0)))^(1/5)-1)*100)</f>
        <v>16.543402167042554</v>
      </c>
      <c r="V243" s="802" t="str">
        <f>IF(INDEX(Historical!$O$7:$O$1452,MATCH(B243,Historical!$B$7:$B$1452,0))=0,"n/a",((INDEX(Historical!$C$7:$C$1452,MATCH(B243,Historical!$B$7:$B$1452,0))/INDEX(Historical!$O$7:$O$1452,MATCH(B243,Historical!$B$7:$B$1452,0)))^(1/10)-1)*100)</f>
        <v>n/a</v>
      </c>
      <c r="W243" s="803" t="str">
        <f t="shared" si="55"/>
        <v>n/a</v>
      </c>
      <c r="X243" s="804">
        <f t="shared" si="56"/>
        <v>0.85717109673795611</v>
      </c>
      <c r="Y243" s="759"/>
      <c r="Z243" s="745">
        <f t="shared" si="57"/>
        <v>52.651515151515149</v>
      </c>
      <c r="AA243" s="678">
        <f t="shared" si="58"/>
        <v>24.287878787878789</v>
      </c>
      <c r="AB243" s="679">
        <v>12</v>
      </c>
      <c r="AC243" s="959">
        <v>2.64</v>
      </c>
      <c r="AD243" s="959">
        <v>1.84</v>
      </c>
      <c r="AE243" s="959">
        <v>4.47</v>
      </c>
      <c r="AF243" s="961" t="s">
        <v>138</v>
      </c>
      <c r="AG243" s="962">
        <v>-55.800000000000004</v>
      </c>
      <c r="AH243" s="959">
        <v>6.5</v>
      </c>
      <c r="AI243" s="959">
        <v>5.4</v>
      </c>
      <c r="AJ243" s="959">
        <v>19.3</v>
      </c>
      <c r="AK243" s="959">
        <v>13.200000000000001</v>
      </c>
      <c r="AL243" s="969">
        <v>5500</v>
      </c>
      <c r="AM243" s="964">
        <v>0.4</v>
      </c>
      <c r="AN243" s="959" t="s">
        <v>138</v>
      </c>
      <c r="AO243" s="845">
        <f t="shared" si="59"/>
        <v>-5.5766662652529533</v>
      </c>
      <c r="AP243" s="846">
        <f t="shared" si="60"/>
        <v>18.711212522625836</v>
      </c>
      <c r="AQ243" s="680" t="str">
        <f t="shared" si="61"/>
        <v>n/a</v>
      </c>
      <c r="AR243" s="745">
        <f>INDEX(Historical!$C$7:$C$1452,MATCH(B243,Historical!$B$7:$B$1452,0))*IF(AH243="n/a",1.03,IF(AH243&lt;0,1.01,IF(AH243&gt;10,1.1,(1+AH243/100))))</f>
        <v>1.37385</v>
      </c>
      <c r="AS243" s="678">
        <f t="shared" si="62"/>
        <v>1.4480379000000001</v>
      </c>
      <c r="AT243" s="678">
        <f t="shared" si="67"/>
        <v>1.5928416900000002</v>
      </c>
      <c r="AU243" s="678">
        <f t="shared" si="67"/>
        <v>1.7521258590000004</v>
      </c>
      <c r="AV243" s="678">
        <f t="shared" si="67"/>
        <v>1.9273384449000006</v>
      </c>
      <c r="AW243" s="745">
        <f t="shared" si="63"/>
        <v>8.0941938939000018</v>
      </c>
      <c r="AX243" s="854">
        <f t="shared" si="64"/>
        <v>12.623508880068623</v>
      </c>
      <c r="AY243" s="1090">
        <v>0.51</v>
      </c>
      <c r="AZ243" s="964">
        <v>12.950000000000001</v>
      </c>
      <c r="BA243" s="964">
        <v>-16.869999999999997</v>
      </c>
      <c r="BB243" s="964">
        <v>-9.69</v>
      </c>
      <c r="BC243" s="964">
        <v>-6.67</v>
      </c>
      <c r="BE243" s="701">
        <v>2012</v>
      </c>
      <c r="BF243" s="986" t="e">
        <f>#VALUE!</f>
        <v>#VALUE!</v>
      </c>
      <c r="BG243" s="972">
        <v>10.8</v>
      </c>
    </row>
    <row r="244" spans="1:59" ht="11.25" customHeight="1" x14ac:dyDescent="0.2">
      <c r="A244" s="566" t="s">
        <v>555</v>
      </c>
      <c r="B244" s="651" t="s">
        <v>556</v>
      </c>
      <c r="C244" s="1080" t="s">
        <v>109</v>
      </c>
      <c r="D244" s="1080" t="s">
        <v>4427</v>
      </c>
      <c r="E244" s="835">
        <v>19</v>
      </c>
      <c r="F244" s="554">
        <v>171</v>
      </c>
      <c r="G244" s="554" t="s">
        <v>107</v>
      </c>
      <c r="H244" s="554" t="s">
        <v>107</v>
      </c>
      <c r="I244" s="959">
        <v>16.5</v>
      </c>
      <c r="J244" s="745">
        <f t="shared" si="52"/>
        <v>2.2424242424242422</v>
      </c>
      <c r="K244" s="974">
        <v>9.2499999999999999E-2</v>
      </c>
      <c r="L244" s="679">
        <v>4</v>
      </c>
      <c r="M244" s="736">
        <f t="shared" si="53"/>
        <v>0.37</v>
      </c>
      <c r="N244" s="644" t="s">
        <v>120</v>
      </c>
      <c r="O244" s="839">
        <v>0.09</v>
      </c>
      <c r="P244" s="958">
        <v>43328</v>
      </c>
      <c r="Q244" s="958">
        <v>43350</v>
      </c>
      <c r="R244" s="736">
        <f t="shared" si="54"/>
        <v>2.7777777777777803</v>
      </c>
      <c r="S244" s="802">
        <f>IF(INDEX(Historical!$D$7:$D$1452,MATCH(B244,Historical!$B$7:$B$1452,0))=0,"n/a",(INDEX(Historical!$C$7:$C$1452,MATCH(B244,Historical!$B$7:$B$1452,0))/INDEX(Historical!$D$7:$D$1452,MATCH(B244,Historical!$B$7:$B$1452,0))-1)*100)</f>
        <v>7.9365079365079305</v>
      </c>
      <c r="T244" s="802">
        <f>IF(INDEX(Historical!$F$7:$F$1452,MATCH(B244,Historical!$B$7:$B$1452,0))=0,"n/a",((INDEX(Historical!$C$7:$C$1452,MATCH(B244,Historical!$B$7:$B$1452,0))/INDEX(Historical!$F$7:$F$1452,MATCH(B244,Historical!$B$7:$B$1452,0)))^(1/3)-1)*100)</f>
        <v>4.8461047966767312</v>
      </c>
      <c r="U244" s="802">
        <f>IF(INDEX(Historical!$I$7:$I$1452,MATCH(B244,Historical!$B$7:$B$1452,0))=0,"n/a",((INDEX(Historical!$C$7:$C$1452,MATCH(B244,Historical!$B$7:$B$1452,0))/INDEX(Historical!$I$7:$I$1452,MATCH(B244,Historical!$B$7:$B$1452,0)))^(1/5)-1)*100)</f>
        <v>3.5921415782331101</v>
      </c>
      <c r="V244" s="802">
        <f>IF(INDEX(Historical!$O$7:$O$1452,MATCH(B244,Historical!$B$7:$B$1452,0))=0,"n/a",((INDEX(Historical!$C$7:$C$1452,MATCH(B244,Historical!$B$7:$B$1452,0))/INDEX(Historical!$O$7:$O$1452,MATCH(B244,Historical!$B$7:$B$1452,0)))^(1/10)-1)*100)</f>
        <v>3.4499959081036868</v>
      </c>
      <c r="W244" s="803">
        <f t="shared" si="55"/>
        <v>1.0412016923833265</v>
      </c>
      <c r="X244" s="804">
        <f t="shared" si="56"/>
        <v>0.12386695097355553</v>
      </c>
      <c r="Y244" s="759"/>
      <c r="Z244" s="745">
        <f t="shared" si="57"/>
        <v>41.111111111111107</v>
      </c>
      <c r="AA244" s="678">
        <f t="shared" si="58"/>
        <v>18.333333333333332</v>
      </c>
      <c r="AB244" s="679">
        <v>6</v>
      </c>
      <c r="AC244" s="959">
        <v>0.9</v>
      </c>
      <c r="AD244" s="959">
        <v>1.83</v>
      </c>
      <c r="AE244" s="959">
        <v>2.82</v>
      </c>
      <c r="AF244" s="961">
        <v>0.98</v>
      </c>
      <c r="AG244" s="959">
        <v>4.5999999999999996</v>
      </c>
      <c r="AH244" s="959">
        <v>-11.700000000000001</v>
      </c>
      <c r="AI244" s="959">
        <v>71.350000000000009</v>
      </c>
      <c r="AJ244" s="959">
        <v>28.999999999999996</v>
      </c>
      <c r="AK244" s="959">
        <v>10</v>
      </c>
      <c r="AL244" s="969">
        <v>93.23</v>
      </c>
      <c r="AM244" s="964">
        <v>3.2</v>
      </c>
      <c r="AN244" s="959">
        <v>0.27</v>
      </c>
      <c r="AO244" s="845">
        <f t="shared" si="59"/>
        <v>-12.498767512675979</v>
      </c>
      <c r="AP244" s="846">
        <f t="shared" si="60"/>
        <v>5.8345658206573523</v>
      </c>
      <c r="AQ244" s="680">
        <f t="shared" si="61"/>
        <v>-10.640136609408446</v>
      </c>
      <c r="AR244" s="745">
        <f>INDEX(Historical!$C$7:$C$1452,MATCH(B244,Historical!$B$7:$B$1452,0))*IF(AH244="n/a",1.03,IF(AH244&lt;0,1.01,IF(AH244&gt;10,1.1,(1+AH244/100))))</f>
        <v>0.34339999999999998</v>
      </c>
      <c r="AS244" s="678">
        <f t="shared" si="62"/>
        <v>0.37774000000000002</v>
      </c>
      <c r="AT244" s="678">
        <f t="shared" si="67"/>
        <v>0.41551400000000005</v>
      </c>
      <c r="AU244" s="678">
        <f t="shared" si="67"/>
        <v>0.45706540000000007</v>
      </c>
      <c r="AV244" s="678">
        <f t="shared" si="67"/>
        <v>0.50277194000000014</v>
      </c>
      <c r="AW244" s="745">
        <f t="shared" si="63"/>
        <v>2.09649134</v>
      </c>
      <c r="AX244" s="854">
        <f t="shared" si="64"/>
        <v>12.70600812121212</v>
      </c>
      <c r="AY244" s="1090">
        <v>0.38</v>
      </c>
      <c r="AZ244" s="964">
        <v>16.2</v>
      </c>
      <c r="BA244" s="964">
        <v>-24.14</v>
      </c>
      <c r="BB244" s="964">
        <v>-2.2999999999999998</v>
      </c>
      <c r="BC244" s="964">
        <v>-12.36</v>
      </c>
      <c r="BE244" s="701">
        <v>2000</v>
      </c>
      <c r="BF244" s="986" t="e">
        <f>#VALUE!</f>
        <v>#VALUE!</v>
      </c>
      <c r="BG244" s="972">
        <v>0.5</v>
      </c>
    </row>
    <row r="245" spans="1:59" ht="11.25" customHeight="1" x14ac:dyDescent="0.2">
      <c r="A245" s="645" t="s">
        <v>215</v>
      </c>
      <c r="B245" s="651" t="s">
        <v>216</v>
      </c>
      <c r="C245" s="1080" t="s">
        <v>109</v>
      </c>
      <c r="D245" s="1080" t="s">
        <v>4427</v>
      </c>
      <c r="E245" s="835">
        <v>32</v>
      </c>
      <c r="F245" s="554">
        <v>87</v>
      </c>
      <c r="G245" s="554" t="s">
        <v>107</v>
      </c>
      <c r="H245" s="554" t="s">
        <v>107</v>
      </c>
      <c r="I245" s="966">
        <v>30.99</v>
      </c>
      <c r="J245" s="745">
        <f t="shared" si="52"/>
        <v>3.0977734753146176</v>
      </c>
      <c r="K245" s="968">
        <v>0.24</v>
      </c>
      <c r="L245" s="679">
        <v>4</v>
      </c>
      <c r="M245" s="736">
        <f t="shared" si="53"/>
        <v>0.96</v>
      </c>
      <c r="N245" s="644" t="s">
        <v>978</v>
      </c>
      <c r="O245" s="838">
        <v>0.23</v>
      </c>
      <c r="P245" s="958">
        <v>43308</v>
      </c>
      <c r="Q245" s="958">
        <v>43325</v>
      </c>
      <c r="R245" s="736">
        <f t="shared" si="54"/>
        <v>4.3478260869565135</v>
      </c>
      <c r="S245" s="802">
        <f>IF(INDEX(Historical!$D$7:$D$1452,MATCH(B245,Historical!$B$7:$B$1452,0))=0,"n/a",(INDEX(Historical!$C$7:$C$1452,MATCH(B245,Historical!$B$7:$B$1452,0))/INDEX(Historical!$D$7:$D$1452,MATCH(B245,Historical!$B$7:$B$1452,0))-1)*100)</f>
        <v>7.3170731707317138</v>
      </c>
      <c r="T245" s="802">
        <f>IF(INDEX(Historical!$F$7:$F$1452,MATCH(B245,Historical!$B$7:$B$1452,0))=0,"n/a",((INDEX(Historical!$C$7:$C$1452,MATCH(B245,Historical!$B$7:$B$1452,0))/INDEX(Historical!$F$7:$F$1452,MATCH(B245,Historical!$B$7:$B$1452,0)))^(1/3)-1)*100)</f>
        <v>4.5515917149420382</v>
      </c>
      <c r="U245" s="802">
        <f>IF(INDEX(Historical!$I$7:$I$1452,MATCH(B245,Historical!$B$7:$B$1452,0))=0,"n/a",((INDEX(Historical!$C$7:$C$1452,MATCH(B245,Historical!$B$7:$B$1452,0))/INDEX(Historical!$I$7:$I$1452,MATCH(B245,Historical!$B$7:$B$1452,0)))^(1/5)-1)*100)</f>
        <v>3.8082721435300781</v>
      </c>
      <c r="V245" s="802">
        <f>IF(INDEX(Historical!$O$7:$O$1452,MATCH(B245,Historical!$B$7:$B$1452,0))=0,"n/a",((INDEX(Historical!$C$7:$C$1452,MATCH(B245,Historical!$B$7:$B$1452,0))/INDEX(Historical!$O$7:$O$1452,MATCH(B245,Historical!$B$7:$B$1452,0)))^(1/10)-1)*100)</f>
        <v>3.2357862679155636</v>
      </c>
      <c r="W245" s="803">
        <f t="shared" si="55"/>
        <v>1.1769232663142797</v>
      </c>
      <c r="X245" s="804" t="str">
        <f t="shared" si="56"/>
        <v>n/a</v>
      </c>
      <c r="Y245" s="759"/>
      <c r="Z245" s="745" t="str">
        <f t="shared" si="57"/>
        <v>n/a</v>
      </c>
      <c r="AA245" s="678" t="str">
        <f t="shared" si="58"/>
        <v>n/a</v>
      </c>
      <c r="AB245" s="679">
        <v>12</v>
      </c>
      <c r="AC245" s="959" t="s">
        <v>138</v>
      </c>
      <c r="AD245" s="959" t="s">
        <v>138</v>
      </c>
      <c r="AE245" s="959" t="s">
        <v>138</v>
      </c>
      <c r="AF245" s="959" t="s">
        <v>138</v>
      </c>
      <c r="AG245" s="959" t="s">
        <v>138</v>
      </c>
      <c r="AH245" s="959" t="s">
        <v>138</v>
      </c>
      <c r="AI245" s="959" t="s">
        <v>138</v>
      </c>
      <c r="AJ245" s="959" t="s">
        <v>138</v>
      </c>
      <c r="AK245" s="959" t="s">
        <v>138</v>
      </c>
      <c r="AL245" s="969" t="s">
        <v>138</v>
      </c>
      <c r="AM245" s="964" t="s">
        <v>138</v>
      </c>
      <c r="AN245" s="959" t="s">
        <v>138</v>
      </c>
      <c r="AO245" s="845" t="str">
        <f t="shared" si="59"/>
        <v>n/a</v>
      </c>
      <c r="AP245" s="846">
        <f t="shared" si="60"/>
        <v>6.9060456188446953</v>
      </c>
      <c r="AQ245" s="680" t="str">
        <f t="shared" si="61"/>
        <v>n/a</v>
      </c>
      <c r="AR245" s="745">
        <f>INDEX(Historical!$C$7:$C$1452,MATCH(B245,Historical!$B$7:$B$1452,0))*IF(AH245="n/a",1.03,IF(AH245&lt;0,1.01,IF(AH245&gt;10,1.1,(1+AH245/100))))</f>
        <v>0.90639999999999998</v>
      </c>
      <c r="AS245" s="678">
        <f t="shared" si="62"/>
        <v>0.93359199999999998</v>
      </c>
      <c r="AT245" s="678">
        <f t="shared" si="67"/>
        <v>0.96159976000000003</v>
      </c>
      <c r="AU245" s="678">
        <f t="shared" si="67"/>
        <v>0.99044775280000008</v>
      </c>
      <c r="AV245" s="678">
        <f t="shared" si="67"/>
        <v>1.020161185384</v>
      </c>
      <c r="AW245" s="745">
        <f t="shared" si="63"/>
        <v>4.8122006981840002</v>
      </c>
      <c r="AX245" s="854">
        <f t="shared" si="64"/>
        <v>15.528237167421752</v>
      </c>
      <c r="AY245" s="1090" t="s">
        <v>138</v>
      </c>
      <c r="AZ245" s="964" t="s">
        <v>138</v>
      </c>
      <c r="BA245" s="964" t="s">
        <v>138</v>
      </c>
      <c r="BB245" s="964" t="s">
        <v>138</v>
      </c>
      <c r="BC245" s="964" t="s">
        <v>138</v>
      </c>
      <c r="BD245" s="1006" t="s">
        <v>4351</v>
      </c>
      <c r="BE245" s="701">
        <v>1987</v>
      </c>
      <c r="BF245" s="986" t="e">
        <f>#VALUE!</f>
        <v>#VALUE!</v>
      </c>
      <c r="BG245" s="972" t="s">
        <v>138</v>
      </c>
    </row>
    <row r="246" spans="1:59" s="882" customFormat="1" ht="11.25" customHeight="1" x14ac:dyDescent="0.2">
      <c r="A246" s="861" t="s">
        <v>1142</v>
      </c>
      <c r="B246" s="890" t="s">
        <v>1143</v>
      </c>
      <c r="C246" s="1080" t="s">
        <v>4407</v>
      </c>
      <c r="D246" s="1080" t="s">
        <v>4408</v>
      </c>
      <c r="E246" s="862">
        <v>7</v>
      </c>
      <c r="F246" s="554">
        <v>630</v>
      </c>
      <c r="G246" s="1179" t="s">
        <v>107</v>
      </c>
      <c r="H246" s="1179" t="s">
        <v>107</v>
      </c>
      <c r="I246" s="863">
        <v>91.73</v>
      </c>
      <c r="J246" s="864">
        <f t="shared" si="52"/>
        <v>3.1396489698026815</v>
      </c>
      <c r="K246" s="865">
        <v>0.72</v>
      </c>
      <c r="L246" s="866">
        <v>4</v>
      </c>
      <c r="M246" s="867">
        <f t="shared" si="53"/>
        <v>2.88</v>
      </c>
      <c r="N246" s="868" t="s">
        <v>153</v>
      </c>
      <c r="O246" s="869">
        <v>0.64</v>
      </c>
      <c r="P246" s="870">
        <v>43370</v>
      </c>
      <c r="Q246" s="870">
        <v>43388</v>
      </c>
      <c r="R246" s="867">
        <f t="shared" si="54"/>
        <v>12.499999999999993</v>
      </c>
      <c r="S246" s="802">
        <f>IF(INDEX(Historical!$D$7:$D$1452,MATCH(B246,Historical!$B$7:$B$1452,0))=0,"n/a",(INDEX(Historical!$C$7:$C$1452,MATCH(B246,Historical!$B$7:$B$1452,0))/INDEX(Historical!$D$7:$D$1452,MATCH(B246,Historical!$B$7:$B$1452,0))-1)*100)</f>
        <v>3.2786885245901676</v>
      </c>
      <c r="T246" s="802">
        <f>IF(INDEX(Historical!$F$7:$F$1452,MATCH(B246,Historical!$B$7:$B$1452,0))=0,"n/a",((INDEX(Historical!$C$7:$C$1452,MATCH(B246,Historical!$B$7:$B$1452,0))/INDEX(Historical!$F$7:$F$1452,MATCH(B246,Historical!$B$7:$B$1452,0)))^(1/3)-1)*100)</f>
        <v>4.3155828045921885</v>
      </c>
      <c r="U246" s="802">
        <f>IF(INDEX(Historical!$I$7:$I$1452,MATCH(B246,Historical!$B$7:$B$1452,0))=0,"n/a",((INDEX(Historical!$C$7:$C$1452,MATCH(B246,Historical!$B$7:$B$1452,0))/INDEX(Historical!$I$7:$I$1452,MATCH(B246,Historical!$B$7:$B$1452,0)))^(1/5)-1)*100)</f>
        <v>3.7137289336648172</v>
      </c>
      <c r="V246" s="802">
        <f>IF(INDEX(Historical!$O$7:$O$1452,MATCH(B246,Historical!$B$7:$B$1452,0))=0,"n/a",((INDEX(Historical!$C$7:$C$1452,MATCH(B246,Historical!$B$7:$B$1452,0))/INDEX(Historical!$O$7:$O$1452,MATCH(B246,Historical!$B$7:$B$1452,0)))^(1/10)-1)*100)</f>
        <v>2.3380304557162335</v>
      </c>
      <c r="W246" s="871">
        <f t="shared" si="55"/>
        <v>1.5884005807474186</v>
      </c>
      <c r="X246" s="872">
        <f t="shared" si="56"/>
        <v>0.16579147025289362</v>
      </c>
      <c r="Y246" s="897"/>
      <c r="Z246" s="864">
        <f t="shared" si="57"/>
        <v>115.19999999999999</v>
      </c>
      <c r="AA246" s="874">
        <f t="shared" si="58"/>
        <v>36.692</v>
      </c>
      <c r="AB246" s="866">
        <v>12</v>
      </c>
      <c r="AC246" s="875">
        <v>2.5</v>
      </c>
      <c r="AD246" s="875">
        <v>4.7699999999999996</v>
      </c>
      <c r="AE246" s="875">
        <v>11.74</v>
      </c>
      <c r="AF246" s="875">
        <v>3.77</v>
      </c>
      <c r="AG246" s="875">
        <v>10.8</v>
      </c>
      <c r="AH246" s="875">
        <v>-16.5</v>
      </c>
      <c r="AI246" s="875">
        <v>-11.16</v>
      </c>
      <c r="AJ246" s="875">
        <v>22.400000000000002</v>
      </c>
      <c r="AK246" s="875">
        <v>7.7</v>
      </c>
      <c r="AL246" s="876">
        <v>3450</v>
      </c>
      <c r="AM246" s="877">
        <v>0.6</v>
      </c>
      <c r="AN246" s="875">
        <v>1.26</v>
      </c>
      <c r="AO246" s="878">
        <f t="shared" si="59"/>
        <v>-29.838622096532504</v>
      </c>
      <c r="AP246" s="879">
        <f t="shared" si="60"/>
        <v>6.8533779034674982</v>
      </c>
      <c r="AQ246" s="880">
        <f t="shared" si="61"/>
        <v>147.95056855035531</v>
      </c>
      <c r="AR246" s="745">
        <f>INDEX(Historical!$C$7:$C$1452,MATCH(B246,Historical!$B$7:$B$1452,0))*IF(AH246="n/a",1.03,IF(AH246&lt;0,1.01,IF(AH246&gt;10,1.1,(1+AH246/100))))</f>
        <v>2.5451999999999999</v>
      </c>
      <c r="AS246" s="874">
        <f t="shared" si="62"/>
        <v>2.5706519999999999</v>
      </c>
      <c r="AT246" s="874">
        <f t="shared" si="67"/>
        <v>2.7685922039999999</v>
      </c>
      <c r="AU246" s="874">
        <f t="shared" si="67"/>
        <v>2.9817738037079997</v>
      </c>
      <c r="AV246" s="874">
        <f t="shared" si="67"/>
        <v>3.2113703865935155</v>
      </c>
      <c r="AW246" s="864">
        <f t="shared" si="63"/>
        <v>14.077588394301515</v>
      </c>
      <c r="AX246" s="881">
        <f t="shared" si="64"/>
        <v>15.346765937317686</v>
      </c>
      <c r="AY246" s="1091">
        <v>0.71</v>
      </c>
      <c r="AZ246" s="877">
        <v>18</v>
      </c>
      <c r="BA246" s="877">
        <v>-10.11</v>
      </c>
      <c r="BB246" s="877">
        <v>-5.8000000000000007</v>
      </c>
      <c r="BC246" s="877">
        <v>-1.94</v>
      </c>
      <c r="BD246" s="1007"/>
      <c r="BE246" s="701">
        <v>2012</v>
      </c>
      <c r="BF246" s="986" t="e">
        <f>#VALUE!</f>
        <v>#VALUE!</v>
      </c>
      <c r="BG246" s="938">
        <v>4.3999999999999995</v>
      </c>
    </row>
    <row r="247" spans="1:59" ht="11.25" customHeight="1" x14ac:dyDescent="0.2">
      <c r="A247" s="566" t="s">
        <v>1144</v>
      </c>
      <c r="B247" s="651" t="s">
        <v>1145</v>
      </c>
      <c r="C247" s="1080" t="s">
        <v>124</v>
      </c>
      <c r="D247" s="1080" t="s">
        <v>4256</v>
      </c>
      <c r="E247" s="835">
        <v>9</v>
      </c>
      <c r="F247" s="554">
        <v>412</v>
      </c>
      <c r="G247" s="554" t="s">
        <v>116</v>
      </c>
      <c r="H247" s="554" t="s">
        <v>116</v>
      </c>
      <c r="I247" s="966">
        <v>73.11</v>
      </c>
      <c r="J247" s="745">
        <f t="shared" si="52"/>
        <v>3.3921488168513196</v>
      </c>
      <c r="K247" s="968">
        <v>0.62</v>
      </c>
      <c r="L247" s="679">
        <v>4</v>
      </c>
      <c r="M247" s="736">
        <f t="shared" si="53"/>
        <v>2.48</v>
      </c>
      <c r="N247" s="644" t="s">
        <v>509</v>
      </c>
      <c r="O247" s="838">
        <v>0.56000000000000005</v>
      </c>
      <c r="P247" s="958">
        <v>43448</v>
      </c>
      <c r="Q247" s="958">
        <v>43469</v>
      </c>
      <c r="R247" s="736">
        <f t="shared" si="54"/>
        <v>10.714285714285703</v>
      </c>
      <c r="S247" s="802">
        <f>IF(INDEX(Historical!$D$7:$D$1452,MATCH(B247,Historical!$B$7:$B$1452,0))=0,"n/a",(INDEX(Historical!$C$7:$C$1452,MATCH(B247,Historical!$B$7:$B$1452,0))/INDEX(Historical!$D$7:$D$1452,MATCH(B247,Historical!$B$7:$B$1452,0))-1)*100)</f>
        <v>10.869565217391308</v>
      </c>
      <c r="T247" s="802">
        <f>IF(INDEX(Historical!$F$7:$F$1452,MATCH(B247,Historical!$B$7:$B$1452,0))=0,"n/a",((INDEX(Historical!$C$7:$C$1452,MATCH(B247,Historical!$B$7:$B$1452,0))/INDEX(Historical!$F$7:$F$1452,MATCH(B247,Historical!$B$7:$B$1452,0)))^(1/3)-1)*100)</f>
        <v>13.370669304847693</v>
      </c>
      <c r="U247" s="802">
        <f>IF(INDEX(Historical!$I$7:$I$1452,MATCH(B247,Historical!$B$7:$B$1452,0))=0,"n/a",((INDEX(Historical!$C$7:$C$1452,MATCH(B247,Historical!$B$7:$B$1452,0))/INDEX(Historical!$I$7:$I$1452,MATCH(B247,Historical!$B$7:$B$1452,0)))^(1/5)-1)*100)</f>
        <v>14.424590174890017</v>
      </c>
      <c r="V247" s="802">
        <f>IF(INDEX(Historical!$O$7:$O$1452,MATCH(B247,Historical!$B$7:$B$1452,0))=0,"n/a",((INDEX(Historical!$C$7:$C$1452,MATCH(B247,Historical!$B$7:$B$1452,0))/INDEX(Historical!$O$7:$O$1452,MATCH(B247,Historical!$B$7:$B$1452,0)))^(1/10)-1)*100)</f>
        <v>8.7714077995258322</v>
      </c>
      <c r="W247" s="803">
        <f t="shared" si="55"/>
        <v>1.6445011456051315</v>
      </c>
      <c r="X247" s="804">
        <f t="shared" si="56"/>
        <v>0.73594847831071508</v>
      </c>
      <c r="Y247" s="756"/>
      <c r="Z247" s="745">
        <f t="shared" si="57"/>
        <v>29.771908763505401</v>
      </c>
      <c r="AA247" s="678">
        <f t="shared" si="58"/>
        <v>8.7767106842737093</v>
      </c>
      <c r="AB247" s="679">
        <v>12</v>
      </c>
      <c r="AC247" s="959">
        <v>8.33</v>
      </c>
      <c r="AD247" s="959">
        <v>0.86</v>
      </c>
      <c r="AE247" s="959">
        <v>1.03</v>
      </c>
      <c r="AF247" s="959">
        <v>1.74</v>
      </c>
      <c r="AG247" s="959">
        <v>27.200000000000003</v>
      </c>
      <c r="AH247" s="961">
        <v>24.3</v>
      </c>
      <c r="AI247" s="961">
        <v>8.67</v>
      </c>
      <c r="AJ247" s="959">
        <v>19.600000000000001</v>
      </c>
      <c r="AK247" s="959">
        <v>10.220000000000001</v>
      </c>
      <c r="AL247" s="969">
        <v>10460</v>
      </c>
      <c r="AM247" s="964">
        <v>0.2</v>
      </c>
      <c r="AN247" s="959">
        <v>1.1200000000000001</v>
      </c>
      <c r="AO247" s="845">
        <f t="shared" si="59"/>
        <v>9.0400283074676295</v>
      </c>
      <c r="AP247" s="846">
        <f t="shared" si="60"/>
        <v>17.816738991741339</v>
      </c>
      <c r="AQ247" s="680">
        <f t="shared" si="61"/>
        <v>-17.614789378361916</v>
      </c>
      <c r="AR247" s="745">
        <f>INDEX(Historical!$C$7:$C$1452,MATCH(B247,Historical!$B$7:$B$1452,0))*IF(AH247="n/a",1.03,IF(AH247&lt;0,1.01,IF(AH247&gt;10,1.1,(1+AH247/100))))</f>
        <v>2.2440000000000002</v>
      </c>
      <c r="AS247" s="678">
        <f t="shared" si="62"/>
        <v>2.4385548000000004</v>
      </c>
      <c r="AT247" s="678">
        <f t="shared" ref="AT247:AV266" si="68">IF($AK247="n/a",1.03*AS247,IF($AK247&lt;0,1.01*AS247,IF($AK247&gt;10,1.1*AS247,(1+$AK247/100)*AS247)))</f>
        <v>2.6824102800000005</v>
      </c>
      <c r="AU247" s="678">
        <f t="shared" si="68"/>
        <v>2.9506513080000007</v>
      </c>
      <c r="AV247" s="678">
        <f t="shared" si="68"/>
        <v>3.245716438800001</v>
      </c>
      <c r="AW247" s="745">
        <f t="shared" si="63"/>
        <v>13.561332826800003</v>
      </c>
      <c r="AX247" s="854">
        <f t="shared" si="64"/>
        <v>18.549217380385723</v>
      </c>
      <c r="AY247" s="1090">
        <v>1.19</v>
      </c>
      <c r="AZ247" s="964">
        <v>8.4699999999999989</v>
      </c>
      <c r="BA247" s="964">
        <v>-34.979999999999997</v>
      </c>
      <c r="BB247" s="964">
        <v>-5.72</v>
      </c>
      <c r="BC247" s="964">
        <v>-23.5</v>
      </c>
      <c r="BE247" s="701">
        <v>2011</v>
      </c>
      <c r="BF247" s="986" t="e">
        <f>#VALUE!</f>
        <v>#VALUE!</v>
      </c>
      <c r="BG247" s="972">
        <v>9.5</v>
      </c>
    </row>
    <row r="248" spans="1:59" ht="11.25" customHeight="1" x14ac:dyDescent="0.2">
      <c r="A248" s="566" t="s">
        <v>1146</v>
      </c>
      <c r="B248" s="651" t="s">
        <v>1147</v>
      </c>
      <c r="C248" s="1080" t="s">
        <v>113</v>
      </c>
      <c r="D248" s="1080" t="s">
        <v>4451</v>
      </c>
      <c r="E248" s="835">
        <v>9</v>
      </c>
      <c r="F248" s="554">
        <v>355</v>
      </c>
      <c r="G248" s="554" t="s">
        <v>116</v>
      </c>
      <c r="H248" s="554" t="s">
        <v>116</v>
      </c>
      <c r="I248" s="966">
        <v>68.66</v>
      </c>
      <c r="J248" s="745">
        <f t="shared" si="52"/>
        <v>3.8450334983979033</v>
      </c>
      <c r="K248" s="968">
        <v>0.66</v>
      </c>
      <c r="L248" s="679">
        <v>4</v>
      </c>
      <c r="M248" s="736">
        <f t="shared" si="53"/>
        <v>2.64</v>
      </c>
      <c r="N248" s="644" t="s">
        <v>601</v>
      </c>
      <c r="O248" s="838">
        <v>0.6</v>
      </c>
      <c r="P248" s="958">
        <v>43168</v>
      </c>
      <c r="Q248" s="958">
        <v>43182</v>
      </c>
      <c r="R248" s="736">
        <f t="shared" si="54"/>
        <v>10.000000000000009</v>
      </c>
      <c r="S248" s="802">
        <f>IF(INDEX(Historical!$D$7:$D$1452,MATCH(B248,Historical!$B$7:$B$1452,0))=0,"n/a",(INDEX(Historical!$C$7:$C$1452,MATCH(B248,Historical!$B$7:$B$1452,0))/INDEX(Historical!$D$7:$D$1452,MATCH(B248,Historical!$B$7:$B$1452,0))-1)*100)</f>
        <v>5.2631578947368363</v>
      </c>
      <c r="T248" s="802">
        <f>IF(INDEX(Historical!$F$7:$F$1452,MATCH(B248,Historical!$B$7:$B$1452,0))=0,"n/a",((INDEX(Historical!$C$7:$C$1452,MATCH(B248,Historical!$B$7:$B$1452,0))/INDEX(Historical!$F$7:$F$1452,MATCH(B248,Historical!$B$7:$B$1452,0)))^(1/3)-1)*100)</f>
        <v>6.9838912459786684</v>
      </c>
      <c r="U248" s="802">
        <f>IF(INDEX(Historical!$I$7:$I$1452,MATCH(B248,Historical!$B$7:$B$1452,0))=0,"n/a",((INDEX(Historical!$C$7:$C$1452,MATCH(B248,Historical!$B$7:$B$1452,0))/INDEX(Historical!$I$7:$I$1452,MATCH(B248,Historical!$B$7:$B$1452,0)))^(1/5)-1)*100)</f>
        <v>9.5654257747853855</v>
      </c>
      <c r="V248" s="802">
        <f>IF(INDEX(Historical!$O$7:$O$1452,MATCH(B248,Historical!$B$7:$B$1452,0))=0,"n/a",((INDEX(Historical!$C$7:$C$1452,MATCH(B248,Historical!$B$7:$B$1452,0))/INDEX(Historical!$O$7:$O$1452,MATCH(B248,Historical!$B$7:$B$1452,0)))^(1/10)-1)*100)</f>
        <v>10.80804153352133</v>
      </c>
      <c r="W248" s="803">
        <f t="shared" si="55"/>
        <v>0.88502859145369217</v>
      </c>
      <c r="X248" s="804">
        <f t="shared" si="56"/>
        <v>0.70855005739151</v>
      </c>
      <c r="Y248" s="758" t="s">
        <v>288</v>
      </c>
      <c r="Z248" s="745">
        <f t="shared" si="57"/>
        <v>55.462184873949582</v>
      </c>
      <c r="AA248" s="678">
        <f t="shared" si="58"/>
        <v>14.42436974789916</v>
      </c>
      <c r="AB248" s="679">
        <v>12</v>
      </c>
      <c r="AC248" s="959">
        <v>4.76</v>
      </c>
      <c r="AD248" s="959">
        <v>1.37</v>
      </c>
      <c r="AE248" s="959">
        <v>1.43</v>
      </c>
      <c r="AF248" s="959">
        <v>1.78</v>
      </c>
      <c r="AG248" s="959">
        <v>12.7</v>
      </c>
      <c r="AH248" s="959">
        <v>55.800000000000004</v>
      </c>
      <c r="AI248" s="959">
        <v>9.82</v>
      </c>
      <c r="AJ248" s="959">
        <v>13.5</v>
      </c>
      <c r="AK248" s="959">
        <v>10.54</v>
      </c>
      <c r="AL248" s="969">
        <v>30450</v>
      </c>
      <c r="AM248" s="964">
        <v>0.1</v>
      </c>
      <c r="AN248" s="959">
        <v>0.43</v>
      </c>
      <c r="AO248" s="845">
        <f t="shared" si="59"/>
        <v>-1.0139104747158711</v>
      </c>
      <c r="AP248" s="846">
        <f t="shared" si="60"/>
        <v>13.410459273183289</v>
      </c>
      <c r="AQ248" s="680">
        <f t="shared" si="61"/>
        <v>6.8235890538133948</v>
      </c>
      <c r="AR248" s="745">
        <f>INDEX(Historical!$C$7:$C$1452,MATCH(B248,Historical!$B$7:$B$1452,0))*IF(AH248="n/a",1.03,IF(AH248&lt;0,1.01,IF(AH248&gt;10,1.1,(1+AH248/100))))</f>
        <v>2.64</v>
      </c>
      <c r="AS248" s="678">
        <f t="shared" si="62"/>
        <v>2.8992480000000005</v>
      </c>
      <c r="AT248" s="678">
        <f t="shared" si="68"/>
        <v>3.1891728000000006</v>
      </c>
      <c r="AU248" s="678">
        <f t="shared" si="68"/>
        <v>3.508090080000001</v>
      </c>
      <c r="AV248" s="678">
        <f t="shared" si="68"/>
        <v>3.8588990880000016</v>
      </c>
      <c r="AW248" s="745">
        <f t="shared" si="63"/>
        <v>16.095409968000006</v>
      </c>
      <c r="AX248" s="854">
        <f t="shared" si="64"/>
        <v>23.442193370230129</v>
      </c>
      <c r="AY248" s="1090">
        <v>1.37</v>
      </c>
      <c r="AZ248" s="964">
        <v>6.52</v>
      </c>
      <c r="BA248" s="964">
        <v>-23.580000000000002</v>
      </c>
      <c r="BB248" s="964">
        <v>-5.52</v>
      </c>
      <c r="BC248" s="964">
        <v>-12.13</v>
      </c>
      <c r="BE248" s="701">
        <v>2010</v>
      </c>
      <c r="BF248" s="986" t="e">
        <f>#VALUE!</f>
        <v>#VALUE!</v>
      </c>
      <c r="BG248" s="972">
        <v>6.7</v>
      </c>
    </row>
    <row r="249" spans="1:59" ht="11.25" customHeight="1" x14ac:dyDescent="0.2">
      <c r="A249" s="566" t="s">
        <v>217</v>
      </c>
      <c r="B249" s="651" t="s">
        <v>218</v>
      </c>
      <c r="C249" s="1080" t="s">
        <v>109</v>
      </c>
      <c r="D249" s="1080" t="s">
        <v>4423</v>
      </c>
      <c r="E249" s="835">
        <v>38</v>
      </c>
      <c r="F249" s="554">
        <v>69</v>
      </c>
      <c r="G249" s="554" t="s">
        <v>107</v>
      </c>
      <c r="H249" s="554" t="s">
        <v>107</v>
      </c>
      <c r="I249" s="959">
        <v>35.18</v>
      </c>
      <c r="J249" s="745">
        <f t="shared" si="52"/>
        <v>3.9795338260375215</v>
      </c>
      <c r="K249" s="968">
        <v>0.35</v>
      </c>
      <c r="L249" s="679">
        <v>4</v>
      </c>
      <c r="M249" s="736">
        <f t="shared" si="53"/>
        <v>1.4</v>
      </c>
      <c r="N249" s="644" t="s">
        <v>108</v>
      </c>
      <c r="O249" s="838">
        <v>0.31</v>
      </c>
      <c r="P249" s="958">
        <v>43403</v>
      </c>
      <c r="Q249" s="958">
        <v>43419</v>
      </c>
      <c r="R249" s="736">
        <f t="shared" si="54"/>
        <v>12.903225806451607</v>
      </c>
      <c r="S249" s="802">
        <f>IF(INDEX(Historical!$D$7:$D$1452,MATCH(B249,Historical!$B$7:$B$1452,0))=0,"n/a",(INDEX(Historical!$C$7:$C$1452,MATCH(B249,Historical!$B$7:$B$1452,0))/INDEX(Historical!$D$7:$D$1452,MATCH(B249,Historical!$B$7:$B$1452,0))-1)*100)</f>
        <v>6.976744186046524</v>
      </c>
      <c r="T249" s="802">
        <f>IF(INDEX(Historical!$F$7:$F$1452,MATCH(B249,Historical!$B$7:$B$1452,0))=0,"n/a",((INDEX(Historical!$C$7:$C$1452,MATCH(B249,Historical!$B$7:$B$1452,0))/INDEX(Historical!$F$7:$F$1452,MATCH(B249,Historical!$B$7:$B$1452,0)))^(1/3)-1)*100)</f>
        <v>8.1148830028069838</v>
      </c>
      <c r="U249" s="802">
        <f>IF(INDEX(Historical!$I$7:$I$1452,MATCH(B249,Historical!$B$7:$B$1452,0))=0,"n/a",((INDEX(Historical!$C$7:$C$1452,MATCH(B249,Historical!$B$7:$B$1452,0))/INDEX(Historical!$I$7:$I$1452,MATCH(B249,Historical!$B$7:$B$1452,0)))^(1/5)-1)*100)</f>
        <v>8.0738561153020463</v>
      </c>
      <c r="V249" s="802">
        <f>IF(INDEX(Historical!$O$7:$O$1452,MATCH(B249,Historical!$B$7:$B$1452,0))=0,"n/a",((INDEX(Historical!$C$7:$C$1452,MATCH(B249,Historical!$B$7:$B$1452,0))/INDEX(Historical!$O$7:$O$1452,MATCH(B249,Historical!$B$7:$B$1452,0)))^(1/10)-1)*100)</f>
        <v>8.4707808240899407</v>
      </c>
      <c r="W249" s="803">
        <f t="shared" si="55"/>
        <v>0.95314189836442398</v>
      </c>
      <c r="X249" s="804">
        <f t="shared" si="56"/>
        <v>0.4834644380420387</v>
      </c>
      <c r="Y249" s="759"/>
      <c r="Z249" s="745">
        <f t="shared" si="57"/>
        <v>42.296072507552864</v>
      </c>
      <c r="AA249" s="678">
        <f t="shared" si="58"/>
        <v>10.628398791540786</v>
      </c>
      <c r="AB249" s="679">
        <v>10</v>
      </c>
      <c r="AC249" s="959">
        <v>3.31</v>
      </c>
      <c r="AD249" s="959">
        <v>0.7</v>
      </c>
      <c r="AE249" s="959">
        <v>2.4700000000000002</v>
      </c>
      <c r="AF249" s="959">
        <v>3.6</v>
      </c>
      <c r="AG249" s="959">
        <v>34.699999999999996</v>
      </c>
      <c r="AH249" s="959">
        <v>36.4</v>
      </c>
      <c r="AI249" s="959">
        <v>9.1</v>
      </c>
      <c r="AJ249" s="959">
        <v>16.7</v>
      </c>
      <c r="AK249" s="959">
        <v>15.120000000000001</v>
      </c>
      <c r="AL249" s="969">
        <v>4200</v>
      </c>
      <c r="AM249" s="964">
        <v>3.3000000000000003</v>
      </c>
      <c r="AN249" s="959">
        <v>1.35</v>
      </c>
      <c r="AO249" s="845">
        <f t="shared" si="59"/>
        <v>1.4249911497987817</v>
      </c>
      <c r="AP249" s="846">
        <f t="shared" si="60"/>
        <v>12.053389941339567</v>
      </c>
      <c r="AQ249" s="680">
        <f t="shared" si="61"/>
        <v>30.404900469519379</v>
      </c>
      <c r="AR249" s="745">
        <f>INDEX(Historical!$C$7:$C$1452,MATCH(B249,Historical!$B$7:$B$1452,0))*IF(AH249="n/a",1.03,IF(AH249&lt;0,1.01,IF(AH249&gt;10,1.1,(1+AH249/100))))</f>
        <v>1.2650000000000003</v>
      </c>
      <c r="AS249" s="678">
        <f t="shared" si="62"/>
        <v>1.3801150000000004</v>
      </c>
      <c r="AT249" s="678">
        <f t="shared" si="68"/>
        <v>1.5181265000000006</v>
      </c>
      <c r="AU249" s="678">
        <f t="shared" si="68"/>
        <v>1.6699391500000007</v>
      </c>
      <c r="AV249" s="678">
        <f t="shared" si="68"/>
        <v>1.8369330650000009</v>
      </c>
      <c r="AW249" s="745">
        <f t="shared" si="63"/>
        <v>7.6701137150000038</v>
      </c>
      <c r="AX249" s="854">
        <f t="shared" si="64"/>
        <v>21.802483555997735</v>
      </c>
      <c r="AY249" s="1090">
        <v>1.57</v>
      </c>
      <c r="AZ249" s="964">
        <v>8.98</v>
      </c>
      <c r="BA249" s="964">
        <v>-42.28</v>
      </c>
      <c r="BB249" s="964">
        <v>-13.370000000000001</v>
      </c>
      <c r="BC249" s="964">
        <v>-30.36</v>
      </c>
      <c r="BE249" s="701">
        <v>1982</v>
      </c>
      <c r="BF249" s="986" t="e">
        <f>#VALUE!</f>
        <v>#VALUE!</v>
      </c>
      <c r="BG249" s="972">
        <v>13.200000000000001</v>
      </c>
    </row>
    <row r="250" spans="1:59" ht="11.25" customHeight="1" x14ac:dyDescent="0.2">
      <c r="A250" s="645" t="s">
        <v>219</v>
      </c>
      <c r="B250" s="651" t="s">
        <v>220</v>
      </c>
      <c r="C250" s="1080" t="s">
        <v>124</v>
      </c>
      <c r="D250" s="1080" t="s">
        <v>4256</v>
      </c>
      <c r="E250" s="835">
        <v>27</v>
      </c>
      <c r="F250" s="554">
        <v>104</v>
      </c>
      <c r="G250" s="554" t="s">
        <v>38</v>
      </c>
      <c r="H250" s="554" t="s">
        <v>38</v>
      </c>
      <c r="I250" s="959">
        <v>147.35</v>
      </c>
      <c r="J250" s="745">
        <f t="shared" si="52"/>
        <v>1.2487275195113676</v>
      </c>
      <c r="K250" s="974">
        <v>0.46</v>
      </c>
      <c r="L250" s="679">
        <v>4</v>
      </c>
      <c r="M250" s="736">
        <f t="shared" si="53"/>
        <v>1.84</v>
      </c>
      <c r="N250" s="644" t="s">
        <v>221</v>
      </c>
      <c r="O250" s="839">
        <v>0.41</v>
      </c>
      <c r="P250" s="958">
        <v>43451</v>
      </c>
      <c r="Q250" s="958">
        <v>43480</v>
      </c>
      <c r="R250" s="736">
        <f t="shared" si="54"/>
        <v>12.195121951219525</v>
      </c>
      <c r="S250" s="802">
        <f>IF(INDEX(Historical!$D$7:$D$1452,MATCH(B250,Historical!$B$7:$B$1452,0))=0,"n/a",(INDEX(Historical!$C$7:$C$1452,MATCH(B250,Historical!$B$7:$B$1452,0))/INDEX(Historical!$D$7:$D$1452,MATCH(B250,Historical!$B$7:$B$1452,0))-1)*100)</f>
        <v>5.7142857142857162</v>
      </c>
      <c r="T250" s="802">
        <f>IF(INDEX(Historical!$F$7:$F$1452,MATCH(B250,Historical!$B$7:$B$1452,0))=0,"n/a",((INDEX(Historical!$C$7:$C$1452,MATCH(B250,Historical!$B$7:$B$1452,0))/INDEX(Historical!$F$7:$F$1452,MATCH(B250,Historical!$B$7:$B$1452,0)))^(1/3)-1)*100)</f>
        <v>10.396764017603722</v>
      </c>
      <c r="U250" s="802">
        <f>IF(INDEX(Historical!$I$7:$I$1452,MATCH(B250,Historical!$B$7:$B$1452,0))=0,"n/a",((INDEX(Historical!$C$7:$C$1452,MATCH(B250,Historical!$B$7:$B$1452,0))/INDEX(Historical!$I$7:$I$1452,MATCH(B250,Historical!$B$7:$B$1452,0)))^(1/5)-1)*100)</f>
        <v>13.09264089979596</v>
      </c>
      <c r="V250" s="802">
        <f>IF(INDEX(Historical!$O$7:$O$1452,MATCH(B250,Historical!$B$7:$B$1452,0))=0,"n/a",((INDEX(Historical!$C$7:$C$1452,MATCH(B250,Historical!$B$7:$B$1452,0))/INDEX(Historical!$O$7:$O$1452,MATCH(B250,Historical!$B$7:$B$1452,0)))^(1/10)-1)*100)</f>
        <v>12.395879070719506</v>
      </c>
      <c r="W250" s="803">
        <f t="shared" si="55"/>
        <v>1.0562091502427033</v>
      </c>
      <c r="X250" s="804">
        <f t="shared" si="56"/>
        <v>0.91556929369202522</v>
      </c>
      <c r="Y250" s="753"/>
      <c r="Z250" s="745">
        <f t="shared" si="57"/>
        <v>36.65338645418327</v>
      </c>
      <c r="AA250" s="678">
        <f t="shared" si="58"/>
        <v>29.352589641434264</v>
      </c>
      <c r="AB250" s="679">
        <v>12</v>
      </c>
      <c r="AC250" s="959">
        <v>5.0199999999999996</v>
      </c>
      <c r="AD250" s="959">
        <v>2.1800000000000002</v>
      </c>
      <c r="AE250" s="959">
        <v>3.05</v>
      </c>
      <c r="AF250" s="959">
        <v>5.37</v>
      </c>
      <c r="AG250" s="959">
        <v>20.7</v>
      </c>
      <c r="AH250" s="959">
        <v>10.6</v>
      </c>
      <c r="AI250" s="959">
        <v>12.509999999999998</v>
      </c>
      <c r="AJ250" s="959">
        <v>14.299999999999999</v>
      </c>
      <c r="AK250" s="959">
        <v>13.469999999999999</v>
      </c>
      <c r="AL250" s="969">
        <v>44440</v>
      </c>
      <c r="AM250" s="964">
        <v>0.4</v>
      </c>
      <c r="AN250" s="959">
        <v>0.9</v>
      </c>
      <c r="AO250" s="845">
        <f t="shared" si="59"/>
        <v>-15.011221222126936</v>
      </c>
      <c r="AP250" s="846">
        <f t="shared" si="60"/>
        <v>14.341368419307328</v>
      </c>
      <c r="AQ250" s="680">
        <f t="shared" si="61"/>
        <v>164.6787624225949</v>
      </c>
      <c r="AR250" s="745">
        <f>INDEX(Historical!$C$7:$C$1452,MATCH(B250,Historical!$B$7:$B$1452,0))*IF(AH250="n/a",1.03,IF(AH250&lt;0,1.01,IF(AH250&gt;10,1.1,(1+AH250/100))))</f>
        <v>1.6280000000000001</v>
      </c>
      <c r="AS250" s="678">
        <f t="shared" si="62"/>
        <v>1.7908000000000002</v>
      </c>
      <c r="AT250" s="678">
        <f t="shared" si="68"/>
        <v>1.9698800000000003</v>
      </c>
      <c r="AU250" s="678">
        <f t="shared" si="68"/>
        <v>2.1668680000000005</v>
      </c>
      <c r="AV250" s="678">
        <f t="shared" si="68"/>
        <v>2.3835548000000006</v>
      </c>
      <c r="AW250" s="745">
        <f t="shared" si="63"/>
        <v>9.9391028000000023</v>
      </c>
      <c r="AX250" s="854">
        <f t="shared" si="64"/>
        <v>6.745234340006788</v>
      </c>
      <c r="AY250" s="1090">
        <v>0.89</v>
      </c>
      <c r="AZ250" s="964">
        <v>17.190000000000001</v>
      </c>
      <c r="BA250" s="964">
        <v>-9.5500000000000007</v>
      </c>
      <c r="BB250" s="964">
        <v>-3.56</v>
      </c>
      <c r="BC250" s="964">
        <v>-0.22999999999999998</v>
      </c>
      <c r="BE250" s="701">
        <v>1993</v>
      </c>
      <c r="BF250" s="986" t="e">
        <f>#VALUE!</f>
        <v>#VALUE!</v>
      </c>
      <c r="BG250" s="972">
        <v>8</v>
      </c>
    </row>
    <row r="251" spans="1:59" ht="11.25" customHeight="1" x14ac:dyDescent="0.2">
      <c r="A251" s="645" t="s">
        <v>557</v>
      </c>
      <c r="B251" s="651" t="s">
        <v>558</v>
      </c>
      <c r="C251" s="1080" t="s">
        <v>132</v>
      </c>
      <c r="D251" s="1080" t="s">
        <v>4417</v>
      </c>
      <c r="E251" s="835">
        <v>16</v>
      </c>
      <c r="F251" s="554">
        <v>224</v>
      </c>
      <c r="G251" s="554" t="s">
        <v>38</v>
      </c>
      <c r="H251" s="554" t="s">
        <v>38</v>
      </c>
      <c r="I251" s="966">
        <v>56.77</v>
      </c>
      <c r="J251" s="745">
        <f t="shared" si="52"/>
        <v>4.3156596794081379</v>
      </c>
      <c r="K251" s="968">
        <v>0.61250000000000004</v>
      </c>
      <c r="L251" s="679">
        <v>4</v>
      </c>
      <c r="M251" s="736">
        <f t="shared" si="53"/>
        <v>2.4500000000000002</v>
      </c>
      <c r="N251" s="644" t="s">
        <v>162</v>
      </c>
      <c r="O251" s="838">
        <v>0.60499999999999998</v>
      </c>
      <c r="P251" s="958">
        <v>43462</v>
      </c>
      <c r="Q251" s="958">
        <v>43496</v>
      </c>
      <c r="R251" s="736">
        <f t="shared" si="54"/>
        <v>1.2396694214876136</v>
      </c>
      <c r="S251" s="802">
        <f>IF(INDEX(Historical!$D$7:$D$1452,MATCH(B251,Historical!$B$7:$B$1452,0))=0,"n/a",(INDEX(Historical!$C$7:$C$1452,MATCH(B251,Historical!$B$7:$B$1452,0))/INDEX(Historical!$D$7:$D$1452,MATCH(B251,Historical!$B$7:$B$1452,0))-1)*100)</f>
        <v>13.020833333333325</v>
      </c>
      <c r="T251" s="802">
        <f>IF(INDEX(Historical!$F$7:$F$1452,MATCH(B251,Historical!$B$7:$B$1452,0))=0,"n/a",((INDEX(Historical!$C$7:$C$1452,MATCH(B251,Historical!$B$7:$B$1452,0))/INDEX(Historical!$F$7:$F$1452,MATCH(B251,Historical!$B$7:$B$1452,0)))^(1/3)-1)*100)</f>
        <v>15.183550964599135</v>
      </c>
      <c r="U251" s="802">
        <f>IF(INDEX(Historical!$I$7:$I$1452,MATCH(B251,Historical!$B$7:$B$1452,0))=0,"n/a",((INDEX(Historical!$C$7:$C$1452,MATCH(B251,Historical!$B$7:$B$1452,0))/INDEX(Historical!$I$7:$I$1452,MATCH(B251,Historical!$B$7:$B$1452,0)))^(1/5)-1)*100)</f>
        <v>10.790692336903863</v>
      </c>
      <c r="V251" s="802">
        <f>IF(INDEX(Historical!$O$7:$O$1452,MATCH(B251,Historical!$B$7:$B$1452,0))=0,"n/a",((INDEX(Historical!$C$7:$C$1452,MATCH(B251,Historical!$B$7:$B$1452,0))/INDEX(Historical!$O$7:$O$1452,MATCH(B251,Historical!$B$7:$B$1452,0)))^(1/10)-1)*100)</f>
        <v>6.463361472942375</v>
      </c>
      <c r="W251" s="803">
        <f t="shared" si="55"/>
        <v>1.6695170743702066</v>
      </c>
      <c r="X251" s="804" t="str">
        <f t="shared" si="56"/>
        <v>n/a</v>
      </c>
      <c r="Y251" s="753"/>
      <c r="Z251" s="745">
        <f t="shared" si="57"/>
        <v>86.26760563380283</v>
      </c>
      <c r="AA251" s="678">
        <f t="shared" si="58"/>
        <v>19.989436619718312</v>
      </c>
      <c r="AB251" s="679">
        <v>12</v>
      </c>
      <c r="AC251" s="959">
        <v>2.84</v>
      </c>
      <c r="AD251" s="959">
        <v>5.34</v>
      </c>
      <c r="AE251" s="959">
        <v>1.49</v>
      </c>
      <c r="AF251" s="959">
        <v>1.53</v>
      </c>
      <c r="AG251" s="959">
        <v>3.9</v>
      </c>
      <c r="AH251" s="961">
        <v>-20.200000000000003</v>
      </c>
      <c r="AI251" s="961">
        <v>8.6900000000000013</v>
      </c>
      <c r="AJ251" s="959">
        <v>-7.3999999999999995</v>
      </c>
      <c r="AK251" s="959">
        <v>3.75</v>
      </c>
      <c r="AL251" s="969">
        <v>19130</v>
      </c>
      <c r="AM251" s="964">
        <v>0.05</v>
      </c>
      <c r="AN251" s="959">
        <v>1.22</v>
      </c>
      <c r="AO251" s="845">
        <f t="shared" si="59"/>
        <v>-4.88308460340631</v>
      </c>
      <c r="AP251" s="846">
        <f t="shared" si="60"/>
        <v>15.106352016312002</v>
      </c>
      <c r="AQ251" s="680">
        <f t="shared" si="61"/>
        <v>16.588236548154601</v>
      </c>
      <c r="AR251" s="745">
        <f>INDEX(Historical!$C$7:$C$1452,MATCH(B251,Historical!$B$7:$B$1452,0))*IF(AH251="n/a",1.03,IF(AH251&lt;0,1.01,IF(AH251&gt;10,1.1,(1+AH251/100))))</f>
        <v>2.1917</v>
      </c>
      <c r="AS251" s="678">
        <f t="shared" si="62"/>
        <v>2.38215873</v>
      </c>
      <c r="AT251" s="678">
        <f t="shared" si="68"/>
        <v>2.4714896823750001</v>
      </c>
      <c r="AU251" s="678">
        <f t="shared" si="68"/>
        <v>2.5641705454640626</v>
      </c>
      <c r="AV251" s="678">
        <f t="shared" si="68"/>
        <v>2.6603269409189654</v>
      </c>
      <c r="AW251" s="745">
        <f t="shared" si="63"/>
        <v>12.269845898758028</v>
      </c>
      <c r="AX251" s="854">
        <f t="shared" si="64"/>
        <v>21.61325682360054</v>
      </c>
      <c r="AY251" s="1090">
        <v>-0.01</v>
      </c>
      <c r="AZ251" s="964">
        <v>24.77</v>
      </c>
      <c r="BA251" s="964">
        <v>-20.04</v>
      </c>
      <c r="BB251" s="964">
        <v>-6.370000000000001</v>
      </c>
      <c r="BC251" s="964">
        <v>-11.04</v>
      </c>
      <c r="BE251" s="701">
        <v>2004</v>
      </c>
      <c r="BF251" s="986" t="e">
        <f>#VALUE!</f>
        <v>#VALUE!</v>
      </c>
      <c r="BG251" s="972">
        <v>0.89999999999999991</v>
      </c>
    </row>
    <row r="252" spans="1:59" ht="11.25" customHeight="1" x14ac:dyDescent="0.2">
      <c r="A252" s="566" t="s">
        <v>1150</v>
      </c>
      <c r="B252" s="651" t="s">
        <v>1151</v>
      </c>
      <c r="C252" s="1080" t="s">
        <v>132</v>
      </c>
      <c r="D252" s="1080" t="s">
        <v>4417</v>
      </c>
      <c r="E252" s="835">
        <v>8</v>
      </c>
      <c r="F252" s="554">
        <v>506</v>
      </c>
      <c r="G252" s="554" t="s">
        <v>107</v>
      </c>
      <c r="H252" s="554" t="s">
        <v>107</v>
      </c>
      <c r="I252" s="966">
        <v>50.13</v>
      </c>
      <c r="J252" s="745">
        <f t="shared" si="52"/>
        <v>2.8725314183123873</v>
      </c>
      <c r="K252" s="968">
        <v>0.36</v>
      </c>
      <c r="L252" s="679">
        <v>4</v>
      </c>
      <c r="M252" s="736">
        <f t="shared" si="53"/>
        <v>1.44</v>
      </c>
      <c r="N252" s="644" t="s">
        <v>322</v>
      </c>
      <c r="O252" s="838">
        <v>0.33500000000000002</v>
      </c>
      <c r="P252" s="958">
        <v>43265</v>
      </c>
      <c r="Q252" s="958">
        <v>43280</v>
      </c>
      <c r="R252" s="736">
        <f t="shared" si="54"/>
        <v>7.4626865671641687</v>
      </c>
      <c r="S252" s="802">
        <f>IF(INDEX(Historical!$D$7:$D$1452,MATCH(B252,Historical!$B$7:$B$1452,0))=0,"n/a",(INDEX(Historical!$C$7:$C$1452,MATCH(B252,Historical!$B$7:$B$1452,0))/INDEX(Historical!$D$7:$D$1452,MATCH(B252,Historical!$B$7:$B$1452,0))-1)*100)</f>
        <v>7.3469387755102034</v>
      </c>
      <c r="T252" s="802">
        <f>IF(INDEX(Historical!$F$7:$F$1452,MATCH(B252,Historical!$B$7:$B$1452,0))=0,"n/a",((INDEX(Historical!$C$7:$C$1452,MATCH(B252,Historical!$B$7:$B$1452,0))/INDEX(Historical!$F$7:$F$1452,MATCH(B252,Historical!$B$7:$B$1452,0)))^(1/3)-1)*100)</f>
        <v>5.9711933371516146</v>
      </c>
      <c r="U252" s="802">
        <f>IF(INDEX(Historical!$I$7:$I$1452,MATCH(B252,Historical!$B$7:$B$1452,0))=0,"n/a",((INDEX(Historical!$C$7:$C$1452,MATCH(B252,Historical!$B$7:$B$1452,0))/INDEX(Historical!$I$7:$I$1452,MATCH(B252,Historical!$B$7:$B$1452,0)))^(1/5)-1)*100)</f>
        <v>6.2749241585869919</v>
      </c>
      <c r="V252" s="802" t="str">
        <f>IF(INDEX(Historical!$O$7:$O$1452,MATCH(B252,Historical!$B$7:$B$1452,0))=0,"n/a",((INDEX(Historical!$C$7:$C$1452,MATCH(B252,Historical!$B$7:$B$1452,0))/INDEX(Historical!$O$7:$O$1452,MATCH(B252,Historical!$B$7:$B$1452,0)))^(1/10)-1)*100)</f>
        <v>n/a</v>
      </c>
      <c r="W252" s="803" t="str">
        <f t="shared" si="55"/>
        <v>n/a</v>
      </c>
      <c r="X252" s="804">
        <f t="shared" si="56"/>
        <v>4.826864737374609</v>
      </c>
      <c r="Y252" s="651"/>
      <c r="Z252" s="745">
        <f t="shared" si="57"/>
        <v>55.38461538461538</v>
      </c>
      <c r="AA252" s="678">
        <f t="shared" si="58"/>
        <v>19.280769230769231</v>
      </c>
      <c r="AB252" s="679">
        <v>12</v>
      </c>
      <c r="AC252" s="959">
        <v>2.6</v>
      </c>
      <c r="AD252" s="959">
        <v>3.78</v>
      </c>
      <c r="AE252" s="959">
        <v>2.39</v>
      </c>
      <c r="AF252" s="959">
        <v>1.7</v>
      </c>
      <c r="AG252" s="959">
        <v>8</v>
      </c>
      <c r="AH252" s="959">
        <v>1.2</v>
      </c>
      <c r="AI252" s="959">
        <v>3.7800000000000002</v>
      </c>
      <c r="AJ252" s="959">
        <v>1.3</v>
      </c>
      <c r="AK252" s="959">
        <v>5.0999999999999996</v>
      </c>
      <c r="AL252" s="969">
        <v>2170</v>
      </c>
      <c r="AM252" s="964">
        <v>0.2</v>
      </c>
      <c r="AN252" s="959">
        <v>1.17</v>
      </c>
      <c r="AO252" s="845">
        <f t="shared" si="59"/>
        <v>-10.133313653869852</v>
      </c>
      <c r="AP252" s="846">
        <f t="shared" si="60"/>
        <v>9.1474555768993788</v>
      </c>
      <c r="AQ252" s="680">
        <f t="shared" si="61"/>
        <v>20.696695512728546</v>
      </c>
      <c r="AR252" s="745">
        <f>INDEX(Historical!$C$7:$C$1452,MATCH(B252,Historical!$B$7:$B$1452,0))*IF(AH252="n/a",1.03,IF(AH252&lt;0,1.01,IF(AH252&gt;10,1.1,(1+AH252/100))))</f>
        <v>1.3307800000000001</v>
      </c>
      <c r="AS252" s="678">
        <f t="shared" si="62"/>
        <v>1.3810834840000001</v>
      </c>
      <c r="AT252" s="678">
        <f t="shared" si="68"/>
        <v>1.4515187416840001</v>
      </c>
      <c r="AU252" s="678">
        <f t="shared" si="68"/>
        <v>1.5255461975098841</v>
      </c>
      <c r="AV252" s="678">
        <f t="shared" si="68"/>
        <v>1.603349053582888</v>
      </c>
      <c r="AW252" s="745">
        <f t="shared" si="63"/>
        <v>7.2922774767767722</v>
      </c>
      <c r="AX252" s="854">
        <f t="shared" si="64"/>
        <v>14.546733446592402</v>
      </c>
      <c r="AY252" s="1090">
        <v>0.37</v>
      </c>
      <c r="AZ252" s="964">
        <v>4.33</v>
      </c>
      <c r="BA252" s="964">
        <v>-22.1</v>
      </c>
      <c r="BB252" s="964">
        <v>-10.34</v>
      </c>
      <c r="BC252" s="964">
        <v>-11.93</v>
      </c>
      <c r="BE252" s="701">
        <v>2011</v>
      </c>
      <c r="BF252" s="986" t="e">
        <f>#VALUE!</f>
        <v>#VALUE!</v>
      </c>
      <c r="BG252" s="972">
        <v>2.6</v>
      </c>
    </row>
    <row r="253" spans="1:59" ht="11.25" customHeight="1" x14ac:dyDescent="0.2">
      <c r="A253" s="566" t="s">
        <v>1152</v>
      </c>
      <c r="B253" s="651" t="s">
        <v>1153</v>
      </c>
      <c r="C253" s="1080" t="s">
        <v>109</v>
      </c>
      <c r="D253" s="1080" t="s">
        <v>119</v>
      </c>
      <c r="E253" s="835">
        <v>9</v>
      </c>
      <c r="F253" s="554">
        <v>399</v>
      </c>
      <c r="G253" s="554" t="s">
        <v>38</v>
      </c>
      <c r="H253" s="554" t="s">
        <v>38</v>
      </c>
      <c r="I253" s="966">
        <v>31.85</v>
      </c>
      <c r="J253" s="745">
        <f t="shared" si="52"/>
        <v>2.8885400313971745</v>
      </c>
      <c r="K253" s="968">
        <v>0.23</v>
      </c>
      <c r="L253" s="679">
        <v>4</v>
      </c>
      <c r="M253" s="736">
        <f t="shared" si="53"/>
        <v>0.92</v>
      </c>
      <c r="N253" s="644" t="s">
        <v>473</v>
      </c>
      <c r="O253" s="838">
        <v>0.22</v>
      </c>
      <c r="P253" s="958">
        <v>43418</v>
      </c>
      <c r="Q253" s="958">
        <v>43426</v>
      </c>
      <c r="R253" s="736">
        <f t="shared" si="54"/>
        <v>4.5454545454545494</v>
      </c>
      <c r="S253" s="802">
        <f>IF(INDEX(Historical!$D$7:$D$1452,MATCH(B253,Historical!$B$7:$B$1452,0))=0,"n/a",(INDEX(Historical!$C$7:$C$1452,MATCH(B253,Historical!$B$7:$B$1452,0))/INDEX(Historical!$D$7:$D$1452,MATCH(B253,Historical!$B$7:$B$1452,0))-1)*100)</f>
        <v>8.9743589743589638</v>
      </c>
      <c r="T253" s="802">
        <f>IF(INDEX(Historical!$F$7:$F$1452,MATCH(B253,Historical!$B$7:$B$1452,0))=0,"n/a",((INDEX(Historical!$C$7:$C$1452,MATCH(B253,Historical!$B$7:$B$1452,0))/INDEX(Historical!$F$7:$F$1452,MATCH(B253,Historical!$B$7:$B$1452,0)))^(1/3)-1)*100)</f>
        <v>10.694857039868166</v>
      </c>
      <c r="U253" s="802">
        <f>IF(INDEX(Historical!$I$7:$I$1452,MATCH(B253,Historical!$B$7:$B$1452,0))=0,"n/a",((INDEX(Historical!$C$7:$C$1452,MATCH(B253,Historical!$B$7:$B$1452,0))/INDEX(Historical!$I$7:$I$1452,MATCH(B253,Historical!$B$7:$B$1452,0)))^(1/5)-1)*100)</f>
        <v>9.497709143447409</v>
      </c>
      <c r="V253" s="802">
        <f>IF(INDEX(Historical!$O$7:$O$1452,MATCH(B253,Historical!$B$7:$B$1452,0))=0,"n/a",((INDEX(Historical!$C$7:$C$1452,MATCH(B253,Historical!$B$7:$B$1452,0))/INDEX(Historical!$O$7:$O$1452,MATCH(B253,Historical!$B$7:$B$1452,0)))^(1/10)-1)*100)</f>
        <v>6.332520723438928</v>
      </c>
      <c r="W253" s="803">
        <f t="shared" si="55"/>
        <v>1.49983072432641</v>
      </c>
      <c r="X253" s="804" t="str">
        <f t="shared" si="56"/>
        <v>n/a</v>
      </c>
      <c r="Y253" s="759"/>
      <c r="Z253" s="745">
        <f t="shared" si="57"/>
        <v>63.448275862068968</v>
      </c>
      <c r="AA253" s="678">
        <f t="shared" si="58"/>
        <v>21.965517241379313</v>
      </c>
      <c r="AB253" s="679">
        <v>12</v>
      </c>
      <c r="AC253" s="959">
        <v>1.45</v>
      </c>
      <c r="AD253" s="959">
        <v>4.3899999999999997</v>
      </c>
      <c r="AE253" s="959">
        <v>1.02</v>
      </c>
      <c r="AF253" s="959">
        <v>1.19</v>
      </c>
      <c r="AG253" s="959">
        <v>6.9</v>
      </c>
      <c r="AH253" s="959">
        <v>-35.699999999999996</v>
      </c>
      <c r="AI253" s="959">
        <v>-2.4</v>
      </c>
      <c r="AJ253" s="959">
        <v>-6.4</v>
      </c>
      <c r="AK253" s="959">
        <v>5</v>
      </c>
      <c r="AL253" s="969">
        <v>706.43</v>
      </c>
      <c r="AM253" s="964">
        <v>0.5</v>
      </c>
      <c r="AN253" s="959">
        <v>0.04</v>
      </c>
      <c r="AO253" s="845">
        <f t="shared" si="59"/>
        <v>-9.5792680665347305</v>
      </c>
      <c r="AP253" s="846">
        <f t="shared" si="60"/>
        <v>12.386249174844583</v>
      </c>
      <c r="AQ253" s="680">
        <f t="shared" si="61"/>
        <v>7.7836629905610355</v>
      </c>
      <c r="AR253" s="745">
        <f>INDEX(Historical!$C$7:$C$1452,MATCH(B253,Historical!$B$7:$B$1452,0))*IF(AH253="n/a",1.03,IF(AH253&lt;0,1.01,IF(AH253&gt;10,1.1,(1+AH253/100))))</f>
        <v>0.85849999999999993</v>
      </c>
      <c r="AS253" s="678">
        <f t="shared" si="62"/>
        <v>0.86708499999999988</v>
      </c>
      <c r="AT253" s="678">
        <f t="shared" si="68"/>
        <v>0.91043924999999992</v>
      </c>
      <c r="AU253" s="678">
        <f t="shared" si="68"/>
        <v>0.95596121249999999</v>
      </c>
      <c r="AV253" s="678">
        <f t="shared" si="68"/>
        <v>1.003759273125</v>
      </c>
      <c r="AW253" s="745">
        <f t="shared" si="63"/>
        <v>4.5957447356249999</v>
      </c>
      <c r="AX253" s="854">
        <f t="shared" si="64"/>
        <v>14.429339829277865</v>
      </c>
      <c r="AY253" s="1090">
        <v>0.56999999999999995</v>
      </c>
      <c r="AZ253" s="964">
        <v>38.6</v>
      </c>
      <c r="BA253" s="964">
        <v>-4.3999999999999995</v>
      </c>
      <c r="BB253" s="964">
        <v>11.93</v>
      </c>
      <c r="BC253" s="964">
        <v>18.529999999999998</v>
      </c>
      <c r="BE253" s="701">
        <v>2011</v>
      </c>
      <c r="BF253" s="986" t="e">
        <f>#VALUE!</f>
        <v>#VALUE!</v>
      </c>
      <c r="BG253" s="972">
        <v>2.4</v>
      </c>
    </row>
    <row r="254" spans="1:59" ht="11.25" customHeight="1" x14ac:dyDescent="0.2">
      <c r="A254" s="566" t="s">
        <v>1154</v>
      </c>
      <c r="B254" s="651" t="s">
        <v>1155</v>
      </c>
      <c r="C254" s="1080" t="s">
        <v>109</v>
      </c>
      <c r="D254" s="1080" t="s">
        <v>4427</v>
      </c>
      <c r="E254" s="835">
        <v>8</v>
      </c>
      <c r="F254" s="554">
        <v>456</v>
      </c>
      <c r="G254" s="554" t="s">
        <v>38</v>
      </c>
      <c r="H254" s="554" t="s">
        <v>38</v>
      </c>
      <c r="I254" s="966">
        <v>30.34</v>
      </c>
      <c r="J254" s="745">
        <f t="shared" si="52"/>
        <v>3.6914963744232039</v>
      </c>
      <c r="K254" s="968">
        <v>0.28000000000000003</v>
      </c>
      <c r="L254" s="679">
        <v>4</v>
      </c>
      <c r="M254" s="736">
        <f t="shared" si="53"/>
        <v>1.1200000000000001</v>
      </c>
      <c r="N254" s="644" t="s">
        <v>601</v>
      </c>
      <c r="O254" s="838">
        <v>0.27</v>
      </c>
      <c r="P254" s="695">
        <v>43159</v>
      </c>
      <c r="Q254" s="695">
        <v>43182</v>
      </c>
      <c r="R254" s="736">
        <f t="shared" si="54"/>
        <v>3.7037037037037068</v>
      </c>
      <c r="S254" s="802">
        <f>IF(INDEX(Historical!$D$7:$D$1452,MATCH(B254,Historical!$B$7:$B$1452,0))=0,"n/a",(INDEX(Historical!$C$7:$C$1452,MATCH(B254,Historical!$B$7:$B$1452,0))/INDEX(Historical!$D$7:$D$1452,MATCH(B254,Historical!$B$7:$B$1452,0))-1)*100)</f>
        <v>3.8461538461538547</v>
      </c>
      <c r="T254" s="802">
        <f>IF(INDEX(Historical!$F$7:$F$1452,MATCH(B254,Historical!$B$7:$B$1452,0))=0,"n/a",((INDEX(Historical!$C$7:$C$1452,MATCH(B254,Historical!$B$7:$B$1452,0))/INDEX(Historical!$F$7:$F$1452,MATCH(B254,Historical!$B$7:$B$1452,0)))^(1/3)-1)*100)</f>
        <v>7.0648783255412351</v>
      </c>
      <c r="U254" s="802">
        <f>IF(INDEX(Historical!$I$7:$I$1452,MATCH(B254,Historical!$B$7:$B$1452,0))=0,"n/a",((INDEX(Historical!$C$7:$C$1452,MATCH(B254,Historical!$B$7:$B$1452,0))/INDEX(Historical!$I$7:$I$1452,MATCH(B254,Historical!$B$7:$B$1452,0)))^(1/5)-1)*100)</f>
        <v>8.4471771197698544</v>
      </c>
      <c r="V254" s="802">
        <f>IF(INDEX(Historical!$O$7:$O$1452,MATCH(B254,Historical!$B$7:$B$1452,0))=0,"n/a",((INDEX(Historical!$C$7:$C$1452,MATCH(B254,Historical!$B$7:$B$1452,0))/INDEX(Historical!$O$7:$O$1452,MATCH(B254,Historical!$B$7:$B$1452,0)))^(1/10)-1)*100)</f>
        <v>-0.96523408081689022</v>
      </c>
      <c r="W254" s="803" t="str">
        <f t="shared" si="55"/>
        <v>n/a</v>
      </c>
      <c r="X254" s="804">
        <f t="shared" si="56"/>
        <v>1.6894354239539708</v>
      </c>
      <c r="Y254" s="967"/>
      <c r="Z254" s="745">
        <f t="shared" si="57"/>
        <v>1.0331150262890878</v>
      </c>
      <c r="AA254" s="678">
        <f t="shared" si="58"/>
        <v>0.27986348122866894</v>
      </c>
      <c r="AB254" s="679">
        <v>12</v>
      </c>
      <c r="AC254" s="959">
        <v>108.41</v>
      </c>
      <c r="AD254" s="959" t="s">
        <v>138</v>
      </c>
      <c r="AE254" s="959">
        <v>2.81</v>
      </c>
      <c r="AF254" s="959">
        <v>1.1599999999999999</v>
      </c>
      <c r="AG254" s="959">
        <v>7.6</v>
      </c>
      <c r="AH254" s="959">
        <v>24.4</v>
      </c>
      <c r="AI254" s="959" t="s">
        <v>138</v>
      </c>
      <c r="AJ254" s="959">
        <v>5</v>
      </c>
      <c r="AK254" s="959" t="s">
        <v>138</v>
      </c>
      <c r="AL254" s="969">
        <v>81.61</v>
      </c>
      <c r="AM254" s="964">
        <v>16.900000000000002</v>
      </c>
      <c r="AN254" s="959">
        <v>0.33</v>
      </c>
      <c r="AO254" s="845">
        <f t="shared" si="59"/>
        <v>11.858810012964391</v>
      </c>
      <c r="AP254" s="846">
        <f t="shared" si="60"/>
        <v>12.138673494193059</v>
      </c>
      <c r="AQ254" s="680">
        <f t="shared" si="61"/>
        <v>-87.988123687593259</v>
      </c>
      <c r="AR254" s="745">
        <f>INDEX(Historical!$C$7:$C$1452,MATCH(B254,Historical!$B$7:$B$1452,0))*IF(AH254="n/a",1.03,IF(AH254&lt;0,1.01,IF(AH254&gt;10,1.1,(1+AH254/100))))</f>
        <v>1.1880000000000002</v>
      </c>
      <c r="AS254" s="678">
        <f t="shared" si="62"/>
        <v>1.2236400000000003</v>
      </c>
      <c r="AT254" s="678">
        <f t="shared" si="68"/>
        <v>1.2603492000000003</v>
      </c>
      <c r="AU254" s="678">
        <f t="shared" si="68"/>
        <v>1.2981596760000003</v>
      </c>
      <c r="AV254" s="678">
        <f t="shared" si="68"/>
        <v>1.3371044662800002</v>
      </c>
      <c r="AW254" s="745">
        <f t="shared" si="63"/>
        <v>6.307253342280001</v>
      </c>
      <c r="AX254" s="854">
        <f t="shared" si="64"/>
        <v>20.788573969281479</v>
      </c>
      <c r="AY254" s="1090">
        <v>0.54</v>
      </c>
      <c r="AZ254" s="964">
        <v>5.82</v>
      </c>
      <c r="BA254" s="964">
        <v>-21.6</v>
      </c>
      <c r="BB254" s="964">
        <v>-6.4600000000000009</v>
      </c>
      <c r="BC254" s="964">
        <v>-10.91</v>
      </c>
      <c r="BE254" s="701">
        <v>2011</v>
      </c>
      <c r="BF254" s="986" t="e">
        <f>#VALUE!</f>
        <v>#VALUE!</v>
      </c>
      <c r="BG254" s="972">
        <v>0.6</v>
      </c>
    </row>
    <row r="255" spans="1:59" s="882" customFormat="1" ht="11.25" customHeight="1" x14ac:dyDescent="0.2">
      <c r="A255" s="740" t="s">
        <v>222</v>
      </c>
      <c r="B255" s="890" t="s">
        <v>223</v>
      </c>
      <c r="C255" s="1080" t="s">
        <v>113</v>
      </c>
      <c r="D255" s="1080" t="s">
        <v>4451</v>
      </c>
      <c r="E255" s="862">
        <v>62</v>
      </c>
      <c r="F255" s="554">
        <v>7</v>
      </c>
      <c r="G255" s="1179" t="s">
        <v>38</v>
      </c>
      <c r="H255" s="1179" t="s">
        <v>38</v>
      </c>
      <c r="I255" s="875">
        <v>59.75</v>
      </c>
      <c r="J255" s="864">
        <f t="shared" si="52"/>
        <v>3.2803347280334725</v>
      </c>
      <c r="K255" s="865">
        <v>0.49</v>
      </c>
      <c r="L255" s="866">
        <v>4</v>
      </c>
      <c r="M255" s="867">
        <f t="shared" si="53"/>
        <v>1.96</v>
      </c>
      <c r="N255" s="868" t="s">
        <v>144</v>
      </c>
      <c r="O255" s="869">
        <v>0.48499999999999999</v>
      </c>
      <c r="P255" s="870">
        <v>43419</v>
      </c>
      <c r="Q255" s="870">
        <v>43444</v>
      </c>
      <c r="R255" s="867">
        <f t="shared" si="54"/>
        <v>1.0309278350515474</v>
      </c>
      <c r="S255" s="802">
        <f>IF(INDEX(Historical!$D$7:$D$1452,MATCH(B255,Historical!$B$7:$B$1452,0))=0,"n/a",(INDEX(Historical!$C$7:$C$1452,MATCH(B255,Historical!$B$7:$B$1452,0))/INDEX(Historical!$D$7:$D$1452,MATCH(B255,Historical!$B$7:$B$1452,0))-1)*100)</f>
        <v>1.0498687664041828</v>
      </c>
      <c r="T255" s="802">
        <f>IF(INDEX(Historical!$F$7:$F$1452,MATCH(B255,Historical!$B$7:$B$1452,0))=0,"n/a",((INDEX(Historical!$C$7:$C$1452,MATCH(B255,Historical!$B$7:$B$1452,0))/INDEX(Historical!$F$7:$F$1452,MATCH(B255,Historical!$B$7:$B$1452,0)))^(1/3)-1)*100)</f>
        <v>3.0321324952139239</v>
      </c>
      <c r="U255" s="802">
        <f>IF(INDEX(Historical!$I$7:$I$1452,MATCH(B255,Historical!$B$7:$B$1452,0))=0,"n/a",((INDEX(Historical!$C$7:$C$1452,MATCH(B255,Historical!$B$7:$B$1452,0))/INDEX(Historical!$I$7:$I$1452,MATCH(B255,Historical!$B$7:$B$1452,0)))^(1/5)-1)*100)</f>
        <v>3.6384649001306668</v>
      </c>
      <c r="V255" s="802">
        <f>IF(INDEX(Historical!$O$7:$O$1452,MATCH(B255,Historical!$B$7:$B$1452,0))=0,"n/a",((INDEX(Historical!$C$7:$C$1452,MATCH(B255,Historical!$B$7:$B$1452,0))/INDEX(Historical!$O$7:$O$1452,MATCH(B255,Historical!$B$7:$B$1452,0)))^(1/10)-1)*100)</f>
        <v>5.876639105042214</v>
      </c>
      <c r="W255" s="871">
        <f t="shared" si="55"/>
        <v>0.6191404364118307</v>
      </c>
      <c r="X255" s="872">
        <f t="shared" si="56"/>
        <v>1.3475795926409877</v>
      </c>
      <c r="Y255" s="892"/>
      <c r="Z255" s="864">
        <f t="shared" si="57"/>
        <v>61.829652996845432</v>
      </c>
      <c r="AA255" s="874">
        <f t="shared" si="58"/>
        <v>18.848580441640379</v>
      </c>
      <c r="AB255" s="866">
        <v>9</v>
      </c>
      <c r="AC255" s="875">
        <v>3.17</v>
      </c>
      <c r="AD255" s="875">
        <v>1.65</v>
      </c>
      <c r="AE255" s="875">
        <v>2.2000000000000002</v>
      </c>
      <c r="AF255" s="875">
        <v>4.1900000000000004</v>
      </c>
      <c r="AG255" s="875">
        <v>25.8</v>
      </c>
      <c r="AH255" s="875">
        <v>24.099999999999998</v>
      </c>
      <c r="AI255" s="875">
        <v>12.53</v>
      </c>
      <c r="AJ255" s="875">
        <v>2.7</v>
      </c>
      <c r="AK255" s="875">
        <v>11.44</v>
      </c>
      <c r="AL255" s="876">
        <v>38340</v>
      </c>
      <c r="AM255" s="877">
        <v>0.5</v>
      </c>
      <c r="AN255" s="875">
        <v>0.53</v>
      </c>
      <c r="AO255" s="878">
        <f t="shared" si="59"/>
        <v>-11.92978081347624</v>
      </c>
      <c r="AP255" s="879">
        <f t="shared" si="60"/>
        <v>6.9187996281641393</v>
      </c>
      <c r="AQ255" s="880">
        <f t="shared" si="61"/>
        <v>87.350594756904513</v>
      </c>
      <c r="AR255" s="745">
        <f>INDEX(Historical!$C$7:$C$1452,MATCH(B255,Historical!$B$7:$B$1452,0))*IF(AH255="n/a",1.03,IF(AH255&lt;0,1.01,IF(AH255&gt;10,1.1,(1+AH255/100))))</f>
        <v>2.1175000000000002</v>
      </c>
      <c r="AS255" s="874">
        <f t="shared" si="62"/>
        <v>2.3292500000000005</v>
      </c>
      <c r="AT255" s="874">
        <f t="shared" si="68"/>
        <v>2.5621750000000008</v>
      </c>
      <c r="AU255" s="874">
        <f t="shared" si="68"/>
        <v>2.8183925000000012</v>
      </c>
      <c r="AV255" s="874">
        <f t="shared" si="68"/>
        <v>3.1002317500000016</v>
      </c>
      <c r="AW255" s="864">
        <f t="shared" si="63"/>
        <v>12.927549250000006</v>
      </c>
      <c r="AX255" s="881">
        <f t="shared" si="64"/>
        <v>21.636065690376579</v>
      </c>
      <c r="AY255" s="1091">
        <v>1.19</v>
      </c>
      <c r="AZ255" s="877">
        <v>7.88</v>
      </c>
      <c r="BA255" s="877">
        <v>-25.03</v>
      </c>
      <c r="BB255" s="877">
        <v>-9</v>
      </c>
      <c r="BC255" s="877">
        <v>-15.24</v>
      </c>
      <c r="BD255" s="1007"/>
      <c r="BE255" s="701">
        <v>1958</v>
      </c>
      <c r="BF255" s="986" t="e">
        <f>#VALUE!</f>
        <v>#VALUE!</v>
      </c>
      <c r="BG255" s="938">
        <v>10.9</v>
      </c>
    </row>
    <row r="256" spans="1:59" ht="11.25" customHeight="1" x14ac:dyDescent="0.2">
      <c r="A256" s="645" t="s">
        <v>559</v>
      </c>
      <c r="B256" s="651" t="s">
        <v>560</v>
      </c>
      <c r="C256" s="1080" t="s">
        <v>180</v>
      </c>
      <c r="D256" s="1080" t="s">
        <v>4425</v>
      </c>
      <c r="E256" s="835">
        <v>22</v>
      </c>
      <c r="F256" s="554">
        <v>149</v>
      </c>
      <c r="G256" s="554" t="s">
        <v>38</v>
      </c>
      <c r="H256" s="554" t="s">
        <v>38</v>
      </c>
      <c r="I256" s="959">
        <v>31.08</v>
      </c>
      <c r="J256" s="745">
        <f t="shared" si="52"/>
        <v>6.8970398970398987</v>
      </c>
      <c r="K256" s="974">
        <v>0.53590000000000004</v>
      </c>
      <c r="L256" s="679">
        <v>4</v>
      </c>
      <c r="M256" s="736">
        <f t="shared" si="53"/>
        <v>2.1436000000000002</v>
      </c>
      <c r="N256" s="644" t="s">
        <v>120</v>
      </c>
      <c r="O256" s="839">
        <v>0.47749999999999998</v>
      </c>
      <c r="P256" s="695">
        <v>43145</v>
      </c>
      <c r="Q256" s="695">
        <v>43160</v>
      </c>
      <c r="R256" s="736">
        <f t="shared" si="54"/>
        <v>12.23036649214661</v>
      </c>
      <c r="S256" s="802">
        <f>IF(INDEX(Historical!$D$7:$D$1452,MATCH(B256,Historical!$B$7:$B$1452,0))=0,"n/a",(INDEX(Historical!$C$7:$C$1452,MATCH(B256,Historical!$B$7:$B$1452,0))/INDEX(Historical!$D$7:$D$1452,MATCH(B256,Historical!$B$7:$B$1452,0))-1)*100)</f>
        <v>17.056061548905376</v>
      </c>
      <c r="T256" s="802">
        <f>IF(INDEX(Historical!$F$7:$F$1452,MATCH(B256,Historical!$B$7:$B$1452,0))=0,"n/a",((INDEX(Historical!$C$7:$C$1452,MATCH(B256,Historical!$B$7:$B$1452,0))/INDEX(Historical!$F$7:$F$1452,MATCH(B256,Historical!$B$7:$B$1452,0)))^(1/3)-1)*100)</f>
        <v>13.668965772252895</v>
      </c>
      <c r="U256" s="802">
        <f>IF(INDEX(Historical!$I$7:$I$1452,MATCH(B256,Historical!$B$7:$B$1452,0))=0,"n/a",((INDEX(Historical!$C$7:$C$1452,MATCH(B256,Historical!$B$7:$B$1452,0))/INDEX(Historical!$I$7:$I$1452,MATCH(B256,Historical!$B$7:$B$1452,0)))^(1/5)-1)*100)</f>
        <v>10.488346654825897</v>
      </c>
      <c r="V256" s="802">
        <f>IF(INDEX(Historical!$O$7:$O$1452,MATCH(B256,Historical!$B$7:$B$1452,0))=0,"n/a",((INDEX(Historical!$C$7:$C$1452,MATCH(B256,Historical!$B$7:$B$1452,0))/INDEX(Historical!$O$7:$O$1452,MATCH(B256,Historical!$B$7:$B$1452,0)))^(1/10)-1)*100)</f>
        <v>12.392321433554287</v>
      </c>
      <c r="W256" s="803">
        <f t="shared" si="55"/>
        <v>0.84635850603640261</v>
      </c>
      <c r="X256" s="804" t="str">
        <f t="shared" si="56"/>
        <v>n/a</v>
      </c>
      <c r="Y256" s="967" t="s">
        <v>493</v>
      </c>
      <c r="Z256" s="745" t="str">
        <f t="shared" si="57"/>
        <v>n/a</v>
      </c>
      <c r="AA256" s="678" t="str">
        <f t="shared" si="58"/>
        <v>n/a</v>
      </c>
      <c r="AB256" s="679">
        <v>12</v>
      </c>
      <c r="AC256" s="959">
        <v>-0.2</v>
      </c>
      <c r="AD256" s="959" t="s">
        <v>138</v>
      </c>
      <c r="AE256" s="959">
        <v>1.79</v>
      </c>
      <c r="AF256" s="959">
        <v>1.36</v>
      </c>
      <c r="AG256" s="959">
        <v>3.1</v>
      </c>
      <c r="AH256" s="961">
        <v>-83.7</v>
      </c>
      <c r="AI256" s="961">
        <v>-6.0699999999999994</v>
      </c>
      <c r="AJ256" s="959">
        <v>-18.3</v>
      </c>
      <c r="AK256" s="959">
        <v>8.61</v>
      </c>
      <c r="AL256" s="969">
        <v>62940</v>
      </c>
      <c r="AM256" s="964">
        <v>9.1999999999999993</v>
      </c>
      <c r="AN256" s="959">
        <v>1.2</v>
      </c>
      <c r="AO256" s="845" t="str">
        <f t="shared" si="59"/>
        <v>n/a</v>
      </c>
      <c r="AP256" s="846">
        <f t="shared" si="60"/>
        <v>17.385386551865796</v>
      </c>
      <c r="AQ256" s="680" t="str">
        <f t="shared" si="61"/>
        <v>n/a</v>
      </c>
      <c r="AR256" s="745">
        <f>INDEX(Historical!$C$7:$C$1452,MATCH(B256,Historical!$B$7:$B$1452,0))*IF(AH256="n/a",1.03,IF(AH256&lt;0,1.01,IF(AH256&gt;10,1.1,(1+AH256/100))))</f>
        <v>1.8809028000000001</v>
      </c>
      <c r="AS256" s="678">
        <f t="shared" si="62"/>
        <v>1.899711828</v>
      </c>
      <c r="AT256" s="678">
        <f t="shared" si="68"/>
        <v>2.0632770163908001</v>
      </c>
      <c r="AU256" s="678">
        <f t="shared" si="68"/>
        <v>2.2409251675020481</v>
      </c>
      <c r="AV256" s="678">
        <f t="shared" si="68"/>
        <v>2.4338688244239743</v>
      </c>
      <c r="AW256" s="745">
        <f t="shared" si="63"/>
        <v>10.518685636316823</v>
      </c>
      <c r="AX256" s="854">
        <f t="shared" si="64"/>
        <v>33.843904878754259</v>
      </c>
      <c r="AY256" s="1090">
        <v>0.51</v>
      </c>
      <c r="AZ256" s="964">
        <v>7.84</v>
      </c>
      <c r="BA256" s="964">
        <v>-24.58</v>
      </c>
      <c r="BB256" s="964">
        <v>-2.71</v>
      </c>
      <c r="BC256" s="964">
        <v>-5.2299999999999995</v>
      </c>
      <c r="BE256" s="701">
        <v>1997</v>
      </c>
      <c r="BF256" s="986" t="e">
        <f>#VALUE!</f>
        <v>#VALUE!</v>
      </c>
      <c r="BG256" s="972">
        <v>1</v>
      </c>
    </row>
    <row r="257" spans="1:59" ht="11.25" customHeight="1" x14ac:dyDescent="0.2">
      <c r="A257" s="645" t="s">
        <v>4065</v>
      </c>
      <c r="B257" s="651" t="s">
        <v>4064</v>
      </c>
      <c r="C257" s="1080" t="s">
        <v>155</v>
      </c>
      <c r="D257" s="1080" t="s">
        <v>4409</v>
      </c>
      <c r="E257" s="835">
        <v>6</v>
      </c>
      <c r="F257" s="554">
        <v>739</v>
      </c>
      <c r="G257" s="554" t="s">
        <v>107</v>
      </c>
      <c r="H257" s="554" t="s">
        <v>107</v>
      </c>
      <c r="I257" s="966">
        <v>61.7</v>
      </c>
      <c r="J257" s="745">
        <f t="shared" si="52"/>
        <v>1.7504051863857375</v>
      </c>
      <c r="K257" s="968">
        <v>0.27</v>
      </c>
      <c r="L257" s="679">
        <v>4</v>
      </c>
      <c r="M257" s="736">
        <f t="shared" si="53"/>
        <v>1.08</v>
      </c>
      <c r="N257" s="644" t="s">
        <v>221</v>
      </c>
      <c r="O257" s="838">
        <v>0.25</v>
      </c>
      <c r="P257" s="958">
        <v>43371</v>
      </c>
      <c r="Q257" s="958">
        <v>43388</v>
      </c>
      <c r="R257" s="736">
        <f t="shared" si="54"/>
        <v>8.0000000000000071</v>
      </c>
      <c r="S257" s="802">
        <f>IF(INDEX(Historical!$D$7:$D$1452,MATCH(B257,Historical!$B$7:$B$1452,0))=0,"n/a",(INDEX(Historical!$C$7:$C$1452,MATCH(B257,Historical!$B$7:$B$1452,0))/INDEX(Historical!$D$7:$D$1452,MATCH(B257,Historical!$B$7:$B$1452,0))-1)*100)</f>
        <v>4.3010752688172005</v>
      </c>
      <c r="T257" s="802">
        <f>IF(INDEX(Historical!$F$7:$F$1452,MATCH(B257,Historical!$B$7:$B$1452,0))=0,"n/a",((INDEX(Historical!$C$7:$C$1452,MATCH(B257,Historical!$B$7:$B$1452,0))/INDEX(Historical!$F$7:$F$1452,MATCH(B257,Historical!$B$7:$B$1452,0)))^(1/3)-1)*100)</f>
        <v>8.9524055975049208</v>
      </c>
      <c r="U257" s="802" t="str">
        <f>IF(INDEX(Historical!$I$7:$I$1452,MATCH(B257,Historical!$B$7:$B$1452,0))=0,"n/a",((INDEX(Historical!$C$7:$C$1452,MATCH(B257,Historical!$B$7:$B$1452,0))/INDEX(Historical!$I$7:$I$1452,MATCH(B257,Historical!$B$7:$B$1452,0)))^(1/5)-1)*100)</f>
        <v>n/a</v>
      </c>
      <c r="V257" s="802" t="str">
        <f>IF(INDEX(Historical!$O$7:$O$1452,MATCH(B257,Historical!$B$7:$B$1452,0))=0,"n/a",((INDEX(Historical!$C$7:$C$1452,MATCH(B257,Historical!$B$7:$B$1452,0))/INDEX(Historical!$O$7:$O$1452,MATCH(B257,Historical!$B$7:$B$1452,0)))^(1/10)-1)*100)</f>
        <v>n/a</v>
      </c>
      <c r="W257" s="803" t="str">
        <f t="shared" si="55"/>
        <v>n/a</v>
      </c>
      <c r="X257" s="804" t="str">
        <f t="shared" si="56"/>
        <v>n/a</v>
      </c>
      <c r="Y257" s="1111" t="s">
        <v>4066</v>
      </c>
      <c r="Z257" s="745">
        <f t="shared" si="57"/>
        <v>33.128834355828225</v>
      </c>
      <c r="AA257" s="678">
        <f t="shared" si="58"/>
        <v>18.926380368098162</v>
      </c>
      <c r="AB257" s="679">
        <v>12</v>
      </c>
      <c r="AC257" s="959">
        <v>3.26</v>
      </c>
      <c r="AD257" s="959">
        <v>1.45</v>
      </c>
      <c r="AE257" s="959">
        <v>1.51</v>
      </c>
      <c r="AF257" s="959">
        <v>4.59</v>
      </c>
      <c r="AG257" s="959">
        <v>26.1</v>
      </c>
      <c r="AH257" s="959">
        <v>4</v>
      </c>
      <c r="AI257" s="959">
        <v>4.71</v>
      </c>
      <c r="AJ257" s="959">
        <v>9.1999999999999993</v>
      </c>
      <c r="AK257" s="959">
        <v>12.989999999999998</v>
      </c>
      <c r="AL257" s="969">
        <v>6310</v>
      </c>
      <c r="AM257" s="964">
        <v>0.70000000000000007</v>
      </c>
      <c r="AN257" s="959">
        <v>1.93</v>
      </c>
      <c r="AO257" s="845" t="str">
        <f t="shared" si="59"/>
        <v>n/a</v>
      </c>
      <c r="AP257" s="846" t="str">
        <f t="shared" si="60"/>
        <v>n/a</v>
      </c>
      <c r="AQ257" s="680">
        <f t="shared" si="61"/>
        <v>96.493806393281133</v>
      </c>
      <c r="AR257" s="745">
        <f>INDEX(Historical!$C$7:$C$1452,MATCH(B257,Historical!$B$7:$B$1452,0))*IF(AH257="n/a",1.03,IF(AH257&lt;0,1.01,IF(AH257&gt;10,1.1,(1+AH257/100))))</f>
        <v>1.0087999999999999</v>
      </c>
      <c r="AS257" s="678">
        <f t="shared" si="62"/>
        <v>1.0563144799999999</v>
      </c>
      <c r="AT257" s="678">
        <f t="shared" si="68"/>
        <v>1.161945928</v>
      </c>
      <c r="AU257" s="678">
        <f t="shared" si="68"/>
        <v>1.2781405208000001</v>
      </c>
      <c r="AV257" s="678">
        <f t="shared" si="68"/>
        <v>1.4059545728800003</v>
      </c>
      <c r="AW257" s="745">
        <f t="shared" si="63"/>
        <v>5.9111555016799997</v>
      </c>
      <c r="AX257" s="854">
        <f t="shared" si="64"/>
        <v>9.5804789330307933</v>
      </c>
      <c r="AY257" s="1090">
        <v>0.8</v>
      </c>
      <c r="AZ257" s="964">
        <v>25.480000000000004</v>
      </c>
      <c r="BA257" s="964">
        <v>-25.180000000000003</v>
      </c>
      <c r="BB257" s="964">
        <v>-12.559999999999999</v>
      </c>
      <c r="BC257" s="964">
        <v>-11.27</v>
      </c>
      <c r="BE257" s="701">
        <v>2013</v>
      </c>
      <c r="BF257" s="986" t="e">
        <f>#VALUE!</f>
        <v>#VALUE!</v>
      </c>
      <c r="BG257" s="972">
        <v>6.5</v>
      </c>
    </row>
    <row r="258" spans="1:59" ht="11.25" customHeight="1" x14ac:dyDescent="0.2">
      <c r="A258" s="645" t="s">
        <v>4397</v>
      </c>
      <c r="B258" s="651" t="s">
        <v>4396</v>
      </c>
      <c r="C258" s="1080" t="s">
        <v>180</v>
      </c>
      <c r="D258" s="1080" t="s">
        <v>4425</v>
      </c>
      <c r="E258" s="835">
        <v>13</v>
      </c>
      <c r="F258" s="554">
        <v>284</v>
      </c>
      <c r="G258" s="554" t="s">
        <v>107</v>
      </c>
      <c r="H258" s="554" t="s">
        <v>107</v>
      </c>
      <c r="I258" s="966">
        <v>13.21</v>
      </c>
      <c r="J258" s="745">
        <f t="shared" si="52"/>
        <v>9.2354277062831187</v>
      </c>
      <c r="K258" s="968">
        <v>0.30499999999999999</v>
      </c>
      <c r="L258" s="679">
        <v>4</v>
      </c>
      <c r="M258" s="736">
        <f t="shared" si="53"/>
        <v>1.22</v>
      </c>
      <c r="N258" s="644" t="s">
        <v>1253</v>
      </c>
      <c r="O258" s="838">
        <v>0.29499999999999998</v>
      </c>
      <c r="P258" s="695">
        <v>43138</v>
      </c>
      <c r="Q258" s="695">
        <v>43151</v>
      </c>
      <c r="R258" s="736">
        <f t="shared" si="54"/>
        <v>3.3898305084745797</v>
      </c>
      <c r="S258" s="802">
        <f>IF(INDEX(Historical!$D$7:$D$1452,MATCH(B258,Historical!$B$7:$B$1452,0))=0,"n/a",(INDEX(Historical!$C$7:$C$1452,MATCH(B258,Historical!$B$7:$B$1452,0))/INDEX(Historical!$D$7:$D$1452,MATCH(B258,Historical!$B$7:$B$1452,0))-1)*100)</f>
        <v>0.87719298245614308</v>
      </c>
      <c r="T258" s="802">
        <f>IF(INDEX(Historical!$F$7:$F$1452,MATCH(B258,Historical!$B$7:$B$1452,0))=0,"n/a",((INDEX(Historical!$C$7:$C$1452,MATCH(B258,Historical!$B$7:$B$1452,0))/INDEX(Historical!$F$7:$F$1452,MATCH(B258,Historical!$B$7:$B$1452,0)))^(1/3)-1)*100)</f>
        <v>15.33879267399303</v>
      </c>
      <c r="U258" s="802">
        <f>IF(INDEX(Historical!$I$7:$I$1452,MATCH(B258,Historical!$B$7:$B$1452,0))=0,"n/a",((INDEX(Historical!$C$7:$C$1452,MATCH(B258,Historical!$B$7:$B$1452,0))/INDEX(Historical!$I$7:$I$1452,MATCH(B258,Historical!$B$7:$B$1452,0)))^(1/5)-1)*100)</f>
        <v>12.970113373747584</v>
      </c>
      <c r="V258" s="802">
        <f>IF(INDEX(Historical!$O$7:$O$1452,MATCH(B258,Historical!$B$7:$B$1452,0))=0,"n/a",((INDEX(Historical!$C$7:$C$1452,MATCH(B258,Historical!$B$7:$B$1452,0))/INDEX(Historical!$O$7:$O$1452,MATCH(B258,Historical!$B$7:$B$1452,0)))^(1/10)-1)*100)</f>
        <v>12.16832999478199</v>
      </c>
      <c r="W258" s="803">
        <f t="shared" si="55"/>
        <v>1.0658909956673934</v>
      </c>
      <c r="X258" s="804" t="str">
        <f t="shared" si="56"/>
        <v>n/a</v>
      </c>
      <c r="Y258" s="759"/>
      <c r="Z258" s="745" t="str">
        <f t="shared" si="57"/>
        <v>n/a</v>
      </c>
      <c r="AA258" s="678" t="str">
        <f t="shared" si="58"/>
        <v>n/a</v>
      </c>
      <c r="AB258" s="679">
        <v>12</v>
      </c>
      <c r="AC258" s="959">
        <v>-0.37</v>
      </c>
      <c r="AD258" s="959" t="s">
        <v>138</v>
      </c>
      <c r="AE258" s="959">
        <v>0.67</v>
      </c>
      <c r="AF258" s="959" t="s">
        <v>138</v>
      </c>
      <c r="AG258" s="962">
        <v>-99.7</v>
      </c>
      <c r="AH258" s="961">
        <v>-149.4</v>
      </c>
      <c r="AI258" s="961">
        <v>-3.15</v>
      </c>
      <c r="AJ258" s="959">
        <v>-30.099999999999998</v>
      </c>
      <c r="AK258" s="959">
        <v>16.39</v>
      </c>
      <c r="AL258" s="969">
        <v>35860</v>
      </c>
      <c r="AM258" s="964">
        <v>2.8000000000000003</v>
      </c>
      <c r="AN258" s="959" t="s">
        <v>138</v>
      </c>
      <c r="AO258" s="845" t="str">
        <f t="shared" si="59"/>
        <v>n/a</v>
      </c>
      <c r="AP258" s="846">
        <f t="shared" si="60"/>
        <v>22.205541080030702</v>
      </c>
      <c r="AQ258" s="680" t="str">
        <f t="shared" si="61"/>
        <v>n/a</v>
      </c>
      <c r="AR258" s="745">
        <f>INDEX(Historical!$C$7:$C$1452,MATCH(B258,Historical!$B$7:$B$1452,0))*IF(AH258="n/a",1.03,IF(AH258&lt;0,1.01,IF(AH258&gt;10,1.1,(1+AH258/100))))</f>
        <v>1.1615</v>
      </c>
      <c r="AS258" s="678">
        <f t="shared" si="62"/>
        <v>1.1731149999999999</v>
      </c>
      <c r="AT258" s="678">
        <f t="shared" si="68"/>
        <v>1.2904264999999999</v>
      </c>
      <c r="AU258" s="678">
        <f t="shared" si="68"/>
        <v>1.4194691500000001</v>
      </c>
      <c r="AV258" s="678">
        <f t="shared" si="68"/>
        <v>1.5614160650000002</v>
      </c>
      <c r="AW258" s="745">
        <f t="shared" si="63"/>
        <v>6.6059267150000007</v>
      </c>
      <c r="AX258" s="854">
        <f t="shared" si="64"/>
        <v>50.007015253595767</v>
      </c>
      <c r="AY258" s="1090">
        <v>1.68</v>
      </c>
      <c r="AZ258" s="964">
        <v>13.100000000000001</v>
      </c>
      <c r="BA258" s="964">
        <v>-31.7</v>
      </c>
      <c r="BB258" s="964">
        <v>-10.16</v>
      </c>
      <c r="BC258" s="964">
        <v>-19.27</v>
      </c>
      <c r="BE258" s="701">
        <v>2006</v>
      </c>
      <c r="BF258" s="986" t="e">
        <f>#VALUE!</f>
        <v>#VALUE!</v>
      </c>
      <c r="BG258" s="972">
        <v>1.6</v>
      </c>
    </row>
    <row r="259" spans="1:59" ht="11.25" customHeight="1" x14ac:dyDescent="0.2">
      <c r="A259" s="645" t="s">
        <v>564</v>
      </c>
      <c r="B259" s="651" t="s">
        <v>565</v>
      </c>
      <c r="C259" s="1080" t="s">
        <v>155</v>
      </c>
      <c r="D259" s="1080" t="s">
        <v>4409</v>
      </c>
      <c r="E259" s="835">
        <v>12</v>
      </c>
      <c r="F259" s="554">
        <v>306</v>
      </c>
      <c r="G259" s="554" t="s">
        <v>107</v>
      </c>
      <c r="H259" s="554" t="s">
        <v>107</v>
      </c>
      <c r="I259" s="966">
        <v>38.79</v>
      </c>
      <c r="J259" s="745">
        <f t="shared" si="52"/>
        <v>0.48981696313482859</v>
      </c>
      <c r="K259" s="968">
        <v>4.7500000000000001E-2</v>
      </c>
      <c r="L259" s="679">
        <v>4</v>
      </c>
      <c r="M259" s="736">
        <f t="shared" si="53"/>
        <v>0.19</v>
      </c>
      <c r="N259" s="644" t="s">
        <v>162</v>
      </c>
      <c r="O259" s="838">
        <v>4.4999999999999998E-2</v>
      </c>
      <c r="P259" s="958">
        <v>43462</v>
      </c>
      <c r="Q259" s="958">
        <v>43496</v>
      </c>
      <c r="R259" s="736">
        <f t="shared" si="54"/>
        <v>5.5555555555555607</v>
      </c>
      <c r="S259" s="802">
        <f>IF(INDEX(Historical!$D$7:$D$1452,MATCH(B259,Historical!$B$7:$B$1452,0))=0,"n/a",(INDEX(Historical!$C$7:$C$1452,MATCH(B259,Historical!$B$7:$B$1452,0))/INDEX(Historical!$D$7:$D$1452,MATCH(B259,Historical!$B$7:$B$1452,0))-1)*100)</f>
        <v>6.25</v>
      </c>
      <c r="T259" s="802">
        <f>IF(INDEX(Historical!$F$7:$F$1452,MATCH(B259,Historical!$B$7:$B$1452,0))=0,"n/a",((INDEX(Historical!$C$7:$C$1452,MATCH(B259,Historical!$B$7:$B$1452,0))/INDEX(Historical!$F$7:$F$1452,MATCH(B259,Historical!$B$7:$B$1452,0)))^(1/3)-1)*100)</f>
        <v>16.257398420781822</v>
      </c>
      <c r="U259" s="802">
        <f>IF(INDEX(Historical!$I$7:$I$1452,MATCH(B259,Historical!$B$7:$B$1452,0))=0,"n/a",((INDEX(Historical!$C$7:$C$1452,MATCH(B259,Historical!$B$7:$B$1452,0))/INDEX(Historical!$I$7:$I$1452,MATCH(B259,Historical!$B$7:$B$1452,0)))^(1/5)-1)*100)</f>
        <v>20.134358245637472</v>
      </c>
      <c r="V259" s="802" t="str">
        <f>IF(INDEX(Historical!$O$7:$O$1452,MATCH(B259,Historical!$B$7:$B$1452,0))=0,"n/a",((INDEX(Historical!$C$7:$C$1452,MATCH(B259,Historical!$B$7:$B$1452,0))/INDEX(Historical!$O$7:$O$1452,MATCH(B259,Historical!$B$7:$B$1452,0)))^(1/10)-1)*100)</f>
        <v>n/a</v>
      </c>
      <c r="W259" s="803" t="str">
        <f t="shared" si="55"/>
        <v>n/a</v>
      </c>
      <c r="X259" s="804" t="str">
        <f t="shared" si="56"/>
        <v>n/a</v>
      </c>
      <c r="Y259" s="753"/>
      <c r="Z259" s="745">
        <f t="shared" si="57"/>
        <v>12.666666666666668</v>
      </c>
      <c r="AA259" s="678">
        <f t="shared" si="58"/>
        <v>25.86</v>
      </c>
      <c r="AB259" s="679">
        <v>12</v>
      </c>
      <c r="AC259" s="959">
        <v>1.5</v>
      </c>
      <c r="AD259" s="959">
        <v>1.72</v>
      </c>
      <c r="AE259" s="959">
        <v>1.04</v>
      </c>
      <c r="AF259" s="959">
        <v>3.6</v>
      </c>
      <c r="AG259" s="959">
        <v>14.6</v>
      </c>
      <c r="AH259" s="959">
        <v>-12.4</v>
      </c>
      <c r="AI259" s="959">
        <v>14.04</v>
      </c>
      <c r="AJ259" s="959">
        <v>-2.5</v>
      </c>
      <c r="AK259" s="959">
        <v>15</v>
      </c>
      <c r="AL259" s="969">
        <v>2070</v>
      </c>
      <c r="AM259" s="964">
        <v>1.2</v>
      </c>
      <c r="AN259" s="959">
        <v>0.46</v>
      </c>
      <c r="AO259" s="845">
        <f t="shared" si="59"/>
        <v>-5.2358247912276994</v>
      </c>
      <c r="AP259" s="846">
        <f t="shared" si="60"/>
        <v>20.6241752087723</v>
      </c>
      <c r="AQ259" s="680">
        <f t="shared" si="61"/>
        <v>103.41091416145791</v>
      </c>
      <c r="AR259" s="745">
        <f>INDEX(Historical!$C$7:$C$1452,MATCH(B259,Historical!$B$7:$B$1452,0))*IF(AH259="n/a",1.03,IF(AH259&lt;0,1.01,IF(AH259&gt;10,1.1,(1+AH259/100))))</f>
        <v>0.17170000000000002</v>
      </c>
      <c r="AS259" s="678">
        <f t="shared" si="62"/>
        <v>0.18887000000000004</v>
      </c>
      <c r="AT259" s="678">
        <f t="shared" si="68"/>
        <v>0.20775700000000005</v>
      </c>
      <c r="AU259" s="678">
        <f t="shared" si="68"/>
        <v>0.22853270000000009</v>
      </c>
      <c r="AV259" s="678">
        <f t="shared" si="68"/>
        <v>0.25138597000000013</v>
      </c>
      <c r="AW259" s="745">
        <f t="shared" si="63"/>
        <v>1.0482456700000002</v>
      </c>
      <c r="AX259" s="854">
        <f t="shared" si="64"/>
        <v>2.7023605826243884</v>
      </c>
      <c r="AY259" s="1090">
        <v>0.94</v>
      </c>
      <c r="AZ259" s="964">
        <v>79</v>
      </c>
      <c r="BA259" s="964">
        <v>-20.77</v>
      </c>
      <c r="BB259" s="964">
        <v>-8.73</v>
      </c>
      <c r="BC259" s="964">
        <v>5.67</v>
      </c>
      <c r="BE259" s="701">
        <v>2008</v>
      </c>
      <c r="BF259" s="986" t="e">
        <f>#VALUE!</f>
        <v>#VALUE!</v>
      </c>
      <c r="BG259" s="972">
        <v>6.9</v>
      </c>
    </row>
    <row r="260" spans="1:59" ht="11.25" customHeight="1" x14ac:dyDescent="0.2">
      <c r="A260" s="645" t="s">
        <v>566</v>
      </c>
      <c r="B260" s="651" t="s">
        <v>567</v>
      </c>
      <c r="C260" s="1080" t="s">
        <v>109</v>
      </c>
      <c r="D260" s="1080" t="s">
        <v>4427</v>
      </c>
      <c r="E260" s="835">
        <v>24</v>
      </c>
      <c r="F260" s="554">
        <v>132</v>
      </c>
      <c r="G260" s="554" t="s">
        <v>38</v>
      </c>
      <c r="H260" s="554" t="s">
        <v>107</v>
      </c>
      <c r="I260" s="966">
        <v>32.159999999999997</v>
      </c>
      <c r="J260" s="745">
        <f t="shared" si="52"/>
        <v>1.8034825870646767</v>
      </c>
      <c r="K260" s="968">
        <v>0.14499999999999999</v>
      </c>
      <c r="L260" s="679">
        <v>4</v>
      </c>
      <c r="M260" s="736">
        <f t="shared" si="53"/>
        <v>0.57999999999999996</v>
      </c>
      <c r="N260" s="644" t="s">
        <v>120</v>
      </c>
      <c r="O260" s="838">
        <v>0.13500000000000001</v>
      </c>
      <c r="P260" s="695">
        <v>43138</v>
      </c>
      <c r="Q260" s="695">
        <v>43160</v>
      </c>
      <c r="R260" s="736">
        <f t="shared" si="54"/>
        <v>7.4074074074073932</v>
      </c>
      <c r="S260" s="802">
        <f>IF(INDEX(Historical!$D$7:$D$1452,MATCH(B260,Historical!$B$7:$B$1452,0))=0,"n/a",(INDEX(Historical!$C$7:$C$1452,MATCH(B260,Historical!$B$7:$B$1452,0))/INDEX(Historical!$D$7:$D$1452,MATCH(B260,Historical!$B$7:$B$1452,0))-1)*100)</f>
        <v>3.8461538461538547</v>
      </c>
      <c r="T260" s="802">
        <f>IF(INDEX(Historical!$F$7:$F$1452,MATCH(B260,Historical!$B$7:$B$1452,0))=0,"n/a",((INDEX(Historical!$C$7:$C$1452,MATCH(B260,Historical!$B$7:$B$1452,0))/INDEX(Historical!$F$7:$F$1452,MATCH(B260,Historical!$B$7:$B$1452,0)))^(1/3)-1)*100)</f>
        <v>4.0041911525952045</v>
      </c>
      <c r="U260" s="802">
        <f>IF(INDEX(Historical!$I$7:$I$1452,MATCH(B260,Historical!$B$7:$B$1452,0))=0,"n/a",((INDEX(Historical!$C$7:$C$1452,MATCH(B260,Historical!$B$7:$B$1452,0))/INDEX(Historical!$I$7:$I$1452,MATCH(B260,Historical!$B$7:$B$1452,0)))^(1/5)-1)*100)</f>
        <v>4.1809268102644292</v>
      </c>
      <c r="V260" s="802">
        <f>IF(INDEX(Historical!$O$7:$O$1452,MATCH(B260,Historical!$B$7:$B$1452,0))=0,"n/a",((INDEX(Historical!$C$7:$C$1452,MATCH(B260,Historical!$B$7:$B$1452,0))/INDEX(Historical!$O$7:$O$1452,MATCH(B260,Historical!$B$7:$B$1452,0)))^(1/10)-1)*100)</f>
        <v>5.3717949672235532</v>
      </c>
      <c r="W260" s="803">
        <f t="shared" si="55"/>
        <v>0.77831094369288045</v>
      </c>
      <c r="X260" s="804">
        <f t="shared" si="56"/>
        <v>0.41395314953113155</v>
      </c>
      <c r="Y260" s="651"/>
      <c r="Z260" s="745">
        <f t="shared" si="57"/>
        <v>22.745098039215687</v>
      </c>
      <c r="AA260" s="678">
        <f t="shared" si="58"/>
        <v>12.611764705882353</v>
      </c>
      <c r="AB260" s="679">
        <v>12</v>
      </c>
      <c r="AC260" s="959">
        <v>2.5499999999999998</v>
      </c>
      <c r="AD260" s="959" t="s">
        <v>138</v>
      </c>
      <c r="AE260" s="959">
        <v>3.22</v>
      </c>
      <c r="AF260" s="959">
        <v>1.55</v>
      </c>
      <c r="AG260" s="959">
        <v>10.6</v>
      </c>
      <c r="AH260" s="959">
        <v>22.2</v>
      </c>
      <c r="AI260" s="959" t="s">
        <v>138</v>
      </c>
      <c r="AJ260" s="959">
        <v>10.100000000000001</v>
      </c>
      <c r="AK260" s="959" t="s">
        <v>138</v>
      </c>
      <c r="AL260" s="969">
        <v>381.74</v>
      </c>
      <c r="AM260" s="964">
        <v>10.299999999999999</v>
      </c>
      <c r="AN260" s="959">
        <v>0.06</v>
      </c>
      <c r="AO260" s="845">
        <f t="shared" si="59"/>
        <v>-6.6273553085532466</v>
      </c>
      <c r="AP260" s="846">
        <f t="shared" si="60"/>
        <v>5.9844093973291059</v>
      </c>
      <c r="AQ260" s="680">
        <f t="shared" si="61"/>
        <v>-6.7899974511136607</v>
      </c>
      <c r="AR260" s="745">
        <f>INDEX(Historical!$C$7:$C$1452,MATCH(B260,Historical!$B$7:$B$1452,0))*IF(AH260="n/a",1.03,IF(AH260&lt;0,1.01,IF(AH260&gt;10,1.1,(1+AH260/100))))</f>
        <v>0.59400000000000008</v>
      </c>
      <c r="AS260" s="678">
        <f t="shared" si="62"/>
        <v>0.61182000000000014</v>
      </c>
      <c r="AT260" s="678">
        <f t="shared" si="68"/>
        <v>0.63017460000000014</v>
      </c>
      <c r="AU260" s="678">
        <f t="shared" si="68"/>
        <v>0.64907983800000013</v>
      </c>
      <c r="AV260" s="678">
        <f t="shared" si="68"/>
        <v>0.66855223314000012</v>
      </c>
      <c r="AW260" s="745">
        <f t="shared" si="63"/>
        <v>3.1536266711400005</v>
      </c>
      <c r="AX260" s="854">
        <f t="shared" si="64"/>
        <v>9.8060530819029879</v>
      </c>
      <c r="AY260" s="1090">
        <v>0.83</v>
      </c>
      <c r="AZ260" s="964">
        <v>19.29</v>
      </c>
      <c r="BA260" s="964">
        <v>-27.139999999999997</v>
      </c>
      <c r="BB260" s="964">
        <v>2.81</v>
      </c>
      <c r="BC260" s="964">
        <v>-9.35</v>
      </c>
      <c r="BE260" s="701">
        <v>1995</v>
      </c>
      <c r="BF260" s="986" t="e">
        <f>#VALUE!</f>
        <v>#VALUE!</v>
      </c>
      <c r="BG260" s="972">
        <v>0.89999999999999991</v>
      </c>
    </row>
    <row r="261" spans="1:59" ht="11.25" customHeight="1" x14ac:dyDescent="0.2">
      <c r="A261" s="566" t="s">
        <v>568</v>
      </c>
      <c r="B261" s="651" t="s">
        <v>569</v>
      </c>
      <c r="C261" s="1080" t="s">
        <v>180</v>
      </c>
      <c r="D261" s="1080" t="s">
        <v>4425</v>
      </c>
      <c r="E261" s="835">
        <v>21</v>
      </c>
      <c r="F261" s="554">
        <v>158</v>
      </c>
      <c r="G261" s="554" t="s">
        <v>38</v>
      </c>
      <c r="H261" s="554" t="s">
        <v>107</v>
      </c>
      <c r="I261" s="966">
        <v>24.59</v>
      </c>
      <c r="J261" s="745">
        <f t="shared" si="52"/>
        <v>7.0353802358682396</v>
      </c>
      <c r="K261" s="974">
        <v>0.4325</v>
      </c>
      <c r="L261" s="679">
        <v>4</v>
      </c>
      <c r="M261" s="736">
        <f t="shared" si="53"/>
        <v>1.73</v>
      </c>
      <c r="N261" s="644" t="s">
        <v>123</v>
      </c>
      <c r="O261" s="839">
        <v>0.43</v>
      </c>
      <c r="P261" s="958">
        <v>43403</v>
      </c>
      <c r="Q261" s="958">
        <v>43412</v>
      </c>
      <c r="R261" s="736">
        <f t="shared" si="54"/>
        <v>0.58139534883720978</v>
      </c>
      <c r="S261" s="802">
        <f>IF(INDEX(Historical!$D$7:$D$1452,MATCH(B261,Historical!$B$7:$B$1452,0))=0,"n/a",(INDEX(Historical!$C$7:$C$1452,MATCH(B261,Historical!$B$7:$B$1452,0))/INDEX(Historical!$D$7:$D$1452,MATCH(B261,Historical!$B$7:$B$1452,0))-1)*100)</f>
        <v>4.8742138364779919</v>
      </c>
      <c r="T261" s="802">
        <f>IF(INDEX(Historical!$F$7:$F$1452,MATCH(B261,Historical!$B$7:$B$1452,0))=0,"n/a",((INDEX(Historical!$C$7:$C$1452,MATCH(B261,Historical!$B$7:$B$1452,0))/INDEX(Historical!$F$7:$F$1452,MATCH(B261,Historical!$B$7:$B$1452,0)))^(1/3)-1)*100)</f>
        <v>5.2551291263172706</v>
      </c>
      <c r="U261" s="802">
        <f>IF(INDEX(Historical!$I$7:$I$1452,MATCH(B261,Historical!$B$7:$B$1452,0))=0,"n/a",((INDEX(Historical!$C$7:$C$1452,MATCH(B261,Historical!$B$7:$B$1452,0))/INDEX(Historical!$I$7:$I$1452,MATCH(B261,Historical!$B$7:$B$1452,0)))^(1/5)-1)*100)</f>
        <v>5.6596765432516793</v>
      </c>
      <c r="V261" s="802">
        <f>IF(INDEX(Historical!$O$7:$O$1452,MATCH(B261,Historical!$B$7:$B$1452,0))=0,"n/a",((INDEX(Historical!$C$7:$C$1452,MATCH(B261,Historical!$B$7:$B$1452,0))/INDEX(Historical!$O$7:$O$1452,MATCH(B261,Historical!$B$7:$B$1452,0)))^(1/10)-1)*100)</f>
        <v>5.7043125195886724</v>
      </c>
      <c r="W261" s="803">
        <f t="shared" si="55"/>
        <v>0.99217504717988148</v>
      </c>
      <c r="X261" s="804" t="str">
        <f t="shared" si="56"/>
        <v>n/a</v>
      </c>
      <c r="Y261" s="967" t="s">
        <v>4072</v>
      </c>
      <c r="Z261" s="745">
        <f t="shared" si="57"/>
        <v>103.59281437125749</v>
      </c>
      <c r="AA261" s="678">
        <f t="shared" si="58"/>
        <v>14.724550898203594</v>
      </c>
      <c r="AB261" s="679">
        <v>12</v>
      </c>
      <c r="AC261" s="959">
        <v>1.67</v>
      </c>
      <c r="AD261" s="959">
        <v>1.57</v>
      </c>
      <c r="AE261" s="959">
        <v>1.55</v>
      </c>
      <c r="AF261" s="959">
        <v>2.3199999999999998</v>
      </c>
      <c r="AG261" s="959">
        <v>16</v>
      </c>
      <c r="AH261" s="959">
        <v>29.9</v>
      </c>
      <c r="AI261" s="959">
        <v>8.32</v>
      </c>
      <c r="AJ261" s="959">
        <v>-0.89999999999999991</v>
      </c>
      <c r="AK261" s="959">
        <v>9.39</v>
      </c>
      <c r="AL261" s="969">
        <v>55590</v>
      </c>
      <c r="AM261" s="964">
        <v>0.2</v>
      </c>
      <c r="AN261" s="959">
        <v>1.1200000000000001</v>
      </c>
      <c r="AO261" s="845">
        <f t="shared" si="59"/>
        <v>-2.0294941190836742</v>
      </c>
      <c r="AP261" s="846">
        <f t="shared" si="60"/>
        <v>12.69505677911992</v>
      </c>
      <c r="AQ261" s="680">
        <f t="shared" si="61"/>
        <v>23.217888462912796</v>
      </c>
      <c r="AR261" s="745">
        <f>INDEX(Historical!$C$7:$C$1452,MATCH(B261,Historical!$B$7:$B$1452,0))*IF(AH261="n/a",1.03,IF(AH261&lt;0,1.01,IF(AH261&gt;10,1.1,(1+AH261/100))))</f>
        <v>1.8342500000000002</v>
      </c>
      <c r="AS261" s="678">
        <f t="shared" si="62"/>
        <v>1.9868596000000001</v>
      </c>
      <c r="AT261" s="678">
        <f t="shared" si="68"/>
        <v>2.1734257164400002</v>
      </c>
      <c r="AU261" s="678">
        <f t="shared" si="68"/>
        <v>2.3775103912137165</v>
      </c>
      <c r="AV261" s="678">
        <f t="shared" si="68"/>
        <v>2.6007586169486849</v>
      </c>
      <c r="AW261" s="745">
        <f t="shared" si="63"/>
        <v>10.972804324602402</v>
      </c>
      <c r="AX261" s="854">
        <f t="shared" si="64"/>
        <v>44.623035073616926</v>
      </c>
      <c r="AY261" s="1090">
        <v>0.79</v>
      </c>
      <c r="AZ261" s="964">
        <v>8.16</v>
      </c>
      <c r="BA261" s="964">
        <v>-18.170000000000002</v>
      </c>
      <c r="BB261" s="964">
        <v>-6.49</v>
      </c>
      <c r="BC261" s="964">
        <v>-10.440000000000001</v>
      </c>
      <c r="BE261" s="701">
        <v>1998</v>
      </c>
      <c r="BF261" s="986" t="e">
        <f>#VALUE!</f>
        <v>#VALUE!</v>
      </c>
      <c r="BG261" s="972">
        <v>6.5</v>
      </c>
    </row>
    <row r="262" spans="1:59" ht="11.25" customHeight="1" x14ac:dyDescent="0.2">
      <c r="A262" s="667" t="s">
        <v>1156</v>
      </c>
      <c r="B262" s="651" t="s">
        <v>1157</v>
      </c>
      <c r="C262" s="1080" t="s">
        <v>4431</v>
      </c>
      <c r="D262" s="1080" t="s">
        <v>526</v>
      </c>
      <c r="E262" s="836">
        <v>6</v>
      </c>
      <c r="F262" s="554">
        <v>668</v>
      </c>
      <c r="G262" s="554" t="s">
        <v>107</v>
      </c>
      <c r="H262" s="554" t="s">
        <v>107</v>
      </c>
      <c r="I262" s="966">
        <v>2.91</v>
      </c>
      <c r="J262" s="745">
        <f t="shared" si="52"/>
        <v>6.8728522336769764</v>
      </c>
      <c r="K262" s="968">
        <v>0.05</v>
      </c>
      <c r="L262" s="679">
        <v>4</v>
      </c>
      <c r="M262" s="736">
        <f t="shared" si="53"/>
        <v>0.2</v>
      </c>
      <c r="N262" s="644" t="s">
        <v>153</v>
      </c>
      <c r="O262" s="838">
        <v>3.125E-2</v>
      </c>
      <c r="P262" s="960">
        <v>42991</v>
      </c>
      <c r="Q262" s="960">
        <v>43007</v>
      </c>
      <c r="R262" s="736">
        <f t="shared" si="54"/>
        <v>60.000000000000007</v>
      </c>
      <c r="S262" s="802">
        <f>IF(INDEX(Historical!$D$7:$D$1452,MATCH(B262,Historical!$B$7:$B$1452,0))=0,"n/a",(INDEX(Historical!$C$7:$C$1452,MATCH(B262,Historical!$B$7:$B$1452,0))/INDEX(Historical!$D$7:$D$1452,MATCH(B262,Historical!$B$7:$B$1452,0))-1)*100)</f>
        <v>30.000000000000004</v>
      </c>
      <c r="T262" s="802">
        <f>IF(INDEX(Historical!$F$7:$F$1452,MATCH(B262,Historical!$B$7:$B$1452,0))=0,"n/a",((INDEX(Historical!$C$7:$C$1452,MATCH(B262,Historical!$B$7:$B$1452,0))/INDEX(Historical!$F$7:$F$1452,MATCH(B262,Historical!$B$7:$B$1452,0)))^(1/3)-1)*100)</f>
        <v>17.566734386037886</v>
      </c>
      <c r="U262" s="802" t="str">
        <f>IF(INDEX(Historical!$I$7:$I$1452,MATCH(B262,Historical!$B$7:$B$1452,0))=0,"n/a",((INDEX(Historical!$C$7:$C$1452,MATCH(B262,Historical!$B$7:$B$1452,0))/INDEX(Historical!$I$7:$I$1452,MATCH(B262,Historical!$B$7:$B$1452,0)))^(1/5)-1)*100)</f>
        <v>n/a</v>
      </c>
      <c r="V262" s="802" t="str">
        <f>IF(INDEX(Historical!$O$7:$O$1452,MATCH(B262,Historical!$B$7:$B$1452,0))=0,"n/a",((INDEX(Historical!$C$7:$C$1452,MATCH(B262,Historical!$B$7:$B$1452,0))/INDEX(Historical!$O$7:$O$1452,MATCH(B262,Historical!$B$7:$B$1452,0)))^(1/10)-1)*100)</f>
        <v>n/a</v>
      </c>
      <c r="W262" s="803" t="str">
        <f t="shared" si="55"/>
        <v>n/a</v>
      </c>
      <c r="X262" s="804" t="str">
        <f t="shared" si="56"/>
        <v>n/a</v>
      </c>
      <c r="Y262" s="770" t="s">
        <v>4484</v>
      </c>
      <c r="Z262" s="745">
        <f t="shared" si="57"/>
        <v>2000</v>
      </c>
      <c r="AA262" s="678">
        <f t="shared" si="58"/>
        <v>291</v>
      </c>
      <c r="AB262" s="679">
        <v>12</v>
      </c>
      <c r="AC262" s="959">
        <v>0.01</v>
      </c>
      <c r="AD262" s="959" t="s">
        <v>138</v>
      </c>
      <c r="AE262" s="959">
        <v>0.91</v>
      </c>
      <c r="AF262" s="959">
        <v>0.77</v>
      </c>
      <c r="AG262" s="959">
        <v>5.4</v>
      </c>
      <c r="AH262" s="959">
        <v>688.1</v>
      </c>
      <c r="AI262" s="959">
        <v>-20</v>
      </c>
      <c r="AJ262" s="959">
        <v>62.1</v>
      </c>
      <c r="AK262" s="959" t="s">
        <v>138</v>
      </c>
      <c r="AL262" s="969">
        <v>264.43</v>
      </c>
      <c r="AM262" s="965">
        <v>3.1</v>
      </c>
      <c r="AN262" s="959">
        <v>0.88</v>
      </c>
      <c r="AO262" s="845" t="str">
        <f t="shared" si="59"/>
        <v>n/a</v>
      </c>
      <c r="AP262" s="846" t="str">
        <f t="shared" si="60"/>
        <v>n/a</v>
      </c>
      <c r="AQ262" s="680">
        <f t="shared" si="61"/>
        <v>215.5735519124926</v>
      </c>
      <c r="AR262" s="745">
        <f>INDEX(Historical!$C$7:$C$1452,MATCH(B262,Historical!$B$7:$B$1452,0))*IF(AH262="n/a",1.03,IF(AH262&lt;0,1.01,IF(AH262&gt;10,1.1,(1+AH262/100))))</f>
        <v>0.17875000000000002</v>
      </c>
      <c r="AS262" s="678">
        <f t="shared" si="62"/>
        <v>0.18053750000000002</v>
      </c>
      <c r="AT262" s="678">
        <f t="shared" si="68"/>
        <v>0.18595362500000001</v>
      </c>
      <c r="AU262" s="678">
        <f t="shared" si="68"/>
        <v>0.19153223375</v>
      </c>
      <c r="AV262" s="678">
        <f t="shared" si="68"/>
        <v>0.19727820076249999</v>
      </c>
      <c r="AW262" s="745">
        <f t="shared" si="63"/>
        <v>0.93405155951250007</v>
      </c>
      <c r="AX262" s="854">
        <f t="shared" si="64"/>
        <v>32.097991735824742</v>
      </c>
      <c r="AY262" s="1090">
        <v>1.21</v>
      </c>
      <c r="AZ262" s="964">
        <v>13.669999999999998</v>
      </c>
      <c r="BA262" s="964">
        <v>-61.33</v>
      </c>
      <c r="BB262" s="964">
        <v>-22.02</v>
      </c>
      <c r="BC262" s="964">
        <v>-35.68</v>
      </c>
      <c r="BE262" s="701">
        <v>2014</v>
      </c>
      <c r="BF262" s="986" t="e">
        <f>#VALUE!</f>
        <v>#VALUE!</v>
      </c>
      <c r="BG262" s="972">
        <v>2.4</v>
      </c>
    </row>
    <row r="263" spans="1:59" ht="11.25" customHeight="1" x14ac:dyDescent="0.2">
      <c r="A263" s="566" t="s">
        <v>1158</v>
      </c>
      <c r="B263" s="651" t="s">
        <v>1159</v>
      </c>
      <c r="C263" s="1080" t="s">
        <v>4407</v>
      </c>
      <c r="D263" s="1080" t="s">
        <v>4408</v>
      </c>
      <c r="E263" s="835">
        <v>8</v>
      </c>
      <c r="F263" s="554">
        <v>440</v>
      </c>
      <c r="G263" s="554" t="s">
        <v>38</v>
      </c>
      <c r="H263" s="554" t="s">
        <v>38</v>
      </c>
      <c r="I263" s="966">
        <v>64.03</v>
      </c>
      <c r="J263" s="745">
        <f t="shared" ref="J263:J326" si="69">(M263/I263)*100</f>
        <v>6.7468374199593946</v>
      </c>
      <c r="K263" s="968">
        <v>0.36</v>
      </c>
      <c r="L263" s="679">
        <v>12</v>
      </c>
      <c r="M263" s="736">
        <f t="shared" ref="M263:M326" si="70">K263*L263</f>
        <v>4.32</v>
      </c>
      <c r="N263" s="644" t="s">
        <v>1065</v>
      </c>
      <c r="O263" s="838">
        <v>0.34</v>
      </c>
      <c r="P263" s="695">
        <v>43130</v>
      </c>
      <c r="Q263" s="695">
        <v>43146</v>
      </c>
      <c r="R263" s="736">
        <f t="shared" ref="R263:R326" si="71">(K263-O263)/O263*100</f>
        <v>5.8823529411764595</v>
      </c>
      <c r="S263" s="802">
        <f>IF(INDEX(Historical!$D$7:$D$1452,MATCH(B263,Historical!$B$7:$B$1452,0))=0,"n/a",(INDEX(Historical!$C$7:$C$1452,MATCH(B263,Historical!$B$7:$B$1452,0))/INDEX(Historical!$D$7:$D$1452,MATCH(B263,Historical!$B$7:$B$1452,0))-1)*100)</f>
        <v>6.7364290385873105</v>
      </c>
      <c r="T263" s="802">
        <f>IF(INDEX(Historical!$F$7:$F$1452,MATCH(B263,Historical!$B$7:$B$1452,0))=0,"n/a",((INDEX(Historical!$C$7:$C$1452,MATCH(B263,Historical!$B$7:$B$1452,0))/INDEX(Historical!$F$7:$F$1452,MATCH(B263,Historical!$B$7:$B$1452,0)))^(1/3)-1)*100)</f>
        <v>6.2835738003697017</v>
      </c>
      <c r="U263" s="802">
        <f>IF(INDEX(Historical!$I$7:$I$1452,MATCH(B263,Historical!$B$7:$B$1452,0))=0,"n/a",((INDEX(Historical!$C$7:$C$1452,MATCH(B263,Historical!$B$7:$B$1452,0))/INDEX(Historical!$I$7:$I$1452,MATCH(B263,Historical!$B$7:$B$1452,0)))^(1/5)-1)*100)</f>
        <v>6.7007886539045769</v>
      </c>
      <c r="V263" s="802">
        <f>IF(INDEX(Historical!$O$7:$O$1452,MATCH(B263,Historical!$B$7:$B$1452,0))=0,"n/a",((INDEX(Historical!$C$7:$C$1452,MATCH(B263,Historical!$B$7:$B$1452,0))/INDEX(Historical!$O$7:$O$1452,MATCH(B263,Historical!$B$7:$B$1452,0)))^(1/10)-1)*100)</f>
        <v>3.2349955859489077</v>
      </c>
      <c r="W263" s="803">
        <f t="shared" ref="W263:W326" si="72">IF(OR(U263&lt;=0,U263="n/a",V263&lt;=0,V263="n/a"),"n/a",U263/V263)</f>
        <v>2.0713439866840075</v>
      </c>
      <c r="X263" s="804">
        <f t="shared" ref="X263:X326" si="73">IF(OR(AJ263&lt;=0,AJ263="n/a",U263&lt;=0,U263="n/a"),"n/a",U263/AJ263)</f>
        <v>1.0469982271725902</v>
      </c>
      <c r="Y263" s="967"/>
      <c r="Z263" s="745">
        <f t="shared" ref="Z263:Z326" si="74">IF(OR(AC263&lt;0.01,AC263="n/a"),"n/a",M263/AC263*100)</f>
        <v>128.57142857142858</v>
      </c>
      <c r="AA263" s="678">
        <f t="shared" ref="AA263:AA326" si="75">IF(OR(AC263&lt;0.01,AC263="n/a"),"n/a",I263/AC263)</f>
        <v>19.05654761904762</v>
      </c>
      <c r="AB263" s="679">
        <v>12</v>
      </c>
      <c r="AC263" s="959">
        <v>3.36</v>
      </c>
      <c r="AD263" s="959">
        <v>2.72</v>
      </c>
      <c r="AE263" s="959">
        <v>7.38</v>
      </c>
      <c r="AF263" s="959">
        <v>1.64</v>
      </c>
      <c r="AG263" s="959">
        <v>8.6</v>
      </c>
      <c r="AH263" s="959">
        <v>3.6999999999999997</v>
      </c>
      <c r="AI263" s="959">
        <v>-4.16</v>
      </c>
      <c r="AJ263" s="959">
        <v>6.4</v>
      </c>
      <c r="AK263" s="959">
        <v>7.0000000000000009</v>
      </c>
      <c r="AL263" s="969">
        <v>5030</v>
      </c>
      <c r="AM263" s="964">
        <v>0.6</v>
      </c>
      <c r="AN263" s="959">
        <v>1.02</v>
      </c>
      <c r="AO263" s="845">
        <f t="shared" ref="AO263:AO326" si="76">IF(U263="n/a","n/a",IF(AA263&lt;0,"n/a",IF(AA263="n/a","n/a",J263+U263-AA263)))</f>
        <v>-5.608921545183648</v>
      </c>
      <c r="AP263" s="846">
        <f t="shared" ref="AP263:AP326" si="77">IF(U263="n/a","n/a",J263+U263)</f>
        <v>13.447626073863972</v>
      </c>
      <c r="AQ263" s="680">
        <f t="shared" ref="AQ263:AQ326" si="78">IF(OR(AC263&lt;0.01,AF263="n/a"),"n/a",(I263/SQRT(22.5*AC263*(I263/AF263))-1)*100)</f>
        <v>17.856293086562935</v>
      </c>
      <c r="AR263" s="745">
        <f>INDEX(Historical!$C$7:$C$1452,MATCH(B263,Historical!$B$7:$B$1452,0))*IF(AH263="n/a",1.03,IF(AH263&lt;0,1.01,IF(AH263&gt;10,1.1,(1+AH263/100))))</f>
        <v>4.2309599999999996</v>
      </c>
      <c r="AS263" s="678">
        <f t="shared" ref="AS263:AS326" si="79">IF($AI263="n/a",1.03*AR263,IF($AI263&lt;0,1.01*AR263,IF($AI263&gt;10,1.1*AR263,(1+$AI263/100)*AR263)))</f>
        <v>4.2732695999999999</v>
      </c>
      <c r="AT263" s="678">
        <f t="shared" si="68"/>
        <v>4.5723984719999997</v>
      </c>
      <c r="AU263" s="678">
        <f t="shared" si="68"/>
        <v>4.8924663650399998</v>
      </c>
      <c r="AV263" s="678">
        <f t="shared" si="68"/>
        <v>5.2349390105928002</v>
      </c>
      <c r="AW263" s="745">
        <f t="shared" ref="AW263:AW326" si="80">SUM(AR263:AV263)</f>
        <v>23.204033447632799</v>
      </c>
      <c r="AX263" s="854">
        <f t="shared" ref="AX263:AX326" si="81">AW263/I263*100</f>
        <v>36.239315082981101</v>
      </c>
      <c r="AY263" s="1090">
        <v>0.46</v>
      </c>
      <c r="AZ263" s="964">
        <v>23.44</v>
      </c>
      <c r="BA263" s="964">
        <v>-11.29</v>
      </c>
      <c r="BB263" s="964">
        <v>-7.48</v>
      </c>
      <c r="BC263" s="964">
        <v>-1.1199999999999999</v>
      </c>
      <c r="BE263" s="701">
        <v>2011</v>
      </c>
      <c r="BF263" s="986" t="e">
        <f t="shared" ref="BF263" si="82">#VALUE!</f>
        <v>#VALUE!</v>
      </c>
      <c r="BG263" s="972">
        <v>4</v>
      </c>
    </row>
    <row r="264" spans="1:59" ht="11.25" customHeight="1" x14ac:dyDescent="0.2">
      <c r="A264" s="645" t="s">
        <v>1160</v>
      </c>
      <c r="B264" s="651" t="s">
        <v>1161</v>
      </c>
      <c r="C264" s="1080" t="s">
        <v>180</v>
      </c>
      <c r="D264" s="1080" t="s">
        <v>4425</v>
      </c>
      <c r="E264" s="835">
        <v>7</v>
      </c>
      <c r="F264" s="554">
        <v>636</v>
      </c>
      <c r="G264" s="554" t="s">
        <v>107</v>
      </c>
      <c r="H264" s="554" t="s">
        <v>107</v>
      </c>
      <c r="I264" s="966">
        <v>43.25</v>
      </c>
      <c r="J264" s="745">
        <f t="shared" si="69"/>
        <v>10.312138728323699</v>
      </c>
      <c r="K264" s="968">
        <v>1.115</v>
      </c>
      <c r="L264" s="679">
        <v>4</v>
      </c>
      <c r="M264" s="736">
        <f t="shared" si="70"/>
        <v>4.46</v>
      </c>
      <c r="N264" s="644" t="s">
        <v>108</v>
      </c>
      <c r="O264" s="838">
        <v>1.0900000000000001</v>
      </c>
      <c r="P264" s="958">
        <v>43405</v>
      </c>
      <c r="Q264" s="958">
        <v>43418</v>
      </c>
      <c r="R264" s="736">
        <f t="shared" si="71"/>
        <v>2.2935779816513682</v>
      </c>
      <c r="S264" s="802">
        <f>IF(INDEX(Historical!$D$7:$D$1452,MATCH(B264,Historical!$B$7:$B$1452,0))=0,"n/a",(INDEX(Historical!$C$7:$C$1452,MATCH(B264,Historical!$B$7:$B$1452,0))/INDEX(Historical!$D$7:$D$1452,MATCH(B264,Historical!$B$7:$B$1452,0))-1)*100)</f>
        <v>19.836065573770512</v>
      </c>
      <c r="T264" s="802">
        <f>IF(INDEX(Historical!$F$7:$F$1452,MATCH(B264,Historical!$B$7:$B$1452,0))=0,"n/a",((INDEX(Historical!$C$7:$C$1452,MATCH(B264,Historical!$B$7:$B$1452,0))/INDEX(Historical!$F$7:$F$1452,MATCH(B264,Historical!$B$7:$B$1452,0)))^(1/3)-1)*100)</f>
        <v>21.855556467972235</v>
      </c>
      <c r="U264" s="802">
        <f>IF(INDEX(Historical!$I$7:$I$1452,MATCH(B264,Historical!$B$7:$B$1452,0))=0,"n/a",((INDEX(Historical!$C$7:$C$1452,MATCH(B264,Historical!$B$7:$B$1452,0))/INDEX(Historical!$I$7:$I$1452,MATCH(B264,Historical!$B$7:$B$1452,0)))^(1/5)-1)*100)</f>
        <v>59.868856062520969</v>
      </c>
      <c r="V264" s="802" t="str">
        <f>IF(INDEX(Historical!$O$7:$O$1452,MATCH(B264,Historical!$B$7:$B$1452,0))=0,"n/a",((INDEX(Historical!$C$7:$C$1452,MATCH(B264,Historical!$B$7:$B$1452,0))/INDEX(Historical!$O$7:$O$1452,MATCH(B264,Historical!$B$7:$B$1452,0)))^(1/10)-1)*100)</f>
        <v>n/a</v>
      </c>
      <c r="W264" s="803" t="str">
        <f t="shared" si="72"/>
        <v>n/a</v>
      </c>
      <c r="X264" s="804">
        <f t="shared" si="73"/>
        <v>1.5672475409036901</v>
      </c>
      <c r="Y264" s="967" t="s">
        <v>4072</v>
      </c>
      <c r="Z264" s="745">
        <f t="shared" si="74"/>
        <v>97.59299781181619</v>
      </c>
      <c r="AA264" s="678">
        <f t="shared" si="75"/>
        <v>9.463894967177243</v>
      </c>
      <c r="AB264" s="679">
        <v>12</v>
      </c>
      <c r="AC264" s="959">
        <v>4.57</v>
      </c>
      <c r="AD264" s="959">
        <v>1.1100000000000001</v>
      </c>
      <c r="AE264" s="959">
        <v>4.0999999999999996</v>
      </c>
      <c r="AF264" s="959">
        <v>0.96</v>
      </c>
      <c r="AG264" s="959">
        <v>12.2</v>
      </c>
      <c r="AH264" s="959">
        <v>-0.3</v>
      </c>
      <c r="AI264" s="959">
        <v>-13.15</v>
      </c>
      <c r="AJ264" s="959">
        <v>38.200000000000003</v>
      </c>
      <c r="AK264" s="959">
        <v>8.5</v>
      </c>
      <c r="AL264" s="969">
        <v>5470</v>
      </c>
      <c r="AM264" s="964">
        <v>31.09</v>
      </c>
      <c r="AN264" s="959">
        <v>0</v>
      </c>
      <c r="AO264" s="845">
        <f t="shared" si="76"/>
        <v>60.717099823667425</v>
      </c>
      <c r="AP264" s="846">
        <f t="shared" si="77"/>
        <v>70.180994790844665</v>
      </c>
      <c r="AQ264" s="680">
        <f t="shared" si="78"/>
        <v>-36.455302980272563</v>
      </c>
      <c r="AR264" s="745">
        <f>INDEX(Historical!$C$7:$C$1452,MATCH(B264,Historical!$B$7:$B$1452,0))*IF(AH264="n/a",1.03,IF(AH264&lt;0,1.01,IF(AH264&gt;10,1.1,(1+AH264/100))))</f>
        <v>3.6915500000000003</v>
      </c>
      <c r="AS264" s="678">
        <f t="shared" si="79"/>
        <v>3.7284655000000004</v>
      </c>
      <c r="AT264" s="678">
        <f t="shared" si="68"/>
        <v>4.0453850675000007</v>
      </c>
      <c r="AU264" s="678">
        <f t="shared" si="68"/>
        <v>4.3892427982375004</v>
      </c>
      <c r="AV264" s="678">
        <f t="shared" si="68"/>
        <v>4.7623284360876879</v>
      </c>
      <c r="AW264" s="745">
        <f t="shared" si="80"/>
        <v>20.616971801825191</v>
      </c>
      <c r="AX264" s="854">
        <f t="shared" si="81"/>
        <v>47.669298963757669</v>
      </c>
      <c r="AY264" s="1090">
        <v>1.07</v>
      </c>
      <c r="AZ264" s="964">
        <v>9.99</v>
      </c>
      <c r="BA264" s="964">
        <v>-44.529999999999994</v>
      </c>
      <c r="BB264" s="964">
        <v>-7.1400000000000006</v>
      </c>
      <c r="BC264" s="964">
        <v>-18.86</v>
      </c>
      <c r="BE264" s="701">
        <v>2012</v>
      </c>
      <c r="BF264" s="986" t="e">
        <f>#VALUE!</f>
        <v>#VALUE!</v>
      </c>
      <c r="BG264" s="972">
        <v>7.0000000000000009</v>
      </c>
    </row>
    <row r="265" spans="1:59" ht="11.25" customHeight="1" x14ac:dyDescent="0.2">
      <c r="A265" s="645" t="s">
        <v>571</v>
      </c>
      <c r="B265" s="651" t="s">
        <v>572</v>
      </c>
      <c r="C265" s="1080" t="s">
        <v>4407</v>
      </c>
      <c r="D265" s="1080" t="s">
        <v>4408</v>
      </c>
      <c r="E265" s="835">
        <v>14</v>
      </c>
      <c r="F265" s="554">
        <v>260</v>
      </c>
      <c r="G265" s="554" t="s">
        <v>38</v>
      </c>
      <c r="H265" s="554" t="s">
        <v>38</v>
      </c>
      <c r="I265" s="966">
        <v>97.13</v>
      </c>
      <c r="J265" s="745">
        <f t="shared" si="69"/>
        <v>2.2650056625141564</v>
      </c>
      <c r="K265" s="968">
        <v>0.55000000000000004</v>
      </c>
      <c r="L265" s="679">
        <v>4</v>
      </c>
      <c r="M265" s="736">
        <f t="shared" si="70"/>
        <v>2.2000000000000002</v>
      </c>
      <c r="N265" s="644" t="s">
        <v>242</v>
      </c>
      <c r="O265" s="838">
        <v>0.48749999999999999</v>
      </c>
      <c r="P265" s="958">
        <v>43188</v>
      </c>
      <c r="Q265" s="958">
        <v>43203</v>
      </c>
      <c r="R265" s="736">
        <f t="shared" si="71"/>
        <v>12.820512820512834</v>
      </c>
      <c r="S265" s="802">
        <f>IF(INDEX(Historical!$D$7:$D$1452,MATCH(B265,Historical!$B$7:$B$1452,0))=0,"n/a",(INDEX(Historical!$C$7:$C$1452,MATCH(B265,Historical!$B$7:$B$1452,0))/INDEX(Historical!$D$7:$D$1452,MATCH(B265,Historical!$B$7:$B$1452,0))-1)*100)</f>
        <v>14.393939393939403</v>
      </c>
      <c r="T265" s="802">
        <f>IF(INDEX(Historical!$F$7:$F$1452,MATCH(B265,Historical!$B$7:$B$1452,0))=0,"n/a",((INDEX(Historical!$C$7:$C$1452,MATCH(B265,Historical!$B$7:$B$1452,0))/INDEX(Historical!$F$7:$F$1452,MATCH(B265,Historical!$B$7:$B$1452,0)))^(1/3)-1)*100)</f>
        <v>15.500436060411804</v>
      </c>
      <c r="U265" s="802">
        <f>IF(INDEX(Historical!$I$7:$I$1452,MATCH(B265,Historical!$B$7:$B$1452,0))=0,"n/a",((INDEX(Historical!$C$7:$C$1452,MATCH(B265,Historical!$B$7:$B$1452,0))/INDEX(Historical!$I$7:$I$1452,MATCH(B265,Historical!$B$7:$B$1452,0)))^(1/5)-1)*100)</f>
        <v>17.472073591644421</v>
      </c>
      <c r="V265" s="802">
        <f>IF(INDEX(Historical!$O$7:$O$1452,MATCH(B265,Historical!$B$7:$B$1452,0))=0,"n/a",((INDEX(Historical!$C$7:$C$1452,MATCH(B265,Historical!$B$7:$B$1452,0))/INDEX(Historical!$O$7:$O$1452,MATCH(B265,Historical!$B$7:$B$1452,0)))^(1/10)-1)*100)</f>
        <v>21.807986763537656</v>
      </c>
      <c r="W265" s="803">
        <f t="shared" si="72"/>
        <v>0.80117774194806646</v>
      </c>
      <c r="X265" s="804">
        <f t="shared" si="73"/>
        <v>0.54600229973888814</v>
      </c>
      <c r="Y265" s="759"/>
      <c r="Z265" s="745">
        <f t="shared" si="74"/>
        <v>99.099099099099092</v>
      </c>
      <c r="AA265" s="678">
        <f t="shared" si="75"/>
        <v>43.752252252252248</v>
      </c>
      <c r="AB265" s="679">
        <v>12</v>
      </c>
      <c r="AC265" s="959">
        <v>2.2200000000000002</v>
      </c>
      <c r="AD265" s="959">
        <v>3.77</v>
      </c>
      <c r="AE265" s="959">
        <v>9.52</v>
      </c>
      <c r="AF265" s="959">
        <v>7.75</v>
      </c>
      <c r="AG265" s="959">
        <v>19.7</v>
      </c>
      <c r="AH265" s="959">
        <v>12.9</v>
      </c>
      <c r="AI265" s="959">
        <v>12.22</v>
      </c>
      <c r="AJ265" s="959">
        <v>32</v>
      </c>
      <c r="AK265" s="959">
        <v>11.600000000000001</v>
      </c>
      <c r="AL265" s="969">
        <v>9160</v>
      </c>
      <c r="AM265" s="964">
        <v>1.5</v>
      </c>
      <c r="AN265" s="959">
        <v>2.0499999999999998</v>
      </c>
      <c r="AO265" s="845">
        <f t="shared" si="76"/>
        <v>-24.015172998093671</v>
      </c>
      <c r="AP265" s="846">
        <f t="shared" si="77"/>
        <v>19.737079254158576</v>
      </c>
      <c r="AQ265" s="680">
        <f t="shared" si="78"/>
        <v>288.20381528547887</v>
      </c>
      <c r="AR265" s="745">
        <f>INDEX(Historical!$C$7:$C$1452,MATCH(B265,Historical!$B$7:$B$1452,0))*IF(AH265="n/a",1.03,IF(AH265&lt;0,1.01,IF(AH265&gt;10,1.1,(1+AH265/100))))</f>
        <v>2.0762499999999999</v>
      </c>
      <c r="AS265" s="678">
        <f t="shared" si="79"/>
        <v>2.2838750000000001</v>
      </c>
      <c r="AT265" s="678">
        <f t="shared" si="68"/>
        <v>2.5122625000000003</v>
      </c>
      <c r="AU265" s="678">
        <f t="shared" si="68"/>
        <v>2.7634887500000005</v>
      </c>
      <c r="AV265" s="678">
        <f t="shared" si="68"/>
        <v>3.039837625000001</v>
      </c>
      <c r="AW265" s="745">
        <f t="shared" si="80"/>
        <v>12.675713875000001</v>
      </c>
      <c r="AX265" s="854">
        <f t="shared" si="81"/>
        <v>13.050256228765575</v>
      </c>
      <c r="AY265" s="1090">
        <v>0.23</v>
      </c>
      <c r="AZ265" s="964">
        <v>21.75</v>
      </c>
      <c r="BA265" s="964">
        <v>-6.65</v>
      </c>
      <c r="BB265" s="964">
        <v>-0.27999999999999997</v>
      </c>
      <c r="BC265" s="964">
        <v>4.63</v>
      </c>
      <c r="BE265" s="701">
        <v>2005</v>
      </c>
      <c r="BF265" s="986" t="e">
        <f>#VALUE!</f>
        <v>#VALUE!</v>
      </c>
      <c r="BG265" s="972">
        <v>5.6000000000000005</v>
      </c>
    </row>
    <row r="266" spans="1:59" ht="11.25" customHeight="1" x14ac:dyDescent="0.2">
      <c r="A266" s="645" t="s">
        <v>224</v>
      </c>
      <c r="B266" s="651" t="s">
        <v>225</v>
      </c>
      <c r="C266" s="1080" t="s">
        <v>109</v>
      </c>
      <c r="D266" s="1080" t="s">
        <v>119</v>
      </c>
      <c r="E266" s="835">
        <v>29</v>
      </c>
      <c r="F266" s="554">
        <v>95</v>
      </c>
      <c r="G266" s="554" t="s">
        <v>107</v>
      </c>
      <c r="H266" s="554" t="s">
        <v>107</v>
      </c>
      <c r="I266" s="959">
        <v>133.31</v>
      </c>
      <c r="J266" s="745">
        <f t="shared" si="69"/>
        <v>2.7004725827019729</v>
      </c>
      <c r="K266" s="974">
        <v>0.9</v>
      </c>
      <c r="L266" s="679">
        <v>4</v>
      </c>
      <c r="M266" s="736">
        <f t="shared" si="70"/>
        <v>3.6</v>
      </c>
      <c r="N266" s="644" t="s">
        <v>226</v>
      </c>
      <c r="O266" s="839">
        <v>0.84</v>
      </c>
      <c r="P266" s="958">
        <v>43472</v>
      </c>
      <c r="Q266" s="958">
        <v>43488</v>
      </c>
      <c r="R266" s="736">
        <f t="shared" si="71"/>
        <v>7.1428571428571495</v>
      </c>
      <c r="S266" s="802">
        <f>IF(INDEX(Historical!$D$7:$D$1452,MATCH(B266,Historical!$B$7:$B$1452,0))=0,"n/a",(INDEX(Historical!$C$7:$C$1452,MATCH(B266,Historical!$B$7:$B$1452,0))/INDEX(Historical!$D$7:$D$1452,MATCH(B266,Historical!$B$7:$B$1452,0))-1)*100)</f>
        <v>7.1917808219178037</v>
      </c>
      <c r="T266" s="802">
        <f>IF(INDEX(Historical!$F$7:$F$1452,MATCH(B266,Historical!$B$7:$B$1452,0))=0,"n/a",((INDEX(Historical!$C$7:$C$1452,MATCH(B266,Historical!$B$7:$B$1452,0))/INDEX(Historical!$F$7:$F$1452,MATCH(B266,Historical!$B$7:$B$1452,0)))^(1/3)-1)*100)</f>
        <v>7.210389454663968</v>
      </c>
      <c r="U266" s="802">
        <f>IF(INDEX(Historical!$I$7:$I$1452,MATCH(B266,Historical!$B$7:$B$1452,0))=0,"n/a",((INDEX(Historical!$C$7:$C$1452,MATCH(B266,Historical!$B$7:$B$1452,0))/INDEX(Historical!$I$7:$I$1452,MATCH(B266,Historical!$B$7:$B$1452,0)))^(1/5)-1)*100)</f>
        <v>7.2087945294346145</v>
      </c>
      <c r="V266" s="802">
        <f>IF(INDEX(Historical!$O$7:$O$1452,MATCH(B266,Historical!$B$7:$B$1452,0))=0,"n/a",((INDEX(Historical!$C$7:$C$1452,MATCH(B266,Historical!$B$7:$B$1452,0))/INDEX(Historical!$O$7:$O$1452,MATCH(B266,Historical!$B$7:$B$1452,0)))^(1/10)-1)*100)</f>
        <v>6.9405554476034359</v>
      </c>
      <c r="W266" s="803">
        <f t="shared" si="72"/>
        <v>1.0386480713044086</v>
      </c>
      <c r="X266" s="804">
        <f t="shared" si="73"/>
        <v>2.059655579838461</v>
      </c>
      <c r="Y266" s="756"/>
      <c r="Z266" s="745">
        <f t="shared" si="74"/>
        <v>81.447963800904972</v>
      </c>
      <c r="AA266" s="678">
        <f t="shared" si="75"/>
        <v>30.160633484162897</v>
      </c>
      <c r="AB266" s="679">
        <v>12</v>
      </c>
      <c r="AC266" s="959">
        <v>4.42</v>
      </c>
      <c r="AD266" s="959">
        <v>3.02</v>
      </c>
      <c r="AE266" s="959">
        <v>3.3</v>
      </c>
      <c r="AF266" s="959">
        <v>7.57</v>
      </c>
      <c r="AG266" s="959">
        <v>29.5</v>
      </c>
      <c r="AH266" s="959">
        <v>-11.700000000000001</v>
      </c>
      <c r="AI266" s="959">
        <v>0.92999999999999994</v>
      </c>
      <c r="AJ266" s="959">
        <v>3.5000000000000004</v>
      </c>
      <c r="AK266" s="959">
        <v>10</v>
      </c>
      <c r="AL266" s="969">
        <v>7280</v>
      </c>
      <c r="AM266" s="964">
        <v>0.8</v>
      </c>
      <c r="AN266" s="959">
        <v>0.11</v>
      </c>
      <c r="AO266" s="845">
        <f t="shared" si="76"/>
        <v>-20.251366372026311</v>
      </c>
      <c r="AP266" s="846">
        <f t="shared" si="77"/>
        <v>9.9092671121365878</v>
      </c>
      <c r="AQ266" s="680">
        <f t="shared" si="78"/>
        <v>218.54948715500541</v>
      </c>
      <c r="AR266" s="745">
        <f>INDEX(Historical!$C$7:$C$1452,MATCH(B266,Historical!$B$7:$B$1452,0))*IF(AH266="n/a",1.03,IF(AH266&lt;0,1.01,IF(AH266&gt;10,1.1,(1+AH266/100))))</f>
        <v>3.1612999999999998</v>
      </c>
      <c r="AS266" s="678">
        <f t="shared" si="79"/>
        <v>3.19070009</v>
      </c>
      <c r="AT266" s="678">
        <f t="shared" si="68"/>
        <v>3.5097700990000003</v>
      </c>
      <c r="AU266" s="678">
        <f t="shared" si="68"/>
        <v>3.8607471089000005</v>
      </c>
      <c r="AV266" s="678">
        <f t="shared" si="68"/>
        <v>4.246821819790001</v>
      </c>
      <c r="AW266" s="745">
        <f t="shared" si="80"/>
        <v>17.969339117690001</v>
      </c>
      <c r="AX266" s="854">
        <f t="shared" si="81"/>
        <v>13.479363226832197</v>
      </c>
      <c r="AY266" s="1090">
        <v>0.4</v>
      </c>
      <c r="AZ266" s="964">
        <v>25.03</v>
      </c>
      <c r="BA266" s="964">
        <v>-9.42</v>
      </c>
      <c r="BB266" s="964">
        <v>1.87</v>
      </c>
      <c r="BC266" s="964">
        <v>8.5299999999999994</v>
      </c>
      <c r="BE266" s="701">
        <v>1991</v>
      </c>
      <c r="BF266" s="986" t="e">
        <f>#VALUE!</f>
        <v>#VALUE!</v>
      </c>
      <c r="BG266" s="972">
        <v>15.5</v>
      </c>
    </row>
    <row r="267" spans="1:59" ht="11.25" customHeight="1" x14ac:dyDescent="0.2">
      <c r="A267" s="566" t="s">
        <v>1164</v>
      </c>
      <c r="B267" s="651" t="s">
        <v>1165</v>
      </c>
      <c r="C267" s="1080" t="s">
        <v>248</v>
      </c>
      <c r="D267" s="1080" t="s">
        <v>4434</v>
      </c>
      <c r="E267" s="835">
        <v>9</v>
      </c>
      <c r="F267" s="554">
        <v>352</v>
      </c>
      <c r="G267" s="554" t="s">
        <v>107</v>
      </c>
      <c r="H267" s="554" t="s">
        <v>107</v>
      </c>
      <c r="I267" s="966">
        <v>11.45</v>
      </c>
      <c r="J267" s="745">
        <f t="shared" si="69"/>
        <v>4.3668122270742362</v>
      </c>
      <c r="K267" s="968">
        <v>0.125</v>
      </c>
      <c r="L267" s="679">
        <v>4</v>
      </c>
      <c r="M267" s="736">
        <f t="shared" si="70"/>
        <v>0.5</v>
      </c>
      <c r="N267" s="644" t="s">
        <v>346</v>
      </c>
      <c r="O267" s="838">
        <v>0.115</v>
      </c>
      <c r="P267" s="958">
        <v>43168</v>
      </c>
      <c r="Q267" s="958">
        <v>43178</v>
      </c>
      <c r="R267" s="736">
        <f t="shared" si="71"/>
        <v>8.6956521739130395</v>
      </c>
      <c r="S267" s="802">
        <f>IF(INDEX(Historical!$D$7:$D$1452,MATCH(B267,Historical!$B$7:$B$1452,0))=0,"n/a",(INDEX(Historical!$C$7:$C$1452,MATCH(B267,Historical!$B$7:$B$1452,0))/INDEX(Historical!$D$7:$D$1452,MATCH(B267,Historical!$B$7:$B$1452,0))-1)*100)</f>
        <v>4.5454545454545414</v>
      </c>
      <c r="T267" s="802">
        <f>IF(INDEX(Historical!$F$7:$F$1452,MATCH(B267,Historical!$B$7:$B$1452,0))=0,"n/a",((INDEX(Historical!$C$7:$C$1452,MATCH(B267,Historical!$B$7:$B$1452,0))/INDEX(Historical!$F$7:$F$1452,MATCH(B267,Historical!$B$7:$B$1452,0)))^(1/3)-1)*100)</f>
        <v>6.5756716652330516</v>
      </c>
      <c r="U267" s="802">
        <f>IF(INDEX(Historical!$I$7:$I$1452,MATCH(B267,Historical!$B$7:$B$1452,0))=0,"n/a",((INDEX(Historical!$C$7:$C$1452,MATCH(B267,Historical!$B$7:$B$1452,0))/INDEX(Historical!$I$7:$I$1452,MATCH(B267,Historical!$B$7:$B$1452,0)))^(1/5)-1)*100)</f>
        <v>8.2129477676936791</v>
      </c>
      <c r="V267" s="802">
        <f>IF(INDEX(Historical!$O$7:$O$1452,MATCH(B267,Historical!$B$7:$B$1452,0))=0,"n/a",((INDEX(Historical!$C$7:$C$1452,MATCH(B267,Historical!$B$7:$B$1452,0))/INDEX(Historical!$O$7:$O$1452,MATCH(B267,Historical!$B$7:$B$1452,0)))^(1/10)-1)*100)</f>
        <v>7.6548289095374811</v>
      </c>
      <c r="W267" s="803">
        <f t="shared" si="72"/>
        <v>1.0729106900692207</v>
      </c>
      <c r="X267" s="804" t="str">
        <f t="shared" si="73"/>
        <v>n/a</v>
      </c>
      <c r="Y267" s="759"/>
      <c r="Z267" s="745">
        <f t="shared" si="74"/>
        <v>32.894736842105267</v>
      </c>
      <c r="AA267" s="678">
        <f t="shared" si="75"/>
        <v>7.5328947368421044</v>
      </c>
      <c r="AB267" s="679">
        <v>12</v>
      </c>
      <c r="AC267" s="959">
        <v>1.52</v>
      </c>
      <c r="AD267" s="959">
        <v>0.5</v>
      </c>
      <c r="AE267" s="959">
        <v>0.97</v>
      </c>
      <c r="AF267" s="959">
        <v>1.31</v>
      </c>
      <c r="AG267" s="959">
        <v>20.5</v>
      </c>
      <c r="AH267" s="959">
        <v>-4.1000000000000005</v>
      </c>
      <c r="AI267" s="959">
        <v>-40.28</v>
      </c>
      <c r="AJ267" s="959">
        <v>-1.0999999999999999</v>
      </c>
      <c r="AK267" s="959">
        <v>15</v>
      </c>
      <c r="AL267" s="969">
        <v>172.32</v>
      </c>
      <c r="AM267" s="964">
        <v>5.3</v>
      </c>
      <c r="AN267" s="959">
        <v>0</v>
      </c>
      <c r="AO267" s="845">
        <f t="shared" si="76"/>
        <v>5.0468652579258109</v>
      </c>
      <c r="AP267" s="846">
        <f t="shared" si="77"/>
        <v>12.579759994767915</v>
      </c>
      <c r="AQ267" s="680">
        <f t="shared" si="78"/>
        <v>-33.774485932910338</v>
      </c>
      <c r="AR267" s="745">
        <f>INDEX(Historical!$C$7:$C$1452,MATCH(B267,Historical!$B$7:$B$1452,0))*IF(AH267="n/a",1.03,IF(AH267&lt;0,1.01,IF(AH267&gt;10,1.1,(1+AH267/100))))</f>
        <v>0.46460000000000001</v>
      </c>
      <c r="AS267" s="678">
        <f t="shared" si="79"/>
        <v>0.469246</v>
      </c>
      <c r="AT267" s="678">
        <f t="shared" ref="AT267:AV286" si="83">IF($AK267="n/a",1.03*AS267,IF($AK267&lt;0,1.01*AS267,IF($AK267&gt;10,1.1*AS267,(1+$AK267/100)*AS267)))</f>
        <v>0.51617060000000003</v>
      </c>
      <c r="AU267" s="678">
        <f t="shared" si="83"/>
        <v>0.56778766000000014</v>
      </c>
      <c r="AV267" s="678">
        <f t="shared" si="83"/>
        <v>0.62456642600000023</v>
      </c>
      <c r="AW267" s="745">
        <f t="shared" si="80"/>
        <v>2.6423706860000005</v>
      </c>
      <c r="AX267" s="854">
        <f t="shared" si="81"/>
        <v>23.07747324017468</v>
      </c>
      <c r="AY267" s="1090">
        <v>0.17</v>
      </c>
      <c r="AZ267" s="964">
        <v>9.0499999999999989</v>
      </c>
      <c r="BA267" s="964">
        <v>-24.92</v>
      </c>
      <c r="BB267" s="964">
        <v>-2.0699999999999998</v>
      </c>
      <c r="BC267" s="964">
        <v>-12.509999999999998</v>
      </c>
      <c r="BE267" s="701">
        <v>2010</v>
      </c>
      <c r="BF267" s="986" t="e">
        <f>#VALUE!</f>
        <v>#VALUE!</v>
      </c>
      <c r="BG267" s="972">
        <v>16.2</v>
      </c>
    </row>
    <row r="268" spans="1:59" s="604" customFormat="1" ht="11.25" customHeight="1" x14ac:dyDescent="0.2">
      <c r="A268" s="566" t="s">
        <v>573</v>
      </c>
      <c r="B268" s="651" t="s">
        <v>574</v>
      </c>
      <c r="C268" s="1080" t="s">
        <v>4407</v>
      </c>
      <c r="D268" s="1080" t="s">
        <v>4408</v>
      </c>
      <c r="E268" s="835">
        <v>24</v>
      </c>
      <c r="F268" s="554">
        <v>136</v>
      </c>
      <c r="G268" s="554" t="s">
        <v>38</v>
      </c>
      <c r="H268" s="554" t="s">
        <v>116</v>
      </c>
      <c r="I268" s="959">
        <v>245.21</v>
      </c>
      <c r="J268" s="745">
        <f t="shared" si="69"/>
        <v>3.0341340075853349</v>
      </c>
      <c r="K268" s="974">
        <v>1.86</v>
      </c>
      <c r="L268" s="679">
        <v>4</v>
      </c>
      <c r="M268" s="736">
        <f t="shared" si="70"/>
        <v>7.44</v>
      </c>
      <c r="N268" s="644" t="s">
        <v>221</v>
      </c>
      <c r="O268" s="839">
        <v>1.75</v>
      </c>
      <c r="P268" s="958">
        <v>43187</v>
      </c>
      <c r="Q268" s="958">
        <v>43206</v>
      </c>
      <c r="R268" s="736">
        <f t="shared" si="71"/>
        <v>6.2857142857142918</v>
      </c>
      <c r="S268" s="802">
        <f>IF(INDEX(Historical!$D$7:$D$1452,MATCH(B268,Historical!$B$7:$B$1452,0))=0,"n/a",(INDEX(Historical!$C$7:$C$1452,MATCH(B268,Historical!$B$7:$B$1452,0))/INDEX(Historical!$D$7:$D$1452,MATCH(B268,Historical!$B$7:$B$1452,0))-1)*100)</f>
        <v>9.7756410256410131</v>
      </c>
      <c r="T268" s="802">
        <f>IF(INDEX(Historical!$F$7:$F$1452,MATCH(B268,Historical!$B$7:$B$1452,0))=0,"n/a",((INDEX(Historical!$C$7:$C$1452,MATCH(B268,Historical!$B$7:$B$1452,0))/INDEX(Historical!$F$7:$F$1452,MATCH(B268,Historical!$B$7:$B$1452,0)))^(1/3)-1)*100)</f>
        <v>10.916362412072411</v>
      </c>
      <c r="U268" s="802">
        <f>IF(INDEX(Historical!$I$7:$I$1452,MATCH(B268,Historical!$B$7:$B$1452,0))=0,"n/a",((INDEX(Historical!$C$7:$C$1452,MATCH(B268,Historical!$B$7:$B$1452,0))/INDEX(Historical!$I$7:$I$1452,MATCH(B268,Historical!$B$7:$B$1452,0)))^(1/5)-1)*100)</f>
        <v>9.5570093185656901</v>
      </c>
      <c r="V268" s="802">
        <f>IF(INDEX(Historical!$O$7:$O$1452,MATCH(B268,Historical!$B$7:$B$1452,0))=0,"n/a",((INDEX(Historical!$C$7:$C$1452,MATCH(B268,Historical!$B$7:$B$1452,0))/INDEX(Historical!$O$7:$O$1452,MATCH(B268,Historical!$B$7:$B$1452,0)))^(1/10)-1)*100)</f>
        <v>6.5561191123952867</v>
      </c>
      <c r="W268" s="803">
        <f t="shared" si="72"/>
        <v>1.4577235640055393</v>
      </c>
      <c r="X268" s="804">
        <f t="shared" si="73"/>
        <v>0.58274447064424928</v>
      </c>
      <c r="Y268" s="651"/>
      <c r="Z268" s="745">
        <f t="shared" si="74"/>
        <v>131.21693121693124</v>
      </c>
      <c r="AA268" s="678">
        <f t="shared" si="75"/>
        <v>43.246913580246918</v>
      </c>
      <c r="AB268" s="679">
        <v>12</v>
      </c>
      <c r="AC268" s="959">
        <v>5.67</v>
      </c>
      <c r="AD268" s="959">
        <v>5.48</v>
      </c>
      <c r="AE268" s="959">
        <v>12.23</v>
      </c>
      <c r="AF268" s="959">
        <v>2.56</v>
      </c>
      <c r="AG268" s="959">
        <v>5.8999999999999995</v>
      </c>
      <c r="AH268" s="959">
        <v>4.5</v>
      </c>
      <c r="AI268" s="959">
        <v>-4.8</v>
      </c>
      <c r="AJ268" s="959">
        <v>16.400000000000002</v>
      </c>
      <c r="AK268" s="959">
        <v>7.9</v>
      </c>
      <c r="AL268" s="969">
        <v>17020</v>
      </c>
      <c r="AM268" s="964">
        <v>0.1</v>
      </c>
      <c r="AN268" s="959">
        <v>0.89</v>
      </c>
      <c r="AO268" s="845">
        <f t="shared" si="76"/>
        <v>-30.655770254095891</v>
      </c>
      <c r="AP268" s="846">
        <f t="shared" si="77"/>
        <v>12.591143326151025</v>
      </c>
      <c r="AQ268" s="680">
        <f t="shared" si="78"/>
        <v>121.82285100746708</v>
      </c>
      <c r="AR268" s="745">
        <f>INDEX(Historical!$C$7:$C$1452,MATCH(B268,Historical!$B$7:$B$1452,0))*IF(AH268="n/a",1.03,IF(AH268&lt;0,1.01,IF(AH268&gt;10,1.1,(1+AH268/100))))</f>
        <v>7.1582499999999989</v>
      </c>
      <c r="AS268" s="678">
        <f t="shared" si="79"/>
        <v>7.2298324999999988</v>
      </c>
      <c r="AT268" s="678">
        <f t="shared" si="83"/>
        <v>7.8009892674999985</v>
      </c>
      <c r="AU268" s="678">
        <f t="shared" si="83"/>
        <v>8.4172674196324984</v>
      </c>
      <c r="AV268" s="678">
        <f t="shared" si="83"/>
        <v>9.0822315457834648</v>
      </c>
      <c r="AW268" s="745">
        <f t="shared" si="80"/>
        <v>39.688570732915963</v>
      </c>
      <c r="AX268" s="854">
        <f t="shared" si="81"/>
        <v>16.18554330284897</v>
      </c>
      <c r="AY268" s="1090">
        <v>0.31</v>
      </c>
      <c r="AZ268" s="964">
        <v>14.57</v>
      </c>
      <c r="BA268" s="964">
        <v>-8.3000000000000007</v>
      </c>
      <c r="BB268" s="964">
        <v>-3.52</v>
      </c>
      <c r="BC268" s="964">
        <v>0.76</v>
      </c>
      <c r="BD268" s="1006"/>
      <c r="BE268" s="701">
        <v>1995</v>
      </c>
      <c r="BF268" s="986" t="e">
        <f>#VALUE!</f>
        <v>#VALUE!</v>
      </c>
      <c r="BG268" s="972">
        <v>3</v>
      </c>
    </row>
    <row r="269" spans="1:59" ht="11.25" customHeight="1" x14ac:dyDescent="0.2">
      <c r="A269" s="566" t="s">
        <v>1166</v>
      </c>
      <c r="B269" s="651" t="s">
        <v>1167</v>
      </c>
      <c r="C269" s="1080" t="s">
        <v>129</v>
      </c>
      <c r="D269" s="1080" t="s">
        <v>194</v>
      </c>
      <c r="E269" s="835">
        <v>9</v>
      </c>
      <c r="F269" s="554">
        <v>407</v>
      </c>
      <c r="G269" s="554" t="s">
        <v>116</v>
      </c>
      <c r="H269" s="554" t="s">
        <v>116</v>
      </c>
      <c r="I269" s="966">
        <v>130.1</v>
      </c>
      <c r="J269" s="745">
        <f t="shared" si="69"/>
        <v>1.3220599538816296</v>
      </c>
      <c r="K269" s="968">
        <v>0.43</v>
      </c>
      <c r="L269" s="679">
        <v>4</v>
      </c>
      <c r="M269" s="736">
        <f t="shared" si="70"/>
        <v>1.72</v>
      </c>
      <c r="N269" s="644" t="s">
        <v>147</v>
      </c>
      <c r="O269" s="838">
        <v>0.38</v>
      </c>
      <c r="P269" s="958">
        <v>43433</v>
      </c>
      <c r="Q269" s="958">
        <v>43451</v>
      </c>
      <c r="R269" s="736">
        <f t="shared" si="71"/>
        <v>13.157894736842103</v>
      </c>
      <c r="S269" s="802">
        <f>IF(INDEX(Historical!$D$7:$D$1452,MATCH(B269,Historical!$B$7:$B$1452,0))=0,"n/a",(INDEX(Historical!$C$7:$C$1452,MATCH(B269,Historical!$B$7:$B$1452,0))/INDEX(Historical!$D$7:$D$1452,MATCH(B269,Historical!$B$7:$B$1452,0))-1)*100)</f>
        <v>12.903225806451601</v>
      </c>
      <c r="T269" s="802">
        <f>IF(INDEX(Historical!$F$7:$F$1452,MATCH(B269,Historical!$B$7:$B$1452,0))=0,"n/a",((INDEX(Historical!$C$7:$C$1452,MATCH(B269,Historical!$B$7:$B$1452,0))/INDEX(Historical!$F$7:$F$1452,MATCH(B269,Historical!$B$7:$B$1452,0)))^(1/3)-1)*100)</f>
        <v>18.563110149668759</v>
      </c>
      <c r="U269" s="802">
        <f>IF(INDEX(Historical!$I$7:$I$1452,MATCH(B269,Historical!$B$7:$B$1452,0))=0,"n/a",((INDEX(Historical!$C$7:$C$1452,MATCH(B269,Historical!$B$7:$B$1452,0))/INDEX(Historical!$I$7:$I$1452,MATCH(B269,Historical!$B$7:$B$1452,0)))^(1/5)-1)*100)</f>
        <v>14.224458489960789</v>
      </c>
      <c r="V269" s="802">
        <f>IF(INDEX(Historical!$O$7:$O$1452,MATCH(B269,Historical!$B$7:$B$1452,0))=0,"n/a",((INDEX(Historical!$C$7:$C$1452,MATCH(B269,Historical!$B$7:$B$1452,0))/INDEX(Historical!$O$7:$O$1452,MATCH(B269,Historical!$B$7:$B$1452,0)))^(1/10)-1)*100)</f>
        <v>17.673733882009145</v>
      </c>
      <c r="W269" s="803">
        <f t="shared" si="72"/>
        <v>0.80483606831041388</v>
      </c>
      <c r="X269" s="804">
        <f t="shared" si="73"/>
        <v>1.4817144260375823</v>
      </c>
      <c r="Y269" s="967"/>
      <c r="Z269" s="745">
        <f t="shared" si="74"/>
        <v>40.093240093240091</v>
      </c>
      <c r="AA269" s="678">
        <f t="shared" si="75"/>
        <v>30.326340326340326</v>
      </c>
      <c r="AB269" s="679">
        <v>6</v>
      </c>
      <c r="AC269" s="959">
        <v>4.29</v>
      </c>
      <c r="AD269" s="959">
        <v>3.22</v>
      </c>
      <c r="AE269" s="959">
        <v>3.48</v>
      </c>
      <c r="AF269" s="959">
        <v>10.83</v>
      </c>
      <c r="AG269" s="959">
        <v>25.7</v>
      </c>
      <c r="AH269" s="959">
        <v>22</v>
      </c>
      <c r="AI269" s="959">
        <v>10.89</v>
      </c>
      <c r="AJ269" s="959">
        <v>9.6</v>
      </c>
      <c r="AK269" s="959">
        <v>9.43</v>
      </c>
      <c r="AL269" s="969">
        <v>48500</v>
      </c>
      <c r="AM269" s="965">
        <v>0.3</v>
      </c>
      <c r="AN269" s="959">
        <v>0.8</v>
      </c>
      <c r="AO269" s="845">
        <f t="shared" si="76"/>
        <v>-14.779821882497908</v>
      </c>
      <c r="AP269" s="846">
        <f t="shared" si="77"/>
        <v>15.546518443842418</v>
      </c>
      <c r="AQ269" s="680">
        <f t="shared" si="78"/>
        <v>282.06123170348593</v>
      </c>
      <c r="AR269" s="745">
        <f>INDEX(Historical!$C$7:$C$1452,MATCH(B269,Historical!$B$7:$B$1452,0))*IF(AH269="n/a",1.03,IF(AH269&lt;0,1.01,IF(AH269&gt;10,1.1,(1+AH269/100))))</f>
        <v>1.54</v>
      </c>
      <c r="AS269" s="678">
        <f t="shared" si="79"/>
        <v>1.6940000000000002</v>
      </c>
      <c r="AT269" s="678">
        <f t="shared" si="83"/>
        <v>1.8537442000000002</v>
      </c>
      <c r="AU269" s="678">
        <f t="shared" si="83"/>
        <v>2.0285522780600003</v>
      </c>
      <c r="AV269" s="678">
        <f t="shared" si="83"/>
        <v>2.2198447578810585</v>
      </c>
      <c r="AW269" s="745">
        <f t="shared" si="80"/>
        <v>9.33614123594106</v>
      </c>
      <c r="AX269" s="854">
        <f t="shared" si="81"/>
        <v>7.176127006872453</v>
      </c>
      <c r="AY269" s="1090">
        <v>0.73</v>
      </c>
      <c r="AZ269" s="964">
        <v>6.9599999999999991</v>
      </c>
      <c r="BA269" s="964">
        <v>-18.07</v>
      </c>
      <c r="BB269" s="964">
        <v>-4.34</v>
      </c>
      <c r="BC269" s="964">
        <v>-7.91</v>
      </c>
      <c r="BE269" s="701">
        <v>2011</v>
      </c>
      <c r="BF269" s="986" t="e">
        <f>#VALUE!</f>
        <v>#VALUE!</v>
      </c>
      <c r="BG269" s="972">
        <v>9.4</v>
      </c>
    </row>
    <row r="270" spans="1:59" ht="11.25" customHeight="1" x14ac:dyDescent="0.2">
      <c r="A270" s="667" t="s">
        <v>1170</v>
      </c>
      <c r="B270" s="651" t="s">
        <v>1171</v>
      </c>
      <c r="C270" s="1080" t="s">
        <v>109</v>
      </c>
      <c r="D270" s="1080" t="s">
        <v>4427</v>
      </c>
      <c r="E270" s="835">
        <v>7</v>
      </c>
      <c r="F270" s="554">
        <v>592</v>
      </c>
      <c r="G270" s="554" t="s">
        <v>107</v>
      </c>
      <c r="H270" s="554" t="s">
        <v>107</v>
      </c>
      <c r="I270" s="966">
        <v>32.51</v>
      </c>
      <c r="J270" s="745">
        <f t="shared" si="69"/>
        <v>2.8298984927714552</v>
      </c>
      <c r="K270" s="968">
        <v>0.46</v>
      </c>
      <c r="L270" s="679">
        <v>2</v>
      </c>
      <c r="M270" s="736">
        <f t="shared" si="70"/>
        <v>0.92</v>
      </c>
      <c r="N270" s="644" t="s">
        <v>618</v>
      </c>
      <c r="O270" s="838">
        <v>0.4</v>
      </c>
      <c r="P270" s="958">
        <v>43171</v>
      </c>
      <c r="Q270" s="958">
        <v>43193</v>
      </c>
      <c r="R270" s="736">
        <f t="shared" si="71"/>
        <v>15</v>
      </c>
      <c r="S270" s="802">
        <f>IF(INDEX(Historical!$D$7:$D$1452,MATCH(B270,Historical!$B$7:$B$1452,0))=0,"n/a",(INDEX(Historical!$C$7:$C$1452,MATCH(B270,Historical!$B$7:$B$1452,0))/INDEX(Historical!$D$7:$D$1452,MATCH(B270,Historical!$B$7:$B$1452,0))-1)*100)</f>
        <v>5.2631578947368363</v>
      </c>
      <c r="T270" s="802">
        <f>IF(INDEX(Historical!$F$7:$F$1452,MATCH(B270,Historical!$B$7:$B$1452,0))=0,"n/a",((INDEX(Historical!$C$7:$C$1452,MATCH(B270,Historical!$B$7:$B$1452,0))/INDEX(Historical!$F$7:$F$1452,MATCH(B270,Historical!$B$7:$B$1452,0)))^(1/3)-1)*100)</f>
        <v>7.1664579674248774</v>
      </c>
      <c r="U270" s="802">
        <f>IF(INDEX(Historical!$I$7:$I$1452,MATCH(B270,Historical!$B$7:$B$1452,0))=0,"n/a",((INDEX(Historical!$C$7:$C$1452,MATCH(B270,Historical!$B$7:$B$1452,0))/INDEX(Historical!$I$7:$I$1452,MATCH(B270,Historical!$B$7:$B$1452,0)))^(1/5)-1)*100)</f>
        <v>12.700920209792542</v>
      </c>
      <c r="V270" s="802">
        <f>IF(INDEX(Historical!$O$7:$O$1452,MATCH(B270,Historical!$B$7:$B$1452,0))=0,"n/a",((INDEX(Historical!$C$7:$C$1452,MATCH(B270,Historical!$B$7:$B$1452,0))/INDEX(Historical!$O$7:$O$1452,MATCH(B270,Historical!$B$7:$B$1452,0)))^(1/10)-1)*100)</f>
        <v>1.200617817561711</v>
      </c>
      <c r="W270" s="803">
        <f t="shared" si="72"/>
        <v>10.578653776425172</v>
      </c>
      <c r="X270" s="804">
        <f t="shared" si="73"/>
        <v>2.1898138292745761</v>
      </c>
      <c r="Y270" s="967"/>
      <c r="Z270" s="745">
        <f t="shared" si="74"/>
        <v>30.16393442622951</v>
      </c>
      <c r="AA270" s="678">
        <f t="shared" si="75"/>
        <v>10.659016393442624</v>
      </c>
      <c r="AB270" s="679">
        <v>12</v>
      </c>
      <c r="AC270" s="959">
        <v>3.05</v>
      </c>
      <c r="AD270" s="959" t="s">
        <v>138</v>
      </c>
      <c r="AE270" s="959">
        <v>2.85</v>
      </c>
      <c r="AF270" s="959">
        <v>1.25</v>
      </c>
      <c r="AG270" s="959">
        <v>10.6</v>
      </c>
      <c r="AH270" s="959">
        <v>36.4</v>
      </c>
      <c r="AI270" s="959">
        <v>10.639999999999999</v>
      </c>
      <c r="AJ270" s="959">
        <v>5.8000000000000007</v>
      </c>
      <c r="AK270" s="959" t="s">
        <v>138</v>
      </c>
      <c r="AL270" s="969">
        <v>157.02000000000001</v>
      </c>
      <c r="AM270" s="964">
        <v>2.9000000000000004</v>
      </c>
      <c r="AN270" s="959">
        <v>0.17</v>
      </c>
      <c r="AO270" s="845">
        <f t="shared" si="76"/>
        <v>4.8718023091213745</v>
      </c>
      <c r="AP270" s="846">
        <f t="shared" si="77"/>
        <v>15.530818702563998</v>
      </c>
      <c r="AQ270" s="680">
        <f t="shared" si="78"/>
        <v>-23.047574605248546</v>
      </c>
      <c r="AR270" s="745">
        <f>INDEX(Historical!$C$7:$C$1452,MATCH(B270,Historical!$B$7:$B$1452,0))*IF(AH270="n/a",1.03,IF(AH270&lt;0,1.01,IF(AH270&gt;10,1.1,(1+AH270/100))))</f>
        <v>0.88000000000000012</v>
      </c>
      <c r="AS270" s="678">
        <f t="shared" si="79"/>
        <v>0.96800000000000019</v>
      </c>
      <c r="AT270" s="678">
        <f t="shared" si="83"/>
        <v>0.99704000000000026</v>
      </c>
      <c r="AU270" s="678">
        <f t="shared" si="83"/>
        <v>1.0269512000000003</v>
      </c>
      <c r="AV270" s="678">
        <f t="shared" si="83"/>
        <v>1.0577597360000004</v>
      </c>
      <c r="AW270" s="745">
        <f t="shared" si="80"/>
        <v>4.9297509360000014</v>
      </c>
      <c r="AX270" s="854">
        <f t="shared" si="81"/>
        <v>15.163798634266385</v>
      </c>
      <c r="AY270" s="1090">
        <v>0.61</v>
      </c>
      <c r="AZ270" s="964">
        <v>6.21</v>
      </c>
      <c r="BA270" s="964">
        <v>-33.96</v>
      </c>
      <c r="BB270" s="964">
        <v>-18.079999999999998</v>
      </c>
      <c r="BC270" s="964">
        <v>-27.47</v>
      </c>
      <c r="BE270" s="701">
        <v>2012</v>
      </c>
      <c r="BF270" s="986" t="e">
        <f>#VALUE!</f>
        <v>#VALUE!</v>
      </c>
      <c r="BG270" s="972">
        <v>1</v>
      </c>
    </row>
    <row r="271" spans="1:59" ht="11.25" customHeight="1" x14ac:dyDescent="0.2">
      <c r="A271" s="645" t="s">
        <v>576</v>
      </c>
      <c r="B271" s="651" t="s">
        <v>577</v>
      </c>
      <c r="C271" s="1080" t="s">
        <v>109</v>
      </c>
      <c r="D271" s="1080" t="s">
        <v>4423</v>
      </c>
      <c r="E271" s="835">
        <v>12</v>
      </c>
      <c r="F271" s="554">
        <v>298</v>
      </c>
      <c r="G271" s="554" t="s">
        <v>107</v>
      </c>
      <c r="H271" s="554" t="s">
        <v>107</v>
      </c>
      <c r="I271" s="966">
        <v>71.56</v>
      </c>
      <c r="J271" s="745">
        <f t="shared" si="69"/>
        <v>2.794857462269424</v>
      </c>
      <c r="K271" s="968">
        <v>0.5</v>
      </c>
      <c r="L271" s="679">
        <v>4</v>
      </c>
      <c r="M271" s="736">
        <f t="shared" si="70"/>
        <v>2</v>
      </c>
      <c r="N271" s="644" t="s">
        <v>251</v>
      </c>
      <c r="O271" s="838">
        <v>0.4</v>
      </c>
      <c r="P271" s="958">
        <v>43244</v>
      </c>
      <c r="Q271" s="958">
        <v>43259</v>
      </c>
      <c r="R271" s="736">
        <f t="shared" si="71"/>
        <v>24.999999999999993</v>
      </c>
      <c r="S271" s="802">
        <f>IF(INDEX(Historical!$D$7:$D$1452,MATCH(B271,Historical!$B$7:$B$1452,0))=0,"n/a",(INDEX(Historical!$C$7:$C$1452,MATCH(B271,Historical!$B$7:$B$1452,0))/INDEX(Historical!$D$7:$D$1452,MATCH(B271,Historical!$B$7:$B$1452,0))-1)*100)</f>
        <v>11.811023622047244</v>
      </c>
      <c r="T271" s="802">
        <f>IF(INDEX(Historical!$F$7:$F$1452,MATCH(B271,Historical!$B$7:$B$1452,0))=0,"n/a",((INDEX(Historical!$C$7:$C$1452,MATCH(B271,Historical!$B$7:$B$1452,0))/INDEX(Historical!$F$7:$F$1452,MATCH(B271,Historical!$B$7:$B$1452,0)))^(1/3)-1)*100)</f>
        <v>11.297063666165075</v>
      </c>
      <c r="U271" s="802">
        <f>IF(INDEX(Historical!$I$7:$I$1452,MATCH(B271,Historical!$B$7:$B$1452,0))=0,"n/a",((INDEX(Historical!$C$7:$C$1452,MATCH(B271,Historical!$B$7:$B$1452,0))/INDEX(Historical!$I$7:$I$1452,MATCH(B271,Historical!$B$7:$B$1452,0)))^(1/5)-1)*100)</f>
        <v>11.607890187791693</v>
      </c>
      <c r="V271" s="802">
        <f>IF(INDEX(Historical!$O$7:$O$1452,MATCH(B271,Historical!$B$7:$B$1452,0))=0,"n/a",((INDEX(Historical!$C$7:$C$1452,MATCH(B271,Historical!$B$7:$B$1452,0))/INDEX(Historical!$O$7:$O$1452,MATCH(B271,Historical!$B$7:$B$1452,0)))^(1/10)-1)*100)</f>
        <v>13.227116833118234</v>
      </c>
      <c r="W271" s="803">
        <f t="shared" si="72"/>
        <v>0.87758279708603615</v>
      </c>
      <c r="X271" s="804">
        <f t="shared" si="73"/>
        <v>0.24909635596119512</v>
      </c>
      <c r="Y271" s="651"/>
      <c r="Z271" s="745">
        <f t="shared" si="74"/>
        <v>26.737967914438499</v>
      </c>
      <c r="AA271" s="678">
        <f t="shared" si="75"/>
        <v>9.5668449197860959</v>
      </c>
      <c r="AB271" s="679">
        <v>12</v>
      </c>
      <c r="AC271" s="959">
        <v>7.48</v>
      </c>
      <c r="AD271" s="959">
        <v>0.53</v>
      </c>
      <c r="AE271" s="959">
        <v>1.87</v>
      </c>
      <c r="AF271" s="959">
        <v>4.3899999999999997</v>
      </c>
      <c r="AG271" s="959">
        <v>32.6</v>
      </c>
      <c r="AH271" s="959">
        <v>146.4</v>
      </c>
      <c r="AI271" s="959">
        <v>7.4499999999999993</v>
      </c>
      <c r="AJ271" s="959">
        <v>46.6</v>
      </c>
      <c r="AK271" s="959">
        <v>18.099999999999998</v>
      </c>
      <c r="AL271" s="969">
        <v>3470</v>
      </c>
      <c r="AM271" s="964">
        <v>0.5</v>
      </c>
      <c r="AN271" s="959">
        <v>0.28999999999999998</v>
      </c>
      <c r="AO271" s="845">
        <f t="shared" si="76"/>
        <v>4.8359027302750199</v>
      </c>
      <c r="AP271" s="846">
        <f t="shared" si="77"/>
        <v>14.402747650061116</v>
      </c>
      <c r="AQ271" s="680">
        <f t="shared" si="78"/>
        <v>36.623487809642505</v>
      </c>
      <c r="AR271" s="745">
        <f>INDEX(Historical!$C$7:$C$1452,MATCH(B271,Historical!$B$7:$B$1452,0))*IF(AH271="n/a",1.03,IF(AH271&lt;0,1.01,IF(AH271&gt;10,1.1,(1+AH271/100))))</f>
        <v>1.5620000000000001</v>
      </c>
      <c r="AS271" s="678">
        <f t="shared" si="79"/>
        <v>1.678369</v>
      </c>
      <c r="AT271" s="678">
        <f t="shared" si="83"/>
        <v>1.8462059000000002</v>
      </c>
      <c r="AU271" s="678">
        <f t="shared" si="83"/>
        <v>2.0308264900000004</v>
      </c>
      <c r="AV271" s="678">
        <f t="shared" si="83"/>
        <v>2.2339091390000005</v>
      </c>
      <c r="AW271" s="745">
        <f t="shared" si="80"/>
        <v>9.3513105290000027</v>
      </c>
      <c r="AX271" s="854">
        <f t="shared" si="81"/>
        <v>13.067790006987149</v>
      </c>
      <c r="AY271" s="1090">
        <v>1.71</v>
      </c>
      <c r="AZ271" s="964">
        <v>11.17</v>
      </c>
      <c r="BA271" s="964">
        <v>-39.090000000000003</v>
      </c>
      <c r="BB271" s="964">
        <v>-9.99</v>
      </c>
      <c r="BC271" s="964">
        <v>-26.490000000000002</v>
      </c>
      <c r="BE271" s="701">
        <v>2007</v>
      </c>
      <c r="BF271" s="986" t="e">
        <f>#VALUE!</f>
        <v>#VALUE!</v>
      </c>
      <c r="BG271" s="972">
        <v>12.3</v>
      </c>
    </row>
    <row r="272" spans="1:59" s="882" customFormat="1" ht="11.25" customHeight="1" x14ac:dyDescent="0.2">
      <c r="A272" s="861" t="s">
        <v>1172</v>
      </c>
      <c r="B272" s="890" t="s">
        <v>1173</v>
      </c>
      <c r="C272" s="1080" t="s">
        <v>109</v>
      </c>
      <c r="D272" s="1080" t="s">
        <v>119</v>
      </c>
      <c r="E272" s="862">
        <v>6</v>
      </c>
      <c r="F272" s="554">
        <v>754</v>
      </c>
      <c r="G272" s="1179" t="s">
        <v>107</v>
      </c>
      <c r="H272" s="1179" t="s">
        <v>107</v>
      </c>
      <c r="I272" s="863">
        <v>217.76</v>
      </c>
      <c r="J272" s="864">
        <f t="shared" si="69"/>
        <v>2.5716385011021305</v>
      </c>
      <c r="K272" s="865">
        <v>1.4</v>
      </c>
      <c r="L272" s="866">
        <v>4</v>
      </c>
      <c r="M272" s="867">
        <f t="shared" si="70"/>
        <v>5.6</v>
      </c>
      <c r="N272" s="868" t="s">
        <v>265</v>
      </c>
      <c r="O272" s="869">
        <v>1.3</v>
      </c>
      <c r="P272" s="870">
        <v>43431</v>
      </c>
      <c r="Q272" s="870">
        <v>43446</v>
      </c>
      <c r="R272" s="867">
        <f t="shared" si="71"/>
        <v>7.6923076923076819</v>
      </c>
      <c r="S272" s="802">
        <f>IF(INDEX(Historical!$D$7:$D$1452,MATCH(B272,Historical!$B$7:$B$1452,0))=0,"n/a",(INDEX(Historical!$C$7:$C$1452,MATCH(B272,Historical!$B$7:$B$1452,0))/INDEX(Historical!$D$7:$D$1452,MATCH(B272,Historical!$B$7:$B$1452,0))-1)*100)</f>
        <v>7.4468085106382809</v>
      </c>
      <c r="T272" s="802">
        <f>IF(INDEX(Historical!$F$7:$F$1452,MATCH(B272,Historical!$B$7:$B$1452,0))=0,"n/a",((INDEX(Historical!$C$7:$C$1452,MATCH(B272,Historical!$B$7:$B$1452,0))/INDEX(Historical!$F$7:$F$1452,MATCH(B272,Historical!$B$7:$B$1452,0)))^(1/3)-1)*100)</f>
        <v>16.425237695095895</v>
      </c>
      <c r="U272" s="802">
        <f>IF(INDEX(Historical!$I$7:$I$1452,MATCH(B272,Historical!$B$7:$B$1452,0))=0,"n/a",((INDEX(Historical!$C$7:$C$1452,MATCH(B272,Historical!$B$7:$B$1452,0))/INDEX(Historical!$I$7:$I$1452,MATCH(B272,Historical!$B$7:$B$1452,0)))^(1/5)-1)*100)</f>
        <v>21.338334610640896</v>
      </c>
      <c r="V272" s="802">
        <f>IF(INDEX(Historical!$O$7:$O$1452,MATCH(B272,Historical!$B$7:$B$1452,0))=0,"n/a",((INDEX(Historical!$C$7:$C$1452,MATCH(B272,Historical!$B$7:$B$1452,0))/INDEX(Historical!$O$7:$O$1452,MATCH(B272,Historical!$B$7:$B$1452,0)))^(1/10)-1)*100)</f>
        <v>10.153681105372447</v>
      </c>
      <c r="W272" s="871">
        <f t="shared" si="72"/>
        <v>2.1015368110537271</v>
      </c>
      <c r="X272" s="872" t="str">
        <f t="shared" si="73"/>
        <v>n/a</v>
      </c>
      <c r="Y272" s="883" t="s">
        <v>480</v>
      </c>
      <c r="Z272" s="864">
        <f t="shared" si="74"/>
        <v>21.815348656018696</v>
      </c>
      <c r="AA272" s="874">
        <f t="shared" si="75"/>
        <v>8.4830541488118421</v>
      </c>
      <c r="AB272" s="866">
        <v>12</v>
      </c>
      <c r="AC272" s="875">
        <v>25.67</v>
      </c>
      <c r="AD272" s="875">
        <v>0.21</v>
      </c>
      <c r="AE272" s="875">
        <v>1.23</v>
      </c>
      <c r="AF272" s="875">
        <v>1.05</v>
      </c>
      <c r="AG272" s="875">
        <v>8.3000000000000007</v>
      </c>
      <c r="AH272" s="875">
        <v>-51.2</v>
      </c>
      <c r="AI272" s="875">
        <v>43.51</v>
      </c>
      <c r="AJ272" s="875">
        <v>-6</v>
      </c>
      <c r="AK272" s="875">
        <v>40.01</v>
      </c>
      <c r="AL272" s="876">
        <v>9170</v>
      </c>
      <c r="AM272" s="877">
        <v>0.1</v>
      </c>
      <c r="AN272" s="875">
        <v>0.08</v>
      </c>
      <c r="AO272" s="878">
        <f t="shared" si="76"/>
        <v>15.426918962931186</v>
      </c>
      <c r="AP272" s="879">
        <f t="shared" si="77"/>
        <v>23.909973111743028</v>
      </c>
      <c r="AQ272" s="880">
        <f t="shared" si="78"/>
        <v>-37.081333431334862</v>
      </c>
      <c r="AR272" s="745">
        <f>INDEX(Historical!$C$7:$C$1452,MATCH(B272,Historical!$B$7:$B$1452,0))*IF(AH272="n/a",1.03,IF(AH272&lt;0,1.01,IF(AH272&gt;10,1.1,(1+AH272/100))))</f>
        <v>5.1005000000000003</v>
      </c>
      <c r="AS272" s="874">
        <f t="shared" si="79"/>
        <v>5.6105500000000008</v>
      </c>
      <c r="AT272" s="874">
        <f t="shared" si="83"/>
        <v>6.1716050000000013</v>
      </c>
      <c r="AU272" s="874">
        <f t="shared" si="83"/>
        <v>6.788765500000002</v>
      </c>
      <c r="AV272" s="874">
        <f t="shared" si="83"/>
        <v>7.4676420500000029</v>
      </c>
      <c r="AW272" s="864">
        <f t="shared" si="80"/>
        <v>31.139062550000006</v>
      </c>
      <c r="AX272" s="881">
        <f t="shared" si="81"/>
        <v>14.299716453894199</v>
      </c>
      <c r="AY272" s="1091">
        <v>0.41</v>
      </c>
      <c r="AZ272" s="877">
        <v>8.2900000000000009</v>
      </c>
      <c r="BA272" s="877">
        <v>-17.79</v>
      </c>
      <c r="BB272" s="877">
        <v>0.42</v>
      </c>
      <c r="BC272" s="877">
        <v>-4.18</v>
      </c>
      <c r="BD272" s="1007"/>
      <c r="BE272" s="701">
        <v>2014</v>
      </c>
      <c r="BF272" s="986" t="e">
        <f>#VALUE!</f>
        <v>#VALUE!</v>
      </c>
      <c r="BG272" s="938">
        <v>2.9000000000000004</v>
      </c>
    </row>
    <row r="273" spans="1:59" ht="11.25" customHeight="1" x14ac:dyDescent="0.2">
      <c r="A273" s="667" t="s">
        <v>4349</v>
      </c>
      <c r="B273" s="651" t="s">
        <v>4348</v>
      </c>
      <c r="C273" s="1080" t="s">
        <v>132</v>
      </c>
      <c r="D273" s="1080" t="s">
        <v>4417</v>
      </c>
      <c r="E273" s="995">
        <v>14</v>
      </c>
      <c r="F273" s="554">
        <v>279</v>
      </c>
      <c r="G273" s="554" t="s">
        <v>107</v>
      </c>
      <c r="H273" s="554" t="s">
        <v>107</v>
      </c>
      <c r="I273" s="966">
        <v>56.77</v>
      </c>
      <c r="J273" s="745">
        <f t="shared" si="69"/>
        <v>3.3468381187246781</v>
      </c>
      <c r="K273" s="968">
        <v>0.47499999999999998</v>
      </c>
      <c r="L273" s="679">
        <v>4</v>
      </c>
      <c r="M273" s="736">
        <f t="shared" si="70"/>
        <v>1.9</v>
      </c>
      <c r="N273" s="726" t="s">
        <v>112</v>
      </c>
      <c r="O273" s="838">
        <v>0.46</v>
      </c>
      <c r="P273" s="958">
        <v>43432</v>
      </c>
      <c r="Q273" s="958">
        <v>43454</v>
      </c>
      <c r="R273" s="736">
        <f t="shared" si="71"/>
        <v>3.2608695652173822</v>
      </c>
      <c r="S273" s="802">
        <f>IF(INDEX(Historical!$D$7:$D$1452,MATCH(B273,Historical!$B$7:$B$1452,0))=0,"n/a",(INDEX(Historical!$C$7:$C$1452,MATCH(B273,Historical!$B$7:$B$1452,0))/INDEX(Historical!$D$7:$D$1452,MATCH(B273,Historical!$B$7:$B$1452,0))-1)*100)</f>
        <v>5.3333333333333455</v>
      </c>
      <c r="T273" s="802">
        <f>IF(INDEX(Historical!$F$7:$F$1452,MATCH(B273,Historical!$B$7:$B$1452,0))=0,"n/a",((INDEX(Historical!$C$7:$C$1452,MATCH(B273,Historical!$B$7:$B$1452,0))/INDEX(Historical!$F$7:$F$1452,MATCH(B273,Historical!$B$7:$B$1452,0)))^(1/3)-1)*100)</f>
        <v>4.3632100605209834</v>
      </c>
      <c r="U273" s="802">
        <f>IF(INDEX(Historical!$I$7:$I$1452,MATCH(B273,Historical!$B$7:$B$1452,0))=0,"n/a",((INDEX(Historical!$C$7:$C$1452,MATCH(B273,Historical!$B$7:$B$1452,0))/INDEX(Historical!$I$7:$I$1452,MATCH(B273,Historical!$B$7:$B$1452,0)))^(1/5)-1)*100)</f>
        <v>3.8190757521881169</v>
      </c>
      <c r="V273" s="802">
        <f>IF(INDEX(Historical!$O$7:$O$1452,MATCH(B273,Historical!$B$7:$B$1452,0))=0,"n/a",((INDEX(Historical!$C$7:$C$1452,MATCH(B273,Historical!$B$7:$B$1452,0))/INDEX(Historical!$O$7:$O$1452,MATCH(B273,Historical!$B$7:$B$1452,0)))^(1/10)-1)*100)</f>
        <v>4.0722927112710527</v>
      </c>
      <c r="W273" s="803">
        <f t="shared" si="72"/>
        <v>0.93781955840696407</v>
      </c>
      <c r="X273" s="804">
        <f t="shared" si="73"/>
        <v>3.4718870474437429</v>
      </c>
      <c r="Y273" s="967" t="s">
        <v>4350</v>
      </c>
      <c r="Z273" s="745">
        <f t="shared" si="74"/>
        <v>76.92307692307692</v>
      </c>
      <c r="AA273" s="678">
        <f t="shared" si="75"/>
        <v>22.983805668016196</v>
      </c>
      <c r="AB273" s="679">
        <v>12</v>
      </c>
      <c r="AC273" s="959">
        <v>2.4700000000000002</v>
      </c>
      <c r="AD273" s="959">
        <v>2.5</v>
      </c>
      <c r="AE273" s="959">
        <v>4.25</v>
      </c>
      <c r="AF273" s="959">
        <v>1.43</v>
      </c>
      <c r="AG273" s="959">
        <v>7.5</v>
      </c>
      <c r="AH273" s="959">
        <v>-6.6000000000000005</v>
      </c>
      <c r="AI273" s="959">
        <v>13.54</v>
      </c>
      <c r="AJ273" s="959">
        <v>1.0999999999999999</v>
      </c>
      <c r="AK273" s="959">
        <v>9.1999999999999993</v>
      </c>
      <c r="AL273" s="969">
        <v>15590</v>
      </c>
      <c r="AM273" s="964">
        <v>0.2</v>
      </c>
      <c r="AN273" s="959">
        <v>0.78</v>
      </c>
      <c r="AO273" s="845">
        <f t="shared" si="76"/>
        <v>-15.8178917971034</v>
      </c>
      <c r="AP273" s="846">
        <f t="shared" si="77"/>
        <v>7.165913870912795</v>
      </c>
      <c r="AQ273" s="680">
        <f t="shared" si="78"/>
        <v>20.861430490115239</v>
      </c>
      <c r="AR273" s="745">
        <f>INDEX(Historical!$C$7:$C$1452,MATCH(B273,Historical!$B$7:$B$1452,0))*IF(AH273="n/a",1.03,IF(AH273&lt;0,1.01,IF(AH273&gt;10,1.1,(1+AH273/100))))</f>
        <v>1.5958000000000001</v>
      </c>
      <c r="AS273" s="678">
        <f t="shared" si="79"/>
        <v>1.7553800000000002</v>
      </c>
      <c r="AT273" s="678">
        <f t="shared" si="83"/>
        <v>1.9168749600000003</v>
      </c>
      <c r="AU273" s="678">
        <f t="shared" si="83"/>
        <v>2.0932274563200006</v>
      </c>
      <c r="AV273" s="678">
        <f t="shared" si="83"/>
        <v>2.2858043823014409</v>
      </c>
      <c r="AW273" s="745">
        <f t="shared" si="80"/>
        <v>9.6470867986214426</v>
      </c>
      <c r="AX273" s="854">
        <f t="shared" si="81"/>
        <v>16.993283069616773</v>
      </c>
      <c r="AY273" s="1090">
        <v>0.24</v>
      </c>
      <c r="AZ273" s="964">
        <v>20.630000000000003</v>
      </c>
      <c r="BA273" s="964">
        <v>-7.0900000000000007</v>
      </c>
      <c r="BB273" s="964">
        <v>-2.52</v>
      </c>
      <c r="BC273" s="964">
        <v>2.1</v>
      </c>
      <c r="BE273" s="701">
        <v>2005</v>
      </c>
      <c r="BF273" s="986" t="e">
        <f>#VALUE!</f>
        <v>#VALUE!</v>
      </c>
      <c r="BG273" s="972">
        <v>2.9000000000000004</v>
      </c>
    </row>
    <row r="274" spans="1:59" ht="11.25" customHeight="1" x14ac:dyDescent="0.2">
      <c r="A274" s="566" t="s">
        <v>578</v>
      </c>
      <c r="B274" s="651" t="s">
        <v>579</v>
      </c>
      <c r="C274" s="1080" t="s">
        <v>132</v>
      </c>
      <c r="D274" s="1080" t="s">
        <v>4417</v>
      </c>
      <c r="E274" s="835">
        <v>20</v>
      </c>
      <c r="F274" s="554">
        <v>163</v>
      </c>
      <c r="G274" s="554" t="s">
        <v>38</v>
      </c>
      <c r="H274" s="554" t="s">
        <v>116</v>
      </c>
      <c r="I274" s="966">
        <v>65.040000000000006</v>
      </c>
      <c r="J274" s="745">
        <f t="shared" si="69"/>
        <v>3.1057810578105776</v>
      </c>
      <c r="K274" s="974">
        <v>0.505</v>
      </c>
      <c r="L274" s="679">
        <v>4</v>
      </c>
      <c r="M274" s="736">
        <f t="shared" si="70"/>
        <v>2.02</v>
      </c>
      <c r="N274" s="644" t="s">
        <v>359</v>
      </c>
      <c r="O274" s="839">
        <v>0.47499999999999998</v>
      </c>
      <c r="P274" s="958">
        <v>43164</v>
      </c>
      <c r="Q274" s="958">
        <v>43189</v>
      </c>
      <c r="R274" s="736">
        <f t="shared" si="71"/>
        <v>6.3157894736842159</v>
      </c>
      <c r="S274" s="802">
        <f>IF(INDEX(Historical!$D$7:$D$1452,MATCH(B274,Historical!$B$7:$B$1452,0))=0,"n/a",(INDEX(Historical!$C$7:$C$1452,MATCH(B274,Historical!$B$7:$B$1452,0))/INDEX(Historical!$D$7:$D$1452,MATCH(B274,Historical!$B$7:$B$1452,0))-1)*100)</f>
        <v>6.7415730337078594</v>
      </c>
      <c r="T274" s="802">
        <f>IF(INDEX(Historical!$F$7:$F$1452,MATCH(B274,Historical!$B$7:$B$1452,0))=0,"n/a",((INDEX(Historical!$C$7:$C$1452,MATCH(B274,Historical!$B$7:$B$1452,0))/INDEX(Historical!$F$7:$F$1452,MATCH(B274,Historical!$B$7:$B$1452,0)))^(1/3)-1)*100)</f>
        <v>6.5658326999200156</v>
      </c>
      <c r="U274" s="802">
        <f>IF(INDEX(Historical!$I$7:$I$1452,MATCH(B274,Historical!$B$7:$B$1452,0))=0,"n/a",((INDEX(Historical!$C$7:$C$1452,MATCH(B274,Historical!$B$7:$B$1452,0))/INDEX(Historical!$I$7:$I$1452,MATCH(B274,Historical!$B$7:$B$1452,0)))^(1/5)-1)*100)</f>
        <v>7.5115606442277771</v>
      </c>
      <c r="V274" s="802">
        <f>IF(INDEX(Historical!$O$7:$O$1452,MATCH(B274,Historical!$B$7:$B$1452,0))=0,"n/a",((INDEX(Historical!$C$7:$C$1452,MATCH(B274,Historical!$B$7:$B$1452,0))/INDEX(Historical!$O$7:$O$1452,MATCH(B274,Historical!$B$7:$B$1452,0)))^(1/10)-1)*100)</f>
        <v>9.381831216960169</v>
      </c>
      <c r="W274" s="803">
        <f t="shared" si="72"/>
        <v>0.80064973143501261</v>
      </c>
      <c r="X274" s="804">
        <f t="shared" si="73"/>
        <v>0.72226544656036318</v>
      </c>
      <c r="Y274" s="752"/>
      <c r="Z274" s="745">
        <f t="shared" si="74"/>
        <v>61.773700305810394</v>
      </c>
      <c r="AA274" s="678">
        <f t="shared" si="75"/>
        <v>19.889908256880737</v>
      </c>
      <c r="AB274" s="679">
        <v>12</v>
      </c>
      <c r="AC274" s="959">
        <v>3.27</v>
      </c>
      <c r="AD274" s="959">
        <v>3.41</v>
      </c>
      <c r="AE274" s="959">
        <v>2.59</v>
      </c>
      <c r="AF274" s="959">
        <v>1.81</v>
      </c>
      <c r="AG274" s="959">
        <v>9.1999999999999993</v>
      </c>
      <c r="AH274" s="961">
        <v>5</v>
      </c>
      <c r="AI274" s="961">
        <v>6.61</v>
      </c>
      <c r="AJ274" s="959">
        <v>10.4</v>
      </c>
      <c r="AK274" s="959">
        <v>5.83</v>
      </c>
      <c r="AL274" s="969">
        <v>21620</v>
      </c>
      <c r="AM274" s="964">
        <v>0.1</v>
      </c>
      <c r="AN274" s="959">
        <v>1.25</v>
      </c>
      <c r="AO274" s="845">
        <f t="shared" si="76"/>
        <v>-9.272566554842383</v>
      </c>
      <c r="AP274" s="846">
        <f t="shared" si="77"/>
        <v>10.617341702038354</v>
      </c>
      <c r="AQ274" s="680">
        <f t="shared" si="78"/>
        <v>26.492395810014568</v>
      </c>
      <c r="AR274" s="745">
        <f>INDEX(Historical!$C$7:$C$1452,MATCH(B274,Historical!$B$7:$B$1452,0))*IF(AH274="n/a",1.03,IF(AH274&lt;0,1.01,IF(AH274&gt;10,1.1,(1+AH274/100))))</f>
        <v>1.9949999999999999</v>
      </c>
      <c r="AS274" s="678">
        <f t="shared" si="79"/>
        <v>2.1268695000000002</v>
      </c>
      <c r="AT274" s="678">
        <f t="shared" si="83"/>
        <v>2.25086599185</v>
      </c>
      <c r="AU274" s="678">
        <f t="shared" si="83"/>
        <v>2.3820914791748549</v>
      </c>
      <c r="AV274" s="678">
        <f t="shared" si="83"/>
        <v>2.5209674124107488</v>
      </c>
      <c r="AW274" s="745">
        <f t="shared" si="80"/>
        <v>11.275794383435603</v>
      </c>
      <c r="AX274" s="854">
        <f t="shared" si="81"/>
        <v>17.336707231604553</v>
      </c>
      <c r="AY274" s="1090">
        <v>0.22</v>
      </c>
      <c r="AZ274" s="964">
        <v>23.28</v>
      </c>
      <c r="BA274" s="964">
        <v>-7.7799999999999994</v>
      </c>
      <c r="BB274" s="964">
        <v>-1.32</v>
      </c>
      <c r="BC274" s="964">
        <v>6.49</v>
      </c>
      <c r="BE274" s="701">
        <v>1999</v>
      </c>
      <c r="BF274" s="986" t="e">
        <f>#VALUE!</f>
        <v>#VALUE!</v>
      </c>
      <c r="BG274" s="972">
        <v>2.8000000000000003</v>
      </c>
    </row>
    <row r="275" spans="1:59" ht="11.25" customHeight="1" x14ac:dyDescent="0.2">
      <c r="A275" s="645" t="s">
        <v>1174</v>
      </c>
      <c r="B275" s="651" t="s">
        <v>1175</v>
      </c>
      <c r="C275" s="1080" t="s">
        <v>109</v>
      </c>
      <c r="D275" s="1080" t="s">
        <v>4427</v>
      </c>
      <c r="E275" s="835">
        <v>6</v>
      </c>
      <c r="F275" s="554">
        <v>757</v>
      </c>
      <c r="G275" s="554" t="s">
        <v>107</v>
      </c>
      <c r="H275" s="554" t="s">
        <v>107</v>
      </c>
      <c r="I275" s="966">
        <v>165</v>
      </c>
      <c r="J275" s="745">
        <f t="shared" si="69"/>
        <v>2.4242424242424243</v>
      </c>
      <c r="K275" s="968">
        <v>1</v>
      </c>
      <c r="L275" s="679">
        <v>4</v>
      </c>
      <c r="M275" s="736">
        <f t="shared" si="70"/>
        <v>4</v>
      </c>
      <c r="N275" s="644" t="s">
        <v>137</v>
      </c>
      <c r="O275" s="838">
        <v>0.95</v>
      </c>
      <c r="P275" s="958">
        <v>43433</v>
      </c>
      <c r="Q275" s="958">
        <v>43448</v>
      </c>
      <c r="R275" s="736">
        <f t="shared" si="71"/>
        <v>5.2631578947368478</v>
      </c>
      <c r="S275" s="802">
        <f>IF(INDEX(Historical!$D$7:$D$1452,MATCH(B275,Historical!$B$7:$B$1452,0))=0,"n/a",(INDEX(Historical!$C$7:$C$1452,MATCH(B275,Historical!$B$7:$B$1452,0))/INDEX(Historical!$D$7:$D$1452,MATCH(B275,Historical!$B$7:$B$1452,0))-1)*100)</f>
        <v>19.298245614035103</v>
      </c>
      <c r="T275" s="802">
        <f>IF(INDEX(Historical!$F$7:$F$1452,MATCH(B275,Historical!$B$7:$B$1452,0))=0,"n/a",((INDEX(Historical!$C$7:$C$1452,MATCH(B275,Historical!$B$7:$B$1452,0))/INDEX(Historical!$F$7:$F$1452,MATCH(B275,Historical!$B$7:$B$1452,0)))^(1/3)-1)*100)</f>
        <v>29.931885166802896</v>
      </c>
      <c r="U275" s="802">
        <f>IF(INDEX(Historical!$I$7:$I$1452,MATCH(B275,Historical!$B$7:$B$1452,0))=0,"n/a",((INDEX(Historical!$C$7:$C$1452,MATCH(B275,Historical!$B$7:$B$1452,0))/INDEX(Historical!$I$7:$I$1452,MATCH(B275,Historical!$B$7:$B$1452,0)))^(1/5)-1)*100)</f>
        <v>46.724210912152842</v>
      </c>
      <c r="V275" s="802">
        <f>IF(INDEX(Historical!$O$7:$O$1452,MATCH(B275,Historical!$B$7:$B$1452,0))=0,"n/a",((INDEX(Historical!$C$7:$C$1452,MATCH(B275,Historical!$B$7:$B$1452,0))/INDEX(Historical!$O$7:$O$1452,MATCH(B275,Historical!$B$7:$B$1452,0)))^(1/10)-1)*100)</f>
        <v>-1.6120543459473669</v>
      </c>
      <c r="W275" s="803" t="str">
        <f t="shared" si="72"/>
        <v>n/a</v>
      </c>
      <c r="X275" s="804" t="str">
        <f t="shared" si="73"/>
        <v>n/a</v>
      </c>
      <c r="Y275" s="967" t="s">
        <v>4072</v>
      </c>
      <c r="Z275" s="745" t="str">
        <f t="shared" si="74"/>
        <v>n/a</v>
      </c>
      <c r="AA275" s="678" t="str">
        <f t="shared" si="75"/>
        <v>n/a</v>
      </c>
      <c r="AB275" s="679">
        <v>12</v>
      </c>
      <c r="AC275" s="959" t="s">
        <v>138</v>
      </c>
      <c r="AD275" s="959" t="s">
        <v>138</v>
      </c>
      <c r="AE275" s="959" t="s">
        <v>138</v>
      </c>
      <c r="AF275" s="959" t="s">
        <v>138</v>
      </c>
      <c r="AG275" s="959" t="s">
        <v>138</v>
      </c>
      <c r="AH275" s="959" t="s">
        <v>138</v>
      </c>
      <c r="AI275" s="959" t="s">
        <v>138</v>
      </c>
      <c r="AJ275" s="959" t="s">
        <v>138</v>
      </c>
      <c r="AK275" s="959" t="s">
        <v>138</v>
      </c>
      <c r="AL275" s="969" t="s">
        <v>138</v>
      </c>
      <c r="AM275" s="964" t="s">
        <v>138</v>
      </c>
      <c r="AN275" s="959" t="s">
        <v>138</v>
      </c>
      <c r="AO275" s="845" t="str">
        <f t="shared" si="76"/>
        <v>n/a</v>
      </c>
      <c r="AP275" s="846">
        <f t="shared" si="77"/>
        <v>49.148453336395264</v>
      </c>
      <c r="AQ275" s="680" t="str">
        <f t="shared" si="78"/>
        <v>n/a</v>
      </c>
      <c r="AR275" s="745">
        <f>INDEX(Historical!$C$7:$C$1452,MATCH(B275,Historical!$B$7:$B$1452,0))*IF(AH275="n/a",1.03,IF(AH275&lt;0,1.01,IF(AH275&gt;10,1.1,(1+AH275/100))))</f>
        <v>3.5020000000000007</v>
      </c>
      <c r="AS275" s="678">
        <f t="shared" si="79"/>
        <v>3.6070600000000006</v>
      </c>
      <c r="AT275" s="678">
        <f t="shared" si="83"/>
        <v>3.7152718000000009</v>
      </c>
      <c r="AU275" s="678">
        <f t="shared" si="83"/>
        <v>3.826729954000001</v>
      </c>
      <c r="AV275" s="678">
        <f t="shared" si="83"/>
        <v>3.9415318526200012</v>
      </c>
      <c r="AW275" s="745">
        <f t="shared" si="80"/>
        <v>18.592593606620007</v>
      </c>
      <c r="AX275" s="854">
        <f t="shared" si="81"/>
        <v>11.268238549466671</v>
      </c>
      <c r="AY275" s="1090" t="s">
        <v>138</v>
      </c>
      <c r="AZ275" s="964" t="s">
        <v>138</v>
      </c>
      <c r="BA275" s="964" t="s">
        <v>138</v>
      </c>
      <c r="BB275" s="964" t="s">
        <v>138</v>
      </c>
      <c r="BC275" s="964" t="s">
        <v>138</v>
      </c>
      <c r="BD275" s="1006" t="s">
        <v>4351</v>
      </c>
      <c r="BE275" s="701">
        <v>2013</v>
      </c>
      <c r="BF275" s="986" t="e">
        <f>#VALUE!</f>
        <v>#VALUE!</v>
      </c>
      <c r="BG275" s="972" t="s">
        <v>138</v>
      </c>
    </row>
    <row r="276" spans="1:59" ht="11.25" customHeight="1" x14ac:dyDescent="0.2">
      <c r="A276" s="645" t="s">
        <v>1176</v>
      </c>
      <c r="B276" s="651" t="s">
        <v>1177</v>
      </c>
      <c r="C276" s="1080" t="s">
        <v>248</v>
      </c>
      <c r="D276" s="1080" t="s">
        <v>4452</v>
      </c>
      <c r="E276" s="835">
        <v>7</v>
      </c>
      <c r="F276" s="554">
        <v>623</v>
      </c>
      <c r="G276" s="554" t="s">
        <v>107</v>
      </c>
      <c r="H276" s="554" t="s">
        <v>107</v>
      </c>
      <c r="I276" s="966">
        <v>112.65</v>
      </c>
      <c r="J276" s="745">
        <f t="shared" si="69"/>
        <v>1.1362627607634264</v>
      </c>
      <c r="K276" s="968">
        <v>0.32</v>
      </c>
      <c r="L276" s="679">
        <v>4</v>
      </c>
      <c r="M276" s="736">
        <f t="shared" si="70"/>
        <v>1.28</v>
      </c>
      <c r="N276" s="644" t="s">
        <v>137</v>
      </c>
      <c r="O276" s="838">
        <v>0.3</v>
      </c>
      <c r="P276" s="958">
        <v>43334</v>
      </c>
      <c r="Q276" s="958">
        <v>43356</v>
      </c>
      <c r="R276" s="736">
        <f t="shared" si="71"/>
        <v>6.6666666666666732</v>
      </c>
      <c r="S276" s="802">
        <f>IF(INDEX(Historical!$D$7:$D$1452,MATCH(B276,Historical!$B$7:$B$1452,0))=0,"n/a",(INDEX(Historical!$C$7:$C$1452,MATCH(B276,Historical!$B$7:$B$1452,0))/INDEX(Historical!$D$7:$D$1452,MATCH(B276,Historical!$B$7:$B$1452,0))-1)*100)</f>
        <v>15.999999999999993</v>
      </c>
      <c r="T276" s="802">
        <f>IF(INDEX(Historical!$F$7:$F$1452,MATCH(B276,Historical!$B$7:$B$1452,0))=0,"n/a",((INDEX(Historical!$C$7:$C$1452,MATCH(B276,Historical!$B$7:$B$1452,0))/INDEX(Historical!$F$7:$F$1452,MATCH(B276,Historical!$B$7:$B$1452,0)))^(1/3)-1)*100)</f>
        <v>20.680754822438118</v>
      </c>
      <c r="U276" s="802">
        <f>IF(INDEX(Historical!$I$7:$I$1452,MATCH(B276,Historical!$B$7:$B$1452,0))=0,"n/a",((INDEX(Historical!$C$7:$C$1452,MATCH(B276,Historical!$B$7:$B$1452,0))/INDEX(Historical!$I$7:$I$1452,MATCH(B276,Historical!$B$7:$B$1452,0)))^(1/5)-1)*100)</f>
        <v>21.395073542319597</v>
      </c>
      <c r="V276" s="802" t="str">
        <f>IF(INDEX(Historical!$O$7:$O$1452,MATCH(B276,Historical!$B$7:$B$1452,0))=0,"n/a",((INDEX(Historical!$C$7:$C$1452,MATCH(B276,Historical!$B$7:$B$1452,0))/INDEX(Historical!$O$7:$O$1452,MATCH(B276,Historical!$B$7:$B$1452,0)))^(1/10)-1)*100)</f>
        <v>n/a</v>
      </c>
      <c r="W276" s="803" t="str">
        <f t="shared" si="72"/>
        <v>n/a</v>
      </c>
      <c r="X276" s="804">
        <f t="shared" si="73"/>
        <v>14.263382361546398</v>
      </c>
      <c r="Y276" s="967"/>
      <c r="Z276" s="745">
        <f t="shared" si="74"/>
        <v>45.714285714285715</v>
      </c>
      <c r="AA276" s="678">
        <f t="shared" si="75"/>
        <v>40.232142857142861</v>
      </c>
      <c r="AB276" s="679">
        <v>12</v>
      </c>
      <c r="AC276" s="959">
        <v>2.8</v>
      </c>
      <c r="AD276" s="959">
        <v>2.42</v>
      </c>
      <c r="AE276" s="959">
        <v>1.54</v>
      </c>
      <c r="AF276" s="959">
        <v>3.84</v>
      </c>
      <c r="AG276" s="959">
        <v>10.4</v>
      </c>
      <c r="AH276" s="959">
        <v>27.6</v>
      </c>
      <c r="AI276" s="959">
        <v>16.11</v>
      </c>
      <c r="AJ276" s="959">
        <v>1.5</v>
      </c>
      <c r="AK276" s="959">
        <v>16.669999999999998</v>
      </c>
      <c r="AL276" s="969">
        <v>16940</v>
      </c>
      <c r="AM276" s="964">
        <v>8.5</v>
      </c>
      <c r="AN276" s="959">
        <v>0.85</v>
      </c>
      <c r="AO276" s="845">
        <f t="shared" si="76"/>
        <v>-17.700806554059838</v>
      </c>
      <c r="AP276" s="846">
        <f t="shared" si="77"/>
        <v>22.531336303083023</v>
      </c>
      <c r="AQ276" s="680">
        <f t="shared" si="78"/>
        <v>162.03598444270426</v>
      </c>
      <c r="AR276" s="745">
        <f>INDEX(Historical!$C$7:$C$1452,MATCH(B276,Historical!$B$7:$B$1452,0))*IF(AH276="n/a",1.03,IF(AH276&lt;0,1.01,IF(AH276&gt;10,1.1,(1+AH276/100))))</f>
        <v>1.276</v>
      </c>
      <c r="AS276" s="678">
        <f t="shared" si="79"/>
        <v>1.4036000000000002</v>
      </c>
      <c r="AT276" s="678">
        <f t="shared" si="83"/>
        <v>1.5439600000000002</v>
      </c>
      <c r="AU276" s="678">
        <f t="shared" si="83"/>
        <v>1.6983560000000004</v>
      </c>
      <c r="AV276" s="678">
        <f t="shared" si="83"/>
        <v>1.8681916000000005</v>
      </c>
      <c r="AW276" s="745">
        <f t="shared" si="80"/>
        <v>7.7901076000000016</v>
      </c>
      <c r="AX276" s="854">
        <f t="shared" si="81"/>
        <v>6.9153196626719939</v>
      </c>
      <c r="AY276" s="1090">
        <v>1.06</v>
      </c>
      <c r="AZ276" s="964">
        <v>14.34</v>
      </c>
      <c r="BA276" s="964">
        <v>-19.400000000000002</v>
      </c>
      <c r="BB276" s="964">
        <v>-5.34</v>
      </c>
      <c r="BC276" s="964">
        <v>-6.88</v>
      </c>
      <c r="BE276" s="701">
        <v>2012</v>
      </c>
      <c r="BF276" s="986" t="e">
        <f>#VALUE!</f>
        <v>#VALUE!</v>
      </c>
      <c r="BG276" s="972">
        <v>2.2999999999999998</v>
      </c>
    </row>
    <row r="277" spans="1:59" ht="11.25" customHeight="1" x14ac:dyDescent="0.2">
      <c r="A277" s="566" t="s">
        <v>580</v>
      </c>
      <c r="B277" s="651" t="s">
        <v>581</v>
      </c>
      <c r="C277" s="1080" t="s">
        <v>113</v>
      </c>
      <c r="D277" s="1080" t="s">
        <v>4443</v>
      </c>
      <c r="E277" s="835">
        <v>24</v>
      </c>
      <c r="F277" s="554">
        <v>138</v>
      </c>
      <c r="G277" s="554" t="s">
        <v>107</v>
      </c>
      <c r="H277" s="554" t="s">
        <v>107</v>
      </c>
      <c r="I277" s="959">
        <v>68.09</v>
      </c>
      <c r="J277" s="745">
        <f t="shared" si="69"/>
        <v>1.3217799970627111</v>
      </c>
      <c r="K277" s="974">
        <v>0.45</v>
      </c>
      <c r="L277" s="679">
        <v>2</v>
      </c>
      <c r="M277" s="736">
        <f t="shared" si="70"/>
        <v>0.9</v>
      </c>
      <c r="N277" s="644" t="s">
        <v>582</v>
      </c>
      <c r="O277" s="839">
        <v>0.42</v>
      </c>
      <c r="P277" s="958">
        <v>43251</v>
      </c>
      <c r="Q277" s="958">
        <v>43266</v>
      </c>
      <c r="R277" s="736">
        <f t="shared" si="71"/>
        <v>7.1428571428571495</v>
      </c>
      <c r="S277" s="802">
        <f>IF(INDEX(Historical!$D$7:$D$1452,MATCH(B277,Historical!$B$7:$B$1452,0))=0,"n/a",(INDEX(Historical!$C$7:$C$1452,MATCH(B277,Historical!$B$7:$B$1452,0))/INDEX(Historical!$D$7:$D$1452,MATCH(B277,Historical!$B$7:$B$1452,0))-1)*100)</f>
        <v>4.9999999999999822</v>
      </c>
      <c r="T277" s="802">
        <f>IF(INDEX(Historical!$F$7:$F$1452,MATCH(B277,Historical!$B$7:$B$1452,0))=0,"n/a",((INDEX(Historical!$C$7:$C$1452,MATCH(B277,Historical!$B$7:$B$1452,0))/INDEX(Historical!$F$7:$F$1452,MATCH(B277,Historical!$B$7:$B$1452,0)))^(1/3)-1)*100)</f>
        <v>9.4879784971972256</v>
      </c>
      <c r="U277" s="802">
        <f>IF(INDEX(Historical!$I$7:$I$1452,MATCH(B277,Historical!$B$7:$B$1452,0))=0,"n/a",((INDEX(Historical!$C$7:$C$1452,MATCH(B277,Historical!$B$7:$B$1452,0))/INDEX(Historical!$I$7:$I$1452,MATCH(B277,Historical!$B$7:$B$1452,0)))^(1/5)-1)*100)</f>
        <v>8.4471771197698544</v>
      </c>
      <c r="V277" s="802">
        <f>IF(INDEX(Historical!$O$7:$O$1452,MATCH(B277,Historical!$B$7:$B$1452,0))=0,"n/a",((INDEX(Historical!$C$7:$C$1452,MATCH(B277,Historical!$B$7:$B$1452,0))/INDEX(Historical!$O$7:$O$1452,MATCH(B277,Historical!$B$7:$B$1452,0)))^(1/10)-1)*100)</f>
        <v>11.612317403390438</v>
      </c>
      <c r="W277" s="803">
        <f t="shared" si="72"/>
        <v>0.72743250346425592</v>
      </c>
      <c r="X277" s="804">
        <f t="shared" si="73"/>
        <v>0.88917653892314252</v>
      </c>
      <c r="Y277" s="967"/>
      <c r="Z277" s="745">
        <f t="shared" si="74"/>
        <v>28.30188679245283</v>
      </c>
      <c r="AA277" s="678">
        <f t="shared" si="75"/>
        <v>21.411949685534591</v>
      </c>
      <c r="AB277" s="679">
        <v>12</v>
      </c>
      <c r="AC277" s="959">
        <v>3.18</v>
      </c>
      <c r="AD277" s="959">
        <v>1.75</v>
      </c>
      <c r="AE277" s="959">
        <v>1.55</v>
      </c>
      <c r="AF277" s="959">
        <v>6.04</v>
      </c>
      <c r="AG277" s="959">
        <v>31</v>
      </c>
      <c r="AH277" s="959">
        <v>5.0999999999999996</v>
      </c>
      <c r="AI277" s="959">
        <v>3.2300000000000004</v>
      </c>
      <c r="AJ277" s="959">
        <v>9.5</v>
      </c>
      <c r="AK277" s="959">
        <v>12.2</v>
      </c>
      <c r="AL277" s="969">
        <v>12060</v>
      </c>
      <c r="AM277" s="964">
        <v>0.1</v>
      </c>
      <c r="AN277" s="959">
        <v>0</v>
      </c>
      <c r="AO277" s="845">
        <f t="shared" si="76"/>
        <v>-11.642992568702025</v>
      </c>
      <c r="AP277" s="846">
        <f t="shared" si="77"/>
        <v>9.7689571168325653</v>
      </c>
      <c r="AQ277" s="680">
        <f t="shared" si="78"/>
        <v>139.7481790922661</v>
      </c>
      <c r="AR277" s="745">
        <f>INDEX(Historical!$C$7:$C$1452,MATCH(B277,Historical!$B$7:$B$1452,0))*IF(AH277="n/a",1.03,IF(AH277&lt;0,1.01,IF(AH277&gt;10,1.1,(1+AH277/100))))</f>
        <v>0.88283999999999996</v>
      </c>
      <c r="AS277" s="678">
        <f t="shared" si="79"/>
        <v>0.91135573199999997</v>
      </c>
      <c r="AT277" s="678">
        <f t="shared" si="83"/>
        <v>1.0024913052</v>
      </c>
      <c r="AU277" s="678">
        <f t="shared" si="83"/>
        <v>1.1027404357200001</v>
      </c>
      <c r="AV277" s="678">
        <f t="shared" si="83"/>
        <v>1.2130144792920003</v>
      </c>
      <c r="AW277" s="745">
        <f t="shared" si="80"/>
        <v>5.1124419522120004</v>
      </c>
      <c r="AX277" s="854">
        <f t="shared" si="81"/>
        <v>7.5083594539756202</v>
      </c>
      <c r="AY277" s="1090">
        <v>0.88</v>
      </c>
      <c r="AZ277" s="964">
        <v>15.21</v>
      </c>
      <c r="BA277" s="964">
        <v>-12.879999999999999</v>
      </c>
      <c r="BB277" s="964">
        <v>-3.04</v>
      </c>
      <c r="BC277" s="964">
        <v>-3.94</v>
      </c>
      <c r="BE277" s="701">
        <v>1995</v>
      </c>
      <c r="BF277" s="986" t="e">
        <f>#VALUE!</f>
        <v>#VALUE!</v>
      </c>
      <c r="BG277" s="972">
        <v>18.899999999999999</v>
      </c>
    </row>
    <row r="278" spans="1:59" ht="11.25" customHeight="1" x14ac:dyDescent="0.2">
      <c r="A278" s="645" t="s">
        <v>1178</v>
      </c>
      <c r="B278" s="651" t="s">
        <v>1179</v>
      </c>
      <c r="C278" s="1080" t="s">
        <v>113</v>
      </c>
      <c r="D278" s="1080" t="s">
        <v>4450</v>
      </c>
      <c r="E278" s="835">
        <v>6</v>
      </c>
      <c r="F278" s="554">
        <v>695</v>
      </c>
      <c r="G278" s="554" t="s">
        <v>107</v>
      </c>
      <c r="H278" s="554" t="s">
        <v>107</v>
      </c>
      <c r="I278" s="966">
        <v>50.71</v>
      </c>
      <c r="J278" s="745">
        <f t="shared" si="69"/>
        <v>1.0254387694734766</v>
      </c>
      <c r="K278" s="975">
        <v>0.13</v>
      </c>
      <c r="L278" s="679">
        <v>4</v>
      </c>
      <c r="M278" s="736">
        <f t="shared" si="70"/>
        <v>0.52</v>
      </c>
      <c r="N278" s="644" t="s">
        <v>601</v>
      </c>
      <c r="O278" s="842">
        <v>0.105</v>
      </c>
      <c r="P278" s="958">
        <v>43160</v>
      </c>
      <c r="Q278" s="958">
        <v>43182</v>
      </c>
      <c r="R278" s="736">
        <f t="shared" si="71"/>
        <v>23.809523809523821</v>
      </c>
      <c r="S278" s="802">
        <f>IF(INDEX(Historical!$D$7:$D$1452,MATCH(B278,Historical!$B$7:$B$1452,0))=0,"n/a",(INDEX(Historical!$C$7:$C$1452,MATCH(B278,Historical!$B$7:$B$1452,0))/INDEX(Historical!$D$7:$D$1452,MATCH(B278,Historical!$B$7:$B$1452,0))-1)*100)</f>
        <v>16.666666666666675</v>
      </c>
      <c r="T278" s="802">
        <f>IF(INDEX(Historical!$F$7:$F$1452,MATCH(B278,Historical!$B$7:$B$1452,0))=0,"n/a",((INDEX(Historical!$C$7:$C$1452,MATCH(B278,Historical!$B$7:$B$1452,0))/INDEX(Historical!$F$7:$F$1452,MATCH(B278,Historical!$B$7:$B$1452,0)))^(1/3)-1)*100)</f>
        <v>18.878439055262586</v>
      </c>
      <c r="U278" s="802" t="str">
        <f>IF(INDEX(Historical!$I$7:$I$1452,MATCH(B278,Historical!$B$7:$B$1452,0))=0,"n/a",((INDEX(Historical!$C$7:$C$1452,MATCH(B278,Historical!$B$7:$B$1452,0))/INDEX(Historical!$I$7:$I$1452,MATCH(B278,Historical!$B$7:$B$1452,0)))^(1/5)-1)*100)</f>
        <v>n/a</v>
      </c>
      <c r="V278" s="802" t="str">
        <f>IF(INDEX(Historical!$O$7:$O$1452,MATCH(B278,Historical!$B$7:$B$1452,0))=0,"n/a",((INDEX(Historical!$C$7:$C$1452,MATCH(B278,Historical!$B$7:$B$1452,0))/INDEX(Historical!$O$7:$O$1452,MATCH(B278,Historical!$B$7:$B$1452,0)))^(1/10)-1)*100)</f>
        <v>n/a</v>
      </c>
      <c r="W278" s="803" t="str">
        <f t="shared" si="72"/>
        <v>n/a</v>
      </c>
      <c r="X278" s="804" t="str">
        <f t="shared" si="73"/>
        <v>n/a</v>
      </c>
      <c r="Y278" s="771" t="s">
        <v>4263</v>
      </c>
      <c r="Z278" s="745">
        <f t="shared" si="74"/>
        <v>40.625</v>
      </c>
      <c r="AA278" s="678">
        <f t="shared" si="75"/>
        <v>39.6171875</v>
      </c>
      <c r="AB278" s="679">
        <v>12</v>
      </c>
      <c r="AC278" s="959">
        <v>1.28</v>
      </c>
      <c r="AD278" s="959">
        <v>2.64</v>
      </c>
      <c r="AE278" s="959">
        <v>7.04</v>
      </c>
      <c r="AF278" s="959">
        <v>8.14</v>
      </c>
      <c r="AG278" s="959">
        <v>16.900000000000002</v>
      </c>
      <c r="AH278" s="959">
        <v>22.6</v>
      </c>
      <c r="AI278" s="959">
        <v>6.93</v>
      </c>
      <c r="AJ278" s="959">
        <v>8.3000000000000007</v>
      </c>
      <c r="AK278" s="959">
        <v>15</v>
      </c>
      <c r="AL278" s="969">
        <v>2650</v>
      </c>
      <c r="AM278" s="964">
        <v>1.43</v>
      </c>
      <c r="AN278" s="959">
        <v>0</v>
      </c>
      <c r="AO278" s="845" t="str">
        <f t="shared" si="76"/>
        <v>n/a</v>
      </c>
      <c r="AP278" s="846" t="str">
        <f t="shared" si="77"/>
        <v>n/a</v>
      </c>
      <c r="AQ278" s="680">
        <f t="shared" si="78"/>
        <v>278.58444309764707</v>
      </c>
      <c r="AR278" s="745">
        <f>INDEX(Historical!$C$7:$C$1452,MATCH(B278,Historical!$B$7:$B$1452,0))*IF(AH278="n/a",1.03,IF(AH278&lt;0,1.01,IF(AH278&gt;10,1.1,(1+AH278/100))))</f>
        <v>0.92400000000000004</v>
      </c>
      <c r="AS278" s="678">
        <f t="shared" si="79"/>
        <v>0.98803319999999994</v>
      </c>
      <c r="AT278" s="678">
        <f t="shared" si="83"/>
        <v>1.0868365200000001</v>
      </c>
      <c r="AU278" s="678">
        <f t="shared" si="83"/>
        <v>1.1955201720000002</v>
      </c>
      <c r="AV278" s="678">
        <f t="shared" si="83"/>
        <v>1.3150721892000004</v>
      </c>
      <c r="AW278" s="745">
        <f t="shared" si="80"/>
        <v>5.5094620812000006</v>
      </c>
      <c r="AX278" s="854">
        <f t="shared" si="81"/>
        <v>10.864646186550978</v>
      </c>
      <c r="AY278" s="1090">
        <v>0.63</v>
      </c>
      <c r="AZ278" s="964">
        <v>45.300000000000004</v>
      </c>
      <c r="BA278" s="964">
        <v>-7.08</v>
      </c>
      <c r="BB278" s="964">
        <v>1.1599999999999999</v>
      </c>
      <c r="BC278" s="964">
        <v>4.5</v>
      </c>
      <c r="BE278" s="701">
        <v>2013</v>
      </c>
      <c r="BF278" s="986" t="e">
        <f>#VALUE!</f>
        <v>#VALUE!</v>
      </c>
      <c r="BG278" s="972">
        <v>11.600000000000001</v>
      </c>
    </row>
    <row r="279" spans="1:59" ht="11.25" customHeight="1" x14ac:dyDescent="0.2">
      <c r="A279" s="645" t="s">
        <v>3858</v>
      </c>
      <c r="B279" s="651" t="s">
        <v>3859</v>
      </c>
      <c r="C279" s="1080" t="s">
        <v>248</v>
      </c>
      <c r="D279" s="1080" t="s">
        <v>4441</v>
      </c>
      <c r="E279" s="835">
        <v>5</v>
      </c>
      <c r="F279" s="554">
        <v>811</v>
      </c>
      <c r="G279" s="554" t="s">
        <v>107</v>
      </c>
      <c r="H279" s="554" t="s">
        <v>107</v>
      </c>
      <c r="I279" s="966">
        <v>15.5</v>
      </c>
      <c r="J279" s="745">
        <f t="shared" si="69"/>
        <v>5.67741935483871</v>
      </c>
      <c r="K279" s="968">
        <v>0.22</v>
      </c>
      <c r="L279" s="679">
        <v>4</v>
      </c>
      <c r="M279" s="736">
        <f t="shared" si="70"/>
        <v>0.88</v>
      </c>
      <c r="N279" s="644" t="s">
        <v>1000</v>
      </c>
      <c r="O279" s="838">
        <v>0.21</v>
      </c>
      <c r="P279" s="958">
        <v>43230</v>
      </c>
      <c r="Q279" s="958">
        <v>43245</v>
      </c>
      <c r="R279" s="736">
        <f t="shared" si="71"/>
        <v>4.7619047619047663</v>
      </c>
      <c r="S279" s="802">
        <f>IF(INDEX(Historical!$D$7:$D$1452,MATCH(B279,Historical!$B$7:$B$1452,0))=0,"n/a",(INDEX(Historical!$C$7:$C$1452,MATCH(B279,Historical!$B$7:$B$1452,0))/INDEX(Historical!$D$7:$D$1452,MATCH(B279,Historical!$B$7:$B$1452,0))-1)*100)</f>
        <v>10.810810810810811</v>
      </c>
      <c r="T279" s="802">
        <f>IF(INDEX(Historical!$F$7:$F$1452,MATCH(B279,Historical!$B$7:$B$1452,0))=0,"n/a",((INDEX(Historical!$C$7:$C$1452,MATCH(B279,Historical!$B$7:$B$1452,0))/INDEX(Historical!$F$7:$F$1452,MATCH(B279,Historical!$B$7:$B$1452,0)))^(1/3)-1)*100)</f>
        <v>15.658971921573418</v>
      </c>
      <c r="U279" s="802" t="str">
        <f>IF(INDEX(Historical!$I$7:$I$1452,MATCH(B279,Historical!$B$7:$B$1452,0))=0,"n/a",((INDEX(Historical!$C$7:$C$1452,MATCH(B279,Historical!$B$7:$B$1452,0))/INDEX(Historical!$I$7:$I$1452,MATCH(B279,Historical!$B$7:$B$1452,0)))^(1/5)-1)*100)</f>
        <v>n/a</v>
      </c>
      <c r="V279" s="802" t="str">
        <f>IF(INDEX(Historical!$O$7:$O$1452,MATCH(B279,Historical!$B$7:$B$1452,0))=0,"n/a",((INDEX(Historical!$C$7:$C$1452,MATCH(B279,Historical!$B$7:$B$1452,0))/INDEX(Historical!$O$7:$O$1452,MATCH(B279,Historical!$B$7:$B$1452,0)))^(1/10)-1)*100)</f>
        <v>n/a</v>
      </c>
      <c r="W279" s="803" t="str">
        <f t="shared" si="72"/>
        <v>n/a</v>
      </c>
      <c r="X279" s="804" t="str">
        <f t="shared" si="73"/>
        <v>n/a</v>
      </c>
      <c r="Y279" s="759"/>
      <c r="Z279" s="745">
        <f t="shared" si="74"/>
        <v>157.14285714285714</v>
      </c>
      <c r="AA279" s="678">
        <f t="shared" si="75"/>
        <v>27.678571428571427</v>
      </c>
      <c r="AB279" s="679">
        <v>12</v>
      </c>
      <c r="AC279" s="959">
        <v>0.56000000000000005</v>
      </c>
      <c r="AD279" s="959">
        <v>6.58</v>
      </c>
      <c r="AE279" s="959">
        <v>2.2799999999999998</v>
      </c>
      <c r="AF279" s="959">
        <v>3.47</v>
      </c>
      <c r="AG279" s="959">
        <v>12.9</v>
      </c>
      <c r="AH279" s="959">
        <v>22.900000000000002</v>
      </c>
      <c r="AI279" s="959">
        <v>-1.24</v>
      </c>
      <c r="AJ279" s="959">
        <v>32.9</v>
      </c>
      <c r="AK279" s="959">
        <v>4.2</v>
      </c>
      <c r="AL279" s="969">
        <v>2940</v>
      </c>
      <c r="AM279" s="964">
        <v>0.3</v>
      </c>
      <c r="AN279" s="959">
        <v>2.93</v>
      </c>
      <c r="AO279" s="845" t="str">
        <f t="shared" si="76"/>
        <v>n/a</v>
      </c>
      <c r="AP279" s="846" t="str">
        <f t="shared" si="77"/>
        <v>n/a</v>
      </c>
      <c r="AQ279" s="680">
        <f t="shared" si="78"/>
        <v>106.60713428269588</v>
      </c>
      <c r="AR279" s="745">
        <f>INDEX(Historical!$C$7:$C$1452,MATCH(B279,Historical!$B$7:$B$1452,0))*IF(AH279="n/a",1.03,IF(AH279&lt;0,1.01,IF(AH279&gt;10,1.1,(1+AH279/100))))</f>
        <v>0.90200000000000002</v>
      </c>
      <c r="AS279" s="678">
        <f t="shared" si="79"/>
        <v>0.91102000000000005</v>
      </c>
      <c r="AT279" s="678">
        <f t="shared" si="83"/>
        <v>0.94928284000000007</v>
      </c>
      <c r="AU279" s="678">
        <f t="shared" si="83"/>
        <v>0.98915271928000015</v>
      </c>
      <c r="AV279" s="678">
        <f t="shared" si="83"/>
        <v>1.0306971334897601</v>
      </c>
      <c r="AW279" s="745">
        <f t="shared" si="80"/>
        <v>4.7821526927697606</v>
      </c>
      <c r="AX279" s="854">
        <f t="shared" si="81"/>
        <v>30.852598017869425</v>
      </c>
      <c r="AY279" s="1090">
        <v>1.1399999999999999</v>
      </c>
      <c r="AZ279" s="964">
        <v>4.9399999999999995</v>
      </c>
      <c r="BA279" s="964">
        <v>-31.36</v>
      </c>
      <c r="BB279" s="964">
        <v>-10.59</v>
      </c>
      <c r="BC279" s="964">
        <v>-21.15</v>
      </c>
      <c r="BE279" s="701">
        <v>2014</v>
      </c>
      <c r="BF279" s="986" t="e">
        <f>#VALUE!</f>
        <v>#VALUE!</v>
      </c>
      <c r="BG279" s="972">
        <v>2.5</v>
      </c>
    </row>
    <row r="280" spans="1:59" ht="11.25" customHeight="1" x14ac:dyDescent="0.2">
      <c r="A280" s="566" t="s">
        <v>1180</v>
      </c>
      <c r="B280" s="651" t="s">
        <v>1181</v>
      </c>
      <c r="C280" s="1080" t="s">
        <v>4407</v>
      </c>
      <c r="D280" s="1080" t="s">
        <v>4408</v>
      </c>
      <c r="E280" s="835">
        <v>9</v>
      </c>
      <c r="F280" s="554">
        <v>379</v>
      </c>
      <c r="G280" s="554" t="s">
        <v>107</v>
      </c>
      <c r="H280" s="554" t="s">
        <v>107</v>
      </c>
      <c r="I280" s="966">
        <v>90.48</v>
      </c>
      <c r="J280" s="745">
        <f t="shared" si="69"/>
        <v>3.8019451812555261</v>
      </c>
      <c r="K280" s="968">
        <v>0.86</v>
      </c>
      <c r="L280" s="679">
        <v>4</v>
      </c>
      <c r="M280" s="736">
        <f t="shared" si="70"/>
        <v>3.44</v>
      </c>
      <c r="N280" s="644" t="s">
        <v>322</v>
      </c>
      <c r="O280" s="838">
        <v>0.78</v>
      </c>
      <c r="P280" s="958">
        <v>43265</v>
      </c>
      <c r="Q280" s="958">
        <v>43280</v>
      </c>
      <c r="R280" s="736">
        <f t="shared" si="71"/>
        <v>10.25641025641025</v>
      </c>
      <c r="S280" s="802">
        <f>IF(INDEX(Historical!$D$7:$D$1452,MATCH(B280,Historical!$B$7:$B$1452,0))=0,"n/a",(INDEX(Historical!$C$7:$C$1452,MATCH(B280,Historical!$B$7:$B$1452,0))/INDEX(Historical!$D$7:$D$1452,MATCH(B280,Historical!$B$7:$B$1452,0))-1)*100)</f>
        <v>6.4846416382252636</v>
      </c>
      <c r="T280" s="802">
        <f>IF(INDEX(Historical!$F$7:$F$1452,MATCH(B280,Historical!$B$7:$B$1452,0))=0,"n/a",((INDEX(Historical!$C$7:$C$1452,MATCH(B280,Historical!$B$7:$B$1452,0))/INDEX(Historical!$F$7:$F$1452,MATCH(B280,Historical!$B$7:$B$1452,0)))^(1/3)-1)*100)</f>
        <v>19.901699730735189</v>
      </c>
      <c r="U280" s="802">
        <f>IF(INDEX(Historical!$I$7:$I$1452,MATCH(B280,Historical!$B$7:$B$1452,0))=0,"n/a",((INDEX(Historical!$C$7:$C$1452,MATCH(B280,Historical!$B$7:$B$1452,0))/INDEX(Historical!$I$7:$I$1452,MATCH(B280,Historical!$B$7:$B$1452,0)))^(1/5)-1)*100)</f>
        <v>31.615034074848403</v>
      </c>
      <c r="V280" s="802">
        <f>IF(INDEX(Historical!$O$7:$O$1452,MATCH(B280,Historical!$B$7:$B$1452,0))=0,"n/a",((INDEX(Historical!$C$7:$C$1452,MATCH(B280,Historical!$B$7:$B$1452,0))/INDEX(Historical!$O$7:$O$1452,MATCH(B280,Historical!$B$7:$B$1452,0)))^(1/10)-1)*100)</f>
        <v>12.836751697172</v>
      </c>
      <c r="W280" s="803">
        <f t="shared" si="72"/>
        <v>2.4628531283200994</v>
      </c>
      <c r="X280" s="804">
        <f t="shared" si="73"/>
        <v>1.1930201537678642</v>
      </c>
      <c r="Y280" s="759"/>
      <c r="Z280" s="745">
        <f t="shared" si="74"/>
        <v>87.309644670050758</v>
      </c>
      <c r="AA280" s="678">
        <f t="shared" si="75"/>
        <v>22.964467005076145</v>
      </c>
      <c r="AB280" s="679">
        <v>12</v>
      </c>
      <c r="AC280" s="959">
        <v>3.94</v>
      </c>
      <c r="AD280" s="959">
        <v>3.83</v>
      </c>
      <c r="AE280" s="959">
        <v>10.210000000000001</v>
      </c>
      <c r="AF280" s="959">
        <v>4.78</v>
      </c>
      <c r="AG280" s="959">
        <v>17</v>
      </c>
      <c r="AH280" s="959">
        <v>27.3</v>
      </c>
      <c r="AI280" s="959">
        <v>7.580000000000001</v>
      </c>
      <c r="AJ280" s="959">
        <v>26.5</v>
      </c>
      <c r="AK280" s="959">
        <v>6</v>
      </c>
      <c r="AL280" s="969">
        <v>11960</v>
      </c>
      <c r="AM280" s="964">
        <v>0.5</v>
      </c>
      <c r="AN280" s="959">
        <v>1.99</v>
      </c>
      <c r="AO280" s="845">
        <f t="shared" si="76"/>
        <v>12.452512251027784</v>
      </c>
      <c r="AP280" s="846">
        <f t="shared" si="77"/>
        <v>35.416979256103929</v>
      </c>
      <c r="AQ280" s="680">
        <f t="shared" si="78"/>
        <v>120.87719291172134</v>
      </c>
      <c r="AR280" s="745">
        <f>INDEX(Historical!$C$7:$C$1452,MATCH(B280,Historical!$B$7:$B$1452,0))*IF(AH280="n/a",1.03,IF(AH280&lt;0,1.01,IF(AH280&gt;10,1.1,(1+AH280/100))))</f>
        <v>3.4320000000000004</v>
      </c>
      <c r="AS280" s="678">
        <f t="shared" si="79"/>
        <v>3.6921456000000008</v>
      </c>
      <c r="AT280" s="678">
        <f t="shared" si="83"/>
        <v>3.913674336000001</v>
      </c>
      <c r="AU280" s="678">
        <f t="shared" si="83"/>
        <v>4.1484947961600014</v>
      </c>
      <c r="AV280" s="678">
        <f t="shared" si="83"/>
        <v>4.397404483929602</v>
      </c>
      <c r="AW280" s="745">
        <f t="shared" si="80"/>
        <v>19.583719216089605</v>
      </c>
      <c r="AX280" s="854">
        <f t="shared" si="81"/>
        <v>21.644252007172419</v>
      </c>
      <c r="AY280" s="1090">
        <v>0.21</v>
      </c>
      <c r="AZ280" s="964">
        <v>16.7</v>
      </c>
      <c r="BA280" s="964">
        <v>-11.25</v>
      </c>
      <c r="BB280" s="964">
        <v>-1.8499999999999999</v>
      </c>
      <c r="BC280" s="964">
        <v>-1.5699999999999998</v>
      </c>
      <c r="BE280" s="701">
        <v>2010</v>
      </c>
      <c r="BF280" s="986" t="e">
        <f>#VALUE!</f>
        <v>#VALUE!</v>
      </c>
      <c r="BG280" s="972">
        <v>5.3</v>
      </c>
    </row>
    <row r="281" spans="1:59" s="882" customFormat="1" ht="11.25" customHeight="1" x14ac:dyDescent="0.2">
      <c r="A281" s="740" t="s">
        <v>227</v>
      </c>
      <c r="B281" s="890" t="s">
        <v>228</v>
      </c>
      <c r="C281" s="1080" t="s">
        <v>180</v>
      </c>
      <c r="D281" s="1080" t="s">
        <v>4425</v>
      </c>
      <c r="E281" s="862">
        <v>36</v>
      </c>
      <c r="F281" s="554">
        <v>75</v>
      </c>
      <c r="G281" s="1179" t="s">
        <v>38</v>
      </c>
      <c r="H281" s="1179" t="s">
        <v>38</v>
      </c>
      <c r="I281" s="875">
        <v>68.19</v>
      </c>
      <c r="J281" s="864">
        <f t="shared" si="69"/>
        <v>4.8100894559319549</v>
      </c>
      <c r="K281" s="865">
        <v>0.82</v>
      </c>
      <c r="L281" s="866">
        <v>4</v>
      </c>
      <c r="M281" s="867">
        <f t="shared" si="70"/>
        <v>3.28</v>
      </c>
      <c r="N281" s="868" t="s">
        <v>144</v>
      </c>
      <c r="O281" s="869">
        <v>0.77</v>
      </c>
      <c r="P281" s="870">
        <v>43231</v>
      </c>
      <c r="Q281" s="870">
        <v>43262</v>
      </c>
      <c r="R281" s="867">
        <f t="shared" si="71"/>
        <v>6.4935064935064846</v>
      </c>
      <c r="S281" s="802">
        <f>IF(INDEX(Historical!$D$7:$D$1452,MATCH(B281,Historical!$B$7:$B$1452,0))=0,"n/a",(INDEX(Historical!$C$7:$C$1452,MATCH(B281,Historical!$B$7:$B$1452,0))/INDEX(Historical!$D$7:$D$1452,MATCH(B281,Historical!$B$7:$B$1452,0))-1)*100)</f>
        <v>2.6845637583892579</v>
      </c>
      <c r="T281" s="802">
        <f>IF(INDEX(Historical!$F$7:$F$1452,MATCH(B281,Historical!$B$7:$B$1452,0))=0,"n/a",((INDEX(Historical!$C$7:$C$1452,MATCH(B281,Historical!$B$7:$B$1452,0))/INDEX(Historical!$F$7:$F$1452,MATCH(B281,Historical!$B$7:$B$1452,0)))^(1/3)-1)*100)</f>
        <v>4.2603601458844453</v>
      </c>
      <c r="U281" s="802">
        <f>IF(INDEX(Historical!$I$7:$I$1452,MATCH(B281,Historical!$B$7:$B$1452,0))=0,"n/a",((INDEX(Historical!$C$7:$C$1452,MATCH(B281,Historical!$B$7:$B$1452,0))/INDEX(Historical!$I$7:$I$1452,MATCH(B281,Historical!$B$7:$B$1452,0)))^(1/5)-1)*100)</f>
        <v>7.0170528101226148</v>
      </c>
      <c r="V281" s="802">
        <f>IF(INDEX(Historical!$O$7:$O$1452,MATCH(B281,Historical!$B$7:$B$1452,0))=0,"n/a",((INDEX(Historical!$C$7:$C$1452,MATCH(B281,Historical!$B$7:$B$1452,0))/INDEX(Historical!$O$7:$O$1452,MATCH(B281,Historical!$B$7:$B$1452,0)))^(1/10)-1)*100)</f>
        <v>8.3677573781873562</v>
      </c>
      <c r="W281" s="871">
        <f t="shared" si="72"/>
        <v>0.83858225005594822</v>
      </c>
      <c r="X281" s="872" t="str">
        <f t="shared" si="73"/>
        <v>n/a</v>
      </c>
      <c r="Y281" s="890"/>
      <c r="Z281" s="864">
        <f t="shared" si="74"/>
        <v>80.987654320987659</v>
      </c>
      <c r="AA281" s="874">
        <f t="shared" si="75"/>
        <v>16.837037037037039</v>
      </c>
      <c r="AB281" s="866">
        <v>12</v>
      </c>
      <c r="AC281" s="875">
        <v>4.05</v>
      </c>
      <c r="AD281" s="875">
        <v>0.78</v>
      </c>
      <c r="AE281" s="875">
        <v>1.1499999999999999</v>
      </c>
      <c r="AF281" s="875">
        <v>1.53</v>
      </c>
      <c r="AG281" s="875">
        <v>12.3</v>
      </c>
      <c r="AH281" s="875">
        <v>72.399999999999991</v>
      </c>
      <c r="AI281" s="875">
        <v>10.86</v>
      </c>
      <c r="AJ281" s="875">
        <v>-19.7</v>
      </c>
      <c r="AK281" s="875">
        <v>21.6</v>
      </c>
      <c r="AL281" s="876">
        <v>300210</v>
      </c>
      <c r="AM281" s="877">
        <v>0.1</v>
      </c>
      <c r="AN281" s="875">
        <v>0.21</v>
      </c>
      <c r="AO281" s="878">
        <f t="shared" si="76"/>
        <v>-5.0098947709824699</v>
      </c>
      <c r="AP281" s="879">
        <f t="shared" si="77"/>
        <v>11.827142266054569</v>
      </c>
      <c r="AQ281" s="880">
        <f t="shared" si="78"/>
        <v>7.0008653478334626</v>
      </c>
      <c r="AR281" s="745">
        <f>INDEX(Historical!$C$7:$C$1452,MATCH(B281,Historical!$B$7:$B$1452,0))*IF(AH281="n/a",1.03,IF(AH281&lt;0,1.01,IF(AH281&gt;10,1.1,(1+AH281/100))))</f>
        <v>3.3660000000000005</v>
      </c>
      <c r="AS281" s="874">
        <f t="shared" si="79"/>
        <v>3.7026000000000008</v>
      </c>
      <c r="AT281" s="874">
        <f t="shared" si="83"/>
        <v>4.0728600000000013</v>
      </c>
      <c r="AU281" s="874">
        <f t="shared" si="83"/>
        <v>4.4801460000000022</v>
      </c>
      <c r="AV281" s="874">
        <f t="shared" si="83"/>
        <v>4.9281606000000027</v>
      </c>
      <c r="AW281" s="864">
        <f t="shared" si="80"/>
        <v>20.549766600000005</v>
      </c>
      <c r="AX281" s="881">
        <f t="shared" si="81"/>
        <v>30.136041355037403</v>
      </c>
      <c r="AY281" s="1091">
        <v>0.87</v>
      </c>
      <c r="AZ281" s="877">
        <v>5.48</v>
      </c>
      <c r="BA281" s="877">
        <v>-23.64</v>
      </c>
      <c r="BB281" s="877">
        <v>-11.74</v>
      </c>
      <c r="BC281" s="877">
        <v>-14.44</v>
      </c>
      <c r="BD281" s="1007"/>
      <c r="BE281" s="701">
        <v>1983</v>
      </c>
      <c r="BF281" s="986" t="e">
        <f>#VALUE!</f>
        <v>#VALUE!</v>
      </c>
      <c r="BG281" s="938">
        <v>6.6000000000000005</v>
      </c>
    </row>
    <row r="282" spans="1:59" ht="11.25" customHeight="1" x14ac:dyDescent="0.2">
      <c r="A282" s="667" t="s">
        <v>1182</v>
      </c>
      <c r="B282" s="651" t="s">
        <v>1183</v>
      </c>
      <c r="C282" s="1080" t="s">
        <v>109</v>
      </c>
      <c r="D282" s="1080" t="s">
        <v>4427</v>
      </c>
      <c r="E282" s="835">
        <v>7</v>
      </c>
      <c r="F282" s="554">
        <v>601</v>
      </c>
      <c r="G282" s="554" t="s">
        <v>107</v>
      </c>
      <c r="H282" s="554" t="s">
        <v>107</v>
      </c>
      <c r="I282" s="966">
        <v>30</v>
      </c>
      <c r="J282" s="745">
        <f t="shared" si="69"/>
        <v>3.3333333333333335</v>
      </c>
      <c r="K282" s="968">
        <v>0.25</v>
      </c>
      <c r="L282" s="679">
        <v>4</v>
      </c>
      <c r="M282" s="736">
        <f t="shared" si="70"/>
        <v>1</v>
      </c>
      <c r="N282" s="644" t="s">
        <v>978</v>
      </c>
      <c r="O282" s="838">
        <v>0.24</v>
      </c>
      <c r="P282" s="958">
        <v>43221</v>
      </c>
      <c r="Q282" s="958">
        <v>43235</v>
      </c>
      <c r="R282" s="736">
        <f t="shared" si="71"/>
        <v>4.1666666666666705</v>
      </c>
      <c r="S282" s="802">
        <f>IF(INDEX(Historical!$D$7:$D$1452,MATCH(B282,Historical!$B$7:$B$1452,0))=0,"n/a",(INDEX(Historical!$C$7:$C$1452,MATCH(B282,Historical!$B$7:$B$1452,0))/INDEX(Historical!$D$7:$D$1452,MATCH(B282,Historical!$B$7:$B$1452,0))-1)*100)</f>
        <v>16.666666666666675</v>
      </c>
      <c r="T282" s="802">
        <f>IF(INDEX(Historical!$F$7:$F$1452,MATCH(B282,Historical!$B$7:$B$1452,0))=0,"n/a",((INDEX(Historical!$C$7:$C$1452,MATCH(B282,Historical!$B$7:$B$1452,0))/INDEX(Historical!$F$7:$F$1452,MATCH(B282,Historical!$B$7:$B$1452,0)))^(1/3)-1)*100)</f>
        <v>9.1392883061105934</v>
      </c>
      <c r="U282" s="802">
        <f>IF(INDEX(Historical!$I$7:$I$1452,MATCH(B282,Historical!$B$7:$B$1452,0))=0,"n/a",((INDEX(Historical!$C$7:$C$1452,MATCH(B282,Historical!$B$7:$B$1452,0))/INDEX(Historical!$I$7:$I$1452,MATCH(B282,Historical!$B$7:$B$1452,0)))^(1/5)-1)*100)</f>
        <v>7.2932211056065954</v>
      </c>
      <c r="V282" s="802" t="str">
        <f>IF(INDEX(Historical!$O$7:$O$1452,MATCH(B282,Historical!$B$7:$B$1452,0))=0,"n/a",((INDEX(Historical!$C$7:$C$1452,MATCH(B282,Historical!$B$7:$B$1452,0))/INDEX(Historical!$O$7:$O$1452,MATCH(B282,Historical!$B$7:$B$1452,0)))^(1/10)-1)*100)</f>
        <v>n/a</v>
      </c>
      <c r="W282" s="803" t="str">
        <f t="shared" si="72"/>
        <v>n/a</v>
      </c>
      <c r="X282" s="804" t="str">
        <f t="shared" si="73"/>
        <v>n/a</v>
      </c>
      <c r="Y282" s="967"/>
      <c r="Z282" s="745" t="str">
        <f t="shared" si="74"/>
        <v>n/a</v>
      </c>
      <c r="AA282" s="678" t="str">
        <f t="shared" si="75"/>
        <v>n/a</v>
      </c>
      <c r="AB282" s="679">
        <v>12</v>
      </c>
      <c r="AC282" s="959" t="s">
        <v>138</v>
      </c>
      <c r="AD282" s="959" t="s">
        <v>138</v>
      </c>
      <c r="AE282" s="959" t="s">
        <v>138</v>
      </c>
      <c r="AF282" s="959" t="s">
        <v>138</v>
      </c>
      <c r="AG282" s="959" t="s">
        <v>138</v>
      </c>
      <c r="AH282" s="959" t="s">
        <v>138</v>
      </c>
      <c r="AI282" s="959" t="s">
        <v>138</v>
      </c>
      <c r="AJ282" s="959" t="s">
        <v>138</v>
      </c>
      <c r="AK282" s="959" t="s">
        <v>138</v>
      </c>
      <c r="AL282" s="969" t="s">
        <v>138</v>
      </c>
      <c r="AM282" s="964" t="s">
        <v>138</v>
      </c>
      <c r="AN282" s="959" t="s">
        <v>138</v>
      </c>
      <c r="AO282" s="845" t="str">
        <f t="shared" si="76"/>
        <v>n/a</v>
      </c>
      <c r="AP282" s="846">
        <f t="shared" si="77"/>
        <v>10.626554438939928</v>
      </c>
      <c r="AQ282" s="680" t="str">
        <f t="shared" si="78"/>
        <v>n/a</v>
      </c>
      <c r="AR282" s="745">
        <f>INDEX(Historical!$C$7:$C$1452,MATCH(B282,Historical!$B$7:$B$1452,0))*IF(AH282="n/a",1.03,IF(AH282&lt;0,1.01,IF(AH282&gt;10,1.1,(1+AH282/100))))</f>
        <v>0.93730000000000002</v>
      </c>
      <c r="AS282" s="678">
        <f t="shared" si="79"/>
        <v>0.96541900000000003</v>
      </c>
      <c r="AT282" s="678">
        <f t="shared" si="83"/>
        <v>0.99438157000000005</v>
      </c>
      <c r="AU282" s="678">
        <f t="shared" si="83"/>
        <v>1.0242130171000001</v>
      </c>
      <c r="AV282" s="678">
        <f t="shared" si="83"/>
        <v>1.0549394076130001</v>
      </c>
      <c r="AW282" s="745">
        <f t="shared" si="80"/>
        <v>4.9762529947130005</v>
      </c>
      <c r="AX282" s="854">
        <f t="shared" si="81"/>
        <v>16.58750998237667</v>
      </c>
      <c r="AY282" s="1090" t="s">
        <v>138</v>
      </c>
      <c r="AZ282" s="964" t="s">
        <v>138</v>
      </c>
      <c r="BA282" s="964" t="s">
        <v>138</v>
      </c>
      <c r="BB282" s="964" t="s">
        <v>138</v>
      </c>
      <c r="BC282" s="964" t="s">
        <v>138</v>
      </c>
      <c r="BD282" s="1006" t="s">
        <v>4351</v>
      </c>
      <c r="BE282" s="701">
        <v>2012</v>
      </c>
      <c r="BF282" s="986" t="e">
        <f>#VALUE!</f>
        <v>#VALUE!</v>
      </c>
      <c r="BG282" s="972" t="s">
        <v>138</v>
      </c>
    </row>
    <row r="283" spans="1:59" ht="11.25" customHeight="1" x14ac:dyDescent="0.2">
      <c r="A283" s="566" t="s">
        <v>583</v>
      </c>
      <c r="B283" s="651" t="s">
        <v>584</v>
      </c>
      <c r="C283" s="1080" t="s">
        <v>109</v>
      </c>
      <c r="D283" s="1080" t="s">
        <v>4423</v>
      </c>
      <c r="E283" s="835">
        <v>20</v>
      </c>
      <c r="F283" s="554">
        <v>165</v>
      </c>
      <c r="G283" s="554" t="s">
        <v>107</v>
      </c>
      <c r="H283" s="554" t="s">
        <v>107</v>
      </c>
      <c r="I283" s="966">
        <v>200.13</v>
      </c>
      <c r="J283" s="745">
        <f t="shared" si="69"/>
        <v>1.2791685404487083</v>
      </c>
      <c r="K283" s="974">
        <v>0.64</v>
      </c>
      <c r="L283" s="679">
        <v>4</v>
      </c>
      <c r="M283" s="736">
        <f t="shared" si="70"/>
        <v>2.56</v>
      </c>
      <c r="N283" s="644" t="s">
        <v>329</v>
      </c>
      <c r="O283" s="839">
        <v>0.56000000000000005</v>
      </c>
      <c r="P283" s="958">
        <v>43250</v>
      </c>
      <c r="Q283" s="958">
        <v>43270</v>
      </c>
      <c r="R283" s="736">
        <f t="shared" si="71"/>
        <v>14.285714285714276</v>
      </c>
      <c r="S283" s="802">
        <f>IF(INDEX(Historical!$D$7:$D$1452,MATCH(B283,Historical!$B$7:$B$1452,0))=0,"n/a",(INDEX(Historical!$C$7:$C$1452,MATCH(B283,Historical!$B$7:$B$1452,0))/INDEX(Historical!$D$7:$D$1452,MATCH(B283,Historical!$B$7:$B$1452,0))-1)*100)</f>
        <v>12.371134020618557</v>
      </c>
      <c r="T283" s="802">
        <f>IF(INDEX(Historical!$F$7:$F$1452,MATCH(B283,Historical!$B$7:$B$1452,0))=0,"n/a",((INDEX(Historical!$C$7:$C$1452,MATCH(B283,Historical!$B$7:$B$1452,0))/INDEX(Historical!$F$7:$F$1452,MATCH(B283,Historical!$B$7:$B$1452,0)))^(1/3)-1)*100)</f>
        <v>12.772783993913549</v>
      </c>
      <c r="U283" s="802">
        <f>IF(INDEX(Historical!$I$7:$I$1452,MATCH(B283,Historical!$B$7:$B$1452,0))=0,"n/a",((INDEX(Historical!$C$7:$C$1452,MATCH(B283,Historical!$B$7:$B$1452,0))/INDEX(Historical!$I$7:$I$1452,MATCH(B283,Historical!$B$7:$B$1452,0)))^(1/5)-1)*100)</f>
        <v>12.682130458796269</v>
      </c>
      <c r="V283" s="802">
        <f>IF(INDEX(Historical!$O$7:$O$1452,MATCH(B283,Historical!$B$7:$B$1452,0))=0,"n/a",((INDEX(Historical!$C$7:$C$1452,MATCH(B283,Historical!$B$7:$B$1452,0))/INDEX(Historical!$O$7:$O$1452,MATCH(B283,Historical!$B$7:$B$1452,0)))^(1/10)-1)*100)</f>
        <v>17.901877324306547</v>
      </c>
      <c r="W283" s="803">
        <f t="shared" si="72"/>
        <v>0.70842460983557931</v>
      </c>
      <c r="X283" s="804">
        <f t="shared" si="73"/>
        <v>1.1742713387774322</v>
      </c>
      <c r="Y283" s="651"/>
      <c r="Z283" s="745">
        <f t="shared" si="74"/>
        <v>32.904884318766065</v>
      </c>
      <c r="AA283" s="678">
        <f t="shared" si="75"/>
        <v>25.723650385604113</v>
      </c>
      <c r="AB283" s="679">
        <v>8</v>
      </c>
      <c r="AC283" s="959">
        <v>7.78</v>
      </c>
      <c r="AD283" s="959">
        <v>2.19</v>
      </c>
      <c r="AE283" s="959">
        <v>5.72</v>
      </c>
      <c r="AF283" s="959">
        <v>14.57</v>
      </c>
      <c r="AG283" s="959">
        <v>45</v>
      </c>
      <c r="AH283" s="959">
        <v>14.099999999999998</v>
      </c>
      <c r="AI283" s="959">
        <v>9.83</v>
      </c>
      <c r="AJ283" s="959">
        <v>10.8</v>
      </c>
      <c r="AK283" s="959">
        <v>11.75</v>
      </c>
      <c r="AL283" s="969">
        <v>7850</v>
      </c>
      <c r="AM283" s="964">
        <v>1.6</v>
      </c>
      <c r="AN283" s="959">
        <v>1.0900000000000001</v>
      </c>
      <c r="AO283" s="845">
        <f t="shared" si="76"/>
        <v>-11.762351386359136</v>
      </c>
      <c r="AP283" s="846">
        <f t="shared" si="77"/>
        <v>13.961298999244978</v>
      </c>
      <c r="AQ283" s="680">
        <f t="shared" si="78"/>
        <v>308.13591751237419</v>
      </c>
      <c r="AR283" s="745">
        <f>INDEX(Historical!$C$7:$C$1452,MATCH(B283,Historical!$B$7:$B$1452,0))*IF(AH283="n/a",1.03,IF(AH283&lt;0,1.01,IF(AH283&gt;10,1.1,(1+AH283/100))))</f>
        <v>2.3980000000000006</v>
      </c>
      <c r="AS283" s="678">
        <f t="shared" si="79"/>
        <v>2.6337234000000009</v>
      </c>
      <c r="AT283" s="678">
        <f t="shared" si="83"/>
        <v>2.8970957400000015</v>
      </c>
      <c r="AU283" s="678">
        <f t="shared" si="83"/>
        <v>3.1868053140000017</v>
      </c>
      <c r="AV283" s="678">
        <f t="shared" si="83"/>
        <v>3.5054858454000022</v>
      </c>
      <c r="AW283" s="745">
        <f t="shared" si="80"/>
        <v>14.621110299400009</v>
      </c>
      <c r="AX283" s="854">
        <f t="shared" si="81"/>
        <v>7.3058063755558926</v>
      </c>
      <c r="AY283" s="1090">
        <v>1.05</v>
      </c>
      <c r="AZ283" s="964">
        <v>8.48</v>
      </c>
      <c r="BA283" s="964">
        <v>-15.89</v>
      </c>
      <c r="BB283" s="964">
        <v>-9.39</v>
      </c>
      <c r="BC283" s="964">
        <v>-5.64</v>
      </c>
      <c r="BE283" s="701">
        <v>1999</v>
      </c>
      <c r="BF283" s="986" t="e">
        <f>#VALUE!</f>
        <v>#VALUE!</v>
      </c>
      <c r="BG283" s="972">
        <v>18</v>
      </c>
    </row>
    <row r="284" spans="1:59" ht="11.25" customHeight="1" x14ac:dyDescent="0.2">
      <c r="A284" s="645" t="s">
        <v>230</v>
      </c>
      <c r="B284" s="651" t="s">
        <v>231</v>
      </c>
      <c r="C284" s="1080" t="s">
        <v>109</v>
      </c>
      <c r="D284" s="1080" t="s">
        <v>4427</v>
      </c>
      <c r="E284" s="835">
        <v>56</v>
      </c>
      <c r="F284" s="554">
        <v>15</v>
      </c>
      <c r="G284" s="554" t="s">
        <v>107</v>
      </c>
      <c r="H284" s="554" t="s">
        <v>107</v>
      </c>
      <c r="I284" s="959">
        <v>700</v>
      </c>
      <c r="J284" s="745">
        <f t="shared" si="69"/>
        <v>2</v>
      </c>
      <c r="K284" s="974">
        <v>7</v>
      </c>
      <c r="L284" s="679">
        <v>2</v>
      </c>
      <c r="M284" s="736">
        <f t="shared" si="70"/>
        <v>14</v>
      </c>
      <c r="N284" s="644" t="s">
        <v>232</v>
      </c>
      <c r="O284" s="839">
        <v>6.9</v>
      </c>
      <c r="P284" s="958">
        <v>43434</v>
      </c>
      <c r="Q284" s="958">
        <v>43467</v>
      </c>
      <c r="R284" s="736">
        <f t="shared" si="71"/>
        <v>1.4492753623188355</v>
      </c>
      <c r="S284" s="802">
        <f>IF(INDEX(Historical!$D$7:$D$1452,MATCH(B284,Historical!$B$7:$B$1452,0))=0,"n/a",(INDEX(Historical!$C$7:$C$1452,MATCH(B284,Historical!$B$7:$B$1452,0))/INDEX(Historical!$D$7:$D$1452,MATCH(B284,Historical!$B$7:$B$1452,0))-1)*100)</f>
        <v>3.8314176245210829</v>
      </c>
      <c r="T284" s="802">
        <f>IF(INDEX(Historical!$F$7:$F$1452,MATCH(B284,Historical!$B$7:$B$1452,0))=0,"n/a",((INDEX(Historical!$C$7:$C$1452,MATCH(B284,Historical!$B$7:$B$1452,0))/INDEX(Historical!$F$7:$F$1452,MATCH(B284,Historical!$B$7:$B$1452,0)))^(1/3)-1)*100)</f>
        <v>2.4525840701258739</v>
      </c>
      <c r="U284" s="802">
        <f>IF(INDEX(Historical!$I$7:$I$1452,MATCH(B284,Historical!$B$7:$B$1452,0))=0,"n/a",((INDEX(Historical!$C$7:$C$1452,MATCH(B284,Historical!$B$7:$B$1452,0))/INDEX(Historical!$I$7:$I$1452,MATCH(B284,Historical!$B$7:$B$1452,0)))^(1/5)-1)*100)</f>
        <v>2.459353170481493</v>
      </c>
      <c r="V284" s="802">
        <f>IF(INDEX(Historical!$O$7:$O$1452,MATCH(B284,Historical!$B$7:$B$1452,0))=0,"n/a",((INDEX(Historical!$C$7:$C$1452,MATCH(B284,Historical!$B$7:$B$1452,0))/INDEX(Historical!$O$7:$O$1452,MATCH(B284,Historical!$B$7:$B$1452,0)))^(1/10)-1)*100)</f>
        <v>4.0044256738204886</v>
      </c>
      <c r="W284" s="803">
        <f t="shared" si="72"/>
        <v>0.61415877601621371</v>
      </c>
      <c r="X284" s="804" t="str">
        <f t="shared" si="73"/>
        <v>n/a</v>
      </c>
      <c r="Y284" s="967"/>
      <c r="Z284" s="745" t="str">
        <f t="shared" si="74"/>
        <v>n/a</v>
      </c>
      <c r="AA284" s="678" t="str">
        <f t="shared" si="75"/>
        <v>n/a</v>
      </c>
      <c r="AB284" s="679">
        <v>12</v>
      </c>
      <c r="AC284" s="959" t="s">
        <v>138</v>
      </c>
      <c r="AD284" s="959" t="s">
        <v>138</v>
      </c>
      <c r="AE284" s="959" t="s">
        <v>138</v>
      </c>
      <c r="AF284" s="959" t="s">
        <v>138</v>
      </c>
      <c r="AG284" s="959" t="s">
        <v>138</v>
      </c>
      <c r="AH284" s="959" t="s">
        <v>138</v>
      </c>
      <c r="AI284" s="959" t="s">
        <v>138</v>
      </c>
      <c r="AJ284" s="959" t="s">
        <v>138</v>
      </c>
      <c r="AK284" s="959" t="s">
        <v>138</v>
      </c>
      <c r="AL284" s="969" t="s">
        <v>138</v>
      </c>
      <c r="AM284" s="964" t="s">
        <v>138</v>
      </c>
      <c r="AN284" s="959" t="s">
        <v>138</v>
      </c>
      <c r="AO284" s="845" t="str">
        <f t="shared" si="76"/>
        <v>n/a</v>
      </c>
      <c r="AP284" s="846">
        <f t="shared" si="77"/>
        <v>4.459353170481493</v>
      </c>
      <c r="AQ284" s="680" t="str">
        <f t="shared" si="78"/>
        <v>n/a</v>
      </c>
      <c r="AR284" s="745">
        <f>INDEX(Historical!$C$7:$C$1452,MATCH(B284,Historical!$B$7:$B$1452,0))*IF(AH284="n/a",1.03,IF(AH284&lt;0,1.01,IF(AH284&gt;10,1.1,(1+AH284/100))))</f>
        <v>13.956500000000002</v>
      </c>
      <c r="AS284" s="678">
        <f t="shared" si="79"/>
        <v>14.375195000000001</v>
      </c>
      <c r="AT284" s="678">
        <f t="shared" si="83"/>
        <v>14.806450850000003</v>
      </c>
      <c r="AU284" s="678">
        <f t="shared" si="83"/>
        <v>15.250644375500004</v>
      </c>
      <c r="AV284" s="678">
        <f t="shared" si="83"/>
        <v>15.708163706765005</v>
      </c>
      <c r="AW284" s="745">
        <f t="shared" si="80"/>
        <v>74.096953932265009</v>
      </c>
      <c r="AX284" s="854">
        <f t="shared" si="81"/>
        <v>10.585279133180716</v>
      </c>
      <c r="AY284" s="1090" t="s">
        <v>138</v>
      </c>
      <c r="AZ284" s="964" t="s">
        <v>138</v>
      </c>
      <c r="BA284" s="964" t="s">
        <v>138</v>
      </c>
      <c r="BB284" s="964" t="s">
        <v>138</v>
      </c>
      <c r="BC284" s="964" t="s">
        <v>138</v>
      </c>
      <c r="BD284" s="1006" t="s">
        <v>4351</v>
      </c>
      <c r="BE284" s="701">
        <v>1964</v>
      </c>
      <c r="BF284" s="986" t="e">
        <f>#VALUE!</f>
        <v>#VALUE!</v>
      </c>
      <c r="BG284" s="972" t="s">
        <v>138</v>
      </c>
    </row>
    <row r="285" spans="1:59" ht="11.25" customHeight="1" x14ac:dyDescent="0.2">
      <c r="A285" s="645" t="s">
        <v>585</v>
      </c>
      <c r="B285" s="651" t="s">
        <v>586</v>
      </c>
      <c r="C285" s="1080" t="s">
        <v>109</v>
      </c>
      <c r="D285" s="1080" t="s">
        <v>4427</v>
      </c>
      <c r="E285" s="835">
        <v>15</v>
      </c>
      <c r="F285" s="554">
        <v>254</v>
      </c>
      <c r="G285" s="554" t="s">
        <v>107</v>
      </c>
      <c r="H285" s="554" t="s">
        <v>107</v>
      </c>
      <c r="I285" s="966">
        <v>38.49</v>
      </c>
      <c r="J285" s="745">
        <f t="shared" si="69"/>
        <v>1.5588464536243178</v>
      </c>
      <c r="K285" s="968">
        <v>0.15</v>
      </c>
      <c r="L285" s="679">
        <v>4</v>
      </c>
      <c r="M285" s="736">
        <f t="shared" si="70"/>
        <v>0.6</v>
      </c>
      <c r="N285" s="644" t="s">
        <v>463</v>
      </c>
      <c r="O285" s="838">
        <v>0.14000000000000001</v>
      </c>
      <c r="P285" s="958">
        <v>43462</v>
      </c>
      <c r="Q285" s="958">
        <v>43485</v>
      </c>
      <c r="R285" s="736">
        <f t="shared" si="71"/>
        <v>7.1428571428571281</v>
      </c>
      <c r="S285" s="802">
        <f>IF(INDEX(Historical!$D$7:$D$1452,MATCH(B285,Historical!$B$7:$B$1452,0))=0,"n/a",(INDEX(Historical!$C$7:$C$1452,MATCH(B285,Historical!$B$7:$B$1452,0))/INDEX(Historical!$D$7:$D$1452,MATCH(B285,Historical!$B$7:$B$1452,0))-1)*100)</f>
        <v>7.7777777777777724</v>
      </c>
      <c r="T285" s="802">
        <f>IF(INDEX(Historical!$F$7:$F$1452,MATCH(B285,Historical!$B$7:$B$1452,0))=0,"n/a",((INDEX(Historical!$C$7:$C$1452,MATCH(B285,Historical!$B$7:$B$1452,0))/INDEX(Historical!$F$7:$F$1452,MATCH(B285,Historical!$B$7:$B$1452,0)))^(1/3)-1)*100)</f>
        <v>4.9133648112029693</v>
      </c>
      <c r="U285" s="802">
        <f>IF(INDEX(Historical!$I$7:$I$1452,MATCH(B285,Historical!$B$7:$B$1452,0))=0,"n/a",((INDEX(Historical!$C$7:$C$1452,MATCH(B285,Historical!$B$7:$B$1452,0))/INDEX(Historical!$I$7:$I$1452,MATCH(B285,Historical!$B$7:$B$1452,0)))^(1/5)-1)*100)</f>
        <v>4.7264065169796421</v>
      </c>
      <c r="V285" s="802">
        <f>IF(INDEX(Historical!$O$7:$O$1452,MATCH(B285,Historical!$B$7:$B$1452,0))=0,"n/a",((INDEX(Historical!$C$7:$C$1452,MATCH(B285,Historical!$B$7:$B$1452,0))/INDEX(Historical!$O$7:$O$1452,MATCH(B285,Historical!$B$7:$B$1452,0)))^(1/10)-1)*100)</f>
        <v>4.4102458751121398</v>
      </c>
      <c r="W285" s="803">
        <f t="shared" si="72"/>
        <v>1.071687758646668</v>
      </c>
      <c r="X285" s="804">
        <f t="shared" si="73"/>
        <v>0.82919412578590213</v>
      </c>
      <c r="Y285" s="967"/>
      <c r="Z285" s="745">
        <f t="shared" si="74"/>
        <v>36.585365853658537</v>
      </c>
      <c r="AA285" s="678">
        <f t="shared" si="75"/>
        <v>23.469512195121954</v>
      </c>
      <c r="AB285" s="679">
        <v>12</v>
      </c>
      <c r="AC285" s="959">
        <v>1.64</v>
      </c>
      <c r="AD285" s="959" t="s">
        <v>138</v>
      </c>
      <c r="AE285" s="959">
        <v>8.11</v>
      </c>
      <c r="AF285" s="959">
        <v>2.54</v>
      </c>
      <c r="AG285" s="959">
        <v>11</v>
      </c>
      <c r="AH285" s="959">
        <v>8.6999999999999993</v>
      </c>
      <c r="AI285" s="959">
        <v>16.669999999999998</v>
      </c>
      <c r="AJ285" s="959">
        <v>5.7</v>
      </c>
      <c r="AK285" s="959" t="s">
        <v>138</v>
      </c>
      <c r="AL285" s="969">
        <v>367.58</v>
      </c>
      <c r="AM285" s="964">
        <v>1.3</v>
      </c>
      <c r="AN285" s="959">
        <v>0</v>
      </c>
      <c r="AO285" s="845">
        <f t="shared" si="76"/>
        <v>-17.184259224517994</v>
      </c>
      <c r="AP285" s="846">
        <f t="shared" si="77"/>
        <v>6.2852529706039597</v>
      </c>
      <c r="AQ285" s="680">
        <f t="shared" si="78"/>
        <v>62.771224559857174</v>
      </c>
      <c r="AR285" s="745">
        <f>INDEX(Historical!$C$7:$C$1452,MATCH(B285,Historical!$B$7:$B$1452,0))*IF(AH285="n/a",1.03,IF(AH285&lt;0,1.01,IF(AH285&gt;10,1.1,(1+AH285/100))))</f>
        <v>0.52719499999999997</v>
      </c>
      <c r="AS285" s="678">
        <f t="shared" si="79"/>
        <v>0.5799145</v>
      </c>
      <c r="AT285" s="678">
        <f t="shared" si="83"/>
        <v>0.59731193500000002</v>
      </c>
      <c r="AU285" s="678">
        <f t="shared" si="83"/>
        <v>0.61523129305000002</v>
      </c>
      <c r="AV285" s="678">
        <f t="shared" si="83"/>
        <v>0.63368823184150003</v>
      </c>
      <c r="AW285" s="745">
        <f t="shared" si="80"/>
        <v>2.9533409598914999</v>
      </c>
      <c r="AX285" s="854">
        <f t="shared" si="81"/>
        <v>7.6730084694505054</v>
      </c>
      <c r="AY285" s="1090">
        <v>0.44</v>
      </c>
      <c r="AZ285" s="964">
        <v>11.18</v>
      </c>
      <c r="BA285" s="964">
        <v>-23</v>
      </c>
      <c r="BB285" s="964">
        <v>-4.78</v>
      </c>
      <c r="BC285" s="964">
        <v>-9.32</v>
      </c>
      <c r="BE285" s="701">
        <v>2005</v>
      </c>
      <c r="BF285" s="986" t="e">
        <f>#VALUE!</f>
        <v>#VALUE!</v>
      </c>
      <c r="BG285" s="972">
        <v>1.4000000000000001</v>
      </c>
    </row>
    <row r="286" spans="1:59" ht="12" customHeight="1" x14ac:dyDescent="0.2">
      <c r="A286" s="667" t="s">
        <v>1184</v>
      </c>
      <c r="B286" s="651" t="s">
        <v>1185</v>
      </c>
      <c r="C286" s="1080" t="s">
        <v>109</v>
      </c>
      <c r="D286" s="1080" t="s">
        <v>4427</v>
      </c>
      <c r="E286" s="835">
        <v>7</v>
      </c>
      <c r="F286" s="554">
        <v>631</v>
      </c>
      <c r="G286" s="554" t="s">
        <v>107</v>
      </c>
      <c r="H286" s="554" t="s">
        <v>107</v>
      </c>
      <c r="I286" s="966">
        <v>16.5</v>
      </c>
      <c r="J286" s="745">
        <f t="shared" si="69"/>
        <v>2.666666666666667</v>
      </c>
      <c r="K286" s="968">
        <v>0.11</v>
      </c>
      <c r="L286" s="679">
        <v>4</v>
      </c>
      <c r="M286" s="736">
        <f t="shared" si="70"/>
        <v>0.44</v>
      </c>
      <c r="N286" s="644" t="s">
        <v>221</v>
      </c>
      <c r="O286" s="838">
        <v>0.1</v>
      </c>
      <c r="P286" s="958">
        <v>43377</v>
      </c>
      <c r="Q286" s="958">
        <v>43388</v>
      </c>
      <c r="R286" s="736">
        <f t="shared" si="71"/>
        <v>9.9999999999999947</v>
      </c>
      <c r="S286" s="802">
        <f>IF(INDEX(Historical!$D$7:$D$1452,MATCH(B286,Historical!$B$7:$B$1452,0))=0,"n/a",(INDEX(Historical!$C$7:$C$1452,MATCH(B286,Historical!$B$7:$B$1452,0))/INDEX(Historical!$D$7:$D$1452,MATCH(B286,Historical!$B$7:$B$1452,0))-1)*100)</f>
        <v>25</v>
      </c>
      <c r="T286" s="802">
        <f>IF(INDEX(Historical!$F$7:$F$1452,MATCH(B286,Historical!$B$7:$B$1452,0))=0,"n/a",((INDEX(Historical!$C$7:$C$1452,MATCH(B286,Historical!$B$7:$B$1452,0))/INDEX(Historical!$F$7:$F$1452,MATCH(B286,Historical!$B$7:$B$1452,0)))^(1/3)-1)*100)</f>
        <v>49.380158218572156</v>
      </c>
      <c r="U286" s="802">
        <f>IF(INDEX(Historical!$I$7:$I$1452,MATCH(B286,Historical!$B$7:$B$1452,0))=0,"n/a",((INDEX(Historical!$C$7:$C$1452,MATCH(B286,Historical!$B$7:$B$1452,0))/INDEX(Historical!$I$7:$I$1452,MATCH(B286,Historical!$B$7:$B$1452,0)))^(1/5)-1)*100)</f>
        <v>30.919799162122974</v>
      </c>
      <c r="V286" s="802" t="str">
        <f>IF(INDEX(Historical!$O$7:$O$1452,MATCH(B286,Historical!$B$7:$B$1452,0))=0,"n/a",((INDEX(Historical!$C$7:$C$1452,MATCH(B286,Historical!$B$7:$B$1452,0))/INDEX(Historical!$O$7:$O$1452,MATCH(B286,Historical!$B$7:$B$1452,0)))^(1/10)-1)*100)</f>
        <v>n/a</v>
      </c>
      <c r="W286" s="803" t="str">
        <f t="shared" si="72"/>
        <v>n/a</v>
      </c>
      <c r="X286" s="804" t="str">
        <f t="shared" si="73"/>
        <v>n/a</v>
      </c>
      <c r="Y286" s="967"/>
      <c r="Z286" s="745" t="str">
        <f t="shared" si="74"/>
        <v>n/a</v>
      </c>
      <c r="AA286" s="678" t="str">
        <f t="shared" si="75"/>
        <v>n/a</v>
      </c>
      <c r="AB286" s="679">
        <v>12</v>
      </c>
      <c r="AC286" s="959" t="s">
        <v>138</v>
      </c>
      <c r="AD286" s="959" t="s">
        <v>138</v>
      </c>
      <c r="AE286" s="959" t="s">
        <v>138</v>
      </c>
      <c r="AF286" s="959" t="s">
        <v>138</v>
      </c>
      <c r="AG286" s="959" t="s">
        <v>138</v>
      </c>
      <c r="AH286" s="959" t="s">
        <v>138</v>
      </c>
      <c r="AI286" s="959" t="s">
        <v>138</v>
      </c>
      <c r="AJ286" s="959" t="s">
        <v>138</v>
      </c>
      <c r="AK286" s="959" t="s">
        <v>138</v>
      </c>
      <c r="AL286" s="969" t="s">
        <v>138</v>
      </c>
      <c r="AM286" s="964" t="s">
        <v>138</v>
      </c>
      <c r="AN286" s="959" t="s">
        <v>138</v>
      </c>
      <c r="AO286" s="845" t="str">
        <f t="shared" si="76"/>
        <v>n/a</v>
      </c>
      <c r="AP286" s="846">
        <f t="shared" si="77"/>
        <v>33.586465828789642</v>
      </c>
      <c r="AQ286" s="680" t="str">
        <f t="shared" si="78"/>
        <v>n/a</v>
      </c>
      <c r="AR286" s="745">
        <f>INDEX(Historical!$C$7:$C$1452,MATCH(B286,Historical!$B$7:$B$1452,0))*IF(AH286="n/a",1.03,IF(AH286&lt;0,1.01,IF(AH286&gt;10,1.1,(1+AH286/100))))</f>
        <v>0.41200000000000003</v>
      </c>
      <c r="AS286" s="678">
        <f t="shared" si="79"/>
        <v>0.42436000000000007</v>
      </c>
      <c r="AT286" s="678">
        <f t="shared" si="83"/>
        <v>0.43709080000000006</v>
      </c>
      <c r="AU286" s="678">
        <f t="shared" si="83"/>
        <v>0.45020352400000008</v>
      </c>
      <c r="AV286" s="678">
        <f t="shared" si="83"/>
        <v>0.46370962972000007</v>
      </c>
      <c r="AW286" s="745">
        <f t="shared" si="80"/>
        <v>2.1873639537200003</v>
      </c>
      <c r="AX286" s="854">
        <f t="shared" si="81"/>
        <v>13.25675123466667</v>
      </c>
      <c r="AY286" s="1090" t="s">
        <v>138</v>
      </c>
      <c r="AZ286" s="964" t="s">
        <v>138</v>
      </c>
      <c r="BA286" s="964" t="s">
        <v>138</v>
      </c>
      <c r="BB286" s="964" t="s">
        <v>138</v>
      </c>
      <c r="BC286" s="964" t="s">
        <v>138</v>
      </c>
      <c r="BD286" s="1006" t="s">
        <v>4351</v>
      </c>
      <c r="BE286" s="701">
        <v>2013</v>
      </c>
      <c r="BF286" s="986" t="e">
        <f>#VALUE!</f>
        <v>#VALUE!</v>
      </c>
      <c r="BG286" s="972" t="s">
        <v>138</v>
      </c>
    </row>
    <row r="287" spans="1:59" ht="11.25" customHeight="1" x14ac:dyDescent="0.2">
      <c r="A287" s="566" t="s">
        <v>587</v>
      </c>
      <c r="B287" s="651" t="s">
        <v>588</v>
      </c>
      <c r="C287" s="1080" t="s">
        <v>113</v>
      </c>
      <c r="D287" s="1080" t="s">
        <v>4420</v>
      </c>
      <c r="E287" s="835">
        <v>19</v>
      </c>
      <c r="F287" s="554">
        <v>170</v>
      </c>
      <c r="G287" s="554" t="s">
        <v>107</v>
      </c>
      <c r="H287" s="554" t="s">
        <v>107</v>
      </c>
      <c r="I287" s="966">
        <v>52.29</v>
      </c>
      <c r="J287" s="745">
        <f t="shared" si="69"/>
        <v>3.0598584815452288</v>
      </c>
      <c r="K287" s="968">
        <v>0.4</v>
      </c>
      <c r="L287" s="679">
        <v>4</v>
      </c>
      <c r="M287" s="736">
        <f t="shared" si="70"/>
        <v>1.6</v>
      </c>
      <c r="N287" s="644" t="s">
        <v>473</v>
      </c>
      <c r="O287" s="838">
        <v>0.37</v>
      </c>
      <c r="P287" s="958">
        <v>43305</v>
      </c>
      <c r="Q287" s="958">
        <v>43334</v>
      </c>
      <c r="R287" s="736">
        <f t="shared" si="71"/>
        <v>8.1081081081081159</v>
      </c>
      <c r="S287" s="802">
        <f>IF(INDEX(Historical!$D$7:$D$1452,MATCH(B287,Historical!$B$7:$B$1452,0))=0,"n/a",(INDEX(Historical!$C$7:$C$1452,MATCH(B287,Historical!$B$7:$B$1452,0))/INDEX(Historical!$D$7:$D$1452,MATCH(B287,Historical!$B$7:$B$1452,0))-1)*100)</f>
        <v>6.6666666666666652</v>
      </c>
      <c r="T287" s="802">
        <f>IF(INDEX(Historical!$F$7:$F$1452,MATCH(B287,Historical!$B$7:$B$1452,0))=0,"n/a",((INDEX(Historical!$C$7:$C$1452,MATCH(B287,Historical!$B$7:$B$1452,0))/INDEX(Historical!$F$7:$F$1452,MATCH(B287,Historical!$B$7:$B$1452,0)))^(1/3)-1)*100)</f>
        <v>8.576704663796253</v>
      </c>
      <c r="U287" s="802">
        <f>IF(INDEX(Historical!$I$7:$I$1452,MATCH(B287,Historical!$B$7:$B$1452,0))=0,"n/a",((INDEX(Historical!$C$7:$C$1452,MATCH(B287,Historical!$B$7:$B$1452,0))/INDEX(Historical!$I$7:$I$1452,MATCH(B287,Historical!$B$7:$B$1452,0)))^(1/5)-1)*100)</f>
        <v>11.582387582449961</v>
      </c>
      <c r="V287" s="802">
        <f>IF(INDEX(Historical!$O$7:$O$1452,MATCH(B287,Historical!$B$7:$B$1452,0))=0,"n/a",((INDEX(Historical!$C$7:$C$1452,MATCH(B287,Historical!$B$7:$B$1452,0))/INDEX(Historical!$O$7:$O$1452,MATCH(B287,Historical!$B$7:$B$1452,0)))^(1/10)-1)*100)</f>
        <v>19.255585475938908</v>
      </c>
      <c r="W287" s="803">
        <f t="shared" si="72"/>
        <v>0.60150794152288434</v>
      </c>
      <c r="X287" s="804">
        <f t="shared" si="73"/>
        <v>1.8384742194365018</v>
      </c>
      <c r="Y287" s="759" t="s">
        <v>4072</v>
      </c>
      <c r="Z287" s="745">
        <f t="shared" si="74"/>
        <v>64.257028112449802</v>
      </c>
      <c r="AA287" s="678">
        <f t="shared" si="75"/>
        <v>20.999999999999996</v>
      </c>
      <c r="AB287" s="679">
        <v>12</v>
      </c>
      <c r="AC287" s="959">
        <v>2.4900000000000002</v>
      </c>
      <c r="AD287" s="959">
        <v>1.1100000000000001</v>
      </c>
      <c r="AE287" s="959">
        <v>3.18</v>
      </c>
      <c r="AF287" s="959">
        <v>6.48</v>
      </c>
      <c r="AG287" s="959">
        <v>33.4</v>
      </c>
      <c r="AH287" s="959">
        <v>11.3</v>
      </c>
      <c r="AI287" s="959">
        <v>6.52</v>
      </c>
      <c r="AJ287" s="959">
        <v>6.3</v>
      </c>
      <c r="AK287" s="959">
        <v>19</v>
      </c>
      <c r="AL287" s="969">
        <v>15340</v>
      </c>
      <c r="AM287" s="964">
        <v>0.1</v>
      </c>
      <c r="AN287" s="959">
        <v>0.17</v>
      </c>
      <c r="AO287" s="845">
        <f t="shared" si="76"/>
        <v>-6.3577539360048068</v>
      </c>
      <c r="AP287" s="846">
        <f t="shared" si="77"/>
        <v>14.64224606399519</v>
      </c>
      <c r="AQ287" s="680">
        <f t="shared" si="78"/>
        <v>145.92681838303037</v>
      </c>
      <c r="AR287" s="745">
        <f>INDEX(Historical!$C$7:$C$1452,MATCH(B287,Historical!$B$7:$B$1452,0))*IF(AH287="n/a",1.03,IF(AH287&lt;0,1.01,IF(AH287&gt;10,1.1,(1+AH287/100))))</f>
        <v>1.4080000000000001</v>
      </c>
      <c r="AS287" s="678">
        <f t="shared" si="79"/>
        <v>1.4998016000000001</v>
      </c>
      <c r="AT287" s="678">
        <f t="shared" ref="AT287:AV306" si="84">IF($AK287="n/a",1.03*AS287,IF($AK287&lt;0,1.01*AS287,IF($AK287&gt;10,1.1*AS287,(1+$AK287/100)*AS287)))</f>
        <v>1.6497817600000002</v>
      </c>
      <c r="AU287" s="678">
        <f t="shared" si="84"/>
        <v>1.8147599360000004</v>
      </c>
      <c r="AV287" s="678">
        <f t="shared" si="84"/>
        <v>1.9962359296000005</v>
      </c>
      <c r="AW287" s="745">
        <f t="shared" si="80"/>
        <v>8.3685792256000013</v>
      </c>
      <c r="AX287" s="854">
        <f t="shared" si="81"/>
        <v>16.004167576209603</v>
      </c>
      <c r="AY287" s="1090">
        <v>1.1000000000000001</v>
      </c>
      <c r="AZ287" s="964">
        <v>10.39</v>
      </c>
      <c r="BA287" s="964">
        <v>-14.469999999999999</v>
      </c>
      <c r="BB287" s="964">
        <v>-3.0300000000000002</v>
      </c>
      <c r="BC287" s="964">
        <v>-3.7800000000000002</v>
      </c>
      <c r="BE287" s="701">
        <v>2000</v>
      </c>
      <c r="BF287" s="986" t="e">
        <f>#VALUE!</f>
        <v>#VALUE!</v>
      </c>
      <c r="BG287" s="972">
        <v>24</v>
      </c>
    </row>
    <row r="288" spans="1:59" ht="11.25" customHeight="1" x14ac:dyDescent="0.2">
      <c r="A288" s="645" t="s">
        <v>1186</v>
      </c>
      <c r="B288" s="651" t="s">
        <v>1187</v>
      </c>
      <c r="C288" s="1080" t="s">
        <v>109</v>
      </c>
      <c r="D288" s="1080" t="s">
        <v>119</v>
      </c>
      <c r="E288" s="835">
        <v>8</v>
      </c>
      <c r="F288" s="554">
        <v>464</v>
      </c>
      <c r="G288" s="554" t="s">
        <v>38</v>
      </c>
      <c r="H288" s="554" t="s">
        <v>116</v>
      </c>
      <c r="I288" s="966">
        <v>65.650000000000006</v>
      </c>
      <c r="J288" s="745">
        <f t="shared" si="69"/>
        <v>2.8027418126428025</v>
      </c>
      <c r="K288" s="968">
        <v>0.46</v>
      </c>
      <c r="L288" s="679">
        <v>4</v>
      </c>
      <c r="M288" s="736">
        <f t="shared" si="70"/>
        <v>1.84</v>
      </c>
      <c r="N288" s="644" t="s">
        <v>153</v>
      </c>
      <c r="O288" s="838">
        <v>0.44</v>
      </c>
      <c r="P288" s="958">
        <v>43173</v>
      </c>
      <c r="Q288" s="958">
        <v>43188</v>
      </c>
      <c r="R288" s="736">
        <f t="shared" si="71"/>
        <v>4.5454545454545494</v>
      </c>
      <c r="S288" s="802">
        <f>IF(INDEX(Historical!$D$7:$D$1452,MATCH(B288,Historical!$B$7:$B$1452,0))=0,"n/a",(INDEX(Historical!$C$7:$C$1452,MATCH(B288,Historical!$B$7:$B$1452,0))/INDEX(Historical!$D$7:$D$1452,MATCH(B288,Historical!$B$7:$B$1452,0))-1)*100)</f>
        <v>4.7619047619047672</v>
      </c>
      <c r="T288" s="802">
        <f>IF(INDEX(Historical!$F$7:$F$1452,MATCH(B288,Historical!$B$7:$B$1452,0))=0,"n/a",((INDEX(Historical!$C$7:$C$1452,MATCH(B288,Historical!$B$7:$B$1452,0))/INDEX(Historical!$F$7:$F$1452,MATCH(B288,Historical!$B$7:$B$1452,0)))^(1/3)-1)*100)</f>
        <v>7.9265291666473336</v>
      </c>
      <c r="U288" s="802">
        <f>IF(INDEX(Historical!$I$7:$I$1452,MATCH(B288,Historical!$B$7:$B$1452,0))=0,"n/a",((INDEX(Historical!$C$7:$C$1452,MATCH(B288,Historical!$B$7:$B$1452,0))/INDEX(Historical!$I$7:$I$1452,MATCH(B288,Historical!$B$7:$B$1452,0)))^(1/5)-1)*100)</f>
        <v>34.490167754521849</v>
      </c>
      <c r="V288" s="802">
        <f>IF(INDEX(Historical!$O$7:$O$1452,MATCH(B288,Historical!$B$7:$B$1452,0))=0,"n/a",((INDEX(Historical!$C$7:$C$1452,MATCH(B288,Historical!$B$7:$B$1452,0))/INDEX(Historical!$O$7:$O$1452,MATCH(B288,Historical!$B$7:$B$1452,0)))^(1/10)-1)*100)</f>
        <v>13.874673044960195</v>
      </c>
      <c r="W288" s="803">
        <f t="shared" si="72"/>
        <v>2.4858364332448164</v>
      </c>
      <c r="X288" s="804">
        <f t="shared" si="73"/>
        <v>4.4218163787848521</v>
      </c>
      <c r="Y288" s="760"/>
      <c r="Z288" s="745">
        <f t="shared" si="74"/>
        <v>41.818181818181813</v>
      </c>
      <c r="AA288" s="678">
        <f t="shared" si="75"/>
        <v>14.920454545454545</v>
      </c>
      <c r="AB288" s="679">
        <v>12</v>
      </c>
      <c r="AC288" s="959">
        <v>4.4000000000000004</v>
      </c>
      <c r="AD288" s="959">
        <v>1.05</v>
      </c>
      <c r="AE288" s="959">
        <v>2.25</v>
      </c>
      <c r="AF288" s="959">
        <v>1.37</v>
      </c>
      <c r="AG288" s="959">
        <v>8.7999999999999989</v>
      </c>
      <c r="AH288" s="959">
        <v>1.0999999999999999</v>
      </c>
      <c r="AI288" s="959">
        <v>2.06</v>
      </c>
      <c r="AJ288" s="959">
        <v>7.8</v>
      </c>
      <c r="AK288" s="959">
        <v>14.2</v>
      </c>
      <c r="AL288" s="969">
        <v>1680</v>
      </c>
      <c r="AM288" s="964">
        <v>59.77</v>
      </c>
      <c r="AN288" s="959">
        <v>0</v>
      </c>
      <c r="AO288" s="845">
        <f t="shared" si="76"/>
        <v>22.372455021710103</v>
      </c>
      <c r="AP288" s="846">
        <f t="shared" si="77"/>
        <v>37.292909567164649</v>
      </c>
      <c r="AQ288" s="680">
        <f t="shared" si="78"/>
        <v>-4.6852635218509908</v>
      </c>
      <c r="AR288" s="745">
        <f>INDEX(Historical!$C$7:$C$1452,MATCH(B288,Historical!$B$7:$B$1452,0))*IF(AH288="n/a",1.03,IF(AH288&lt;0,1.01,IF(AH288&gt;10,1.1,(1+AH288/100))))</f>
        <v>1.7793599999999998</v>
      </c>
      <c r="AS288" s="678">
        <f t="shared" si="79"/>
        <v>1.8160148159999998</v>
      </c>
      <c r="AT288" s="678">
        <f t="shared" si="84"/>
        <v>1.9976162976</v>
      </c>
      <c r="AU288" s="678">
        <f t="shared" si="84"/>
        <v>2.1973779273600003</v>
      </c>
      <c r="AV288" s="678">
        <f t="shared" si="84"/>
        <v>2.4171157200960005</v>
      </c>
      <c r="AW288" s="745">
        <f t="shared" si="80"/>
        <v>10.207484761056001</v>
      </c>
      <c r="AX288" s="854">
        <f t="shared" si="81"/>
        <v>15.548339316155371</v>
      </c>
      <c r="AY288" s="1090">
        <v>0.82</v>
      </c>
      <c r="AZ288" s="964">
        <v>4.72</v>
      </c>
      <c r="BA288" s="964">
        <v>-23.400000000000002</v>
      </c>
      <c r="BB288" s="964">
        <v>-5.01</v>
      </c>
      <c r="BC288" s="964">
        <v>-13.61</v>
      </c>
      <c r="BE288" s="701">
        <v>2011</v>
      </c>
      <c r="BF288" s="986" t="e">
        <f>#VALUE!</f>
        <v>#VALUE!</v>
      </c>
      <c r="BG288" s="972">
        <v>1.0999999999999999</v>
      </c>
    </row>
    <row r="289" spans="1:59" ht="11.25" customHeight="1" x14ac:dyDescent="0.2">
      <c r="A289" s="645" t="s">
        <v>1188</v>
      </c>
      <c r="B289" s="651" t="s">
        <v>1189</v>
      </c>
      <c r="C289" s="1080" t="s">
        <v>109</v>
      </c>
      <c r="D289" s="1080" t="s">
        <v>4419</v>
      </c>
      <c r="E289" s="835">
        <v>7</v>
      </c>
      <c r="F289" s="554">
        <v>589</v>
      </c>
      <c r="G289" s="554" t="s">
        <v>107</v>
      </c>
      <c r="H289" s="554" t="s">
        <v>107</v>
      </c>
      <c r="I289" s="966">
        <v>60.44</v>
      </c>
      <c r="J289" s="745">
        <f t="shared" si="69"/>
        <v>3.8385175380542687</v>
      </c>
      <c r="K289" s="968">
        <v>0.57999999999999996</v>
      </c>
      <c r="L289" s="679">
        <v>4</v>
      </c>
      <c r="M289" s="736">
        <f t="shared" si="70"/>
        <v>2.3199999999999998</v>
      </c>
      <c r="N289" s="644" t="s">
        <v>322</v>
      </c>
      <c r="O289" s="838">
        <v>0.36</v>
      </c>
      <c r="P289" s="958">
        <v>43175</v>
      </c>
      <c r="Q289" s="958">
        <v>43189</v>
      </c>
      <c r="R289" s="736">
        <f t="shared" si="71"/>
        <v>61.111111111111107</v>
      </c>
      <c r="S289" s="802">
        <f>IF(INDEX(Historical!$D$7:$D$1452,MATCH(B289,Historical!$B$7:$B$1452,0))=0,"n/a",(INDEX(Historical!$C$7:$C$1452,MATCH(B289,Historical!$B$7:$B$1452,0))/INDEX(Historical!$D$7:$D$1452,MATCH(B289,Historical!$B$7:$B$1452,0))-1)*100)</f>
        <v>38.46153846153846</v>
      </c>
      <c r="T289" s="802">
        <f>IF(INDEX(Historical!$F$7:$F$1452,MATCH(B289,Historical!$B$7:$B$1452,0))=0,"n/a",((INDEX(Historical!$C$7:$C$1452,MATCH(B289,Historical!$B$7:$B$1452,0))/INDEX(Historical!$F$7:$F$1452,MATCH(B289,Historical!$B$7:$B$1452,0)))^(1/3)-1)*100)</f>
        <v>37.00134211888826</v>
      </c>
      <c r="U289" s="802">
        <f>IF(INDEX(Historical!$I$7:$I$1452,MATCH(B289,Historical!$B$7:$B$1452,0))=0,"n/a",((INDEX(Historical!$C$7:$C$1452,MATCH(B289,Historical!$B$7:$B$1452,0))/INDEX(Historical!$I$7:$I$1452,MATCH(B289,Historical!$B$7:$B$1452,0)))^(1/5)-1)*100)</f>
        <v>29.19940099556333</v>
      </c>
      <c r="V289" s="802">
        <f>IF(INDEX(Historical!$O$7:$O$1452,MATCH(B289,Historical!$B$7:$B$1452,0))=0,"n/a",((INDEX(Historical!$C$7:$C$1452,MATCH(B289,Historical!$B$7:$B$1452,0))/INDEX(Historical!$O$7:$O$1452,MATCH(B289,Historical!$B$7:$B$1452,0)))^(1/10)-1)*100)</f>
        <v>13.665914413936475</v>
      </c>
      <c r="W289" s="803">
        <f t="shared" si="72"/>
        <v>2.1366591441393656</v>
      </c>
      <c r="X289" s="804">
        <f t="shared" si="73"/>
        <v>2.630576666266967</v>
      </c>
      <c r="Y289" s="967" t="s">
        <v>1190</v>
      </c>
      <c r="Z289" s="745">
        <f t="shared" si="74"/>
        <v>26.697353279631759</v>
      </c>
      <c r="AA289" s="678">
        <f t="shared" si="75"/>
        <v>6.9551208285385506</v>
      </c>
      <c r="AB289" s="679">
        <v>12</v>
      </c>
      <c r="AC289" s="959">
        <v>8.69</v>
      </c>
      <c r="AD289" s="959">
        <v>0.63</v>
      </c>
      <c r="AE289" s="959">
        <v>1.28</v>
      </c>
      <c r="AF289" s="959">
        <v>1.1299999999999999</v>
      </c>
      <c r="AG289" s="959">
        <v>16.900000000000002</v>
      </c>
      <c r="AH289" s="959">
        <v>12.7</v>
      </c>
      <c r="AI289" s="959">
        <v>3.35</v>
      </c>
      <c r="AJ289" s="959">
        <v>11.1</v>
      </c>
      <c r="AK289" s="959">
        <v>11</v>
      </c>
      <c r="AL289" s="969">
        <v>649.73</v>
      </c>
      <c r="AM289" s="964">
        <v>0.3</v>
      </c>
      <c r="AN289" s="961">
        <v>30.18</v>
      </c>
      <c r="AO289" s="845">
        <f t="shared" si="76"/>
        <v>26.082797705079049</v>
      </c>
      <c r="AP289" s="846">
        <f t="shared" si="77"/>
        <v>33.037918533617599</v>
      </c>
      <c r="AQ289" s="680">
        <f t="shared" si="78"/>
        <v>-40.898255200606016</v>
      </c>
      <c r="AR289" s="745">
        <f>INDEX(Historical!$C$7:$C$1452,MATCH(B289,Historical!$B$7:$B$1452,0))*IF(AH289="n/a",1.03,IF(AH289&lt;0,1.01,IF(AH289&gt;10,1.1,(1+AH289/100))))</f>
        <v>1.5840000000000001</v>
      </c>
      <c r="AS289" s="678">
        <f t="shared" si="79"/>
        <v>1.6370640000000003</v>
      </c>
      <c r="AT289" s="678">
        <f t="shared" si="84"/>
        <v>1.8007704000000004</v>
      </c>
      <c r="AU289" s="678">
        <f t="shared" si="84"/>
        <v>1.9808474400000007</v>
      </c>
      <c r="AV289" s="678">
        <f t="shared" si="84"/>
        <v>2.1789321840000011</v>
      </c>
      <c r="AW289" s="745">
        <f t="shared" si="80"/>
        <v>9.1816140240000017</v>
      </c>
      <c r="AX289" s="854">
        <f t="shared" si="81"/>
        <v>15.191287266710789</v>
      </c>
      <c r="AY289" s="1090">
        <v>1.1200000000000001</v>
      </c>
      <c r="AZ289" s="964">
        <v>8.6300000000000008</v>
      </c>
      <c r="BA289" s="964">
        <v>-39.019999999999996</v>
      </c>
      <c r="BB289" s="964">
        <v>-7.64</v>
      </c>
      <c r="BC289" s="964">
        <v>-25.2</v>
      </c>
      <c r="BE289" s="701">
        <v>2012</v>
      </c>
      <c r="BF289" s="986" t="e">
        <f>#VALUE!</f>
        <v>#VALUE!</v>
      </c>
      <c r="BG289" s="972">
        <v>0.5</v>
      </c>
    </row>
    <row r="290" spans="1:59" ht="11.25" customHeight="1" x14ac:dyDescent="0.2">
      <c r="A290" s="566" t="s">
        <v>233</v>
      </c>
      <c r="B290" s="651" t="s">
        <v>234</v>
      </c>
      <c r="C290" s="1080" t="s">
        <v>4407</v>
      </c>
      <c r="D290" s="1080" t="s">
        <v>4408</v>
      </c>
      <c r="E290" s="835">
        <v>51</v>
      </c>
      <c r="F290" s="554">
        <v>25</v>
      </c>
      <c r="G290" s="554" t="s">
        <v>38</v>
      </c>
      <c r="H290" s="554" t="s">
        <v>38</v>
      </c>
      <c r="I290" s="959">
        <v>118.04</v>
      </c>
      <c r="J290" s="745">
        <f t="shared" si="69"/>
        <v>3.456455438834293</v>
      </c>
      <c r="K290" s="968">
        <v>1.02</v>
      </c>
      <c r="L290" s="679">
        <v>4</v>
      </c>
      <c r="M290" s="736">
        <f t="shared" si="70"/>
        <v>4.08</v>
      </c>
      <c r="N290" s="644" t="s">
        <v>221</v>
      </c>
      <c r="O290" s="838">
        <v>1</v>
      </c>
      <c r="P290" s="958">
        <v>43363</v>
      </c>
      <c r="Q290" s="958">
        <v>43388</v>
      </c>
      <c r="R290" s="736">
        <f t="shared" si="71"/>
        <v>2.0000000000000018</v>
      </c>
      <c r="S290" s="802">
        <f>IF(INDEX(Historical!$D$7:$D$1452,MATCH(B290,Historical!$B$7:$B$1452,0))=0,"n/a",(INDEX(Historical!$C$7:$C$1452,MATCH(B290,Historical!$B$7:$B$1452,0))/INDEX(Historical!$D$7:$D$1452,MATCH(B290,Historical!$B$7:$B$1452,0))-1)*100)</f>
        <v>3.6842105263158009</v>
      </c>
      <c r="T290" s="802">
        <f>IF(INDEX(Historical!$F$7:$F$1452,MATCH(B290,Historical!$B$7:$B$1452,0))=0,"n/a",((INDEX(Historical!$C$7:$C$1452,MATCH(B290,Historical!$B$7:$B$1452,0))/INDEX(Historical!$F$7:$F$1452,MATCH(B290,Historical!$B$7:$B$1452,0)))^(1/3)-1)*100)</f>
        <v>7.0689958887452553</v>
      </c>
      <c r="U290" s="802">
        <f>IF(INDEX(Historical!$I$7:$I$1452,MATCH(B290,Historical!$B$7:$B$1452,0))=0,"n/a",((INDEX(Historical!$C$7:$C$1452,MATCH(B290,Historical!$B$7:$B$1452,0))/INDEX(Historical!$I$7:$I$1452,MATCH(B290,Historical!$B$7:$B$1452,0)))^(1/5)-1)*100)</f>
        <v>7.069959425151251</v>
      </c>
      <c r="V290" s="802">
        <f>IF(INDEX(Historical!$O$7:$O$1452,MATCH(B290,Historical!$B$7:$B$1452,0))=0,"n/a",((INDEX(Historical!$C$7:$C$1452,MATCH(B290,Historical!$B$7:$B$1452,0))/INDEX(Historical!$O$7:$O$1452,MATCH(B290,Historical!$B$7:$B$1452,0)))^(1/10)-1)*100)</f>
        <v>5.3709592502297676</v>
      </c>
      <c r="W290" s="803">
        <f t="shared" si="72"/>
        <v>1.3163308630295045</v>
      </c>
      <c r="X290" s="804">
        <f t="shared" si="73"/>
        <v>1.1403160363147178</v>
      </c>
      <c r="Y290" s="651"/>
      <c r="Z290" s="745">
        <f t="shared" si="74"/>
        <v>141.17647058823528</v>
      </c>
      <c r="AA290" s="678">
        <f t="shared" si="75"/>
        <v>40.844290657439444</v>
      </c>
      <c r="AB290" s="679">
        <v>12</v>
      </c>
      <c r="AC290" s="959">
        <v>2.89</v>
      </c>
      <c r="AD290" s="959">
        <v>6.1</v>
      </c>
      <c r="AE290" s="959">
        <v>10.01</v>
      </c>
      <c r="AF290" s="959">
        <v>4.03</v>
      </c>
      <c r="AG290" s="959">
        <v>10.8</v>
      </c>
      <c r="AH290" s="959">
        <v>-5.6000000000000005</v>
      </c>
      <c r="AI290" s="959">
        <v>2.1</v>
      </c>
      <c r="AJ290" s="959">
        <v>6.2</v>
      </c>
      <c r="AK290" s="959">
        <v>6.7</v>
      </c>
      <c r="AL290" s="969">
        <v>9050</v>
      </c>
      <c r="AM290" s="964">
        <v>0.5</v>
      </c>
      <c r="AN290" s="959">
        <v>1.51</v>
      </c>
      <c r="AO290" s="845">
        <f t="shared" si="76"/>
        <v>-30.317875793453901</v>
      </c>
      <c r="AP290" s="846">
        <f t="shared" si="77"/>
        <v>10.526414863985543</v>
      </c>
      <c r="AQ290" s="680">
        <f t="shared" si="78"/>
        <v>170.47488390235338</v>
      </c>
      <c r="AR290" s="745">
        <f>INDEX(Historical!$C$7:$C$1452,MATCH(B290,Historical!$B$7:$B$1452,0))*IF(AH290="n/a",1.03,IF(AH290&lt;0,1.01,IF(AH290&gt;10,1.1,(1+AH290/100))))</f>
        <v>3.9794</v>
      </c>
      <c r="AS290" s="678">
        <f t="shared" si="79"/>
        <v>4.0629673999999998</v>
      </c>
      <c r="AT290" s="678">
        <f t="shared" si="84"/>
        <v>4.3351862157999994</v>
      </c>
      <c r="AU290" s="678">
        <f t="shared" si="84"/>
        <v>4.6256436922585991</v>
      </c>
      <c r="AV290" s="678">
        <f t="shared" si="84"/>
        <v>4.9355618196399247</v>
      </c>
      <c r="AW290" s="745">
        <f t="shared" si="80"/>
        <v>21.938759127698525</v>
      </c>
      <c r="AX290" s="854">
        <f t="shared" si="81"/>
        <v>18.585868457894378</v>
      </c>
      <c r="AY290" s="1090">
        <v>0.37</v>
      </c>
      <c r="AZ290" s="964">
        <v>10.93</v>
      </c>
      <c r="BA290" s="964">
        <v>-13</v>
      </c>
      <c r="BB290" s="964">
        <v>-6.72</v>
      </c>
      <c r="BC290" s="964">
        <v>-4.1000000000000005</v>
      </c>
      <c r="BE290" s="701">
        <v>1968</v>
      </c>
      <c r="BF290" s="986" t="e">
        <f>#VALUE!</f>
        <v>#VALUE!</v>
      </c>
      <c r="BG290" s="972">
        <v>3.5999999999999996</v>
      </c>
    </row>
    <row r="291" spans="1:59" s="882" customFormat="1" ht="11.25" customHeight="1" x14ac:dyDescent="0.2">
      <c r="A291" s="740" t="s">
        <v>589</v>
      </c>
      <c r="B291" s="890" t="s">
        <v>590</v>
      </c>
      <c r="C291" s="1080" t="s">
        <v>113</v>
      </c>
      <c r="D291" s="1080" t="s">
        <v>4443</v>
      </c>
      <c r="E291" s="862">
        <v>17</v>
      </c>
      <c r="F291" s="554">
        <v>188</v>
      </c>
      <c r="G291" s="1179" t="s">
        <v>116</v>
      </c>
      <c r="H291" s="1179" t="s">
        <v>116</v>
      </c>
      <c r="I291" s="863">
        <v>161.33000000000001</v>
      </c>
      <c r="J291" s="864">
        <f t="shared" si="69"/>
        <v>1.6116035455277999</v>
      </c>
      <c r="K291" s="865">
        <v>0.65</v>
      </c>
      <c r="L291" s="866">
        <v>4</v>
      </c>
      <c r="M291" s="867">
        <f t="shared" si="70"/>
        <v>2.6</v>
      </c>
      <c r="N291" s="868" t="s">
        <v>591</v>
      </c>
      <c r="O291" s="869">
        <v>0.5</v>
      </c>
      <c r="P291" s="870">
        <v>43273</v>
      </c>
      <c r="Q291" s="870">
        <v>43290</v>
      </c>
      <c r="R291" s="867">
        <f t="shared" si="71"/>
        <v>30.000000000000004</v>
      </c>
      <c r="S291" s="802">
        <f>IF(INDEX(Historical!$D$7:$D$1452,MATCH(B291,Historical!$B$7:$B$1452,0))=0,"n/a",(INDEX(Historical!$C$7:$C$1452,MATCH(B291,Historical!$B$7:$B$1452,0))/INDEX(Historical!$D$7:$D$1452,MATCH(B291,Historical!$B$7:$B$1452,0))-1)*100)</f>
        <v>38.46153846153846</v>
      </c>
      <c r="T291" s="802">
        <f>IF(INDEX(Historical!$F$7:$F$1452,MATCH(B291,Historical!$B$7:$B$1452,0))=0,"n/a",((INDEX(Historical!$C$7:$C$1452,MATCH(B291,Historical!$B$7:$B$1452,0))/INDEX(Historical!$F$7:$F$1452,MATCH(B291,Historical!$B$7:$B$1452,0)))^(1/3)-1)*100)</f>
        <v>37.001342118888282</v>
      </c>
      <c r="U291" s="802">
        <f>IF(INDEX(Historical!$I$7:$I$1452,MATCH(B291,Historical!$B$7:$B$1452,0))=0,"n/a",((INDEX(Historical!$C$7:$C$1452,MATCH(B291,Historical!$B$7:$B$1452,0))/INDEX(Historical!$I$7:$I$1452,MATCH(B291,Historical!$B$7:$B$1452,0)))^(1/5)-1)*100)</f>
        <v>27.22596365393921</v>
      </c>
      <c r="V291" s="802">
        <f>IF(INDEX(Historical!$O$7:$O$1452,MATCH(B291,Historical!$B$7:$B$1452,0))=0,"n/a",((INDEX(Historical!$C$7:$C$1452,MATCH(B291,Historical!$B$7:$B$1452,0))/INDEX(Historical!$O$7:$O$1452,MATCH(B291,Historical!$B$7:$B$1452,0)))^(1/10)-1)*100)</f>
        <v>16.525450277397582</v>
      </c>
      <c r="W291" s="871">
        <f t="shared" si="72"/>
        <v>1.6475172050940774</v>
      </c>
      <c r="X291" s="872">
        <f t="shared" si="73"/>
        <v>5.6720757612373358</v>
      </c>
      <c r="Y291" s="890"/>
      <c r="Z291" s="864">
        <f t="shared" si="74"/>
        <v>22.907488986784141</v>
      </c>
      <c r="AA291" s="874">
        <f t="shared" si="75"/>
        <v>14.21409691629956</v>
      </c>
      <c r="AB291" s="866">
        <v>5</v>
      </c>
      <c r="AC291" s="875">
        <v>11.35</v>
      </c>
      <c r="AD291" s="875">
        <v>1.46</v>
      </c>
      <c r="AE291" s="875">
        <v>0.63</v>
      </c>
      <c r="AF291" s="875">
        <v>2.19</v>
      </c>
      <c r="AG291" s="875">
        <v>25.900000000000002</v>
      </c>
      <c r="AH291" s="875">
        <v>-2.2999999999999998</v>
      </c>
      <c r="AI291" s="875">
        <v>11.15</v>
      </c>
      <c r="AJ291" s="875">
        <v>4.8</v>
      </c>
      <c r="AK291" s="875">
        <v>9.7100000000000009</v>
      </c>
      <c r="AL291" s="876">
        <v>43580</v>
      </c>
      <c r="AM291" s="877">
        <v>7.6700000000000008</v>
      </c>
      <c r="AN291" s="875">
        <v>0.9</v>
      </c>
      <c r="AO291" s="878">
        <f t="shared" si="76"/>
        <v>14.62347028316745</v>
      </c>
      <c r="AP291" s="879">
        <f t="shared" si="77"/>
        <v>28.83756719946701</v>
      </c>
      <c r="AQ291" s="880">
        <f t="shared" si="78"/>
        <v>17.622507760483085</v>
      </c>
      <c r="AR291" s="745">
        <f>INDEX(Historical!$C$7:$C$1452,MATCH(B291,Historical!$B$7:$B$1452,0))*IF(AH291="n/a",1.03,IF(AH291&lt;0,1.01,IF(AH291&gt;10,1.1,(1+AH291/100))))</f>
        <v>1.8180000000000001</v>
      </c>
      <c r="AS291" s="874">
        <f t="shared" si="79"/>
        <v>1.9998000000000002</v>
      </c>
      <c r="AT291" s="874">
        <f t="shared" si="84"/>
        <v>2.1939805800000003</v>
      </c>
      <c r="AU291" s="874">
        <f t="shared" si="84"/>
        <v>2.4070160943180001</v>
      </c>
      <c r="AV291" s="874">
        <f t="shared" si="84"/>
        <v>2.640737357076278</v>
      </c>
      <c r="AW291" s="864">
        <f t="shared" si="80"/>
        <v>11.059534031394277</v>
      </c>
      <c r="AX291" s="881">
        <f t="shared" si="81"/>
        <v>6.8552247141847618</v>
      </c>
      <c r="AY291" s="1091">
        <v>1.64</v>
      </c>
      <c r="AZ291" s="877">
        <v>6.88</v>
      </c>
      <c r="BA291" s="877">
        <v>-41.260000000000005</v>
      </c>
      <c r="BB291" s="877">
        <v>-22.42</v>
      </c>
      <c r="BC291" s="877">
        <v>-31.259999999999998</v>
      </c>
      <c r="BD291" s="1007"/>
      <c r="BE291" s="701">
        <v>2002</v>
      </c>
      <c r="BF291" s="986" t="e">
        <f>#VALUE!</f>
        <v>#VALUE!</v>
      </c>
      <c r="BG291" s="938">
        <v>9.5</v>
      </c>
    </row>
    <row r="292" spans="1:59" ht="11.25" customHeight="1" x14ac:dyDescent="0.2">
      <c r="A292" s="645" t="s">
        <v>1193</v>
      </c>
      <c r="B292" s="651" t="s">
        <v>1194</v>
      </c>
      <c r="C292" s="1080" t="s">
        <v>109</v>
      </c>
      <c r="D292" s="1080" t="s">
        <v>119</v>
      </c>
      <c r="E292" s="835">
        <v>7</v>
      </c>
      <c r="F292" s="554">
        <v>588</v>
      </c>
      <c r="G292" s="554" t="s">
        <v>107</v>
      </c>
      <c r="H292" s="554" t="s">
        <v>107</v>
      </c>
      <c r="I292" s="966">
        <v>31.44</v>
      </c>
      <c r="J292" s="745">
        <f t="shared" si="69"/>
        <v>3.8167938931297702</v>
      </c>
      <c r="K292" s="968">
        <v>0.3</v>
      </c>
      <c r="L292" s="679">
        <v>4</v>
      </c>
      <c r="M292" s="736">
        <f t="shared" si="70"/>
        <v>1.2</v>
      </c>
      <c r="N292" s="644" t="s">
        <v>322</v>
      </c>
      <c r="O292" s="843">
        <v>0.21238199999999999</v>
      </c>
      <c r="P292" s="958">
        <v>43174</v>
      </c>
      <c r="Q292" s="958">
        <v>43189</v>
      </c>
      <c r="R292" s="736">
        <f t="shared" si="71"/>
        <v>41.254908608074132</v>
      </c>
      <c r="S292" s="802">
        <f>IF(INDEX(Historical!$D$7:$D$1452,MATCH(B292,Historical!$B$7:$B$1452,0))=0,"n/a",(INDEX(Historical!$C$7:$C$1452,MATCH(B292,Historical!$B$7:$B$1452,0))/INDEX(Historical!$D$7:$D$1452,MATCH(B292,Historical!$B$7:$B$1452,0))-1)*100)</f>
        <v>15.909090909090917</v>
      </c>
      <c r="T292" s="802">
        <f>IF(INDEX(Historical!$F$7:$F$1452,MATCH(B292,Historical!$B$7:$B$1452,0))=0,"n/a",((INDEX(Historical!$C$7:$C$1452,MATCH(B292,Historical!$B$7:$B$1452,0))/INDEX(Historical!$F$7:$F$1452,MATCH(B292,Historical!$B$7:$B$1452,0)))^(1/3)-1)*100)</f>
        <v>15.264509429949701</v>
      </c>
      <c r="U292" s="802">
        <f>IF(INDEX(Historical!$I$7:$I$1452,MATCH(B292,Historical!$B$7:$B$1452,0))=0,"n/a",((INDEX(Historical!$C$7:$C$1452,MATCH(B292,Historical!$B$7:$B$1452,0))/INDEX(Historical!$I$7:$I$1452,MATCH(B292,Historical!$B$7:$B$1452,0)))^(1/5)-1)*100)</f>
        <v>16.418452350098221</v>
      </c>
      <c r="V292" s="802">
        <f>IF(INDEX(Historical!$O$7:$O$1452,MATCH(B292,Historical!$B$7:$B$1452,0))=0,"n/a",((INDEX(Historical!$C$7:$C$1452,MATCH(B292,Historical!$B$7:$B$1452,0))/INDEX(Historical!$O$7:$O$1452,MATCH(B292,Historical!$B$7:$B$1452,0)))^(1/10)-1)*100)</f>
        <v>0.33104662682446051</v>
      </c>
      <c r="W292" s="803">
        <f t="shared" si="72"/>
        <v>49.595588716885509</v>
      </c>
      <c r="X292" s="804" t="str">
        <f t="shared" si="73"/>
        <v>n/a</v>
      </c>
      <c r="Y292" s="754" t="s">
        <v>960</v>
      </c>
      <c r="Z292" s="745">
        <f t="shared" si="74"/>
        <v>53.571428571428569</v>
      </c>
      <c r="AA292" s="678">
        <f t="shared" si="75"/>
        <v>14.035714285714285</v>
      </c>
      <c r="AB292" s="679">
        <v>12</v>
      </c>
      <c r="AC292" s="959">
        <v>2.2400000000000002</v>
      </c>
      <c r="AD292" s="959">
        <v>1.02</v>
      </c>
      <c r="AE292" s="959">
        <v>1.33</v>
      </c>
      <c r="AF292" s="959">
        <v>1.83</v>
      </c>
      <c r="AG292" s="959">
        <v>18.099999999999998</v>
      </c>
      <c r="AH292" s="959">
        <v>-8.5</v>
      </c>
      <c r="AI292" s="959">
        <v>4.1099999999999994</v>
      </c>
      <c r="AJ292" s="959">
        <v>-7.6</v>
      </c>
      <c r="AK292" s="959">
        <v>13.700000000000001</v>
      </c>
      <c r="AL292" s="969">
        <v>8890</v>
      </c>
      <c r="AM292" s="964">
        <v>2.5</v>
      </c>
      <c r="AN292" s="959">
        <v>0.18</v>
      </c>
      <c r="AO292" s="845">
        <f t="shared" si="76"/>
        <v>6.199531957513706</v>
      </c>
      <c r="AP292" s="846">
        <f t="shared" si="77"/>
        <v>20.235246243227991</v>
      </c>
      <c r="AQ292" s="680">
        <f t="shared" si="78"/>
        <v>6.8443460633939468</v>
      </c>
      <c r="AR292" s="745">
        <f>INDEX(Historical!$C$7:$C$1452,MATCH(B292,Historical!$B$7:$B$1452,0))*IF(AH292="n/a",1.03,IF(AH292&lt;0,1.01,IF(AH292&gt;10,1.1,(1+AH292/100))))</f>
        <v>0.81035531999999999</v>
      </c>
      <c r="AS292" s="678">
        <f t="shared" si="79"/>
        <v>0.84366092365199996</v>
      </c>
      <c r="AT292" s="678">
        <f t="shared" si="84"/>
        <v>0.92802701601720006</v>
      </c>
      <c r="AU292" s="678">
        <f t="shared" si="84"/>
        <v>1.0208297176189201</v>
      </c>
      <c r="AV292" s="678">
        <f t="shared" si="84"/>
        <v>1.1229126893808121</v>
      </c>
      <c r="AW292" s="745">
        <f t="shared" si="80"/>
        <v>4.7257856666689326</v>
      </c>
      <c r="AX292" s="854">
        <f t="shared" si="81"/>
        <v>15.031124893985155</v>
      </c>
      <c r="AY292" s="1090">
        <v>0.81</v>
      </c>
      <c r="AZ292" s="964">
        <v>6.59</v>
      </c>
      <c r="BA292" s="964">
        <v>-26.06</v>
      </c>
      <c r="BB292" s="964">
        <v>-3.62</v>
      </c>
      <c r="BC292" s="964">
        <v>-15.540000000000001</v>
      </c>
      <c r="BE292" s="701">
        <v>2012</v>
      </c>
      <c r="BF292" s="986" t="e">
        <f>#VALUE!</f>
        <v>#VALUE!</v>
      </c>
      <c r="BG292" s="972">
        <v>8.9</v>
      </c>
    </row>
    <row r="293" spans="1:59" ht="11.25" customHeight="1" x14ac:dyDescent="0.2">
      <c r="A293" s="805" t="s">
        <v>2279</v>
      </c>
      <c r="B293" s="899" t="s">
        <v>2280</v>
      </c>
      <c r="C293" s="1080" t="s">
        <v>109</v>
      </c>
      <c r="D293" s="1080" t="s">
        <v>4427</v>
      </c>
      <c r="E293" s="835">
        <v>9</v>
      </c>
      <c r="F293" s="554">
        <v>422</v>
      </c>
      <c r="G293" s="554" t="s">
        <v>107</v>
      </c>
      <c r="H293" s="554" t="s">
        <v>107</v>
      </c>
      <c r="I293" s="973">
        <v>23.53</v>
      </c>
      <c r="J293" s="745">
        <f t="shared" si="69"/>
        <v>3.7399065023374414</v>
      </c>
      <c r="K293" s="566">
        <v>0.22</v>
      </c>
      <c r="L293" s="554">
        <v>4</v>
      </c>
      <c r="M293" s="736">
        <f t="shared" si="70"/>
        <v>0.88</v>
      </c>
      <c r="N293" s="554" t="s">
        <v>496</v>
      </c>
      <c r="O293" s="685">
        <v>0.18</v>
      </c>
      <c r="P293" s="725">
        <v>43462</v>
      </c>
      <c r="Q293" s="725">
        <v>43480</v>
      </c>
      <c r="R293" s="736">
        <f t="shared" si="71"/>
        <v>22.222222222222225</v>
      </c>
      <c r="S293" s="802">
        <f>IF(INDEX(Historical!$D$7:$D$1452,MATCH(B293,Historical!$B$7:$B$1452,0))=0,"n/a",(INDEX(Historical!$C$7:$C$1452,MATCH(B293,Historical!$B$7:$B$1452,0))/INDEX(Historical!$D$7:$D$1452,MATCH(B293,Historical!$B$7:$B$1452,0))-1)*100)</f>
        <v>13.207547169811317</v>
      </c>
      <c r="T293" s="802">
        <f>IF(INDEX(Historical!$F$7:$F$1452,MATCH(B293,Historical!$B$7:$B$1452,0))=0,"n/a",((INDEX(Historical!$C$7:$C$1452,MATCH(B293,Historical!$B$7:$B$1452,0))/INDEX(Historical!$F$7:$F$1452,MATCH(B293,Historical!$B$7:$B$1452,0)))^(1/3)-1)*100)</f>
        <v>5.5667191978000741</v>
      </c>
      <c r="U293" s="802">
        <f>IF(INDEX(Historical!$I$7:$I$1452,MATCH(B293,Historical!$B$7:$B$1452,0))=0,"n/a",((INDEX(Historical!$C$7:$C$1452,MATCH(B293,Historical!$B$7:$B$1452,0))/INDEX(Historical!$I$7:$I$1452,MATCH(B293,Historical!$B$7:$B$1452,0)))^(1/5)-1)*100)</f>
        <v>10.756634324829006</v>
      </c>
      <c r="V293" s="802">
        <f>IF(INDEX(Historical!$O$7:$O$1452,MATCH(B293,Historical!$B$7:$B$1452,0))=0,"n/a",((INDEX(Historical!$C$7:$C$1452,MATCH(B293,Historical!$B$7:$B$1452,0))/INDEX(Historical!$O$7:$O$1452,MATCH(B293,Historical!$B$7:$B$1452,0)))^(1/10)-1)*100)</f>
        <v>-9.8905719931865139</v>
      </c>
      <c r="W293" s="803" t="str">
        <f t="shared" si="72"/>
        <v>n/a</v>
      </c>
      <c r="X293" s="804">
        <f t="shared" si="73"/>
        <v>1.2086105982953939</v>
      </c>
      <c r="Y293" s="746"/>
      <c r="Z293" s="745">
        <f t="shared" si="74"/>
        <v>32.116788321167881</v>
      </c>
      <c r="AA293" s="678">
        <f t="shared" si="75"/>
        <v>8.5875912408759127</v>
      </c>
      <c r="AB293" s="679">
        <v>12</v>
      </c>
      <c r="AC293" s="972">
        <v>2.74</v>
      </c>
      <c r="AD293" s="972">
        <v>1.43</v>
      </c>
      <c r="AE293" s="959">
        <v>3.18</v>
      </c>
      <c r="AF293" s="959">
        <v>1.08</v>
      </c>
      <c r="AG293" s="959">
        <v>14.399999999999999</v>
      </c>
      <c r="AH293" s="959">
        <v>31.4</v>
      </c>
      <c r="AI293" s="959">
        <v>9.34</v>
      </c>
      <c r="AJ293" s="782">
        <v>8.9</v>
      </c>
      <c r="AK293" s="782">
        <v>6</v>
      </c>
      <c r="AL293" s="972">
        <v>15680</v>
      </c>
      <c r="AM293" s="972">
        <v>0.1</v>
      </c>
      <c r="AN293" s="972">
        <v>1</v>
      </c>
      <c r="AO293" s="845">
        <f t="shared" si="76"/>
        <v>5.9089495862905359</v>
      </c>
      <c r="AP293" s="846">
        <f t="shared" si="77"/>
        <v>14.496540827166449</v>
      </c>
      <c r="AQ293" s="680">
        <f t="shared" si="78"/>
        <v>-35.796855251316259</v>
      </c>
      <c r="AR293" s="745">
        <f>INDEX(Historical!$C$7:$C$1452,MATCH(B293,Historical!$B$7:$B$1452,0))*IF(AH293="n/a",1.03,IF(AH293&lt;0,1.01,IF(AH293&gt;10,1.1,(1+AH293/100))))</f>
        <v>0.66</v>
      </c>
      <c r="AS293" s="678">
        <f t="shared" si="79"/>
        <v>0.72164399999999995</v>
      </c>
      <c r="AT293" s="678">
        <f t="shared" si="84"/>
        <v>0.76494264000000001</v>
      </c>
      <c r="AU293" s="678">
        <f t="shared" si="84"/>
        <v>0.81083919840000007</v>
      </c>
      <c r="AV293" s="678">
        <f t="shared" si="84"/>
        <v>0.85948955030400009</v>
      </c>
      <c r="AW293" s="745">
        <f t="shared" si="80"/>
        <v>3.8169153887040004</v>
      </c>
      <c r="AX293" s="854">
        <f t="shared" si="81"/>
        <v>16.221484864870376</v>
      </c>
      <c r="AY293" s="831">
        <v>1.26</v>
      </c>
      <c r="AZ293" s="959">
        <v>6.370000000000001</v>
      </c>
      <c r="BA293" s="959">
        <v>-32.129999999999995</v>
      </c>
      <c r="BB293" s="959">
        <v>-9.5399999999999991</v>
      </c>
      <c r="BC293" s="959">
        <v>-19.88</v>
      </c>
      <c r="BE293" s="701">
        <v>2011</v>
      </c>
      <c r="BF293" s="986" t="e">
        <f>#VALUE!</f>
        <v>#VALUE!</v>
      </c>
      <c r="BG293" s="972">
        <v>1.5</v>
      </c>
    </row>
    <row r="294" spans="1:59" ht="11.25" customHeight="1" x14ac:dyDescent="0.2">
      <c r="A294" s="805" t="s">
        <v>2282</v>
      </c>
      <c r="B294" s="899" t="s">
        <v>2283</v>
      </c>
      <c r="C294" s="1080" t="s">
        <v>109</v>
      </c>
      <c r="D294" s="1080" t="s">
        <v>4427</v>
      </c>
      <c r="E294" s="835">
        <v>8</v>
      </c>
      <c r="F294" s="554">
        <v>475</v>
      </c>
      <c r="G294" s="554" t="s">
        <v>107</v>
      </c>
      <c r="H294" s="554" t="s">
        <v>107</v>
      </c>
      <c r="I294" s="973">
        <v>25.7</v>
      </c>
      <c r="J294" s="745">
        <f t="shared" si="69"/>
        <v>3.7354085603112841</v>
      </c>
      <c r="K294" s="566">
        <v>0.24</v>
      </c>
      <c r="L294" s="554">
        <v>4</v>
      </c>
      <c r="M294" s="736">
        <f t="shared" si="70"/>
        <v>0.96</v>
      </c>
      <c r="N294" s="554" t="s">
        <v>4252</v>
      </c>
      <c r="O294" s="685">
        <v>0.22</v>
      </c>
      <c r="P294" s="725">
        <v>43173</v>
      </c>
      <c r="Q294" s="725">
        <v>43192</v>
      </c>
      <c r="R294" s="736">
        <f t="shared" si="71"/>
        <v>9.0909090909090864</v>
      </c>
      <c r="S294" s="802">
        <f>IF(INDEX(Historical!$D$7:$D$1452,MATCH(B294,Historical!$B$7:$B$1452,0))=0,"n/a",(INDEX(Historical!$C$7:$C$1452,MATCH(B294,Historical!$B$7:$B$1452,0))/INDEX(Historical!$D$7:$D$1452,MATCH(B294,Historical!$B$7:$B$1452,0))-1)*100)</f>
        <v>4.9382716049382713</v>
      </c>
      <c r="T294" s="802">
        <f>IF(INDEX(Historical!$F$7:$F$1452,MATCH(B294,Historical!$B$7:$B$1452,0))=0,"n/a",((INDEX(Historical!$C$7:$C$1452,MATCH(B294,Historical!$B$7:$B$1452,0))/INDEX(Historical!$F$7:$F$1452,MATCH(B294,Historical!$B$7:$B$1452,0)))^(1/3)-1)*100)</f>
        <v>3.3497428041154853</v>
      </c>
      <c r="U294" s="802">
        <f>IF(INDEX(Historical!$I$7:$I$1452,MATCH(B294,Historical!$B$7:$B$1452,0))=0,"n/a",((INDEX(Historical!$C$7:$C$1452,MATCH(B294,Historical!$B$7:$B$1452,0))/INDEX(Historical!$I$7:$I$1452,MATCH(B294,Historical!$B$7:$B$1452,0)))^(1/5)-1)*100)</f>
        <v>8.3200405718355075</v>
      </c>
      <c r="V294" s="802">
        <f>IF(INDEX(Historical!$O$7:$O$1452,MATCH(B294,Historical!$B$7:$B$1452,0))=0,"n/a",((INDEX(Historical!$C$7:$C$1452,MATCH(B294,Historical!$B$7:$B$1452,0))/INDEX(Historical!$O$7:$O$1452,MATCH(B294,Historical!$B$7:$B$1452,0)))^(1/10)-1)*100)</f>
        <v>6.332520723438928</v>
      </c>
      <c r="W294" s="803">
        <f t="shared" si="72"/>
        <v>1.3138591937078163</v>
      </c>
      <c r="X294" s="804">
        <f t="shared" si="73"/>
        <v>2.1333437363680789</v>
      </c>
      <c r="Y294" s="746"/>
      <c r="Z294" s="745">
        <f t="shared" si="74"/>
        <v>39.506172839506171</v>
      </c>
      <c r="AA294" s="678">
        <f t="shared" si="75"/>
        <v>10.576131687242798</v>
      </c>
      <c r="AB294" s="679">
        <v>12</v>
      </c>
      <c r="AC294" s="972">
        <v>2.4300000000000002</v>
      </c>
      <c r="AD294" s="972">
        <v>1.32</v>
      </c>
      <c r="AE294" s="959">
        <v>2.88</v>
      </c>
      <c r="AF294" s="959">
        <v>1.0900000000000001</v>
      </c>
      <c r="AG294" s="959">
        <v>11.3</v>
      </c>
      <c r="AH294" s="959">
        <v>-8.1</v>
      </c>
      <c r="AI294" s="959">
        <v>3.45</v>
      </c>
      <c r="AJ294" s="782">
        <v>3.9</v>
      </c>
      <c r="AK294" s="782">
        <v>8</v>
      </c>
      <c r="AL294" s="972">
        <v>421.22</v>
      </c>
      <c r="AM294" s="972">
        <v>0.6</v>
      </c>
      <c r="AN294" s="972">
        <v>0.1</v>
      </c>
      <c r="AO294" s="845">
        <f t="shared" si="76"/>
        <v>1.4793174449039928</v>
      </c>
      <c r="AP294" s="846">
        <f t="shared" si="77"/>
        <v>12.055449132146791</v>
      </c>
      <c r="AQ294" s="680">
        <f t="shared" si="78"/>
        <v>-28.421034936249455</v>
      </c>
      <c r="AR294" s="745">
        <f>INDEX(Historical!$C$7:$C$1452,MATCH(B294,Historical!$B$7:$B$1452,0))*IF(AH294="n/a",1.03,IF(AH294&lt;0,1.01,IF(AH294&gt;10,1.1,(1+AH294/100))))</f>
        <v>0.85849999999999993</v>
      </c>
      <c r="AS294" s="678">
        <f t="shared" si="79"/>
        <v>0.88811824999999989</v>
      </c>
      <c r="AT294" s="678">
        <f t="shared" si="84"/>
        <v>0.9591677099999999</v>
      </c>
      <c r="AU294" s="678">
        <f t="shared" si="84"/>
        <v>1.0359011268</v>
      </c>
      <c r="AV294" s="678">
        <f t="shared" si="84"/>
        <v>1.1187732169440001</v>
      </c>
      <c r="AW294" s="745">
        <f t="shared" si="80"/>
        <v>4.8604603037440004</v>
      </c>
      <c r="AX294" s="854">
        <f t="shared" si="81"/>
        <v>18.912296901727629</v>
      </c>
      <c r="AY294" s="831">
        <v>1.03</v>
      </c>
      <c r="AZ294" s="959">
        <v>4.9399999999999995</v>
      </c>
      <c r="BA294" s="959">
        <v>-25.180000000000003</v>
      </c>
      <c r="BB294" s="959">
        <v>-8.1</v>
      </c>
      <c r="BC294" s="959">
        <v>-16.96</v>
      </c>
      <c r="BE294" s="701">
        <v>2011</v>
      </c>
      <c r="BF294" s="986" t="e">
        <f>#VALUE!</f>
        <v>#VALUE!</v>
      </c>
      <c r="BG294" s="972">
        <v>1</v>
      </c>
    </row>
    <row r="295" spans="1:59" ht="11.25" customHeight="1" x14ac:dyDescent="0.2">
      <c r="A295" s="566" t="s">
        <v>1195</v>
      </c>
      <c r="B295" s="651" t="s">
        <v>1196</v>
      </c>
      <c r="C295" s="1080" t="s">
        <v>109</v>
      </c>
      <c r="D295" s="1080" t="s">
        <v>119</v>
      </c>
      <c r="E295" s="835">
        <v>9</v>
      </c>
      <c r="F295" s="554">
        <v>391</v>
      </c>
      <c r="G295" s="554" t="s">
        <v>38</v>
      </c>
      <c r="H295" s="554" t="s">
        <v>38</v>
      </c>
      <c r="I295" s="966">
        <v>44.64</v>
      </c>
      <c r="J295" s="745">
        <f t="shared" si="69"/>
        <v>3.763440860215054</v>
      </c>
      <c r="K295" s="968">
        <v>0.42</v>
      </c>
      <c r="L295" s="679">
        <v>4</v>
      </c>
      <c r="M295" s="736">
        <f t="shared" si="70"/>
        <v>1.68</v>
      </c>
      <c r="N295" s="644" t="s">
        <v>150</v>
      </c>
      <c r="O295" s="838">
        <v>0.38</v>
      </c>
      <c r="P295" s="958">
        <v>43350</v>
      </c>
      <c r="Q295" s="958">
        <v>43360</v>
      </c>
      <c r="R295" s="736">
        <f t="shared" si="71"/>
        <v>10.52631578947368</v>
      </c>
      <c r="S295" s="802">
        <f>IF(INDEX(Historical!$D$7:$D$1452,MATCH(B295,Historical!$B$7:$B$1452,0))=0,"n/a",(INDEX(Historical!$C$7:$C$1452,MATCH(B295,Historical!$B$7:$B$1452,0))/INDEX(Historical!$D$7:$D$1452,MATCH(B295,Historical!$B$7:$B$1452,0))-1)*100)</f>
        <v>19.999999999999996</v>
      </c>
      <c r="T295" s="802">
        <f>IF(INDEX(Historical!$F$7:$F$1452,MATCH(B295,Historical!$B$7:$B$1452,0))=0,"n/a",((INDEX(Historical!$C$7:$C$1452,MATCH(B295,Historical!$B$7:$B$1452,0))/INDEX(Historical!$F$7:$F$1452,MATCH(B295,Historical!$B$7:$B$1452,0)))^(1/3)-1)*100)</f>
        <v>19.681696117715084</v>
      </c>
      <c r="U295" s="802">
        <f>IF(INDEX(Historical!$I$7:$I$1452,MATCH(B295,Historical!$B$7:$B$1452,0))=0,"n/a",((INDEX(Historical!$C$7:$C$1452,MATCH(B295,Historical!$B$7:$B$1452,0))/INDEX(Historical!$I$7:$I$1452,MATCH(B295,Historical!$B$7:$B$1452,0)))^(1/5)-1)*100)</f>
        <v>36.851085783726333</v>
      </c>
      <c r="V295" s="802" t="str">
        <f>IF(INDEX(Historical!$O$7:$O$1452,MATCH(B295,Historical!$B$7:$B$1452,0))=0,"n/a",((INDEX(Historical!$C$7:$C$1452,MATCH(B295,Historical!$B$7:$B$1452,0))/INDEX(Historical!$O$7:$O$1452,MATCH(B295,Historical!$B$7:$B$1452,0)))^(1/10)-1)*100)</f>
        <v>n/a</v>
      </c>
      <c r="W295" s="803" t="str">
        <f t="shared" si="72"/>
        <v>n/a</v>
      </c>
      <c r="X295" s="804" t="str">
        <f t="shared" si="73"/>
        <v>n/a</v>
      </c>
      <c r="Y295" s="651"/>
      <c r="Z295" s="745">
        <f t="shared" si="74"/>
        <v>38.799076212471128</v>
      </c>
      <c r="AA295" s="678">
        <f t="shared" si="75"/>
        <v>10.309468822170901</v>
      </c>
      <c r="AB295" s="679">
        <v>12</v>
      </c>
      <c r="AC295" s="959">
        <v>4.33</v>
      </c>
      <c r="AD295" s="959">
        <v>0.82</v>
      </c>
      <c r="AE295" s="959">
        <v>0.88</v>
      </c>
      <c r="AF295" s="959">
        <v>1.37</v>
      </c>
      <c r="AG295" s="959">
        <v>17</v>
      </c>
      <c r="AH295" s="959">
        <v>-11</v>
      </c>
      <c r="AI295" s="959">
        <v>3.2300000000000004</v>
      </c>
      <c r="AJ295" s="959">
        <v>-0.1</v>
      </c>
      <c r="AK295" s="959">
        <v>12.5</v>
      </c>
      <c r="AL295" s="969">
        <v>5120</v>
      </c>
      <c r="AM295" s="964">
        <v>0.4</v>
      </c>
      <c r="AN295" s="959">
        <v>0.22</v>
      </c>
      <c r="AO295" s="845">
        <f t="shared" si="76"/>
        <v>30.30505782177049</v>
      </c>
      <c r="AP295" s="846">
        <f t="shared" si="77"/>
        <v>40.614526643941389</v>
      </c>
      <c r="AQ295" s="680">
        <f t="shared" si="78"/>
        <v>-20.770453641546816</v>
      </c>
      <c r="AR295" s="745">
        <f>INDEX(Historical!$C$7:$C$1452,MATCH(B295,Historical!$B$7:$B$1452,0))*IF(AH295="n/a",1.03,IF(AH295&lt;0,1.01,IF(AH295&gt;10,1.1,(1+AH295/100))))</f>
        <v>1.4543999999999999</v>
      </c>
      <c r="AS295" s="678">
        <f t="shared" si="79"/>
        <v>1.5013771199999999</v>
      </c>
      <c r="AT295" s="678">
        <f t="shared" si="84"/>
        <v>1.6515148319999999</v>
      </c>
      <c r="AU295" s="678">
        <f t="shared" si="84"/>
        <v>1.8166663152</v>
      </c>
      <c r="AV295" s="678">
        <f t="shared" si="84"/>
        <v>1.9983329467200002</v>
      </c>
      <c r="AW295" s="745">
        <f t="shared" si="80"/>
        <v>8.4222912139199995</v>
      </c>
      <c r="AX295" s="854">
        <f t="shared" si="81"/>
        <v>18.867139816129029</v>
      </c>
      <c r="AY295" s="1090">
        <v>0.85</v>
      </c>
      <c r="AZ295" s="964">
        <v>6.39</v>
      </c>
      <c r="BA295" s="964">
        <v>-28.82</v>
      </c>
      <c r="BB295" s="964">
        <v>-1.9800000000000002</v>
      </c>
      <c r="BC295" s="964">
        <v>-14.04</v>
      </c>
      <c r="BE295" s="701">
        <v>2010</v>
      </c>
      <c r="BF295" s="986" t="e">
        <f>#VALUE!</f>
        <v>#VALUE!</v>
      </c>
      <c r="BG295" s="972">
        <v>6</v>
      </c>
    </row>
    <row r="296" spans="1:59" ht="11.25" customHeight="1" x14ac:dyDescent="0.2">
      <c r="A296" s="566" t="s">
        <v>3860</v>
      </c>
      <c r="B296" s="651" t="s">
        <v>3861</v>
      </c>
      <c r="C296" s="1080" t="s">
        <v>109</v>
      </c>
      <c r="D296" s="1080" t="s">
        <v>4427</v>
      </c>
      <c r="E296" s="835">
        <v>5</v>
      </c>
      <c r="F296" s="554">
        <v>824</v>
      </c>
      <c r="G296" s="554" t="s">
        <v>107</v>
      </c>
      <c r="H296" s="554" t="s">
        <v>107</v>
      </c>
      <c r="I296" s="970">
        <v>26.3</v>
      </c>
      <c r="J296" s="745">
        <f t="shared" si="69"/>
        <v>4.4106463878326991</v>
      </c>
      <c r="K296" s="974">
        <v>0.28999999999999998</v>
      </c>
      <c r="L296" s="701">
        <v>4</v>
      </c>
      <c r="M296" s="736">
        <f t="shared" si="70"/>
        <v>1.1599999999999999</v>
      </c>
      <c r="N296" s="701" t="s">
        <v>728</v>
      </c>
      <c r="O296" s="839">
        <v>0.24</v>
      </c>
      <c r="P296" s="725">
        <v>43287</v>
      </c>
      <c r="Q296" s="725">
        <v>43312</v>
      </c>
      <c r="R296" s="736">
        <f t="shared" si="71"/>
        <v>20.833333333333329</v>
      </c>
      <c r="S296" s="802">
        <f>IF(INDEX(Historical!$D$7:$D$1452,MATCH(B296,Historical!$B$7:$B$1452,0))=0,"n/a",(INDEX(Historical!$C$7:$C$1452,MATCH(B296,Historical!$B$7:$B$1452,0))/INDEX(Historical!$D$7:$D$1452,MATCH(B296,Historical!$B$7:$B$1452,0))-1)*100)</f>
        <v>4.840508587999115</v>
      </c>
      <c r="T296" s="802">
        <f>IF(INDEX(Historical!$F$7:$F$1452,MATCH(B296,Historical!$B$7:$B$1452,0))=0,"n/a",((INDEX(Historical!$C$7:$C$1452,MATCH(B296,Historical!$B$7:$B$1452,0))/INDEX(Historical!$F$7:$F$1452,MATCH(B296,Historical!$B$7:$B$1452,0)))^(1/3)-1)*100)</f>
        <v>4.7856791051444025</v>
      </c>
      <c r="U296" s="802">
        <f>IF(INDEX(Historical!$I$7:$I$1452,MATCH(B296,Historical!$B$7:$B$1452,0))=0,"n/a",((INDEX(Historical!$C$7:$C$1452,MATCH(B296,Historical!$B$7:$B$1452,0))/INDEX(Historical!$I$7:$I$1452,MATCH(B296,Historical!$B$7:$B$1452,0)))^(1/5)-1)*100)</f>
        <v>3.8769076158921667</v>
      </c>
      <c r="V296" s="802">
        <f>IF(INDEX(Historical!$O$7:$O$1452,MATCH(B296,Historical!$B$7:$B$1452,0))=0,"n/a",((INDEX(Historical!$C$7:$C$1452,MATCH(B296,Historical!$B$7:$B$1452,0))/INDEX(Historical!$O$7:$O$1452,MATCH(B296,Historical!$B$7:$B$1452,0)))^(1/10)-1)*100)</f>
        <v>3.4826778041185058</v>
      </c>
      <c r="W296" s="803">
        <f t="shared" si="72"/>
        <v>1.1131973251466032</v>
      </c>
      <c r="X296" s="804">
        <f t="shared" si="73"/>
        <v>0.46153662093954362</v>
      </c>
      <c r="Y296" s="651"/>
      <c r="Z296" s="745">
        <f t="shared" si="74"/>
        <v>56.038647342995176</v>
      </c>
      <c r="AA296" s="678">
        <f t="shared" si="75"/>
        <v>12.705314009661837</v>
      </c>
      <c r="AB296" s="554">
        <v>12</v>
      </c>
      <c r="AC296" s="970">
        <v>2.0699999999999998</v>
      </c>
      <c r="AD296" s="970" t="s">
        <v>138</v>
      </c>
      <c r="AE296" s="970">
        <v>4.33</v>
      </c>
      <c r="AF296" s="970">
        <v>1.54</v>
      </c>
      <c r="AG296" s="970">
        <v>12.2</v>
      </c>
      <c r="AH296" s="970">
        <v>9.6</v>
      </c>
      <c r="AI296" s="970" t="s">
        <v>138</v>
      </c>
      <c r="AJ296" s="970">
        <v>8.4</v>
      </c>
      <c r="AK296" s="970" t="s">
        <v>138</v>
      </c>
      <c r="AL296" s="970">
        <v>292.98</v>
      </c>
      <c r="AM296" s="970">
        <v>2.1</v>
      </c>
      <c r="AN296" s="970">
        <v>0</v>
      </c>
      <c r="AO296" s="845">
        <f t="shared" si="76"/>
        <v>-4.4177600059369713</v>
      </c>
      <c r="AP296" s="846">
        <f t="shared" si="77"/>
        <v>8.2875540037248658</v>
      </c>
      <c r="AQ296" s="680">
        <f t="shared" si="78"/>
        <v>-6.7472167233856073</v>
      </c>
      <c r="AR296" s="745">
        <f>INDEX(Historical!$C$7:$C$1452,MATCH(B296,Historical!$B$7:$B$1452,0))*IF(AH296="n/a",1.03,IF(AH296&lt;0,1.01,IF(AH296&gt;10,1.1,(1+AH296/100))))</f>
        <v>1.03024</v>
      </c>
      <c r="AS296" s="678">
        <f t="shared" si="79"/>
        <v>1.0611472000000002</v>
      </c>
      <c r="AT296" s="678">
        <f t="shared" si="84"/>
        <v>1.0929816160000003</v>
      </c>
      <c r="AU296" s="678">
        <f t="shared" si="84"/>
        <v>1.1257710644800003</v>
      </c>
      <c r="AV296" s="678">
        <f t="shared" si="84"/>
        <v>1.1595441964144004</v>
      </c>
      <c r="AW296" s="745">
        <f t="shared" si="80"/>
        <v>5.4696840768944019</v>
      </c>
      <c r="AX296" s="854">
        <f t="shared" si="81"/>
        <v>20.797277858914075</v>
      </c>
      <c r="AY296" s="831">
        <v>0.68</v>
      </c>
      <c r="AZ296" s="972">
        <v>5.2</v>
      </c>
      <c r="BA296" s="972">
        <v>-16.8</v>
      </c>
      <c r="BB296" s="972">
        <v>-4.1500000000000004</v>
      </c>
      <c r="BC296" s="972">
        <v>-8.0500000000000007</v>
      </c>
      <c r="BE296" s="701">
        <v>2014</v>
      </c>
      <c r="BF296" s="986" t="e">
        <f>#VALUE!</f>
        <v>#VALUE!</v>
      </c>
      <c r="BG296" s="972">
        <v>1.2</v>
      </c>
    </row>
    <row r="297" spans="1:59" ht="11.25" customHeight="1" x14ac:dyDescent="0.2">
      <c r="A297" s="645" t="s">
        <v>3862</v>
      </c>
      <c r="B297" s="651" t="s">
        <v>3863</v>
      </c>
      <c r="C297" s="1080" t="s">
        <v>109</v>
      </c>
      <c r="D297" s="1080" t="s">
        <v>4427</v>
      </c>
      <c r="E297" s="835">
        <v>5</v>
      </c>
      <c r="F297" s="554">
        <v>777</v>
      </c>
      <c r="G297" s="554" t="s">
        <v>107</v>
      </c>
      <c r="H297" s="554" t="s">
        <v>107</v>
      </c>
      <c r="I297" s="966">
        <v>24.54</v>
      </c>
      <c r="J297" s="745">
        <f t="shared" si="69"/>
        <v>3.2599837000815</v>
      </c>
      <c r="K297" s="968">
        <v>0.2</v>
      </c>
      <c r="L297" s="679">
        <v>4</v>
      </c>
      <c r="M297" s="736">
        <f t="shared" si="70"/>
        <v>0.8</v>
      </c>
      <c r="N297" s="644" t="s">
        <v>542</v>
      </c>
      <c r="O297" s="838">
        <v>0.18</v>
      </c>
      <c r="P297" s="695">
        <v>43125</v>
      </c>
      <c r="Q297" s="695">
        <v>43133</v>
      </c>
      <c r="R297" s="736">
        <f t="shared" si="71"/>
        <v>11.111111111111121</v>
      </c>
      <c r="S297" s="802">
        <f>IF(INDEX(Historical!$D$7:$D$1452,MATCH(B297,Historical!$B$7:$B$1452,0))=0,"n/a",(INDEX(Historical!$C$7:$C$1452,MATCH(B297,Historical!$B$7:$B$1452,0))/INDEX(Historical!$D$7:$D$1452,MATCH(B297,Historical!$B$7:$B$1452,0))-1)*100)</f>
        <v>5.8823529411764497</v>
      </c>
      <c r="T297" s="802">
        <f>IF(INDEX(Historical!$F$7:$F$1452,MATCH(B297,Historical!$B$7:$B$1452,0))=0,"n/a",((INDEX(Historical!$C$7:$C$1452,MATCH(B297,Historical!$B$7:$B$1452,0))/INDEX(Historical!$F$7:$F$1452,MATCH(B297,Historical!$B$7:$B$1452,0)))^(1/3)-1)*100)</f>
        <v>8.0983869874452274</v>
      </c>
      <c r="U297" s="802">
        <f>IF(INDEX(Historical!$I$7:$I$1452,MATCH(B297,Historical!$B$7:$B$1452,0))=0,"n/a",((INDEX(Historical!$C$7:$C$1452,MATCH(B297,Historical!$B$7:$B$1452,0))/INDEX(Historical!$I$7:$I$1452,MATCH(B297,Historical!$B$7:$B$1452,0)))^(1/5)-1)*100)</f>
        <v>8.4471771197698544</v>
      </c>
      <c r="V297" s="802">
        <f>IF(INDEX(Historical!$O$7:$O$1452,MATCH(B297,Historical!$B$7:$B$1452,0))=0,"n/a",((INDEX(Historical!$C$7:$C$1452,MATCH(B297,Historical!$B$7:$B$1452,0))/INDEX(Historical!$O$7:$O$1452,MATCH(B297,Historical!$B$7:$B$1452,0)))^(1/10)-1)*100)</f>
        <v>-10.404154015923783</v>
      </c>
      <c r="W297" s="803" t="str">
        <f t="shared" si="72"/>
        <v>n/a</v>
      </c>
      <c r="X297" s="804">
        <f t="shared" si="73"/>
        <v>0.41407730979263996</v>
      </c>
      <c r="Y297" s="759"/>
      <c r="Z297" s="745">
        <f t="shared" si="74"/>
        <v>41.884816753926707</v>
      </c>
      <c r="AA297" s="678">
        <f t="shared" si="75"/>
        <v>12.848167539267015</v>
      </c>
      <c r="AB297" s="679">
        <v>12</v>
      </c>
      <c r="AC297" s="959">
        <v>1.91</v>
      </c>
      <c r="AD297" s="959">
        <v>2.14</v>
      </c>
      <c r="AE297" s="959">
        <v>4.34</v>
      </c>
      <c r="AF297" s="959">
        <v>1.23</v>
      </c>
      <c r="AG297" s="959">
        <v>9</v>
      </c>
      <c r="AH297" s="959">
        <v>17</v>
      </c>
      <c r="AI297" s="959">
        <v>13.63</v>
      </c>
      <c r="AJ297" s="959">
        <v>20.399999999999999</v>
      </c>
      <c r="AK297" s="959">
        <v>6</v>
      </c>
      <c r="AL297" s="969">
        <v>1230</v>
      </c>
      <c r="AM297" s="964">
        <v>5.0999999999999996</v>
      </c>
      <c r="AN297" s="959">
        <v>0.23</v>
      </c>
      <c r="AO297" s="845">
        <f t="shared" si="76"/>
        <v>-1.1410067194156603</v>
      </c>
      <c r="AP297" s="846">
        <f t="shared" si="77"/>
        <v>11.707160819851355</v>
      </c>
      <c r="AQ297" s="680">
        <f t="shared" si="78"/>
        <v>-16.192691718049034</v>
      </c>
      <c r="AR297" s="745">
        <f>INDEX(Historical!$C$7:$C$1452,MATCH(B297,Historical!$B$7:$B$1452,0))*IF(AH297="n/a",1.03,IF(AH297&lt;0,1.01,IF(AH297&gt;10,1.1,(1+AH297/100))))</f>
        <v>0.79200000000000004</v>
      </c>
      <c r="AS297" s="678">
        <f t="shared" si="79"/>
        <v>0.87120000000000009</v>
      </c>
      <c r="AT297" s="678">
        <f t="shared" si="84"/>
        <v>0.92347200000000018</v>
      </c>
      <c r="AU297" s="678">
        <f t="shared" si="84"/>
        <v>0.97888032000000025</v>
      </c>
      <c r="AV297" s="678">
        <f t="shared" si="84"/>
        <v>1.0376131392000003</v>
      </c>
      <c r="AW297" s="745">
        <f t="shared" si="80"/>
        <v>4.6031654592000013</v>
      </c>
      <c r="AX297" s="854">
        <f t="shared" si="81"/>
        <v>18.757805457212719</v>
      </c>
      <c r="AY297" s="1090">
        <v>1.1000000000000001</v>
      </c>
      <c r="AZ297" s="964">
        <v>6.1</v>
      </c>
      <c r="BA297" s="964">
        <v>-26.200000000000003</v>
      </c>
      <c r="BB297" s="964">
        <v>-9.370000000000001</v>
      </c>
      <c r="BC297" s="964">
        <v>-18.920000000000002</v>
      </c>
      <c r="BE297" s="701">
        <v>2014</v>
      </c>
      <c r="BF297" s="986" t="e">
        <f>#VALUE!</f>
        <v>#VALUE!</v>
      </c>
      <c r="BG297" s="972">
        <v>1.0999999999999999</v>
      </c>
    </row>
    <row r="298" spans="1:59" ht="11.25" customHeight="1" x14ac:dyDescent="0.2">
      <c r="A298" s="645" t="s">
        <v>1199</v>
      </c>
      <c r="B298" s="651" t="s">
        <v>1200</v>
      </c>
      <c r="C298" s="1080" t="s">
        <v>109</v>
      </c>
      <c r="D298" s="1080" t="s">
        <v>4427</v>
      </c>
      <c r="E298" s="835">
        <v>6</v>
      </c>
      <c r="F298" s="554">
        <v>677</v>
      </c>
      <c r="G298" s="554" t="s">
        <v>107</v>
      </c>
      <c r="H298" s="554" t="s">
        <v>107</v>
      </c>
      <c r="I298" s="966">
        <v>19.510000000000002</v>
      </c>
      <c r="J298" s="745">
        <f t="shared" si="69"/>
        <v>2.8703229113275244</v>
      </c>
      <c r="K298" s="968">
        <v>0.14000000000000001</v>
      </c>
      <c r="L298" s="679">
        <v>4</v>
      </c>
      <c r="M298" s="736">
        <f t="shared" si="70"/>
        <v>0.56000000000000005</v>
      </c>
      <c r="N298" s="644" t="s">
        <v>108</v>
      </c>
      <c r="O298" s="838">
        <v>0.13</v>
      </c>
      <c r="P298" s="695">
        <v>43133</v>
      </c>
      <c r="Q298" s="695">
        <v>43146</v>
      </c>
      <c r="R298" s="736">
        <f t="shared" si="71"/>
        <v>7.6923076923076987</v>
      </c>
      <c r="S298" s="802">
        <f>IF(INDEX(Historical!$D$7:$D$1452,MATCH(B298,Historical!$B$7:$B$1452,0))=0,"n/a",(INDEX(Historical!$C$7:$C$1452,MATCH(B298,Historical!$B$7:$B$1452,0))/INDEX(Historical!$D$7:$D$1452,MATCH(B298,Historical!$B$7:$B$1452,0))-1)*100)</f>
        <v>8.3333333333333481</v>
      </c>
      <c r="T298" s="802">
        <f>IF(INDEX(Historical!$F$7:$F$1452,MATCH(B298,Historical!$B$7:$B$1452,0))=0,"n/a",((INDEX(Historical!$C$7:$C$1452,MATCH(B298,Historical!$B$7:$B$1452,0))/INDEX(Historical!$F$7:$F$1452,MATCH(B298,Historical!$B$7:$B$1452,0)))^(1/3)-1)*100)</f>
        <v>7.3786693294802586</v>
      </c>
      <c r="U298" s="802">
        <f>IF(INDEX(Historical!$I$7:$I$1452,MATCH(B298,Historical!$B$7:$B$1452,0))=0,"n/a",((INDEX(Historical!$C$7:$C$1452,MATCH(B298,Historical!$B$7:$B$1452,0))/INDEX(Historical!$I$7:$I$1452,MATCH(B298,Historical!$B$7:$B$1452,0)))^(1/5)-1)*100)</f>
        <v>30.009492078866451</v>
      </c>
      <c r="V298" s="802">
        <f>IF(INDEX(Historical!$O$7:$O$1452,MATCH(B298,Historical!$B$7:$B$1452,0))=0,"n/a",((INDEX(Historical!$C$7:$C$1452,MATCH(B298,Historical!$B$7:$B$1452,0))/INDEX(Historical!$O$7:$O$1452,MATCH(B298,Historical!$B$7:$B$1452,0)))^(1/10)-1)*100)</f>
        <v>15.093107438043196</v>
      </c>
      <c r="W298" s="803">
        <f t="shared" si="72"/>
        <v>1.9882911588653707</v>
      </c>
      <c r="X298" s="804" t="str">
        <f t="shared" si="73"/>
        <v>n/a</v>
      </c>
      <c r="Y298" s="759"/>
      <c r="Z298" s="745">
        <f t="shared" si="74"/>
        <v>29.015544041450781</v>
      </c>
      <c r="AA298" s="678">
        <f t="shared" si="75"/>
        <v>10.108808290155441</v>
      </c>
      <c r="AB298" s="679">
        <v>12</v>
      </c>
      <c r="AC298" s="959">
        <v>1.93</v>
      </c>
      <c r="AD298" s="959">
        <v>1.26</v>
      </c>
      <c r="AE298" s="959">
        <v>2.0299999999999998</v>
      </c>
      <c r="AF298" s="959">
        <v>0.95</v>
      </c>
      <c r="AG298" s="959">
        <v>9.3000000000000007</v>
      </c>
      <c r="AH298" s="959">
        <v>-16.2</v>
      </c>
      <c r="AI298" s="959">
        <v>9.65</v>
      </c>
      <c r="AJ298" s="959">
        <v>-2.7</v>
      </c>
      <c r="AK298" s="959">
        <v>8</v>
      </c>
      <c r="AL298" s="969">
        <v>174.81</v>
      </c>
      <c r="AM298" s="964">
        <v>3.2</v>
      </c>
      <c r="AN298" s="959">
        <v>0.19</v>
      </c>
      <c r="AO298" s="845">
        <f t="shared" si="76"/>
        <v>22.771006700038537</v>
      </c>
      <c r="AP298" s="846">
        <f t="shared" si="77"/>
        <v>32.879814990193978</v>
      </c>
      <c r="AQ298" s="680">
        <f t="shared" si="78"/>
        <v>-34.668816784877897</v>
      </c>
      <c r="AR298" s="745">
        <f>INDEX(Historical!$C$7:$C$1452,MATCH(B298,Historical!$B$7:$B$1452,0))*IF(AH298="n/a",1.03,IF(AH298&lt;0,1.01,IF(AH298&gt;10,1.1,(1+AH298/100))))</f>
        <v>0.5252</v>
      </c>
      <c r="AS298" s="678">
        <f t="shared" si="79"/>
        <v>0.5758818</v>
      </c>
      <c r="AT298" s="678">
        <f t="shared" si="84"/>
        <v>0.62195234399999999</v>
      </c>
      <c r="AU298" s="678">
        <f t="shared" si="84"/>
        <v>0.67170853151999999</v>
      </c>
      <c r="AV298" s="678">
        <f t="shared" si="84"/>
        <v>0.72544521404160001</v>
      </c>
      <c r="AW298" s="745">
        <f t="shared" si="80"/>
        <v>3.1201878895616</v>
      </c>
      <c r="AX298" s="854">
        <f t="shared" si="81"/>
        <v>15.992762119741668</v>
      </c>
      <c r="AY298" s="1090">
        <v>0.75</v>
      </c>
      <c r="AZ298" s="964">
        <v>4</v>
      </c>
      <c r="BA298" s="964">
        <v>-27.61</v>
      </c>
      <c r="BB298" s="964">
        <v>-4.47</v>
      </c>
      <c r="BC298" s="964">
        <v>-17</v>
      </c>
      <c r="BE298" s="701">
        <v>2013</v>
      </c>
      <c r="BF298" s="986" t="e">
        <f>#VALUE!</f>
        <v>#VALUE!</v>
      </c>
      <c r="BG298" s="972">
        <v>0.89999999999999991</v>
      </c>
    </row>
    <row r="299" spans="1:59" ht="11.25" customHeight="1" x14ac:dyDescent="0.2">
      <c r="A299" s="645" t="s">
        <v>1201</v>
      </c>
      <c r="B299" s="651" t="s">
        <v>1202</v>
      </c>
      <c r="C299" s="1080" t="s">
        <v>109</v>
      </c>
      <c r="D299" s="1080" t="s">
        <v>4427</v>
      </c>
      <c r="E299" s="835">
        <v>7</v>
      </c>
      <c r="F299" s="554">
        <v>619</v>
      </c>
      <c r="G299" s="554" t="s">
        <v>38</v>
      </c>
      <c r="H299" s="554" t="s">
        <v>38</v>
      </c>
      <c r="I299" s="966">
        <v>31.48</v>
      </c>
      <c r="J299" s="745">
        <f t="shared" si="69"/>
        <v>2.6683608640406606</v>
      </c>
      <c r="K299" s="968">
        <v>0.21</v>
      </c>
      <c r="L299" s="679">
        <v>4</v>
      </c>
      <c r="M299" s="736">
        <f t="shared" si="70"/>
        <v>0.84</v>
      </c>
      <c r="N299" s="644" t="s">
        <v>239</v>
      </c>
      <c r="O299" s="838">
        <v>0.18</v>
      </c>
      <c r="P299" s="958">
        <v>43314</v>
      </c>
      <c r="Q299" s="958">
        <v>43329</v>
      </c>
      <c r="R299" s="736">
        <f t="shared" si="71"/>
        <v>16.666666666666664</v>
      </c>
      <c r="S299" s="802">
        <f>IF(INDEX(Historical!$D$7:$D$1452,MATCH(B299,Historical!$B$7:$B$1452,0))=0,"n/a",(INDEX(Historical!$C$7:$C$1452,MATCH(B299,Historical!$B$7:$B$1452,0))/INDEX(Historical!$D$7:$D$1452,MATCH(B299,Historical!$B$7:$B$1452,0))-1)*100)</f>
        <v>13.33333333333333</v>
      </c>
      <c r="T299" s="802">
        <f>IF(INDEX(Historical!$F$7:$F$1452,MATCH(B299,Historical!$B$7:$B$1452,0))=0,"n/a",((INDEX(Historical!$C$7:$C$1452,MATCH(B299,Historical!$B$7:$B$1452,0))/INDEX(Historical!$F$7:$F$1452,MATCH(B299,Historical!$B$7:$B$1452,0)))^(1/3)-1)*100)</f>
        <v>10.793165135089279</v>
      </c>
      <c r="U299" s="802">
        <f>IF(INDEX(Historical!$I$7:$I$1452,MATCH(B299,Historical!$B$7:$B$1452,0))=0,"n/a",((INDEX(Historical!$C$7:$C$1452,MATCH(B299,Historical!$B$7:$B$1452,0))/INDEX(Historical!$I$7:$I$1452,MATCH(B299,Historical!$B$7:$B$1452,0)))^(1/5)-1)*100)</f>
        <v>9.5993785007892249</v>
      </c>
      <c r="V299" s="802">
        <f>IF(INDEX(Historical!$O$7:$O$1452,MATCH(B299,Historical!$B$7:$B$1452,0))=0,"n/a",((INDEX(Historical!$C$7:$C$1452,MATCH(B299,Historical!$B$7:$B$1452,0))/INDEX(Historical!$O$7:$O$1452,MATCH(B299,Historical!$B$7:$B$1452,0)))^(1/10)-1)*100)</f>
        <v>-4.5208562299941075</v>
      </c>
      <c r="W299" s="803" t="str">
        <f t="shared" si="72"/>
        <v>n/a</v>
      </c>
      <c r="X299" s="804">
        <f t="shared" si="73"/>
        <v>2.3998446251973062</v>
      </c>
      <c r="Y299" s="756"/>
      <c r="Z299" s="745">
        <f t="shared" si="74"/>
        <v>42.857142857142854</v>
      </c>
      <c r="AA299" s="678">
        <f t="shared" si="75"/>
        <v>16.061224489795919</v>
      </c>
      <c r="AB299" s="679">
        <v>12</v>
      </c>
      <c r="AC299" s="959">
        <v>1.96</v>
      </c>
      <c r="AD299" s="959">
        <v>3.21</v>
      </c>
      <c r="AE299" s="959">
        <v>5.41</v>
      </c>
      <c r="AF299" s="959">
        <v>1.54</v>
      </c>
      <c r="AG299" s="959">
        <v>8.2000000000000011</v>
      </c>
      <c r="AH299" s="959">
        <v>13.5</v>
      </c>
      <c r="AI299" s="959">
        <v>1.34</v>
      </c>
      <c r="AJ299" s="959">
        <v>4</v>
      </c>
      <c r="AK299" s="959">
        <v>5</v>
      </c>
      <c r="AL299" s="969">
        <v>523.20000000000005</v>
      </c>
      <c r="AM299" s="964">
        <v>1.4000000000000001</v>
      </c>
      <c r="AN299" s="959">
        <v>0</v>
      </c>
      <c r="AO299" s="845">
        <f t="shared" si="76"/>
        <v>-3.7934851249660326</v>
      </c>
      <c r="AP299" s="846">
        <f t="shared" si="77"/>
        <v>12.267739364829886</v>
      </c>
      <c r="AQ299" s="680">
        <f t="shared" si="78"/>
        <v>4.8475840113441748</v>
      </c>
      <c r="AR299" s="745">
        <f>INDEX(Historical!$C$7:$C$1452,MATCH(B299,Historical!$B$7:$B$1452,0))*IF(AH299="n/a",1.03,IF(AH299&lt;0,1.01,IF(AH299&gt;10,1.1,(1+AH299/100))))</f>
        <v>0.748</v>
      </c>
      <c r="AS299" s="678">
        <f t="shared" si="79"/>
        <v>0.75802320000000001</v>
      </c>
      <c r="AT299" s="678">
        <f t="shared" si="84"/>
        <v>0.79592436</v>
      </c>
      <c r="AU299" s="678">
        <f t="shared" si="84"/>
        <v>0.83572057799999999</v>
      </c>
      <c r="AV299" s="678">
        <f t="shared" si="84"/>
        <v>0.87750660690000004</v>
      </c>
      <c r="AW299" s="745">
        <f t="shared" si="80"/>
        <v>4.0151747449000004</v>
      </c>
      <c r="AX299" s="854">
        <f t="shared" si="81"/>
        <v>12.754684704256672</v>
      </c>
      <c r="AY299" s="1090">
        <v>0.66</v>
      </c>
      <c r="AZ299" s="964">
        <v>23.799999999999997</v>
      </c>
      <c r="BA299" s="964">
        <v>-12.770000000000001</v>
      </c>
      <c r="BB299" s="964">
        <v>-5.54</v>
      </c>
      <c r="BC299" s="964">
        <v>-4.26</v>
      </c>
      <c r="BE299" s="701">
        <v>2012</v>
      </c>
      <c r="BF299" s="986" t="e">
        <f>#VALUE!</f>
        <v>#VALUE!</v>
      </c>
      <c r="BG299" s="972">
        <v>1.2</v>
      </c>
    </row>
    <row r="300" spans="1:59" ht="11.25" customHeight="1" x14ac:dyDescent="0.2">
      <c r="A300" s="645" t="s">
        <v>1203</v>
      </c>
      <c r="B300" s="651" t="s">
        <v>1204</v>
      </c>
      <c r="C300" s="1080" t="s">
        <v>109</v>
      </c>
      <c r="D300" s="1080" t="s">
        <v>4427</v>
      </c>
      <c r="E300" s="835">
        <v>6</v>
      </c>
      <c r="F300" s="554">
        <v>676</v>
      </c>
      <c r="G300" s="554" t="s">
        <v>38</v>
      </c>
      <c r="H300" s="554" t="s">
        <v>38</v>
      </c>
      <c r="I300" s="966">
        <v>19.43</v>
      </c>
      <c r="J300" s="745">
        <f t="shared" si="69"/>
        <v>2.058672156459084</v>
      </c>
      <c r="K300" s="968">
        <v>0.1</v>
      </c>
      <c r="L300" s="679">
        <v>4</v>
      </c>
      <c r="M300" s="736">
        <f t="shared" si="70"/>
        <v>0.4</v>
      </c>
      <c r="N300" s="644" t="s">
        <v>108</v>
      </c>
      <c r="O300" s="838">
        <v>0.09</v>
      </c>
      <c r="P300" s="695">
        <v>43131</v>
      </c>
      <c r="Q300" s="695">
        <v>43146</v>
      </c>
      <c r="R300" s="736">
        <f t="shared" si="71"/>
        <v>11.111111111111121</v>
      </c>
      <c r="S300" s="802">
        <f>IF(INDEX(Historical!$D$7:$D$1452,MATCH(B300,Historical!$B$7:$B$1452,0))=0,"n/a",(INDEX(Historical!$C$7:$C$1452,MATCH(B300,Historical!$B$7:$B$1452,0))/INDEX(Historical!$D$7:$D$1452,MATCH(B300,Historical!$B$7:$B$1452,0))-1)*100)</f>
        <v>12.5</v>
      </c>
      <c r="T300" s="802">
        <f>IF(INDEX(Historical!$F$7:$F$1452,MATCH(B300,Historical!$B$7:$B$1452,0))=0,"n/a",((INDEX(Historical!$C$7:$C$1452,MATCH(B300,Historical!$B$7:$B$1452,0))/INDEX(Historical!$F$7:$F$1452,MATCH(B300,Historical!$B$7:$B$1452,0)))^(1/3)-1)*100)</f>
        <v>14.471424255333186</v>
      </c>
      <c r="U300" s="802">
        <f>IF(INDEX(Historical!$I$7:$I$1452,MATCH(B300,Historical!$B$7:$B$1452,0))=0,"n/a",((INDEX(Historical!$C$7:$C$1452,MATCH(B300,Historical!$B$7:$B$1452,0))/INDEX(Historical!$I$7:$I$1452,MATCH(B300,Historical!$B$7:$B$1452,0)))^(1/5)-1)*100)</f>
        <v>17.607902252467355</v>
      </c>
      <c r="V300" s="802">
        <f>IF(INDEX(Historical!$O$7:$O$1452,MATCH(B300,Historical!$B$7:$B$1452,0))=0,"n/a",((INDEX(Historical!$C$7:$C$1452,MATCH(B300,Historical!$B$7:$B$1452,0))/INDEX(Historical!$O$7:$O$1452,MATCH(B300,Historical!$B$7:$B$1452,0)))^(1/10)-1)*100)</f>
        <v>2.9186008964760646</v>
      </c>
      <c r="W300" s="803">
        <f t="shared" si="72"/>
        <v>6.0329941903763675</v>
      </c>
      <c r="X300" s="804">
        <f t="shared" si="73"/>
        <v>3.5215804504934711</v>
      </c>
      <c r="Y300" s="760"/>
      <c r="Z300" s="745">
        <f t="shared" si="74"/>
        <v>29.850746268656714</v>
      </c>
      <c r="AA300" s="678">
        <f t="shared" si="75"/>
        <v>14.499999999999998</v>
      </c>
      <c r="AB300" s="679">
        <v>12</v>
      </c>
      <c r="AC300" s="959">
        <v>1.34</v>
      </c>
      <c r="AD300" s="959" t="s">
        <v>138</v>
      </c>
      <c r="AE300" s="959">
        <v>3.89</v>
      </c>
      <c r="AF300" s="959">
        <v>1.36</v>
      </c>
      <c r="AG300" s="959">
        <v>8.5</v>
      </c>
      <c r="AH300" s="959">
        <v>2.4</v>
      </c>
      <c r="AI300" s="959">
        <v>3.58</v>
      </c>
      <c r="AJ300" s="959">
        <v>5</v>
      </c>
      <c r="AK300" s="959" t="s">
        <v>138</v>
      </c>
      <c r="AL300" s="969">
        <v>147.28</v>
      </c>
      <c r="AM300" s="964">
        <v>3</v>
      </c>
      <c r="AN300" s="959">
        <v>0.14000000000000001</v>
      </c>
      <c r="AO300" s="845">
        <f t="shared" si="76"/>
        <v>5.1665744089264418</v>
      </c>
      <c r="AP300" s="846">
        <f t="shared" si="77"/>
        <v>19.66657440892644</v>
      </c>
      <c r="AQ300" s="680">
        <f t="shared" si="78"/>
        <v>-6.3813883651095633</v>
      </c>
      <c r="AR300" s="745">
        <f>INDEX(Historical!$C$7:$C$1452,MATCH(B300,Historical!$B$7:$B$1452,0))*IF(AH300="n/a",1.03,IF(AH300&lt;0,1.01,IF(AH300&gt;10,1.1,(1+AH300/100))))</f>
        <v>0.36863999999999997</v>
      </c>
      <c r="AS300" s="678">
        <f t="shared" si="79"/>
        <v>0.38183731199999998</v>
      </c>
      <c r="AT300" s="678">
        <f t="shared" si="84"/>
        <v>0.39329243135999997</v>
      </c>
      <c r="AU300" s="678">
        <f t="shared" si="84"/>
        <v>0.40509120430079998</v>
      </c>
      <c r="AV300" s="678">
        <f t="shared" si="84"/>
        <v>0.41724394042982399</v>
      </c>
      <c r="AW300" s="745">
        <f t="shared" si="80"/>
        <v>1.9661048880906238</v>
      </c>
      <c r="AX300" s="854">
        <f t="shared" si="81"/>
        <v>10.118913474475676</v>
      </c>
      <c r="AY300" s="1090">
        <v>0.89</v>
      </c>
      <c r="AZ300" s="964">
        <v>4.8</v>
      </c>
      <c r="BA300" s="964">
        <v>-25.979999999999997</v>
      </c>
      <c r="BB300" s="964">
        <v>-11.600000000000001</v>
      </c>
      <c r="BC300" s="964">
        <v>-17.7</v>
      </c>
      <c r="BE300" s="701">
        <v>2013</v>
      </c>
      <c r="BF300" s="986" t="e">
        <f>#VALUE!</f>
        <v>#VALUE!</v>
      </c>
      <c r="BG300" s="972">
        <v>0.8</v>
      </c>
    </row>
    <row r="301" spans="1:59" s="882" customFormat="1" ht="11.25" customHeight="1" x14ac:dyDescent="0.2">
      <c r="A301" s="861" t="s">
        <v>1205</v>
      </c>
      <c r="B301" s="890" t="s">
        <v>1206</v>
      </c>
      <c r="C301" s="1080" t="s">
        <v>109</v>
      </c>
      <c r="D301" s="1080" t="s">
        <v>4419</v>
      </c>
      <c r="E301" s="862">
        <v>8</v>
      </c>
      <c r="F301" s="554">
        <v>520</v>
      </c>
      <c r="G301" s="1179" t="s">
        <v>38</v>
      </c>
      <c r="H301" s="1179" t="s">
        <v>38</v>
      </c>
      <c r="I301" s="863">
        <v>24.51</v>
      </c>
      <c r="J301" s="864">
        <f t="shared" si="69"/>
        <v>2.77437780497756</v>
      </c>
      <c r="K301" s="865">
        <v>0.17</v>
      </c>
      <c r="L301" s="866">
        <v>4</v>
      </c>
      <c r="M301" s="867">
        <f t="shared" si="70"/>
        <v>0.68</v>
      </c>
      <c r="N301" s="868" t="s">
        <v>438</v>
      </c>
      <c r="O301" s="1081">
        <v>0.15</v>
      </c>
      <c r="P301" s="870">
        <v>43328</v>
      </c>
      <c r="Q301" s="870">
        <v>43336</v>
      </c>
      <c r="R301" s="867">
        <f t="shared" si="71"/>
        <v>13.333333333333346</v>
      </c>
      <c r="S301" s="802">
        <f>IF(INDEX(Historical!$D$7:$D$1452,MATCH(B301,Historical!$B$7:$B$1452,0))=0,"n/a",(INDEX(Historical!$C$7:$C$1452,MATCH(B301,Historical!$B$7:$B$1452,0))/INDEX(Historical!$D$7:$D$1452,MATCH(B301,Historical!$B$7:$B$1452,0))-1)*100)</f>
        <v>13.636363636363647</v>
      </c>
      <c r="T301" s="802">
        <f>IF(INDEX(Historical!$F$7:$F$1452,MATCH(B301,Historical!$B$7:$B$1452,0))=0,"n/a",((INDEX(Historical!$C$7:$C$1452,MATCH(B301,Historical!$B$7:$B$1452,0))/INDEX(Historical!$F$7:$F$1452,MATCH(B301,Historical!$B$7:$B$1452,0)))^(1/3)-1)*100)</f>
        <v>16.960709528514649</v>
      </c>
      <c r="U301" s="802">
        <f>IF(INDEX(Historical!$I$7:$I$1452,MATCH(B301,Historical!$B$7:$B$1452,0))=0,"n/a",((INDEX(Historical!$C$7:$C$1452,MATCH(B301,Historical!$B$7:$B$1452,0))/INDEX(Historical!$I$7:$I$1452,MATCH(B301,Historical!$B$7:$B$1452,0)))^(1/5)-1)*100)</f>
        <v>37.972966146121493</v>
      </c>
      <c r="V301" s="802">
        <f>IF(INDEX(Historical!$O$7:$O$1452,MATCH(B301,Historical!$B$7:$B$1452,0))=0,"n/a",((INDEX(Historical!$C$7:$C$1452,MATCH(B301,Historical!$B$7:$B$1452,0))/INDEX(Historical!$O$7:$O$1452,MATCH(B301,Historical!$B$7:$B$1452,0)))^(1/10)-1)*100)</f>
        <v>0</v>
      </c>
      <c r="W301" s="871" t="str">
        <f t="shared" si="72"/>
        <v>n/a</v>
      </c>
      <c r="X301" s="872">
        <f t="shared" si="73"/>
        <v>3.0623359795259266</v>
      </c>
      <c r="Y301" s="1082" t="s">
        <v>4039</v>
      </c>
      <c r="Z301" s="864">
        <f t="shared" si="74"/>
        <v>31.775700934579437</v>
      </c>
      <c r="AA301" s="874">
        <f t="shared" si="75"/>
        <v>11.453271028037383</v>
      </c>
      <c r="AB301" s="866">
        <v>12</v>
      </c>
      <c r="AC301" s="875">
        <v>2.14</v>
      </c>
      <c r="AD301" s="875">
        <v>1.27</v>
      </c>
      <c r="AE301" s="875">
        <v>4.3</v>
      </c>
      <c r="AF301" s="875">
        <v>1.27</v>
      </c>
      <c r="AG301" s="875">
        <v>11.4</v>
      </c>
      <c r="AH301" s="875">
        <v>1.4000000000000001</v>
      </c>
      <c r="AI301" s="875">
        <v>3.01</v>
      </c>
      <c r="AJ301" s="875">
        <v>12.4</v>
      </c>
      <c r="AK301" s="875">
        <v>9</v>
      </c>
      <c r="AL301" s="876">
        <v>514.71</v>
      </c>
      <c r="AM301" s="877">
        <v>0.5</v>
      </c>
      <c r="AN301" s="875">
        <v>0.09</v>
      </c>
      <c r="AO301" s="878">
        <f t="shared" si="76"/>
        <v>29.29407292306167</v>
      </c>
      <c r="AP301" s="879">
        <f t="shared" si="77"/>
        <v>40.747343951099054</v>
      </c>
      <c r="AQ301" s="880">
        <f t="shared" si="78"/>
        <v>-19.596422949645998</v>
      </c>
      <c r="AR301" s="745">
        <f>INDEX(Historical!$C$7:$C$1452,MATCH(B301,Historical!$B$7:$B$1452,0))*IF(AH301="n/a",1.03,IF(AH301&lt;0,1.01,IF(AH301&gt;10,1.1,(1+AH301/100))))</f>
        <v>1.014</v>
      </c>
      <c r="AS301" s="874">
        <f t="shared" si="79"/>
        <v>1.0445214</v>
      </c>
      <c r="AT301" s="874">
        <f t="shared" si="84"/>
        <v>1.1385283260000001</v>
      </c>
      <c r="AU301" s="874">
        <f t="shared" si="84"/>
        <v>1.2409958753400001</v>
      </c>
      <c r="AV301" s="874">
        <f t="shared" si="84"/>
        <v>1.3526855041206003</v>
      </c>
      <c r="AW301" s="864">
        <f t="shared" si="80"/>
        <v>5.7907311054606012</v>
      </c>
      <c r="AX301" s="881">
        <f t="shared" si="81"/>
        <v>23.625993902328034</v>
      </c>
      <c r="AY301" s="1091">
        <v>0.89</v>
      </c>
      <c r="AZ301" s="877">
        <v>7.59</v>
      </c>
      <c r="BA301" s="877">
        <v>-29.970000000000002</v>
      </c>
      <c r="BB301" s="877">
        <v>-7.7299999999999995</v>
      </c>
      <c r="BC301" s="877">
        <v>-18.09</v>
      </c>
      <c r="BD301" s="1007"/>
      <c r="BE301" s="701">
        <v>2011</v>
      </c>
      <c r="BF301" s="986" t="e">
        <f>#VALUE!</f>
        <v>#VALUE!</v>
      </c>
      <c r="BG301" s="938">
        <v>1.4000000000000001</v>
      </c>
    </row>
    <row r="302" spans="1:59" ht="11.25" customHeight="1" x14ac:dyDescent="0.2">
      <c r="A302" s="971" t="s">
        <v>592</v>
      </c>
      <c r="B302" s="651" t="s">
        <v>593</v>
      </c>
      <c r="C302" s="1080" t="s">
        <v>109</v>
      </c>
      <c r="D302" s="1080" t="s">
        <v>4427</v>
      </c>
      <c r="E302" s="835">
        <v>12</v>
      </c>
      <c r="F302" s="554">
        <v>303</v>
      </c>
      <c r="G302" s="554" t="s">
        <v>107</v>
      </c>
      <c r="H302" s="554" t="s">
        <v>107</v>
      </c>
      <c r="I302" s="966">
        <v>42</v>
      </c>
      <c r="J302" s="745">
        <f t="shared" si="69"/>
        <v>2.666666666666667</v>
      </c>
      <c r="K302" s="968">
        <v>0.28000000000000003</v>
      </c>
      <c r="L302" s="679">
        <v>4</v>
      </c>
      <c r="M302" s="736">
        <f t="shared" si="70"/>
        <v>1.1200000000000001</v>
      </c>
      <c r="N302" s="644" t="s">
        <v>242</v>
      </c>
      <c r="O302" s="838">
        <v>0.27</v>
      </c>
      <c r="P302" s="958">
        <v>43462</v>
      </c>
      <c r="Q302" s="958">
        <v>43480</v>
      </c>
      <c r="R302" s="736">
        <f t="shared" si="71"/>
        <v>3.7037037037037068</v>
      </c>
      <c r="S302" s="802">
        <f>IF(INDEX(Historical!$D$7:$D$1452,MATCH(B302,Historical!$B$7:$B$1452,0))=0,"n/a",(INDEX(Historical!$C$7:$C$1452,MATCH(B302,Historical!$B$7:$B$1452,0))/INDEX(Historical!$D$7:$D$1452,MATCH(B302,Historical!$B$7:$B$1452,0))-1)*100)</f>
        <v>7.9365079365079527</v>
      </c>
      <c r="T302" s="802">
        <f>IF(INDEX(Historical!$F$7:$F$1452,MATCH(B302,Historical!$B$7:$B$1452,0))=0,"n/a",((INDEX(Historical!$C$7:$C$1452,MATCH(B302,Historical!$B$7:$B$1452,0))/INDEX(Historical!$F$7:$F$1452,MATCH(B302,Historical!$B$7:$B$1452,0)))^(1/3)-1)*100)</f>
        <v>11.541790311138712</v>
      </c>
      <c r="U302" s="802">
        <f>IF(INDEX(Historical!$I$7:$I$1452,MATCH(B302,Historical!$B$7:$B$1452,0))=0,"n/a",((INDEX(Historical!$C$7:$C$1452,MATCH(B302,Historical!$B$7:$B$1452,0))/INDEX(Historical!$I$7:$I$1452,MATCH(B302,Historical!$B$7:$B$1452,0)))^(1/5)-1)*100)</f>
        <v>14.369657557064141</v>
      </c>
      <c r="V302" s="802" t="str">
        <f>IF(INDEX(Historical!$O$7:$O$1452,MATCH(B302,Historical!$B$7:$B$1452,0))=0,"n/a",((INDEX(Historical!$C$7:$C$1452,MATCH(B302,Historical!$B$7:$B$1452,0))/INDEX(Historical!$O$7:$O$1452,MATCH(B302,Historical!$B$7:$B$1452,0)))^(1/10)-1)*100)</f>
        <v>n/a</v>
      </c>
      <c r="W302" s="803" t="str">
        <f t="shared" si="72"/>
        <v>n/a</v>
      </c>
      <c r="X302" s="804" t="str">
        <f t="shared" si="73"/>
        <v>n/a</v>
      </c>
      <c r="Y302" s="771"/>
      <c r="Z302" s="745" t="str">
        <f t="shared" si="74"/>
        <v>n/a</v>
      </c>
      <c r="AA302" s="678" t="str">
        <f t="shared" si="75"/>
        <v>n/a</v>
      </c>
      <c r="AB302" s="679">
        <v>12</v>
      </c>
      <c r="AC302" s="959" t="s">
        <v>138</v>
      </c>
      <c r="AD302" s="959" t="s">
        <v>138</v>
      </c>
      <c r="AE302" s="959" t="s">
        <v>138</v>
      </c>
      <c r="AF302" s="959" t="s">
        <v>138</v>
      </c>
      <c r="AG302" s="959" t="s">
        <v>138</v>
      </c>
      <c r="AH302" s="959" t="s">
        <v>138</v>
      </c>
      <c r="AI302" s="959" t="s">
        <v>138</v>
      </c>
      <c r="AJ302" s="959" t="s">
        <v>138</v>
      </c>
      <c r="AK302" s="959" t="s">
        <v>138</v>
      </c>
      <c r="AL302" s="969" t="s">
        <v>138</v>
      </c>
      <c r="AM302" s="964" t="s">
        <v>138</v>
      </c>
      <c r="AN302" s="959" t="s">
        <v>138</v>
      </c>
      <c r="AO302" s="845" t="str">
        <f t="shared" si="76"/>
        <v>n/a</v>
      </c>
      <c r="AP302" s="846">
        <f t="shared" si="77"/>
        <v>17.036324223730809</v>
      </c>
      <c r="AQ302" s="680" t="str">
        <f t="shared" si="78"/>
        <v>n/a</v>
      </c>
      <c r="AR302" s="745">
        <f>INDEX(Historical!$C$7:$C$1452,MATCH(B302,Historical!$B$7:$B$1452,0))*IF(AH302="n/a",1.03,IF(AH302&lt;0,1.01,IF(AH302&gt;10,1.1,(1+AH302/100))))</f>
        <v>1.4008</v>
      </c>
      <c r="AS302" s="678">
        <f t="shared" si="79"/>
        <v>1.4428240000000001</v>
      </c>
      <c r="AT302" s="678">
        <f t="shared" si="84"/>
        <v>1.48610872</v>
      </c>
      <c r="AU302" s="678">
        <f t="shared" si="84"/>
        <v>1.5306919816000002</v>
      </c>
      <c r="AV302" s="678">
        <f t="shared" si="84"/>
        <v>1.5766127410480002</v>
      </c>
      <c r="AW302" s="745">
        <f t="shared" si="80"/>
        <v>7.4370374426480002</v>
      </c>
      <c r="AX302" s="854">
        <f t="shared" si="81"/>
        <v>17.707232006304764</v>
      </c>
      <c r="AY302" s="1090" t="s">
        <v>138</v>
      </c>
      <c r="AZ302" s="964" t="s">
        <v>138</v>
      </c>
      <c r="BA302" s="964" t="s">
        <v>138</v>
      </c>
      <c r="BB302" s="964" t="s">
        <v>138</v>
      </c>
      <c r="BC302" s="964" t="s">
        <v>138</v>
      </c>
      <c r="BD302" s="1006" t="s">
        <v>4351</v>
      </c>
      <c r="BE302" s="701">
        <v>2008</v>
      </c>
      <c r="BF302" s="986" t="e">
        <f>#VALUE!</f>
        <v>#VALUE!</v>
      </c>
      <c r="BG302" s="972" t="s">
        <v>138</v>
      </c>
    </row>
    <row r="303" spans="1:59" ht="11.25" customHeight="1" x14ac:dyDescent="0.2">
      <c r="A303" s="566" t="s">
        <v>1209</v>
      </c>
      <c r="B303" s="651" t="s">
        <v>1210</v>
      </c>
      <c r="C303" s="1080" t="s">
        <v>109</v>
      </c>
      <c r="D303" s="1080" t="s">
        <v>4427</v>
      </c>
      <c r="E303" s="835">
        <v>8</v>
      </c>
      <c r="F303" s="554">
        <v>507</v>
      </c>
      <c r="G303" s="554" t="s">
        <v>107</v>
      </c>
      <c r="H303" s="554" t="s">
        <v>107</v>
      </c>
      <c r="I303" s="966">
        <v>57.69</v>
      </c>
      <c r="J303" s="745">
        <f t="shared" si="69"/>
        <v>1.4560582423296931</v>
      </c>
      <c r="K303" s="968">
        <v>0.21</v>
      </c>
      <c r="L303" s="679">
        <v>4</v>
      </c>
      <c r="M303" s="736">
        <f t="shared" si="70"/>
        <v>0.84</v>
      </c>
      <c r="N303" s="644" t="s">
        <v>165</v>
      </c>
      <c r="O303" s="838">
        <v>0.19</v>
      </c>
      <c r="P303" s="958">
        <v>43265</v>
      </c>
      <c r="Q303" s="958">
        <v>43283</v>
      </c>
      <c r="R303" s="736">
        <f t="shared" si="71"/>
        <v>10.52631578947368</v>
      </c>
      <c r="S303" s="802">
        <f>IF(INDEX(Historical!$D$7:$D$1452,MATCH(B303,Historical!$B$7:$B$1452,0))=0,"n/a",(INDEX(Historical!$C$7:$C$1452,MATCH(B303,Historical!$B$7:$B$1452,0))/INDEX(Historical!$D$7:$D$1452,MATCH(B303,Historical!$B$7:$B$1452,0))-1)*100)</f>
        <v>8.8235294117646959</v>
      </c>
      <c r="T303" s="802">
        <f>IF(INDEX(Historical!$F$7:$F$1452,MATCH(B303,Historical!$B$7:$B$1452,0))=0,"n/a",((INDEX(Historical!$C$7:$C$1452,MATCH(B303,Historical!$B$7:$B$1452,0))/INDEX(Historical!$F$7:$F$1452,MATCH(B303,Historical!$B$7:$B$1452,0)))^(1/3)-1)*100)</f>
        <v>11.07406172153178</v>
      </c>
      <c r="U303" s="802">
        <f>IF(INDEX(Historical!$I$7:$I$1452,MATCH(B303,Historical!$B$7:$B$1452,0))=0,"n/a",((INDEX(Historical!$C$7:$C$1452,MATCH(B303,Historical!$B$7:$B$1452,0))/INDEX(Historical!$I$7:$I$1452,MATCH(B303,Historical!$B$7:$B$1452,0)))^(1/5)-1)*100)</f>
        <v>8.5943244415670925</v>
      </c>
      <c r="V303" s="802">
        <f>IF(INDEX(Historical!$O$7:$O$1452,MATCH(B303,Historical!$B$7:$B$1452,0))=0,"n/a",((INDEX(Historical!$C$7:$C$1452,MATCH(B303,Historical!$B$7:$B$1452,0))/INDEX(Historical!$O$7:$O$1452,MATCH(B303,Historical!$B$7:$B$1452,0)))^(1/10)-1)*100)</f>
        <v>5.9969769186164035</v>
      </c>
      <c r="W303" s="803">
        <f t="shared" si="72"/>
        <v>1.4331094746901141</v>
      </c>
      <c r="X303" s="804">
        <f t="shared" si="73"/>
        <v>1.1308321633640912</v>
      </c>
      <c r="Y303" s="760"/>
      <c r="Z303" s="745">
        <f t="shared" si="74"/>
        <v>40.38461538461538</v>
      </c>
      <c r="AA303" s="678">
        <f t="shared" si="75"/>
        <v>27.73557692307692</v>
      </c>
      <c r="AB303" s="679">
        <v>12</v>
      </c>
      <c r="AC303" s="959">
        <v>2.08</v>
      </c>
      <c r="AD303" s="959">
        <v>2.77</v>
      </c>
      <c r="AE303" s="959">
        <v>14.1</v>
      </c>
      <c r="AF303" s="959">
        <v>3.92</v>
      </c>
      <c r="AG303" s="959">
        <v>15.299999999999999</v>
      </c>
      <c r="AH303" s="959">
        <v>7.1999999999999993</v>
      </c>
      <c r="AI303" s="959">
        <v>5.87</v>
      </c>
      <c r="AJ303" s="959">
        <v>7.6</v>
      </c>
      <c r="AK303" s="959">
        <v>10</v>
      </c>
      <c r="AL303" s="969">
        <v>3930</v>
      </c>
      <c r="AM303" s="964">
        <v>1.0999999999999999</v>
      </c>
      <c r="AN303" s="959">
        <v>0</v>
      </c>
      <c r="AO303" s="845">
        <f t="shared" si="76"/>
        <v>-17.685194239180134</v>
      </c>
      <c r="AP303" s="846">
        <f t="shared" si="77"/>
        <v>10.050382683896785</v>
      </c>
      <c r="AQ303" s="680">
        <f t="shared" si="78"/>
        <v>119.82160599344746</v>
      </c>
      <c r="AR303" s="745">
        <f>INDEX(Historical!$C$7:$C$1452,MATCH(B303,Historical!$B$7:$B$1452,0))*IF(AH303="n/a",1.03,IF(AH303&lt;0,1.01,IF(AH303&gt;10,1.1,(1+AH303/100))))</f>
        <v>0.79327999999999999</v>
      </c>
      <c r="AS303" s="678">
        <f t="shared" si="79"/>
        <v>0.839845536</v>
      </c>
      <c r="AT303" s="678">
        <f t="shared" si="84"/>
        <v>0.92383008960000013</v>
      </c>
      <c r="AU303" s="678">
        <f t="shared" si="84"/>
        <v>1.0162130985600002</v>
      </c>
      <c r="AV303" s="678">
        <f t="shared" si="84"/>
        <v>1.1178344084160003</v>
      </c>
      <c r="AW303" s="745">
        <f t="shared" si="80"/>
        <v>4.6910031325760002</v>
      </c>
      <c r="AX303" s="854">
        <f t="shared" si="81"/>
        <v>8.1313973523591621</v>
      </c>
      <c r="AY303" s="1090">
        <v>1.1100000000000001</v>
      </c>
      <c r="AZ303" s="964">
        <v>30.959999999999997</v>
      </c>
      <c r="BA303" s="964">
        <v>-13.68</v>
      </c>
      <c r="BB303" s="964">
        <v>-4.8099999999999996</v>
      </c>
      <c r="BC303" s="964">
        <v>3.06</v>
      </c>
      <c r="BE303" s="701">
        <v>2011</v>
      </c>
      <c r="BF303" s="986" t="e">
        <f>#VALUE!</f>
        <v>#VALUE!</v>
      </c>
      <c r="BG303" s="972">
        <v>2</v>
      </c>
    </row>
    <row r="304" spans="1:59" ht="11.25" customHeight="1" x14ac:dyDescent="0.2">
      <c r="A304" s="645" t="s">
        <v>235</v>
      </c>
      <c r="B304" s="651" t="s">
        <v>236</v>
      </c>
      <c r="C304" s="1080" t="s">
        <v>109</v>
      </c>
      <c r="D304" s="1080" t="s">
        <v>4427</v>
      </c>
      <c r="E304" s="835">
        <v>30</v>
      </c>
      <c r="F304" s="554">
        <v>93</v>
      </c>
      <c r="G304" s="554" t="s">
        <v>107</v>
      </c>
      <c r="H304" s="554" t="s">
        <v>107</v>
      </c>
      <c r="I304" s="959">
        <v>40.15</v>
      </c>
      <c r="J304" s="745">
        <f t="shared" si="69"/>
        <v>2.5404732254047326</v>
      </c>
      <c r="K304" s="974">
        <v>0.51</v>
      </c>
      <c r="L304" s="679">
        <v>2</v>
      </c>
      <c r="M304" s="736">
        <f t="shared" si="70"/>
        <v>1.02</v>
      </c>
      <c r="N304" s="644" t="s">
        <v>232</v>
      </c>
      <c r="O304" s="839">
        <v>0.5</v>
      </c>
      <c r="P304" s="695">
        <v>43105</v>
      </c>
      <c r="Q304" s="695">
        <v>43115</v>
      </c>
      <c r="R304" s="736">
        <f t="shared" si="71"/>
        <v>2.0000000000000018</v>
      </c>
      <c r="S304" s="802">
        <f>IF(INDEX(Historical!$D$7:$D$1452,MATCH(B304,Historical!$B$7:$B$1452,0))=0,"n/a",(INDEX(Historical!$C$7:$C$1452,MATCH(B304,Historical!$B$7:$B$1452,0))/INDEX(Historical!$D$7:$D$1452,MATCH(B304,Historical!$B$7:$B$1452,0))-1)*100)</f>
        <v>1.0101010101010166</v>
      </c>
      <c r="T304" s="802">
        <f>IF(INDEX(Historical!$F$7:$F$1452,MATCH(B304,Historical!$B$7:$B$1452,0))=0,"n/a",((INDEX(Historical!$C$7:$C$1452,MATCH(B304,Historical!$B$7:$B$1452,0))/INDEX(Historical!$F$7:$F$1452,MATCH(B304,Historical!$B$7:$B$1452,0)))^(1/3)-1)*100)</f>
        <v>1.0204786449813152</v>
      </c>
      <c r="U304" s="802">
        <f>IF(INDEX(Historical!$I$7:$I$1452,MATCH(B304,Historical!$B$7:$B$1452,0))=0,"n/a",((INDEX(Historical!$C$7:$C$1452,MATCH(B304,Historical!$B$7:$B$1452,0))/INDEX(Historical!$I$7:$I$1452,MATCH(B304,Historical!$B$7:$B$1452,0)))^(1/5)-1)*100)</f>
        <v>1.2451968893662624</v>
      </c>
      <c r="V304" s="802">
        <f>IF(INDEX(Historical!$O$7:$O$1452,MATCH(B304,Historical!$B$7:$B$1452,0))=0,"n/a",((INDEX(Historical!$C$7:$C$1452,MATCH(B304,Historical!$B$7:$B$1452,0))/INDEX(Historical!$O$7:$O$1452,MATCH(B304,Historical!$B$7:$B$1452,0)))^(1/10)-1)*100)</f>
        <v>1.5196600664751037</v>
      </c>
      <c r="W304" s="803">
        <f t="shared" si="72"/>
        <v>0.81939172900327195</v>
      </c>
      <c r="X304" s="804">
        <f t="shared" si="73"/>
        <v>0.38912402792695699</v>
      </c>
      <c r="Y304" s="967"/>
      <c r="Z304" s="745">
        <f t="shared" si="74"/>
        <v>28.099173553719009</v>
      </c>
      <c r="AA304" s="678">
        <f t="shared" si="75"/>
        <v>11.060606060606061</v>
      </c>
      <c r="AB304" s="679">
        <v>12</v>
      </c>
      <c r="AC304" s="959">
        <v>3.63</v>
      </c>
      <c r="AD304" s="959" t="s">
        <v>138</v>
      </c>
      <c r="AE304" s="959">
        <v>4.1399999999999997</v>
      </c>
      <c r="AF304" s="959">
        <v>1.1499999999999999</v>
      </c>
      <c r="AG304" s="959">
        <v>9.1</v>
      </c>
      <c r="AH304" s="959">
        <v>-7.1</v>
      </c>
      <c r="AI304" s="959">
        <v>-6.23</v>
      </c>
      <c r="AJ304" s="959">
        <v>3.2</v>
      </c>
      <c r="AK304" s="959" t="s">
        <v>138</v>
      </c>
      <c r="AL304" s="972">
        <v>509.5</v>
      </c>
      <c r="AM304" s="964">
        <v>13.100000000000001</v>
      </c>
      <c r="AN304" s="959">
        <v>0</v>
      </c>
      <c r="AO304" s="845">
        <f t="shared" si="76"/>
        <v>-7.2749359458350655</v>
      </c>
      <c r="AP304" s="846">
        <f t="shared" si="77"/>
        <v>3.785670114770995</v>
      </c>
      <c r="AQ304" s="680">
        <f t="shared" si="78"/>
        <v>-24.812243994127257</v>
      </c>
      <c r="AR304" s="745">
        <f>INDEX(Historical!$C$7:$C$1452,MATCH(B304,Historical!$B$7:$B$1452,0))*IF(AH304="n/a",1.03,IF(AH304&lt;0,1.01,IF(AH304&gt;10,1.1,(1+AH304/100))))</f>
        <v>1.01</v>
      </c>
      <c r="AS304" s="678">
        <f t="shared" si="79"/>
        <v>1.0201</v>
      </c>
      <c r="AT304" s="678">
        <f t="shared" si="84"/>
        <v>1.0507029999999999</v>
      </c>
      <c r="AU304" s="678">
        <f t="shared" si="84"/>
        <v>1.08222409</v>
      </c>
      <c r="AV304" s="678">
        <f t="shared" si="84"/>
        <v>1.1146908126999999</v>
      </c>
      <c r="AW304" s="745">
        <f t="shared" si="80"/>
        <v>5.2777179027000001</v>
      </c>
      <c r="AX304" s="854">
        <f t="shared" si="81"/>
        <v>13.145001002988794</v>
      </c>
      <c r="AY304" s="1090">
        <v>0.99</v>
      </c>
      <c r="AZ304" s="964">
        <v>5.59</v>
      </c>
      <c r="BA304" s="964">
        <v>-24.32</v>
      </c>
      <c r="BB304" s="964">
        <v>-10.83</v>
      </c>
      <c r="BC304" s="964">
        <v>-13.5</v>
      </c>
      <c r="BE304" s="701">
        <v>1989</v>
      </c>
      <c r="BF304" s="986" t="e">
        <f>#VALUE!</f>
        <v>#VALUE!</v>
      </c>
      <c r="BG304" s="972">
        <v>1.3</v>
      </c>
    </row>
    <row r="305" spans="1:59" ht="11.25" customHeight="1" x14ac:dyDescent="0.2">
      <c r="A305" s="645" t="s">
        <v>1211</v>
      </c>
      <c r="B305" s="651" t="s">
        <v>1212</v>
      </c>
      <c r="C305" s="1080" t="s">
        <v>109</v>
      </c>
      <c r="D305" s="1080" t="s">
        <v>4427</v>
      </c>
      <c r="E305" s="835">
        <v>7</v>
      </c>
      <c r="F305" s="554">
        <v>591</v>
      </c>
      <c r="G305" s="554" t="s">
        <v>107</v>
      </c>
      <c r="H305" s="554" t="s">
        <v>107</v>
      </c>
      <c r="I305" s="966">
        <v>13.16</v>
      </c>
      <c r="J305" s="745">
        <f t="shared" si="69"/>
        <v>3.6474164133738598</v>
      </c>
      <c r="K305" s="968">
        <v>0.12</v>
      </c>
      <c r="L305" s="679">
        <v>4</v>
      </c>
      <c r="M305" s="736">
        <f t="shared" si="70"/>
        <v>0.48</v>
      </c>
      <c r="N305" s="644" t="s">
        <v>165</v>
      </c>
      <c r="O305" s="838">
        <v>0.09</v>
      </c>
      <c r="P305" s="958">
        <v>43167</v>
      </c>
      <c r="Q305" s="958">
        <v>43192</v>
      </c>
      <c r="R305" s="736">
        <f t="shared" si="71"/>
        <v>33.333333333333329</v>
      </c>
      <c r="S305" s="802">
        <f>IF(INDEX(Historical!$D$7:$D$1452,MATCH(B305,Historical!$B$7:$B$1452,0))=0,"n/a",(INDEX(Historical!$C$7:$C$1452,MATCH(B305,Historical!$B$7:$B$1452,0))/INDEX(Historical!$D$7:$D$1452,MATCH(B305,Historical!$B$7:$B$1452,0))-1)*100)</f>
        <v>25.925925925925931</v>
      </c>
      <c r="T305" s="802">
        <f>IF(INDEX(Historical!$F$7:$F$1452,MATCH(B305,Historical!$B$7:$B$1452,0))=0,"n/a",((INDEX(Historical!$C$7:$C$1452,MATCH(B305,Historical!$B$7:$B$1452,0))/INDEX(Historical!$F$7:$F$1452,MATCH(B305,Historical!$B$7:$B$1452,0)))^(1/3)-1)*100)</f>
        <v>19.348319192733697</v>
      </c>
      <c r="U305" s="802">
        <f>IF(INDEX(Historical!$I$7:$I$1452,MATCH(B305,Historical!$B$7:$B$1452,0))=0,"n/a",((INDEX(Historical!$C$7:$C$1452,MATCH(B305,Historical!$B$7:$B$1452,0))/INDEX(Historical!$I$7:$I$1452,MATCH(B305,Historical!$B$7:$B$1452,0)))^(1/5)-1)*100)</f>
        <v>53.420638252491102</v>
      </c>
      <c r="V305" s="802">
        <f>IF(INDEX(Historical!$O$7:$O$1452,MATCH(B305,Historical!$B$7:$B$1452,0))=0,"n/a",((INDEX(Historical!$C$7:$C$1452,MATCH(B305,Historical!$B$7:$B$1452,0))/INDEX(Historical!$O$7:$O$1452,MATCH(B305,Historical!$B$7:$B$1452,0)))^(1/10)-1)*100)</f>
        <v>-14.961566491884515</v>
      </c>
      <c r="W305" s="803" t="str">
        <f t="shared" si="72"/>
        <v>n/a</v>
      </c>
      <c r="X305" s="804">
        <f t="shared" si="73"/>
        <v>0.87718617820182432</v>
      </c>
      <c r="Y305" s="759"/>
      <c r="Z305" s="745">
        <f t="shared" si="74"/>
        <v>32.87671232876712</v>
      </c>
      <c r="AA305" s="678">
        <f t="shared" si="75"/>
        <v>9.0136986301369859</v>
      </c>
      <c r="AB305" s="679">
        <v>12</v>
      </c>
      <c r="AC305" s="959">
        <v>1.46</v>
      </c>
      <c r="AD305" s="959">
        <v>0.74</v>
      </c>
      <c r="AE305" s="959">
        <v>3.05</v>
      </c>
      <c r="AF305" s="959">
        <v>0.98</v>
      </c>
      <c r="AG305" s="959">
        <v>9.1999999999999993</v>
      </c>
      <c r="AH305" s="959">
        <v>5.2</v>
      </c>
      <c r="AI305" s="959">
        <v>9.56</v>
      </c>
      <c r="AJ305" s="959">
        <v>60.9</v>
      </c>
      <c r="AK305" s="959">
        <v>12.23</v>
      </c>
      <c r="AL305" s="969">
        <v>4370</v>
      </c>
      <c r="AM305" s="964">
        <v>0.70000000000000007</v>
      </c>
      <c r="AN305" s="959">
        <v>0.28000000000000003</v>
      </c>
      <c r="AO305" s="845">
        <f t="shared" si="76"/>
        <v>48.054356035727977</v>
      </c>
      <c r="AP305" s="846">
        <f t="shared" si="77"/>
        <v>57.068054665864963</v>
      </c>
      <c r="AQ305" s="680">
        <f t="shared" si="78"/>
        <v>-37.342466418955937</v>
      </c>
      <c r="AR305" s="745">
        <f>INDEX(Historical!$C$7:$C$1452,MATCH(B305,Historical!$B$7:$B$1452,0))*IF(AH305="n/a",1.03,IF(AH305&lt;0,1.01,IF(AH305&gt;10,1.1,(1+AH305/100))))</f>
        <v>0.35768000000000005</v>
      </c>
      <c r="AS305" s="678">
        <f t="shared" si="79"/>
        <v>0.391874208</v>
      </c>
      <c r="AT305" s="678">
        <f t="shared" si="84"/>
        <v>0.43106162880000004</v>
      </c>
      <c r="AU305" s="678">
        <f t="shared" si="84"/>
        <v>0.47416779168000006</v>
      </c>
      <c r="AV305" s="678">
        <f t="shared" si="84"/>
        <v>0.52158457084800014</v>
      </c>
      <c r="AW305" s="745">
        <f t="shared" si="80"/>
        <v>2.1763681993280004</v>
      </c>
      <c r="AX305" s="854">
        <f t="shared" si="81"/>
        <v>16.537752274528877</v>
      </c>
      <c r="AY305" s="1090">
        <v>1.1499999999999999</v>
      </c>
      <c r="AZ305" s="964">
        <v>6.99</v>
      </c>
      <c r="BA305" s="964">
        <v>-36.58</v>
      </c>
      <c r="BB305" s="964">
        <v>-14.030000000000001</v>
      </c>
      <c r="BC305" s="964">
        <v>-25.21</v>
      </c>
      <c r="BE305" s="701">
        <v>2012</v>
      </c>
      <c r="BF305" s="986" t="e">
        <f>#VALUE!</f>
        <v>#VALUE!</v>
      </c>
      <c r="BG305" s="972">
        <v>1</v>
      </c>
    </row>
    <row r="306" spans="1:59" ht="11.25" customHeight="1" x14ac:dyDescent="0.2">
      <c r="A306" s="645" t="s">
        <v>1213</v>
      </c>
      <c r="B306" s="651" t="s">
        <v>1214</v>
      </c>
      <c r="C306" s="1080" t="s">
        <v>4407</v>
      </c>
      <c r="D306" s="1080" t="s">
        <v>4408</v>
      </c>
      <c r="E306" s="835">
        <v>6</v>
      </c>
      <c r="F306" s="554">
        <v>709</v>
      </c>
      <c r="G306" s="554" t="s">
        <v>38</v>
      </c>
      <c r="H306" s="554" t="s">
        <v>38</v>
      </c>
      <c r="I306" s="966">
        <v>28.86</v>
      </c>
      <c r="J306" s="745">
        <f t="shared" si="69"/>
        <v>3.0145530145530146</v>
      </c>
      <c r="K306" s="968">
        <v>0.2175</v>
      </c>
      <c r="L306" s="679">
        <v>4</v>
      </c>
      <c r="M306" s="736">
        <f t="shared" si="70"/>
        <v>0.87</v>
      </c>
      <c r="N306" s="644" t="s">
        <v>221</v>
      </c>
      <c r="O306" s="838">
        <v>0.21</v>
      </c>
      <c r="P306" s="958">
        <v>43187</v>
      </c>
      <c r="Q306" s="958">
        <v>43206</v>
      </c>
      <c r="R306" s="736">
        <f t="shared" si="71"/>
        <v>3.5714285714285747</v>
      </c>
      <c r="S306" s="802">
        <f>IF(INDEX(Historical!$D$7:$D$1452,MATCH(B306,Historical!$B$7:$B$1452,0))=0,"n/a",(INDEX(Historical!$C$7:$C$1452,MATCH(B306,Historical!$B$7:$B$1452,0))/INDEX(Historical!$D$7:$D$1452,MATCH(B306,Historical!$B$7:$B$1452,0))-1)*100)</f>
        <v>17.647058823529438</v>
      </c>
      <c r="T306" s="802">
        <f>IF(INDEX(Historical!$F$7:$F$1452,MATCH(B306,Historical!$B$7:$B$1452,0))=0,"n/a",((INDEX(Historical!$C$7:$C$1452,MATCH(B306,Historical!$B$7:$B$1452,0))/INDEX(Historical!$F$7:$F$1452,MATCH(B306,Historical!$B$7:$B$1452,0)))^(1/3)-1)*100)</f>
        <v>28.000705985023444</v>
      </c>
      <c r="U306" s="802" t="str">
        <f>IF(INDEX(Historical!$I$7:$I$1452,MATCH(B306,Historical!$B$7:$B$1452,0))=0,"n/a",((INDEX(Historical!$C$7:$C$1452,MATCH(B306,Historical!$B$7:$B$1452,0))/INDEX(Historical!$I$7:$I$1452,MATCH(B306,Historical!$B$7:$B$1452,0)))^(1/5)-1)*100)</f>
        <v>n/a</v>
      </c>
      <c r="V306" s="802">
        <f>IF(INDEX(Historical!$O$7:$O$1452,MATCH(B306,Historical!$B$7:$B$1452,0))=0,"n/a",((INDEX(Historical!$C$7:$C$1452,MATCH(B306,Historical!$B$7:$B$1452,0))/INDEX(Historical!$O$7:$O$1452,MATCH(B306,Historical!$B$7:$B$1452,0)))^(1/10)-1)*100)</f>
        <v>-11.681933800904986</v>
      </c>
      <c r="W306" s="803" t="str">
        <f t="shared" si="72"/>
        <v>n/a</v>
      </c>
      <c r="X306" s="804" t="str">
        <f t="shared" si="73"/>
        <v>n/a</v>
      </c>
      <c r="Y306" s="967"/>
      <c r="Z306" s="745">
        <f t="shared" si="74"/>
        <v>50.581395348837212</v>
      </c>
      <c r="AA306" s="678">
        <f t="shared" si="75"/>
        <v>16.779069767441861</v>
      </c>
      <c r="AB306" s="679">
        <v>12</v>
      </c>
      <c r="AC306" s="959">
        <v>1.72</v>
      </c>
      <c r="AD306" s="959">
        <v>1.68</v>
      </c>
      <c r="AE306" s="959">
        <v>9.6</v>
      </c>
      <c r="AF306" s="959">
        <v>2.23</v>
      </c>
      <c r="AG306" s="959">
        <v>13.700000000000001</v>
      </c>
      <c r="AH306" s="959">
        <v>61.4</v>
      </c>
      <c r="AI306" s="959">
        <v>-20.28</v>
      </c>
      <c r="AJ306" s="959">
        <v>42.5</v>
      </c>
      <c r="AK306" s="959">
        <v>10</v>
      </c>
      <c r="AL306" s="969">
        <v>3850</v>
      </c>
      <c r="AM306" s="964">
        <v>0.5</v>
      </c>
      <c r="AN306" s="959">
        <v>0.8</v>
      </c>
      <c r="AO306" s="845" t="str">
        <f t="shared" si="76"/>
        <v>n/a</v>
      </c>
      <c r="AP306" s="846" t="str">
        <f t="shared" si="77"/>
        <v>n/a</v>
      </c>
      <c r="AQ306" s="680">
        <f t="shared" si="78"/>
        <v>28.957056730603735</v>
      </c>
      <c r="AR306" s="745">
        <f>INDEX(Historical!$C$7:$C$1452,MATCH(B306,Historical!$B$7:$B$1452,0))*IF(AH306="n/a",1.03,IF(AH306&lt;0,1.01,IF(AH306&gt;10,1.1,(1+AH306/100))))</f>
        <v>0.90200000000000014</v>
      </c>
      <c r="AS306" s="678">
        <f t="shared" si="79"/>
        <v>0.91102000000000016</v>
      </c>
      <c r="AT306" s="678">
        <f t="shared" si="84"/>
        <v>1.0021220000000002</v>
      </c>
      <c r="AU306" s="678">
        <f t="shared" si="84"/>
        <v>1.1023342000000003</v>
      </c>
      <c r="AV306" s="678">
        <f t="shared" si="84"/>
        <v>1.2125676200000004</v>
      </c>
      <c r="AW306" s="745">
        <f t="shared" si="80"/>
        <v>5.1300438200000018</v>
      </c>
      <c r="AX306" s="854">
        <f t="shared" si="81"/>
        <v>17.77561961191962</v>
      </c>
      <c r="AY306" s="1090">
        <v>0.7</v>
      </c>
      <c r="AZ306" s="964">
        <v>5.71</v>
      </c>
      <c r="BA306" s="964">
        <v>-15.22</v>
      </c>
      <c r="BB306" s="964">
        <v>-6.9099999999999993</v>
      </c>
      <c r="BC306" s="964">
        <v>-8.36</v>
      </c>
      <c r="BE306" s="701">
        <v>2013</v>
      </c>
      <c r="BF306" s="986" t="e">
        <f>#VALUE!</f>
        <v>#VALUE!</v>
      </c>
      <c r="BG306" s="972">
        <v>6.9</v>
      </c>
    </row>
    <row r="307" spans="1:59" ht="11.25" customHeight="1" x14ac:dyDescent="0.2">
      <c r="A307" s="566" t="s">
        <v>1215</v>
      </c>
      <c r="B307" s="651" t="s">
        <v>1216</v>
      </c>
      <c r="C307" s="1080" t="s">
        <v>109</v>
      </c>
      <c r="D307" s="1080" t="s">
        <v>4427</v>
      </c>
      <c r="E307" s="835">
        <v>9</v>
      </c>
      <c r="F307" s="554">
        <v>344</v>
      </c>
      <c r="G307" s="554" t="s">
        <v>107</v>
      </c>
      <c r="H307" s="554" t="s">
        <v>107</v>
      </c>
      <c r="I307" s="966">
        <v>36.56</v>
      </c>
      <c r="J307" s="745">
        <f t="shared" si="69"/>
        <v>3.0634573304157553</v>
      </c>
      <c r="K307" s="968">
        <v>0.28000000000000003</v>
      </c>
      <c r="L307" s="679">
        <v>4</v>
      </c>
      <c r="M307" s="736">
        <f t="shared" si="70"/>
        <v>1.1200000000000001</v>
      </c>
      <c r="N307" s="644" t="s">
        <v>446</v>
      </c>
      <c r="O307" s="838">
        <v>0.24</v>
      </c>
      <c r="P307" s="695">
        <v>43140</v>
      </c>
      <c r="Q307" s="695">
        <v>43153</v>
      </c>
      <c r="R307" s="736">
        <f t="shared" si="71"/>
        <v>16.666666666666682</v>
      </c>
      <c r="S307" s="802">
        <f>IF(INDEX(Historical!$D$7:$D$1452,MATCH(B307,Historical!$B$7:$B$1452,0))=0,"n/a",(INDEX(Historical!$C$7:$C$1452,MATCH(B307,Historical!$B$7:$B$1452,0))/INDEX(Historical!$D$7:$D$1452,MATCH(B307,Historical!$B$7:$B$1452,0))-1)*100)</f>
        <v>9.0909090909090828</v>
      </c>
      <c r="T307" s="802">
        <f>IF(INDEX(Historical!$F$7:$F$1452,MATCH(B307,Historical!$B$7:$B$1452,0))=0,"n/a",((INDEX(Historical!$C$7:$C$1452,MATCH(B307,Historical!$B$7:$B$1452,0))/INDEX(Historical!$F$7:$F$1452,MATCH(B307,Historical!$B$7:$B$1452,0)))^(1/3)-1)*100)</f>
        <v>14.471424255333186</v>
      </c>
      <c r="U307" s="802">
        <f>IF(INDEX(Historical!$I$7:$I$1452,MATCH(B307,Historical!$B$7:$B$1452,0))=0,"n/a",((INDEX(Historical!$C$7:$C$1452,MATCH(B307,Historical!$B$7:$B$1452,0))/INDEX(Historical!$I$7:$I$1452,MATCH(B307,Historical!$B$7:$B$1452,0)))^(1/5)-1)*100)</f>
        <v>14.869835499703509</v>
      </c>
      <c r="V307" s="802" t="str">
        <f>IF(INDEX(Historical!$O$7:$O$1452,MATCH(B307,Historical!$B$7:$B$1452,0))=0,"n/a",((INDEX(Historical!$C$7:$C$1452,MATCH(B307,Historical!$B$7:$B$1452,0))/INDEX(Historical!$O$7:$O$1452,MATCH(B307,Historical!$B$7:$B$1452,0)))^(1/10)-1)*100)</f>
        <v>n/a</v>
      </c>
      <c r="W307" s="803" t="str">
        <f t="shared" si="72"/>
        <v>n/a</v>
      </c>
      <c r="X307" s="804">
        <f t="shared" si="73"/>
        <v>1.5652458420740536</v>
      </c>
      <c r="Y307" s="759"/>
      <c r="Z307" s="745">
        <f t="shared" si="74"/>
        <v>42.264150943396231</v>
      </c>
      <c r="AA307" s="678">
        <f t="shared" si="75"/>
        <v>13.79622641509434</v>
      </c>
      <c r="AB307" s="679">
        <v>12</v>
      </c>
      <c r="AC307" s="959">
        <v>2.65</v>
      </c>
      <c r="AD307" s="959">
        <v>1.73</v>
      </c>
      <c r="AE307" s="959">
        <v>5.04</v>
      </c>
      <c r="AF307" s="959">
        <v>1.29</v>
      </c>
      <c r="AG307" s="959">
        <v>10.299999999999999</v>
      </c>
      <c r="AH307" s="959">
        <v>-5.6000000000000005</v>
      </c>
      <c r="AI307" s="959">
        <v>13.41</v>
      </c>
      <c r="AJ307" s="959">
        <v>9.5</v>
      </c>
      <c r="AK307" s="959">
        <v>8</v>
      </c>
      <c r="AL307" s="969">
        <v>2270</v>
      </c>
      <c r="AM307" s="964">
        <v>0.1</v>
      </c>
      <c r="AN307" s="959">
        <v>7.0000000000000007E-2</v>
      </c>
      <c r="AO307" s="845">
        <f t="shared" si="76"/>
        <v>4.1370664150249237</v>
      </c>
      <c r="AP307" s="846">
        <f t="shared" si="77"/>
        <v>17.933292830119264</v>
      </c>
      <c r="AQ307" s="680">
        <f t="shared" si="78"/>
        <v>-11.062738528851579</v>
      </c>
      <c r="AR307" s="745">
        <f>INDEX(Historical!$C$7:$C$1452,MATCH(B307,Historical!$B$7:$B$1452,0))*IF(AH307="n/a",1.03,IF(AH307&lt;0,1.01,IF(AH307&gt;10,1.1,(1+AH307/100))))</f>
        <v>0.96960000000000002</v>
      </c>
      <c r="AS307" s="678">
        <f t="shared" si="79"/>
        <v>1.0665600000000002</v>
      </c>
      <c r="AT307" s="678">
        <f t="shared" ref="AT307:AV326" si="85">IF($AK307="n/a",1.03*AS307,IF($AK307&lt;0,1.01*AS307,IF($AK307&gt;10,1.1*AS307,(1+$AK307/100)*AS307)))</f>
        <v>1.1518848000000004</v>
      </c>
      <c r="AU307" s="678">
        <f t="shared" si="85"/>
        <v>1.2440355840000006</v>
      </c>
      <c r="AV307" s="678">
        <f t="shared" si="85"/>
        <v>1.3435584307200008</v>
      </c>
      <c r="AW307" s="745">
        <f t="shared" si="80"/>
        <v>5.7756388147200015</v>
      </c>
      <c r="AX307" s="854">
        <f t="shared" si="81"/>
        <v>15.797699164989062</v>
      </c>
      <c r="AY307" s="1090">
        <v>1.1499999999999999</v>
      </c>
      <c r="AZ307" s="964">
        <v>5.63</v>
      </c>
      <c r="BA307" s="964">
        <v>-22.3</v>
      </c>
      <c r="BB307" s="964">
        <v>-10.51</v>
      </c>
      <c r="BC307" s="964">
        <v>-14.14</v>
      </c>
      <c r="BE307" s="701">
        <v>2010</v>
      </c>
      <c r="BF307" s="986" t="e">
        <f>#VALUE!</f>
        <v>#VALUE!</v>
      </c>
      <c r="BG307" s="972">
        <v>1.2</v>
      </c>
    </row>
    <row r="308" spans="1:59" ht="11.25" customHeight="1" x14ac:dyDescent="0.2">
      <c r="A308" s="645" t="s">
        <v>1217</v>
      </c>
      <c r="B308" s="651" t="s">
        <v>1218</v>
      </c>
      <c r="C308" s="1080" t="s">
        <v>109</v>
      </c>
      <c r="D308" s="1080" t="s">
        <v>4427</v>
      </c>
      <c r="E308" s="835">
        <v>7</v>
      </c>
      <c r="F308" s="554">
        <v>606</v>
      </c>
      <c r="G308" s="554" t="s">
        <v>107</v>
      </c>
      <c r="H308" s="554" t="s">
        <v>107</v>
      </c>
      <c r="I308" s="966">
        <v>34.270000000000003</v>
      </c>
      <c r="J308" s="745">
        <f t="shared" si="69"/>
        <v>2.5678435949810328</v>
      </c>
      <c r="K308" s="968">
        <v>0.22</v>
      </c>
      <c r="L308" s="679">
        <v>4</v>
      </c>
      <c r="M308" s="736">
        <f t="shared" si="70"/>
        <v>0.88</v>
      </c>
      <c r="N308" s="644" t="s">
        <v>598</v>
      </c>
      <c r="O308" s="838">
        <v>0.18</v>
      </c>
      <c r="P308" s="958">
        <v>43251</v>
      </c>
      <c r="Q308" s="958">
        <v>43266</v>
      </c>
      <c r="R308" s="736">
        <f t="shared" si="71"/>
        <v>22.222222222222225</v>
      </c>
      <c r="S308" s="802">
        <f>IF(INDEX(Historical!$D$7:$D$1452,MATCH(B308,Historical!$B$7:$B$1452,0))=0,"n/a",(INDEX(Historical!$C$7:$C$1452,MATCH(B308,Historical!$B$7:$B$1452,0))/INDEX(Historical!$D$7:$D$1452,MATCH(B308,Historical!$B$7:$B$1452,0))-1)*100)</f>
        <v>27.777777777777789</v>
      </c>
      <c r="T308" s="802">
        <f>IF(INDEX(Historical!$F$7:$F$1452,MATCH(B308,Historical!$B$7:$B$1452,0))=0,"n/a",((INDEX(Historical!$C$7:$C$1452,MATCH(B308,Historical!$B$7:$B$1452,0))/INDEX(Historical!$F$7:$F$1452,MATCH(B308,Historical!$B$7:$B$1452,0)))^(1/3)-1)*100)</f>
        <v>33.500747560002587</v>
      </c>
      <c r="U308" s="802">
        <f>IF(INDEX(Historical!$I$7:$I$1452,MATCH(B308,Historical!$B$7:$B$1452,0))=0,"n/a",((INDEX(Historical!$C$7:$C$1452,MATCH(B308,Historical!$B$7:$B$1452,0))/INDEX(Historical!$I$7:$I$1452,MATCH(B308,Historical!$B$7:$B$1452,0)))^(1/5)-1)*100)</f>
        <v>47.153236398134425</v>
      </c>
      <c r="V308" s="802">
        <f>IF(INDEX(Historical!$O$7:$O$1452,MATCH(B308,Historical!$B$7:$B$1452,0))=0,"n/a",((INDEX(Historical!$C$7:$C$1452,MATCH(B308,Historical!$B$7:$B$1452,0))/INDEX(Historical!$O$7:$O$1452,MATCH(B308,Historical!$B$7:$B$1452,0)))^(1/10)-1)*100)</f>
        <v>-2.8358342136926451</v>
      </c>
      <c r="W308" s="803" t="str">
        <f t="shared" si="72"/>
        <v>n/a</v>
      </c>
      <c r="X308" s="804">
        <f t="shared" si="73"/>
        <v>4.9117954581390029</v>
      </c>
      <c r="Y308" s="967"/>
      <c r="Z308" s="745">
        <f t="shared" si="74"/>
        <v>29.629629629629626</v>
      </c>
      <c r="AA308" s="678">
        <f t="shared" si="75"/>
        <v>11.53872053872054</v>
      </c>
      <c r="AB308" s="679">
        <v>12</v>
      </c>
      <c r="AC308" s="959">
        <v>2.97</v>
      </c>
      <c r="AD308" s="959">
        <v>1.65</v>
      </c>
      <c r="AE308" s="959">
        <v>4.53</v>
      </c>
      <c r="AF308" s="959">
        <v>1.24</v>
      </c>
      <c r="AG308" s="959">
        <v>10.7</v>
      </c>
      <c r="AH308" s="959">
        <v>12.8</v>
      </c>
      <c r="AI308" s="959">
        <v>7.3599999999999994</v>
      </c>
      <c r="AJ308" s="959">
        <v>9.6</v>
      </c>
      <c r="AK308" s="959">
        <v>7.0000000000000009</v>
      </c>
      <c r="AL308" s="969">
        <v>1760</v>
      </c>
      <c r="AM308" s="964">
        <v>1.2</v>
      </c>
      <c r="AN308" s="959">
        <v>0.1</v>
      </c>
      <c r="AO308" s="845">
        <f t="shared" si="76"/>
        <v>38.18235945439492</v>
      </c>
      <c r="AP308" s="846">
        <f t="shared" si="77"/>
        <v>49.72107999311546</v>
      </c>
      <c r="AQ308" s="680">
        <f t="shared" si="78"/>
        <v>-20.255927512479811</v>
      </c>
      <c r="AR308" s="745">
        <f>INDEX(Historical!$C$7:$C$1452,MATCH(B308,Historical!$B$7:$B$1452,0))*IF(AH308="n/a",1.03,IF(AH308&lt;0,1.01,IF(AH308&gt;10,1.1,(1+AH308/100))))</f>
        <v>0.75900000000000012</v>
      </c>
      <c r="AS308" s="678">
        <f t="shared" si="79"/>
        <v>0.8148624000000001</v>
      </c>
      <c r="AT308" s="678">
        <f t="shared" si="85"/>
        <v>0.87190276800000011</v>
      </c>
      <c r="AU308" s="678">
        <f t="shared" si="85"/>
        <v>0.93293596176000015</v>
      </c>
      <c r="AV308" s="678">
        <f t="shared" si="85"/>
        <v>0.99824147908320027</v>
      </c>
      <c r="AW308" s="745">
        <f t="shared" si="80"/>
        <v>4.3769426088432004</v>
      </c>
      <c r="AX308" s="854">
        <f t="shared" si="81"/>
        <v>12.771936413315435</v>
      </c>
      <c r="AY308" s="1090">
        <v>1</v>
      </c>
      <c r="AZ308" s="964">
        <v>5.48</v>
      </c>
      <c r="BA308" s="964">
        <v>-32.06</v>
      </c>
      <c r="BB308" s="964">
        <v>-13.84</v>
      </c>
      <c r="BC308" s="964">
        <v>-22.64</v>
      </c>
      <c r="BE308" s="701">
        <v>2012</v>
      </c>
      <c r="BF308" s="986" t="e">
        <f>#VALUE!</f>
        <v>#VALUE!</v>
      </c>
      <c r="BG308" s="972">
        <v>1.5</v>
      </c>
    </row>
    <row r="309" spans="1:59" ht="11.25" customHeight="1" x14ac:dyDescent="0.2">
      <c r="A309" s="645" t="s">
        <v>1219</v>
      </c>
      <c r="B309" s="651" t="s">
        <v>1220</v>
      </c>
      <c r="C309" s="1080" t="s">
        <v>109</v>
      </c>
      <c r="D309" s="1080" t="s">
        <v>4427</v>
      </c>
      <c r="E309" s="835">
        <v>8</v>
      </c>
      <c r="F309" s="554">
        <v>546</v>
      </c>
      <c r="G309" s="554" t="s">
        <v>107</v>
      </c>
      <c r="H309" s="554" t="s">
        <v>107</v>
      </c>
      <c r="I309" s="966">
        <v>31.92</v>
      </c>
      <c r="J309" s="745">
        <f t="shared" si="69"/>
        <v>2.2556390977443606</v>
      </c>
      <c r="K309" s="968">
        <v>0.36</v>
      </c>
      <c r="L309" s="679">
        <v>2</v>
      </c>
      <c r="M309" s="736">
        <f t="shared" si="70"/>
        <v>0.72</v>
      </c>
      <c r="N309" s="644" t="s">
        <v>251</v>
      </c>
      <c r="O309" s="838">
        <v>0.34</v>
      </c>
      <c r="P309" s="958">
        <v>43410</v>
      </c>
      <c r="Q309" s="958">
        <v>43418</v>
      </c>
      <c r="R309" s="736">
        <f t="shared" si="71"/>
        <v>5.8823529411764595</v>
      </c>
      <c r="S309" s="802">
        <f>IF(INDEX(Historical!$D$7:$D$1452,MATCH(B309,Historical!$B$7:$B$1452,0))=0,"n/a",(INDEX(Historical!$C$7:$C$1452,MATCH(B309,Historical!$B$7:$B$1452,0))/INDEX(Historical!$D$7:$D$1452,MATCH(B309,Historical!$B$7:$B$1452,0))-1)*100)</f>
        <v>6.4516129032258229</v>
      </c>
      <c r="T309" s="802">
        <f>IF(INDEX(Historical!$F$7:$F$1452,MATCH(B309,Historical!$B$7:$B$1452,0))=0,"n/a",((INDEX(Historical!$C$7:$C$1452,MATCH(B309,Historical!$B$7:$B$1452,0))/INDEX(Historical!$F$7:$F$1452,MATCH(B309,Historical!$B$7:$B$1452,0)))^(1/3)-1)*100)</f>
        <v>6.917810999860885</v>
      </c>
      <c r="U309" s="802">
        <f>IF(INDEX(Historical!$I$7:$I$1452,MATCH(B309,Historical!$B$7:$B$1452,0))=0,"n/a",((INDEX(Historical!$C$7:$C$1452,MATCH(B309,Historical!$B$7:$B$1452,0))/INDEX(Historical!$I$7:$I$1452,MATCH(B309,Historical!$B$7:$B$1452,0)))^(1/5)-1)*100)</f>
        <v>9.4608784223157549</v>
      </c>
      <c r="V309" s="802">
        <f>IF(INDEX(Historical!$O$7:$O$1452,MATCH(B309,Historical!$B$7:$B$1452,0))=0,"n/a",((INDEX(Historical!$C$7:$C$1452,MATCH(B309,Historical!$B$7:$B$1452,0))/INDEX(Historical!$O$7:$O$1452,MATCH(B309,Historical!$B$7:$B$1452,0)))^(1/10)-1)*100)</f>
        <v>5.7689737075117486</v>
      </c>
      <c r="W309" s="803">
        <f t="shared" si="72"/>
        <v>1.6399586654376319</v>
      </c>
      <c r="X309" s="804">
        <f t="shared" si="73"/>
        <v>1.4120714063157842</v>
      </c>
      <c r="Y309" s="967"/>
      <c r="Z309" s="745">
        <f t="shared" si="74"/>
        <v>30.125523012552296</v>
      </c>
      <c r="AA309" s="678">
        <f t="shared" si="75"/>
        <v>13.355648535564853</v>
      </c>
      <c r="AB309" s="679">
        <v>12</v>
      </c>
      <c r="AC309" s="959">
        <v>2.39</v>
      </c>
      <c r="AD309" s="959">
        <v>1.48</v>
      </c>
      <c r="AE309" s="959">
        <v>4.29</v>
      </c>
      <c r="AF309" s="959">
        <v>1.17</v>
      </c>
      <c r="AG309" s="959">
        <v>8.6999999999999993</v>
      </c>
      <c r="AH309" s="959">
        <v>13.700000000000001</v>
      </c>
      <c r="AI309" s="959">
        <v>17.41</v>
      </c>
      <c r="AJ309" s="959">
        <v>6.7</v>
      </c>
      <c r="AK309" s="959">
        <v>9</v>
      </c>
      <c r="AL309" s="969">
        <v>489.97</v>
      </c>
      <c r="AM309" s="964">
        <v>1.9</v>
      </c>
      <c r="AN309" s="959">
        <v>0.14000000000000001</v>
      </c>
      <c r="AO309" s="845">
        <f t="shared" si="76"/>
        <v>-1.6391310155047378</v>
      </c>
      <c r="AP309" s="846">
        <f t="shared" si="77"/>
        <v>11.716517520060115</v>
      </c>
      <c r="AQ309" s="680">
        <f t="shared" si="78"/>
        <v>-16.663709954823869</v>
      </c>
      <c r="AR309" s="745">
        <f>INDEX(Historical!$C$7:$C$1452,MATCH(B309,Historical!$B$7:$B$1452,0))*IF(AH309="n/a",1.03,IF(AH309&lt;0,1.01,IF(AH309&gt;10,1.1,(1+AH309/100))))</f>
        <v>0.72600000000000009</v>
      </c>
      <c r="AS309" s="678">
        <f t="shared" si="79"/>
        <v>0.7986000000000002</v>
      </c>
      <c r="AT309" s="678">
        <f t="shared" si="85"/>
        <v>0.8704740000000003</v>
      </c>
      <c r="AU309" s="678">
        <f t="shared" si="85"/>
        <v>0.94881666000000042</v>
      </c>
      <c r="AV309" s="678">
        <f t="shared" si="85"/>
        <v>1.0342101594000006</v>
      </c>
      <c r="AW309" s="745">
        <f t="shared" si="80"/>
        <v>4.378100819400002</v>
      </c>
      <c r="AX309" s="854">
        <f t="shared" si="81"/>
        <v>13.715854697368426</v>
      </c>
      <c r="AY309" s="1090">
        <v>0.47</v>
      </c>
      <c r="AZ309" s="964">
        <v>6.36</v>
      </c>
      <c r="BA309" s="964">
        <v>-24.82</v>
      </c>
      <c r="BB309" s="964">
        <v>-9.370000000000001</v>
      </c>
      <c r="BC309" s="964">
        <v>-16.21</v>
      </c>
      <c r="BE309" s="701">
        <v>2012</v>
      </c>
      <c r="BF309" s="986" t="e">
        <f>#VALUE!</f>
        <v>#VALUE!</v>
      </c>
      <c r="BG309" s="972">
        <v>1</v>
      </c>
    </row>
    <row r="310" spans="1:59" s="882" customFormat="1" ht="11.25" customHeight="1" x14ac:dyDescent="0.2">
      <c r="A310" s="885" t="s">
        <v>1221</v>
      </c>
      <c r="B310" s="890" t="s">
        <v>1222</v>
      </c>
      <c r="C310" s="1080" t="s">
        <v>109</v>
      </c>
      <c r="D310" s="1080" t="s">
        <v>4427</v>
      </c>
      <c r="E310" s="862">
        <v>7</v>
      </c>
      <c r="F310" s="554">
        <v>655</v>
      </c>
      <c r="G310" s="1179" t="s">
        <v>107</v>
      </c>
      <c r="H310" s="1179" t="s">
        <v>107</v>
      </c>
      <c r="I310" s="863">
        <v>19.809999999999999</v>
      </c>
      <c r="J310" s="864">
        <f t="shared" si="69"/>
        <v>2.4230186774356386</v>
      </c>
      <c r="K310" s="865">
        <v>0.12</v>
      </c>
      <c r="L310" s="866">
        <v>4</v>
      </c>
      <c r="M310" s="867">
        <f t="shared" si="70"/>
        <v>0.48</v>
      </c>
      <c r="N310" s="868" t="s">
        <v>128</v>
      </c>
      <c r="O310" s="869">
        <v>0.11</v>
      </c>
      <c r="P310" s="870">
        <v>43454</v>
      </c>
      <c r="Q310" s="870">
        <v>43473</v>
      </c>
      <c r="R310" s="867">
        <f t="shared" si="71"/>
        <v>9.0909090909090864</v>
      </c>
      <c r="S310" s="802">
        <f>IF(INDEX(Historical!$D$7:$D$1452,MATCH(B310,Historical!$B$7:$B$1452,0))=0,"n/a",(INDEX(Historical!$C$7:$C$1452,MATCH(B310,Historical!$B$7:$B$1452,0))/INDEX(Historical!$D$7:$D$1452,MATCH(B310,Historical!$B$7:$B$1452,0))-1)*100)</f>
        <v>5.555555555555558</v>
      </c>
      <c r="T310" s="802">
        <f>IF(INDEX(Historical!$F$7:$F$1452,MATCH(B310,Historical!$B$7:$B$1452,0))=0,"n/a",((INDEX(Historical!$C$7:$C$1452,MATCH(B310,Historical!$B$7:$B$1452,0))/INDEX(Historical!$F$7:$F$1452,MATCH(B310,Historical!$B$7:$B$1452,0)))^(1/3)-1)*100)</f>
        <v>8.1983855523197757</v>
      </c>
      <c r="U310" s="802">
        <f>IF(INDEX(Historical!$I$7:$I$1452,MATCH(B310,Historical!$B$7:$B$1452,0))=0,"n/a",((INDEX(Historical!$C$7:$C$1452,MATCH(B310,Historical!$B$7:$B$1452,0))/INDEX(Historical!$I$7:$I$1452,MATCH(B310,Historical!$B$7:$B$1452,0)))^(1/5)-1)*100)</f>
        <v>56.871742653604976</v>
      </c>
      <c r="V310" s="802">
        <f>IF(INDEX(Historical!$O$7:$O$1452,MATCH(B310,Historical!$B$7:$B$1452,0))=0,"n/a",((INDEX(Historical!$C$7:$C$1452,MATCH(B310,Historical!$B$7:$B$1452,0))/INDEX(Historical!$O$7:$O$1452,MATCH(B310,Historical!$B$7:$B$1452,0)))^(1/10)-1)*100)</f>
        <v>-10.712603659774356</v>
      </c>
      <c r="W310" s="871" t="str">
        <f t="shared" si="72"/>
        <v>n/a</v>
      </c>
      <c r="X310" s="872">
        <f t="shared" si="73"/>
        <v>1.2722984933692387</v>
      </c>
      <c r="Y310" s="887"/>
      <c r="Z310" s="864">
        <f t="shared" si="74"/>
        <v>33.802816901408448</v>
      </c>
      <c r="AA310" s="874">
        <f t="shared" si="75"/>
        <v>13.950704225352112</v>
      </c>
      <c r="AB310" s="866">
        <v>12</v>
      </c>
      <c r="AC310" s="875">
        <v>1.42</v>
      </c>
      <c r="AD310" s="875">
        <v>2</v>
      </c>
      <c r="AE310" s="875">
        <v>3.83</v>
      </c>
      <c r="AF310" s="875">
        <v>1.06</v>
      </c>
      <c r="AG310" s="875">
        <v>6.3</v>
      </c>
      <c r="AH310" s="875">
        <v>6.9</v>
      </c>
      <c r="AI310" s="875">
        <v>20.05</v>
      </c>
      <c r="AJ310" s="875">
        <v>44.7</v>
      </c>
      <c r="AK310" s="875">
        <v>7.0000000000000009</v>
      </c>
      <c r="AL310" s="876">
        <v>2120</v>
      </c>
      <c r="AM310" s="877">
        <v>0.2</v>
      </c>
      <c r="AN310" s="875">
        <v>0.1</v>
      </c>
      <c r="AO310" s="878">
        <f t="shared" si="76"/>
        <v>45.344057105688499</v>
      </c>
      <c r="AP310" s="879">
        <f t="shared" si="77"/>
        <v>59.294761331040611</v>
      </c>
      <c r="AQ310" s="880">
        <f t="shared" si="78"/>
        <v>-18.930080989382336</v>
      </c>
      <c r="AR310" s="745">
        <f>INDEX(Historical!$C$7:$C$1452,MATCH(B310,Historical!$B$7:$B$1452,0))*IF(AH310="n/a",1.03,IF(AH310&lt;0,1.01,IF(AH310&gt;10,1.1,(1+AH310/100))))</f>
        <v>0.40621999999999997</v>
      </c>
      <c r="AS310" s="874">
        <f t="shared" si="79"/>
        <v>0.44684200000000002</v>
      </c>
      <c r="AT310" s="874">
        <f t="shared" si="85"/>
        <v>0.47812094000000005</v>
      </c>
      <c r="AU310" s="874">
        <f t="shared" si="85"/>
        <v>0.51158940580000012</v>
      </c>
      <c r="AV310" s="874">
        <f t="shared" si="85"/>
        <v>0.5474006642060002</v>
      </c>
      <c r="AW310" s="864">
        <f t="shared" si="80"/>
        <v>2.3901730100060004</v>
      </c>
      <c r="AX310" s="881">
        <f t="shared" si="81"/>
        <v>12.065487178223123</v>
      </c>
      <c r="AY310" s="1091">
        <v>1.34</v>
      </c>
      <c r="AZ310" s="877">
        <v>9.4499999999999993</v>
      </c>
      <c r="BA310" s="877">
        <v>-28.48</v>
      </c>
      <c r="BB310" s="877">
        <v>-10.870000000000001</v>
      </c>
      <c r="BC310" s="877">
        <v>-21.15</v>
      </c>
      <c r="BD310" s="1007"/>
      <c r="BE310" s="701">
        <v>2013</v>
      </c>
      <c r="BF310" s="986" t="e">
        <f>#VALUE!</f>
        <v>#VALUE!</v>
      </c>
      <c r="BG310" s="938">
        <v>0.8</v>
      </c>
    </row>
    <row r="311" spans="1:59" ht="11.25" customHeight="1" x14ac:dyDescent="0.2">
      <c r="A311" s="645" t="s">
        <v>3866</v>
      </c>
      <c r="B311" s="651" t="s">
        <v>3867</v>
      </c>
      <c r="C311" s="1080" t="s">
        <v>109</v>
      </c>
      <c r="D311" s="1080" t="s">
        <v>4427</v>
      </c>
      <c r="E311" s="835">
        <v>5</v>
      </c>
      <c r="F311" s="554">
        <v>791</v>
      </c>
      <c r="G311" s="554" t="s">
        <v>107</v>
      </c>
      <c r="H311" s="554" t="s">
        <v>107</v>
      </c>
      <c r="I311" s="966">
        <v>19.399999999999999</v>
      </c>
      <c r="J311" s="745">
        <f t="shared" si="69"/>
        <v>1.0309278350515465</v>
      </c>
      <c r="K311" s="968">
        <v>0.05</v>
      </c>
      <c r="L311" s="679">
        <v>4</v>
      </c>
      <c r="M311" s="736">
        <f t="shared" si="70"/>
        <v>0.2</v>
      </c>
      <c r="N311" s="644" t="s">
        <v>598</v>
      </c>
      <c r="O311" s="838">
        <v>3.5000000000000003E-2</v>
      </c>
      <c r="P311" s="958">
        <v>43160</v>
      </c>
      <c r="Q311" s="958">
        <v>43175</v>
      </c>
      <c r="R311" s="736">
        <f t="shared" si="71"/>
        <v>42.857142857142847</v>
      </c>
      <c r="S311" s="802">
        <f>IF(INDEX(Historical!$D$7:$D$1452,MATCH(B311,Historical!$B$7:$B$1452,0))=0,"n/a",(INDEX(Historical!$C$7:$C$1452,MATCH(B311,Historical!$B$7:$B$1452,0))/INDEX(Historical!$D$7:$D$1452,MATCH(B311,Historical!$B$7:$B$1452,0))-1)*100)</f>
        <v>16.666666666666675</v>
      </c>
      <c r="T311" s="802">
        <f>IF(INDEX(Historical!$F$7:$F$1452,MATCH(B311,Historical!$B$7:$B$1452,0))=0,"n/a",((INDEX(Historical!$C$7:$C$1452,MATCH(B311,Historical!$B$7:$B$1452,0))/INDEX(Historical!$F$7:$F$1452,MATCH(B311,Historical!$B$7:$B$1452,0)))^(1/3)-1)*100)</f>
        <v>23.127650029855573</v>
      </c>
      <c r="U311" s="802" t="str">
        <f>IF(INDEX(Historical!$I$7:$I$1452,MATCH(B311,Historical!$B$7:$B$1452,0))=0,"n/a",((INDEX(Historical!$C$7:$C$1452,MATCH(B311,Historical!$B$7:$B$1452,0))/INDEX(Historical!$I$7:$I$1452,MATCH(B311,Historical!$B$7:$B$1452,0)))^(1/5)-1)*100)</f>
        <v>n/a</v>
      </c>
      <c r="V311" s="802">
        <f>IF(INDEX(Historical!$O$7:$O$1452,MATCH(B311,Historical!$B$7:$B$1452,0))=0,"n/a",((INDEX(Historical!$C$7:$C$1452,MATCH(B311,Historical!$B$7:$B$1452,0))/INDEX(Historical!$O$7:$O$1452,MATCH(B311,Historical!$B$7:$B$1452,0)))^(1/10)-1)*100)</f>
        <v>-12.464298473359515</v>
      </c>
      <c r="W311" s="803" t="str">
        <f t="shared" si="72"/>
        <v>n/a</v>
      </c>
      <c r="X311" s="804" t="str">
        <f t="shared" si="73"/>
        <v>n/a</v>
      </c>
      <c r="Y311" s="967"/>
      <c r="Z311" s="745" t="str">
        <f t="shared" si="74"/>
        <v>n/a</v>
      </c>
      <c r="AA311" s="678" t="str">
        <f t="shared" si="75"/>
        <v>n/a</v>
      </c>
      <c r="AB311" s="679">
        <v>12</v>
      </c>
      <c r="AC311" s="959" t="s">
        <v>138</v>
      </c>
      <c r="AD311" s="959" t="s">
        <v>138</v>
      </c>
      <c r="AE311" s="959" t="s">
        <v>138</v>
      </c>
      <c r="AF311" s="959" t="s">
        <v>138</v>
      </c>
      <c r="AG311" s="959" t="s">
        <v>138</v>
      </c>
      <c r="AH311" s="959" t="s">
        <v>138</v>
      </c>
      <c r="AI311" s="959" t="s">
        <v>138</v>
      </c>
      <c r="AJ311" s="959" t="s">
        <v>138</v>
      </c>
      <c r="AK311" s="959" t="s">
        <v>138</v>
      </c>
      <c r="AL311" s="969" t="s">
        <v>138</v>
      </c>
      <c r="AM311" s="964" t="s">
        <v>138</v>
      </c>
      <c r="AN311" s="959" t="s">
        <v>138</v>
      </c>
      <c r="AO311" s="845" t="str">
        <f t="shared" si="76"/>
        <v>n/a</v>
      </c>
      <c r="AP311" s="846" t="str">
        <f t="shared" si="77"/>
        <v>n/a</v>
      </c>
      <c r="AQ311" s="680" t="str">
        <f t="shared" si="78"/>
        <v>n/a</v>
      </c>
      <c r="AR311" s="745">
        <f>INDEX(Historical!$C$7:$C$1452,MATCH(B311,Historical!$B$7:$B$1452,0))*IF(AH311="n/a",1.03,IF(AH311&lt;0,1.01,IF(AH311&gt;10,1.1,(1+AH311/100))))</f>
        <v>0.14420000000000002</v>
      </c>
      <c r="AS311" s="678">
        <f t="shared" si="79"/>
        <v>0.14852600000000002</v>
      </c>
      <c r="AT311" s="678">
        <f t="shared" si="85"/>
        <v>0.15298178000000001</v>
      </c>
      <c r="AU311" s="678">
        <f t="shared" si="85"/>
        <v>0.15757123340000001</v>
      </c>
      <c r="AV311" s="678">
        <f t="shared" si="85"/>
        <v>0.16229837040200001</v>
      </c>
      <c r="AW311" s="745">
        <f t="shared" si="80"/>
        <v>0.76557738380200013</v>
      </c>
      <c r="AX311" s="854">
        <f t="shared" si="81"/>
        <v>3.946275174237114</v>
      </c>
      <c r="AY311" s="1090" t="s">
        <v>138</v>
      </c>
      <c r="AZ311" s="964" t="s">
        <v>138</v>
      </c>
      <c r="BA311" s="964" t="s">
        <v>138</v>
      </c>
      <c r="BB311" s="964" t="s">
        <v>138</v>
      </c>
      <c r="BC311" s="964" t="s">
        <v>138</v>
      </c>
      <c r="BD311" s="1006" t="s">
        <v>4351</v>
      </c>
      <c r="BE311" s="701">
        <v>2014</v>
      </c>
      <c r="BF311" s="986" t="e">
        <f>#VALUE!</f>
        <v>#VALUE!</v>
      </c>
      <c r="BG311" s="972" t="s">
        <v>138</v>
      </c>
    </row>
    <row r="312" spans="1:59" ht="11.25" customHeight="1" x14ac:dyDescent="0.2">
      <c r="A312" s="566" t="s">
        <v>594</v>
      </c>
      <c r="B312" s="651" t="s">
        <v>595</v>
      </c>
      <c r="C312" s="1080" t="s">
        <v>109</v>
      </c>
      <c r="D312" s="1080" t="s">
        <v>4427</v>
      </c>
      <c r="E312" s="835">
        <v>23</v>
      </c>
      <c r="F312" s="554">
        <v>147</v>
      </c>
      <c r="G312" s="554" t="s">
        <v>38</v>
      </c>
      <c r="H312" s="554" t="s">
        <v>38</v>
      </c>
      <c r="I312" s="959">
        <v>19.95</v>
      </c>
      <c r="J312" s="745">
        <f t="shared" si="69"/>
        <v>3.4085213032581456</v>
      </c>
      <c r="K312" s="974">
        <v>0.17</v>
      </c>
      <c r="L312" s="679">
        <v>4</v>
      </c>
      <c r="M312" s="736">
        <f t="shared" si="70"/>
        <v>0.68</v>
      </c>
      <c r="N312" s="644" t="s">
        <v>463</v>
      </c>
      <c r="O312" s="839">
        <v>0.15</v>
      </c>
      <c r="P312" s="958">
        <v>43382</v>
      </c>
      <c r="Q312" s="958">
        <v>43392</v>
      </c>
      <c r="R312" s="736">
        <f t="shared" si="71"/>
        <v>13.333333333333346</v>
      </c>
      <c r="S312" s="802">
        <f>IF(INDEX(Historical!$D$7:$D$1452,MATCH(B312,Historical!$B$7:$B$1452,0))=0,"n/a",(INDEX(Historical!$C$7:$C$1452,MATCH(B312,Historical!$B$7:$B$1452,0))/INDEX(Historical!$D$7:$D$1452,MATCH(B312,Historical!$B$7:$B$1452,0))-1)*100)</f>
        <v>5.555555555555558</v>
      </c>
      <c r="T312" s="802">
        <f>IF(INDEX(Historical!$F$7:$F$1452,MATCH(B312,Historical!$B$7:$B$1452,0))=0,"n/a",((INDEX(Historical!$C$7:$C$1452,MATCH(B312,Historical!$B$7:$B$1452,0))/INDEX(Historical!$F$7:$F$1452,MATCH(B312,Historical!$B$7:$B$1452,0)))^(1/3)-1)*100)</f>
        <v>6.5577893126056441</v>
      </c>
      <c r="U312" s="802">
        <f>IF(INDEX(Historical!$I$7:$I$1452,MATCH(B312,Historical!$B$7:$B$1452,0))=0,"n/a",((INDEX(Historical!$C$7:$C$1452,MATCH(B312,Historical!$B$7:$B$1452,0))/INDEX(Historical!$I$7:$I$1452,MATCH(B312,Historical!$B$7:$B$1452,0)))^(1/5)-1)*100)</f>
        <v>6.4108479730302426</v>
      </c>
      <c r="V312" s="802">
        <f>IF(INDEX(Historical!$O$7:$O$1452,MATCH(B312,Historical!$B$7:$B$1452,0))=0,"n/a",((INDEX(Historical!$C$7:$C$1452,MATCH(B312,Historical!$B$7:$B$1452,0))/INDEX(Historical!$O$7:$O$1452,MATCH(B312,Historical!$B$7:$B$1452,0)))^(1/10)-1)*100)</f>
        <v>8.4948567636582659</v>
      </c>
      <c r="W312" s="803">
        <f t="shared" si="72"/>
        <v>0.75467405176934899</v>
      </c>
      <c r="X312" s="804">
        <f t="shared" si="73"/>
        <v>0.82190358628592852</v>
      </c>
      <c r="Y312" s="756"/>
      <c r="Z312" s="745">
        <f t="shared" si="74"/>
        <v>43.037974683544306</v>
      </c>
      <c r="AA312" s="678">
        <f t="shared" si="75"/>
        <v>12.626582278481012</v>
      </c>
      <c r="AB312" s="679">
        <v>12</v>
      </c>
      <c r="AC312" s="959">
        <v>1.58</v>
      </c>
      <c r="AD312" s="959">
        <v>1.81</v>
      </c>
      <c r="AE312" s="959">
        <v>3.92</v>
      </c>
      <c r="AF312" s="959">
        <v>1.33</v>
      </c>
      <c r="AG312" s="959">
        <v>10.6</v>
      </c>
      <c r="AH312" s="959">
        <v>9.8000000000000007</v>
      </c>
      <c r="AI312" s="959">
        <v>4.46</v>
      </c>
      <c r="AJ312" s="959">
        <v>7.8</v>
      </c>
      <c r="AK312" s="959">
        <v>7.0000000000000009</v>
      </c>
      <c r="AL312" s="969">
        <v>520.1</v>
      </c>
      <c r="AM312" s="964">
        <v>2.4</v>
      </c>
      <c r="AN312" s="959">
        <v>1.06</v>
      </c>
      <c r="AO312" s="845">
        <f t="shared" si="76"/>
        <v>-2.8072130021926238</v>
      </c>
      <c r="AP312" s="846">
        <f t="shared" si="77"/>
        <v>9.8193692762883877</v>
      </c>
      <c r="AQ312" s="680">
        <f t="shared" si="78"/>
        <v>-13.607216272603084</v>
      </c>
      <c r="AR312" s="745">
        <f>INDEX(Historical!$C$7:$C$1452,MATCH(B312,Historical!$B$7:$B$1452,0))*IF(AH312="n/a",1.03,IF(AH312&lt;0,1.01,IF(AH312&gt;10,1.1,(1+AH312/100))))</f>
        <v>0.62586000000000008</v>
      </c>
      <c r="AS312" s="678">
        <f t="shared" si="79"/>
        <v>0.65377335600000008</v>
      </c>
      <c r="AT312" s="678">
        <f t="shared" si="85"/>
        <v>0.69953749092000017</v>
      </c>
      <c r="AU312" s="678">
        <f t="shared" si="85"/>
        <v>0.74850511528440022</v>
      </c>
      <c r="AV312" s="678">
        <f t="shared" si="85"/>
        <v>0.80090047335430825</v>
      </c>
      <c r="AW312" s="745">
        <f t="shared" si="80"/>
        <v>3.5285764355587084</v>
      </c>
      <c r="AX312" s="854">
        <f t="shared" si="81"/>
        <v>17.687099927612575</v>
      </c>
      <c r="AY312" s="1090">
        <v>0.68</v>
      </c>
      <c r="AZ312" s="964">
        <v>5.33</v>
      </c>
      <c r="BA312" s="964">
        <v>-33.28</v>
      </c>
      <c r="BB312" s="964">
        <v>-1.95</v>
      </c>
      <c r="BC312" s="964">
        <v>-14.97</v>
      </c>
      <c r="BE312" s="701">
        <v>1997</v>
      </c>
      <c r="BF312" s="986" t="e">
        <f>#VALUE!</f>
        <v>#VALUE!</v>
      </c>
      <c r="BG312" s="972">
        <v>0.89999999999999991</v>
      </c>
    </row>
    <row r="313" spans="1:59" ht="11.25" customHeight="1" x14ac:dyDescent="0.2">
      <c r="A313" s="645" t="s">
        <v>1223</v>
      </c>
      <c r="B313" s="651" t="s">
        <v>1224</v>
      </c>
      <c r="C313" s="1080" t="s">
        <v>109</v>
      </c>
      <c r="D313" s="1080" t="s">
        <v>4427</v>
      </c>
      <c r="E313" s="835">
        <v>7</v>
      </c>
      <c r="F313" s="554">
        <v>599</v>
      </c>
      <c r="G313" s="554" t="s">
        <v>107</v>
      </c>
      <c r="H313" s="554" t="s">
        <v>107</v>
      </c>
      <c r="I313" s="966">
        <v>86.9</v>
      </c>
      <c r="J313" s="745">
        <f t="shared" si="69"/>
        <v>0.8285385500575374</v>
      </c>
      <c r="K313" s="968">
        <v>0.18</v>
      </c>
      <c r="L313" s="679">
        <v>4</v>
      </c>
      <c r="M313" s="736">
        <f t="shared" si="70"/>
        <v>0.72</v>
      </c>
      <c r="N313" s="644" t="s">
        <v>701</v>
      </c>
      <c r="O313" s="838">
        <v>0.17</v>
      </c>
      <c r="P313" s="958">
        <v>43215</v>
      </c>
      <c r="Q313" s="958">
        <v>43230</v>
      </c>
      <c r="R313" s="736">
        <f t="shared" si="71"/>
        <v>5.8823529411764595</v>
      </c>
      <c r="S313" s="802">
        <f>IF(INDEX(Historical!$D$7:$D$1452,MATCH(B313,Historical!$B$7:$B$1452,0))=0,"n/a",(INDEX(Historical!$C$7:$C$1452,MATCH(B313,Historical!$B$7:$B$1452,0))/INDEX(Historical!$D$7:$D$1452,MATCH(B313,Historical!$B$7:$B$1452,0))-1)*100)</f>
        <v>6.3492063492063489</v>
      </c>
      <c r="T313" s="802">
        <f>IF(INDEX(Historical!$F$7:$F$1452,MATCH(B313,Historical!$B$7:$B$1452,0))=0,"n/a",((INDEX(Historical!$C$7:$C$1452,MATCH(B313,Historical!$B$7:$B$1452,0))/INDEX(Historical!$F$7:$F$1452,MATCH(B313,Historical!$B$7:$B$1452,0)))^(1/3)-1)*100)</f>
        <v>7.4550954544485792</v>
      </c>
      <c r="U313" s="802">
        <f>IF(INDEX(Historical!$I$7:$I$1452,MATCH(B313,Historical!$B$7:$B$1452,0))=0,"n/a",((INDEX(Historical!$C$7:$C$1452,MATCH(B313,Historical!$B$7:$B$1452,0))/INDEX(Historical!$I$7:$I$1452,MATCH(B313,Historical!$B$7:$B$1452,0)))^(1/5)-1)*100)</f>
        <v>27.35293592635999</v>
      </c>
      <c r="V313" s="802" t="str">
        <f>IF(INDEX(Historical!$O$7:$O$1452,MATCH(B313,Historical!$B$7:$B$1452,0))=0,"n/a",((INDEX(Historical!$C$7:$C$1452,MATCH(B313,Historical!$B$7:$B$1452,0))/INDEX(Historical!$O$7:$O$1452,MATCH(B313,Historical!$B$7:$B$1452,0)))^(1/10)-1)*100)</f>
        <v>n/a</v>
      </c>
      <c r="W313" s="803" t="str">
        <f t="shared" si="72"/>
        <v>n/a</v>
      </c>
      <c r="X313" s="804">
        <f t="shared" si="73"/>
        <v>2.580465653430188</v>
      </c>
      <c r="Y313" s="759"/>
      <c r="Z313" s="745">
        <f t="shared" si="74"/>
        <v>14.814814814814813</v>
      </c>
      <c r="AA313" s="678">
        <f t="shared" si="75"/>
        <v>17.880658436213992</v>
      </c>
      <c r="AB313" s="679">
        <v>12</v>
      </c>
      <c r="AC313" s="959">
        <v>4.8600000000000003</v>
      </c>
      <c r="AD313" s="959">
        <v>1.47</v>
      </c>
      <c r="AE313" s="959">
        <v>4.95</v>
      </c>
      <c r="AF313" s="959">
        <v>1.88</v>
      </c>
      <c r="AG313" s="959">
        <v>10.7</v>
      </c>
      <c r="AH313" s="959">
        <v>16</v>
      </c>
      <c r="AI313" s="959">
        <v>13.34</v>
      </c>
      <c r="AJ313" s="959">
        <v>10.6</v>
      </c>
      <c r="AK313" s="959">
        <v>12.15</v>
      </c>
      <c r="AL313" s="969">
        <v>14180</v>
      </c>
      <c r="AM313" s="964">
        <v>0.3</v>
      </c>
      <c r="AN313" s="959">
        <v>0.22</v>
      </c>
      <c r="AO313" s="845">
        <f t="shared" si="76"/>
        <v>10.300816040203536</v>
      </c>
      <c r="AP313" s="846">
        <f t="shared" si="77"/>
        <v>28.181474476417527</v>
      </c>
      <c r="AQ313" s="680">
        <f t="shared" si="78"/>
        <v>22.230452397796153</v>
      </c>
      <c r="AR313" s="745">
        <f>INDEX(Historical!$C$7:$C$1452,MATCH(B313,Historical!$B$7:$B$1452,0))*IF(AH313="n/a",1.03,IF(AH313&lt;0,1.01,IF(AH313&gt;10,1.1,(1+AH313/100))))</f>
        <v>0.7370000000000001</v>
      </c>
      <c r="AS313" s="678">
        <f t="shared" si="79"/>
        <v>0.8107000000000002</v>
      </c>
      <c r="AT313" s="678">
        <f t="shared" si="85"/>
        <v>0.89177000000000028</v>
      </c>
      <c r="AU313" s="678">
        <f t="shared" si="85"/>
        <v>0.98094700000000035</v>
      </c>
      <c r="AV313" s="678">
        <f t="shared" si="85"/>
        <v>1.0790417000000005</v>
      </c>
      <c r="AW313" s="745">
        <f t="shared" si="80"/>
        <v>4.4994587000000017</v>
      </c>
      <c r="AX313" s="854">
        <f t="shared" si="81"/>
        <v>5.1777430379746852</v>
      </c>
      <c r="AY313" s="1090">
        <v>1</v>
      </c>
      <c r="AZ313" s="964">
        <v>9.42</v>
      </c>
      <c r="BA313" s="964">
        <v>-18.59</v>
      </c>
      <c r="BB313" s="964">
        <v>-4.3499999999999996</v>
      </c>
      <c r="BC313" s="964">
        <v>-9.56</v>
      </c>
      <c r="BE313" s="701">
        <v>2012</v>
      </c>
      <c r="BF313" s="986" t="e">
        <f>#VALUE!</f>
        <v>#VALUE!</v>
      </c>
      <c r="BG313" s="972">
        <v>0.8</v>
      </c>
    </row>
    <row r="314" spans="1:59" ht="11.25" customHeight="1" x14ac:dyDescent="0.2">
      <c r="A314" s="645" t="s">
        <v>3868</v>
      </c>
      <c r="B314" s="651" t="s">
        <v>3869</v>
      </c>
      <c r="C314" s="1080" t="s">
        <v>109</v>
      </c>
      <c r="D314" s="1080" t="s">
        <v>4427</v>
      </c>
      <c r="E314" s="835">
        <v>5</v>
      </c>
      <c r="F314" s="554">
        <v>796</v>
      </c>
      <c r="G314" s="554" t="s">
        <v>107</v>
      </c>
      <c r="H314" s="554" t="s">
        <v>107</v>
      </c>
      <c r="I314" s="966">
        <v>51.94</v>
      </c>
      <c r="J314" s="745">
        <f t="shared" si="69"/>
        <v>1.1551790527531767</v>
      </c>
      <c r="K314" s="968">
        <v>0.15</v>
      </c>
      <c r="L314" s="679">
        <v>4</v>
      </c>
      <c r="M314" s="736">
        <f t="shared" si="70"/>
        <v>0.6</v>
      </c>
      <c r="N314" s="644" t="s">
        <v>322</v>
      </c>
      <c r="O314" s="838">
        <v>0.14000000000000001</v>
      </c>
      <c r="P314" s="958">
        <v>43160</v>
      </c>
      <c r="Q314" s="958">
        <v>43189</v>
      </c>
      <c r="R314" s="736">
        <f t="shared" si="71"/>
        <v>7.1428571428571281</v>
      </c>
      <c r="S314" s="802">
        <f>IF(INDEX(Historical!$D$7:$D$1452,MATCH(B314,Historical!$B$7:$B$1452,0))=0,"n/a",(INDEX(Historical!$C$7:$C$1452,MATCH(B314,Historical!$B$7:$B$1452,0))/INDEX(Historical!$D$7:$D$1452,MATCH(B314,Historical!$B$7:$B$1452,0))-1)*100)</f>
        <v>7.6923076923077094</v>
      </c>
      <c r="T314" s="802">
        <f>IF(INDEX(Historical!$F$7:$F$1452,MATCH(B314,Historical!$B$7:$B$1452,0))=0,"n/a",((INDEX(Historical!$C$7:$C$1452,MATCH(B314,Historical!$B$7:$B$1452,0))/INDEX(Historical!$F$7:$F$1452,MATCH(B314,Historical!$B$7:$B$1452,0)))^(1/3)-1)*100)</f>
        <v>8.3706762661827092</v>
      </c>
      <c r="U314" s="802">
        <f>IF(INDEX(Historical!$I$7:$I$1452,MATCH(B314,Historical!$B$7:$B$1452,0))=0,"n/a",((INDEX(Historical!$C$7:$C$1452,MATCH(B314,Historical!$B$7:$B$1452,0))/INDEX(Historical!$I$7:$I$1452,MATCH(B314,Historical!$B$7:$B$1452,0)))^(1/5)-1)*100)</f>
        <v>6.9610375725068785</v>
      </c>
      <c r="V314" s="802" t="str">
        <f>IF(INDEX(Historical!$O$7:$O$1452,MATCH(B314,Historical!$B$7:$B$1452,0))=0,"n/a",((INDEX(Historical!$C$7:$C$1452,MATCH(B314,Historical!$B$7:$B$1452,0))/INDEX(Historical!$O$7:$O$1452,MATCH(B314,Historical!$B$7:$B$1452,0)))^(1/10)-1)*100)</f>
        <v>n/a</v>
      </c>
      <c r="W314" s="803" t="str">
        <f t="shared" si="72"/>
        <v>n/a</v>
      </c>
      <c r="X314" s="804">
        <f t="shared" si="73"/>
        <v>0.38888478058697651</v>
      </c>
      <c r="Y314" s="759"/>
      <c r="Z314" s="745">
        <f t="shared" si="74"/>
        <v>13.215859030837004</v>
      </c>
      <c r="AA314" s="678">
        <f t="shared" si="75"/>
        <v>11.440528634361232</v>
      </c>
      <c r="AB314" s="679">
        <v>12</v>
      </c>
      <c r="AC314" s="959">
        <v>4.54</v>
      </c>
      <c r="AD314" s="959" t="s">
        <v>138</v>
      </c>
      <c r="AE314" s="959">
        <v>2.94</v>
      </c>
      <c r="AF314" s="959">
        <v>1.2</v>
      </c>
      <c r="AG314" s="959">
        <v>11.3</v>
      </c>
      <c r="AH314" s="959">
        <v>14.2</v>
      </c>
      <c r="AI314" s="959" t="s">
        <v>138</v>
      </c>
      <c r="AJ314" s="959">
        <v>17.899999999999999</v>
      </c>
      <c r="AK314" s="959" t="s">
        <v>138</v>
      </c>
      <c r="AL314" s="969">
        <v>124.14</v>
      </c>
      <c r="AM314" s="964">
        <v>3.6999999999999997</v>
      </c>
      <c r="AN314" s="959">
        <v>0.2</v>
      </c>
      <c r="AO314" s="845">
        <f t="shared" si="76"/>
        <v>-3.3243120091011775</v>
      </c>
      <c r="AP314" s="846">
        <f t="shared" si="77"/>
        <v>8.1162166252600549</v>
      </c>
      <c r="AQ314" s="680">
        <f t="shared" si="78"/>
        <v>-21.887163208219597</v>
      </c>
      <c r="AR314" s="745">
        <f>INDEX(Historical!$C$7:$C$1452,MATCH(B314,Historical!$B$7:$B$1452,0))*IF(AH314="n/a",1.03,IF(AH314&lt;0,1.01,IF(AH314&gt;10,1.1,(1+AH314/100))))</f>
        <v>0.6160000000000001</v>
      </c>
      <c r="AS314" s="678">
        <f t="shared" si="79"/>
        <v>0.63448000000000015</v>
      </c>
      <c r="AT314" s="678">
        <f t="shared" si="85"/>
        <v>0.65351440000000016</v>
      </c>
      <c r="AU314" s="678">
        <f t="shared" si="85"/>
        <v>0.67311983200000014</v>
      </c>
      <c r="AV314" s="678">
        <f t="shared" si="85"/>
        <v>0.6933134269600002</v>
      </c>
      <c r="AW314" s="745">
        <f t="shared" si="80"/>
        <v>3.2704276589600005</v>
      </c>
      <c r="AX314" s="854">
        <f t="shared" si="81"/>
        <v>6.2965492086253381</v>
      </c>
      <c r="AY314" s="1090">
        <v>0.51</v>
      </c>
      <c r="AZ314" s="964">
        <v>14.510000000000002</v>
      </c>
      <c r="BA314" s="964">
        <v>-35.08</v>
      </c>
      <c r="BB314" s="964">
        <v>-11.88</v>
      </c>
      <c r="BC314" s="964">
        <v>-22.64</v>
      </c>
      <c r="BE314" s="701">
        <v>2014</v>
      </c>
      <c r="BF314" s="986" t="e">
        <f>#VALUE!</f>
        <v>#VALUE!</v>
      </c>
      <c r="BG314" s="972">
        <v>1.0999999999999999</v>
      </c>
    </row>
    <row r="315" spans="1:59" ht="11.25" customHeight="1" x14ac:dyDescent="0.2">
      <c r="A315" s="645" t="s">
        <v>1225</v>
      </c>
      <c r="B315" s="651" t="s">
        <v>1226</v>
      </c>
      <c r="C315" s="1080" t="s">
        <v>248</v>
      </c>
      <c r="D315" s="1080" t="s">
        <v>4439</v>
      </c>
      <c r="E315" s="836">
        <v>8</v>
      </c>
      <c r="F315" s="554">
        <v>433</v>
      </c>
      <c r="G315" s="554" t="s">
        <v>107</v>
      </c>
      <c r="H315" s="554" t="s">
        <v>107</v>
      </c>
      <c r="I315" s="966">
        <v>22.08</v>
      </c>
      <c r="J315" s="745">
        <f t="shared" si="69"/>
        <v>3.985507246376812</v>
      </c>
      <c r="K315" s="968">
        <v>0.22</v>
      </c>
      <c r="L315" s="679">
        <v>4</v>
      </c>
      <c r="M315" s="736">
        <f t="shared" si="70"/>
        <v>0.88</v>
      </c>
      <c r="N315" s="644" t="s">
        <v>591</v>
      </c>
      <c r="O315" s="838">
        <v>0.2</v>
      </c>
      <c r="P315" s="960">
        <v>42999</v>
      </c>
      <c r="Q315" s="960">
        <v>43014</v>
      </c>
      <c r="R315" s="736">
        <f t="shared" si="71"/>
        <v>9.9999999999999947</v>
      </c>
      <c r="S315" s="802">
        <f>IF(INDEX(Historical!$D$7:$D$1452,MATCH(B315,Historical!$B$7:$B$1452,0))=0,"n/a",(INDEX(Historical!$C$7:$C$1452,MATCH(B315,Historical!$B$7:$B$1452,0))/INDEX(Historical!$D$7:$D$1452,MATCH(B315,Historical!$B$7:$B$1452,0))-1)*100)</f>
        <v>10.810810810810811</v>
      </c>
      <c r="T315" s="802">
        <f>IF(INDEX(Historical!$F$7:$F$1452,MATCH(B315,Historical!$B$7:$B$1452,0))=0,"n/a",((INDEX(Historical!$C$7:$C$1452,MATCH(B315,Historical!$B$7:$B$1452,0))/INDEX(Historical!$F$7:$F$1452,MATCH(B315,Historical!$B$7:$B$1452,0)))^(1/3)-1)*100)</f>
        <v>9.1836899742743014</v>
      </c>
      <c r="U315" s="802">
        <f>IF(INDEX(Historical!$I$7:$I$1452,MATCH(B315,Historical!$B$7:$B$1452,0))=0,"n/a",((INDEX(Historical!$C$7:$C$1452,MATCH(B315,Historical!$B$7:$B$1452,0))/INDEX(Historical!$I$7:$I$1452,MATCH(B315,Historical!$B$7:$B$1452,0)))^(1/5)-1)*100)</f>
        <v>10.399922776586902</v>
      </c>
      <c r="V315" s="802">
        <f>IF(INDEX(Historical!$O$7:$O$1452,MATCH(B315,Historical!$B$7:$B$1452,0))=0,"n/a",((INDEX(Historical!$C$7:$C$1452,MATCH(B315,Historical!$B$7:$B$1452,0))/INDEX(Historical!$O$7:$O$1452,MATCH(B315,Historical!$B$7:$B$1452,0)))^(1/10)-1)*100)</f>
        <v>4.6600772299310922</v>
      </c>
      <c r="W315" s="803">
        <f t="shared" si="72"/>
        <v>2.2317060991585076</v>
      </c>
      <c r="X315" s="804">
        <f t="shared" si="73"/>
        <v>4.7272376257213198</v>
      </c>
      <c r="Y315" s="770" t="s">
        <v>4490</v>
      </c>
      <c r="Z315" s="745">
        <f t="shared" si="74"/>
        <v>64.705882352941174</v>
      </c>
      <c r="AA315" s="678">
        <f t="shared" si="75"/>
        <v>16.235294117647058</v>
      </c>
      <c r="AB315" s="679">
        <v>6</v>
      </c>
      <c r="AC315" s="959">
        <v>1.36</v>
      </c>
      <c r="AD315" s="959" t="s">
        <v>138</v>
      </c>
      <c r="AE315" s="959">
        <v>0.37</v>
      </c>
      <c r="AF315" s="959">
        <v>0.72</v>
      </c>
      <c r="AG315" s="959">
        <v>5.3</v>
      </c>
      <c r="AH315" s="959">
        <v>-33.6</v>
      </c>
      <c r="AI315" s="959" t="s">
        <v>138</v>
      </c>
      <c r="AJ315" s="959">
        <v>2.1999999999999997</v>
      </c>
      <c r="AK315" s="959" t="s">
        <v>138</v>
      </c>
      <c r="AL315" s="969">
        <v>177.52</v>
      </c>
      <c r="AM315" s="965">
        <v>3.3000000000000003</v>
      </c>
      <c r="AN315" s="959">
        <v>0</v>
      </c>
      <c r="AO315" s="845">
        <f t="shared" si="76"/>
        <v>-1.849864094683344</v>
      </c>
      <c r="AP315" s="846">
        <f t="shared" si="77"/>
        <v>14.385430022963714</v>
      </c>
      <c r="AQ315" s="680">
        <f t="shared" si="78"/>
        <v>-27.921611299592307</v>
      </c>
      <c r="AR315" s="745">
        <f>INDEX(Historical!$C$7:$C$1452,MATCH(B315,Historical!$B$7:$B$1452,0))*IF(AH315="n/a",1.03,IF(AH315&lt;0,1.01,IF(AH315&gt;10,1.1,(1+AH315/100))))</f>
        <v>0.82820000000000005</v>
      </c>
      <c r="AS315" s="678">
        <f t="shared" si="79"/>
        <v>0.85304600000000008</v>
      </c>
      <c r="AT315" s="678">
        <f t="shared" si="85"/>
        <v>0.87863738000000013</v>
      </c>
      <c r="AU315" s="678">
        <f t="shared" si="85"/>
        <v>0.90499650140000021</v>
      </c>
      <c r="AV315" s="678">
        <f t="shared" si="85"/>
        <v>0.93214639644200026</v>
      </c>
      <c r="AW315" s="745">
        <f t="shared" si="80"/>
        <v>4.3970262778420013</v>
      </c>
      <c r="AX315" s="854">
        <f t="shared" si="81"/>
        <v>19.914068287327904</v>
      </c>
      <c r="AY315" s="1090">
        <v>1.52</v>
      </c>
      <c r="AZ315" s="964">
        <v>2.8400000000000003</v>
      </c>
      <c r="BA315" s="964">
        <v>-55.82</v>
      </c>
      <c r="BB315" s="964">
        <v>-10.18</v>
      </c>
      <c r="BC315" s="964">
        <v>-34.14</v>
      </c>
      <c r="BE315" s="701">
        <v>2012</v>
      </c>
      <c r="BF315" s="986" t="e">
        <f>#VALUE!</f>
        <v>#VALUE!</v>
      </c>
      <c r="BG315" s="972">
        <v>4.5</v>
      </c>
    </row>
    <row r="316" spans="1:59" ht="11.25" customHeight="1" x14ac:dyDescent="0.2">
      <c r="A316" s="566" t="s">
        <v>1227</v>
      </c>
      <c r="B316" s="651" t="s">
        <v>1228</v>
      </c>
      <c r="C316" s="1080" t="s">
        <v>4277</v>
      </c>
      <c r="D316" s="1080" t="s">
        <v>4426</v>
      </c>
      <c r="E316" s="835">
        <v>8</v>
      </c>
      <c r="F316" s="554">
        <v>447</v>
      </c>
      <c r="G316" s="554" t="s">
        <v>107</v>
      </c>
      <c r="H316" s="554" t="s">
        <v>107</v>
      </c>
      <c r="I316" s="966">
        <v>43.54</v>
      </c>
      <c r="J316" s="745">
        <f t="shared" si="69"/>
        <v>1.4699127239320164</v>
      </c>
      <c r="K316" s="968">
        <v>0.16</v>
      </c>
      <c r="L316" s="679">
        <v>4</v>
      </c>
      <c r="M316" s="736">
        <f t="shared" si="70"/>
        <v>0.64</v>
      </c>
      <c r="N316" s="644" t="s">
        <v>229</v>
      </c>
      <c r="O316" s="838">
        <v>0.15</v>
      </c>
      <c r="P316" s="695">
        <v>43153</v>
      </c>
      <c r="Q316" s="695">
        <v>43168</v>
      </c>
      <c r="R316" s="736">
        <f t="shared" si="71"/>
        <v>6.6666666666666732</v>
      </c>
      <c r="S316" s="802">
        <f>IF(INDEX(Historical!$D$7:$D$1452,MATCH(B316,Historical!$B$7:$B$1452,0))=0,"n/a",(INDEX(Historical!$C$7:$C$1452,MATCH(B316,Historical!$B$7:$B$1452,0))/INDEX(Historical!$D$7:$D$1452,MATCH(B316,Historical!$B$7:$B$1452,0))-1)*100)</f>
        <v>25</v>
      </c>
      <c r="T316" s="802">
        <f>IF(INDEX(Historical!$F$7:$F$1452,MATCH(B316,Historical!$B$7:$B$1452,0))=0,"n/a",((INDEX(Historical!$C$7:$C$1452,MATCH(B316,Historical!$B$7:$B$1452,0))/INDEX(Historical!$F$7:$F$1452,MATCH(B316,Historical!$B$7:$B$1452,0)))^(1/3)-1)*100)</f>
        <v>14.471424255333186</v>
      </c>
      <c r="U316" s="802">
        <f>IF(INDEX(Historical!$I$7:$I$1452,MATCH(B316,Historical!$B$7:$B$1452,0))=0,"n/a",((INDEX(Historical!$C$7:$C$1452,MATCH(B316,Historical!$B$7:$B$1452,0))/INDEX(Historical!$I$7:$I$1452,MATCH(B316,Historical!$B$7:$B$1452,0)))^(1/5)-1)*100)</f>
        <v>16.465861577965679</v>
      </c>
      <c r="V316" s="802" t="str">
        <f>IF(INDEX(Historical!$O$7:$O$1452,MATCH(B316,Historical!$B$7:$B$1452,0))=0,"n/a",((INDEX(Historical!$C$7:$C$1452,MATCH(B316,Historical!$B$7:$B$1452,0))/INDEX(Historical!$O$7:$O$1452,MATCH(B316,Historical!$B$7:$B$1452,0)))^(1/10)-1)*100)</f>
        <v>n/a</v>
      </c>
      <c r="W316" s="803" t="str">
        <f t="shared" si="72"/>
        <v>n/a</v>
      </c>
      <c r="X316" s="804" t="str">
        <f t="shared" si="73"/>
        <v>n/a</v>
      </c>
      <c r="Y316" s="759"/>
      <c r="Z316" s="745">
        <f t="shared" si="74"/>
        <v>39.263803680981596</v>
      </c>
      <c r="AA316" s="678">
        <f t="shared" si="75"/>
        <v>26.711656441717793</v>
      </c>
      <c r="AB316" s="679">
        <v>12</v>
      </c>
      <c r="AC316" s="959">
        <v>1.63</v>
      </c>
      <c r="AD316" s="959">
        <v>1.22</v>
      </c>
      <c r="AE316" s="959">
        <v>3.36</v>
      </c>
      <c r="AF316" s="959">
        <v>3.1</v>
      </c>
      <c r="AG316" s="959">
        <v>7.3</v>
      </c>
      <c r="AH316" s="959">
        <v>20</v>
      </c>
      <c r="AI316" s="959">
        <v>7.580000000000001</v>
      </c>
      <c r="AJ316" s="959">
        <v>-0.3</v>
      </c>
      <c r="AK316" s="959">
        <v>21.9</v>
      </c>
      <c r="AL316" s="969">
        <v>6120</v>
      </c>
      <c r="AM316" s="964">
        <v>0.6</v>
      </c>
      <c r="AN316" s="959">
        <v>0</v>
      </c>
      <c r="AO316" s="845">
        <f t="shared" si="76"/>
        <v>-8.7758821398200979</v>
      </c>
      <c r="AP316" s="846">
        <f t="shared" si="77"/>
        <v>17.935774301897695</v>
      </c>
      <c r="AQ316" s="680">
        <f t="shared" si="78"/>
        <v>91.840367631615564</v>
      </c>
      <c r="AR316" s="745">
        <f>INDEX(Historical!$C$7:$C$1452,MATCH(B316,Historical!$B$7:$B$1452,0))*IF(AH316="n/a",1.03,IF(AH316&lt;0,1.01,IF(AH316&gt;10,1.1,(1+AH316/100))))</f>
        <v>0.66</v>
      </c>
      <c r="AS316" s="678">
        <f t="shared" si="79"/>
        <v>0.7100280000000001</v>
      </c>
      <c r="AT316" s="678">
        <f t="shared" si="85"/>
        <v>0.78103080000000014</v>
      </c>
      <c r="AU316" s="678">
        <f t="shared" si="85"/>
        <v>0.85913388000000024</v>
      </c>
      <c r="AV316" s="678">
        <f t="shared" si="85"/>
        <v>0.94504726800000038</v>
      </c>
      <c r="AW316" s="745">
        <f t="shared" si="80"/>
        <v>3.9552399480000009</v>
      </c>
      <c r="AX316" s="854">
        <f t="shared" si="81"/>
        <v>9.0841523840147023</v>
      </c>
      <c r="AY316" s="1090">
        <v>0.99</v>
      </c>
      <c r="AZ316" s="964">
        <v>7.4499999999999993</v>
      </c>
      <c r="BA316" s="964">
        <v>-31.840000000000003</v>
      </c>
      <c r="BB316" s="964">
        <v>-7.46</v>
      </c>
      <c r="BC316" s="964">
        <v>-18.850000000000001</v>
      </c>
      <c r="BE316" s="701">
        <v>2011</v>
      </c>
      <c r="BF316" s="986" t="e">
        <f>#VALUE!</f>
        <v>#VALUE!</v>
      </c>
      <c r="BG316" s="972">
        <v>4.8</v>
      </c>
    </row>
    <row r="317" spans="1:59" ht="11.25" customHeight="1" x14ac:dyDescent="0.2">
      <c r="A317" s="645" t="s">
        <v>599</v>
      </c>
      <c r="B317" s="651" t="s">
        <v>600</v>
      </c>
      <c r="C317" s="1080" t="s">
        <v>129</v>
      </c>
      <c r="D317" s="1080" t="s">
        <v>4415</v>
      </c>
      <c r="E317" s="835">
        <v>17</v>
      </c>
      <c r="F317" s="554">
        <v>185</v>
      </c>
      <c r="G317" s="554" t="s">
        <v>38</v>
      </c>
      <c r="H317" s="554" t="s">
        <v>116</v>
      </c>
      <c r="I317" s="966">
        <v>18.47</v>
      </c>
      <c r="J317" s="745">
        <f t="shared" si="69"/>
        <v>3.8982133188955062</v>
      </c>
      <c r="K317" s="968">
        <v>0.18</v>
      </c>
      <c r="L317" s="679">
        <v>4</v>
      </c>
      <c r="M317" s="736">
        <f t="shared" si="70"/>
        <v>0.72</v>
      </c>
      <c r="N317" s="644" t="s">
        <v>601</v>
      </c>
      <c r="O317" s="838">
        <v>0.17</v>
      </c>
      <c r="P317" s="958">
        <v>43257</v>
      </c>
      <c r="Q317" s="958">
        <v>43272</v>
      </c>
      <c r="R317" s="736">
        <f t="shared" si="71"/>
        <v>5.8823529411764595</v>
      </c>
      <c r="S317" s="802">
        <f>IF(INDEX(Historical!$D$7:$D$1452,MATCH(B317,Historical!$B$7:$B$1452,0))=0,"n/a",(INDEX(Historical!$C$7:$C$1452,MATCH(B317,Historical!$B$7:$B$1452,0))/INDEX(Historical!$D$7:$D$1452,MATCH(B317,Historical!$B$7:$B$1452,0))-1)*100)</f>
        <v>7.2000000000000064</v>
      </c>
      <c r="T317" s="802">
        <f>IF(INDEX(Historical!$F$7:$F$1452,MATCH(B317,Historical!$B$7:$B$1452,0))=0,"n/a",((INDEX(Historical!$C$7:$C$1452,MATCH(B317,Historical!$B$7:$B$1452,0))/INDEX(Historical!$F$7:$F$1452,MATCH(B317,Historical!$B$7:$B$1452,0)))^(1/3)-1)*100)</f>
        <v>11.372428085389807</v>
      </c>
      <c r="U317" s="802">
        <f>IF(INDEX(Historical!$I$7:$I$1452,MATCH(B317,Historical!$B$7:$B$1452,0))=0,"n/a",((INDEX(Historical!$C$7:$C$1452,MATCH(B317,Historical!$B$7:$B$1452,0))/INDEX(Historical!$I$7:$I$1452,MATCH(B317,Historical!$B$7:$B$1452,0)))^(1/5)-1)*100)</f>
        <v>9.7905858369374599</v>
      </c>
      <c r="V317" s="802">
        <f>IF(INDEX(Historical!$O$7:$O$1452,MATCH(B317,Historical!$B$7:$B$1452,0))=0,"n/a",((INDEX(Historical!$C$7:$C$1452,MATCH(B317,Historical!$B$7:$B$1452,0))/INDEX(Historical!$O$7:$O$1452,MATCH(B317,Historical!$B$7:$B$1452,0)))^(1/10)-1)*100)</f>
        <v>13.72280185825543</v>
      </c>
      <c r="W317" s="803">
        <f t="shared" si="72"/>
        <v>0.71345385133922867</v>
      </c>
      <c r="X317" s="804" t="str">
        <f t="shared" si="73"/>
        <v>n/a</v>
      </c>
      <c r="Y317" s="967"/>
      <c r="Z317" s="745">
        <f t="shared" si="74"/>
        <v>91.139240506329116</v>
      </c>
      <c r="AA317" s="678">
        <f t="shared" si="75"/>
        <v>23.379746835443036</v>
      </c>
      <c r="AB317" s="679">
        <v>12</v>
      </c>
      <c r="AC317" s="959">
        <v>0.79</v>
      </c>
      <c r="AD317" s="959">
        <v>4.4400000000000004</v>
      </c>
      <c r="AE317" s="959">
        <v>1</v>
      </c>
      <c r="AF317" s="959">
        <v>3.05</v>
      </c>
      <c r="AG317" s="961">
        <v>16.8</v>
      </c>
      <c r="AH317" s="959">
        <v>-37.799999999999997</v>
      </c>
      <c r="AI317" s="959">
        <v>2.4899999999999998</v>
      </c>
      <c r="AJ317" s="959">
        <v>-5.8999999999999995</v>
      </c>
      <c r="AK317" s="959">
        <v>5.28</v>
      </c>
      <c r="AL317" s="969">
        <v>3950</v>
      </c>
      <c r="AM317" s="964">
        <v>0.6</v>
      </c>
      <c r="AN317" s="959">
        <v>0.65</v>
      </c>
      <c r="AO317" s="845">
        <f t="shared" si="76"/>
        <v>-9.6909476796100709</v>
      </c>
      <c r="AP317" s="846">
        <f t="shared" si="77"/>
        <v>13.688799155832966</v>
      </c>
      <c r="AQ317" s="680">
        <f t="shared" si="78"/>
        <v>78.024003185714321</v>
      </c>
      <c r="AR317" s="745">
        <f>INDEX(Historical!$C$7:$C$1452,MATCH(B317,Historical!$B$7:$B$1452,0))*IF(AH317="n/a",1.03,IF(AH317&lt;0,1.01,IF(AH317&gt;10,1.1,(1+AH317/100))))</f>
        <v>0.67670000000000008</v>
      </c>
      <c r="AS317" s="678">
        <f t="shared" si="79"/>
        <v>0.69354983000000003</v>
      </c>
      <c r="AT317" s="678">
        <f t="shared" si="85"/>
        <v>0.73016926102400004</v>
      </c>
      <c r="AU317" s="678">
        <f t="shared" si="85"/>
        <v>0.76872219800606723</v>
      </c>
      <c r="AV317" s="678">
        <f t="shared" si="85"/>
        <v>0.80931073006078758</v>
      </c>
      <c r="AW317" s="745">
        <f t="shared" si="80"/>
        <v>3.6784520190908552</v>
      </c>
      <c r="AX317" s="854">
        <f t="shared" si="81"/>
        <v>19.915820352413942</v>
      </c>
      <c r="AY317" s="1090">
        <v>0.44</v>
      </c>
      <c r="AZ317" s="964">
        <v>3.88</v>
      </c>
      <c r="BA317" s="964">
        <v>-19.040000000000003</v>
      </c>
      <c r="BB317" s="964">
        <v>-3.9600000000000004</v>
      </c>
      <c r="BC317" s="964">
        <v>-8.99</v>
      </c>
      <c r="BE317" s="701">
        <v>2002</v>
      </c>
      <c r="BF317" s="986" t="e">
        <f>#VALUE!</f>
        <v>#VALUE!</v>
      </c>
      <c r="BG317" s="972">
        <v>8</v>
      </c>
    </row>
    <row r="318" spans="1:59" ht="11.25" customHeight="1" x14ac:dyDescent="0.2">
      <c r="A318" s="645" t="s">
        <v>3870</v>
      </c>
      <c r="B318" s="651" t="s">
        <v>3871</v>
      </c>
      <c r="C318" s="1080" t="s">
        <v>109</v>
      </c>
      <c r="D318" s="1080" t="s">
        <v>4427</v>
      </c>
      <c r="E318" s="835">
        <v>5</v>
      </c>
      <c r="F318" s="554">
        <v>797</v>
      </c>
      <c r="G318" s="554" t="s">
        <v>107</v>
      </c>
      <c r="H318" s="554" t="s">
        <v>107</v>
      </c>
      <c r="I318" s="966">
        <v>21.53</v>
      </c>
      <c r="J318" s="745">
        <f t="shared" si="69"/>
        <v>3.7157454714352069</v>
      </c>
      <c r="K318" s="968">
        <v>0.2</v>
      </c>
      <c r="L318" s="679">
        <v>4</v>
      </c>
      <c r="M318" s="736">
        <f t="shared" si="70"/>
        <v>0.8</v>
      </c>
      <c r="N318" s="644" t="s">
        <v>322</v>
      </c>
      <c r="O318" s="838">
        <v>0.18</v>
      </c>
      <c r="P318" s="958">
        <v>43167</v>
      </c>
      <c r="Q318" s="958">
        <v>43189</v>
      </c>
      <c r="R318" s="736">
        <f t="shared" si="71"/>
        <v>11.111111111111121</v>
      </c>
      <c r="S318" s="802">
        <f>IF(INDEX(Historical!$D$7:$D$1452,MATCH(B318,Historical!$B$7:$B$1452,0))=0,"n/a",(INDEX(Historical!$C$7:$C$1452,MATCH(B318,Historical!$B$7:$B$1452,0))/INDEX(Historical!$D$7:$D$1452,MATCH(B318,Historical!$B$7:$B$1452,0))-1)*100)</f>
        <v>5.8823529411764497</v>
      </c>
      <c r="T318" s="802">
        <f>IF(INDEX(Historical!$F$7:$F$1452,MATCH(B318,Historical!$B$7:$B$1452,0))=0,"n/a",((INDEX(Historical!$C$7:$C$1452,MATCH(B318,Historical!$B$7:$B$1452,0))/INDEX(Historical!$F$7:$F$1452,MATCH(B318,Historical!$B$7:$B$1452,0)))^(1/3)-1)*100)</f>
        <v>6.2658569182611146</v>
      </c>
      <c r="U318" s="802">
        <f>IF(INDEX(Historical!$I$7:$I$1452,MATCH(B318,Historical!$B$7:$B$1452,0))=0,"n/a",((INDEX(Historical!$C$7:$C$1452,MATCH(B318,Historical!$B$7:$B$1452,0))/INDEX(Historical!$I$7:$I$1452,MATCH(B318,Historical!$B$7:$B$1452,0)))^(1/5)-1)*100)</f>
        <v>6.7249181879538877</v>
      </c>
      <c r="V318" s="802">
        <f>IF(INDEX(Historical!$O$7:$O$1452,MATCH(B318,Historical!$B$7:$B$1452,0))=0,"n/a",((INDEX(Historical!$C$7:$C$1452,MATCH(B318,Historical!$B$7:$B$1452,0))/INDEX(Historical!$O$7:$O$1452,MATCH(B318,Historical!$B$7:$B$1452,0)))^(1/10)-1)*100)</f>
        <v>4.1379743992410623</v>
      </c>
      <c r="W318" s="803">
        <f t="shared" si="72"/>
        <v>1.6251715305892882</v>
      </c>
      <c r="X318" s="804">
        <f t="shared" si="73"/>
        <v>1.034602798146752</v>
      </c>
      <c r="Y318" s="759"/>
      <c r="Z318" s="745">
        <f t="shared" si="74"/>
        <v>43.956043956043956</v>
      </c>
      <c r="AA318" s="678">
        <f t="shared" si="75"/>
        <v>11.82967032967033</v>
      </c>
      <c r="AB318" s="679">
        <v>12</v>
      </c>
      <c r="AC318" s="959">
        <v>1.82</v>
      </c>
      <c r="AD318" s="959">
        <v>1.38</v>
      </c>
      <c r="AE318" s="959">
        <v>2.4700000000000002</v>
      </c>
      <c r="AF318" s="959">
        <v>1.1399999999999999</v>
      </c>
      <c r="AG318" s="959">
        <v>9.1</v>
      </c>
      <c r="AH318" s="959">
        <v>-31.1</v>
      </c>
      <c r="AI318" s="959">
        <v>-0.70000000000000007</v>
      </c>
      <c r="AJ318" s="959">
        <v>6.5</v>
      </c>
      <c r="AK318" s="959">
        <v>8.6</v>
      </c>
      <c r="AL318" s="969">
        <v>615.33000000000004</v>
      </c>
      <c r="AM318" s="964">
        <v>0.4</v>
      </c>
      <c r="AN318" s="959">
        <v>0.21</v>
      </c>
      <c r="AO318" s="845">
        <f t="shared" si="76"/>
        <v>-1.3890066702812351</v>
      </c>
      <c r="AP318" s="846">
        <f t="shared" si="77"/>
        <v>10.440663659389095</v>
      </c>
      <c r="AQ318" s="680">
        <f t="shared" si="78"/>
        <v>-22.581012447206263</v>
      </c>
      <c r="AR318" s="745">
        <f>INDEX(Historical!$C$7:$C$1452,MATCH(B318,Historical!$B$7:$B$1452,0))*IF(AH318="n/a",1.03,IF(AH318&lt;0,1.01,IF(AH318&gt;10,1.1,(1+AH318/100))))</f>
        <v>0.72719999999999996</v>
      </c>
      <c r="AS318" s="678">
        <f t="shared" si="79"/>
        <v>0.73447200000000001</v>
      </c>
      <c r="AT318" s="678">
        <f t="shared" si="85"/>
        <v>0.79763659200000003</v>
      </c>
      <c r="AU318" s="678">
        <f t="shared" si="85"/>
        <v>0.86623333891200005</v>
      </c>
      <c r="AV318" s="678">
        <f t="shared" si="85"/>
        <v>0.94072940605843214</v>
      </c>
      <c r="AW318" s="745">
        <f t="shared" si="80"/>
        <v>4.0662713369704324</v>
      </c>
      <c r="AX318" s="854">
        <f t="shared" si="81"/>
        <v>18.886536632468335</v>
      </c>
      <c r="AY318" s="1090">
        <v>0.91</v>
      </c>
      <c r="AZ318" s="964">
        <v>6.22</v>
      </c>
      <c r="BA318" s="964">
        <v>-27.139999999999997</v>
      </c>
      <c r="BB318" s="964">
        <v>-2.6100000000000003</v>
      </c>
      <c r="BC318" s="964">
        <v>-14.399999999999999</v>
      </c>
      <c r="BE318" s="701">
        <v>2014</v>
      </c>
      <c r="BF318" s="986" t="e">
        <f>#VALUE!</f>
        <v>#VALUE!</v>
      </c>
      <c r="BG318" s="972">
        <v>0.8</v>
      </c>
    </row>
    <row r="319" spans="1:59" ht="11.25" customHeight="1" x14ac:dyDescent="0.2">
      <c r="A319" s="566" t="s">
        <v>1229</v>
      </c>
      <c r="B319" s="651" t="s">
        <v>1230</v>
      </c>
      <c r="C319" s="1080" t="s">
        <v>248</v>
      </c>
      <c r="D319" s="1080" t="s">
        <v>4405</v>
      </c>
      <c r="E319" s="835">
        <v>8</v>
      </c>
      <c r="F319" s="554">
        <v>488</v>
      </c>
      <c r="G319" s="554" t="s">
        <v>107</v>
      </c>
      <c r="H319" s="554" t="s">
        <v>107</v>
      </c>
      <c r="I319" s="966">
        <v>53.2</v>
      </c>
      <c r="J319" s="745">
        <f t="shared" si="69"/>
        <v>2.5939849624060147</v>
      </c>
      <c r="K319" s="968">
        <v>0.34499999999999997</v>
      </c>
      <c r="L319" s="679">
        <v>4</v>
      </c>
      <c r="M319" s="736">
        <f t="shared" si="70"/>
        <v>1.38</v>
      </c>
      <c r="N319" s="644" t="s">
        <v>245</v>
      </c>
      <c r="O319" s="838">
        <v>0.31</v>
      </c>
      <c r="P319" s="958">
        <v>43209</v>
      </c>
      <c r="Q319" s="958">
        <v>43225</v>
      </c>
      <c r="R319" s="736">
        <f t="shared" si="71"/>
        <v>11.290322580645155</v>
      </c>
      <c r="S319" s="802">
        <f>IF(INDEX(Historical!$D$7:$D$1452,MATCH(B319,Historical!$B$7:$B$1452,0))=0,"n/a",(INDEX(Historical!$C$7:$C$1452,MATCH(B319,Historical!$B$7:$B$1452,0))/INDEX(Historical!$D$7:$D$1452,MATCH(B319,Historical!$B$7:$B$1452,0))-1)*100)</f>
        <v>12.093023255813961</v>
      </c>
      <c r="T319" s="802">
        <f>IF(INDEX(Historical!$F$7:$F$1452,MATCH(B319,Historical!$B$7:$B$1452,0))=0,"n/a",((INDEX(Historical!$C$7:$C$1452,MATCH(B319,Historical!$B$7:$B$1452,0))/INDEX(Historical!$F$7:$F$1452,MATCH(B319,Historical!$B$7:$B$1452,0)))^(1/3)-1)*100)</f>
        <v>11.899857092147581</v>
      </c>
      <c r="U319" s="802">
        <f>IF(INDEX(Historical!$I$7:$I$1452,MATCH(B319,Historical!$B$7:$B$1452,0))=0,"n/a",((INDEX(Historical!$C$7:$C$1452,MATCH(B319,Historical!$B$7:$B$1452,0))/INDEX(Historical!$I$7:$I$1452,MATCH(B319,Historical!$B$7:$B$1452,0)))^(1/5)-1)*100)</f>
        <v>11.316511057992251</v>
      </c>
      <c r="V319" s="802">
        <f>IF(INDEX(Historical!$O$7:$O$1452,MATCH(B319,Historical!$B$7:$B$1452,0))=0,"n/a",((INDEX(Historical!$C$7:$C$1452,MATCH(B319,Historical!$B$7:$B$1452,0))/INDEX(Historical!$O$7:$O$1452,MATCH(B319,Historical!$B$7:$B$1452,0)))^(1/10)-1)*100)</f>
        <v>9.1947364059481007</v>
      </c>
      <c r="W319" s="803">
        <f t="shared" si="72"/>
        <v>1.2307597040706428</v>
      </c>
      <c r="X319" s="804">
        <f t="shared" si="73"/>
        <v>3.7721703526640837</v>
      </c>
      <c r="Y319" s="1148"/>
      <c r="Z319" s="745">
        <f t="shared" si="74"/>
        <v>39.655172413793096</v>
      </c>
      <c r="AA319" s="678">
        <f t="shared" si="75"/>
        <v>15.287356321839081</v>
      </c>
      <c r="AB319" s="679">
        <v>1</v>
      </c>
      <c r="AC319" s="959">
        <v>3.48</v>
      </c>
      <c r="AD319" s="959">
        <v>1.37</v>
      </c>
      <c r="AE319" s="959">
        <v>0.76</v>
      </c>
      <c r="AF319" s="959">
        <v>2.48</v>
      </c>
      <c r="AG319" s="959">
        <v>13.4</v>
      </c>
      <c r="AH319" s="959">
        <v>-39.1</v>
      </c>
      <c r="AI319" s="959">
        <v>8.52</v>
      </c>
      <c r="AJ319" s="959">
        <v>3</v>
      </c>
      <c r="AK319" s="959">
        <v>11.14</v>
      </c>
      <c r="AL319" s="969">
        <v>5990</v>
      </c>
      <c r="AM319" s="964">
        <v>0.4</v>
      </c>
      <c r="AN319" s="959">
        <v>0.05</v>
      </c>
      <c r="AO319" s="845">
        <f t="shared" si="76"/>
        <v>-1.3768603014408143</v>
      </c>
      <c r="AP319" s="846">
        <f t="shared" si="77"/>
        <v>13.910496020398266</v>
      </c>
      <c r="AQ319" s="680">
        <f t="shared" si="78"/>
        <v>29.807795825059792</v>
      </c>
      <c r="AR319" s="745">
        <f>INDEX(Historical!$C$7:$C$1452,MATCH(B319,Historical!$B$7:$B$1452,0))*IF(AH319="n/a",1.03,IF(AH319&lt;0,1.01,IF(AH319&gt;10,1.1,(1+AH319/100))))</f>
        <v>1.2170500000000002</v>
      </c>
      <c r="AS319" s="678">
        <f t="shared" si="79"/>
        <v>1.3207426600000001</v>
      </c>
      <c r="AT319" s="678">
        <f t="shared" si="85"/>
        <v>1.4528169260000001</v>
      </c>
      <c r="AU319" s="678">
        <f t="shared" si="85"/>
        <v>1.5980986186000004</v>
      </c>
      <c r="AV319" s="678">
        <f t="shared" si="85"/>
        <v>1.7579084804600005</v>
      </c>
      <c r="AW319" s="745">
        <f t="shared" si="80"/>
        <v>7.3466166850600008</v>
      </c>
      <c r="AX319" s="854">
        <f t="shared" si="81"/>
        <v>13.809429859135339</v>
      </c>
      <c r="AY319" s="1090">
        <v>0.9</v>
      </c>
      <c r="AZ319" s="964">
        <v>39.379999999999995</v>
      </c>
      <c r="BA319" s="964">
        <v>-10.440000000000001</v>
      </c>
      <c r="BB319" s="964">
        <v>5.42</v>
      </c>
      <c r="BC319" s="964">
        <v>8.42</v>
      </c>
      <c r="BE319" s="701">
        <v>2011</v>
      </c>
      <c r="BF319" s="986" t="e">
        <f>#VALUE!</f>
        <v>#VALUE!</v>
      </c>
      <c r="BG319" s="972">
        <v>8.6999999999999993</v>
      </c>
    </row>
    <row r="320" spans="1:59" s="882" customFormat="1" ht="11.25" customHeight="1" x14ac:dyDescent="0.2">
      <c r="A320" s="861" t="s">
        <v>1231</v>
      </c>
      <c r="B320" s="890" t="s">
        <v>1232</v>
      </c>
      <c r="C320" s="1080" t="s">
        <v>113</v>
      </c>
      <c r="D320" s="1080" t="s">
        <v>4450</v>
      </c>
      <c r="E320" s="862">
        <v>7</v>
      </c>
      <c r="F320" s="554">
        <v>583</v>
      </c>
      <c r="G320" s="1179" t="s">
        <v>107</v>
      </c>
      <c r="H320" s="1179" t="s">
        <v>107</v>
      </c>
      <c r="I320" s="863">
        <v>44.7</v>
      </c>
      <c r="J320" s="864">
        <f t="shared" si="69"/>
        <v>1.7897091722595078</v>
      </c>
      <c r="K320" s="865">
        <v>0.2</v>
      </c>
      <c r="L320" s="866">
        <v>4</v>
      </c>
      <c r="M320" s="867">
        <f t="shared" si="70"/>
        <v>0.8</v>
      </c>
      <c r="N320" s="868" t="s">
        <v>717</v>
      </c>
      <c r="O320" s="869">
        <v>0.19</v>
      </c>
      <c r="P320" s="870">
        <v>43165</v>
      </c>
      <c r="Q320" s="870">
        <v>43180</v>
      </c>
      <c r="R320" s="867">
        <f t="shared" si="71"/>
        <v>5.2631578947368469</v>
      </c>
      <c r="S320" s="802">
        <f>IF(INDEX(Historical!$D$7:$D$1452,MATCH(B320,Historical!$B$7:$B$1452,0))=0,"n/a",(INDEX(Historical!$C$7:$C$1452,MATCH(B320,Historical!$B$7:$B$1452,0))/INDEX(Historical!$D$7:$D$1452,MATCH(B320,Historical!$B$7:$B$1452,0))-1)*100)</f>
        <v>5.555555555555558</v>
      </c>
      <c r="T320" s="802">
        <f>IF(INDEX(Historical!$F$7:$F$1452,MATCH(B320,Historical!$B$7:$B$1452,0))=0,"n/a",((INDEX(Historical!$C$7:$C$1452,MATCH(B320,Historical!$B$7:$B$1452,0))/INDEX(Historical!$F$7:$F$1452,MATCH(B320,Historical!$B$7:$B$1452,0)))^(1/3)-1)*100)</f>
        <v>5.8955896063723312</v>
      </c>
      <c r="U320" s="802">
        <f>IF(INDEX(Historical!$I$7:$I$1452,MATCH(B320,Historical!$B$7:$B$1452,0))=0,"n/a",((INDEX(Historical!$C$7:$C$1452,MATCH(B320,Historical!$B$7:$B$1452,0))/INDEX(Historical!$I$7:$I$1452,MATCH(B320,Historical!$B$7:$B$1452,0)))^(1/5)-1)*100)</f>
        <v>6.2980048262344379</v>
      </c>
      <c r="V320" s="802" t="str">
        <f>IF(INDEX(Historical!$O$7:$O$1452,MATCH(B320,Historical!$B$7:$B$1452,0))=0,"n/a",((INDEX(Historical!$C$7:$C$1452,MATCH(B320,Historical!$B$7:$B$1452,0))/INDEX(Historical!$O$7:$O$1452,MATCH(B320,Historical!$B$7:$B$1452,0)))^(1/10)-1)*100)</f>
        <v>n/a</v>
      </c>
      <c r="W320" s="871" t="str">
        <f t="shared" si="72"/>
        <v>n/a</v>
      </c>
      <c r="X320" s="872" t="str">
        <f t="shared" si="73"/>
        <v>n/a</v>
      </c>
      <c r="Y320" s="883"/>
      <c r="Z320" s="864">
        <f t="shared" si="74"/>
        <v>106.66666666666667</v>
      </c>
      <c r="AA320" s="874">
        <f t="shared" si="75"/>
        <v>59.6</v>
      </c>
      <c r="AB320" s="866">
        <v>12</v>
      </c>
      <c r="AC320" s="875">
        <v>0.75</v>
      </c>
      <c r="AD320" s="875">
        <v>4.99</v>
      </c>
      <c r="AE320" s="875">
        <v>2.3199999999999998</v>
      </c>
      <c r="AF320" s="875">
        <v>5.5</v>
      </c>
      <c r="AG320" s="875">
        <v>8.5</v>
      </c>
      <c r="AH320" s="875">
        <v>-5</v>
      </c>
      <c r="AI320" s="875">
        <v>18.079999999999998</v>
      </c>
      <c r="AJ320" s="875">
        <v>-4.3999999999999995</v>
      </c>
      <c r="AK320" s="875">
        <v>12</v>
      </c>
      <c r="AL320" s="876">
        <v>809.96</v>
      </c>
      <c r="AM320" s="877">
        <v>1.0999999999999999</v>
      </c>
      <c r="AN320" s="875">
        <v>0</v>
      </c>
      <c r="AO320" s="878">
        <f t="shared" si="76"/>
        <v>-51.512286001506055</v>
      </c>
      <c r="AP320" s="879">
        <f t="shared" si="77"/>
        <v>8.0877139984939461</v>
      </c>
      <c r="AQ320" s="880">
        <f t="shared" si="78"/>
        <v>281.69213888799032</v>
      </c>
      <c r="AR320" s="745">
        <f>INDEX(Historical!$C$7:$C$1452,MATCH(B320,Historical!$B$7:$B$1452,0))*IF(AH320="n/a",1.03,IF(AH320&lt;0,1.01,IF(AH320&gt;10,1.1,(1+AH320/100))))</f>
        <v>0.76760000000000006</v>
      </c>
      <c r="AS320" s="874">
        <f t="shared" si="79"/>
        <v>0.84436000000000011</v>
      </c>
      <c r="AT320" s="874">
        <f t="shared" si="85"/>
        <v>0.92879600000000018</v>
      </c>
      <c r="AU320" s="874">
        <f t="shared" si="85"/>
        <v>1.0216756000000002</v>
      </c>
      <c r="AV320" s="874">
        <f t="shared" si="85"/>
        <v>1.1238431600000003</v>
      </c>
      <c r="AW320" s="864">
        <f t="shared" si="80"/>
        <v>4.6862747600000016</v>
      </c>
      <c r="AX320" s="881">
        <f t="shared" si="81"/>
        <v>10.483836152125283</v>
      </c>
      <c r="AY320" s="1091">
        <v>0.71</v>
      </c>
      <c r="AZ320" s="877">
        <v>23.51</v>
      </c>
      <c r="BA320" s="877">
        <v>-10.6</v>
      </c>
      <c r="BB320" s="877">
        <v>5.19</v>
      </c>
      <c r="BC320" s="877">
        <v>2.2200000000000002</v>
      </c>
      <c r="BD320" s="1007"/>
      <c r="BE320" s="701">
        <v>2012</v>
      </c>
      <c r="BF320" s="986" t="e">
        <f>#VALUE!</f>
        <v>#VALUE!</v>
      </c>
      <c r="BG320" s="938">
        <v>3.5999999999999996</v>
      </c>
    </row>
    <row r="321" spans="1:59" ht="11.25" customHeight="1" x14ac:dyDescent="0.2">
      <c r="A321" s="645" t="s">
        <v>1233</v>
      </c>
      <c r="B321" s="651" t="s">
        <v>1234</v>
      </c>
      <c r="C321" s="1080" t="s">
        <v>113</v>
      </c>
      <c r="D321" s="1080" t="s">
        <v>1235</v>
      </c>
      <c r="E321" s="835">
        <v>7</v>
      </c>
      <c r="F321" s="554">
        <v>660</v>
      </c>
      <c r="G321" s="554" t="s">
        <v>107</v>
      </c>
      <c r="H321" s="554" t="s">
        <v>107</v>
      </c>
      <c r="I321" s="966">
        <v>37.99</v>
      </c>
      <c r="J321" s="745">
        <f t="shared" si="69"/>
        <v>2.3163990523822058</v>
      </c>
      <c r="K321" s="968">
        <v>0.22</v>
      </c>
      <c r="L321" s="679">
        <v>4</v>
      </c>
      <c r="M321" s="736">
        <f t="shared" si="70"/>
        <v>0.88</v>
      </c>
      <c r="N321" s="644" t="s">
        <v>137</v>
      </c>
      <c r="O321" s="838">
        <v>0.2</v>
      </c>
      <c r="P321" s="958">
        <v>43517</v>
      </c>
      <c r="Q321" s="958">
        <v>43537</v>
      </c>
      <c r="R321" s="736">
        <f t="shared" si="71"/>
        <v>9.9999999999999947</v>
      </c>
      <c r="S321" s="802">
        <f>IF(INDEX(Historical!$D$7:$D$1452,MATCH(B321,Historical!$B$7:$B$1452,0))=0,"n/a",(INDEX(Historical!$C$7:$C$1452,MATCH(B321,Historical!$B$7:$B$1452,0))/INDEX(Historical!$D$7:$D$1452,MATCH(B321,Historical!$B$7:$B$1452,0))-1)*100)</f>
        <v>12.5</v>
      </c>
      <c r="T321" s="802">
        <f>IF(INDEX(Historical!$F$7:$F$1452,MATCH(B321,Historical!$B$7:$B$1452,0))=0,"n/a",((INDEX(Historical!$C$7:$C$1452,MATCH(B321,Historical!$B$7:$B$1452,0))/INDEX(Historical!$F$7:$F$1452,MATCH(B321,Historical!$B$7:$B$1452,0)))^(1/3)-1)*100)</f>
        <v>14.471424255333186</v>
      </c>
      <c r="U321" s="802" t="str">
        <f>IF(INDEX(Historical!$I$7:$I$1452,MATCH(B321,Historical!$B$7:$B$1452,0))=0,"n/a",((INDEX(Historical!$C$7:$C$1452,MATCH(B321,Historical!$B$7:$B$1452,0))/INDEX(Historical!$I$7:$I$1452,MATCH(B321,Historical!$B$7:$B$1452,0)))^(1/5)-1)*100)</f>
        <v>n/a</v>
      </c>
      <c r="V321" s="802" t="str">
        <f>IF(INDEX(Historical!$O$7:$O$1452,MATCH(B321,Historical!$B$7:$B$1452,0))=0,"n/a",((INDEX(Historical!$C$7:$C$1452,MATCH(B321,Historical!$B$7:$B$1452,0))/INDEX(Historical!$O$7:$O$1452,MATCH(B321,Historical!$B$7:$B$1452,0)))^(1/10)-1)*100)</f>
        <v>n/a</v>
      </c>
      <c r="W321" s="803" t="str">
        <f t="shared" si="72"/>
        <v>n/a</v>
      </c>
      <c r="X321" s="804" t="str">
        <f t="shared" si="73"/>
        <v>n/a</v>
      </c>
      <c r="Y321" s="756"/>
      <c r="Z321" s="745">
        <f t="shared" si="74"/>
        <v>32</v>
      </c>
      <c r="AA321" s="678">
        <f t="shared" si="75"/>
        <v>13.814545454545454</v>
      </c>
      <c r="AB321" s="679">
        <v>12</v>
      </c>
      <c r="AC321" s="959">
        <v>2.75</v>
      </c>
      <c r="AD321" s="959">
        <v>1.31</v>
      </c>
      <c r="AE321" s="959">
        <v>1.02</v>
      </c>
      <c r="AF321" s="959">
        <v>2.42</v>
      </c>
      <c r="AG321" s="959">
        <v>18.5</v>
      </c>
      <c r="AH321" s="959">
        <v>10.4</v>
      </c>
      <c r="AI321" s="959">
        <v>12.4</v>
      </c>
      <c r="AJ321" s="959">
        <v>34.9</v>
      </c>
      <c r="AK321" s="959">
        <v>10.6</v>
      </c>
      <c r="AL321" s="969">
        <v>5550</v>
      </c>
      <c r="AM321" s="964">
        <v>0.1</v>
      </c>
      <c r="AN321" s="959">
        <v>1.1299999999999999</v>
      </c>
      <c r="AO321" s="845" t="str">
        <f t="shared" si="76"/>
        <v>n/a</v>
      </c>
      <c r="AP321" s="846" t="str">
        <f t="shared" si="77"/>
        <v>n/a</v>
      </c>
      <c r="AQ321" s="680">
        <f t="shared" si="78"/>
        <v>21.894672201499898</v>
      </c>
      <c r="AR321" s="745">
        <f>INDEX(Historical!$C$7:$C$1452,MATCH(B321,Historical!$B$7:$B$1452,0))*IF(AH321="n/a",1.03,IF(AH321&lt;0,1.01,IF(AH321&gt;10,1.1,(1+AH321/100))))</f>
        <v>0.79200000000000004</v>
      </c>
      <c r="AS321" s="678">
        <f t="shared" si="79"/>
        <v>0.87120000000000009</v>
      </c>
      <c r="AT321" s="678">
        <f t="shared" si="85"/>
        <v>0.95832000000000017</v>
      </c>
      <c r="AU321" s="678">
        <f t="shared" si="85"/>
        <v>1.0541520000000002</v>
      </c>
      <c r="AV321" s="678">
        <f t="shared" si="85"/>
        <v>1.1595672000000004</v>
      </c>
      <c r="AW321" s="745">
        <f t="shared" si="80"/>
        <v>4.8352392000000011</v>
      </c>
      <c r="AX321" s="854">
        <f t="shared" si="81"/>
        <v>12.727663069228749</v>
      </c>
      <c r="AY321" s="1090">
        <v>1.26</v>
      </c>
      <c r="AZ321" s="964">
        <v>7.71</v>
      </c>
      <c r="BA321" s="964">
        <v>-48.4</v>
      </c>
      <c r="BB321" s="964">
        <v>-11.29</v>
      </c>
      <c r="BC321" s="964">
        <v>-27.66</v>
      </c>
      <c r="BE321" s="701">
        <v>2013</v>
      </c>
      <c r="BF321" s="986" t="e">
        <f>#VALUE!</f>
        <v>#VALUE!</v>
      </c>
      <c r="BG321" s="972">
        <v>7.5</v>
      </c>
    </row>
    <row r="322" spans="1:59" ht="11.25" customHeight="1" x14ac:dyDescent="0.2">
      <c r="A322" s="645" t="s">
        <v>1236</v>
      </c>
      <c r="B322" s="651" t="s">
        <v>1237</v>
      </c>
      <c r="C322" s="1080" t="s">
        <v>124</v>
      </c>
      <c r="D322" s="1080" t="s">
        <v>4444</v>
      </c>
      <c r="E322" s="835">
        <v>11</v>
      </c>
      <c r="F322" s="554">
        <v>312</v>
      </c>
      <c r="G322" s="554" t="s">
        <v>107</v>
      </c>
      <c r="H322" s="554" t="s">
        <v>107</v>
      </c>
      <c r="I322" s="966">
        <v>70.17</v>
      </c>
      <c r="J322" s="745">
        <f t="shared" si="69"/>
        <v>1.3681060282171869</v>
      </c>
      <c r="K322" s="968">
        <v>0.24</v>
      </c>
      <c r="L322" s="679">
        <v>4</v>
      </c>
      <c r="M322" s="736">
        <f t="shared" si="70"/>
        <v>0.96</v>
      </c>
      <c r="N322" s="644" t="s">
        <v>153</v>
      </c>
      <c r="O322" s="838">
        <v>0.23</v>
      </c>
      <c r="P322" s="958">
        <v>43264</v>
      </c>
      <c r="Q322" s="958">
        <v>43279</v>
      </c>
      <c r="R322" s="736">
        <f t="shared" si="71"/>
        <v>4.3478260869565135</v>
      </c>
      <c r="S322" s="802">
        <f>IF(INDEX(Historical!$D$7:$D$1452,MATCH(B322,Historical!$B$7:$B$1452,0))=0,"n/a",(INDEX(Historical!$C$7:$C$1452,MATCH(B322,Historical!$B$7:$B$1452,0))/INDEX(Historical!$D$7:$D$1452,MATCH(B322,Historical!$B$7:$B$1452,0))-1)*100)</f>
        <v>4.5977011494252817</v>
      </c>
      <c r="T322" s="802">
        <f>IF(INDEX(Historical!$F$7:$F$1452,MATCH(B322,Historical!$B$7:$B$1452,0))=0,"n/a",((INDEX(Historical!$C$7:$C$1452,MATCH(B322,Historical!$B$7:$B$1452,0))/INDEX(Historical!$F$7:$F$1452,MATCH(B322,Historical!$B$7:$B$1452,0)))^(1/3)-1)*100)</f>
        <v>5.2726599609396629</v>
      </c>
      <c r="U322" s="802">
        <f>IF(INDEX(Historical!$I$7:$I$1452,MATCH(B322,Historical!$B$7:$B$1452,0))=0,"n/a",((INDEX(Historical!$C$7:$C$1452,MATCH(B322,Historical!$B$7:$B$1452,0))/INDEX(Historical!$I$7:$I$1452,MATCH(B322,Historical!$B$7:$B$1452,0)))^(1/5)-1)*100)</f>
        <v>11.001673522571775</v>
      </c>
      <c r="V322" s="802" t="str">
        <f>IF(INDEX(Historical!$O$7:$O$1452,MATCH(B322,Historical!$B$7:$B$1452,0))=0,"n/a",((INDEX(Historical!$C$7:$C$1452,MATCH(B322,Historical!$B$7:$B$1452,0))/INDEX(Historical!$O$7:$O$1452,MATCH(B322,Historical!$B$7:$B$1452,0)))^(1/10)-1)*100)</f>
        <v>n/a</v>
      </c>
      <c r="W322" s="803" t="str">
        <f t="shared" si="72"/>
        <v>n/a</v>
      </c>
      <c r="X322" s="804" t="str">
        <f t="shared" si="73"/>
        <v>n/a</v>
      </c>
      <c r="Y322" s="651" t="s">
        <v>1238</v>
      </c>
      <c r="Z322" s="745">
        <f t="shared" si="74"/>
        <v>84.21052631578948</v>
      </c>
      <c r="AA322" s="678">
        <f t="shared" si="75"/>
        <v>61.552631578947377</v>
      </c>
      <c r="AB322" s="679">
        <v>12</v>
      </c>
      <c r="AC322" s="959">
        <v>1.1399999999999999</v>
      </c>
      <c r="AD322" s="959">
        <v>8.02</v>
      </c>
      <c r="AE322" s="959">
        <v>19.52</v>
      </c>
      <c r="AF322" s="959">
        <v>2.76</v>
      </c>
      <c r="AG322" s="959" t="s">
        <v>138</v>
      </c>
      <c r="AH322" s="959">
        <v>14.899999999999999</v>
      </c>
      <c r="AI322" s="959">
        <v>6.5</v>
      </c>
      <c r="AJ322" s="959">
        <v>-2.8899999999999997</v>
      </c>
      <c r="AK322" s="959">
        <v>7.6700000000000008</v>
      </c>
      <c r="AL322" s="969">
        <v>13080</v>
      </c>
      <c r="AM322" s="964">
        <v>2.0099999999999998</v>
      </c>
      <c r="AN322" s="959" t="s">
        <v>138</v>
      </c>
      <c r="AO322" s="845">
        <f t="shared" si="76"/>
        <v>-49.182852028158415</v>
      </c>
      <c r="AP322" s="846">
        <f t="shared" si="77"/>
        <v>12.369779550788962</v>
      </c>
      <c r="AQ322" s="680">
        <f t="shared" si="78"/>
        <v>174.7809334788511</v>
      </c>
      <c r="AR322" s="745">
        <f>INDEX(Historical!$C$7:$C$1452,MATCH(B322,Historical!$B$7:$B$1452,0))*IF(AH322="n/a",1.03,IF(AH322&lt;0,1.01,IF(AH322&gt;10,1.1,(1+AH322/100))))</f>
        <v>1.0010000000000001</v>
      </c>
      <c r="AS322" s="678">
        <f t="shared" si="79"/>
        <v>1.066065</v>
      </c>
      <c r="AT322" s="678">
        <f t="shared" si="85"/>
        <v>1.1478321855</v>
      </c>
      <c r="AU322" s="678">
        <f t="shared" si="85"/>
        <v>1.2358709141278499</v>
      </c>
      <c r="AV322" s="678">
        <f t="shared" si="85"/>
        <v>1.3306622132414561</v>
      </c>
      <c r="AW322" s="745">
        <f t="shared" si="80"/>
        <v>5.7814303128693059</v>
      </c>
      <c r="AX322" s="854">
        <f t="shared" si="81"/>
        <v>8.2391767320354923</v>
      </c>
      <c r="AY322" s="1090" t="s">
        <v>138</v>
      </c>
      <c r="AZ322" s="964">
        <v>20.440000000000001</v>
      </c>
      <c r="BA322" s="964">
        <v>-13.15</v>
      </c>
      <c r="BB322" s="964">
        <v>4.1099999999999994</v>
      </c>
      <c r="BC322" s="964">
        <v>2.11</v>
      </c>
      <c r="BE322" s="701">
        <v>2008</v>
      </c>
      <c r="BF322" s="986" t="e">
        <f>#VALUE!</f>
        <v>#VALUE!</v>
      </c>
      <c r="BG322" s="972" t="s">
        <v>138</v>
      </c>
    </row>
    <row r="323" spans="1:59" ht="11.25" customHeight="1" x14ac:dyDescent="0.2">
      <c r="A323" s="645" t="s">
        <v>237</v>
      </c>
      <c r="B323" s="651" t="s">
        <v>238</v>
      </c>
      <c r="C323" s="1080" t="s">
        <v>113</v>
      </c>
      <c r="D323" s="1080" t="s">
        <v>214</v>
      </c>
      <c r="E323" s="835">
        <v>26</v>
      </c>
      <c r="F323" s="554">
        <v>107</v>
      </c>
      <c r="G323" s="554" t="s">
        <v>107</v>
      </c>
      <c r="H323" s="554" t="s">
        <v>107</v>
      </c>
      <c r="I323" s="959">
        <v>42.88</v>
      </c>
      <c r="J323" s="745">
        <f t="shared" si="69"/>
        <v>1.1194029850746268</v>
      </c>
      <c r="K323" s="974">
        <v>0.12</v>
      </c>
      <c r="L323" s="679">
        <v>4</v>
      </c>
      <c r="M323" s="736">
        <f t="shared" si="70"/>
        <v>0.48</v>
      </c>
      <c r="N323" s="644" t="s">
        <v>170</v>
      </c>
      <c r="O323" s="839">
        <v>0.1075</v>
      </c>
      <c r="P323" s="958">
        <v>43222</v>
      </c>
      <c r="Q323" s="958">
        <v>43237</v>
      </c>
      <c r="R323" s="736">
        <f t="shared" si="71"/>
        <v>11.627906976744184</v>
      </c>
      <c r="S323" s="802">
        <f>IF(INDEX(Historical!$D$7:$D$1452,MATCH(B323,Historical!$B$7:$B$1452,0))=0,"n/a",(INDEX(Historical!$C$7:$C$1452,MATCH(B323,Historical!$B$7:$B$1452,0))/INDEX(Historical!$D$7:$D$1452,MATCH(B323,Historical!$B$7:$B$1452,0))-1)*100)</f>
        <v>6.2893081761006275</v>
      </c>
      <c r="T323" s="802">
        <f>IF(INDEX(Historical!$F$7:$F$1452,MATCH(B323,Historical!$B$7:$B$1452,0))=0,"n/a",((INDEX(Historical!$C$7:$C$1452,MATCH(B323,Historical!$B$7:$B$1452,0))/INDEX(Historical!$F$7:$F$1452,MATCH(B323,Historical!$B$7:$B$1452,0)))^(1/3)-1)*100)</f>
        <v>6.7310138323393165</v>
      </c>
      <c r="U323" s="802">
        <f>IF(INDEX(Historical!$I$7:$I$1452,MATCH(B323,Historical!$B$7:$B$1452,0))=0,"n/a",((INDEX(Historical!$C$7:$C$1452,MATCH(B323,Historical!$B$7:$B$1452,0))/INDEX(Historical!$I$7:$I$1452,MATCH(B323,Historical!$B$7:$B$1452,0)))^(1/5)-1)*100)</f>
        <v>8.1923043194593212</v>
      </c>
      <c r="V323" s="802">
        <f>IF(INDEX(Historical!$O$7:$O$1452,MATCH(B323,Historical!$B$7:$B$1452,0))=0,"n/a",((INDEX(Historical!$C$7:$C$1452,MATCH(B323,Historical!$B$7:$B$1452,0))/INDEX(Historical!$O$7:$O$1452,MATCH(B323,Historical!$B$7:$B$1452,0)))^(1/10)-1)*100)</f>
        <v>6.0415055488538316</v>
      </c>
      <c r="W323" s="803">
        <f t="shared" si="72"/>
        <v>1.3560037731014796</v>
      </c>
      <c r="X323" s="804">
        <f t="shared" si="73"/>
        <v>5.1201901996620753</v>
      </c>
      <c r="Y323" s="756"/>
      <c r="Z323" s="745">
        <f t="shared" si="74"/>
        <v>22.42990654205607</v>
      </c>
      <c r="AA323" s="678">
        <f t="shared" si="75"/>
        <v>20.037383177570092</v>
      </c>
      <c r="AB323" s="679">
        <v>12</v>
      </c>
      <c r="AC323" s="959">
        <v>2.14</v>
      </c>
      <c r="AD323" s="959">
        <v>1.49</v>
      </c>
      <c r="AE323" s="959">
        <v>1.6</v>
      </c>
      <c r="AF323" s="959">
        <v>2.73</v>
      </c>
      <c r="AG323" s="959">
        <v>12.4</v>
      </c>
      <c r="AH323" s="959">
        <v>8.4</v>
      </c>
      <c r="AI323" s="959">
        <v>8.43</v>
      </c>
      <c r="AJ323" s="959">
        <v>1.6</v>
      </c>
      <c r="AK323" s="959">
        <v>13.4</v>
      </c>
      <c r="AL323" s="969">
        <v>2029.9999999999998</v>
      </c>
      <c r="AM323" s="964">
        <v>1.0999999999999999</v>
      </c>
      <c r="AN323" s="959">
        <v>0.3</v>
      </c>
      <c r="AO323" s="845">
        <f t="shared" si="76"/>
        <v>-10.725675873036144</v>
      </c>
      <c r="AP323" s="846">
        <f t="shared" si="77"/>
        <v>9.3117073045339485</v>
      </c>
      <c r="AQ323" s="680">
        <f t="shared" si="78"/>
        <v>55.923137866444875</v>
      </c>
      <c r="AR323" s="745">
        <f>INDEX(Historical!$C$7:$C$1452,MATCH(B323,Historical!$B$7:$B$1452,0))*IF(AH323="n/a",1.03,IF(AH323&lt;0,1.01,IF(AH323&gt;10,1.1,(1+AH323/100))))</f>
        <v>0.45799000000000001</v>
      </c>
      <c r="AS323" s="678">
        <f t="shared" si="79"/>
        <v>0.49659855700000005</v>
      </c>
      <c r="AT323" s="678">
        <f t="shared" si="85"/>
        <v>0.54625841270000008</v>
      </c>
      <c r="AU323" s="678">
        <f t="shared" si="85"/>
        <v>0.60088425397000012</v>
      </c>
      <c r="AV323" s="678">
        <f t="shared" si="85"/>
        <v>0.66097267936700022</v>
      </c>
      <c r="AW323" s="745">
        <f t="shared" si="80"/>
        <v>2.7627039030370004</v>
      </c>
      <c r="AX323" s="854">
        <f t="shared" si="81"/>
        <v>6.4428729082019593</v>
      </c>
      <c r="AY323" s="1090">
        <v>1.37</v>
      </c>
      <c r="AZ323" s="964">
        <v>11.52</v>
      </c>
      <c r="BA323" s="964">
        <v>-16.66</v>
      </c>
      <c r="BB323" s="964">
        <v>-0.03</v>
      </c>
      <c r="BC323" s="964">
        <v>-4.9399999999999995</v>
      </c>
      <c r="BE323" s="701">
        <v>1993</v>
      </c>
      <c r="BF323" s="986" t="e">
        <f>#VALUE!</f>
        <v>#VALUE!</v>
      </c>
      <c r="BG323" s="972">
        <v>7.3999999999999995</v>
      </c>
    </row>
    <row r="324" spans="1:59" ht="11.25" customHeight="1" x14ac:dyDescent="0.2">
      <c r="A324" s="566" t="s">
        <v>240</v>
      </c>
      <c r="B324" s="651" t="s">
        <v>241</v>
      </c>
      <c r="C324" s="1080" t="s">
        <v>109</v>
      </c>
      <c r="D324" s="1080" t="s">
        <v>4423</v>
      </c>
      <c r="E324" s="835">
        <v>39</v>
      </c>
      <c r="F324" s="554">
        <v>67</v>
      </c>
      <c r="G324" s="554" t="s">
        <v>38</v>
      </c>
      <c r="H324" s="554" t="s">
        <v>116</v>
      </c>
      <c r="I324" s="959">
        <v>29.66</v>
      </c>
      <c r="J324" s="745">
        <f t="shared" si="69"/>
        <v>3.5064059339177347</v>
      </c>
      <c r="K324" s="968">
        <v>0.26</v>
      </c>
      <c r="L324" s="679">
        <v>4</v>
      </c>
      <c r="M324" s="736">
        <f t="shared" si="70"/>
        <v>1.04</v>
      </c>
      <c r="N324" s="644" t="s">
        <v>128</v>
      </c>
      <c r="O324" s="838">
        <v>0.23</v>
      </c>
      <c r="P324" s="958">
        <v>43462</v>
      </c>
      <c r="Q324" s="958">
        <v>43476</v>
      </c>
      <c r="R324" s="736">
        <f t="shared" si="71"/>
        <v>13.043478260869565</v>
      </c>
      <c r="S324" s="802">
        <f>IF(INDEX(Historical!$D$7:$D$1452,MATCH(B324,Historical!$B$7:$B$1452,0))=0,"n/a",(INDEX(Historical!$C$7:$C$1452,MATCH(B324,Historical!$B$7:$B$1452,0))/INDEX(Historical!$D$7:$D$1452,MATCH(B324,Historical!$B$7:$B$1452,0))-1)*100)</f>
        <v>11.111111111111116</v>
      </c>
      <c r="T324" s="802">
        <f>IF(INDEX(Historical!$F$7:$F$1452,MATCH(B324,Historical!$B$7:$B$1452,0))=0,"n/a",((INDEX(Historical!$C$7:$C$1452,MATCH(B324,Historical!$B$7:$B$1452,0))/INDEX(Historical!$F$7:$F$1452,MATCH(B324,Historical!$B$7:$B$1452,0)))^(1/3)-1)*100)</f>
        <v>18.563110149668759</v>
      </c>
      <c r="U324" s="802">
        <f>IF(INDEX(Historical!$I$7:$I$1452,MATCH(B324,Historical!$B$7:$B$1452,0))=0,"n/a",((INDEX(Historical!$C$7:$C$1452,MATCH(B324,Historical!$B$7:$B$1452,0))/INDEX(Historical!$I$7:$I$1452,MATCH(B324,Historical!$B$7:$B$1452,0)))^(1/5)-1)*100)</f>
        <v>16.8863268921301</v>
      </c>
      <c r="V324" s="802">
        <f>IF(INDEX(Historical!$O$7:$O$1452,MATCH(B324,Historical!$B$7:$B$1452,0))=0,"n/a",((INDEX(Historical!$C$7:$C$1452,MATCH(B324,Historical!$B$7:$B$1452,0))/INDEX(Historical!$O$7:$O$1452,MATCH(B324,Historical!$B$7:$B$1452,0)))^(1/10)-1)*100)</f>
        <v>14.869835499703509</v>
      </c>
      <c r="W324" s="803">
        <f t="shared" si="72"/>
        <v>1.1356095292692914</v>
      </c>
      <c r="X324" s="804" t="str">
        <f t="shared" si="73"/>
        <v>n/a</v>
      </c>
      <c r="Y324" s="756"/>
      <c r="Z324" s="745">
        <f t="shared" si="74"/>
        <v>32.298136645962735</v>
      </c>
      <c r="AA324" s="678">
        <f t="shared" si="75"/>
        <v>9.2111801242236027</v>
      </c>
      <c r="AB324" s="679">
        <v>9</v>
      </c>
      <c r="AC324" s="959">
        <v>3.22</v>
      </c>
      <c r="AD324" s="959" t="s">
        <v>138</v>
      </c>
      <c r="AE324" s="959">
        <v>2.46</v>
      </c>
      <c r="AF324" s="959">
        <v>1.56</v>
      </c>
      <c r="AG324" s="959">
        <v>7.1999999999999993</v>
      </c>
      <c r="AH324" s="959">
        <v>5.8999999999999995</v>
      </c>
      <c r="AI324" s="959">
        <v>1.82</v>
      </c>
      <c r="AJ324" s="959">
        <v>-1.0999999999999999</v>
      </c>
      <c r="AK324" s="959">
        <v>-4.41</v>
      </c>
      <c r="AL324" s="969">
        <v>15570</v>
      </c>
      <c r="AM324" s="964">
        <v>39.800000000000004</v>
      </c>
      <c r="AN324" s="959">
        <v>7.0000000000000007E-2</v>
      </c>
      <c r="AO324" s="845">
        <f t="shared" si="76"/>
        <v>11.181552701824231</v>
      </c>
      <c r="AP324" s="846">
        <f t="shared" si="77"/>
        <v>20.392732826047833</v>
      </c>
      <c r="AQ324" s="680">
        <f t="shared" si="78"/>
        <v>-20.084931211556235</v>
      </c>
      <c r="AR324" s="745">
        <f>INDEX(Historical!$C$7:$C$1452,MATCH(B324,Historical!$B$7:$B$1452,0))*IF(AH324="n/a",1.03,IF(AH324&lt;0,1.01,IF(AH324&gt;10,1.1,(1+AH324/100))))</f>
        <v>0.84719999999999995</v>
      </c>
      <c r="AS324" s="678">
        <f t="shared" si="79"/>
        <v>0.86261903999999989</v>
      </c>
      <c r="AT324" s="678">
        <f t="shared" si="85"/>
        <v>0.8712452303999999</v>
      </c>
      <c r="AU324" s="678">
        <f t="shared" si="85"/>
        <v>0.87995768270399988</v>
      </c>
      <c r="AV324" s="678">
        <f t="shared" si="85"/>
        <v>0.8887572595310399</v>
      </c>
      <c r="AW324" s="745">
        <f t="shared" si="80"/>
        <v>4.3497792126350401</v>
      </c>
      <c r="AX324" s="854">
        <f t="shared" si="81"/>
        <v>14.665472733091841</v>
      </c>
      <c r="AY324" s="1090">
        <v>1.27</v>
      </c>
      <c r="AZ324" s="964">
        <v>8.49</v>
      </c>
      <c r="BA324" s="964">
        <v>-29.87</v>
      </c>
      <c r="BB324" s="964">
        <v>-4.22</v>
      </c>
      <c r="BC324" s="964">
        <v>-8.25</v>
      </c>
      <c r="BE324" s="701">
        <v>1981</v>
      </c>
      <c r="BF324" s="986" t="e">
        <f>#VALUE!</f>
        <v>#VALUE!</v>
      </c>
      <c r="BG324" s="972">
        <v>4.5</v>
      </c>
    </row>
    <row r="325" spans="1:59" ht="11.25" customHeight="1" x14ac:dyDescent="0.2">
      <c r="A325" s="645" t="s">
        <v>1239</v>
      </c>
      <c r="B325" s="651" t="s">
        <v>1240</v>
      </c>
      <c r="C325" s="1080" t="s">
        <v>109</v>
      </c>
      <c r="D325" s="1080" t="s">
        <v>4419</v>
      </c>
      <c r="E325" s="835">
        <v>6</v>
      </c>
      <c r="F325" s="554">
        <v>716</v>
      </c>
      <c r="G325" s="554" t="s">
        <v>107</v>
      </c>
      <c r="H325" s="554" t="s">
        <v>107</v>
      </c>
      <c r="I325" s="966">
        <v>42.88</v>
      </c>
      <c r="J325" s="745">
        <f t="shared" si="69"/>
        <v>1.3059701492537314</v>
      </c>
      <c r="K325" s="968">
        <v>0.14000000000000001</v>
      </c>
      <c r="L325" s="679">
        <v>4</v>
      </c>
      <c r="M325" s="736">
        <f t="shared" si="70"/>
        <v>0.56000000000000005</v>
      </c>
      <c r="N325" s="644" t="s">
        <v>563</v>
      </c>
      <c r="O325" s="838">
        <v>0.11</v>
      </c>
      <c r="P325" s="958">
        <v>43217</v>
      </c>
      <c r="Q325" s="958">
        <v>43234</v>
      </c>
      <c r="R325" s="736">
        <f t="shared" si="71"/>
        <v>27.27272727272728</v>
      </c>
      <c r="S325" s="802">
        <f>IF(INDEX(Historical!$D$7:$D$1452,MATCH(B325,Historical!$B$7:$B$1452,0))=0,"n/a",(INDEX(Historical!$C$7:$C$1452,MATCH(B325,Historical!$B$7:$B$1452,0))/INDEX(Historical!$D$7:$D$1452,MATCH(B325,Historical!$B$7:$B$1452,0))-1)*100)</f>
        <v>16.216216216216228</v>
      </c>
      <c r="T325" s="802">
        <f>IF(INDEX(Historical!$F$7:$F$1452,MATCH(B325,Historical!$B$7:$B$1452,0))=0,"n/a",((INDEX(Historical!$C$7:$C$1452,MATCH(B325,Historical!$B$7:$B$1452,0))/INDEX(Historical!$F$7:$F$1452,MATCH(B325,Historical!$B$7:$B$1452,0)))^(1/3)-1)*100)</f>
        <v>23.191347739112</v>
      </c>
      <c r="U325" s="802" t="str">
        <f>IF(INDEX(Historical!$I$7:$I$1452,MATCH(B325,Historical!$B$7:$B$1452,0))=0,"n/a",((INDEX(Historical!$C$7:$C$1452,MATCH(B325,Historical!$B$7:$B$1452,0))/INDEX(Historical!$I$7:$I$1452,MATCH(B325,Historical!$B$7:$B$1452,0)))^(1/5)-1)*100)</f>
        <v>n/a</v>
      </c>
      <c r="V325" s="802" t="str">
        <f>IF(INDEX(Historical!$O$7:$O$1452,MATCH(B325,Historical!$B$7:$B$1452,0))=0,"n/a",((INDEX(Historical!$C$7:$C$1452,MATCH(B325,Historical!$B$7:$B$1452,0))/INDEX(Historical!$O$7:$O$1452,MATCH(B325,Historical!$B$7:$B$1452,0)))^(1/10)-1)*100)</f>
        <v>n/a</v>
      </c>
      <c r="W325" s="803" t="str">
        <f t="shared" si="72"/>
        <v>n/a</v>
      </c>
      <c r="X325" s="804" t="str">
        <f t="shared" si="73"/>
        <v>n/a</v>
      </c>
      <c r="Y325" s="967"/>
      <c r="Z325" s="745">
        <f t="shared" si="74"/>
        <v>13.238770685579196</v>
      </c>
      <c r="AA325" s="678">
        <f t="shared" si="75"/>
        <v>10.137115839243499</v>
      </c>
      <c r="AB325" s="679">
        <v>12</v>
      </c>
      <c r="AC325" s="959">
        <v>4.2300000000000004</v>
      </c>
      <c r="AD325" s="959">
        <v>1.45</v>
      </c>
      <c r="AE325" s="959">
        <v>3.52</v>
      </c>
      <c r="AF325" s="959">
        <v>1.1599999999999999</v>
      </c>
      <c r="AG325" s="959">
        <v>12.8</v>
      </c>
      <c r="AH325" s="959">
        <v>18.399999999999999</v>
      </c>
      <c r="AI325" s="959">
        <v>22.06</v>
      </c>
      <c r="AJ325" s="959">
        <v>18.8</v>
      </c>
      <c r="AK325" s="959">
        <v>7.0000000000000009</v>
      </c>
      <c r="AL325" s="969">
        <v>194.68</v>
      </c>
      <c r="AM325" s="964">
        <v>4.5999999999999996</v>
      </c>
      <c r="AN325" s="959">
        <v>7.0000000000000007E-2</v>
      </c>
      <c r="AO325" s="845" t="str">
        <f t="shared" si="76"/>
        <v>n/a</v>
      </c>
      <c r="AP325" s="846" t="str">
        <f t="shared" si="77"/>
        <v>n/a</v>
      </c>
      <c r="AQ325" s="680">
        <f t="shared" si="78"/>
        <v>-27.707217592402746</v>
      </c>
      <c r="AR325" s="745">
        <f>INDEX(Historical!$C$7:$C$1452,MATCH(B325,Historical!$B$7:$B$1452,0))*IF(AH325="n/a",1.03,IF(AH325&lt;0,1.01,IF(AH325&gt;10,1.1,(1+AH325/100))))</f>
        <v>0.47300000000000009</v>
      </c>
      <c r="AS325" s="678">
        <f t="shared" si="79"/>
        <v>0.5203000000000001</v>
      </c>
      <c r="AT325" s="678">
        <f t="shared" si="85"/>
        <v>0.55672100000000013</v>
      </c>
      <c r="AU325" s="678">
        <f t="shared" si="85"/>
        <v>0.59569147000000022</v>
      </c>
      <c r="AV325" s="678">
        <f t="shared" si="85"/>
        <v>0.63738987290000026</v>
      </c>
      <c r="AW325" s="745">
        <f t="shared" si="80"/>
        <v>2.7831023429000004</v>
      </c>
      <c r="AX325" s="854">
        <f t="shared" si="81"/>
        <v>6.4904438966884328</v>
      </c>
      <c r="AY325" s="1090">
        <v>0.82</v>
      </c>
      <c r="AZ325" s="964">
        <v>3.95</v>
      </c>
      <c r="BA325" s="964">
        <v>-35.42</v>
      </c>
      <c r="BB325" s="964">
        <v>-5.71</v>
      </c>
      <c r="BC325" s="964">
        <v>-21.85</v>
      </c>
      <c r="BE325" s="701">
        <v>2013</v>
      </c>
      <c r="BF325" s="986" t="e">
        <f>#VALUE!</f>
        <v>#VALUE!</v>
      </c>
      <c r="BG325" s="972">
        <v>1.5</v>
      </c>
    </row>
    <row r="326" spans="1:59" ht="11.25" customHeight="1" x14ac:dyDescent="0.2">
      <c r="A326" s="971" t="s">
        <v>4464</v>
      </c>
      <c r="B326" s="651" t="s">
        <v>3873</v>
      </c>
      <c r="C326" s="1080" t="s">
        <v>4407</v>
      </c>
      <c r="D326" s="1080" t="s">
        <v>4408</v>
      </c>
      <c r="E326" s="835">
        <v>5</v>
      </c>
      <c r="F326" s="554">
        <v>860</v>
      </c>
      <c r="G326" s="554" t="s">
        <v>107</v>
      </c>
      <c r="H326" s="554" t="s">
        <v>107</v>
      </c>
      <c r="I326" s="966">
        <v>32.31</v>
      </c>
      <c r="J326" s="745">
        <f t="shared" si="69"/>
        <v>8.418446301454658</v>
      </c>
      <c r="K326" s="968">
        <v>0.68</v>
      </c>
      <c r="L326" s="679">
        <v>4</v>
      </c>
      <c r="M326" s="736">
        <f t="shared" si="70"/>
        <v>2.72</v>
      </c>
      <c r="N326" s="644" t="s">
        <v>291</v>
      </c>
      <c r="O326" s="838">
        <v>0.63</v>
      </c>
      <c r="P326" s="958">
        <v>43447</v>
      </c>
      <c r="Q326" s="958">
        <v>43462</v>
      </c>
      <c r="R326" s="736">
        <f t="shared" si="71"/>
        <v>7.936507936507943</v>
      </c>
      <c r="S326" s="802">
        <f>IF(INDEX(Historical!$D$7:$D$1452,MATCH(B326,Historical!$B$7:$B$1452,0))=0,"n/a",(INDEX(Historical!$C$7:$C$1452,MATCH(B326,Historical!$B$7:$B$1452,0))/INDEX(Historical!$D$7:$D$1452,MATCH(B326,Historical!$B$7:$B$1452,0))-1)*100)</f>
        <v>7.7586206896551824</v>
      </c>
      <c r="T326" s="802">
        <f>IF(INDEX(Historical!$F$7:$F$1452,MATCH(B326,Historical!$B$7:$B$1452,0))=0,"n/a",((INDEX(Historical!$C$7:$C$1452,MATCH(B326,Historical!$B$7:$B$1452,0))/INDEX(Historical!$F$7:$F$1452,MATCH(B326,Historical!$B$7:$B$1452,0)))^(1/3)-1)*100)</f>
        <v>6.3225925707475428</v>
      </c>
      <c r="U326" s="802" t="str">
        <f>IF(INDEX(Historical!$I$7:$I$1452,MATCH(B326,Historical!$B$7:$B$1452,0))=0,"n/a",((INDEX(Historical!$C$7:$C$1452,MATCH(B326,Historical!$B$7:$B$1452,0))/INDEX(Historical!$I$7:$I$1452,MATCH(B326,Historical!$B$7:$B$1452,0)))^(1/5)-1)*100)</f>
        <v>n/a</v>
      </c>
      <c r="V326" s="802" t="str">
        <f>IF(INDEX(Historical!$O$7:$O$1452,MATCH(B326,Historical!$B$7:$B$1452,0))=0,"n/a",((INDEX(Historical!$C$7:$C$1452,MATCH(B326,Historical!$B$7:$B$1452,0))/INDEX(Historical!$O$7:$O$1452,MATCH(B326,Historical!$B$7:$B$1452,0)))^(1/10)-1)*100)</f>
        <v>n/a</v>
      </c>
      <c r="W326" s="803" t="str">
        <f t="shared" si="72"/>
        <v>n/a</v>
      </c>
      <c r="X326" s="804" t="str">
        <f t="shared" si="73"/>
        <v>n/a</v>
      </c>
      <c r="Y326" s="967"/>
      <c r="Z326" s="745">
        <f t="shared" si="74"/>
        <v>150.27624309392266</v>
      </c>
      <c r="AA326" s="678">
        <f t="shared" si="75"/>
        <v>17.850828729281769</v>
      </c>
      <c r="AB326" s="679">
        <v>12</v>
      </c>
      <c r="AC326" s="959">
        <v>1.81</v>
      </c>
      <c r="AD326" s="959">
        <v>1.37</v>
      </c>
      <c r="AE326" s="959">
        <v>7.25</v>
      </c>
      <c r="AF326" s="959">
        <v>2.93</v>
      </c>
      <c r="AG326" s="959">
        <v>16.100000000000001</v>
      </c>
      <c r="AH326" s="959">
        <v>12.3</v>
      </c>
      <c r="AI326" s="959">
        <v>20.84</v>
      </c>
      <c r="AJ326" s="959">
        <v>55.400000000000006</v>
      </c>
      <c r="AK326" s="959">
        <v>13.07</v>
      </c>
      <c r="AL326" s="969">
        <v>7200</v>
      </c>
      <c r="AM326" s="964">
        <v>0.2</v>
      </c>
      <c r="AN326" s="959">
        <v>2.31</v>
      </c>
      <c r="AO326" s="845" t="str">
        <f t="shared" si="76"/>
        <v>n/a</v>
      </c>
      <c r="AP326" s="846" t="str">
        <f t="shared" si="77"/>
        <v>n/a</v>
      </c>
      <c r="AQ326" s="680">
        <f t="shared" si="78"/>
        <v>52.465556295032066</v>
      </c>
      <c r="AR326" s="745">
        <f>INDEX(Historical!$C$7:$C$1452,MATCH(B326,Historical!$B$7:$B$1452,0))*IF(AH326="n/a",1.03,IF(AH326&lt;0,1.01,IF(AH326&gt;10,1.1,(1+AH326/100))))</f>
        <v>2.75</v>
      </c>
      <c r="AS326" s="678">
        <f t="shared" si="79"/>
        <v>3.0250000000000004</v>
      </c>
      <c r="AT326" s="678">
        <f t="shared" si="85"/>
        <v>3.3275000000000006</v>
      </c>
      <c r="AU326" s="678">
        <f t="shared" si="85"/>
        <v>3.6602500000000009</v>
      </c>
      <c r="AV326" s="678">
        <f t="shared" si="85"/>
        <v>4.0262750000000009</v>
      </c>
      <c r="AW326" s="745">
        <f t="shared" si="80"/>
        <v>16.789025000000002</v>
      </c>
      <c r="AX326" s="854">
        <f t="shared" si="81"/>
        <v>51.96231816774992</v>
      </c>
      <c r="AY326" s="1090">
        <v>0.69</v>
      </c>
      <c r="AZ326" s="964">
        <v>3.5900000000000003</v>
      </c>
      <c r="BA326" s="964">
        <v>-12.790000000000001</v>
      </c>
      <c r="BB326" s="964">
        <v>-4.04</v>
      </c>
      <c r="BC326" s="964">
        <v>-6.6000000000000005</v>
      </c>
      <c r="BE326" s="701">
        <v>2014</v>
      </c>
      <c r="BF326" s="986" t="e">
        <f>#VALUE!</f>
        <v>#VALUE!</v>
      </c>
      <c r="BG326" s="972">
        <v>5.0999999999999996</v>
      </c>
    </row>
    <row r="327" spans="1:59" ht="11.25" customHeight="1" x14ac:dyDescent="0.2">
      <c r="A327" s="645" t="s">
        <v>3874</v>
      </c>
      <c r="B327" s="651" t="s">
        <v>3875</v>
      </c>
      <c r="C327" s="1080" t="s">
        <v>180</v>
      </c>
      <c r="D327" s="1080" t="s">
        <v>4425</v>
      </c>
      <c r="E327" s="835">
        <v>5</v>
      </c>
      <c r="F327" s="554">
        <v>807</v>
      </c>
      <c r="G327" s="554" t="s">
        <v>107</v>
      </c>
      <c r="H327" s="554" t="s">
        <v>107</v>
      </c>
      <c r="I327" s="966">
        <v>19.8</v>
      </c>
      <c r="J327" s="745">
        <f t="shared" ref="J327:J390" si="86">(M327/I327)*100</f>
        <v>10.707070707070706</v>
      </c>
      <c r="K327" s="968">
        <v>0.53</v>
      </c>
      <c r="L327" s="679">
        <v>4</v>
      </c>
      <c r="M327" s="736">
        <f t="shared" ref="M327:M390" si="87">K327*L327</f>
        <v>2.12</v>
      </c>
      <c r="N327" s="644" t="s">
        <v>563</v>
      </c>
      <c r="O327" s="838">
        <v>0.52349999999999997</v>
      </c>
      <c r="P327" s="958">
        <v>43224</v>
      </c>
      <c r="Q327" s="958">
        <v>43231</v>
      </c>
      <c r="R327" s="736">
        <f t="shared" ref="R327:R390" si="88">(K327-O327)/O327*100</f>
        <v>1.2416427889207378</v>
      </c>
      <c r="S327" s="802">
        <f>IF(INDEX(Historical!$D$7:$D$1452,MATCH(B327,Historical!$B$7:$B$1452,0))=0,"n/a",(INDEX(Historical!$C$7:$C$1452,MATCH(B327,Historical!$B$7:$B$1452,0))/INDEX(Historical!$D$7:$D$1452,MATCH(B327,Historical!$B$7:$B$1452,0))-1)*100)</f>
        <v>5.5177824267782505</v>
      </c>
      <c r="T327" s="802">
        <f>IF(INDEX(Historical!$F$7:$F$1452,MATCH(B327,Historical!$B$7:$B$1452,0))=0,"n/a",((INDEX(Historical!$C$7:$C$1452,MATCH(B327,Historical!$B$7:$B$1452,0))/INDEX(Historical!$F$7:$F$1452,MATCH(B327,Historical!$B$7:$B$1452,0)))^(1/3)-1)*100)</f>
        <v>51.42671606934497</v>
      </c>
      <c r="U327" s="802" t="str">
        <f>IF(INDEX(Historical!$I$7:$I$1452,MATCH(B327,Historical!$B$7:$B$1452,0))=0,"n/a",((INDEX(Historical!$C$7:$C$1452,MATCH(B327,Historical!$B$7:$B$1452,0))/INDEX(Historical!$I$7:$I$1452,MATCH(B327,Historical!$B$7:$B$1452,0)))^(1/5)-1)*100)</f>
        <v>n/a</v>
      </c>
      <c r="V327" s="802" t="str">
        <f>IF(INDEX(Historical!$O$7:$O$1452,MATCH(B327,Historical!$B$7:$B$1452,0))=0,"n/a",((INDEX(Historical!$C$7:$C$1452,MATCH(B327,Historical!$B$7:$B$1452,0))/INDEX(Historical!$O$7:$O$1452,MATCH(B327,Historical!$B$7:$B$1452,0)))^(1/10)-1)*100)</f>
        <v>n/a</v>
      </c>
      <c r="W327" s="803" t="str">
        <f t="shared" ref="W327:W390" si="89">IF(OR(U327&lt;=0,U327="n/a",V327&lt;=0,V327="n/a"),"n/a",U327/V327)</f>
        <v>n/a</v>
      </c>
      <c r="X327" s="804" t="str">
        <f t="shared" ref="X327:X390" si="90">IF(OR(AJ327&lt;=0,AJ327="n/a",U327&lt;=0,U327="n/a"),"n/a",U327/AJ327)</f>
        <v>n/a</v>
      </c>
      <c r="Y327" s="967" t="s">
        <v>4108</v>
      </c>
      <c r="Z327" s="745">
        <f t="shared" ref="Z327:Z390" si="91">IF(OR(AC327&lt;0.01,AC327="n/a"),"n/a",M327/AC327*100)</f>
        <v>89.830508474576277</v>
      </c>
      <c r="AA327" s="678">
        <f t="shared" ref="AA327:AA390" si="92">IF(OR(AC327&lt;0.01,AC327="n/a"),"n/a",I327/AC327)</f>
        <v>8.3898305084745779</v>
      </c>
      <c r="AB327" s="679">
        <v>12</v>
      </c>
      <c r="AC327" s="959">
        <v>2.36</v>
      </c>
      <c r="AD327" s="959" t="s">
        <v>138</v>
      </c>
      <c r="AE327" s="959">
        <v>2.76</v>
      </c>
      <c r="AF327" s="959">
        <v>1.02</v>
      </c>
      <c r="AG327" s="959">
        <v>13.200000000000001</v>
      </c>
      <c r="AH327" s="959">
        <v>-11</v>
      </c>
      <c r="AI327" s="959">
        <v>15.85</v>
      </c>
      <c r="AJ327" s="959">
        <v>115.9</v>
      </c>
      <c r="AK327" s="959">
        <v>-0.92999999999999994</v>
      </c>
      <c r="AL327" s="969">
        <v>929.21</v>
      </c>
      <c r="AM327" s="964">
        <v>27.36</v>
      </c>
      <c r="AN327" s="959">
        <v>1.37</v>
      </c>
      <c r="AO327" s="845" t="str">
        <f t="shared" ref="AO327:AO390" si="93">IF(U327="n/a","n/a",IF(AA327&lt;0,"n/a",IF(AA327="n/a","n/a",J327+U327-AA327)))</f>
        <v>n/a</v>
      </c>
      <c r="AP327" s="846" t="str">
        <f t="shared" ref="AP327:AP390" si="94">IF(U327="n/a","n/a",J327+U327)</f>
        <v>n/a</v>
      </c>
      <c r="AQ327" s="680">
        <f t="shared" ref="AQ327:AQ390" si="95">IF(OR(AC327&lt;0.01,AF327="n/a"),"n/a",(I327/SQRT(22.5*AC327*(I327/AF327))-1)*100)</f>
        <v>-38.328370943289691</v>
      </c>
      <c r="AR327" s="745">
        <f>INDEX(Historical!$C$7:$C$1452,MATCH(B327,Historical!$B$7:$B$1452,0))*IF(AH327="n/a",1.03,IF(AH327&lt;0,1.01,IF(AH327&gt;10,1.1,(1+AH327/100))))</f>
        <v>2.0376750000000001</v>
      </c>
      <c r="AS327" s="678">
        <f t="shared" ref="AS327:AS390" si="96">IF($AI327="n/a",1.03*AR327,IF($AI327&lt;0,1.01*AR327,IF($AI327&gt;10,1.1*AR327,(1+$AI327/100)*AR327)))</f>
        <v>2.2414425000000002</v>
      </c>
      <c r="AT327" s="678">
        <f t="shared" ref="AT327:AV346" si="97">IF($AK327="n/a",1.03*AS327,IF($AK327&lt;0,1.01*AS327,IF($AK327&gt;10,1.1*AS327,(1+$AK327/100)*AS327)))</f>
        <v>2.2638569250000002</v>
      </c>
      <c r="AU327" s="678">
        <f t="shared" si="97"/>
        <v>2.2864954942500004</v>
      </c>
      <c r="AV327" s="678">
        <f t="shared" si="97"/>
        <v>2.3093604491925004</v>
      </c>
      <c r="AW327" s="745">
        <f t="shared" ref="AW327:AW390" si="98">SUM(AR327:AV327)</f>
        <v>11.138830368442502</v>
      </c>
      <c r="AX327" s="854">
        <f t="shared" ref="AX327:AX390" si="99">AW327/I327*100</f>
        <v>56.25671903253788</v>
      </c>
      <c r="AY327" s="1090">
        <v>1.18</v>
      </c>
      <c r="AZ327" s="964">
        <v>10.18</v>
      </c>
      <c r="BA327" s="964">
        <v>-23.82</v>
      </c>
      <c r="BB327" s="964">
        <v>-14.280000000000001</v>
      </c>
      <c r="BC327" s="964">
        <v>-17.380000000000003</v>
      </c>
      <c r="BE327" s="701">
        <v>2014</v>
      </c>
      <c r="BF327" s="986" t="e">
        <f t="shared" ref="BF327" si="100">#VALUE!</f>
        <v>#VALUE!</v>
      </c>
      <c r="BG327" s="972">
        <v>4.7</v>
      </c>
    </row>
    <row r="328" spans="1:59" ht="11.25" customHeight="1" x14ac:dyDescent="0.2">
      <c r="A328" s="645" t="s">
        <v>1243</v>
      </c>
      <c r="B328" s="651" t="s">
        <v>1244</v>
      </c>
      <c r="C328" s="1080" t="s">
        <v>113</v>
      </c>
      <c r="D328" s="1080" t="s">
        <v>4420</v>
      </c>
      <c r="E328" s="835">
        <v>8</v>
      </c>
      <c r="F328" s="554">
        <v>470</v>
      </c>
      <c r="G328" s="554" t="s">
        <v>38</v>
      </c>
      <c r="H328" s="554" t="s">
        <v>38</v>
      </c>
      <c r="I328" s="966">
        <v>70.81</v>
      </c>
      <c r="J328" s="745">
        <f t="shared" si="86"/>
        <v>2.4855246434119476</v>
      </c>
      <c r="K328" s="968">
        <v>0.44</v>
      </c>
      <c r="L328" s="679">
        <v>4</v>
      </c>
      <c r="M328" s="736">
        <f t="shared" si="87"/>
        <v>1.76</v>
      </c>
      <c r="N328" s="644" t="s">
        <v>359</v>
      </c>
      <c r="O328" s="838">
        <v>0.42</v>
      </c>
      <c r="P328" s="958">
        <v>43161</v>
      </c>
      <c r="Q328" s="958">
        <v>43190</v>
      </c>
      <c r="R328" s="736">
        <f t="shared" si="88"/>
        <v>4.7619047619047663</v>
      </c>
      <c r="S328" s="802">
        <f>IF(INDEX(Historical!$D$7:$D$1452,MATCH(B328,Historical!$B$7:$B$1452,0))=0,"n/a",(INDEX(Historical!$C$7:$C$1452,MATCH(B328,Historical!$B$7:$B$1452,0))/INDEX(Historical!$D$7:$D$1452,MATCH(B328,Historical!$B$7:$B$1452,0))-1)*100)</f>
        <v>4.9999999999999822</v>
      </c>
      <c r="T328" s="802">
        <f>IF(INDEX(Historical!$F$7:$F$1452,MATCH(B328,Historical!$B$7:$B$1452,0))=0,"n/a",((INDEX(Historical!$C$7:$C$1452,MATCH(B328,Historical!$B$7:$B$1452,0))/INDEX(Historical!$F$7:$F$1452,MATCH(B328,Historical!$B$7:$B$1452,0)))^(1/3)-1)*100)</f>
        <v>8.3706762661827092</v>
      </c>
      <c r="U328" s="802">
        <f>IF(INDEX(Historical!$I$7:$I$1452,MATCH(B328,Historical!$B$7:$B$1452,0))=0,"n/a",((INDEX(Historical!$C$7:$C$1452,MATCH(B328,Historical!$B$7:$B$1452,0))/INDEX(Historical!$I$7:$I$1452,MATCH(B328,Historical!$B$7:$B$1452,0)))^(1/5)-1)*100)</f>
        <v>6.9610375725068785</v>
      </c>
      <c r="V328" s="802">
        <f>IF(INDEX(Historical!$O$7:$O$1452,MATCH(B328,Historical!$B$7:$B$1452,0))=0,"n/a",((INDEX(Historical!$C$7:$C$1452,MATCH(B328,Historical!$B$7:$B$1452,0))/INDEX(Historical!$O$7:$O$1452,MATCH(B328,Historical!$B$7:$B$1452,0)))^(1/10)-1)*100)</f>
        <v>5.7557050338252314</v>
      </c>
      <c r="W328" s="803">
        <f t="shared" si="89"/>
        <v>1.2094152726031175</v>
      </c>
      <c r="X328" s="804">
        <f t="shared" si="90"/>
        <v>0.66933053581796909</v>
      </c>
      <c r="Y328" s="759"/>
      <c r="Z328" s="745">
        <f t="shared" si="91"/>
        <v>35.991820040899796</v>
      </c>
      <c r="AA328" s="678">
        <f t="shared" si="92"/>
        <v>14.480572597137016</v>
      </c>
      <c r="AB328" s="679">
        <v>12</v>
      </c>
      <c r="AC328" s="959">
        <v>4.8899999999999997</v>
      </c>
      <c r="AD328" s="959">
        <v>1.21</v>
      </c>
      <c r="AE328" s="959">
        <v>1.98</v>
      </c>
      <c r="AF328" s="959">
        <v>1.45</v>
      </c>
      <c r="AG328" s="959">
        <v>27.700000000000003</v>
      </c>
      <c r="AH328" s="959">
        <v>-24.9</v>
      </c>
      <c r="AI328" s="959">
        <v>0.43</v>
      </c>
      <c r="AJ328" s="959">
        <v>10.4</v>
      </c>
      <c r="AK328" s="959">
        <v>12</v>
      </c>
      <c r="AL328" s="969">
        <v>2690</v>
      </c>
      <c r="AM328" s="964">
        <v>1.5</v>
      </c>
      <c r="AN328" s="959">
        <v>2.4</v>
      </c>
      <c r="AO328" s="845">
        <f t="shared" si="93"/>
        <v>-5.0340103812181898</v>
      </c>
      <c r="AP328" s="846">
        <f t="shared" si="94"/>
        <v>9.4465622159188261</v>
      </c>
      <c r="AQ328" s="680">
        <f t="shared" si="95"/>
        <v>-3.3981130484532995</v>
      </c>
      <c r="AR328" s="745">
        <f>INDEX(Historical!$C$7:$C$1452,MATCH(B328,Historical!$B$7:$B$1452,0))*IF(AH328="n/a",1.03,IF(AH328&lt;0,1.01,IF(AH328&gt;10,1.1,(1+AH328/100))))</f>
        <v>1.6967999999999999</v>
      </c>
      <c r="AS328" s="678">
        <f t="shared" si="96"/>
        <v>1.7040962399999997</v>
      </c>
      <c r="AT328" s="678">
        <f t="shared" si="97"/>
        <v>1.8745058639999999</v>
      </c>
      <c r="AU328" s="678">
        <f t="shared" si="97"/>
        <v>2.0619564503999999</v>
      </c>
      <c r="AV328" s="678">
        <f t="shared" si="97"/>
        <v>2.2681520954400001</v>
      </c>
      <c r="AW328" s="745">
        <f t="shared" si="98"/>
        <v>9.6055106498399994</v>
      </c>
      <c r="AX328" s="854">
        <f t="shared" si="99"/>
        <v>13.565189450416607</v>
      </c>
      <c r="AY328" s="1090">
        <v>1.46</v>
      </c>
      <c r="AZ328" s="964">
        <v>16.079999999999998</v>
      </c>
      <c r="BA328" s="964">
        <v>-22.29</v>
      </c>
      <c r="BB328" s="964">
        <v>-8.41</v>
      </c>
      <c r="BC328" s="964">
        <v>-7.9200000000000008</v>
      </c>
      <c r="BE328" s="701">
        <v>2011</v>
      </c>
      <c r="BF328" s="986" t="e">
        <f>#VALUE!</f>
        <v>#VALUE!</v>
      </c>
      <c r="BG328" s="972">
        <v>6.7</v>
      </c>
    </row>
    <row r="329" spans="1:59" ht="11.25" customHeight="1" x14ac:dyDescent="0.2">
      <c r="A329" s="645" t="s">
        <v>243</v>
      </c>
      <c r="B329" s="651" t="s">
        <v>244</v>
      </c>
      <c r="C329" s="1080" t="s">
        <v>113</v>
      </c>
      <c r="D329" s="1080" t="s">
        <v>4433</v>
      </c>
      <c r="E329" s="835">
        <v>27</v>
      </c>
      <c r="F329" s="554">
        <v>101</v>
      </c>
      <c r="G329" s="554" t="s">
        <v>107</v>
      </c>
      <c r="H329" s="554" t="s">
        <v>107</v>
      </c>
      <c r="I329" s="959">
        <v>157.21</v>
      </c>
      <c r="J329" s="745">
        <f t="shared" si="86"/>
        <v>2.366261688187774</v>
      </c>
      <c r="K329" s="974">
        <v>0.93</v>
      </c>
      <c r="L329" s="679">
        <v>4</v>
      </c>
      <c r="M329" s="736">
        <f t="shared" si="87"/>
        <v>3.72</v>
      </c>
      <c r="N329" s="644" t="s">
        <v>462</v>
      </c>
      <c r="O329" s="839">
        <v>0.84</v>
      </c>
      <c r="P329" s="958">
        <v>43202</v>
      </c>
      <c r="Q329" s="958">
        <v>43231</v>
      </c>
      <c r="R329" s="736">
        <f t="shared" si="88"/>
        <v>10.714285714285724</v>
      </c>
      <c r="S329" s="802">
        <f>IF(INDEX(Historical!$D$7:$D$1452,MATCH(B329,Historical!$B$7:$B$1452,0))=0,"n/a",(INDEX(Historical!$C$7:$C$1452,MATCH(B329,Historical!$B$7:$B$1452,0))/INDEX(Historical!$D$7:$D$1452,MATCH(B329,Historical!$B$7:$B$1452,0))-1)*100)</f>
        <v>10.437710437710447</v>
      </c>
      <c r="T329" s="802">
        <f>IF(INDEX(Historical!$F$7:$F$1452,MATCH(B329,Historical!$B$7:$B$1452,0))=0,"n/a",((INDEX(Historical!$C$7:$C$1452,MATCH(B329,Historical!$B$7:$B$1452,0))/INDEX(Historical!$F$7:$F$1452,MATCH(B329,Historical!$B$7:$B$1452,0)))^(1/3)-1)*100)</f>
        <v>10.667345403889117</v>
      </c>
      <c r="U329" s="802">
        <f>IF(INDEX(Historical!$I$7:$I$1452,MATCH(B329,Historical!$B$7:$B$1452,0))=0,"n/a",((INDEX(Historical!$C$7:$C$1452,MATCH(B329,Historical!$B$7:$B$1452,0))/INDEX(Historical!$I$7:$I$1452,MATCH(B329,Historical!$B$7:$B$1452,0)))^(1/5)-1)*100)</f>
        <v>10.399922776586902</v>
      </c>
      <c r="V329" s="802">
        <f>IF(INDEX(Historical!$O$7:$O$1452,MATCH(B329,Historical!$B$7:$B$1452,0))=0,"n/a",((INDEX(Historical!$C$7:$C$1452,MATCH(B329,Historical!$B$7:$B$1452,0))/INDEX(Historical!$O$7:$O$1452,MATCH(B329,Historical!$B$7:$B$1452,0)))^(1/10)-1)*100)</f>
        <v>11.544488380248442</v>
      </c>
      <c r="W329" s="803">
        <f t="shared" si="89"/>
        <v>0.90085609981471448</v>
      </c>
      <c r="X329" s="804">
        <f t="shared" si="90"/>
        <v>0.16720133081329422</v>
      </c>
      <c r="Y329" s="753"/>
      <c r="Z329" s="745">
        <f t="shared" si="91"/>
        <v>34.766355140186924</v>
      </c>
      <c r="AA329" s="678">
        <f t="shared" si="92"/>
        <v>14.692523364485982</v>
      </c>
      <c r="AB329" s="679">
        <v>12</v>
      </c>
      <c r="AC329" s="959">
        <v>10.7</v>
      </c>
      <c r="AD329" s="959">
        <v>1.1399999999999999</v>
      </c>
      <c r="AE329" s="959">
        <v>1.39</v>
      </c>
      <c r="AF329" s="959">
        <v>3.64</v>
      </c>
      <c r="AG329" s="959">
        <v>25.6</v>
      </c>
      <c r="AH329" s="961">
        <v>15.299999999999999</v>
      </c>
      <c r="AI329" s="961">
        <v>8.25</v>
      </c>
      <c r="AJ329" s="959">
        <v>62.2</v>
      </c>
      <c r="AK329" s="959">
        <v>12.9</v>
      </c>
      <c r="AL329" s="969">
        <v>47270</v>
      </c>
      <c r="AM329" s="964">
        <v>0.1</v>
      </c>
      <c r="AN329" s="959">
        <v>1.03</v>
      </c>
      <c r="AO329" s="845">
        <f t="shared" si="93"/>
        <v>-1.9263388997113076</v>
      </c>
      <c r="AP329" s="846">
        <f t="shared" si="94"/>
        <v>12.766184464774675</v>
      </c>
      <c r="AQ329" s="680">
        <f t="shared" si="95"/>
        <v>54.172753100365355</v>
      </c>
      <c r="AR329" s="745">
        <f>INDEX(Historical!$C$7:$C$1452,MATCH(B329,Historical!$B$7:$B$1452,0))*IF(AH329="n/a",1.03,IF(AH329&lt;0,1.01,IF(AH329&gt;10,1.1,(1+AH329/100))))</f>
        <v>3.6080000000000005</v>
      </c>
      <c r="AS329" s="678">
        <f t="shared" si="96"/>
        <v>3.9056600000000006</v>
      </c>
      <c r="AT329" s="678">
        <f t="shared" si="97"/>
        <v>4.2962260000000008</v>
      </c>
      <c r="AU329" s="678">
        <f t="shared" si="97"/>
        <v>4.7258486000000008</v>
      </c>
      <c r="AV329" s="678">
        <f t="shared" si="97"/>
        <v>5.1984334600000013</v>
      </c>
      <c r="AW329" s="745">
        <f t="shared" si="98"/>
        <v>21.734168060000005</v>
      </c>
      <c r="AX329" s="854">
        <f t="shared" si="99"/>
        <v>13.8249272056485</v>
      </c>
      <c r="AY329" s="1090">
        <v>1.1200000000000001</v>
      </c>
      <c r="AZ329" s="964">
        <v>9.27</v>
      </c>
      <c r="BA329" s="964">
        <v>-31.65</v>
      </c>
      <c r="BB329" s="964">
        <v>-9.879999999999999</v>
      </c>
      <c r="BC329" s="964">
        <v>-19.38</v>
      </c>
      <c r="BE329" s="701">
        <v>1992</v>
      </c>
      <c r="BF329" s="986" t="e">
        <f>#VALUE!</f>
        <v>#VALUE!</v>
      </c>
      <c r="BG329" s="972">
        <v>7.3999999999999995</v>
      </c>
    </row>
    <row r="330" spans="1:59" s="882" customFormat="1" ht="11.25" customHeight="1" x14ac:dyDescent="0.2">
      <c r="A330" s="861" t="s">
        <v>605</v>
      </c>
      <c r="B330" s="890" t="s">
        <v>606</v>
      </c>
      <c r="C330" s="1080" t="s">
        <v>129</v>
      </c>
      <c r="D330" s="1080" t="s">
        <v>4415</v>
      </c>
      <c r="E330" s="1118">
        <v>15</v>
      </c>
      <c r="F330" s="554">
        <v>227</v>
      </c>
      <c r="G330" s="1179" t="s">
        <v>38</v>
      </c>
      <c r="H330" s="1179" t="s">
        <v>38</v>
      </c>
      <c r="I330" s="863">
        <v>38.94</v>
      </c>
      <c r="J330" s="864">
        <f t="shared" si="86"/>
        <v>5.0333846944016436</v>
      </c>
      <c r="K330" s="865">
        <v>0.49</v>
      </c>
      <c r="L330" s="866">
        <v>4</v>
      </c>
      <c r="M330" s="867">
        <f t="shared" si="87"/>
        <v>1.96</v>
      </c>
      <c r="N330" s="868" t="s">
        <v>141</v>
      </c>
      <c r="O330" s="869">
        <v>0.48</v>
      </c>
      <c r="P330" s="891">
        <v>42922</v>
      </c>
      <c r="Q330" s="891">
        <v>42948</v>
      </c>
      <c r="R330" s="867">
        <f t="shared" si="88"/>
        <v>2.0833333333333353</v>
      </c>
      <c r="S330" s="802">
        <f>IF(INDEX(Historical!$D$7:$D$1452,MATCH(B330,Historical!$B$7:$B$1452,0))=0,"n/a",(INDEX(Historical!$C$7:$C$1452,MATCH(B330,Historical!$B$7:$B$1452,0))/INDEX(Historical!$D$7:$D$1452,MATCH(B330,Historical!$B$7:$B$1452,0))-1)*100)</f>
        <v>4.3010752688172005</v>
      </c>
      <c r="T330" s="802">
        <f>IF(INDEX(Historical!$F$7:$F$1452,MATCH(B330,Historical!$B$7:$B$1452,0))=0,"n/a",((INDEX(Historical!$C$7:$C$1452,MATCH(B330,Historical!$B$7:$B$1452,0))/INDEX(Historical!$F$7:$F$1452,MATCH(B330,Historical!$B$7:$B$1452,0)))^(1/3)-1)*100)</f>
        <v>6.4123296838303423</v>
      </c>
      <c r="U330" s="802">
        <f>IF(INDEX(Historical!$I$7:$I$1452,MATCH(B330,Historical!$B$7:$B$1452,0))=0,"n/a",((INDEX(Historical!$C$7:$C$1452,MATCH(B330,Historical!$B$7:$B$1452,0))/INDEX(Historical!$I$7:$I$1452,MATCH(B330,Historical!$B$7:$B$1452,0)))^(1/5)-1)*100)</f>
        <v>8.8427739962399166</v>
      </c>
      <c r="V330" s="802">
        <f>IF(INDEX(Historical!$O$7:$O$1452,MATCH(B330,Historical!$B$7:$B$1452,0))=0,"n/a",((INDEX(Historical!$C$7:$C$1452,MATCH(B330,Historical!$B$7:$B$1452,0))/INDEX(Historical!$O$7:$O$1452,MATCH(B330,Historical!$B$7:$B$1452,0)))^(1/10)-1)*100)</f>
        <v>9.8243935484579872</v>
      </c>
      <c r="W330" s="871">
        <f t="shared" si="89"/>
        <v>0.9000834456217256</v>
      </c>
      <c r="X330" s="872" t="str">
        <f t="shared" si="90"/>
        <v>n/a</v>
      </c>
      <c r="Y330" s="1089" t="s">
        <v>4489</v>
      </c>
      <c r="Z330" s="864">
        <f t="shared" si="91"/>
        <v>77.470355731225311</v>
      </c>
      <c r="AA330" s="874">
        <f t="shared" si="92"/>
        <v>15.391304347826088</v>
      </c>
      <c r="AB330" s="866">
        <v>5</v>
      </c>
      <c r="AC330" s="875">
        <v>2.5299999999999998</v>
      </c>
      <c r="AD330" s="875">
        <v>2.54</v>
      </c>
      <c r="AE330" s="875">
        <v>1.47</v>
      </c>
      <c r="AF330" s="875">
        <v>3.51</v>
      </c>
      <c r="AG330" s="875">
        <v>33.900000000000006</v>
      </c>
      <c r="AH330" s="875">
        <v>-1</v>
      </c>
      <c r="AI330" s="875">
        <v>5.57</v>
      </c>
      <c r="AJ330" s="875">
        <v>-0.3</v>
      </c>
      <c r="AK330" s="875">
        <v>6.05</v>
      </c>
      <c r="AL330" s="876">
        <v>23970</v>
      </c>
      <c r="AM330" s="877">
        <v>0.2</v>
      </c>
      <c r="AN330" s="875">
        <v>2.29</v>
      </c>
      <c r="AO330" s="878">
        <f t="shared" si="93"/>
        <v>-1.5151456571845276</v>
      </c>
      <c r="AP330" s="879">
        <f t="shared" si="94"/>
        <v>13.87615869064156</v>
      </c>
      <c r="AQ330" s="880">
        <f t="shared" si="95"/>
        <v>54.953008304481443</v>
      </c>
      <c r="AR330" s="745">
        <f>INDEX(Historical!$C$7:$C$1452,MATCH(B330,Historical!$B$7:$B$1452,0))*IF(AH330="n/a",1.03,IF(AH330&lt;0,1.01,IF(AH330&gt;10,1.1,(1+AH330/100))))</f>
        <v>1.9594</v>
      </c>
      <c r="AS330" s="874">
        <f t="shared" si="96"/>
        <v>2.0685385800000002</v>
      </c>
      <c r="AT330" s="874">
        <f t="shared" si="97"/>
        <v>2.1936851640900001</v>
      </c>
      <c r="AU330" s="874">
        <f t="shared" si="97"/>
        <v>2.326403116517445</v>
      </c>
      <c r="AV330" s="874">
        <f t="shared" si="97"/>
        <v>2.4671505050667504</v>
      </c>
      <c r="AW330" s="864">
        <f t="shared" si="98"/>
        <v>11.015177365674198</v>
      </c>
      <c r="AX330" s="881">
        <f t="shared" si="99"/>
        <v>28.287563856379556</v>
      </c>
      <c r="AY330" s="1091">
        <v>0.61</v>
      </c>
      <c r="AZ330" s="877">
        <v>6.92</v>
      </c>
      <c r="BA330" s="877">
        <v>-35.839999999999996</v>
      </c>
      <c r="BB330" s="877">
        <v>-7.3400000000000007</v>
      </c>
      <c r="BC330" s="877">
        <v>-11.42</v>
      </c>
      <c r="BD330" s="1007"/>
      <c r="BE330" s="701">
        <v>2005</v>
      </c>
      <c r="BF330" s="986" t="e">
        <f>#VALUE!</f>
        <v>#VALUE!</v>
      </c>
      <c r="BG330" s="938">
        <v>7.1</v>
      </c>
    </row>
    <row r="331" spans="1:59" ht="11.25" customHeight="1" x14ac:dyDescent="0.2">
      <c r="A331" s="566" t="s">
        <v>1247</v>
      </c>
      <c r="B331" s="651" t="s">
        <v>1248</v>
      </c>
      <c r="C331" s="1080" t="s">
        <v>248</v>
      </c>
      <c r="D331" s="1080" t="s">
        <v>4422</v>
      </c>
      <c r="E331" s="835">
        <v>8</v>
      </c>
      <c r="F331" s="554">
        <v>483</v>
      </c>
      <c r="G331" s="554" t="s">
        <v>107</v>
      </c>
      <c r="H331" s="554" t="s">
        <v>107</v>
      </c>
      <c r="I331" s="966">
        <v>20.21</v>
      </c>
      <c r="J331" s="745">
        <f t="shared" si="86"/>
        <v>2.1771400296882728</v>
      </c>
      <c r="K331" s="968">
        <v>0.11</v>
      </c>
      <c r="L331" s="679">
        <v>4</v>
      </c>
      <c r="M331" s="736">
        <f t="shared" si="87"/>
        <v>0.44</v>
      </c>
      <c r="N331" s="644" t="s">
        <v>628</v>
      </c>
      <c r="O331" s="838">
        <v>0.1</v>
      </c>
      <c r="P331" s="958">
        <v>43195</v>
      </c>
      <c r="Q331" s="958">
        <v>43208</v>
      </c>
      <c r="R331" s="736">
        <f t="shared" si="88"/>
        <v>9.9999999999999947</v>
      </c>
      <c r="S331" s="802">
        <f>IF(INDEX(Historical!$D$7:$D$1452,MATCH(B331,Historical!$B$7:$B$1452,0))=0,"n/a",(INDEX(Historical!$C$7:$C$1452,MATCH(B331,Historical!$B$7:$B$1452,0))/INDEX(Historical!$D$7:$D$1452,MATCH(B331,Historical!$B$7:$B$1452,0))-1)*100)</f>
        <v>8.5714285714285854</v>
      </c>
      <c r="T331" s="802">
        <f>IF(INDEX(Historical!$F$7:$F$1452,MATCH(B331,Historical!$B$7:$B$1452,0))=0,"n/a",((INDEX(Historical!$C$7:$C$1452,MATCH(B331,Historical!$B$7:$B$1452,0))/INDEX(Historical!$F$7:$F$1452,MATCH(B331,Historical!$B$7:$B$1452,0)))^(1/3)-1)*100)</f>
        <v>8.1983855523197757</v>
      </c>
      <c r="U331" s="802">
        <f>IF(INDEX(Historical!$I$7:$I$1452,MATCH(B331,Historical!$B$7:$B$1452,0))=0,"n/a",((INDEX(Historical!$C$7:$C$1452,MATCH(B331,Historical!$B$7:$B$1452,0))/INDEX(Historical!$I$7:$I$1452,MATCH(B331,Historical!$B$7:$B$1452,0)))^(1/5)-1)*100)</f>
        <v>8.3050440268092487</v>
      </c>
      <c r="V331" s="802">
        <f>IF(INDEX(Historical!$O$7:$O$1452,MATCH(B331,Historical!$B$7:$B$1452,0))=0,"n/a",((INDEX(Historical!$C$7:$C$1452,MATCH(B331,Historical!$B$7:$B$1452,0))/INDEX(Historical!$O$7:$O$1452,MATCH(B331,Historical!$B$7:$B$1452,0)))^(1/10)-1)*100)</f>
        <v>6.8993091473804391</v>
      </c>
      <c r="W331" s="803">
        <f t="shared" si="89"/>
        <v>1.2037500928571299</v>
      </c>
      <c r="X331" s="804">
        <f t="shared" si="90"/>
        <v>0.38990817027273467</v>
      </c>
      <c r="Y331" s="748"/>
      <c r="Z331" s="745">
        <f t="shared" si="91"/>
        <v>24.30939226519337</v>
      </c>
      <c r="AA331" s="678">
        <f t="shared" si="92"/>
        <v>11.165745856353592</v>
      </c>
      <c r="AB331" s="679">
        <v>12</v>
      </c>
      <c r="AC331" s="959">
        <v>1.81</v>
      </c>
      <c r="AD331" s="959">
        <v>0.75</v>
      </c>
      <c r="AE331" s="959">
        <v>2.95</v>
      </c>
      <c r="AF331" s="959">
        <v>2.91</v>
      </c>
      <c r="AG331" s="959">
        <v>23.7</v>
      </c>
      <c r="AH331" s="959">
        <v>28.999999999999996</v>
      </c>
      <c r="AI331" s="959">
        <v>6.65</v>
      </c>
      <c r="AJ331" s="959">
        <v>21.3</v>
      </c>
      <c r="AK331" s="959">
        <v>15</v>
      </c>
      <c r="AL331" s="969">
        <v>5430</v>
      </c>
      <c r="AM331" s="964">
        <v>0.1</v>
      </c>
      <c r="AN331" s="959">
        <v>0</v>
      </c>
      <c r="AO331" s="845">
        <f t="shared" si="93"/>
        <v>-0.68356179985607035</v>
      </c>
      <c r="AP331" s="846">
        <f t="shared" si="94"/>
        <v>10.482184056497521</v>
      </c>
      <c r="AQ331" s="680">
        <f t="shared" si="95"/>
        <v>20.170842168766722</v>
      </c>
      <c r="AR331" s="745">
        <f>INDEX(Historical!$C$7:$C$1452,MATCH(B331,Historical!$B$7:$B$1452,0))*IF(AH331="n/a",1.03,IF(AH331&lt;0,1.01,IF(AH331&gt;10,1.1,(1+AH331/100))))</f>
        <v>0.41800000000000004</v>
      </c>
      <c r="AS331" s="678">
        <f t="shared" si="96"/>
        <v>0.44579700000000005</v>
      </c>
      <c r="AT331" s="678">
        <f t="shared" si="97"/>
        <v>0.49037670000000011</v>
      </c>
      <c r="AU331" s="678">
        <f t="shared" si="97"/>
        <v>0.53941437000000014</v>
      </c>
      <c r="AV331" s="678">
        <f t="shared" si="97"/>
        <v>0.59335580700000023</v>
      </c>
      <c r="AW331" s="745">
        <f t="shared" si="98"/>
        <v>2.4869438770000007</v>
      </c>
      <c r="AX331" s="854">
        <f t="shared" si="99"/>
        <v>12.305511514101934</v>
      </c>
      <c r="AY331" s="1090">
        <v>1.07</v>
      </c>
      <c r="AZ331" s="964">
        <v>13.54</v>
      </c>
      <c r="BA331" s="964">
        <v>-20.46</v>
      </c>
      <c r="BB331" s="964">
        <v>-4.47</v>
      </c>
      <c r="BC331" s="964">
        <v>-10.76</v>
      </c>
      <c r="BE331" s="701">
        <v>2011</v>
      </c>
      <c r="BF331" s="986" t="e">
        <f>#VALUE!</f>
        <v>#VALUE!</v>
      </c>
      <c r="BG331" s="972">
        <v>20.8</v>
      </c>
    </row>
    <row r="332" spans="1:59" ht="11.25" customHeight="1" x14ac:dyDescent="0.2">
      <c r="A332" s="566" t="s">
        <v>246</v>
      </c>
      <c r="B332" s="651" t="s">
        <v>247</v>
      </c>
      <c r="C332" s="1080" t="s">
        <v>248</v>
      </c>
      <c r="D332" s="1080" t="s">
        <v>4447</v>
      </c>
      <c r="E332" s="835">
        <v>62</v>
      </c>
      <c r="F332" s="554">
        <v>4</v>
      </c>
      <c r="G332" s="554" t="s">
        <v>38</v>
      </c>
      <c r="H332" s="554" t="s">
        <v>38</v>
      </c>
      <c r="I332" s="959">
        <v>96.02</v>
      </c>
      <c r="J332" s="745">
        <f t="shared" si="86"/>
        <v>2.9993751301812122</v>
      </c>
      <c r="K332" s="968">
        <v>0.72</v>
      </c>
      <c r="L332" s="679">
        <v>4</v>
      </c>
      <c r="M332" s="736">
        <f t="shared" si="87"/>
        <v>2.88</v>
      </c>
      <c r="N332" s="644" t="s">
        <v>165</v>
      </c>
      <c r="O332" s="838">
        <v>0.67500000000000004</v>
      </c>
      <c r="P332" s="958">
        <v>43167</v>
      </c>
      <c r="Q332" s="958">
        <v>43192</v>
      </c>
      <c r="R332" s="736">
        <f t="shared" si="88"/>
        <v>6.6666666666666554</v>
      </c>
      <c r="S332" s="802">
        <f>IF(INDEX(Historical!$D$7:$D$1452,MATCH(B332,Historical!$B$7:$B$1452,0))=0,"n/a",(INDEX(Historical!$C$7:$C$1452,MATCH(B332,Historical!$B$7:$B$1452,0))/INDEX(Historical!$D$7:$D$1452,MATCH(B332,Historical!$B$7:$B$1452,0))-1)*100)</f>
        <v>3.6714975845410613</v>
      </c>
      <c r="T332" s="802">
        <f>IF(INDEX(Historical!$F$7:$F$1452,MATCH(B332,Historical!$B$7:$B$1452,0))=0,"n/a",((INDEX(Historical!$C$7:$C$1452,MATCH(B332,Historical!$B$7:$B$1452,0))/INDEX(Historical!$F$7:$F$1452,MATCH(B332,Historical!$B$7:$B$1452,0)))^(1/3)-1)*100)</f>
        <v>5.2617610417230454</v>
      </c>
      <c r="U332" s="802">
        <f>IF(INDEX(Historical!$I$7:$I$1452,MATCH(B332,Historical!$B$7:$B$1452,0))=0,"n/a",((INDEX(Historical!$C$7:$C$1452,MATCH(B332,Historical!$B$7:$B$1452,0))/INDEX(Historical!$I$7:$I$1452,MATCH(B332,Historical!$B$7:$B$1452,0)))^(1/5)-1)*100)</f>
        <v>6.7509508998812917</v>
      </c>
      <c r="V332" s="802">
        <f>IF(INDEX(Historical!$O$7:$O$1452,MATCH(B332,Historical!$B$7:$B$1452,0))=0,"n/a",((INDEX(Historical!$C$7:$C$1452,MATCH(B332,Historical!$B$7:$B$1452,0))/INDEX(Historical!$O$7:$O$1452,MATCH(B332,Historical!$B$7:$B$1452,0)))^(1/10)-1)*100)</f>
        <v>6.4742304835101461</v>
      </c>
      <c r="W332" s="803">
        <f t="shared" si="89"/>
        <v>1.0427418234608656</v>
      </c>
      <c r="X332" s="804">
        <f t="shared" si="90"/>
        <v>3.7505282777118292</v>
      </c>
      <c r="Y332" s="651"/>
      <c r="Z332" s="745">
        <f t="shared" si="91"/>
        <v>54.13533834586466</v>
      </c>
      <c r="AA332" s="678">
        <f t="shared" si="92"/>
        <v>18.048872180451127</v>
      </c>
      <c r="AB332" s="679">
        <v>12</v>
      </c>
      <c r="AC332" s="959">
        <v>5.32</v>
      </c>
      <c r="AD332" s="959">
        <v>1.43</v>
      </c>
      <c r="AE332" s="959">
        <v>0.78</v>
      </c>
      <c r="AF332" s="959">
        <v>3.9</v>
      </c>
      <c r="AG332" s="959">
        <v>20.8</v>
      </c>
      <c r="AH332" s="959">
        <v>-1.5</v>
      </c>
      <c r="AI332" s="959">
        <v>5.65</v>
      </c>
      <c r="AJ332" s="959">
        <v>1.7999999999999998</v>
      </c>
      <c r="AK332" s="959">
        <v>12.6</v>
      </c>
      <c r="AL332" s="969">
        <v>14300</v>
      </c>
      <c r="AM332" s="964">
        <v>0.5</v>
      </c>
      <c r="AN332" s="959">
        <v>0.81</v>
      </c>
      <c r="AO332" s="845">
        <f t="shared" si="93"/>
        <v>-8.2985461503886242</v>
      </c>
      <c r="AP332" s="846">
        <f t="shared" si="94"/>
        <v>9.750326030062503</v>
      </c>
      <c r="AQ332" s="680">
        <f t="shared" si="95"/>
        <v>76.874847786361713</v>
      </c>
      <c r="AR332" s="745">
        <f>INDEX(Historical!$C$7:$C$1452,MATCH(B332,Historical!$B$7:$B$1452,0))*IF(AH332="n/a",1.03,IF(AH332&lt;0,1.01,IF(AH332&gt;10,1.1,(1+AH332/100))))</f>
        <v>2.7093250000000002</v>
      </c>
      <c r="AS332" s="678">
        <f t="shared" si="96"/>
        <v>2.8624018625000001</v>
      </c>
      <c r="AT332" s="678">
        <f t="shared" si="97"/>
        <v>3.1486420487500002</v>
      </c>
      <c r="AU332" s="678">
        <f t="shared" si="97"/>
        <v>3.4635062536250003</v>
      </c>
      <c r="AV332" s="678">
        <f t="shared" si="97"/>
        <v>3.8098568789875005</v>
      </c>
      <c r="AW332" s="745">
        <f t="shared" si="98"/>
        <v>15.993732043862501</v>
      </c>
      <c r="AX332" s="854">
        <f t="shared" si="99"/>
        <v>16.656667406647056</v>
      </c>
      <c r="AY332" s="1090">
        <v>1.05</v>
      </c>
      <c r="AZ332" s="964">
        <v>11.91</v>
      </c>
      <c r="BA332" s="964">
        <v>-10.89</v>
      </c>
      <c r="BB332" s="964">
        <v>-3.34</v>
      </c>
      <c r="BC332" s="964">
        <v>0.36</v>
      </c>
      <c r="BE332" s="701">
        <v>1957</v>
      </c>
      <c r="BF332" s="986" t="e">
        <f>#VALUE!</f>
        <v>#VALUE!</v>
      </c>
      <c r="BG332" s="972">
        <v>5.8000000000000007</v>
      </c>
    </row>
    <row r="333" spans="1:59" ht="11.25" customHeight="1" x14ac:dyDescent="0.2">
      <c r="A333" s="645" t="s">
        <v>1249</v>
      </c>
      <c r="B333" s="651" t="s">
        <v>1250</v>
      </c>
      <c r="C333" s="1080" t="s">
        <v>4407</v>
      </c>
      <c r="D333" s="1080" t="s">
        <v>4408</v>
      </c>
      <c r="E333" s="836">
        <v>7</v>
      </c>
      <c r="F333" s="554">
        <v>571</v>
      </c>
      <c r="G333" s="554" t="s">
        <v>107</v>
      </c>
      <c r="H333" s="554" t="s">
        <v>107</v>
      </c>
      <c r="I333" s="966">
        <v>19.7</v>
      </c>
      <c r="J333" s="745">
        <f t="shared" si="86"/>
        <v>9.5431472081218267</v>
      </c>
      <c r="K333" s="968">
        <v>0.47</v>
      </c>
      <c r="L333" s="679">
        <v>4</v>
      </c>
      <c r="M333" s="736">
        <f t="shared" si="87"/>
        <v>1.88</v>
      </c>
      <c r="N333" s="644" t="s">
        <v>423</v>
      </c>
      <c r="O333" s="838">
        <v>0.46666666666666662</v>
      </c>
      <c r="P333" s="960">
        <v>42860</v>
      </c>
      <c r="Q333" s="960">
        <v>42874</v>
      </c>
      <c r="R333" s="736">
        <f t="shared" si="88"/>
        <v>0.71428571428571896</v>
      </c>
      <c r="S333" s="802">
        <f>IF(INDEX(Historical!$D$7:$D$1452,MATCH(B333,Historical!$B$7:$B$1452,0))=0,"n/a",(INDEX(Historical!$C$7:$C$1452,MATCH(B333,Historical!$B$7:$B$1452,0))/INDEX(Historical!$D$7:$D$1452,MATCH(B333,Historical!$B$7:$B$1452,0))-1)*100)</f>
        <v>8.2692499999999836</v>
      </c>
      <c r="T333" s="802">
        <f>IF(INDEX(Historical!$F$7:$F$1452,MATCH(B333,Historical!$B$7:$B$1452,0))=0,"n/a",((INDEX(Historical!$C$7:$C$1452,MATCH(B333,Historical!$B$7:$B$1452,0))/INDEX(Historical!$F$7:$F$1452,MATCH(B333,Historical!$B$7:$B$1452,0)))^(1/3)-1)*100)</f>
        <v>6.5060271528572189</v>
      </c>
      <c r="U333" s="802">
        <f>IF(INDEX(Historical!$I$7:$I$1452,MATCH(B333,Historical!$B$7:$B$1452,0))=0,"n/a",((INDEX(Historical!$C$7:$C$1452,MATCH(B333,Historical!$B$7:$B$1452,0))/INDEX(Historical!$I$7:$I$1452,MATCH(B333,Historical!$B$7:$B$1452,0)))^(1/5)-1)*100)</f>
        <v>47.735102220164862</v>
      </c>
      <c r="V333" s="802" t="str">
        <f>IF(INDEX(Historical!$O$7:$O$1452,MATCH(B333,Historical!$B$7:$B$1452,0))=0,"n/a",((INDEX(Historical!$C$7:$C$1452,MATCH(B333,Historical!$B$7:$B$1452,0))/INDEX(Historical!$O$7:$O$1452,MATCH(B333,Historical!$B$7:$B$1452,0)))^(1/10)-1)*100)</f>
        <v>n/a</v>
      </c>
      <c r="W333" s="803" t="str">
        <f t="shared" si="89"/>
        <v>n/a</v>
      </c>
      <c r="X333" s="804" t="str">
        <f t="shared" si="90"/>
        <v>n/a</v>
      </c>
      <c r="Y333" s="770" t="s">
        <v>4482</v>
      </c>
      <c r="Z333" s="745">
        <f t="shared" si="91"/>
        <v>144.61538461538461</v>
      </c>
      <c r="AA333" s="678">
        <f t="shared" si="92"/>
        <v>15.153846153846153</v>
      </c>
      <c r="AB333" s="679">
        <v>12</v>
      </c>
      <c r="AC333" s="959">
        <v>1.3</v>
      </c>
      <c r="AD333" s="959">
        <v>1.01</v>
      </c>
      <c r="AE333" s="959">
        <v>1.08</v>
      </c>
      <c r="AF333" s="959">
        <v>2.1800000000000002</v>
      </c>
      <c r="AG333" s="959">
        <v>13.100000000000001</v>
      </c>
      <c r="AH333" s="959">
        <v>-3.3000000000000003</v>
      </c>
      <c r="AI333" s="959">
        <v>11.63</v>
      </c>
      <c r="AJ333" s="959">
        <v>-4</v>
      </c>
      <c r="AK333" s="959">
        <v>15</v>
      </c>
      <c r="AL333" s="969">
        <v>2480</v>
      </c>
      <c r="AM333" s="964">
        <v>1.9</v>
      </c>
      <c r="AN333" s="959">
        <v>2.5299999999999998</v>
      </c>
      <c r="AO333" s="845">
        <f t="shared" si="93"/>
        <v>42.124403274440532</v>
      </c>
      <c r="AP333" s="846">
        <f t="shared" si="94"/>
        <v>57.278249428286685</v>
      </c>
      <c r="AQ333" s="680">
        <f t="shared" si="95"/>
        <v>21.170925400415939</v>
      </c>
      <c r="AR333" s="745">
        <f>INDEX(Historical!$C$7:$C$1452,MATCH(B333,Historical!$B$7:$B$1452,0))*IF(AH333="n/a",1.03,IF(AH333&lt;0,1.01,IF(AH333&gt;10,1.1,(1+AH333/100))))</f>
        <v>1.8954336699999998</v>
      </c>
      <c r="AS333" s="678">
        <f t="shared" si="96"/>
        <v>2.0849770369999998</v>
      </c>
      <c r="AT333" s="678">
        <f t="shared" si="97"/>
        <v>2.2934747406999998</v>
      </c>
      <c r="AU333" s="678">
        <f t="shared" si="97"/>
        <v>2.5228222147700001</v>
      </c>
      <c r="AV333" s="678">
        <f t="shared" si="97"/>
        <v>2.7751044362470005</v>
      </c>
      <c r="AW333" s="745">
        <f t="shared" si="98"/>
        <v>11.571812098717</v>
      </c>
      <c r="AX333" s="854">
        <f t="shared" si="99"/>
        <v>58.740162937649757</v>
      </c>
      <c r="AY333" s="1090">
        <v>1.29</v>
      </c>
      <c r="AZ333" s="964">
        <v>6.8900000000000006</v>
      </c>
      <c r="BA333" s="964">
        <v>-29.79</v>
      </c>
      <c r="BB333" s="964">
        <v>-12.139999999999999</v>
      </c>
      <c r="BC333" s="964">
        <v>-17.45</v>
      </c>
      <c r="BE333" s="701">
        <v>2013</v>
      </c>
      <c r="BF333" s="986" t="e">
        <f>#VALUE!</f>
        <v>#VALUE!</v>
      </c>
      <c r="BG333" s="972">
        <v>3.5000000000000004</v>
      </c>
    </row>
    <row r="334" spans="1:59" ht="11.25" customHeight="1" x14ac:dyDescent="0.2">
      <c r="A334" s="645" t="s">
        <v>1251</v>
      </c>
      <c r="B334" s="651" t="s">
        <v>1252</v>
      </c>
      <c r="C334" s="1080" t="s">
        <v>109</v>
      </c>
      <c r="D334" s="1080" t="s">
        <v>4427</v>
      </c>
      <c r="E334" s="835">
        <v>6</v>
      </c>
      <c r="F334" s="554">
        <v>680</v>
      </c>
      <c r="G334" s="554" t="s">
        <v>107</v>
      </c>
      <c r="H334" s="554" t="s">
        <v>107</v>
      </c>
      <c r="I334" s="966">
        <v>27.77</v>
      </c>
      <c r="J334" s="745">
        <f t="shared" si="86"/>
        <v>2.1606049693914295</v>
      </c>
      <c r="K334" s="968">
        <v>0.15</v>
      </c>
      <c r="L334" s="679">
        <v>4</v>
      </c>
      <c r="M334" s="736">
        <f t="shared" si="87"/>
        <v>0.6</v>
      </c>
      <c r="N334" s="644" t="s">
        <v>1253</v>
      </c>
      <c r="O334" s="838">
        <v>0.13</v>
      </c>
      <c r="P334" s="695">
        <v>43139</v>
      </c>
      <c r="Q334" s="695">
        <v>43151</v>
      </c>
      <c r="R334" s="736">
        <f t="shared" si="88"/>
        <v>15.384615384615378</v>
      </c>
      <c r="S334" s="802">
        <f>IF(INDEX(Historical!$D$7:$D$1452,MATCH(B334,Historical!$B$7:$B$1452,0))=0,"n/a",(INDEX(Historical!$C$7:$C$1452,MATCH(B334,Historical!$B$7:$B$1452,0))/INDEX(Historical!$D$7:$D$1452,MATCH(B334,Historical!$B$7:$B$1452,0))-1)*100)</f>
        <v>7.6389583333333455</v>
      </c>
      <c r="T334" s="802">
        <f>IF(INDEX(Historical!$F$7:$F$1452,MATCH(B334,Historical!$B$7:$B$1452,0))=0,"n/a",((INDEX(Historical!$C$7:$C$1452,MATCH(B334,Historical!$B$7:$B$1452,0))/INDEX(Historical!$F$7:$F$1452,MATCH(B334,Historical!$B$7:$B$1452,0)))^(1/3)-1)*100)</f>
        <v>6.5877602131090729</v>
      </c>
      <c r="U334" s="802">
        <f>IF(INDEX(Historical!$I$7:$I$1452,MATCH(B334,Historical!$B$7:$B$1452,0))=0,"n/a",((INDEX(Historical!$C$7:$C$1452,MATCH(B334,Historical!$B$7:$B$1452,0))/INDEX(Historical!$I$7:$I$1452,MATCH(B334,Historical!$B$7:$B$1452,0)))^(1/5)-1)*100)</f>
        <v>6.7143420666609943</v>
      </c>
      <c r="V334" s="802">
        <f>IF(INDEX(Historical!$O$7:$O$1452,MATCH(B334,Historical!$B$7:$B$1452,0))=0,"n/a",((INDEX(Historical!$C$7:$C$1452,MATCH(B334,Historical!$B$7:$B$1452,0))/INDEX(Historical!$O$7:$O$1452,MATCH(B334,Historical!$B$7:$B$1452,0)))^(1/10)-1)*100)</f>
        <v>3.3026340741904692</v>
      </c>
      <c r="W334" s="803">
        <f t="shared" si="89"/>
        <v>2.0330263407419098</v>
      </c>
      <c r="X334" s="804">
        <f t="shared" si="90"/>
        <v>1.1779547485370165</v>
      </c>
      <c r="Y334" s="967"/>
      <c r="Z334" s="745">
        <f t="shared" si="91"/>
        <v>30.612244897959183</v>
      </c>
      <c r="AA334" s="678">
        <f t="shared" si="92"/>
        <v>14.168367346938776</v>
      </c>
      <c r="AB334" s="679">
        <v>12</v>
      </c>
      <c r="AC334" s="959">
        <v>1.96</v>
      </c>
      <c r="AD334" s="959">
        <v>1.58</v>
      </c>
      <c r="AE334" s="959">
        <v>5.71</v>
      </c>
      <c r="AF334" s="959">
        <v>1.7</v>
      </c>
      <c r="AG334" s="959">
        <v>12.8</v>
      </c>
      <c r="AH334" s="959">
        <v>6.6000000000000005</v>
      </c>
      <c r="AI334" s="959">
        <v>15.18</v>
      </c>
      <c r="AJ334" s="959">
        <v>5.7</v>
      </c>
      <c r="AK334" s="959">
        <v>9</v>
      </c>
      <c r="AL334" s="969">
        <v>701.47</v>
      </c>
      <c r="AM334" s="964">
        <v>1.0999999999999999</v>
      </c>
      <c r="AN334" s="959">
        <v>0</v>
      </c>
      <c r="AO334" s="845">
        <f t="shared" si="93"/>
        <v>-5.2934203108863525</v>
      </c>
      <c r="AP334" s="846">
        <f t="shared" si="94"/>
        <v>8.8749470360524239</v>
      </c>
      <c r="AQ334" s="680">
        <f t="shared" si="95"/>
        <v>3.4649151264887434</v>
      </c>
      <c r="AR334" s="745">
        <f>INDEX(Historical!$C$7:$C$1452,MATCH(B334,Historical!$B$7:$B$1452,0))*IF(AH334="n/a",1.03,IF(AH334&lt;0,1.01,IF(AH334&gt;10,1.1,(1+AH334/100))))</f>
        <v>0.55076702200000005</v>
      </c>
      <c r="AS334" s="678">
        <f t="shared" si="96"/>
        <v>0.6058437242000001</v>
      </c>
      <c r="AT334" s="678">
        <f t="shared" si="97"/>
        <v>0.66036965937800018</v>
      </c>
      <c r="AU334" s="678">
        <f t="shared" si="97"/>
        <v>0.71980292872202023</v>
      </c>
      <c r="AV334" s="678">
        <f t="shared" si="97"/>
        <v>0.78458519230700208</v>
      </c>
      <c r="AW334" s="745">
        <f t="shared" si="98"/>
        <v>3.3213685266070225</v>
      </c>
      <c r="AX334" s="854">
        <f t="shared" si="99"/>
        <v>11.960275572945706</v>
      </c>
      <c r="AY334" s="1090">
        <v>0.97</v>
      </c>
      <c r="AZ334" s="964">
        <v>5.99</v>
      </c>
      <c r="BA334" s="964">
        <v>-27.3</v>
      </c>
      <c r="BB334" s="964">
        <v>-8.6</v>
      </c>
      <c r="BC334" s="964">
        <v>-19.52</v>
      </c>
      <c r="BE334" s="701">
        <v>2013</v>
      </c>
      <c r="BF334" s="986" t="e">
        <f>#VALUE!</f>
        <v>#VALUE!</v>
      </c>
      <c r="BG334" s="972">
        <v>1.5</v>
      </c>
    </row>
    <row r="335" spans="1:59" ht="11.25" customHeight="1" x14ac:dyDescent="0.2">
      <c r="A335" s="645" t="s">
        <v>1254</v>
      </c>
      <c r="B335" s="651" t="s">
        <v>1255</v>
      </c>
      <c r="C335" s="1080" t="s">
        <v>4407</v>
      </c>
      <c r="D335" s="1080" t="s">
        <v>4408</v>
      </c>
      <c r="E335" s="835">
        <v>7</v>
      </c>
      <c r="F335" s="554">
        <v>653</v>
      </c>
      <c r="G335" s="554" t="s">
        <v>38</v>
      </c>
      <c r="H335" s="554" t="s">
        <v>116</v>
      </c>
      <c r="I335" s="966">
        <v>29.41</v>
      </c>
      <c r="J335" s="745">
        <f t="shared" si="86"/>
        <v>4.7602856171370274</v>
      </c>
      <c r="K335" s="968">
        <v>0.35</v>
      </c>
      <c r="L335" s="679">
        <v>4</v>
      </c>
      <c r="M335" s="736">
        <f t="shared" si="87"/>
        <v>1.4</v>
      </c>
      <c r="N335" s="644" t="s">
        <v>268</v>
      </c>
      <c r="O335" s="838">
        <v>0.32</v>
      </c>
      <c r="P335" s="958">
        <v>43453</v>
      </c>
      <c r="Q335" s="958">
        <v>43469</v>
      </c>
      <c r="R335" s="736">
        <f t="shared" si="88"/>
        <v>9.3749999999999911</v>
      </c>
      <c r="S335" s="802">
        <f>IF(INDEX(Historical!$D$7:$D$1452,MATCH(B335,Historical!$B$7:$B$1452,0))=0,"n/a",(INDEX(Historical!$C$7:$C$1452,MATCH(B335,Historical!$B$7:$B$1452,0))/INDEX(Historical!$D$7:$D$1452,MATCH(B335,Historical!$B$7:$B$1452,0))-1)*100)</f>
        <v>12.000000000000011</v>
      </c>
      <c r="T335" s="802">
        <f>IF(INDEX(Historical!$F$7:$F$1452,MATCH(B335,Historical!$B$7:$B$1452,0))=0,"n/a",((INDEX(Historical!$C$7:$C$1452,MATCH(B335,Historical!$B$7:$B$1452,0))/INDEX(Historical!$F$7:$F$1452,MATCH(B335,Historical!$B$7:$B$1452,0)))^(1/3)-1)*100)</f>
        <v>11.868894208139679</v>
      </c>
      <c r="U335" s="802">
        <f>IF(INDEX(Historical!$I$7:$I$1452,MATCH(B335,Historical!$B$7:$B$1452,0))=0,"n/a",((INDEX(Historical!$C$7:$C$1452,MATCH(B335,Historical!$B$7:$B$1452,0))/INDEX(Historical!$I$7:$I$1452,MATCH(B335,Historical!$B$7:$B$1452,0)))^(1/5)-1)*100)</f>
        <v>17.503175548239234</v>
      </c>
      <c r="V335" s="802">
        <f>IF(INDEX(Historical!$O$7:$O$1452,MATCH(B335,Historical!$B$7:$B$1452,0))=0,"n/a",((INDEX(Historical!$C$7:$C$1452,MATCH(B335,Historical!$B$7:$B$1452,0))/INDEX(Historical!$O$7:$O$1452,MATCH(B335,Historical!$B$7:$B$1452,0)))^(1/10)-1)*100)</f>
        <v>-4.8431581251013434</v>
      </c>
      <c r="W335" s="803" t="str">
        <f t="shared" si="89"/>
        <v>n/a</v>
      </c>
      <c r="X335" s="804">
        <f t="shared" si="90"/>
        <v>0.7262728443252795</v>
      </c>
      <c r="Y335" s="756"/>
      <c r="Z335" s="745">
        <f t="shared" si="91"/>
        <v>117.64705882352942</v>
      </c>
      <c r="AA335" s="678">
        <f t="shared" si="92"/>
        <v>24.714285714285715</v>
      </c>
      <c r="AB335" s="679">
        <v>12</v>
      </c>
      <c r="AC335" s="959">
        <v>1.19</v>
      </c>
      <c r="AD335" s="959" t="s">
        <v>138</v>
      </c>
      <c r="AE335" s="959">
        <v>9.24</v>
      </c>
      <c r="AF335" s="959">
        <v>2.08</v>
      </c>
      <c r="AG335" s="959">
        <v>8.4</v>
      </c>
      <c r="AH335" s="959">
        <v>3.5999999999999996</v>
      </c>
      <c r="AI335" s="959">
        <v>8.0500000000000007</v>
      </c>
      <c r="AJ335" s="959">
        <v>24.099999999999998</v>
      </c>
      <c r="AK335" s="959" t="s">
        <v>138</v>
      </c>
      <c r="AL335" s="969">
        <v>1250</v>
      </c>
      <c r="AM335" s="964">
        <v>0.1</v>
      </c>
      <c r="AN335" s="959">
        <v>0.74</v>
      </c>
      <c r="AO335" s="845">
        <f t="shared" si="93"/>
        <v>-2.450824548909452</v>
      </c>
      <c r="AP335" s="846">
        <f t="shared" si="94"/>
        <v>22.263461165376263</v>
      </c>
      <c r="AQ335" s="680">
        <f t="shared" si="95"/>
        <v>51.152188627833397</v>
      </c>
      <c r="AR335" s="745">
        <f>INDEX(Historical!$C$7:$C$1452,MATCH(B335,Historical!$B$7:$B$1452,0))*IF(AH335="n/a",1.03,IF(AH335&lt;0,1.01,IF(AH335&gt;10,1.1,(1+AH335/100))))</f>
        <v>1.1603200000000002</v>
      </c>
      <c r="AS335" s="678">
        <f t="shared" si="96"/>
        <v>1.2537257600000002</v>
      </c>
      <c r="AT335" s="678">
        <f t="shared" si="97"/>
        <v>1.2913375328000003</v>
      </c>
      <c r="AU335" s="678">
        <f t="shared" si="97"/>
        <v>1.3300776587840004</v>
      </c>
      <c r="AV335" s="678">
        <f t="shared" si="97"/>
        <v>1.3699799885475206</v>
      </c>
      <c r="AW335" s="745">
        <f t="shared" si="98"/>
        <v>6.4054409401315215</v>
      </c>
      <c r="AX335" s="854">
        <f t="shared" si="99"/>
        <v>21.779805984806259</v>
      </c>
      <c r="AY335" s="1090">
        <v>0.48</v>
      </c>
      <c r="AZ335" s="964">
        <v>29.67</v>
      </c>
      <c r="BA335" s="964">
        <v>-8.48</v>
      </c>
      <c r="BB335" s="964">
        <v>1.29</v>
      </c>
      <c r="BC335" s="964">
        <v>6.5600000000000005</v>
      </c>
      <c r="BE335" s="701">
        <v>2013</v>
      </c>
      <c r="BF335" s="986" t="e">
        <f>#VALUE!</f>
        <v>#VALUE!</v>
      </c>
      <c r="BG335" s="972">
        <v>4.3</v>
      </c>
    </row>
    <row r="336" spans="1:59" ht="11.25" customHeight="1" x14ac:dyDescent="0.2">
      <c r="A336" s="566" t="s">
        <v>1256</v>
      </c>
      <c r="B336" s="651" t="s">
        <v>1257</v>
      </c>
      <c r="C336" s="1080" t="s">
        <v>248</v>
      </c>
      <c r="D336" s="1080" t="s">
        <v>4446</v>
      </c>
      <c r="E336" s="835">
        <v>8</v>
      </c>
      <c r="F336" s="554">
        <v>473</v>
      </c>
      <c r="G336" s="554" t="s">
        <v>107</v>
      </c>
      <c r="H336" s="554" t="s">
        <v>107</v>
      </c>
      <c r="I336" s="966">
        <v>30.36</v>
      </c>
      <c r="J336" s="745">
        <f t="shared" si="86"/>
        <v>1.4756258234519104</v>
      </c>
      <c r="K336" s="968">
        <v>0.112</v>
      </c>
      <c r="L336" s="679">
        <v>4</v>
      </c>
      <c r="M336" s="736">
        <f t="shared" si="87"/>
        <v>0.44800000000000001</v>
      </c>
      <c r="N336" s="644" t="s">
        <v>165</v>
      </c>
      <c r="O336" s="838">
        <v>9.35E-2</v>
      </c>
      <c r="P336" s="958">
        <v>43166</v>
      </c>
      <c r="Q336" s="958">
        <v>43192</v>
      </c>
      <c r="R336" s="736">
        <f t="shared" si="88"/>
        <v>19.786096256684495</v>
      </c>
      <c r="S336" s="802">
        <f>IF(INDEX(Historical!$D$7:$D$1452,MATCH(B336,Historical!$B$7:$B$1452,0))=0,"n/a",(INDEX(Historical!$C$7:$C$1452,MATCH(B336,Historical!$B$7:$B$1452,0))/INDEX(Historical!$D$7:$D$1452,MATCH(B336,Historical!$B$7:$B$1452,0))-1)*100)</f>
        <v>19.899665551839462</v>
      </c>
      <c r="T336" s="802">
        <f>IF(INDEX(Historical!$F$7:$F$1452,MATCH(B336,Historical!$B$7:$B$1452,0))=0,"n/a",((INDEX(Historical!$C$7:$C$1452,MATCH(B336,Historical!$B$7:$B$1452,0))/INDEX(Historical!$F$7:$F$1452,MATCH(B336,Historical!$B$7:$B$1452,0)))^(1/3)-1)*100)</f>
        <v>18.581489178044031</v>
      </c>
      <c r="U336" s="802">
        <f>IF(INDEX(Historical!$I$7:$I$1452,MATCH(B336,Historical!$B$7:$B$1452,0))=0,"n/a",((INDEX(Historical!$C$7:$C$1452,MATCH(B336,Historical!$B$7:$B$1452,0))/INDEX(Historical!$I$7:$I$1452,MATCH(B336,Historical!$B$7:$B$1452,0)))^(1/5)-1)*100)</f>
        <v>19.036344110610859</v>
      </c>
      <c r="V336" s="802" t="str">
        <f>IF(INDEX(Historical!$O$7:$O$1452,MATCH(B336,Historical!$B$7:$B$1452,0))=0,"n/a",((INDEX(Historical!$C$7:$C$1452,MATCH(B336,Historical!$B$7:$B$1452,0))/INDEX(Historical!$O$7:$O$1452,MATCH(B336,Historical!$B$7:$B$1452,0)))^(1/10)-1)*100)</f>
        <v>n/a</v>
      </c>
      <c r="W336" s="803" t="str">
        <f t="shared" si="89"/>
        <v>n/a</v>
      </c>
      <c r="X336" s="804">
        <f t="shared" si="90"/>
        <v>4.4270567699095018</v>
      </c>
      <c r="Y336" s="759"/>
      <c r="Z336" s="745">
        <f t="shared" si="91"/>
        <v>27.484662576687118</v>
      </c>
      <c r="AA336" s="678">
        <f t="shared" si="92"/>
        <v>18.625766871165645</v>
      </c>
      <c r="AB336" s="679">
        <v>9</v>
      </c>
      <c r="AC336" s="959">
        <v>1.63</v>
      </c>
      <c r="AD336" s="959">
        <v>1.6</v>
      </c>
      <c r="AE336" s="959">
        <v>2.25</v>
      </c>
      <c r="AF336" s="959">
        <v>3.24</v>
      </c>
      <c r="AG336" s="959">
        <v>17.5</v>
      </c>
      <c r="AH336" s="959">
        <v>9.9</v>
      </c>
      <c r="AI336" s="959">
        <v>12.13</v>
      </c>
      <c r="AJ336" s="959">
        <v>4.3</v>
      </c>
      <c r="AK336" s="959">
        <v>11.700000000000001</v>
      </c>
      <c r="AL336" s="969">
        <v>6330</v>
      </c>
      <c r="AM336" s="964">
        <v>8.4</v>
      </c>
      <c r="AN336" s="959">
        <v>0.45</v>
      </c>
      <c r="AO336" s="845">
        <f t="shared" si="93"/>
        <v>1.886203062897124</v>
      </c>
      <c r="AP336" s="846">
        <f t="shared" si="94"/>
        <v>20.511969934062769</v>
      </c>
      <c r="AQ336" s="680">
        <f t="shared" si="95"/>
        <v>63.771500251046518</v>
      </c>
      <c r="AR336" s="745">
        <f>INDEX(Historical!$C$7:$C$1452,MATCH(B336,Historical!$B$7:$B$1452,0))*IF(AH336="n/a",1.03,IF(AH336&lt;0,1.01,IF(AH336&gt;10,1.1,(1+AH336/100))))</f>
        <v>0.39399149999999999</v>
      </c>
      <c r="AS336" s="678">
        <f t="shared" si="96"/>
        <v>0.43339065000000004</v>
      </c>
      <c r="AT336" s="678">
        <f t="shared" si="97"/>
        <v>0.47672971500000011</v>
      </c>
      <c r="AU336" s="678">
        <f t="shared" si="97"/>
        <v>0.52440268650000021</v>
      </c>
      <c r="AV336" s="678">
        <f t="shared" si="97"/>
        <v>0.57684295515000028</v>
      </c>
      <c r="AW336" s="745">
        <f t="shared" si="98"/>
        <v>2.4053575066500006</v>
      </c>
      <c r="AX336" s="854">
        <f t="shared" si="99"/>
        <v>7.9227849362648248</v>
      </c>
      <c r="AY336" s="1090">
        <v>0.72</v>
      </c>
      <c r="AZ336" s="964">
        <v>19.86</v>
      </c>
      <c r="BA336" s="964">
        <v>-11.74</v>
      </c>
      <c r="BB336" s="964">
        <v>-2.78</v>
      </c>
      <c r="BC336" s="964">
        <v>2.54</v>
      </c>
      <c r="BE336" s="701">
        <v>2011</v>
      </c>
      <c r="BF336" s="986" t="e">
        <f>#VALUE!</f>
        <v>#VALUE!</v>
      </c>
      <c r="BG336" s="972">
        <v>11.200000000000001</v>
      </c>
    </row>
    <row r="337" spans="1:59" ht="11.25" customHeight="1" x14ac:dyDescent="0.2">
      <c r="A337" s="645" t="s">
        <v>1258</v>
      </c>
      <c r="B337" s="651" t="s">
        <v>1259</v>
      </c>
      <c r="C337" s="1080" t="s">
        <v>109</v>
      </c>
      <c r="D337" s="1080" t="s">
        <v>4427</v>
      </c>
      <c r="E337" s="835">
        <v>7</v>
      </c>
      <c r="F337" s="554">
        <v>615</v>
      </c>
      <c r="G337" s="554" t="s">
        <v>116</v>
      </c>
      <c r="H337" s="554" t="s">
        <v>116</v>
      </c>
      <c r="I337" s="966">
        <v>39.619999999999997</v>
      </c>
      <c r="J337" s="745">
        <f t="shared" si="86"/>
        <v>2.6249369005552756</v>
      </c>
      <c r="K337" s="968">
        <v>0.26</v>
      </c>
      <c r="L337" s="679">
        <v>4</v>
      </c>
      <c r="M337" s="736">
        <f t="shared" si="87"/>
        <v>1.04</v>
      </c>
      <c r="N337" s="644" t="s">
        <v>429</v>
      </c>
      <c r="O337" s="838">
        <v>0.23</v>
      </c>
      <c r="P337" s="958">
        <v>43290</v>
      </c>
      <c r="Q337" s="958">
        <v>43300</v>
      </c>
      <c r="R337" s="736">
        <f t="shared" si="88"/>
        <v>13.043478260869565</v>
      </c>
      <c r="S337" s="802">
        <f>IF(INDEX(Historical!$D$7:$D$1452,MATCH(B337,Historical!$B$7:$B$1452,0))=0,"n/a",(INDEX(Historical!$C$7:$C$1452,MATCH(B337,Historical!$B$7:$B$1452,0))/INDEX(Historical!$D$7:$D$1452,MATCH(B337,Historical!$B$7:$B$1452,0))-1)*100)</f>
        <v>5.0632911392405111</v>
      </c>
      <c r="T337" s="802">
        <f>IF(INDEX(Historical!$F$7:$F$1452,MATCH(B337,Historical!$B$7:$B$1452,0))=0,"n/a",((INDEX(Historical!$C$7:$C$1452,MATCH(B337,Historical!$B$7:$B$1452,0))/INDEX(Historical!$F$7:$F$1452,MATCH(B337,Historical!$B$7:$B$1452,0)))^(1/3)-1)*100)</f>
        <v>6.8701436680861372</v>
      </c>
      <c r="U337" s="802">
        <f>IF(INDEX(Historical!$I$7:$I$1452,MATCH(B337,Historical!$B$7:$B$1452,0))=0,"n/a",((INDEX(Historical!$C$7:$C$1452,MATCH(B337,Historical!$B$7:$B$1452,0))/INDEX(Historical!$I$7:$I$1452,MATCH(B337,Historical!$B$7:$B$1452,0)))^(1/5)-1)*100)</f>
        <v>9.385673350658541</v>
      </c>
      <c r="V337" s="802">
        <f>IF(INDEX(Historical!$O$7:$O$1452,MATCH(B337,Historical!$B$7:$B$1452,0))=0,"n/a",((INDEX(Historical!$C$7:$C$1452,MATCH(B337,Historical!$B$7:$B$1452,0))/INDEX(Historical!$O$7:$O$1452,MATCH(B337,Historical!$B$7:$B$1452,0)))^(1/10)-1)*100)</f>
        <v>5.4115504543722937</v>
      </c>
      <c r="W337" s="803">
        <f t="shared" si="89"/>
        <v>1.7343778700382126</v>
      </c>
      <c r="X337" s="804">
        <f t="shared" si="90"/>
        <v>0.86904382876467967</v>
      </c>
      <c r="Y337" s="760"/>
      <c r="Z337" s="745">
        <f t="shared" si="91"/>
        <v>51.231527093596064</v>
      </c>
      <c r="AA337" s="678">
        <f t="shared" si="92"/>
        <v>19.517241379310345</v>
      </c>
      <c r="AB337" s="679">
        <v>12</v>
      </c>
      <c r="AC337" s="959">
        <v>2.0299999999999998</v>
      </c>
      <c r="AD337" s="959">
        <v>1.95</v>
      </c>
      <c r="AE337" s="959">
        <v>7.7</v>
      </c>
      <c r="AF337" s="959">
        <v>2.2400000000000002</v>
      </c>
      <c r="AG337" s="959">
        <v>10.5</v>
      </c>
      <c r="AH337" s="959">
        <v>10.5</v>
      </c>
      <c r="AI337" s="959">
        <v>11.92</v>
      </c>
      <c r="AJ337" s="959">
        <v>10.8</v>
      </c>
      <c r="AK337" s="959">
        <v>10</v>
      </c>
      <c r="AL337" s="969">
        <v>3390</v>
      </c>
      <c r="AM337" s="964">
        <v>0.42</v>
      </c>
      <c r="AN337" s="959">
        <v>0.1</v>
      </c>
      <c r="AO337" s="845">
        <f t="shared" si="93"/>
        <v>-7.5066311280965294</v>
      </c>
      <c r="AP337" s="846">
        <f t="shared" si="94"/>
        <v>12.010610251213816</v>
      </c>
      <c r="AQ337" s="680">
        <f t="shared" si="95"/>
        <v>39.393321519688286</v>
      </c>
      <c r="AR337" s="745">
        <f>INDEX(Historical!$C$7:$C$1452,MATCH(B337,Historical!$B$7:$B$1452,0))*IF(AH337="n/a",1.03,IF(AH337&lt;0,1.01,IF(AH337&gt;10,1.1,(1+AH337/100))))</f>
        <v>0.91300000000000014</v>
      </c>
      <c r="AS337" s="678">
        <f t="shared" si="96"/>
        <v>1.0043000000000002</v>
      </c>
      <c r="AT337" s="678">
        <f t="shared" si="97"/>
        <v>1.1047300000000002</v>
      </c>
      <c r="AU337" s="678">
        <f t="shared" si="97"/>
        <v>1.2152030000000003</v>
      </c>
      <c r="AV337" s="678">
        <f t="shared" si="97"/>
        <v>1.3367233000000003</v>
      </c>
      <c r="AW337" s="745">
        <f t="shared" si="98"/>
        <v>5.5739563000000016</v>
      </c>
      <c r="AX337" s="854">
        <f t="shared" si="99"/>
        <v>14.068541898031302</v>
      </c>
      <c r="AY337" s="1090">
        <v>1.35</v>
      </c>
      <c r="AZ337" s="964">
        <v>10.76</v>
      </c>
      <c r="BA337" s="964">
        <v>-16.89</v>
      </c>
      <c r="BB337" s="964">
        <v>-7.91</v>
      </c>
      <c r="BC337" s="964">
        <v>-4.9399999999999995</v>
      </c>
      <c r="BE337" s="701">
        <v>2012</v>
      </c>
      <c r="BF337" s="986" t="e">
        <f>#VALUE!</f>
        <v>#VALUE!</v>
      </c>
      <c r="BG337" s="972">
        <v>1.3</v>
      </c>
    </row>
    <row r="338" spans="1:59" ht="11.25" customHeight="1" x14ac:dyDescent="0.2">
      <c r="A338" s="667" t="s">
        <v>1260</v>
      </c>
      <c r="B338" s="651" t="s">
        <v>1261</v>
      </c>
      <c r="C338" s="1080" t="s">
        <v>109</v>
      </c>
      <c r="D338" s="1080" t="s">
        <v>4423</v>
      </c>
      <c r="E338" s="835">
        <v>7</v>
      </c>
      <c r="F338" s="554">
        <v>634</v>
      </c>
      <c r="G338" s="554" t="s">
        <v>107</v>
      </c>
      <c r="H338" s="554" t="s">
        <v>107</v>
      </c>
      <c r="I338" s="966">
        <v>9.32</v>
      </c>
      <c r="J338" s="745">
        <f t="shared" si="86"/>
        <v>8.7553648068669521</v>
      </c>
      <c r="K338" s="968">
        <v>6.8000000000000005E-2</v>
      </c>
      <c r="L338" s="679">
        <v>12</v>
      </c>
      <c r="M338" s="736">
        <f t="shared" si="87"/>
        <v>0.81600000000000006</v>
      </c>
      <c r="N338" s="644" t="s">
        <v>1065</v>
      </c>
      <c r="O338" s="838">
        <v>6.7000000000000004E-2</v>
      </c>
      <c r="P338" s="958">
        <v>43391</v>
      </c>
      <c r="Q338" s="958">
        <v>43404</v>
      </c>
      <c r="R338" s="736">
        <f t="shared" si="88"/>
        <v>1.492537313432837</v>
      </c>
      <c r="S338" s="802">
        <f>IF(INDEX(Historical!$D$7:$D$1452,MATCH(B338,Historical!$B$7:$B$1452,0))=0,"n/a",(INDEX(Historical!$C$7:$C$1452,MATCH(B338,Historical!$B$7:$B$1452,0))/INDEX(Historical!$D$7:$D$1452,MATCH(B338,Historical!$B$7:$B$1452,0))-1)*100)</f>
        <v>2.8000000000000247</v>
      </c>
      <c r="T338" s="802">
        <f>IF(INDEX(Historical!$F$7:$F$1452,MATCH(B338,Historical!$B$7:$B$1452,0))=0,"n/a",((INDEX(Historical!$C$7:$C$1452,MATCH(B338,Historical!$B$7:$B$1452,0))/INDEX(Historical!$F$7:$F$1452,MATCH(B338,Historical!$B$7:$B$1452,0)))^(1/3)-1)*100)</f>
        <v>2.3074579638266091</v>
      </c>
      <c r="U338" s="802">
        <f>IF(INDEX(Historical!$I$7:$I$1452,MATCH(B338,Historical!$B$7:$B$1452,0))=0,"n/a",((INDEX(Historical!$C$7:$C$1452,MATCH(B338,Historical!$B$7:$B$1452,0))/INDEX(Historical!$I$7:$I$1452,MATCH(B338,Historical!$B$7:$B$1452,0)))^(1/5)-1)*100)</f>
        <v>5.1430632213731453</v>
      </c>
      <c r="V338" s="802">
        <f>IF(INDEX(Historical!$O$7:$O$1452,MATCH(B338,Historical!$B$7:$B$1452,0))=0,"n/a",((INDEX(Historical!$C$7:$C$1452,MATCH(B338,Historical!$B$7:$B$1452,0))/INDEX(Historical!$O$7:$O$1452,MATCH(B338,Historical!$B$7:$B$1452,0)))^(1/10)-1)*100)</f>
        <v>-1.6977794109721556</v>
      </c>
      <c r="W338" s="803" t="str">
        <f t="shared" si="89"/>
        <v>n/a</v>
      </c>
      <c r="X338" s="804">
        <f t="shared" si="90"/>
        <v>36.73616586695104</v>
      </c>
      <c r="Y338" s="772" t="s">
        <v>4392</v>
      </c>
      <c r="Z338" s="745">
        <f t="shared" si="91"/>
        <v>31.384615384615383</v>
      </c>
      <c r="AA338" s="678">
        <f t="shared" si="92"/>
        <v>3.5846153846153848</v>
      </c>
      <c r="AB338" s="679">
        <v>3</v>
      </c>
      <c r="AC338" s="959">
        <v>2.6</v>
      </c>
      <c r="AD338" s="959">
        <v>0.51</v>
      </c>
      <c r="AE338" s="959">
        <v>5.08</v>
      </c>
      <c r="AF338" s="959">
        <v>0.81</v>
      </c>
      <c r="AG338" s="959" t="s">
        <v>138</v>
      </c>
      <c r="AH338" s="959" t="s">
        <v>138</v>
      </c>
      <c r="AI338" s="959" t="s">
        <v>138</v>
      </c>
      <c r="AJ338" s="959">
        <v>0.13999999999999999</v>
      </c>
      <c r="AK338" s="959">
        <v>7.0000000000000009</v>
      </c>
      <c r="AL338" s="969">
        <v>305.91000000000003</v>
      </c>
      <c r="AM338" s="964">
        <v>2.29</v>
      </c>
      <c r="AN338" s="959" t="s">
        <v>138</v>
      </c>
      <c r="AO338" s="845">
        <f t="shared" si="93"/>
        <v>10.313812643624713</v>
      </c>
      <c r="AP338" s="846">
        <f t="shared" si="94"/>
        <v>13.898428028240097</v>
      </c>
      <c r="AQ338" s="680">
        <f t="shared" si="95"/>
        <v>-64.077005435772222</v>
      </c>
      <c r="AR338" s="745">
        <f>INDEX(Historical!$C$7:$C$1452,MATCH(B338,Historical!$B$7:$B$1452,0))*IF(AH338="n/a",1.03,IF(AH338&lt;0,1.01,IF(AH338&gt;10,1.1,(1+AH338/100))))</f>
        <v>0.79413000000000011</v>
      </c>
      <c r="AS338" s="678">
        <f t="shared" si="96"/>
        <v>0.81795390000000012</v>
      </c>
      <c r="AT338" s="678">
        <f t="shared" si="97"/>
        <v>0.87521067300000022</v>
      </c>
      <c r="AU338" s="678">
        <f t="shared" si="97"/>
        <v>0.93647542011000029</v>
      </c>
      <c r="AV338" s="678">
        <f t="shared" si="97"/>
        <v>1.0020286995177003</v>
      </c>
      <c r="AW338" s="745">
        <f t="shared" si="98"/>
        <v>4.4257986926277013</v>
      </c>
      <c r="AX338" s="854">
        <f t="shared" si="99"/>
        <v>47.48711043591954</v>
      </c>
      <c r="AY338" s="1090" t="s">
        <v>138</v>
      </c>
      <c r="AZ338" s="964">
        <v>7.13</v>
      </c>
      <c r="BA338" s="964">
        <v>-23.52</v>
      </c>
      <c r="BB338" s="964">
        <v>-5.1100000000000003</v>
      </c>
      <c r="BC338" s="964">
        <v>-14.66</v>
      </c>
      <c r="BE338" s="701">
        <v>2012</v>
      </c>
      <c r="BF338" s="986" t="e">
        <f>#VALUE!</f>
        <v>#VALUE!</v>
      </c>
      <c r="BG338" s="972" t="s">
        <v>138</v>
      </c>
    </row>
    <row r="339" spans="1:59" ht="11.25" customHeight="1" x14ac:dyDescent="0.2">
      <c r="A339" s="645" t="s">
        <v>1262</v>
      </c>
      <c r="B339" s="651" t="s">
        <v>1263</v>
      </c>
      <c r="C339" s="1080" t="s">
        <v>109</v>
      </c>
      <c r="D339" s="1080" t="s">
        <v>4423</v>
      </c>
      <c r="E339" s="835">
        <v>8</v>
      </c>
      <c r="F339" s="554">
        <v>505</v>
      </c>
      <c r="G339" s="554" t="s">
        <v>107</v>
      </c>
      <c r="H339" s="554" t="s">
        <v>107</v>
      </c>
      <c r="I339" s="966">
        <v>167.05</v>
      </c>
      <c r="J339" s="745">
        <f t="shared" si="86"/>
        <v>1.9155941334929663</v>
      </c>
      <c r="K339" s="968">
        <v>0.8</v>
      </c>
      <c r="L339" s="679">
        <v>4</v>
      </c>
      <c r="M339" s="736">
        <f t="shared" si="87"/>
        <v>3.2</v>
      </c>
      <c r="N339" s="644" t="s">
        <v>291</v>
      </c>
      <c r="O339" s="838">
        <v>0.75</v>
      </c>
      <c r="P339" s="958">
        <v>43250</v>
      </c>
      <c r="Q339" s="958">
        <v>43279</v>
      </c>
      <c r="R339" s="736">
        <f t="shared" si="88"/>
        <v>6.6666666666666723</v>
      </c>
      <c r="S339" s="802">
        <f>IF(INDEX(Historical!$D$7:$D$1452,MATCH(B339,Historical!$B$7:$B$1452,0))=0,"n/a",(INDEX(Historical!$C$7:$C$1452,MATCH(B339,Historical!$B$7:$B$1452,0))/INDEX(Historical!$D$7:$D$1452,MATCH(B339,Historical!$B$7:$B$1452,0))-1)*100)</f>
        <v>11.538461538461542</v>
      </c>
      <c r="T339" s="802">
        <f>IF(INDEX(Historical!$F$7:$F$1452,MATCH(B339,Historical!$B$7:$B$1452,0))=0,"n/a",((INDEX(Historical!$C$7:$C$1452,MATCH(B339,Historical!$B$7:$B$1452,0))/INDEX(Historical!$F$7:$F$1452,MATCH(B339,Historical!$B$7:$B$1452,0)))^(1/3)-1)*100)</f>
        <v>8.8274600686327975</v>
      </c>
      <c r="U339" s="802">
        <f>IF(INDEX(Historical!$I$7:$I$1452,MATCH(B339,Historical!$B$7:$B$1452,0))=0,"n/a",((INDEX(Historical!$C$7:$C$1452,MATCH(B339,Historical!$B$7:$B$1452,0))/INDEX(Historical!$I$7:$I$1452,MATCH(B339,Historical!$B$7:$B$1452,0)))^(1/5)-1)*100)</f>
        <v>10.378616512160544</v>
      </c>
      <c r="V339" s="802">
        <f>IF(INDEX(Historical!$O$7:$O$1452,MATCH(B339,Historical!$B$7:$B$1452,0))=0,"n/a",((INDEX(Historical!$C$7:$C$1452,MATCH(B339,Historical!$B$7:$B$1452,0))/INDEX(Historical!$O$7:$O$1452,MATCH(B339,Historical!$B$7:$B$1452,0)))^(1/10)-1)*100)</f>
        <v>7.5541063708897793</v>
      </c>
      <c r="W339" s="803">
        <f t="shared" si="89"/>
        <v>1.3739039407963847</v>
      </c>
      <c r="X339" s="804">
        <f t="shared" si="90"/>
        <v>1.5041473206029774</v>
      </c>
      <c r="Y339" s="759"/>
      <c r="Z339" s="745">
        <f t="shared" si="91"/>
        <v>12.794882047181128</v>
      </c>
      <c r="AA339" s="678">
        <f t="shared" si="92"/>
        <v>6.6793282686925233</v>
      </c>
      <c r="AB339" s="679">
        <v>12</v>
      </c>
      <c r="AC339" s="959">
        <v>25.01</v>
      </c>
      <c r="AD339" s="959">
        <v>0.28000000000000003</v>
      </c>
      <c r="AE339" s="959">
        <v>1.25</v>
      </c>
      <c r="AF339" s="959">
        <v>0.85</v>
      </c>
      <c r="AG339" s="959">
        <v>7.3</v>
      </c>
      <c r="AH339" s="959">
        <v>21.3</v>
      </c>
      <c r="AI339" s="959">
        <v>-0.13</v>
      </c>
      <c r="AJ339" s="959">
        <v>6.9</v>
      </c>
      <c r="AK339" s="959">
        <v>24.23</v>
      </c>
      <c r="AL339" s="969">
        <v>63610</v>
      </c>
      <c r="AM339" s="964">
        <v>0.1</v>
      </c>
      <c r="AN339" s="959">
        <v>7.08</v>
      </c>
      <c r="AO339" s="845">
        <f t="shared" si="93"/>
        <v>5.6148823769609875</v>
      </c>
      <c r="AP339" s="846">
        <f t="shared" si="94"/>
        <v>12.294210645653511</v>
      </c>
      <c r="AQ339" s="680">
        <f t="shared" si="95"/>
        <v>-49.767522553680941</v>
      </c>
      <c r="AR339" s="745">
        <f>INDEX(Historical!$C$7:$C$1452,MATCH(B339,Historical!$B$7:$B$1452,0))*IF(AH339="n/a",1.03,IF(AH339&lt;0,1.01,IF(AH339&gt;10,1.1,(1+AH339/100))))</f>
        <v>3.19</v>
      </c>
      <c r="AS339" s="678">
        <f t="shared" si="96"/>
        <v>3.2218999999999998</v>
      </c>
      <c r="AT339" s="678">
        <f t="shared" si="97"/>
        <v>3.5440900000000002</v>
      </c>
      <c r="AU339" s="678">
        <f t="shared" si="97"/>
        <v>3.8984990000000006</v>
      </c>
      <c r="AV339" s="678">
        <f t="shared" si="97"/>
        <v>4.2883489000000008</v>
      </c>
      <c r="AW339" s="745">
        <f t="shared" si="98"/>
        <v>18.142837900000004</v>
      </c>
      <c r="AX339" s="854">
        <f t="shared" si="99"/>
        <v>10.86072307692308</v>
      </c>
      <c r="AY339" s="1090">
        <v>1.1299999999999999</v>
      </c>
      <c r="AZ339" s="964">
        <v>10.119999999999999</v>
      </c>
      <c r="BA339" s="964">
        <v>-39.32</v>
      </c>
      <c r="BB339" s="964">
        <v>-15.479999999999999</v>
      </c>
      <c r="BC339" s="964">
        <v>-26.22</v>
      </c>
      <c r="BE339" s="701">
        <v>2011</v>
      </c>
      <c r="BF339" s="986" t="e">
        <f>#VALUE!</f>
        <v>#VALUE!</v>
      </c>
      <c r="BG339" s="972">
        <v>0.6</v>
      </c>
    </row>
    <row r="340" spans="1:59" s="882" customFormat="1" ht="11.25" customHeight="1" x14ac:dyDescent="0.2">
      <c r="A340" s="861" t="s">
        <v>1264</v>
      </c>
      <c r="B340" s="890" t="s">
        <v>1265</v>
      </c>
      <c r="C340" s="1080" t="s">
        <v>248</v>
      </c>
      <c r="D340" s="1080" t="s">
        <v>4422</v>
      </c>
      <c r="E340" s="862">
        <v>6</v>
      </c>
      <c r="F340" s="554">
        <v>751</v>
      </c>
      <c r="G340" s="1179" t="s">
        <v>116</v>
      </c>
      <c r="H340" s="1179" t="s">
        <v>116</v>
      </c>
      <c r="I340" s="863">
        <v>20.41</v>
      </c>
      <c r="J340" s="864">
        <f t="shared" si="86"/>
        <v>3.1357177853993141</v>
      </c>
      <c r="K340" s="865">
        <v>0.16</v>
      </c>
      <c r="L340" s="866">
        <v>4</v>
      </c>
      <c r="M340" s="867">
        <f t="shared" si="87"/>
        <v>0.64</v>
      </c>
      <c r="N340" s="868" t="s">
        <v>120</v>
      </c>
      <c r="O340" s="869">
        <v>0.14000000000000001</v>
      </c>
      <c r="P340" s="870">
        <v>43404</v>
      </c>
      <c r="Q340" s="870">
        <v>43437</v>
      </c>
      <c r="R340" s="867">
        <f t="shared" si="88"/>
        <v>14.285714285714276</v>
      </c>
      <c r="S340" s="802">
        <f>IF(INDEX(Historical!$D$7:$D$1452,MATCH(B340,Historical!$B$7:$B$1452,0))=0,"n/a",(INDEX(Historical!$C$7:$C$1452,MATCH(B340,Historical!$B$7:$B$1452,0))/INDEX(Historical!$D$7:$D$1452,MATCH(B340,Historical!$B$7:$B$1452,0))-1)*100)</f>
        <v>41.935483870967772</v>
      </c>
      <c r="T340" s="802">
        <f>IF(INDEX(Historical!$F$7:$F$1452,MATCH(B340,Historical!$B$7:$B$1452,0))=0,"n/a",((INDEX(Historical!$C$7:$C$1452,MATCH(B340,Historical!$B$7:$B$1452,0))/INDEX(Historical!$F$7:$F$1452,MATCH(B340,Historical!$B$7:$B$1452,0)))^(1/3)-1)*100)</f>
        <v>25.99210498948732</v>
      </c>
      <c r="U340" s="802" t="str">
        <f>IF(INDEX(Historical!$I$7:$I$1452,MATCH(B340,Historical!$B$7:$B$1452,0))=0,"n/a",((INDEX(Historical!$C$7:$C$1452,MATCH(B340,Historical!$B$7:$B$1452,0))/INDEX(Historical!$I$7:$I$1452,MATCH(B340,Historical!$B$7:$B$1452,0)))^(1/5)-1)*100)</f>
        <v>n/a</v>
      </c>
      <c r="V340" s="802" t="str">
        <f>IF(INDEX(Historical!$O$7:$O$1452,MATCH(B340,Historical!$B$7:$B$1452,0))=0,"n/a",((INDEX(Historical!$C$7:$C$1452,MATCH(B340,Historical!$B$7:$B$1452,0))/INDEX(Historical!$O$7:$O$1452,MATCH(B340,Historical!$B$7:$B$1452,0)))^(1/10)-1)*100)</f>
        <v>n/a</v>
      </c>
      <c r="W340" s="871" t="str">
        <f t="shared" si="89"/>
        <v>n/a</v>
      </c>
      <c r="X340" s="872" t="str">
        <f t="shared" si="90"/>
        <v>n/a</v>
      </c>
      <c r="Y340" s="873"/>
      <c r="Z340" s="864">
        <f t="shared" si="91"/>
        <v>19.335347432024168</v>
      </c>
      <c r="AA340" s="874">
        <f t="shared" si="92"/>
        <v>6.166163141993958</v>
      </c>
      <c r="AB340" s="866">
        <v>12</v>
      </c>
      <c r="AC340" s="875">
        <v>3.31</v>
      </c>
      <c r="AD340" s="875">
        <v>0.95</v>
      </c>
      <c r="AE340" s="875">
        <v>0.31</v>
      </c>
      <c r="AF340" s="875">
        <v>1</v>
      </c>
      <c r="AG340" s="875">
        <v>10.4</v>
      </c>
      <c r="AH340" s="875">
        <v>-46.300000000000004</v>
      </c>
      <c r="AI340" s="875">
        <v>15.22</v>
      </c>
      <c r="AJ340" s="875">
        <v>28.000000000000004</v>
      </c>
      <c r="AK340" s="875">
        <v>6.49</v>
      </c>
      <c r="AL340" s="876">
        <v>4900</v>
      </c>
      <c r="AM340" s="877">
        <v>0.33999999999999997</v>
      </c>
      <c r="AN340" s="875">
        <v>1.36</v>
      </c>
      <c r="AO340" s="878" t="str">
        <f t="shared" si="93"/>
        <v>n/a</v>
      </c>
      <c r="AP340" s="879" t="str">
        <f t="shared" si="94"/>
        <v>n/a</v>
      </c>
      <c r="AQ340" s="880">
        <f t="shared" si="95"/>
        <v>-47.650052989546253</v>
      </c>
      <c r="AR340" s="745">
        <f>INDEX(Historical!$C$7:$C$1452,MATCH(B340,Historical!$B$7:$B$1452,0))*IF(AH340="n/a",1.03,IF(AH340&lt;0,1.01,IF(AH340&gt;10,1.1,(1+AH340/100))))</f>
        <v>0.44440000000000007</v>
      </c>
      <c r="AS340" s="874">
        <f t="shared" si="96"/>
        <v>0.48884000000000011</v>
      </c>
      <c r="AT340" s="874">
        <f t="shared" si="97"/>
        <v>0.52056571600000012</v>
      </c>
      <c r="AU340" s="874">
        <f t="shared" si="97"/>
        <v>0.55435043096840009</v>
      </c>
      <c r="AV340" s="874">
        <f t="shared" si="97"/>
        <v>0.5903277739382492</v>
      </c>
      <c r="AW340" s="864">
        <f t="shared" si="98"/>
        <v>2.5984839209066495</v>
      </c>
      <c r="AX340" s="881">
        <f t="shared" si="99"/>
        <v>12.731425384158007</v>
      </c>
      <c r="AY340" s="1091">
        <v>1.56</v>
      </c>
      <c r="AZ340" s="877">
        <v>8.6499999999999986</v>
      </c>
      <c r="BA340" s="877">
        <v>-43.419999999999995</v>
      </c>
      <c r="BB340" s="877">
        <v>-5.46</v>
      </c>
      <c r="BC340" s="877">
        <v>-14.430000000000001</v>
      </c>
      <c r="BD340" s="1007"/>
      <c r="BE340" s="701">
        <v>2014</v>
      </c>
      <c r="BF340" s="986" t="e">
        <f>#VALUE!</f>
        <v>#VALUE!</v>
      </c>
      <c r="BG340" s="938">
        <v>2.8000000000000003</v>
      </c>
    </row>
    <row r="341" spans="1:59" ht="11.25" customHeight="1" x14ac:dyDescent="0.2">
      <c r="A341" s="566" t="s">
        <v>249</v>
      </c>
      <c r="B341" s="651" t="s">
        <v>250</v>
      </c>
      <c r="C341" s="1080" t="s">
        <v>113</v>
      </c>
      <c r="D341" s="1080" t="s">
        <v>214</v>
      </c>
      <c r="E341" s="835">
        <v>46</v>
      </c>
      <c r="F341" s="554">
        <v>46</v>
      </c>
      <c r="G341" s="554" t="s">
        <v>38</v>
      </c>
      <c r="H341" s="554" t="s">
        <v>38</v>
      </c>
      <c r="I341" s="959">
        <v>32.409999999999997</v>
      </c>
      <c r="J341" s="745">
        <f t="shared" si="86"/>
        <v>1.666152422091947</v>
      </c>
      <c r="K341" s="968">
        <v>0.13500000000000001</v>
      </c>
      <c r="L341" s="679">
        <v>4</v>
      </c>
      <c r="M341" s="736">
        <f t="shared" si="87"/>
        <v>0.54</v>
      </c>
      <c r="N341" s="644" t="s">
        <v>251</v>
      </c>
      <c r="O341" s="838">
        <v>0.125</v>
      </c>
      <c r="P341" s="958">
        <v>43418</v>
      </c>
      <c r="Q341" s="958">
        <v>43444</v>
      </c>
      <c r="R341" s="736">
        <f t="shared" si="88"/>
        <v>8.0000000000000071</v>
      </c>
      <c r="S341" s="802">
        <f>IF(INDEX(Historical!$D$7:$D$1452,MATCH(B341,Historical!$B$7:$B$1452,0))=0,"n/a",(INDEX(Historical!$C$7:$C$1452,MATCH(B341,Historical!$B$7:$B$1452,0))/INDEX(Historical!$D$7:$D$1452,MATCH(B341,Historical!$B$7:$B$1452,0))-1)*100)</f>
        <v>9.3023255813953654</v>
      </c>
      <c r="T341" s="802">
        <f>IF(INDEX(Historical!$F$7:$F$1452,MATCH(B341,Historical!$B$7:$B$1452,0))=0,"n/a",((INDEX(Historical!$C$7:$C$1452,MATCH(B341,Historical!$B$7:$B$1452,0))/INDEX(Historical!$F$7:$F$1452,MATCH(B341,Historical!$B$7:$B$1452,0)))^(1/3)-1)*100)</f>
        <v>8.3008947425307955</v>
      </c>
      <c r="U341" s="802">
        <f>IF(INDEX(Historical!$I$7:$I$1452,MATCH(B341,Historical!$B$7:$B$1452,0))=0,"n/a",((INDEX(Historical!$C$7:$C$1452,MATCH(B341,Historical!$B$7:$B$1452,0))/INDEX(Historical!$I$7:$I$1452,MATCH(B341,Historical!$B$7:$B$1452,0)))^(1/5)-1)*100)</f>
        <v>8.5397089755350652</v>
      </c>
      <c r="V341" s="802">
        <f>IF(INDEX(Historical!$O$7:$O$1452,MATCH(B341,Historical!$B$7:$B$1452,0))=0,"n/a",((INDEX(Historical!$C$7:$C$1452,MATCH(B341,Historical!$B$7:$B$1452,0))/INDEX(Historical!$O$7:$O$1452,MATCH(B341,Historical!$B$7:$B$1452,0)))^(1/10)-1)*100)</f>
        <v>8.9932536168680031</v>
      </c>
      <c r="W341" s="803">
        <f t="shared" si="89"/>
        <v>0.94956834749080621</v>
      </c>
      <c r="X341" s="804" t="str">
        <f t="shared" si="90"/>
        <v>n/a</v>
      </c>
      <c r="Y341" s="759"/>
      <c r="Z341" s="745">
        <f t="shared" si="91"/>
        <v>36.241610738255034</v>
      </c>
      <c r="AA341" s="678">
        <f t="shared" si="92"/>
        <v>21.75167785234899</v>
      </c>
      <c r="AB341" s="679">
        <v>12</v>
      </c>
      <c r="AC341" s="959">
        <v>1.49</v>
      </c>
      <c r="AD341" s="959">
        <v>1.45</v>
      </c>
      <c r="AE341" s="959">
        <v>2.15</v>
      </c>
      <c r="AF341" s="959">
        <v>2.44</v>
      </c>
      <c r="AG341" s="959">
        <v>11.4</v>
      </c>
      <c r="AH341" s="959">
        <v>8.1</v>
      </c>
      <c r="AI341" s="959">
        <v>4.29</v>
      </c>
      <c r="AJ341" s="959">
        <v>-0.8</v>
      </c>
      <c r="AK341" s="959">
        <v>15</v>
      </c>
      <c r="AL341" s="972">
        <v>871.83</v>
      </c>
      <c r="AM341" s="964">
        <v>0.4</v>
      </c>
      <c r="AN341" s="959">
        <v>0</v>
      </c>
      <c r="AO341" s="845">
        <f t="shared" si="93"/>
        <v>-11.545816454721978</v>
      </c>
      <c r="AP341" s="846">
        <f t="shared" si="94"/>
        <v>10.205861397627013</v>
      </c>
      <c r="AQ341" s="680">
        <f t="shared" si="95"/>
        <v>53.585436172591351</v>
      </c>
      <c r="AR341" s="745">
        <f>INDEX(Historical!$C$7:$C$1452,MATCH(B341,Historical!$B$7:$B$1452,0))*IF(AH341="n/a",1.03,IF(AH341&lt;0,1.01,IF(AH341&gt;10,1.1,(1+AH341/100))))</f>
        <v>0.50807000000000002</v>
      </c>
      <c r="AS341" s="678">
        <f t="shared" si="96"/>
        <v>0.52986620299999998</v>
      </c>
      <c r="AT341" s="678">
        <f t="shared" si="97"/>
        <v>0.58285282329999999</v>
      </c>
      <c r="AU341" s="678">
        <f t="shared" si="97"/>
        <v>0.64113810563000007</v>
      </c>
      <c r="AV341" s="678">
        <f t="shared" si="97"/>
        <v>0.70525191619300009</v>
      </c>
      <c r="AW341" s="745">
        <f t="shared" si="98"/>
        <v>2.9671790481230005</v>
      </c>
      <c r="AX341" s="854">
        <f t="shared" si="99"/>
        <v>9.1551343663159557</v>
      </c>
      <c r="AY341" s="1090">
        <v>0.93</v>
      </c>
      <c r="AZ341" s="964">
        <v>29.409999999999997</v>
      </c>
      <c r="BA341" s="964">
        <v>-10.27</v>
      </c>
      <c r="BB341" s="964">
        <v>-0.02</v>
      </c>
      <c r="BC341" s="964">
        <v>0.15</v>
      </c>
      <c r="BE341" s="701">
        <v>1974</v>
      </c>
      <c r="BF341" s="986" t="e">
        <f>#VALUE!</f>
        <v>#VALUE!</v>
      </c>
      <c r="BG341" s="972">
        <v>9.4</v>
      </c>
    </row>
    <row r="342" spans="1:59" ht="11.25" customHeight="1" x14ac:dyDescent="0.2">
      <c r="A342" s="566" t="s">
        <v>607</v>
      </c>
      <c r="B342" s="651" t="s">
        <v>608</v>
      </c>
      <c r="C342" s="1080" t="s">
        <v>113</v>
      </c>
      <c r="D342" s="1080" t="s">
        <v>214</v>
      </c>
      <c r="E342" s="835">
        <v>22</v>
      </c>
      <c r="F342" s="554">
        <v>154</v>
      </c>
      <c r="G342" s="554" t="s">
        <v>38</v>
      </c>
      <c r="H342" s="554" t="s">
        <v>38</v>
      </c>
      <c r="I342" s="966">
        <v>41.85</v>
      </c>
      <c r="J342" s="745">
        <f t="shared" si="86"/>
        <v>1.5292712066905614</v>
      </c>
      <c r="K342" s="974">
        <v>0.16</v>
      </c>
      <c r="L342" s="679">
        <v>4</v>
      </c>
      <c r="M342" s="736">
        <f t="shared" si="87"/>
        <v>0.64</v>
      </c>
      <c r="N342" s="644" t="s">
        <v>570</v>
      </c>
      <c r="O342" s="839">
        <v>0.13250000000000001</v>
      </c>
      <c r="P342" s="958">
        <v>43483</v>
      </c>
      <c r="Q342" s="958">
        <v>43502</v>
      </c>
      <c r="R342" s="736">
        <f t="shared" si="88"/>
        <v>20.75471698113207</v>
      </c>
      <c r="S342" s="802">
        <f>IF(INDEX(Historical!$D$7:$D$1452,MATCH(B342,Historical!$B$7:$B$1452,0))=0,"n/a",(INDEX(Historical!$C$7:$C$1452,MATCH(B342,Historical!$B$7:$B$1452,0))/INDEX(Historical!$D$7:$D$1452,MATCH(B342,Historical!$B$7:$B$1452,0))-1)*100)</f>
        <v>9.0909090909090828</v>
      </c>
      <c r="T342" s="802">
        <f>IF(INDEX(Historical!$F$7:$F$1452,MATCH(B342,Historical!$B$7:$B$1452,0))=0,"n/a",((INDEX(Historical!$C$7:$C$1452,MATCH(B342,Historical!$B$7:$B$1452,0))/INDEX(Historical!$F$7:$F$1452,MATCH(B342,Historical!$B$7:$B$1452,0)))^(1/3)-1)*100)</f>
        <v>9.3931015185737543</v>
      </c>
      <c r="U342" s="802">
        <f>IF(INDEX(Historical!$I$7:$I$1452,MATCH(B342,Historical!$B$7:$B$1452,0))=0,"n/a",((INDEX(Historical!$C$7:$C$1452,MATCH(B342,Historical!$B$7:$B$1452,0))/INDEX(Historical!$I$7:$I$1452,MATCH(B342,Historical!$B$7:$B$1452,0)))^(1/5)-1)*100)</f>
        <v>9.8560543306117854</v>
      </c>
      <c r="V342" s="802">
        <f>IF(INDEX(Historical!$O$7:$O$1452,MATCH(B342,Historical!$B$7:$B$1452,0))=0,"n/a",((INDEX(Historical!$C$7:$C$1452,MATCH(B342,Historical!$B$7:$B$1452,0))/INDEX(Historical!$O$7:$O$1452,MATCH(B342,Historical!$B$7:$B$1452,0)))^(1/10)-1)*100)</f>
        <v>8.1139800821938621</v>
      </c>
      <c r="W342" s="803">
        <f t="shared" si="89"/>
        <v>1.2147003358118795</v>
      </c>
      <c r="X342" s="804">
        <f t="shared" si="90"/>
        <v>0.22502407147515494</v>
      </c>
      <c r="Y342" s="753"/>
      <c r="Z342" s="745">
        <f t="shared" si="91"/>
        <v>32.820512820512818</v>
      </c>
      <c r="AA342" s="678">
        <f t="shared" si="92"/>
        <v>21.461538461538463</v>
      </c>
      <c r="AB342" s="679">
        <v>12</v>
      </c>
      <c r="AC342" s="959">
        <v>1.95</v>
      </c>
      <c r="AD342" s="959">
        <v>2.69</v>
      </c>
      <c r="AE342" s="959">
        <v>4.42</v>
      </c>
      <c r="AF342" s="959">
        <v>8.7899999999999991</v>
      </c>
      <c r="AG342" s="959">
        <v>41.099999999999994</v>
      </c>
      <c r="AH342" s="959">
        <v>594.20000000000005</v>
      </c>
      <c r="AI342" s="959">
        <v>7.3599999999999994</v>
      </c>
      <c r="AJ342" s="959">
        <v>43.8</v>
      </c>
      <c r="AK342" s="959">
        <v>8</v>
      </c>
      <c r="AL342" s="969">
        <v>7170</v>
      </c>
      <c r="AM342" s="964">
        <v>0.2</v>
      </c>
      <c r="AN342" s="959">
        <v>0.34</v>
      </c>
      <c r="AO342" s="845">
        <f t="shared" si="93"/>
        <v>-10.076212924236117</v>
      </c>
      <c r="AP342" s="846">
        <f t="shared" si="94"/>
        <v>11.385325537302347</v>
      </c>
      <c r="AQ342" s="680">
        <f t="shared" si="95"/>
        <v>189.55669034418273</v>
      </c>
      <c r="AR342" s="745">
        <f>INDEX(Historical!$C$7:$C$1452,MATCH(B342,Historical!$B$7:$B$1452,0))*IF(AH342="n/a",1.03,IF(AH342&lt;0,1.01,IF(AH342&gt;10,1.1,(1+AH342/100))))</f>
        <v>0.52800000000000002</v>
      </c>
      <c r="AS342" s="678">
        <f t="shared" si="96"/>
        <v>0.56686079999999994</v>
      </c>
      <c r="AT342" s="678">
        <f t="shared" si="97"/>
        <v>0.61220966399999999</v>
      </c>
      <c r="AU342" s="678">
        <f t="shared" si="97"/>
        <v>0.66118643712000003</v>
      </c>
      <c r="AV342" s="678">
        <f t="shared" si="97"/>
        <v>0.71408135208960011</v>
      </c>
      <c r="AW342" s="745">
        <f t="shared" si="98"/>
        <v>3.0823382532096</v>
      </c>
      <c r="AX342" s="854">
        <f t="shared" si="99"/>
        <v>7.3652049061161282</v>
      </c>
      <c r="AY342" s="1090">
        <v>1.1000000000000001</v>
      </c>
      <c r="AZ342" s="964">
        <v>12.02</v>
      </c>
      <c r="BA342" s="964">
        <v>-15.770000000000001</v>
      </c>
      <c r="BB342" s="964">
        <v>0.55999999999999994</v>
      </c>
      <c r="BC342" s="964">
        <v>-6.67</v>
      </c>
      <c r="BE342" s="701">
        <v>1998</v>
      </c>
      <c r="BF342" s="986" t="e">
        <f>#VALUE!</f>
        <v>#VALUE!</v>
      </c>
      <c r="BG342" s="972">
        <v>20.8</v>
      </c>
    </row>
    <row r="343" spans="1:59" ht="11.25" customHeight="1" x14ac:dyDescent="0.2">
      <c r="A343" s="645" t="s">
        <v>3876</v>
      </c>
      <c r="B343" s="651" t="s">
        <v>3877</v>
      </c>
      <c r="C343" s="1080" t="s">
        <v>109</v>
      </c>
      <c r="D343" s="1080" t="s">
        <v>4427</v>
      </c>
      <c r="E343" s="835">
        <v>5</v>
      </c>
      <c r="F343" s="554">
        <v>841</v>
      </c>
      <c r="G343" s="554" t="s">
        <v>107</v>
      </c>
      <c r="H343" s="554" t="s">
        <v>107</v>
      </c>
      <c r="I343" s="966">
        <v>46.03</v>
      </c>
      <c r="J343" s="745">
        <f t="shared" si="86"/>
        <v>2.7807951336085162</v>
      </c>
      <c r="K343" s="968">
        <v>0.32</v>
      </c>
      <c r="L343" s="679">
        <v>4</v>
      </c>
      <c r="M343" s="736">
        <f t="shared" si="87"/>
        <v>1.28</v>
      </c>
      <c r="N343" s="644" t="s">
        <v>221</v>
      </c>
      <c r="O343" s="838">
        <v>0.28000000000000003</v>
      </c>
      <c r="P343" s="958">
        <v>43371</v>
      </c>
      <c r="Q343" s="958">
        <v>43388</v>
      </c>
      <c r="R343" s="736">
        <f t="shared" si="88"/>
        <v>14.285714285714276</v>
      </c>
      <c r="S343" s="802">
        <f>IF(INDEX(Historical!$D$7:$D$1452,MATCH(B343,Historical!$B$7:$B$1452,0))=0,"n/a",(INDEX(Historical!$C$7:$C$1452,MATCH(B343,Historical!$B$7:$B$1452,0))/INDEX(Historical!$D$7:$D$1452,MATCH(B343,Historical!$B$7:$B$1452,0))-1)*100)</f>
        <v>4.5454545454545414</v>
      </c>
      <c r="T343" s="802">
        <f>IF(INDEX(Historical!$F$7:$F$1452,MATCH(B343,Historical!$B$7:$B$1452,0))=0,"n/a",((INDEX(Historical!$C$7:$C$1452,MATCH(B343,Historical!$B$7:$B$1452,0))/INDEX(Historical!$F$7:$F$1452,MATCH(B343,Historical!$B$7:$B$1452,0)))^(1/3)-1)*100)</f>
        <v>5.6568701546746425</v>
      </c>
      <c r="U343" s="802">
        <f>IF(INDEX(Historical!$I$7:$I$1452,MATCH(B343,Historical!$B$7:$B$1452,0))=0,"n/a",((INDEX(Historical!$C$7:$C$1452,MATCH(B343,Historical!$B$7:$B$1452,0))/INDEX(Historical!$I$7:$I$1452,MATCH(B343,Historical!$B$7:$B$1452,0)))^(1/5)-1)*100)</f>
        <v>5.0246072638682637</v>
      </c>
      <c r="V343" s="802">
        <f>IF(INDEX(Historical!$O$7:$O$1452,MATCH(B343,Historical!$B$7:$B$1452,0))=0,"n/a",((INDEX(Historical!$C$7:$C$1452,MATCH(B343,Historical!$B$7:$B$1452,0))/INDEX(Historical!$O$7:$O$1452,MATCH(B343,Historical!$B$7:$B$1452,0)))^(1/10)-1)*100)</f>
        <v>3.3771105406886548</v>
      </c>
      <c r="W343" s="803">
        <f t="shared" si="89"/>
        <v>1.4878421074258512</v>
      </c>
      <c r="X343" s="804">
        <f t="shared" si="90"/>
        <v>1.4778256658436069</v>
      </c>
      <c r="Y343" s="967" t="s">
        <v>4072</v>
      </c>
      <c r="Z343" s="745">
        <f t="shared" si="91"/>
        <v>28.256070640176599</v>
      </c>
      <c r="AA343" s="678">
        <f t="shared" si="92"/>
        <v>10.161147902869757</v>
      </c>
      <c r="AB343" s="679">
        <v>12</v>
      </c>
      <c r="AC343" s="959">
        <v>4.53</v>
      </c>
      <c r="AD343" s="959">
        <v>1.69</v>
      </c>
      <c r="AE343" s="959">
        <v>3.44</v>
      </c>
      <c r="AF343" s="959">
        <v>1.28</v>
      </c>
      <c r="AG343" s="959">
        <v>12.7</v>
      </c>
      <c r="AH343" s="959">
        <v>18</v>
      </c>
      <c r="AI343" s="959">
        <v>-7.22</v>
      </c>
      <c r="AJ343" s="959">
        <v>3.4000000000000004</v>
      </c>
      <c r="AK343" s="959">
        <v>6</v>
      </c>
      <c r="AL343" s="969">
        <v>675.72</v>
      </c>
      <c r="AM343" s="964">
        <v>10</v>
      </c>
      <c r="AN343" s="959">
        <v>0.2</v>
      </c>
      <c r="AO343" s="845">
        <f t="shared" si="93"/>
        <v>-2.3557455053929779</v>
      </c>
      <c r="AP343" s="846">
        <f t="shared" si="94"/>
        <v>7.8054023974767794</v>
      </c>
      <c r="AQ343" s="680">
        <f t="shared" si="95"/>
        <v>-23.969978690656411</v>
      </c>
      <c r="AR343" s="745">
        <f>INDEX(Historical!$C$7:$C$1452,MATCH(B343,Historical!$B$7:$B$1452,0))*IF(AH343="n/a",1.03,IF(AH343&lt;0,1.01,IF(AH343&gt;10,1.1,(1+AH343/100))))</f>
        <v>1.0120000000000002</v>
      </c>
      <c r="AS343" s="678">
        <f t="shared" si="96"/>
        <v>1.0221200000000001</v>
      </c>
      <c r="AT343" s="678">
        <f t="shared" si="97"/>
        <v>1.0834472000000002</v>
      </c>
      <c r="AU343" s="678">
        <f t="shared" si="97"/>
        <v>1.1484540320000003</v>
      </c>
      <c r="AV343" s="678">
        <f t="shared" si="97"/>
        <v>1.2173612739200004</v>
      </c>
      <c r="AW343" s="745">
        <f t="shared" si="98"/>
        <v>5.4833825059200016</v>
      </c>
      <c r="AX343" s="854">
        <f t="shared" si="99"/>
        <v>11.912627647012821</v>
      </c>
      <c r="AY343" s="1090">
        <v>0.97</v>
      </c>
      <c r="AZ343" s="964">
        <v>6.3</v>
      </c>
      <c r="BA343" s="964">
        <v>-25.34</v>
      </c>
      <c r="BB343" s="964">
        <v>-11.44</v>
      </c>
      <c r="BC343" s="964">
        <v>-16.79</v>
      </c>
      <c r="BE343" s="701">
        <v>2014</v>
      </c>
      <c r="BF343" s="986" t="e">
        <f>#VALUE!</f>
        <v>#VALUE!</v>
      </c>
      <c r="BG343" s="972">
        <v>1.4000000000000001</v>
      </c>
    </row>
    <row r="344" spans="1:59" ht="11.25" customHeight="1" x14ac:dyDescent="0.2">
      <c r="A344" s="645" t="s">
        <v>3878</v>
      </c>
      <c r="B344" s="651" t="s">
        <v>3879</v>
      </c>
      <c r="C344" s="1080" t="s">
        <v>113</v>
      </c>
      <c r="D344" s="1080" t="s">
        <v>214</v>
      </c>
      <c r="E344" s="835">
        <v>5</v>
      </c>
      <c r="F344" s="554">
        <v>809</v>
      </c>
      <c r="G344" s="554" t="s">
        <v>107</v>
      </c>
      <c r="H344" s="554" t="s">
        <v>107</v>
      </c>
      <c r="I344" s="966">
        <v>39.54</v>
      </c>
      <c r="J344" s="745">
        <f t="shared" si="86"/>
        <v>2.5290844714213456</v>
      </c>
      <c r="K344" s="968">
        <v>0.25</v>
      </c>
      <c r="L344" s="679">
        <v>4</v>
      </c>
      <c r="M344" s="736">
        <f t="shared" si="87"/>
        <v>1</v>
      </c>
      <c r="N344" s="644" t="s">
        <v>978</v>
      </c>
      <c r="O344" s="838">
        <v>0.23</v>
      </c>
      <c r="P344" s="958">
        <v>43213</v>
      </c>
      <c r="Q344" s="958">
        <v>43236</v>
      </c>
      <c r="R344" s="736">
        <f t="shared" si="88"/>
        <v>8.6956521739130395</v>
      </c>
      <c r="S344" s="802">
        <f>IF(INDEX(Historical!$D$7:$D$1452,MATCH(B344,Historical!$B$7:$B$1452,0))=0,"n/a",(INDEX(Historical!$C$7:$C$1452,MATCH(B344,Historical!$B$7:$B$1452,0))/INDEX(Historical!$D$7:$D$1452,MATCH(B344,Historical!$B$7:$B$1452,0))-1)*100)</f>
        <v>7.3170731707317138</v>
      </c>
      <c r="T344" s="802">
        <f>IF(INDEX(Historical!$F$7:$F$1452,MATCH(B344,Historical!$B$7:$B$1452,0))=0,"n/a",((INDEX(Historical!$C$7:$C$1452,MATCH(B344,Historical!$B$7:$B$1452,0))/INDEX(Historical!$F$7:$F$1452,MATCH(B344,Historical!$B$7:$B$1452,0)))^(1/3)-1)*100)</f>
        <v>43.148611267929418</v>
      </c>
      <c r="U344" s="802" t="str">
        <f>IF(INDEX(Historical!$I$7:$I$1452,MATCH(B344,Historical!$B$7:$B$1452,0))=0,"n/a",((INDEX(Historical!$C$7:$C$1452,MATCH(B344,Historical!$B$7:$B$1452,0))/INDEX(Historical!$I$7:$I$1452,MATCH(B344,Historical!$B$7:$B$1452,0)))^(1/5)-1)*100)</f>
        <v>n/a</v>
      </c>
      <c r="V344" s="802">
        <f>IF(INDEX(Historical!$O$7:$O$1452,MATCH(B344,Historical!$B$7:$B$1452,0))=0,"n/a",((INDEX(Historical!$C$7:$C$1452,MATCH(B344,Historical!$B$7:$B$1452,0))/INDEX(Historical!$O$7:$O$1452,MATCH(B344,Historical!$B$7:$B$1452,0)))^(1/10)-1)*100)</f>
        <v>10.645376106020565</v>
      </c>
      <c r="W344" s="803" t="str">
        <f t="shared" si="89"/>
        <v>n/a</v>
      </c>
      <c r="X344" s="804" t="str">
        <f t="shared" si="90"/>
        <v>n/a</v>
      </c>
      <c r="Y344" s="749"/>
      <c r="Z344" s="745">
        <f t="shared" si="91"/>
        <v>24.096385542168672</v>
      </c>
      <c r="AA344" s="678">
        <f t="shared" si="92"/>
        <v>9.5277108433734927</v>
      </c>
      <c r="AB344" s="679">
        <v>8</v>
      </c>
      <c r="AC344" s="959">
        <v>4.1500000000000004</v>
      </c>
      <c r="AD344" s="959">
        <v>0.79</v>
      </c>
      <c r="AE344" s="959">
        <v>0.51</v>
      </c>
      <c r="AF344" s="959">
        <v>1.03</v>
      </c>
      <c r="AG344" s="959">
        <v>13.200000000000001</v>
      </c>
      <c r="AH344" s="959">
        <v>5.8999999999999995</v>
      </c>
      <c r="AI344" s="959">
        <v>5.07</v>
      </c>
      <c r="AJ344" s="959">
        <v>62.5</v>
      </c>
      <c r="AK344" s="959">
        <v>12</v>
      </c>
      <c r="AL344" s="969">
        <v>1290</v>
      </c>
      <c r="AM344" s="964">
        <v>0.6</v>
      </c>
      <c r="AN344" s="959">
        <v>0.37</v>
      </c>
      <c r="AO344" s="845" t="str">
        <f t="shared" si="93"/>
        <v>n/a</v>
      </c>
      <c r="AP344" s="846" t="str">
        <f t="shared" si="94"/>
        <v>n/a</v>
      </c>
      <c r="AQ344" s="680">
        <f t="shared" si="95"/>
        <v>-33.957783977301645</v>
      </c>
      <c r="AR344" s="745">
        <f>INDEX(Historical!$C$7:$C$1452,MATCH(B344,Historical!$B$7:$B$1452,0))*IF(AH344="n/a",1.03,IF(AH344&lt;0,1.01,IF(AH344&gt;10,1.1,(1+AH344/100))))</f>
        <v>0.93191999999999997</v>
      </c>
      <c r="AS344" s="678">
        <f t="shared" si="96"/>
        <v>0.97916834399999997</v>
      </c>
      <c r="AT344" s="678">
        <f t="shared" si="97"/>
        <v>1.0770851784</v>
      </c>
      <c r="AU344" s="678">
        <f t="shared" si="97"/>
        <v>1.1847936962400001</v>
      </c>
      <c r="AV344" s="678">
        <f t="shared" si="97"/>
        <v>1.3032730658640002</v>
      </c>
      <c r="AW344" s="745">
        <f t="shared" si="98"/>
        <v>5.4762402845040006</v>
      </c>
      <c r="AX344" s="854">
        <f t="shared" si="99"/>
        <v>13.84987426531108</v>
      </c>
      <c r="AY344" s="1090">
        <v>1.82</v>
      </c>
      <c r="AZ344" s="964">
        <v>5.6099999999999994</v>
      </c>
      <c r="BA344" s="964">
        <v>-39.050000000000004</v>
      </c>
      <c r="BB344" s="964">
        <v>-15.22</v>
      </c>
      <c r="BC344" s="964">
        <v>-23.29</v>
      </c>
      <c r="BE344" s="701">
        <v>2014</v>
      </c>
      <c r="BF344" s="986" t="e">
        <f>#VALUE!</f>
        <v>#VALUE!</v>
      </c>
      <c r="BG344" s="972">
        <v>6.2</v>
      </c>
    </row>
    <row r="345" spans="1:59" ht="11.25" customHeight="1" x14ac:dyDescent="0.2">
      <c r="A345" s="645" t="s">
        <v>1266</v>
      </c>
      <c r="B345" s="651" t="s">
        <v>1267</v>
      </c>
      <c r="C345" s="1080" t="s">
        <v>113</v>
      </c>
      <c r="D345" s="1080" t="s">
        <v>1235</v>
      </c>
      <c r="E345" s="835">
        <v>8</v>
      </c>
      <c r="F345" s="554">
        <v>556</v>
      </c>
      <c r="G345" s="554" t="s">
        <v>107</v>
      </c>
      <c r="H345" s="554" t="s">
        <v>107</v>
      </c>
      <c r="I345" s="959">
        <v>10.45</v>
      </c>
      <c r="J345" s="745">
        <f t="shared" si="86"/>
        <v>2.7751196172248802</v>
      </c>
      <c r="K345" s="968">
        <v>7.2499999999999995E-2</v>
      </c>
      <c r="L345" s="679">
        <v>4</v>
      </c>
      <c r="M345" s="736">
        <f t="shared" si="87"/>
        <v>0.28999999999999998</v>
      </c>
      <c r="N345" s="644" t="s">
        <v>717</v>
      </c>
      <c r="O345" s="838">
        <v>7.0000000000000007E-2</v>
      </c>
      <c r="P345" s="958">
        <v>43432</v>
      </c>
      <c r="Q345" s="958">
        <v>43454</v>
      </c>
      <c r="R345" s="736">
        <f t="shared" si="88"/>
        <v>3.5714285714285547</v>
      </c>
      <c r="S345" s="802">
        <f>IF(INDEX(Historical!$D$7:$D$1452,MATCH(B345,Historical!$B$7:$B$1452,0))=0,"n/a",(INDEX(Historical!$C$7:$C$1452,MATCH(B345,Historical!$B$7:$B$1452,0))/INDEX(Historical!$D$7:$D$1452,MATCH(B345,Historical!$B$7:$B$1452,0))-1)*100)</f>
        <v>19.047619047619047</v>
      </c>
      <c r="T345" s="802">
        <f>IF(INDEX(Historical!$F$7:$F$1452,MATCH(B345,Historical!$B$7:$B$1452,0))=0,"n/a",((INDEX(Historical!$C$7:$C$1452,MATCH(B345,Historical!$B$7:$B$1452,0))/INDEX(Historical!$F$7:$F$1452,MATCH(B345,Historical!$B$7:$B$1452,0)))^(1/3)-1)*100)</f>
        <v>24.355658659858115</v>
      </c>
      <c r="U345" s="802">
        <f>IF(INDEX(Historical!$I$7:$I$1452,MATCH(B345,Historical!$B$7:$B$1452,0))=0,"n/a",((INDEX(Historical!$C$7:$C$1452,MATCH(B345,Historical!$B$7:$B$1452,0))/INDEX(Historical!$I$7:$I$1452,MATCH(B345,Historical!$B$7:$B$1452,0)))^(1/5)-1)*100)</f>
        <v>24.080694774776745</v>
      </c>
      <c r="V345" s="802" t="str">
        <f>IF(INDEX(Historical!$O$7:$O$1452,MATCH(B345,Historical!$B$7:$B$1452,0))=0,"n/a",((INDEX(Historical!$C$7:$C$1452,MATCH(B345,Historical!$B$7:$B$1452,0))/INDEX(Historical!$O$7:$O$1452,MATCH(B345,Historical!$B$7:$B$1452,0)))^(1/10)-1)*100)</f>
        <v>n/a</v>
      </c>
      <c r="W345" s="803" t="str">
        <f t="shared" si="89"/>
        <v>n/a</v>
      </c>
      <c r="X345" s="804">
        <f t="shared" si="90"/>
        <v>1.2040347387388373</v>
      </c>
      <c r="Y345" s="757"/>
      <c r="Z345" s="745">
        <f t="shared" si="91"/>
        <v>96.666666666666671</v>
      </c>
      <c r="AA345" s="678">
        <f t="shared" si="92"/>
        <v>34.833333333333336</v>
      </c>
      <c r="AB345" s="679">
        <v>9</v>
      </c>
      <c r="AC345" s="959">
        <v>0.3</v>
      </c>
      <c r="AD345" s="959">
        <v>6.63</v>
      </c>
      <c r="AE345" s="959">
        <v>0.25</v>
      </c>
      <c r="AF345" s="959">
        <v>0.89</v>
      </c>
      <c r="AG345" s="959">
        <v>27.200000000000003</v>
      </c>
      <c r="AH345" s="961">
        <v>-27.800000000000004</v>
      </c>
      <c r="AI345" s="961">
        <v>36.380000000000003</v>
      </c>
      <c r="AJ345" s="959">
        <v>20</v>
      </c>
      <c r="AK345" s="959">
        <v>5.21</v>
      </c>
      <c r="AL345" s="969">
        <v>495.23</v>
      </c>
      <c r="AM345" s="964">
        <v>11.600000000000001</v>
      </c>
      <c r="AN345" s="959">
        <v>2.36</v>
      </c>
      <c r="AO345" s="845">
        <f t="shared" si="93"/>
        <v>-7.9775189413317094</v>
      </c>
      <c r="AP345" s="846">
        <f t="shared" si="94"/>
        <v>26.855814392001626</v>
      </c>
      <c r="AQ345" s="680">
        <f t="shared" si="95"/>
        <v>17.381934378840945</v>
      </c>
      <c r="AR345" s="745">
        <f>INDEX(Historical!$C$7:$C$1452,MATCH(B345,Historical!$B$7:$B$1452,0))*IF(AH345="n/a",1.03,IF(AH345&lt;0,1.01,IF(AH345&gt;10,1.1,(1+AH345/100))))</f>
        <v>0.2525</v>
      </c>
      <c r="AS345" s="678">
        <f t="shared" si="96"/>
        <v>0.27775000000000005</v>
      </c>
      <c r="AT345" s="678">
        <f t="shared" si="97"/>
        <v>0.29222077500000004</v>
      </c>
      <c r="AU345" s="678">
        <f t="shared" si="97"/>
        <v>0.30744547737750005</v>
      </c>
      <c r="AV345" s="678">
        <f t="shared" si="97"/>
        <v>0.32346338674886782</v>
      </c>
      <c r="AW345" s="745">
        <f t="shared" si="98"/>
        <v>1.4533796391263683</v>
      </c>
      <c r="AX345" s="854">
        <f t="shared" si="99"/>
        <v>13.907939130395869</v>
      </c>
      <c r="AY345" s="1090">
        <v>1.5</v>
      </c>
      <c r="AZ345" s="964">
        <v>8.2900000000000009</v>
      </c>
      <c r="BA345" s="964">
        <v>-55.63</v>
      </c>
      <c r="BB345" s="964">
        <v>-13.33</v>
      </c>
      <c r="BC345" s="964">
        <v>-39.17</v>
      </c>
      <c r="BE345" s="701">
        <v>2012</v>
      </c>
      <c r="BF345" s="986" t="e">
        <f>#VALUE!</f>
        <v>#VALUE!</v>
      </c>
      <c r="BG345" s="972">
        <v>6</v>
      </c>
    </row>
    <row r="346" spans="1:59" ht="11.25" customHeight="1" x14ac:dyDescent="0.2">
      <c r="A346" s="566" t="s">
        <v>1268</v>
      </c>
      <c r="B346" s="651" t="s">
        <v>1269</v>
      </c>
      <c r="C346" s="1080" t="s">
        <v>248</v>
      </c>
      <c r="D346" s="1080" t="s">
        <v>4405</v>
      </c>
      <c r="E346" s="835">
        <v>9</v>
      </c>
      <c r="F346" s="554">
        <v>349</v>
      </c>
      <c r="G346" s="554" t="s">
        <v>107</v>
      </c>
      <c r="H346" s="554" t="s">
        <v>107</v>
      </c>
      <c r="I346" s="966">
        <v>52.72</v>
      </c>
      <c r="J346" s="745">
        <f t="shared" si="86"/>
        <v>1.9726858877086497</v>
      </c>
      <c r="K346" s="968">
        <v>0.26</v>
      </c>
      <c r="L346" s="679">
        <v>4</v>
      </c>
      <c r="M346" s="736">
        <f t="shared" si="87"/>
        <v>1.04</v>
      </c>
      <c r="N346" s="644" t="s">
        <v>150</v>
      </c>
      <c r="O346" s="838">
        <v>0.25</v>
      </c>
      <c r="P346" s="695">
        <v>43159</v>
      </c>
      <c r="Q346" s="695">
        <v>43174</v>
      </c>
      <c r="R346" s="736">
        <f t="shared" si="88"/>
        <v>4.0000000000000036</v>
      </c>
      <c r="S346" s="802">
        <f>IF(INDEX(Historical!$D$7:$D$1452,MATCH(B346,Historical!$B$7:$B$1452,0))=0,"n/a",(INDEX(Historical!$C$7:$C$1452,MATCH(B346,Historical!$B$7:$B$1452,0))/INDEX(Historical!$D$7:$D$1452,MATCH(B346,Historical!$B$7:$B$1452,0))-1)*100)</f>
        <v>6.5934065934065922</v>
      </c>
      <c r="T346" s="802">
        <f>IF(INDEX(Historical!$F$7:$F$1452,MATCH(B346,Historical!$B$7:$B$1452,0))=0,"n/a",((INDEX(Historical!$C$7:$C$1452,MATCH(B346,Historical!$B$7:$B$1452,0))/INDEX(Historical!$F$7:$F$1452,MATCH(B346,Historical!$B$7:$B$1452,0)))^(1/3)-1)*100)</f>
        <v>11.487086138406234</v>
      </c>
      <c r="U346" s="802">
        <f>IF(INDEX(Historical!$I$7:$I$1452,MATCH(B346,Historical!$B$7:$B$1452,0))=0,"n/a",((INDEX(Historical!$C$7:$C$1452,MATCH(B346,Historical!$B$7:$B$1452,0))/INDEX(Historical!$I$7:$I$1452,MATCH(B346,Historical!$B$7:$B$1452,0)))^(1/5)-1)*100)</f>
        <v>10.454634915180328</v>
      </c>
      <c r="V346" s="802">
        <f>IF(INDEX(Historical!$O$7:$O$1452,MATCH(B346,Historical!$B$7:$B$1452,0))=0,"n/a",((INDEX(Historical!$C$7:$C$1452,MATCH(B346,Historical!$B$7:$B$1452,0))/INDEX(Historical!$O$7:$O$1452,MATCH(B346,Historical!$B$7:$B$1452,0)))^(1/10)-1)*100)</f>
        <v>5.6472922994543762</v>
      </c>
      <c r="W346" s="803">
        <f t="shared" si="89"/>
        <v>1.8512650595738462</v>
      </c>
      <c r="X346" s="804">
        <f t="shared" si="90"/>
        <v>1.136373360345688</v>
      </c>
      <c r="Y346" s="967"/>
      <c r="Z346" s="745">
        <f t="shared" si="91"/>
        <v>13.350449293966623</v>
      </c>
      <c r="AA346" s="678">
        <f t="shared" si="92"/>
        <v>6.7676508344030806</v>
      </c>
      <c r="AB346" s="679">
        <v>12</v>
      </c>
      <c r="AC346" s="959">
        <v>7.79</v>
      </c>
      <c r="AD346" s="959" t="s">
        <v>138</v>
      </c>
      <c r="AE346" s="959">
        <v>0.09</v>
      </c>
      <c r="AF346" s="959">
        <v>0.88</v>
      </c>
      <c r="AG346" s="959">
        <v>19.8</v>
      </c>
      <c r="AH346" s="959">
        <v>-2.4</v>
      </c>
      <c r="AI346" s="959">
        <v>1.92</v>
      </c>
      <c r="AJ346" s="959">
        <v>9.1999999999999993</v>
      </c>
      <c r="AK346" s="959">
        <v>-3</v>
      </c>
      <c r="AL346" s="969">
        <v>1020</v>
      </c>
      <c r="AM346" s="965">
        <v>1.7000000000000002</v>
      </c>
      <c r="AN346" s="959">
        <v>2.4900000000000002</v>
      </c>
      <c r="AO346" s="845">
        <f t="shared" si="93"/>
        <v>5.6596699684858978</v>
      </c>
      <c r="AP346" s="846">
        <f t="shared" si="94"/>
        <v>12.427320802888978</v>
      </c>
      <c r="AQ346" s="680">
        <f t="shared" si="95"/>
        <v>-48.551934560613198</v>
      </c>
      <c r="AR346" s="745">
        <f>INDEX(Historical!$C$7:$C$1452,MATCH(B346,Historical!$B$7:$B$1452,0))*IF(AH346="n/a",1.03,IF(AH346&lt;0,1.01,IF(AH346&gt;10,1.1,(1+AH346/100))))</f>
        <v>0.97970000000000002</v>
      </c>
      <c r="AS346" s="678">
        <f t="shared" si="96"/>
        <v>0.9985102400000001</v>
      </c>
      <c r="AT346" s="678">
        <f t="shared" si="97"/>
        <v>1.0084953424</v>
      </c>
      <c r="AU346" s="678">
        <f t="shared" si="97"/>
        <v>1.018580295824</v>
      </c>
      <c r="AV346" s="678">
        <f t="shared" si="97"/>
        <v>1.02876609878224</v>
      </c>
      <c r="AW346" s="745">
        <f t="shared" si="98"/>
        <v>5.0340519770062402</v>
      </c>
      <c r="AX346" s="854">
        <f t="shared" si="99"/>
        <v>9.5486570125308052</v>
      </c>
      <c r="AY346" s="1090">
        <v>1.75</v>
      </c>
      <c r="AZ346" s="964">
        <v>8.2799999999999994</v>
      </c>
      <c r="BA346" s="964">
        <v>-37.22</v>
      </c>
      <c r="BB346" s="964">
        <v>-3.81</v>
      </c>
      <c r="BC346" s="964">
        <v>-19.48</v>
      </c>
      <c r="BE346" s="701">
        <v>2010</v>
      </c>
      <c r="BF346" s="986" t="e">
        <f>#VALUE!</f>
        <v>#VALUE!</v>
      </c>
      <c r="BG346" s="972">
        <v>4.7</v>
      </c>
    </row>
    <row r="347" spans="1:59" ht="11.25" customHeight="1" x14ac:dyDescent="0.2">
      <c r="A347" s="645" t="s">
        <v>1270</v>
      </c>
      <c r="B347" s="651" t="s">
        <v>1271</v>
      </c>
      <c r="C347" s="1080" t="s">
        <v>109</v>
      </c>
      <c r="D347" s="1080" t="s">
        <v>4427</v>
      </c>
      <c r="E347" s="835">
        <v>6</v>
      </c>
      <c r="F347" s="554">
        <v>685</v>
      </c>
      <c r="G347" s="554" t="s">
        <v>107</v>
      </c>
      <c r="H347" s="554" t="s">
        <v>107</v>
      </c>
      <c r="I347" s="966">
        <v>20.75</v>
      </c>
      <c r="J347" s="745">
        <f t="shared" si="86"/>
        <v>3.132530120481928</v>
      </c>
      <c r="K347" s="968">
        <v>0.16250000000000001</v>
      </c>
      <c r="L347" s="679">
        <v>4</v>
      </c>
      <c r="M347" s="736">
        <f t="shared" si="87"/>
        <v>0.65</v>
      </c>
      <c r="N347" s="644" t="s">
        <v>1007</v>
      </c>
      <c r="O347" s="838">
        <v>0.125</v>
      </c>
      <c r="P347" s="695">
        <v>43153</v>
      </c>
      <c r="Q347" s="695">
        <v>43161</v>
      </c>
      <c r="R347" s="736">
        <f t="shared" si="88"/>
        <v>30.000000000000004</v>
      </c>
      <c r="S347" s="802">
        <f>IF(INDEX(Historical!$D$7:$D$1452,MATCH(B347,Historical!$B$7:$B$1452,0))=0,"n/a",(INDEX(Historical!$C$7:$C$1452,MATCH(B347,Historical!$B$7:$B$1452,0))/INDEX(Historical!$D$7:$D$1452,MATCH(B347,Historical!$B$7:$B$1452,0))-1)*100)</f>
        <v>8.6956521739130377</v>
      </c>
      <c r="T347" s="802">
        <f>IF(INDEX(Historical!$F$7:$F$1452,MATCH(B347,Historical!$B$7:$B$1452,0))=0,"n/a",((INDEX(Historical!$C$7:$C$1452,MATCH(B347,Historical!$B$7:$B$1452,0))/INDEX(Historical!$F$7:$F$1452,MATCH(B347,Historical!$B$7:$B$1452,0)))^(1/3)-1)*100)</f>
        <v>35.72088082974534</v>
      </c>
      <c r="U347" s="802" t="str">
        <f>IF(INDEX(Historical!$I$7:$I$1452,MATCH(B347,Historical!$B$7:$B$1452,0))=0,"n/a",((INDEX(Historical!$C$7:$C$1452,MATCH(B347,Historical!$B$7:$B$1452,0))/INDEX(Historical!$I$7:$I$1452,MATCH(B347,Historical!$B$7:$B$1452,0)))^(1/5)-1)*100)</f>
        <v>n/a</v>
      </c>
      <c r="V347" s="802" t="str">
        <f>IF(INDEX(Historical!$O$7:$O$1452,MATCH(B347,Historical!$B$7:$B$1452,0))=0,"n/a",((INDEX(Historical!$C$7:$C$1452,MATCH(B347,Historical!$B$7:$B$1452,0))/INDEX(Historical!$O$7:$O$1452,MATCH(B347,Historical!$B$7:$B$1452,0)))^(1/10)-1)*100)</f>
        <v>n/a</v>
      </c>
      <c r="W347" s="803" t="str">
        <f t="shared" si="89"/>
        <v>n/a</v>
      </c>
      <c r="X347" s="804" t="str">
        <f t="shared" si="90"/>
        <v>n/a</v>
      </c>
      <c r="Y347" s="759"/>
      <c r="Z347" s="745">
        <f t="shared" si="91"/>
        <v>36.72316384180791</v>
      </c>
      <c r="AA347" s="678">
        <f t="shared" si="92"/>
        <v>11.72316384180791</v>
      </c>
      <c r="AB347" s="679">
        <v>12</v>
      </c>
      <c r="AC347" s="959">
        <v>1.77</v>
      </c>
      <c r="AD347" s="959">
        <v>1.17</v>
      </c>
      <c r="AE347" s="959">
        <v>4.2</v>
      </c>
      <c r="AF347" s="959">
        <v>1.4</v>
      </c>
      <c r="AG347" s="959">
        <v>12.1</v>
      </c>
      <c r="AH347" s="959">
        <v>33.1</v>
      </c>
      <c r="AI347" s="959">
        <v>9.4700000000000006</v>
      </c>
      <c r="AJ347" s="959">
        <v>14.099999999999998</v>
      </c>
      <c r="AK347" s="959">
        <v>10</v>
      </c>
      <c r="AL347" s="969">
        <v>620.22</v>
      </c>
      <c r="AM347" s="964">
        <v>0.5</v>
      </c>
      <c r="AN347" s="959">
        <v>0.15</v>
      </c>
      <c r="AO347" s="845" t="str">
        <f t="shared" si="93"/>
        <v>n/a</v>
      </c>
      <c r="AP347" s="846" t="str">
        <f t="shared" si="94"/>
        <v>n/a</v>
      </c>
      <c r="AQ347" s="680">
        <f t="shared" si="95"/>
        <v>-14.592663915065707</v>
      </c>
      <c r="AR347" s="745">
        <f>INDEX(Historical!$C$7:$C$1452,MATCH(B347,Historical!$B$7:$B$1452,0))*IF(AH347="n/a",1.03,IF(AH347&lt;0,1.01,IF(AH347&gt;10,1.1,(1+AH347/100))))</f>
        <v>0.55000000000000004</v>
      </c>
      <c r="AS347" s="678">
        <f t="shared" si="96"/>
        <v>0.60208500000000009</v>
      </c>
      <c r="AT347" s="678">
        <f t="shared" ref="AT347:AV366" si="101">IF($AK347="n/a",1.03*AS347,IF($AK347&lt;0,1.01*AS347,IF($AK347&gt;10,1.1*AS347,(1+$AK347/100)*AS347)))</f>
        <v>0.6622935000000002</v>
      </c>
      <c r="AU347" s="678">
        <f t="shared" si="101"/>
        <v>0.72852285000000028</v>
      </c>
      <c r="AV347" s="678">
        <f t="shared" si="101"/>
        <v>0.80137513500000035</v>
      </c>
      <c r="AW347" s="745">
        <f t="shared" si="98"/>
        <v>3.3442764850000004</v>
      </c>
      <c r="AX347" s="854">
        <f t="shared" si="99"/>
        <v>16.116995108433738</v>
      </c>
      <c r="AY347" s="1090">
        <v>1.1100000000000001</v>
      </c>
      <c r="AZ347" s="964">
        <v>10.489999999999998</v>
      </c>
      <c r="BA347" s="964">
        <v>-41.05</v>
      </c>
      <c r="BB347" s="964">
        <v>-15.73</v>
      </c>
      <c r="BC347" s="964">
        <v>-28.34</v>
      </c>
      <c r="BE347" s="701">
        <v>2013</v>
      </c>
      <c r="BF347" s="986" t="e">
        <f>#VALUE!</f>
        <v>#VALUE!</v>
      </c>
      <c r="BG347" s="972">
        <v>1.3</v>
      </c>
    </row>
    <row r="348" spans="1:59" ht="11.25" customHeight="1" x14ac:dyDescent="0.2">
      <c r="A348" s="667" t="s">
        <v>4015</v>
      </c>
      <c r="B348" s="651" t="s">
        <v>4016</v>
      </c>
      <c r="C348" s="1080" t="s">
        <v>109</v>
      </c>
      <c r="D348" s="1080" t="s">
        <v>4419</v>
      </c>
      <c r="E348" s="835">
        <v>6</v>
      </c>
      <c r="F348" s="554">
        <v>765</v>
      </c>
      <c r="G348" s="554" t="s">
        <v>107</v>
      </c>
      <c r="H348" s="554" t="s">
        <v>107</v>
      </c>
      <c r="I348" s="966">
        <v>21.84</v>
      </c>
      <c r="J348" s="745">
        <f t="shared" si="86"/>
        <v>2.3809523809523814</v>
      </c>
      <c r="K348" s="968">
        <v>0.13</v>
      </c>
      <c r="L348" s="679">
        <v>4</v>
      </c>
      <c r="M348" s="736">
        <f t="shared" si="87"/>
        <v>0.52</v>
      </c>
      <c r="N348" s="644" t="s">
        <v>242</v>
      </c>
      <c r="O348" s="838">
        <v>0.12</v>
      </c>
      <c r="P348" s="958">
        <v>43468</v>
      </c>
      <c r="Q348" s="958">
        <v>43479</v>
      </c>
      <c r="R348" s="736">
        <f t="shared" si="88"/>
        <v>8.333333333333341</v>
      </c>
      <c r="S348" s="802">
        <f>IF(INDEX(Historical!$D$7:$D$1452,MATCH(B348,Historical!$B$7:$B$1452,0))=0,"n/a",(INDEX(Historical!$C$7:$C$1452,MATCH(B348,Historical!$B$7:$B$1452,0))/INDEX(Historical!$D$7:$D$1452,MATCH(B348,Historical!$B$7:$B$1452,0))-1)*100)</f>
        <v>25</v>
      </c>
      <c r="T348" s="802">
        <f>IF(INDEX(Historical!$F$7:$F$1452,MATCH(B348,Historical!$B$7:$B$1452,0))=0,"n/a",((INDEX(Historical!$C$7:$C$1452,MATCH(B348,Historical!$B$7:$B$1452,0))/INDEX(Historical!$F$7:$F$1452,MATCH(B348,Historical!$B$7:$B$1452,0)))^(1/3)-1)*100)</f>
        <v>38.672254870126935</v>
      </c>
      <c r="U348" s="802" t="str">
        <f>IF(INDEX(Historical!$I$7:$I$1452,MATCH(B348,Historical!$B$7:$B$1452,0))=0,"n/a",((INDEX(Historical!$C$7:$C$1452,MATCH(B348,Historical!$B$7:$B$1452,0))/INDEX(Historical!$I$7:$I$1452,MATCH(B348,Historical!$B$7:$B$1452,0)))^(1/5)-1)*100)</f>
        <v>n/a</v>
      </c>
      <c r="V348" s="802">
        <f>IF(INDEX(Historical!$O$7:$O$1452,MATCH(B348,Historical!$B$7:$B$1452,0))=0,"n/a",((INDEX(Historical!$C$7:$C$1452,MATCH(B348,Historical!$B$7:$B$1452,0))/INDEX(Historical!$O$7:$O$1452,MATCH(B348,Historical!$B$7:$B$1452,0)))^(1/10)-1)*100)</f>
        <v>-5.3062991636801504</v>
      </c>
      <c r="W348" s="803" t="str">
        <f t="shared" si="89"/>
        <v>n/a</v>
      </c>
      <c r="X348" s="804" t="str">
        <f t="shared" si="90"/>
        <v>n/a</v>
      </c>
      <c r="Y348" s="756"/>
      <c r="Z348" s="745">
        <f t="shared" si="91"/>
        <v>36.619718309859159</v>
      </c>
      <c r="AA348" s="678">
        <f t="shared" si="92"/>
        <v>15.380281690140846</v>
      </c>
      <c r="AB348" s="679">
        <v>12</v>
      </c>
      <c r="AC348" s="959">
        <v>1.42</v>
      </c>
      <c r="AD348" s="959" t="s">
        <v>138</v>
      </c>
      <c r="AE348" s="959">
        <v>2.4500000000000002</v>
      </c>
      <c r="AF348" s="959">
        <v>1.23</v>
      </c>
      <c r="AG348" s="959">
        <v>7.0000000000000009</v>
      </c>
      <c r="AH348" s="959">
        <v>9.8000000000000007</v>
      </c>
      <c r="AI348" s="959">
        <v>-4.5</v>
      </c>
      <c r="AJ348" s="959">
        <v>35.6</v>
      </c>
      <c r="AK348" s="959" t="s">
        <v>138</v>
      </c>
      <c r="AL348" s="969">
        <v>97.19</v>
      </c>
      <c r="AM348" s="964">
        <v>0.4</v>
      </c>
      <c r="AN348" s="959">
        <v>0.34</v>
      </c>
      <c r="AO348" s="845" t="str">
        <f t="shared" si="93"/>
        <v>n/a</v>
      </c>
      <c r="AP348" s="846" t="str">
        <f t="shared" si="94"/>
        <v>n/a</v>
      </c>
      <c r="AQ348" s="680">
        <f t="shared" si="95"/>
        <v>-8.3054673170550366</v>
      </c>
      <c r="AR348" s="745">
        <f>INDEX(Historical!$C$7:$C$1452,MATCH(B348,Historical!$B$7:$B$1452,0))*IF(AH348="n/a",1.03,IF(AH348&lt;0,1.01,IF(AH348&gt;10,1.1,(1+AH348/100))))</f>
        <v>0.43920000000000003</v>
      </c>
      <c r="AS348" s="678">
        <f t="shared" si="96"/>
        <v>0.44359200000000004</v>
      </c>
      <c r="AT348" s="678">
        <f t="shared" si="101"/>
        <v>0.45689976000000004</v>
      </c>
      <c r="AU348" s="678">
        <f t="shared" si="101"/>
        <v>0.47060675280000008</v>
      </c>
      <c r="AV348" s="678">
        <f t="shared" si="101"/>
        <v>0.48472495538400012</v>
      </c>
      <c r="AW348" s="745">
        <f t="shared" si="98"/>
        <v>2.2950234681840005</v>
      </c>
      <c r="AX348" s="854">
        <f t="shared" si="99"/>
        <v>10.508349213296706</v>
      </c>
      <c r="AY348" s="1090">
        <v>0.11</v>
      </c>
      <c r="AZ348" s="964">
        <v>8.6</v>
      </c>
      <c r="BA348" s="964">
        <v>-20.27</v>
      </c>
      <c r="BB348" s="964">
        <v>-6.32</v>
      </c>
      <c r="BC348" s="964">
        <v>-7.37</v>
      </c>
      <c r="BE348" s="701">
        <v>2014</v>
      </c>
      <c r="BF348" s="986" t="e">
        <f>#VALUE!</f>
        <v>#VALUE!</v>
      </c>
      <c r="BG348" s="972">
        <v>0.6</v>
      </c>
    </row>
    <row r="349" spans="1:59" ht="11.25" customHeight="1" x14ac:dyDescent="0.2">
      <c r="A349" s="566" t="s">
        <v>252</v>
      </c>
      <c r="B349" s="651" t="s">
        <v>253</v>
      </c>
      <c r="C349" s="1080" t="s">
        <v>124</v>
      </c>
      <c r="D349" s="1080" t="s">
        <v>4256</v>
      </c>
      <c r="E349" s="835">
        <v>49</v>
      </c>
      <c r="F349" s="554">
        <v>28</v>
      </c>
      <c r="G349" s="554" t="s">
        <v>116</v>
      </c>
      <c r="H349" s="554" t="s">
        <v>116</v>
      </c>
      <c r="I349" s="959">
        <v>42.67</v>
      </c>
      <c r="J349" s="745">
        <f t="shared" si="86"/>
        <v>1.4530114834778534</v>
      </c>
      <c r="K349" s="968">
        <v>0.155</v>
      </c>
      <c r="L349" s="679">
        <v>4</v>
      </c>
      <c r="M349" s="736">
        <f t="shared" si="87"/>
        <v>0.62</v>
      </c>
      <c r="N349" s="644" t="s">
        <v>701</v>
      </c>
      <c r="O349" s="838">
        <v>0.15</v>
      </c>
      <c r="P349" s="958">
        <v>43215</v>
      </c>
      <c r="Q349" s="958">
        <v>43230</v>
      </c>
      <c r="R349" s="736">
        <f t="shared" si="88"/>
        <v>3.3333333333333366</v>
      </c>
      <c r="S349" s="802">
        <f>IF(INDEX(Historical!$D$7:$D$1452,MATCH(B349,Historical!$B$7:$B$1452,0))=0,"n/a",(INDEX(Historical!$C$7:$C$1452,MATCH(B349,Historical!$B$7:$B$1452,0))/INDEX(Historical!$D$7:$D$1452,MATCH(B349,Historical!$B$7:$B$1452,0))-1)*100)</f>
        <v>7.2727272727272529</v>
      </c>
      <c r="T349" s="802">
        <f>IF(INDEX(Historical!$F$7:$F$1452,MATCH(B349,Historical!$B$7:$B$1452,0))=0,"n/a",((INDEX(Historical!$C$7:$C$1452,MATCH(B349,Historical!$B$7:$B$1452,0))/INDEX(Historical!$F$7:$F$1452,MATCH(B349,Historical!$B$7:$B$1452,0)))^(1/3)-1)*100)</f>
        <v>8.6504159591211494</v>
      </c>
      <c r="U349" s="802">
        <f>IF(INDEX(Historical!$I$7:$I$1452,MATCH(B349,Historical!$B$7:$B$1452,0))=0,"n/a",((INDEX(Historical!$C$7:$C$1452,MATCH(B349,Historical!$B$7:$B$1452,0))/INDEX(Historical!$I$7:$I$1452,MATCH(B349,Historical!$B$7:$B$1452,0)))^(1/5)-1)*100)</f>
        <v>12.322720670278752</v>
      </c>
      <c r="V349" s="802">
        <f>IF(INDEX(Historical!$O$7:$O$1452,MATCH(B349,Historical!$B$7:$B$1452,0))=0,"n/a",((INDEX(Historical!$C$7:$C$1452,MATCH(B349,Historical!$B$7:$B$1452,0))/INDEX(Historical!$O$7:$O$1452,MATCH(B349,Historical!$B$7:$B$1452,0)))^(1/10)-1)*100)</f>
        <v>8.7079246387443696</v>
      </c>
      <c r="W349" s="803">
        <f t="shared" si="89"/>
        <v>1.415115676983582</v>
      </c>
      <c r="X349" s="804" t="str">
        <f t="shared" si="90"/>
        <v>n/a</v>
      </c>
      <c r="Y349" s="651"/>
      <c r="Z349" s="745">
        <f t="shared" si="91"/>
        <v>37.349397590361448</v>
      </c>
      <c r="AA349" s="678">
        <f t="shared" si="92"/>
        <v>25.704819277108435</v>
      </c>
      <c r="AB349" s="679">
        <v>11</v>
      </c>
      <c r="AC349" s="959">
        <v>1.66</v>
      </c>
      <c r="AD349" s="959">
        <v>1.17</v>
      </c>
      <c r="AE349" s="959">
        <v>0.73</v>
      </c>
      <c r="AF349" s="959">
        <v>1.92</v>
      </c>
      <c r="AG349" s="959" t="s">
        <v>138</v>
      </c>
      <c r="AH349" s="959">
        <v>-53.400000000000006</v>
      </c>
      <c r="AI349" s="959">
        <v>23.849999999999998</v>
      </c>
      <c r="AJ349" s="959">
        <v>-3.4000000000000004</v>
      </c>
      <c r="AK349" s="959">
        <v>22.009999999999998</v>
      </c>
      <c r="AL349" s="969">
        <v>2160</v>
      </c>
      <c r="AM349" s="964">
        <v>0.4</v>
      </c>
      <c r="AN349" s="959">
        <v>2.1</v>
      </c>
      <c r="AO349" s="845">
        <f t="shared" si="93"/>
        <v>-11.929087123351829</v>
      </c>
      <c r="AP349" s="846">
        <f t="shared" si="94"/>
        <v>13.775732153756605</v>
      </c>
      <c r="AQ349" s="680">
        <f t="shared" si="95"/>
        <v>48.103946998268299</v>
      </c>
      <c r="AR349" s="745">
        <f>INDEX(Historical!$C$7:$C$1452,MATCH(B349,Historical!$B$7:$B$1452,0))*IF(AH349="n/a",1.03,IF(AH349&lt;0,1.01,IF(AH349&gt;10,1.1,(1+AH349/100))))</f>
        <v>0.59589999999999999</v>
      </c>
      <c r="AS349" s="678">
        <f t="shared" si="96"/>
        <v>0.65549000000000002</v>
      </c>
      <c r="AT349" s="678">
        <f t="shared" si="101"/>
        <v>0.7210390000000001</v>
      </c>
      <c r="AU349" s="678">
        <f t="shared" si="101"/>
        <v>0.79314290000000021</v>
      </c>
      <c r="AV349" s="678">
        <f t="shared" si="101"/>
        <v>0.87245719000000033</v>
      </c>
      <c r="AW349" s="745">
        <f t="shared" si="98"/>
        <v>3.6380290900000007</v>
      </c>
      <c r="AX349" s="854">
        <f t="shared" si="99"/>
        <v>8.5259645887040083</v>
      </c>
      <c r="AY349" s="1090">
        <v>1.4</v>
      </c>
      <c r="AZ349" s="964">
        <v>7.7299999999999995</v>
      </c>
      <c r="BA349" s="964">
        <v>-28.38</v>
      </c>
      <c r="BB349" s="964">
        <v>-3.91</v>
      </c>
      <c r="BC349" s="964">
        <v>-16.650000000000002</v>
      </c>
      <c r="BE349" s="701">
        <v>1970</v>
      </c>
      <c r="BF349" s="986" t="e">
        <f>#VALUE!</f>
        <v>#VALUE!</v>
      </c>
      <c r="BG349" s="972" t="s">
        <v>138</v>
      </c>
    </row>
    <row r="350" spans="1:59" s="882" customFormat="1" ht="11.25" customHeight="1" x14ac:dyDescent="0.2">
      <c r="A350" s="861" t="s">
        <v>1274</v>
      </c>
      <c r="B350" s="890" t="s">
        <v>1275</v>
      </c>
      <c r="C350" s="1080" t="s">
        <v>109</v>
      </c>
      <c r="D350" s="1080" t="s">
        <v>4427</v>
      </c>
      <c r="E350" s="862">
        <v>6</v>
      </c>
      <c r="F350" s="554">
        <v>682</v>
      </c>
      <c r="G350" s="1179" t="s">
        <v>107</v>
      </c>
      <c r="H350" s="1179" t="s">
        <v>107</v>
      </c>
      <c r="I350" s="863">
        <v>19.7</v>
      </c>
      <c r="J350" s="864">
        <f t="shared" si="86"/>
        <v>4.8730964467005071</v>
      </c>
      <c r="K350" s="865">
        <v>0.24</v>
      </c>
      <c r="L350" s="866">
        <v>4</v>
      </c>
      <c r="M350" s="867">
        <f t="shared" si="87"/>
        <v>0.96</v>
      </c>
      <c r="N350" s="868" t="s">
        <v>438</v>
      </c>
      <c r="O350" s="869">
        <v>0.21</v>
      </c>
      <c r="P350" s="886">
        <v>43133</v>
      </c>
      <c r="Q350" s="886">
        <v>43154</v>
      </c>
      <c r="R350" s="867">
        <f t="shared" si="88"/>
        <v>14.285714285714285</v>
      </c>
      <c r="S350" s="802">
        <f>IF(INDEX(Historical!$D$7:$D$1452,MATCH(B350,Historical!$B$7:$B$1452,0))=0,"n/a",(INDEX(Historical!$C$7:$C$1452,MATCH(B350,Historical!$B$7:$B$1452,0))/INDEX(Historical!$D$7:$D$1452,MATCH(B350,Historical!$B$7:$B$1452,0))-1)*100)</f>
        <v>31.147540983606568</v>
      </c>
      <c r="T350" s="802">
        <f>IF(INDEX(Historical!$F$7:$F$1452,MATCH(B350,Historical!$B$7:$B$1452,0))=0,"n/a",((INDEX(Historical!$C$7:$C$1452,MATCH(B350,Historical!$B$7:$B$1452,0))/INDEX(Historical!$F$7:$F$1452,MATCH(B350,Historical!$B$7:$B$1452,0)))^(1/3)-1)*100)</f>
        <v>56.179333123816001</v>
      </c>
      <c r="U350" s="802" t="str">
        <f>IF(INDEX(Historical!$I$7:$I$1452,MATCH(B350,Historical!$B$7:$B$1452,0))=0,"n/a",((INDEX(Historical!$C$7:$C$1452,MATCH(B350,Historical!$B$7:$B$1452,0))/INDEX(Historical!$I$7:$I$1452,MATCH(B350,Historical!$B$7:$B$1452,0)))^(1/5)-1)*100)</f>
        <v>n/a</v>
      </c>
      <c r="V350" s="802">
        <f>IF(INDEX(Historical!$O$7:$O$1452,MATCH(B350,Historical!$B$7:$B$1452,0))=0,"n/a",((INDEX(Historical!$C$7:$C$1452,MATCH(B350,Historical!$B$7:$B$1452,0))/INDEX(Historical!$O$7:$O$1452,MATCH(B350,Historical!$B$7:$B$1452,0)))^(1/10)-1)*100)</f>
        <v>-6.696700846319259</v>
      </c>
      <c r="W350" s="871" t="str">
        <f t="shared" si="89"/>
        <v>n/a</v>
      </c>
      <c r="X350" s="872" t="str">
        <f t="shared" si="90"/>
        <v>n/a</v>
      </c>
      <c r="Y350" s="887"/>
      <c r="Z350" s="864">
        <f t="shared" si="91"/>
        <v>50.261780104712038</v>
      </c>
      <c r="AA350" s="874">
        <f t="shared" si="92"/>
        <v>10.31413612565445</v>
      </c>
      <c r="AB350" s="866">
        <v>12</v>
      </c>
      <c r="AC350" s="875">
        <v>1.91</v>
      </c>
      <c r="AD350" s="875">
        <v>1.29</v>
      </c>
      <c r="AE350" s="875">
        <v>2.77</v>
      </c>
      <c r="AF350" s="875">
        <v>1.1200000000000001</v>
      </c>
      <c r="AG350" s="875">
        <v>10.199999999999999</v>
      </c>
      <c r="AH350" s="875">
        <v>2.4</v>
      </c>
      <c r="AI350" s="875">
        <v>11.41</v>
      </c>
      <c r="AJ350" s="875">
        <v>-8.7999999999999989</v>
      </c>
      <c r="AK350" s="875">
        <v>8</v>
      </c>
      <c r="AL350" s="876">
        <v>631.58000000000004</v>
      </c>
      <c r="AM350" s="877">
        <v>1.7999999999999998</v>
      </c>
      <c r="AN350" s="875">
        <v>0.21</v>
      </c>
      <c r="AO350" s="878" t="str">
        <f t="shared" si="93"/>
        <v>n/a</v>
      </c>
      <c r="AP350" s="879" t="str">
        <f t="shared" si="94"/>
        <v>n/a</v>
      </c>
      <c r="AQ350" s="880">
        <f t="shared" si="95"/>
        <v>-28.347032438804241</v>
      </c>
      <c r="AR350" s="745">
        <f>INDEX(Historical!$C$7:$C$1452,MATCH(B350,Historical!$B$7:$B$1452,0))*IF(AH350="n/a",1.03,IF(AH350&lt;0,1.01,IF(AH350&gt;10,1.1,(1+AH350/100))))</f>
        <v>0.81920000000000004</v>
      </c>
      <c r="AS350" s="874">
        <f t="shared" si="96"/>
        <v>0.90112000000000014</v>
      </c>
      <c r="AT350" s="874">
        <f t="shared" si="101"/>
        <v>0.97320960000000023</v>
      </c>
      <c r="AU350" s="874">
        <f t="shared" si="101"/>
        <v>1.0510663680000003</v>
      </c>
      <c r="AV350" s="874">
        <f t="shared" si="101"/>
        <v>1.1351516774400003</v>
      </c>
      <c r="AW350" s="864">
        <f t="shared" si="98"/>
        <v>4.8797476454400011</v>
      </c>
      <c r="AX350" s="881">
        <f t="shared" si="99"/>
        <v>24.770292616446707</v>
      </c>
      <c r="AY350" s="1091">
        <v>0.99</v>
      </c>
      <c r="AZ350" s="877">
        <v>12.19</v>
      </c>
      <c r="BA350" s="877">
        <v>-39.31</v>
      </c>
      <c r="BB350" s="877">
        <v>-4.83</v>
      </c>
      <c r="BC350" s="877">
        <v>-24.58</v>
      </c>
      <c r="BD350" s="1007"/>
      <c r="BE350" s="701">
        <v>2013</v>
      </c>
      <c r="BF350" s="986" t="e">
        <f>#VALUE!</f>
        <v>#VALUE!</v>
      </c>
      <c r="BG350" s="938">
        <v>1.0999999999999999</v>
      </c>
    </row>
    <row r="351" spans="1:59" ht="11.25" customHeight="1" x14ac:dyDescent="0.2">
      <c r="A351" s="645" t="s">
        <v>609</v>
      </c>
      <c r="B351" s="651" t="s">
        <v>610</v>
      </c>
      <c r="C351" s="1080" t="s">
        <v>109</v>
      </c>
      <c r="D351" s="1080" t="s">
        <v>119</v>
      </c>
      <c r="E351" s="835">
        <v>14</v>
      </c>
      <c r="F351" s="554">
        <v>280</v>
      </c>
      <c r="G351" s="554" t="s">
        <v>107</v>
      </c>
      <c r="H351" s="554" t="s">
        <v>107</v>
      </c>
      <c r="I351" s="966">
        <v>116.77</v>
      </c>
      <c r="J351" s="745">
        <f t="shared" si="86"/>
        <v>2.0553224287060035</v>
      </c>
      <c r="K351" s="968">
        <v>0.6</v>
      </c>
      <c r="L351" s="679">
        <v>4</v>
      </c>
      <c r="M351" s="736">
        <f t="shared" si="87"/>
        <v>2.4</v>
      </c>
      <c r="N351" s="644" t="s">
        <v>153</v>
      </c>
      <c r="O351" s="838">
        <v>0.54</v>
      </c>
      <c r="P351" s="958">
        <v>43448</v>
      </c>
      <c r="Q351" s="958">
        <v>43462</v>
      </c>
      <c r="R351" s="736">
        <f t="shared" si="88"/>
        <v>11.1111111111111</v>
      </c>
      <c r="S351" s="802">
        <f>IF(INDEX(Historical!$D$7:$D$1452,MATCH(B351,Historical!$B$7:$B$1452,0))=0,"n/a",(INDEX(Historical!$C$7:$C$1452,MATCH(B351,Historical!$B$7:$B$1452,0))/INDEX(Historical!$D$7:$D$1452,MATCH(B351,Historical!$B$7:$B$1452,0))-1)*100)</f>
        <v>8.5106382978723527</v>
      </c>
      <c r="T351" s="802">
        <f>IF(INDEX(Historical!$F$7:$F$1452,MATCH(B351,Historical!$B$7:$B$1452,0))=0,"n/a",((INDEX(Historical!$C$7:$C$1452,MATCH(B351,Historical!$B$7:$B$1452,0))/INDEX(Historical!$F$7:$F$1452,MATCH(B351,Historical!$B$7:$B$1452,0)))^(1/3)-1)*100)</f>
        <v>10.30508318908543</v>
      </c>
      <c r="U351" s="802">
        <f>IF(INDEX(Historical!$I$7:$I$1452,MATCH(B351,Historical!$B$7:$B$1452,0))=0,"n/a",((INDEX(Historical!$C$7:$C$1452,MATCH(B351,Historical!$B$7:$B$1452,0))/INDEX(Historical!$I$7:$I$1452,MATCH(B351,Historical!$B$7:$B$1452,0)))^(1/5)-1)*100)</f>
        <v>10.64836761310486</v>
      </c>
      <c r="V351" s="802">
        <f>IF(INDEX(Historical!$O$7:$O$1452,MATCH(B351,Historical!$B$7:$B$1452,0))=0,"n/a",((INDEX(Historical!$C$7:$C$1452,MATCH(B351,Historical!$B$7:$B$1452,0))/INDEX(Historical!$O$7:$O$1452,MATCH(B351,Historical!$B$7:$B$1452,0)))^(1/10)-1)*100)</f>
        <v>17.694730182265459</v>
      </c>
      <c r="W351" s="803">
        <f t="shared" si="89"/>
        <v>0.60178185840760567</v>
      </c>
      <c r="X351" s="804">
        <f t="shared" si="90"/>
        <v>0.27444246425527985</v>
      </c>
      <c r="Y351" s="967"/>
      <c r="Z351" s="745">
        <f t="shared" si="91"/>
        <v>31.746031746031743</v>
      </c>
      <c r="AA351" s="678">
        <f t="shared" si="92"/>
        <v>15.445767195767196</v>
      </c>
      <c r="AB351" s="679">
        <v>12</v>
      </c>
      <c r="AC351" s="959">
        <v>7.56</v>
      </c>
      <c r="AD351" s="959" t="s">
        <v>138</v>
      </c>
      <c r="AE351" s="959">
        <v>1.08</v>
      </c>
      <c r="AF351" s="959">
        <v>1.66</v>
      </c>
      <c r="AG351" s="959">
        <v>11.3</v>
      </c>
      <c r="AH351" s="959">
        <v>45</v>
      </c>
      <c r="AI351" s="959">
        <v>14.069999999999999</v>
      </c>
      <c r="AJ351" s="961">
        <v>38.800000000000004</v>
      </c>
      <c r="AK351" s="961">
        <v>-1.0999999999999999</v>
      </c>
      <c r="AL351" s="969">
        <v>5120</v>
      </c>
      <c r="AM351" s="964">
        <v>0.2</v>
      </c>
      <c r="AN351" s="959">
        <v>0.26</v>
      </c>
      <c r="AO351" s="845">
        <f t="shared" si="93"/>
        <v>-2.742077153956334</v>
      </c>
      <c r="AP351" s="846">
        <f t="shared" si="94"/>
        <v>12.703690041810862</v>
      </c>
      <c r="AQ351" s="680">
        <f t="shared" si="95"/>
        <v>6.7499124016784373</v>
      </c>
      <c r="AR351" s="745">
        <f>INDEX(Historical!$C$7:$C$1452,MATCH(B351,Historical!$B$7:$B$1452,0))*IF(AH351="n/a",1.03,IF(AH351&lt;0,1.01,IF(AH351&gt;10,1.1,(1+AH351/100))))</f>
        <v>2.2440000000000002</v>
      </c>
      <c r="AS351" s="678">
        <f t="shared" si="96"/>
        <v>2.4684000000000004</v>
      </c>
      <c r="AT351" s="678">
        <f t="shared" si="101"/>
        <v>2.4930840000000005</v>
      </c>
      <c r="AU351" s="678">
        <f t="shared" si="101"/>
        <v>2.5180148400000006</v>
      </c>
      <c r="AV351" s="678">
        <f t="shared" si="101"/>
        <v>2.5431949884000007</v>
      </c>
      <c r="AW351" s="745">
        <f t="shared" si="98"/>
        <v>12.266693828400001</v>
      </c>
      <c r="AX351" s="854">
        <f t="shared" si="99"/>
        <v>10.505004563158348</v>
      </c>
      <c r="AY351" s="1090">
        <v>0.86</v>
      </c>
      <c r="AZ351" s="964">
        <v>11.75</v>
      </c>
      <c r="BA351" s="964">
        <v>-11.16</v>
      </c>
      <c r="BB351" s="964">
        <v>5.16</v>
      </c>
      <c r="BC351" s="964">
        <v>-1.1900000000000002</v>
      </c>
      <c r="BE351" s="701">
        <v>2006</v>
      </c>
      <c r="BF351" s="986" t="e">
        <f>#VALUE!</f>
        <v>#VALUE!</v>
      </c>
      <c r="BG351" s="972">
        <v>2.1999999999999997</v>
      </c>
    </row>
    <row r="352" spans="1:59" ht="11.25" customHeight="1" x14ac:dyDescent="0.2">
      <c r="A352" s="566" t="s">
        <v>1278</v>
      </c>
      <c r="B352" s="651" t="s">
        <v>1279</v>
      </c>
      <c r="C352" s="1080" t="s">
        <v>248</v>
      </c>
      <c r="D352" s="1080" t="s">
        <v>4455</v>
      </c>
      <c r="E352" s="835">
        <v>8</v>
      </c>
      <c r="F352" s="554">
        <v>444</v>
      </c>
      <c r="G352" s="554" t="s">
        <v>116</v>
      </c>
      <c r="H352" s="554" t="s">
        <v>116</v>
      </c>
      <c r="I352" s="959">
        <v>34.119999999999997</v>
      </c>
      <c r="J352" s="745">
        <f t="shared" si="86"/>
        <v>4.3376318874560376</v>
      </c>
      <c r="K352" s="974">
        <v>0.37</v>
      </c>
      <c r="L352" s="679">
        <v>4</v>
      </c>
      <c r="M352" s="736">
        <f t="shared" si="87"/>
        <v>1.48</v>
      </c>
      <c r="N352" s="644" t="s">
        <v>1007</v>
      </c>
      <c r="O352" s="839">
        <v>0.36499999999999999</v>
      </c>
      <c r="P352" s="695">
        <v>43144</v>
      </c>
      <c r="Q352" s="695">
        <v>43161</v>
      </c>
      <c r="R352" s="736">
        <f t="shared" si="88"/>
        <v>1.3698630136986314</v>
      </c>
      <c r="S352" s="802">
        <f>IF(INDEX(Historical!$D$7:$D$1452,MATCH(B352,Historical!$B$7:$B$1452,0))=0,"n/a",(INDEX(Historical!$C$7:$C$1452,MATCH(B352,Historical!$B$7:$B$1452,0))/INDEX(Historical!$D$7:$D$1452,MATCH(B352,Historical!$B$7:$B$1452,0))-1)*100)</f>
        <v>4.2857142857142927</v>
      </c>
      <c r="T352" s="802">
        <f>IF(INDEX(Historical!$F$7:$F$1452,MATCH(B352,Historical!$B$7:$B$1452,0))=0,"n/a",((INDEX(Historical!$C$7:$C$1452,MATCH(B352,Historical!$B$7:$B$1452,0))/INDEX(Historical!$F$7:$F$1452,MATCH(B352,Historical!$B$7:$B$1452,0)))^(1/3)-1)*100)</f>
        <v>9.8972243146180148</v>
      </c>
      <c r="U352" s="802">
        <f>IF(INDEX(Historical!$I$7:$I$1452,MATCH(B352,Historical!$B$7:$B$1452,0))=0,"n/a",((INDEX(Historical!$C$7:$C$1452,MATCH(B352,Historical!$B$7:$B$1452,0))/INDEX(Historical!$I$7:$I$1452,MATCH(B352,Historical!$B$7:$B$1452,0)))^(1/5)-1)*100)</f>
        <v>18.684015949694064</v>
      </c>
      <c r="V352" s="802">
        <f>IF(INDEX(Historical!$O$7:$O$1452,MATCH(B352,Historical!$B$7:$B$1452,0))=0,"n/a",((INDEX(Historical!$C$7:$C$1452,MATCH(B352,Historical!$B$7:$B$1452,0))/INDEX(Historical!$O$7:$O$1452,MATCH(B352,Historical!$B$7:$B$1452,0)))^(1/10)-1)*100)</f>
        <v>3.2534802967586707</v>
      </c>
      <c r="W352" s="803">
        <f t="shared" si="89"/>
        <v>5.7427782698755854</v>
      </c>
      <c r="X352" s="804">
        <f t="shared" si="90"/>
        <v>4.5570770609009905</v>
      </c>
      <c r="Y352" s="759"/>
      <c r="Z352" s="745">
        <f t="shared" si="91"/>
        <v>41.926345609065159</v>
      </c>
      <c r="AA352" s="678">
        <f t="shared" si="92"/>
        <v>9.6657223796034</v>
      </c>
      <c r="AB352" s="679">
        <v>12</v>
      </c>
      <c r="AC352" s="959">
        <v>3.53</v>
      </c>
      <c r="AD352" s="959">
        <v>0.91</v>
      </c>
      <c r="AE352" s="959">
        <v>0.97</v>
      </c>
      <c r="AF352" s="959">
        <v>2.63</v>
      </c>
      <c r="AG352" s="959">
        <v>26.5</v>
      </c>
      <c r="AH352" s="959">
        <v>-13.3</v>
      </c>
      <c r="AI352" s="959">
        <v>-3.27</v>
      </c>
      <c r="AJ352" s="959">
        <v>4.1000000000000005</v>
      </c>
      <c r="AK352" s="959">
        <v>10.65</v>
      </c>
      <c r="AL352" s="969">
        <v>5610</v>
      </c>
      <c r="AM352" s="964">
        <v>0.57999999999999996</v>
      </c>
      <c r="AN352" s="959">
        <v>3.3</v>
      </c>
      <c r="AO352" s="845">
        <f t="shared" si="93"/>
        <v>13.355925457546702</v>
      </c>
      <c r="AP352" s="846">
        <f t="shared" si="94"/>
        <v>23.021647837150102</v>
      </c>
      <c r="AQ352" s="680">
        <f t="shared" si="95"/>
        <v>6.2927819402760932</v>
      </c>
      <c r="AR352" s="745">
        <f>INDEX(Historical!$C$7:$C$1452,MATCH(B352,Historical!$B$7:$B$1452,0))*IF(AH352="n/a",1.03,IF(AH352&lt;0,1.01,IF(AH352&gt;10,1.1,(1+AH352/100))))</f>
        <v>1.4745999999999999</v>
      </c>
      <c r="AS352" s="678">
        <f t="shared" si="96"/>
        <v>1.4893459999999998</v>
      </c>
      <c r="AT352" s="678">
        <f t="shared" si="101"/>
        <v>1.6382805999999999</v>
      </c>
      <c r="AU352" s="678">
        <f t="shared" si="101"/>
        <v>1.80210866</v>
      </c>
      <c r="AV352" s="678">
        <f t="shared" si="101"/>
        <v>1.9823195260000002</v>
      </c>
      <c r="AW352" s="745">
        <f t="shared" si="98"/>
        <v>8.3866547859999994</v>
      </c>
      <c r="AX352" s="854">
        <f t="shared" si="99"/>
        <v>24.579879208675266</v>
      </c>
      <c r="AY352" s="1090">
        <v>1.26</v>
      </c>
      <c r="AZ352" s="964">
        <v>8.7999999999999989</v>
      </c>
      <c r="BA352" s="964">
        <v>-39.61</v>
      </c>
      <c r="BB352" s="964">
        <v>-11.200000000000001</v>
      </c>
      <c r="BC352" s="964">
        <v>-18.170000000000002</v>
      </c>
      <c r="BE352" s="701">
        <v>2011</v>
      </c>
      <c r="BF352" s="986" t="e">
        <f>#VALUE!</f>
        <v>#VALUE!</v>
      </c>
      <c r="BG352" s="972">
        <v>5.2</v>
      </c>
    </row>
    <row r="353" spans="1:59" ht="11.25" customHeight="1" x14ac:dyDescent="0.2">
      <c r="A353" s="645" t="s">
        <v>611</v>
      </c>
      <c r="B353" s="651" t="s">
        <v>612</v>
      </c>
      <c r="C353" s="1080" t="s">
        <v>113</v>
      </c>
      <c r="D353" s="1080" t="s">
        <v>4433</v>
      </c>
      <c r="E353" s="835">
        <v>17</v>
      </c>
      <c r="F353" s="554">
        <v>193</v>
      </c>
      <c r="G353" s="554" t="s">
        <v>38</v>
      </c>
      <c r="H353" s="554" t="s">
        <v>38</v>
      </c>
      <c r="I353" s="966">
        <v>134.65</v>
      </c>
      <c r="J353" s="745">
        <f t="shared" si="86"/>
        <v>2.0349053100631265</v>
      </c>
      <c r="K353" s="968">
        <v>0.68500000000000005</v>
      </c>
      <c r="L353" s="679">
        <v>4</v>
      </c>
      <c r="M353" s="736">
        <f t="shared" si="87"/>
        <v>2.74</v>
      </c>
      <c r="N353" s="644" t="s">
        <v>613</v>
      </c>
      <c r="O353" s="838">
        <v>0.56999999999999995</v>
      </c>
      <c r="P353" s="695">
        <v>43349</v>
      </c>
      <c r="Q353" s="695">
        <v>43364</v>
      </c>
      <c r="R353" s="736">
        <f t="shared" si="88"/>
        <v>20.175438596491247</v>
      </c>
      <c r="S353" s="802">
        <f>IF(INDEX(Historical!$D$7:$D$1452,MATCH(B353,Historical!$B$7:$B$1452,0))=0,"n/a",(INDEX(Historical!$C$7:$C$1452,MATCH(B353,Historical!$B$7:$B$1452,0))/INDEX(Historical!$D$7:$D$1452,MATCH(B353,Historical!$B$7:$B$1452,0))-1)*100)</f>
        <v>6.7961165048543659</v>
      </c>
      <c r="T353" s="802">
        <f>IF(INDEX(Historical!$F$7:$F$1452,MATCH(B353,Historical!$B$7:$B$1452,0))=0,"n/a",((INDEX(Historical!$C$7:$C$1452,MATCH(B353,Historical!$B$7:$B$1452,0))/INDEX(Historical!$F$7:$F$1452,MATCH(B353,Historical!$B$7:$B$1452,0)))^(1/3)-1)*100)</f>
        <v>7.3167617520049522</v>
      </c>
      <c r="U353" s="802">
        <f>IF(INDEX(Historical!$I$7:$I$1452,MATCH(B353,Historical!$B$7:$B$1452,0))=0,"n/a",((INDEX(Historical!$C$7:$C$1452,MATCH(B353,Historical!$B$7:$B$1452,0))/INDEX(Historical!$I$7:$I$1452,MATCH(B353,Historical!$B$7:$B$1452,0)))^(1/5)-1)*100)</f>
        <v>9.4608784223157549</v>
      </c>
      <c r="V353" s="802">
        <f>IF(INDEX(Historical!$O$7:$O$1452,MATCH(B353,Historical!$B$7:$B$1452,0))=0,"n/a",((INDEX(Historical!$C$7:$C$1452,MATCH(B353,Historical!$B$7:$B$1452,0))/INDEX(Historical!$O$7:$O$1452,MATCH(B353,Historical!$B$7:$B$1452,0)))^(1/10)-1)*100)</f>
        <v>15.515944582245588</v>
      </c>
      <c r="W353" s="803">
        <f t="shared" si="89"/>
        <v>0.60975201169135029</v>
      </c>
      <c r="X353" s="804">
        <f t="shared" si="90"/>
        <v>1.4334664276235991</v>
      </c>
      <c r="Y353" s="967"/>
      <c r="Z353" s="745">
        <f t="shared" si="91"/>
        <v>44.552845528455286</v>
      </c>
      <c r="AA353" s="678">
        <f t="shared" si="92"/>
        <v>21.894308943089431</v>
      </c>
      <c r="AB353" s="679">
        <v>6</v>
      </c>
      <c r="AC353" s="959">
        <v>6.15</v>
      </c>
      <c r="AD353" s="959">
        <v>1.29</v>
      </c>
      <c r="AE353" s="959">
        <v>2.54</v>
      </c>
      <c r="AF353" s="959">
        <v>4.8899999999999997</v>
      </c>
      <c r="AG353" s="959">
        <v>24.4</v>
      </c>
      <c r="AH353" s="959">
        <v>12.2</v>
      </c>
      <c r="AI353" s="959">
        <v>13.13</v>
      </c>
      <c r="AJ353" s="959">
        <v>6.6000000000000005</v>
      </c>
      <c r="AK353" s="959">
        <v>16.919999999999998</v>
      </c>
      <c r="AL353" s="969">
        <v>16010.000000000002</v>
      </c>
      <c r="AM353" s="964">
        <v>0.4</v>
      </c>
      <c r="AN353" s="959">
        <v>1.24</v>
      </c>
      <c r="AO353" s="845">
        <f t="shared" si="93"/>
        <v>-10.398525210710549</v>
      </c>
      <c r="AP353" s="846">
        <f t="shared" si="94"/>
        <v>11.495783732378882</v>
      </c>
      <c r="AQ353" s="680">
        <f t="shared" si="95"/>
        <v>118.13672647290359</v>
      </c>
      <c r="AR353" s="745">
        <f>INDEX(Historical!$C$7:$C$1452,MATCH(B353,Historical!$B$7:$B$1452,0))*IF(AH353="n/a",1.03,IF(AH353&lt;0,1.01,IF(AH353&gt;10,1.1,(1+AH353/100))))</f>
        <v>2.4200000000000004</v>
      </c>
      <c r="AS353" s="678">
        <f t="shared" si="96"/>
        <v>2.6620000000000008</v>
      </c>
      <c r="AT353" s="678">
        <f t="shared" si="101"/>
        <v>2.9282000000000012</v>
      </c>
      <c r="AU353" s="678">
        <f t="shared" si="101"/>
        <v>3.2210200000000015</v>
      </c>
      <c r="AV353" s="678">
        <f t="shared" si="101"/>
        <v>3.5431220000000021</v>
      </c>
      <c r="AW353" s="745">
        <f t="shared" si="98"/>
        <v>14.774342000000004</v>
      </c>
      <c r="AX353" s="854">
        <f t="shared" si="99"/>
        <v>10.97240401039733</v>
      </c>
      <c r="AY353" s="1090">
        <v>1.1499999999999999</v>
      </c>
      <c r="AZ353" s="964">
        <v>9.26</v>
      </c>
      <c r="BA353" s="964">
        <v>-23.28</v>
      </c>
      <c r="BB353" s="964">
        <v>-8.9</v>
      </c>
      <c r="BC353" s="964">
        <v>-13.3</v>
      </c>
      <c r="BE353" s="701">
        <v>2002</v>
      </c>
      <c r="BF353" s="986" t="e">
        <f>#VALUE!</f>
        <v>#VALUE!</v>
      </c>
      <c r="BG353" s="972">
        <v>7.8</v>
      </c>
    </row>
    <row r="354" spans="1:59" ht="11.25" customHeight="1" x14ac:dyDescent="0.2">
      <c r="A354" s="645" t="s">
        <v>1280</v>
      </c>
      <c r="B354" s="651" t="s">
        <v>1281</v>
      </c>
      <c r="C354" s="1080" t="s">
        <v>109</v>
      </c>
      <c r="D354" s="1080" t="s">
        <v>119</v>
      </c>
      <c r="E354" s="835">
        <v>8</v>
      </c>
      <c r="F354" s="554">
        <v>533</v>
      </c>
      <c r="G354" s="554" t="s">
        <v>38</v>
      </c>
      <c r="H354" s="554" t="s">
        <v>38</v>
      </c>
      <c r="I354" s="966">
        <v>44.45</v>
      </c>
      <c r="J354" s="745">
        <f t="shared" si="86"/>
        <v>2.6996625421822267</v>
      </c>
      <c r="K354" s="968">
        <v>0.3</v>
      </c>
      <c r="L354" s="679">
        <v>4</v>
      </c>
      <c r="M354" s="736">
        <f t="shared" si="87"/>
        <v>1.2</v>
      </c>
      <c r="N354" s="644" t="s">
        <v>165</v>
      </c>
      <c r="O354" s="838">
        <v>0.25</v>
      </c>
      <c r="P354" s="958">
        <v>43343</v>
      </c>
      <c r="Q354" s="958">
        <v>43374</v>
      </c>
      <c r="R354" s="736">
        <f t="shared" si="88"/>
        <v>19.999999999999996</v>
      </c>
      <c r="S354" s="802">
        <f>IF(INDEX(Historical!$D$7:$D$1452,MATCH(B354,Historical!$B$7:$B$1452,0))=0,"n/a",(INDEX(Historical!$C$7:$C$1452,MATCH(B354,Historical!$B$7:$B$1452,0))/INDEX(Historical!$D$7:$D$1452,MATCH(B354,Historical!$B$7:$B$1452,0))-1)*100)</f>
        <v>9.5238095238095344</v>
      </c>
      <c r="T354" s="802">
        <f>IF(INDEX(Historical!$F$7:$F$1452,MATCH(B354,Historical!$B$7:$B$1452,0))=0,"n/a",((INDEX(Historical!$C$7:$C$1452,MATCH(B354,Historical!$B$7:$B$1452,0))/INDEX(Historical!$F$7:$F$1452,MATCH(B354,Historical!$B$7:$B$1452,0)))^(1/3)-1)*100)</f>
        <v>13.452941227266413</v>
      </c>
      <c r="U354" s="802">
        <f>IF(INDEX(Historical!$I$7:$I$1452,MATCH(B354,Historical!$B$7:$B$1452,0))=0,"n/a",((INDEX(Historical!$C$7:$C$1452,MATCH(B354,Historical!$B$7:$B$1452,0))/INDEX(Historical!$I$7:$I$1452,MATCH(B354,Historical!$B$7:$B$1452,0)))^(1/5)-1)*100)</f>
        <v>18.126018804310839</v>
      </c>
      <c r="V354" s="802">
        <f>IF(INDEX(Historical!$O$7:$O$1452,MATCH(B354,Historical!$B$7:$B$1452,0))=0,"n/a",((INDEX(Historical!$C$7:$C$1452,MATCH(B354,Historical!$B$7:$B$1452,0))/INDEX(Historical!$O$7:$O$1452,MATCH(B354,Historical!$B$7:$B$1452,0)))^(1/10)-1)*100)</f>
        <v>-7.4714443101084882</v>
      </c>
      <c r="W354" s="803" t="str">
        <f t="shared" si="89"/>
        <v>n/a</v>
      </c>
      <c r="X354" s="804">
        <f t="shared" si="90"/>
        <v>0.54927329710032846</v>
      </c>
      <c r="Y354" s="756"/>
      <c r="Z354" s="745">
        <f t="shared" si="91"/>
        <v>27.027027027027025</v>
      </c>
      <c r="AA354" s="678">
        <f t="shared" si="92"/>
        <v>10.011261261261261</v>
      </c>
      <c r="AB354" s="679">
        <v>12</v>
      </c>
      <c r="AC354" s="959">
        <v>4.4400000000000004</v>
      </c>
      <c r="AD354" s="959">
        <v>0.5</v>
      </c>
      <c r="AE354" s="959">
        <v>0.88</v>
      </c>
      <c r="AF354" s="959">
        <v>1.25</v>
      </c>
      <c r="AG354" s="959" t="s">
        <v>138</v>
      </c>
      <c r="AH354" s="959">
        <v>8.9</v>
      </c>
      <c r="AI354" s="959">
        <v>15.76</v>
      </c>
      <c r="AJ354" s="959">
        <v>33</v>
      </c>
      <c r="AK354" s="959">
        <v>19.84</v>
      </c>
      <c r="AL354" s="969">
        <v>16510</v>
      </c>
      <c r="AM354" s="964">
        <v>0.2</v>
      </c>
      <c r="AN354" s="959">
        <v>0.37</v>
      </c>
      <c r="AO354" s="845">
        <f t="shared" si="93"/>
        <v>10.814420085231806</v>
      </c>
      <c r="AP354" s="846">
        <f t="shared" si="94"/>
        <v>20.825681346493067</v>
      </c>
      <c r="AQ354" s="680">
        <f t="shared" si="95"/>
        <v>-25.422444315921609</v>
      </c>
      <c r="AR354" s="745">
        <f>INDEX(Historical!$C$7:$C$1452,MATCH(B354,Historical!$B$7:$B$1452,0))*IF(AH354="n/a",1.03,IF(AH354&lt;0,1.01,IF(AH354&gt;10,1.1,(1+AH354/100))))</f>
        <v>1.0018800000000001</v>
      </c>
      <c r="AS354" s="678">
        <f t="shared" si="96"/>
        <v>1.1020680000000003</v>
      </c>
      <c r="AT354" s="678">
        <f t="shared" si="101"/>
        <v>1.2122748000000003</v>
      </c>
      <c r="AU354" s="678">
        <f t="shared" si="101"/>
        <v>1.3335022800000005</v>
      </c>
      <c r="AV354" s="678">
        <f t="shared" si="101"/>
        <v>1.4668525080000006</v>
      </c>
      <c r="AW354" s="745">
        <f t="shared" si="98"/>
        <v>6.116577588000002</v>
      </c>
      <c r="AX354" s="854">
        <f t="shared" si="99"/>
        <v>13.760579500562434</v>
      </c>
      <c r="AY354" s="1090">
        <v>0.77</v>
      </c>
      <c r="AZ354" s="964">
        <v>9.64</v>
      </c>
      <c r="BA354" s="964">
        <v>-24.92</v>
      </c>
      <c r="BB354" s="964">
        <v>0.73</v>
      </c>
      <c r="BC354" s="964">
        <v>-10.7</v>
      </c>
      <c r="BE354" s="701">
        <v>2011</v>
      </c>
      <c r="BF354" s="986" t="e">
        <f>#VALUE!</f>
        <v>#VALUE!</v>
      </c>
      <c r="BG354" s="972" t="s">
        <v>138</v>
      </c>
    </row>
    <row r="355" spans="1:59" ht="11.25" customHeight="1" x14ac:dyDescent="0.2">
      <c r="A355" s="645" t="s">
        <v>614</v>
      </c>
      <c r="B355" s="651" t="s">
        <v>615</v>
      </c>
      <c r="C355" s="1080" t="s">
        <v>248</v>
      </c>
      <c r="D355" s="1080" t="s">
        <v>4434</v>
      </c>
      <c r="E355" s="835">
        <v>15</v>
      </c>
      <c r="F355" s="554">
        <v>240</v>
      </c>
      <c r="G355" s="554" t="s">
        <v>116</v>
      </c>
      <c r="H355" s="554" t="s">
        <v>116</v>
      </c>
      <c r="I355" s="966">
        <v>81.25</v>
      </c>
      <c r="J355" s="745">
        <f t="shared" si="86"/>
        <v>3.1015384615384614</v>
      </c>
      <c r="K355" s="968">
        <v>0.63</v>
      </c>
      <c r="L355" s="679">
        <v>4</v>
      </c>
      <c r="M355" s="736">
        <f t="shared" si="87"/>
        <v>2.52</v>
      </c>
      <c r="N355" s="644" t="s">
        <v>108</v>
      </c>
      <c r="O355" s="838">
        <v>0.56999999999999995</v>
      </c>
      <c r="P355" s="958">
        <v>43220</v>
      </c>
      <c r="Q355" s="958">
        <v>43235</v>
      </c>
      <c r="R355" s="736">
        <f t="shared" si="88"/>
        <v>10.526315789473696</v>
      </c>
      <c r="S355" s="802">
        <f>IF(INDEX(Historical!$D$7:$D$1452,MATCH(B355,Historical!$B$7:$B$1452,0))=0,"n/a",(INDEX(Historical!$C$7:$C$1452,MATCH(B355,Historical!$B$7:$B$1452,0))/INDEX(Historical!$D$7:$D$1452,MATCH(B355,Historical!$B$7:$B$1452,0))-1)*100)</f>
        <v>11.557788944723612</v>
      </c>
      <c r="T355" s="802">
        <f>IF(INDEX(Historical!$F$7:$F$1452,MATCH(B355,Historical!$B$7:$B$1452,0))=0,"n/a",((INDEX(Historical!$C$7:$C$1452,MATCH(B355,Historical!$B$7:$B$1452,0))/INDEX(Historical!$F$7:$F$1452,MATCH(B355,Historical!$B$7:$B$1452,0)))^(1/3)-1)*100)</f>
        <v>9.5188201829122363</v>
      </c>
      <c r="U355" s="802">
        <f>IF(INDEX(Historical!$I$7:$I$1452,MATCH(B355,Historical!$B$7:$B$1452,0))=0,"n/a",((INDEX(Historical!$C$7:$C$1452,MATCH(B355,Historical!$B$7:$B$1452,0))/INDEX(Historical!$I$7:$I$1452,MATCH(B355,Historical!$B$7:$B$1452,0)))^(1/5)-1)*100)</f>
        <v>9.9752043443329441</v>
      </c>
      <c r="V355" s="802">
        <f>IF(INDEX(Historical!$O$7:$O$1452,MATCH(B355,Historical!$B$7:$B$1452,0))=0,"n/a",((INDEX(Historical!$C$7:$C$1452,MATCH(B355,Historical!$B$7:$B$1452,0))/INDEX(Historical!$O$7:$O$1452,MATCH(B355,Historical!$B$7:$B$1452,0)))^(1/10)-1)*100)</f>
        <v>13.977774396531363</v>
      </c>
      <c r="W355" s="803">
        <f t="shared" si="89"/>
        <v>0.71364754225882543</v>
      </c>
      <c r="X355" s="804">
        <f t="shared" si="90"/>
        <v>0.58334528329432422</v>
      </c>
      <c r="Y355" s="753"/>
      <c r="Z355" s="745">
        <f t="shared" si="91"/>
        <v>57.403189066059234</v>
      </c>
      <c r="AA355" s="678">
        <f t="shared" si="92"/>
        <v>18.507972665148063</v>
      </c>
      <c r="AB355" s="679">
        <v>12</v>
      </c>
      <c r="AC355" s="959">
        <v>4.3899999999999997</v>
      </c>
      <c r="AD355" s="959">
        <v>4.57</v>
      </c>
      <c r="AE355" s="959">
        <v>2.15</v>
      </c>
      <c r="AF355" s="959">
        <v>5.48</v>
      </c>
      <c r="AG355" s="959">
        <v>11.700000000000001</v>
      </c>
      <c r="AH355" s="959">
        <v>29.299999999999997</v>
      </c>
      <c r="AI355" s="959">
        <v>16.84</v>
      </c>
      <c r="AJ355" s="959">
        <v>17.100000000000001</v>
      </c>
      <c r="AK355" s="959">
        <v>4.05</v>
      </c>
      <c r="AL355" s="969">
        <v>10290</v>
      </c>
      <c r="AM355" s="964">
        <v>0.4</v>
      </c>
      <c r="AN355" s="959">
        <v>0.91</v>
      </c>
      <c r="AO355" s="845">
        <f t="shared" si="93"/>
        <v>-5.4312298592766588</v>
      </c>
      <c r="AP355" s="846">
        <f t="shared" si="94"/>
        <v>13.076742805871405</v>
      </c>
      <c r="AQ355" s="680">
        <f t="shared" si="95"/>
        <v>112.31390827421488</v>
      </c>
      <c r="AR355" s="745">
        <f>INDEX(Historical!$C$7:$C$1452,MATCH(B355,Historical!$B$7:$B$1452,0))*IF(AH355="n/a",1.03,IF(AH355&lt;0,1.01,IF(AH355&gt;10,1.1,(1+AH355/100))))</f>
        <v>2.4419999999999997</v>
      </c>
      <c r="AS355" s="678">
        <f t="shared" si="96"/>
        <v>2.6861999999999999</v>
      </c>
      <c r="AT355" s="678">
        <f t="shared" si="101"/>
        <v>2.7949910999999998</v>
      </c>
      <c r="AU355" s="678">
        <f t="shared" si="101"/>
        <v>2.9081882395499998</v>
      </c>
      <c r="AV355" s="678">
        <f t="shared" si="101"/>
        <v>3.0259698632517749</v>
      </c>
      <c r="AW355" s="745">
        <f t="shared" si="98"/>
        <v>13.857349202801775</v>
      </c>
      <c r="AX355" s="854">
        <f t="shared" si="99"/>
        <v>17.055199018832955</v>
      </c>
      <c r="AY355" s="1090">
        <v>1.01</v>
      </c>
      <c r="AZ355" s="964">
        <v>5.74</v>
      </c>
      <c r="BA355" s="964">
        <v>-25.869999999999997</v>
      </c>
      <c r="BB355" s="964">
        <v>-10.99</v>
      </c>
      <c r="BC355" s="964">
        <v>-12.879999999999999</v>
      </c>
      <c r="BE355" s="701">
        <v>2004</v>
      </c>
      <c r="BF355" s="986" t="e">
        <f>#VALUE!</f>
        <v>#VALUE!</v>
      </c>
      <c r="BG355" s="972">
        <v>4</v>
      </c>
    </row>
    <row r="356" spans="1:59" ht="11.25" customHeight="1" x14ac:dyDescent="0.2">
      <c r="A356" s="645" t="s">
        <v>1282</v>
      </c>
      <c r="B356" s="651" t="s">
        <v>1283</v>
      </c>
      <c r="C356" s="1080" t="s">
        <v>248</v>
      </c>
      <c r="D356" s="1080" t="s">
        <v>4405</v>
      </c>
      <c r="E356" s="835">
        <v>9</v>
      </c>
      <c r="F356" s="554">
        <v>357</v>
      </c>
      <c r="G356" s="554" t="s">
        <v>107</v>
      </c>
      <c r="H356" s="554" t="s">
        <v>107</v>
      </c>
      <c r="I356" s="966">
        <v>18.78</v>
      </c>
      <c r="J356" s="745">
        <f t="shared" si="86"/>
        <v>3.8338658146964857</v>
      </c>
      <c r="K356" s="968">
        <v>0.18</v>
      </c>
      <c r="L356" s="679">
        <v>4</v>
      </c>
      <c r="M356" s="736">
        <f t="shared" si="87"/>
        <v>0.72</v>
      </c>
      <c r="N356" s="644" t="s">
        <v>153</v>
      </c>
      <c r="O356" s="838">
        <v>0.15</v>
      </c>
      <c r="P356" s="958">
        <v>43172</v>
      </c>
      <c r="Q356" s="958">
        <v>43188</v>
      </c>
      <c r="R356" s="736">
        <f t="shared" si="88"/>
        <v>20</v>
      </c>
      <c r="S356" s="802">
        <f>IF(INDEX(Historical!$D$7:$D$1452,MATCH(B356,Historical!$B$7:$B$1452,0))=0,"n/a",(INDEX(Historical!$C$7:$C$1452,MATCH(B356,Historical!$B$7:$B$1452,0))/INDEX(Historical!$D$7:$D$1452,MATCH(B356,Historical!$B$7:$B$1452,0))-1)*100)</f>
        <v>22.72727272727273</v>
      </c>
      <c r="T356" s="802">
        <f>IF(INDEX(Historical!$F$7:$F$1452,MATCH(B356,Historical!$B$7:$B$1452,0))=0,"n/a",((INDEX(Historical!$C$7:$C$1452,MATCH(B356,Historical!$B$7:$B$1452,0))/INDEX(Historical!$F$7:$F$1452,MATCH(B356,Historical!$B$7:$B$1452,0)))^(1/3)-1)*100)</f>
        <v>19.055078897614951</v>
      </c>
      <c r="U356" s="802">
        <f>IF(INDEX(Historical!$I$7:$I$1452,MATCH(B356,Historical!$B$7:$B$1452,0))=0,"n/a",((INDEX(Historical!$C$7:$C$1452,MATCH(B356,Historical!$B$7:$B$1452,0))/INDEX(Historical!$I$7:$I$1452,MATCH(B356,Historical!$B$7:$B$1452,0)))^(1/5)-1)*100)</f>
        <v>27.542450062579093</v>
      </c>
      <c r="V356" s="802">
        <f>IF(INDEX(Historical!$O$7:$O$1452,MATCH(B356,Historical!$B$7:$B$1452,0))=0,"n/a",((INDEX(Historical!$C$7:$C$1452,MATCH(B356,Historical!$B$7:$B$1452,0))/INDEX(Historical!$O$7:$O$1452,MATCH(B356,Historical!$B$7:$B$1452,0)))^(1/10)-1)*100)</f>
        <v>7.1773462536293131</v>
      </c>
      <c r="W356" s="803">
        <f t="shared" si="89"/>
        <v>3.8374141485304425</v>
      </c>
      <c r="X356" s="804">
        <f t="shared" si="90"/>
        <v>1.9126701432346593</v>
      </c>
      <c r="Y356" s="651"/>
      <c r="Z356" s="745">
        <f t="shared" si="91"/>
        <v>55.38461538461538</v>
      </c>
      <c r="AA356" s="678">
        <f t="shared" si="92"/>
        <v>14.446153846153846</v>
      </c>
      <c r="AB356" s="679">
        <v>12</v>
      </c>
      <c r="AC356" s="959">
        <v>1.3</v>
      </c>
      <c r="AD356" s="959">
        <v>1.1000000000000001</v>
      </c>
      <c r="AE356" s="959">
        <v>0.48</v>
      </c>
      <c r="AF356" s="959">
        <v>1.34</v>
      </c>
      <c r="AG356" s="959">
        <v>8.1199999999999992</v>
      </c>
      <c r="AH356" s="959">
        <v>-3</v>
      </c>
      <c r="AI356" s="959">
        <v>0.95</v>
      </c>
      <c r="AJ356" s="959">
        <v>14.399999999999999</v>
      </c>
      <c r="AK356" s="959">
        <v>13.100000000000001</v>
      </c>
      <c r="AL356" s="969">
        <v>396.07</v>
      </c>
      <c r="AM356" s="964">
        <v>0.2</v>
      </c>
      <c r="AN356" s="959">
        <v>0.18</v>
      </c>
      <c r="AO356" s="845">
        <f t="shared" si="93"/>
        <v>16.930162031121732</v>
      </c>
      <c r="AP356" s="846">
        <f t="shared" si="94"/>
        <v>31.37631587727558</v>
      </c>
      <c r="AQ356" s="680">
        <f t="shared" si="95"/>
        <v>-7.2450153388661338</v>
      </c>
      <c r="AR356" s="745">
        <f>INDEX(Historical!$C$7:$C$1452,MATCH(B356,Historical!$B$7:$B$1452,0))*IF(AH356="n/a",1.03,IF(AH356&lt;0,1.01,IF(AH356&gt;10,1.1,(1+AH356/100))))</f>
        <v>0.5454</v>
      </c>
      <c r="AS356" s="678">
        <f t="shared" si="96"/>
        <v>0.55058130000000005</v>
      </c>
      <c r="AT356" s="678">
        <f t="shared" si="101"/>
        <v>0.60563943000000009</v>
      </c>
      <c r="AU356" s="678">
        <f t="shared" si="101"/>
        <v>0.6662033730000001</v>
      </c>
      <c r="AV356" s="678">
        <f t="shared" si="101"/>
        <v>0.73282371030000015</v>
      </c>
      <c r="AW356" s="745">
        <f t="shared" si="98"/>
        <v>3.1006478133000002</v>
      </c>
      <c r="AX356" s="854">
        <f t="shared" si="99"/>
        <v>16.510371742811504</v>
      </c>
      <c r="AY356" s="1090">
        <v>0.76</v>
      </c>
      <c r="AZ356" s="964">
        <v>11.219999999999999</v>
      </c>
      <c r="BA356" s="964">
        <v>-18.82</v>
      </c>
      <c r="BB356" s="964">
        <v>-5.2299999999999995</v>
      </c>
      <c r="BC356" s="964">
        <v>-5.07</v>
      </c>
      <c r="BE356" s="701">
        <v>2010</v>
      </c>
      <c r="BF356" s="986" t="e">
        <f>#VALUE!</f>
        <v>#VALUE!</v>
      </c>
      <c r="BG356" s="972">
        <v>5.0999999999999996</v>
      </c>
    </row>
    <row r="357" spans="1:59" ht="11.25" customHeight="1" x14ac:dyDescent="0.2">
      <c r="A357" s="645" t="s">
        <v>4162</v>
      </c>
      <c r="B357" s="651" t="s">
        <v>4163</v>
      </c>
      <c r="C357" s="1080" t="s">
        <v>248</v>
      </c>
      <c r="D357" s="1080" t="s">
        <v>4405</v>
      </c>
      <c r="E357" s="835">
        <v>9</v>
      </c>
      <c r="F357" s="554">
        <v>358</v>
      </c>
      <c r="G357" s="554" t="s">
        <v>107</v>
      </c>
      <c r="H357" s="554" t="s">
        <v>107</v>
      </c>
      <c r="I357" s="966">
        <v>18.399999999999999</v>
      </c>
      <c r="J357" s="745">
        <f t="shared" si="86"/>
        <v>3.6956521739130443</v>
      </c>
      <c r="K357" s="968">
        <v>0.17</v>
      </c>
      <c r="L357" s="679">
        <v>4</v>
      </c>
      <c r="M357" s="736">
        <f t="shared" si="87"/>
        <v>0.68</v>
      </c>
      <c r="N357" s="644" t="s">
        <v>153</v>
      </c>
      <c r="O357" s="838">
        <v>0.14249999999999999</v>
      </c>
      <c r="P357" s="958">
        <v>43172</v>
      </c>
      <c r="Q357" s="958">
        <v>43188</v>
      </c>
      <c r="R357" s="736">
        <f t="shared" si="88"/>
        <v>19.298245614035107</v>
      </c>
      <c r="S357" s="802">
        <f>IF(INDEX(Historical!$D$7:$D$1452,MATCH(B357,Historical!$B$7:$B$1452,0))=0,"n/a",(INDEX(Historical!$C$7:$C$1452,MATCH(B357,Historical!$B$7:$B$1452,0))/INDEX(Historical!$D$7:$D$1452,MATCH(B357,Historical!$B$7:$B$1452,0))-1)*100)</f>
        <v>22.891566265060259</v>
      </c>
      <c r="T357" s="802">
        <f>IF(INDEX(Historical!$F$7:$F$1452,MATCH(B357,Historical!$B$7:$B$1452,0))=0,"n/a",((INDEX(Historical!$C$7:$C$1452,MATCH(B357,Historical!$B$7:$B$1452,0))/INDEX(Historical!$F$7:$F$1452,MATCH(B357,Historical!$B$7:$B$1452,0)))^(1/3)-1)*100)</f>
        <v>19.348319192733697</v>
      </c>
      <c r="U357" s="802">
        <f>IF(INDEX(Historical!$I$7:$I$1452,MATCH(B357,Historical!$B$7:$B$1452,0))=0,"n/a",((INDEX(Historical!$C$7:$C$1452,MATCH(B357,Historical!$B$7:$B$1452,0))/INDEX(Historical!$I$7:$I$1452,MATCH(B357,Historical!$B$7:$B$1452,0)))^(1/5)-1)*100)</f>
        <v>27.730844458753978</v>
      </c>
      <c r="V357" s="802">
        <f>IF(INDEX(Historical!$O$7:$O$1452,MATCH(B357,Historical!$B$7:$B$1452,0))=0,"n/a",((INDEX(Historical!$C$7:$C$1452,MATCH(B357,Historical!$B$7:$B$1452,0))/INDEX(Historical!$O$7:$O$1452,MATCH(B357,Historical!$B$7:$B$1452,0)))^(1/10)-1)*100)</f>
        <v>7.3897958414493869</v>
      </c>
      <c r="W357" s="803">
        <f t="shared" si="89"/>
        <v>3.7525860055851052</v>
      </c>
      <c r="X357" s="804" t="str">
        <f t="shared" si="90"/>
        <v>n/a</v>
      </c>
      <c r="Y357" s="651"/>
      <c r="Z357" s="745">
        <f t="shared" si="91"/>
        <v>61.261261261261254</v>
      </c>
      <c r="AA357" s="678">
        <f t="shared" si="92"/>
        <v>16.576576576576574</v>
      </c>
      <c r="AB357" s="679">
        <v>12</v>
      </c>
      <c r="AC357" s="959">
        <v>1.1100000000000001</v>
      </c>
      <c r="AD357" s="959" t="s">
        <v>138</v>
      </c>
      <c r="AE357" s="959">
        <v>0.46</v>
      </c>
      <c r="AF357" s="959">
        <v>1.3</v>
      </c>
      <c r="AG357" s="959">
        <v>8.1199999999999992</v>
      </c>
      <c r="AH357" s="959" t="s">
        <v>138</v>
      </c>
      <c r="AI357" s="959" t="s">
        <v>138</v>
      </c>
      <c r="AJ357" s="959" t="s">
        <v>138</v>
      </c>
      <c r="AK357" s="959" t="s">
        <v>138</v>
      </c>
      <c r="AL357" s="969">
        <v>380.67</v>
      </c>
      <c r="AM357" s="964">
        <v>6.61</v>
      </c>
      <c r="AN357" s="959">
        <v>0.18</v>
      </c>
      <c r="AO357" s="845">
        <f t="shared" si="93"/>
        <v>14.849920056090447</v>
      </c>
      <c r="AP357" s="846">
        <f t="shared" si="94"/>
        <v>31.426496632667021</v>
      </c>
      <c r="AQ357" s="680">
        <f t="shared" si="95"/>
        <v>-2.1349011262054796</v>
      </c>
      <c r="AR357" s="745">
        <f>INDEX(Historical!$C$7:$C$1452,MATCH(B357,Historical!$B$7:$B$1452,0))*IF(AH357="n/a",1.03,IF(AH357&lt;0,1.01,IF(AH357&gt;10,1.1,(1+AH357/100))))</f>
        <v>0.52529999999999999</v>
      </c>
      <c r="AS357" s="678">
        <f t="shared" si="96"/>
        <v>0.54105899999999996</v>
      </c>
      <c r="AT357" s="678">
        <f t="shared" si="101"/>
        <v>0.55729076999999994</v>
      </c>
      <c r="AU357" s="678">
        <f t="shared" si="101"/>
        <v>0.57400949309999993</v>
      </c>
      <c r="AV357" s="678">
        <f t="shared" si="101"/>
        <v>0.59122977789299991</v>
      </c>
      <c r="AW357" s="745">
        <f t="shared" si="98"/>
        <v>2.7888890409929994</v>
      </c>
      <c r="AX357" s="854">
        <f t="shared" si="99"/>
        <v>15.157005657570648</v>
      </c>
      <c r="AY357" s="1090">
        <v>0.42</v>
      </c>
      <c r="AZ357" s="964">
        <v>6.8500000000000005</v>
      </c>
      <c r="BA357" s="964">
        <v>-18.87</v>
      </c>
      <c r="BB357" s="964">
        <v>-8.73</v>
      </c>
      <c r="BC357" s="964">
        <v>-7.91</v>
      </c>
      <c r="BE357" s="701">
        <v>2010</v>
      </c>
      <c r="BF357" s="986" t="e">
        <f>#VALUE!</f>
        <v>#VALUE!</v>
      </c>
      <c r="BG357" s="972">
        <v>5.04</v>
      </c>
    </row>
    <row r="358" spans="1:59" ht="11.25" customHeight="1" x14ac:dyDescent="0.2">
      <c r="A358" s="645" t="s">
        <v>616</v>
      </c>
      <c r="B358" s="651" t="s">
        <v>617</v>
      </c>
      <c r="C358" s="1080" t="s">
        <v>124</v>
      </c>
      <c r="D358" s="1080" t="s">
        <v>4256</v>
      </c>
      <c r="E358" s="835">
        <v>14</v>
      </c>
      <c r="F358" s="554">
        <v>268</v>
      </c>
      <c r="G358" s="554" t="s">
        <v>38</v>
      </c>
      <c r="H358" s="554" t="s">
        <v>38</v>
      </c>
      <c r="I358" s="966">
        <v>40.950000000000003</v>
      </c>
      <c r="J358" s="745">
        <f t="shared" si="86"/>
        <v>2.1978021978021975</v>
      </c>
      <c r="K358" s="968">
        <v>0.22500000000000001</v>
      </c>
      <c r="L358" s="679">
        <v>4</v>
      </c>
      <c r="M358" s="736">
        <f t="shared" si="87"/>
        <v>0.9</v>
      </c>
      <c r="N358" s="644" t="s">
        <v>211</v>
      </c>
      <c r="O358" s="842">
        <v>0.22</v>
      </c>
      <c r="P358" s="958">
        <v>43328</v>
      </c>
      <c r="Q358" s="958">
        <v>43343</v>
      </c>
      <c r="R358" s="736">
        <f t="shared" si="88"/>
        <v>2.2727272727272747</v>
      </c>
      <c r="S358" s="802">
        <f>IF(INDEX(Historical!$D$7:$D$1452,MATCH(B358,Historical!$B$7:$B$1452,0))=0,"n/a",(INDEX(Historical!$C$7:$C$1452,MATCH(B358,Historical!$B$7:$B$1452,0))/INDEX(Historical!$D$7:$D$1452,MATCH(B358,Historical!$B$7:$B$1452,0))-1)*100)</f>
        <v>7.3170731707317138</v>
      </c>
      <c r="T358" s="802">
        <f>IF(INDEX(Historical!$F$7:$F$1452,MATCH(B358,Historical!$B$7:$B$1452,0))=0,"n/a",((INDEX(Historical!$C$7:$C$1452,MATCH(B358,Historical!$B$7:$B$1452,0))/INDEX(Historical!$F$7:$F$1452,MATCH(B358,Historical!$B$7:$B$1452,0)))^(1/3)-1)*100)</f>
        <v>5.9457770971115043</v>
      </c>
      <c r="U358" s="802">
        <f>IF(INDEX(Historical!$I$7:$I$1452,MATCH(B358,Historical!$B$7:$B$1452,0))=0,"n/a",((INDEX(Historical!$C$7:$C$1452,MATCH(B358,Historical!$B$7:$B$1452,0))/INDEX(Historical!$I$7:$I$1452,MATCH(B358,Historical!$B$7:$B$1452,0)))^(1/5)-1)*100)</f>
        <v>5.9223841048812176</v>
      </c>
      <c r="V358" s="802">
        <f>IF(INDEX(Historical!$O$7:$O$1452,MATCH(B358,Historical!$B$7:$B$1452,0))=0,"n/a",((INDEX(Historical!$C$7:$C$1452,MATCH(B358,Historical!$B$7:$B$1452,0))/INDEX(Historical!$O$7:$O$1452,MATCH(B358,Historical!$B$7:$B$1452,0)))^(1/10)-1)*100)</f>
        <v>6.7019813818373075</v>
      </c>
      <c r="W358" s="803">
        <f t="shared" si="89"/>
        <v>0.88367659762994322</v>
      </c>
      <c r="X358" s="804" t="str">
        <f t="shared" si="90"/>
        <v>n/a</v>
      </c>
      <c r="Y358" s="967" t="s">
        <v>4291</v>
      </c>
      <c r="Z358" s="745" t="str">
        <f t="shared" si="91"/>
        <v>n/a</v>
      </c>
      <c r="AA358" s="678" t="str">
        <f t="shared" si="92"/>
        <v>n/a</v>
      </c>
      <c r="AB358" s="679">
        <v>3</v>
      </c>
      <c r="AC358" s="959">
        <v>-1.66</v>
      </c>
      <c r="AD358" s="959" t="s">
        <v>138</v>
      </c>
      <c r="AE358" s="959">
        <v>0.85</v>
      </c>
      <c r="AF358" s="959">
        <v>2.0099999999999998</v>
      </c>
      <c r="AG358" s="959">
        <v>-1.7000000000000002</v>
      </c>
      <c r="AH358" s="959">
        <v>-202.2</v>
      </c>
      <c r="AI358" s="959" t="s">
        <v>138</v>
      </c>
      <c r="AJ358" s="959">
        <v>-27.3</v>
      </c>
      <c r="AK358" s="959" t="s">
        <v>138</v>
      </c>
      <c r="AL358" s="969">
        <v>457</v>
      </c>
      <c r="AM358" s="964">
        <v>1.3</v>
      </c>
      <c r="AN358" s="959">
        <v>0.39</v>
      </c>
      <c r="AO358" s="845" t="str">
        <f t="shared" si="93"/>
        <v>n/a</v>
      </c>
      <c r="AP358" s="846">
        <f t="shared" si="94"/>
        <v>8.1201863026834147</v>
      </c>
      <c r="AQ358" s="680" t="str">
        <f t="shared" si="95"/>
        <v>n/a</v>
      </c>
      <c r="AR358" s="745">
        <f>INDEX(Historical!$C$7:$C$1452,MATCH(B358,Historical!$B$7:$B$1452,0))*IF(AH358="n/a",1.03,IF(AH358&lt;0,1.01,IF(AH358&gt;10,1.1,(1+AH358/100))))</f>
        <v>0.88880000000000003</v>
      </c>
      <c r="AS358" s="678">
        <f t="shared" si="96"/>
        <v>0.91546400000000006</v>
      </c>
      <c r="AT358" s="678">
        <f t="shared" si="101"/>
        <v>0.94292792000000003</v>
      </c>
      <c r="AU358" s="678">
        <f t="shared" si="101"/>
        <v>0.97121575760000001</v>
      </c>
      <c r="AV358" s="678">
        <f t="shared" si="101"/>
        <v>1.0003522303280001</v>
      </c>
      <c r="AW358" s="745">
        <f t="shared" si="98"/>
        <v>4.7187599079279998</v>
      </c>
      <c r="AX358" s="854">
        <f t="shared" si="99"/>
        <v>11.523223218383393</v>
      </c>
      <c r="AY358" s="1090">
        <v>0.82</v>
      </c>
      <c r="AZ358" s="964">
        <v>34.04</v>
      </c>
      <c r="BA358" s="964">
        <v>-7.0000000000000009</v>
      </c>
      <c r="BB358" s="964">
        <v>4.83</v>
      </c>
      <c r="BC358" s="964">
        <v>10.32</v>
      </c>
      <c r="BE358" s="701">
        <v>2005</v>
      </c>
      <c r="BF358" s="986" t="e">
        <f>#VALUE!</f>
        <v>#VALUE!</v>
      </c>
      <c r="BG358" s="972">
        <v>-0.89999999999999991</v>
      </c>
    </row>
    <row r="359" spans="1:59" ht="11.25" customHeight="1" x14ac:dyDescent="0.2">
      <c r="A359" s="645" t="s">
        <v>4266</v>
      </c>
      <c r="B359" s="651" t="s">
        <v>4267</v>
      </c>
      <c r="C359" s="1080" t="s">
        <v>109</v>
      </c>
      <c r="D359" s="1080" t="s">
        <v>4427</v>
      </c>
      <c r="E359" s="835">
        <v>7</v>
      </c>
      <c r="F359" s="554">
        <v>612</v>
      </c>
      <c r="G359" s="554" t="s">
        <v>38</v>
      </c>
      <c r="H359" s="554" t="s">
        <v>38</v>
      </c>
      <c r="I359" s="966">
        <v>21.03</v>
      </c>
      <c r="J359" s="745">
        <f t="shared" si="86"/>
        <v>1.9020446980504042</v>
      </c>
      <c r="K359" s="968">
        <v>0.1</v>
      </c>
      <c r="L359" s="679">
        <v>4</v>
      </c>
      <c r="M359" s="736">
        <f t="shared" si="87"/>
        <v>0.4</v>
      </c>
      <c r="N359" s="644" t="s">
        <v>147</v>
      </c>
      <c r="O359" s="838">
        <v>7.0000000000000007E-2</v>
      </c>
      <c r="P359" s="958">
        <v>43265</v>
      </c>
      <c r="Q359" s="958">
        <v>43282</v>
      </c>
      <c r="R359" s="736">
        <f t="shared" si="88"/>
        <v>42.857142857142847</v>
      </c>
      <c r="S359" s="802">
        <f>IF(INDEX(Historical!$D$7:$D$1452,MATCH(B359,Historical!$B$7:$B$1452,0))=0,"n/a",(INDEX(Historical!$C$7:$C$1452,MATCH(B359,Historical!$B$7:$B$1452,0))/INDEX(Historical!$D$7:$D$1452,MATCH(B359,Historical!$B$7:$B$1452,0))-1)*100)</f>
        <v>33.845999999999975</v>
      </c>
      <c r="T359" s="802">
        <f>IF(INDEX(Historical!$F$7:$F$1452,MATCH(B359,Historical!$B$7:$B$1452,0))=0,"n/a",((INDEX(Historical!$C$7:$C$1452,MATCH(B359,Historical!$B$7:$B$1452,0))/INDEX(Historical!$F$7:$F$1452,MATCH(B359,Historical!$B$7:$B$1452,0)))^(1/3)-1)*100)</f>
        <v>14.271427117218938</v>
      </c>
      <c r="U359" s="802">
        <f>IF(INDEX(Historical!$I$7:$I$1452,MATCH(B359,Historical!$B$7:$B$1452,0))=0,"n/a",((INDEX(Historical!$C$7:$C$1452,MATCH(B359,Historical!$B$7:$B$1452,0))/INDEX(Historical!$I$7:$I$1452,MATCH(B359,Historical!$B$7:$B$1452,0)))^(1/5)-1)*100)</f>
        <v>10.02856803611496</v>
      </c>
      <c r="V359" s="802">
        <f>IF(INDEX(Historical!$O$7:$O$1452,MATCH(B359,Historical!$B$7:$B$1452,0))=0,"n/a",((INDEX(Historical!$C$7:$C$1452,MATCH(B359,Historical!$B$7:$B$1452,0))/INDEX(Historical!$O$7:$O$1452,MATCH(B359,Historical!$B$7:$B$1452,0)))^(1/10)-1)*100)</f>
        <v>-7.9603403261319432</v>
      </c>
      <c r="W359" s="803" t="str">
        <f t="shared" si="89"/>
        <v>n/a</v>
      </c>
      <c r="X359" s="804">
        <f t="shared" si="90"/>
        <v>0.20508319092259633</v>
      </c>
      <c r="Y359" s="771"/>
      <c r="Z359" s="745">
        <f t="shared" si="91"/>
        <v>24.539877300613501</v>
      </c>
      <c r="AA359" s="678">
        <f t="shared" si="92"/>
        <v>12.901840490797548</v>
      </c>
      <c r="AB359" s="679">
        <v>12</v>
      </c>
      <c r="AC359" s="959">
        <v>1.63</v>
      </c>
      <c r="AD359" s="959" t="s">
        <v>138</v>
      </c>
      <c r="AE359" s="959">
        <v>2.29</v>
      </c>
      <c r="AF359" s="959">
        <v>1.34</v>
      </c>
      <c r="AG359" s="959">
        <v>6.2</v>
      </c>
      <c r="AH359" s="959">
        <v>3.8</v>
      </c>
      <c r="AI359" s="959" t="s">
        <v>138</v>
      </c>
      <c r="AJ359" s="959">
        <v>48.9</v>
      </c>
      <c r="AK359" s="959" t="s">
        <v>138</v>
      </c>
      <c r="AL359" s="969">
        <v>127.65</v>
      </c>
      <c r="AM359" s="964">
        <v>0.89999999999999991</v>
      </c>
      <c r="AN359" s="959">
        <v>0.52</v>
      </c>
      <c r="AO359" s="845">
        <f t="shared" si="93"/>
        <v>-0.97122775663218341</v>
      </c>
      <c r="AP359" s="846">
        <f t="shared" si="94"/>
        <v>11.930612734165365</v>
      </c>
      <c r="AQ359" s="680">
        <f t="shared" si="95"/>
        <v>-12.342925093372548</v>
      </c>
      <c r="AR359" s="745">
        <f>INDEX(Historical!$C$7:$C$1452,MATCH(B359,Historical!$B$7:$B$1452,0))*IF(AH359="n/a",1.03,IF(AH359&lt;0,1.01,IF(AH359&gt;10,1.1,(1+AH359/100))))</f>
        <v>0.27786429600000001</v>
      </c>
      <c r="AS359" s="678">
        <f t="shared" si="96"/>
        <v>0.28620022488000002</v>
      </c>
      <c r="AT359" s="678">
        <f t="shared" si="101"/>
        <v>0.29478623162640005</v>
      </c>
      <c r="AU359" s="678">
        <f t="shared" si="101"/>
        <v>0.30362981857519206</v>
      </c>
      <c r="AV359" s="678">
        <f t="shared" si="101"/>
        <v>0.31273871313244783</v>
      </c>
      <c r="AW359" s="745">
        <f t="shared" si="98"/>
        <v>1.4752192842140399</v>
      </c>
      <c r="AX359" s="854">
        <f t="shared" si="99"/>
        <v>7.0148325450025668</v>
      </c>
      <c r="AY359" s="1090">
        <v>0.25</v>
      </c>
      <c r="AZ359" s="964">
        <v>9.36</v>
      </c>
      <c r="BA359" s="964">
        <v>-15.47</v>
      </c>
      <c r="BB359" s="964">
        <v>-7.79</v>
      </c>
      <c r="BC359" s="964">
        <v>-3.7900000000000005</v>
      </c>
      <c r="BE359" s="701">
        <v>2012</v>
      </c>
      <c r="BF359" s="986" t="e">
        <f>#VALUE!</f>
        <v>#VALUE!</v>
      </c>
      <c r="BG359" s="972">
        <v>0.4</v>
      </c>
    </row>
    <row r="360" spans="1:59" s="882" customFormat="1" ht="11.25" customHeight="1" x14ac:dyDescent="0.2">
      <c r="A360" s="740" t="s">
        <v>619</v>
      </c>
      <c r="B360" s="890" t="s">
        <v>620</v>
      </c>
      <c r="C360" s="1080" t="s">
        <v>109</v>
      </c>
      <c r="D360" s="1080" t="s">
        <v>4427</v>
      </c>
      <c r="E360" s="862">
        <v>17</v>
      </c>
      <c r="F360" s="554">
        <v>189</v>
      </c>
      <c r="G360" s="1179" t="s">
        <v>107</v>
      </c>
      <c r="H360" s="1179" t="s">
        <v>107</v>
      </c>
      <c r="I360" s="863">
        <v>103.59</v>
      </c>
      <c r="J360" s="864">
        <f t="shared" si="86"/>
        <v>0.52804324741770448</v>
      </c>
      <c r="K360" s="865">
        <v>0.54700000000000004</v>
      </c>
      <c r="L360" s="866">
        <v>1</v>
      </c>
      <c r="M360" s="867">
        <f t="shared" si="87"/>
        <v>0.54700000000000004</v>
      </c>
      <c r="N360" s="868" t="s">
        <v>621</v>
      </c>
      <c r="O360" s="869">
        <v>0.49399999999999999</v>
      </c>
      <c r="P360" s="870">
        <v>43252</v>
      </c>
      <c r="Q360" s="870">
        <v>43292</v>
      </c>
      <c r="R360" s="867">
        <f t="shared" si="88"/>
        <v>10.728744939271264</v>
      </c>
      <c r="S360" s="802">
        <f>IF(INDEX(Historical!$D$7:$D$1452,MATCH(B360,Historical!$B$7:$B$1452,0))=0,"n/a",(INDEX(Historical!$C$7:$C$1452,MATCH(B360,Historical!$B$7:$B$1452,0))/INDEX(Historical!$D$7:$D$1452,MATCH(B360,Historical!$B$7:$B$1452,0))-1)*100)</f>
        <v>16.669822037107163</v>
      </c>
      <c r="T360" s="802">
        <f>IF(INDEX(Historical!$F$7:$F$1452,MATCH(B360,Historical!$B$7:$B$1452,0))=0,"n/a",((INDEX(Historical!$C$7:$C$1452,MATCH(B360,Historical!$B$7:$B$1452,0))/INDEX(Historical!$F$7:$F$1452,MATCH(B360,Historical!$B$7:$B$1452,0)))^(1/3)-1)*100)</f>
        <v>12.138614448048092</v>
      </c>
      <c r="U360" s="802">
        <f>IF(INDEX(Historical!$I$7:$I$1452,MATCH(B360,Historical!$B$7:$B$1452,0))=0,"n/a",((INDEX(Historical!$C$7:$C$1452,MATCH(B360,Historical!$B$7:$B$1452,0))/INDEX(Historical!$I$7:$I$1452,MATCH(B360,Historical!$B$7:$B$1452,0)))^(1/5)-1)*100)</f>
        <v>15.029593461357926</v>
      </c>
      <c r="V360" s="802">
        <f>IF(INDEX(Historical!$O$7:$O$1452,MATCH(B360,Historical!$B$7:$B$1452,0))=0,"n/a",((INDEX(Historical!$C$7:$C$1452,MATCH(B360,Historical!$B$7:$B$1452,0))/INDEX(Historical!$O$7:$O$1452,MATCH(B360,Historical!$B$7:$B$1452,0)))^(1/10)-1)*100)</f>
        <v>17.00981855798873</v>
      </c>
      <c r="W360" s="871">
        <f t="shared" si="89"/>
        <v>0.88358340861309292</v>
      </c>
      <c r="X360" s="872">
        <f t="shared" si="90"/>
        <v>0.70231745146532365</v>
      </c>
      <c r="Y360" s="883" t="s">
        <v>4242</v>
      </c>
      <c r="Z360" s="864">
        <f t="shared" si="91"/>
        <v>18.732876712328768</v>
      </c>
      <c r="AA360" s="874">
        <f t="shared" si="92"/>
        <v>35.476027397260275</v>
      </c>
      <c r="AB360" s="866">
        <v>3</v>
      </c>
      <c r="AC360" s="875">
        <v>2.92</v>
      </c>
      <c r="AD360" s="875">
        <v>1.18</v>
      </c>
      <c r="AE360" s="875">
        <v>7.05</v>
      </c>
      <c r="AF360" s="875">
        <v>5.32</v>
      </c>
      <c r="AG360" s="875" t="s">
        <v>138</v>
      </c>
      <c r="AH360" s="875">
        <v>25.2</v>
      </c>
      <c r="AI360" s="875">
        <v>22.49</v>
      </c>
      <c r="AJ360" s="875">
        <v>21.4</v>
      </c>
      <c r="AK360" s="875">
        <v>30</v>
      </c>
      <c r="AL360" s="876">
        <v>84810</v>
      </c>
      <c r="AM360" s="877" t="s">
        <v>138</v>
      </c>
      <c r="AN360" s="875">
        <v>0.79</v>
      </c>
      <c r="AO360" s="878">
        <f t="shared" si="93"/>
        <v>-19.918390688484642</v>
      </c>
      <c r="AP360" s="879">
        <f t="shared" si="94"/>
        <v>15.557636708775631</v>
      </c>
      <c r="AQ360" s="880">
        <f t="shared" si="95"/>
        <v>189.62233320379656</v>
      </c>
      <c r="AR360" s="745">
        <f>INDEX(Historical!$C$7:$C$1452,MATCH(B360,Historical!$B$7:$B$1452,0))*IF(AH360="n/a",1.03,IF(AH360&lt;0,1.01,IF(AH360&gt;10,1.1,(1+AH360/100))))</f>
        <v>0.5423</v>
      </c>
      <c r="AS360" s="874">
        <f t="shared" si="96"/>
        <v>0.59653</v>
      </c>
      <c r="AT360" s="874">
        <f t="shared" si="101"/>
        <v>0.65618300000000007</v>
      </c>
      <c r="AU360" s="874">
        <f t="shared" si="101"/>
        <v>0.72180130000000009</v>
      </c>
      <c r="AV360" s="874">
        <f t="shared" si="101"/>
        <v>0.79398143000000021</v>
      </c>
      <c r="AW360" s="864">
        <f t="shared" si="98"/>
        <v>3.3107957300000002</v>
      </c>
      <c r="AX360" s="881">
        <f t="shared" si="99"/>
        <v>3.1960572738681337</v>
      </c>
      <c r="AY360" s="1091">
        <v>0.78</v>
      </c>
      <c r="AZ360" s="877">
        <v>21.26</v>
      </c>
      <c r="BA360" s="877">
        <v>-7.59</v>
      </c>
      <c r="BB360" s="877">
        <v>8.4500000000000011</v>
      </c>
      <c r="BC360" s="877">
        <v>4.9399999999999995</v>
      </c>
      <c r="BD360" s="1007"/>
      <c r="BE360" s="701">
        <v>2002</v>
      </c>
      <c r="BF360" s="986" t="e">
        <f>#VALUE!</f>
        <v>#VALUE!</v>
      </c>
      <c r="BG360" s="938" t="s">
        <v>138</v>
      </c>
    </row>
    <row r="361" spans="1:59" ht="11.25" customHeight="1" x14ac:dyDescent="0.2">
      <c r="A361" s="645" t="s">
        <v>622</v>
      </c>
      <c r="B361" s="651" t="s">
        <v>623</v>
      </c>
      <c r="C361" s="1080" t="s">
        <v>113</v>
      </c>
      <c r="D361" s="1080" t="s">
        <v>4410</v>
      </c>
      <c r="E361" s="835">
        <v>16</v>
      </c>
      <c r="F361" s="554">
        <v>213</v>
      </c>
      <c r="G361" s="554" t="s">
        <v>38</v>
      </c>
      <c r="H361" s="554" t="s">
        <v>107</v>
      </c>
      <c r="I361" s="966">
        <v>40.18</v>
      </c>
      <c r="J361" s="745">
        <f t="shared" si="86"/>
        <v>1.9288203086112496</v>
      </c>
      <c r="K361" s="968">
        <v>0.19375000000000001</v>
      </c>
      <c r="L361" s="679">
        <v>4</v>
      </c>
      <c r="M361" s="736">
        <f t="shared" si="87"/>
        <v>0.77500000000000002</v>
      </c>
      <c r="N361" s="644" t="s">
        <v>153</v>
      </c>
      <c r="O361" s="838">
        <v>0.1925</v>
      </c>
      <c r="P361" s="958">
        <v>43335</v>
      </c>
      <c r="Q361" s="958">
        <v>43371</v>
      </c>
      <c r="R361" s="736">
        <f t="shared" si="88"/>
        <v>0.6493506493506499</v>
      </c>
      <c r="S361" s="802">
        <f>IF(INDEX(Historical!$D$7:$D$1452,MATCH(B361,Historical!$B$7:$B$1452,0))=0,"n/a",(INDEX(Historical!$C$7:$C$1452,MATCH(B361,Historical!$B$7:$B$1452,0))/INDEX(Historical!$D$7:$D$1452,MATCH(B361,Historical!$B$7:$B$1452,0))-1)*100)</f>
        <v>2.7303754266211566</v>
      </c>
      <c r="T361" s="802">
        <f>IF(INDEX(Historical!$F$7:$F$1452,MATCH(B361,Historical!$B$7:$B$1452,0))=0,"n/a",((INDEX(Historical!$C$7:$C$1452,MATCH(B361,Historical!$B$7:$B$1452,0))/INDEX(Historical!$F$7:$F$1452,MATCH(B361,Historical!$B$7:$B$1452,0)))^(1/3)-1)*100)</f>
        <v>2.8084730382178735</v>
      </c>
      <c r="U361" s="802">
        <f>IF(INDEX(Historical!$I$7:$I$1452,MATCH(B361,Historical!$B$7:$B$1452,0))=0,"n/a",((INDEX(Historical!$C$7:$C$1452,MATCH(B361,Historical!$B$7:$B$1452,0))/INDEX(Historical!$I$7:$I$1452,MATCH(B361,Historical!$B$7:$B$1452,0)))^(1/5)-1)*100)</f>
        <v>2.8928502041750015</v>
      </c>
      <c r="V361" s="802">
        <f>IF(INDEX(Historical!$O$7:$O$1452,MATCH(B361,Historical!$B$7:$B$1452,0))=0,"n/a",((INDEX(Historical!$C$7:$C$1452,MATCH(B361,Historical!$B$7:$B$1452,0))/INDEX(Historical!$O$7:$O$1452,MATCH(B361,Historical!$B$7:$B$1452,0)))^(1/10)-1)*100)</f>
        <v>10.391299883374504</v>
      </c>
      <c r="W361" s="803">
        <f t="shared" si="89"/>
        <v>0.27839156184910024</v>
      </c>
      <c r="X361" s="804">
        <f t="shared" si="90"/>
        <v>0.20516668114716327</v>
      </c>
      <c r="Y361" s="967" t="s">
        <v>4072</v>
      </c>
      <c r="Z361" s="745">
        <f t="shared" si="91"/>
        <v>75.242718446601941</v>
      </c>
      <c r="AA361" s="678">
        <f t="shared" si="92"/>
        <v>39.009708737864074</v>
      </c>
      <c r="AB361" s="679">
        <v>12</v>
      </c>
      <c r="AC361" s="959">
        <v>1.03</v>
      </c>
      <c r="AD361" s="959">
        <v>2.5299999999999998</v>
      </c>
      <c r="AE361" s="959">
        <v>1.48</v>
      </c>
      <c r="AF361" s="959">
        <v>7.09</v>
      </c>
      <c r="AG361" s="959">
        <v>17.8</v>
      </c>
      <c r="AH361" s="959">
        <v>18.399999999999999</v>
      </c>
      <c r="AI361" s="959">
        <v>14.91</v>
      </c>
      <c r="AJ361" s="959">
        <v>14.099999999999998</v>
      </c>
      <c r="AK361" s="959">
        <v>15.440000000000001</v>
      </c>
      <c r="AL361" s="969">
        <v>2980</v>
      </c>
      <c r="AM361" s="964">
        <v>0.2</v>
      </c>
      <c r="AN361" s="959">
        <v>0.02</v>
      </c>
      <c r="AO361" s="845">
        <f t="shared" si="93"/>
        <v>-34.188038225077825</v>
      </c>
      <c r="AP361" s="846">
        <f t="shared" si="94"/>
        <v>4.8216705127862509</v>
      </c>
      <c r="AQ361" s="680">
        <f t="shared" si="95"/>
        <v>250.6050864506841</v>
      </c>
      <c r="AR361" s="745">
        <f>INDEX(Historical!$C$7:$C$1452,MATCH(B361,Historical!$B$7:$B$1452,0))*IF(AH361="n/a",1.03,IF(AH361&lt;0,1.01,IF(AH361&gt;10,1.1,(1+AH361/100))))</f>
        <v>0.8277500000000001</v>
      </c>
      <c r="AS361" s="678">
        <f t="shared" si="96"/>
        <v>0.91052500000000014</v>
      </c>
      <c r="AT361" s="678">
        <f t="shared" si="101"/>
        <v>1.0015775000000002</v>
      </c>
      <c r="AU361" s="678">
        <f t="shared" si="101"/>
        <v>1.1017352500000004</v>
      </c>
      <c r="AV361" s="678">
        <f t="shared" si="101"/>
        <v>1.2119087750000006</v>
      </c>
      <c r="AW361" s="745">
        <f t="shared" si="98"/>
        <v>5.0534965250000017</v>
      </c>
      <c r="AX361" s="854">
        <f t="shared" si="99"/>
        <v>12.577144163763071</v>
      </c>
      <c r="AY361" s="1090">
        <v>0.91</v>
      </c>
      <c r="AZ361" s="964">
        <v>14.67</v>
      </c>
      <c r="BA361" s="964">
        <v>-28.51</v>
      </c>
      <c r="BB361" s="964">
        <v>-6.13</v>
      </c>
      <c r="BC361" s="964">
        <v>-2.75</v>
      </c>
      <c r="BE361" s="701">
        <v>2003</v>
      </c>
      <c r="BF361" s="986" t="e">
        <f>#VALUE!</f>
        <v>#VALUE!</v>
      </c>
      <c r="BG361" s="972">
        <v>10.7</v>
      </c>
    </row>
    <row r="362" spans="1:59" ht="11.25" customHeight="1" x14ac:dyDescent="0.2">
      <c r="A362" s="667" t="s">
        <v>1284</v>
      </c>
      <c r="B362" s="651" t="s">
        <v>1285</v>
      </c>
      <c r="C362" s="1080" t="s">
        <v>4407</v>
      </c>
      <c r="D362" s="1080" t="s">
        <v>4408</v>
      </c>
      <c r="E362" s="835">
        <v>7</v>
      </c>
      <c r="F362" s="554">
        <v>627</v>
      </c>
      <c r="G362" s="554" t="s">
        <v>107</v>
      </c>
      <c r="H362" s="554" t="s">
        <v>107</v>
      </c>
      <c r="I362" s="966">
        <v>25.31</v>
      </c>
      <c r="J362" s="745">
        <f t="shared" si="86"/>
        <v>4.8992493085736868</v>
      </c>
      <c r="K362" s="968">
        <v>0.31</v>
      </c>
      <c r="L362" s="679">
        <v>4</v>
      </c>
      <c r="M362" s="736">
        <f t="shared" si="87"/>
        <v>1.24</v>
      </c>
      <c r="N362" s="644" t="s">
        <v>591</v>
      </c>
      <c r="O362" s="838">
        <v>0.30499999999999999</v>
      </c>
      <c r="P362" s="958">
        <v>43374</v>
      </c>
      <c r="Q362" s="958">
        <v>43378</v>
      </c>
      <c r="R362" s="736">
        <f t="shared" si="88"/>
        <v>1.6393442622950833</v>
      </c>
      <c r="S362" s="802">
        <f>IF(INDEX(Historical!$D$7:$D$1452,MATCH(B362,Historical!$B$7:$B$1452,0))=0,"n/a",(INDEX(Historical!$C$7:$C$1452,MATCH(B362,Historical!$B$7:$B$1452,0))/INDEX(Historical!$D$7:$D$1452,MATCH(B362,Historical!$B$7:$B$1452,0))-1)*100)</f>
        <v>1.6877637130801482</v>
      </c>
      <c r="T362" s="802">
        <f>IF(INDEX(Historical!$F$7:$F$1452,MATCH(B362,Historical!$B$7:$B$1452,0))=0,"n/a",((INDEX(Historical!$C$7:$C$1452,MATCH(B362,Historical!$B$7:$B$1452,0))/INDEX(Historical!$F$7:$F$1452,MATCH(B362,Historical!$B$7:$B$1452,0)))^(1/3)-1)*100)</f>
        <v>1.495947983426138</v>
      </c>
      <c r="U362" s="802">
        <f>IF(INDEX(Historical!$I$7:$I$1452,MATCH(B362,Historical!$B$7:$B$1452,0))=0,"n/a",((INDEX(Historical!$C$7:$C$1452,MATCH(B362,Historical!$B$7:$B$1452,0))/INDEX(Historical!$I$7:$I$1452,MATCH(B362,Historical!$B$7:$B$1452,0)))^(1/5)-1)*100)</f>
        <v>25.745999664166554</v>
      </c>
      <c r="V362" s="802" t="str">
        <f>IF(INDEX(Historical!$O$7:$O$1452,MATCH(B362,Historical!$B$7:$B$1452,0))=0,"n/a",((INDEX(Historical!$C$7:$C$1452,MATCH(B362,Historical!$B$7:$B$1452,0))/INDEX(Historical!$O$7:$O$1452,MATCH(B362,Historical!$B$7:$B$1452,0)))^(1/10)-1)*100)</f>
        <v>n/a</v>
      </c>
      <c r="W362" s="803" t="str">
        <f t="shared" si="89"/>
        <v>n/a</v>
      </c>
      <c r="X362" s="804">
        <f t="shared" si="90"/>
        <v>0.8877930918678123</v>
      </c>
      <c r="Y362" s="754"/>
      <c r="Z362" s="745">
        <f t="shared" si="91"/>
        <v>108.77192982456141</v>
      </c>
      <c r="AA362" s="678">
        <f t="shared" si="92"/>
        <v>22.201754385964914</v>
      </c>
      <c r="AB362" s="679">
        <v>12</v>
      </c>
      <c r="AC362" s="959">
        <v>1.1399999999999999</v>
      </c>
      <c r="AD362" s="959" t="s">
        <v>138</v>
      </c>
      <c r="AE362" s="959">
        <v>7.87</v>
      </c>
      <c r="AF362" s="959">
        <v>1.57</v>
      </c>
      <c r="AG362" s="959">
        <v>7.3</v>
      </c>
      <c r="AH362" s="959">
        <v>5.4</v>
      </c>
      <c r="AI362" s="959">
        <v>-69.17</v>
      </c>
      <c r="AJ362" s="959">
        <v>28.999999999999996</v>
      </c>
      <c r="AK362" s="959" t="s">
        <v>138</v>
      </c>
      <c r="AL362" s="969">
        <v>5490</v>
      </c>
      <c r="AM362" s="964">
        <v>0.47000000000000003</v>
      </c>
      <c r="AN362" s="959">
        <v>0.78</v>
      </c>
      <c r="AO362" s="845">
        <f t="shared" si="93"/>
        <v>8.4434945867753264</v>
      </c>
      <c r="AP362" s="846">
        <f t="shared" si="94"/>
        <v>30.645248972740241</v>
      </c>
      <c r="AQ362" s="680">
        <f t="shared" si="95"/>
        <v>24.466424541747923</v>
      </c>
      <c r="AR362" s="745">
        <f>INDEX(Historical!$C$7:$C$1452,MATCH(B362,Historical!$B$7:$B$1452,0))*IF(AH362="n/a",1.03,IF(AH362&lt;0,1.01,IF(AH362&gt;10,1.1,(1+AH362/100))))</f>
        <v>1.2700699999999998</v>
      </c>
      <c r="AS362" s="678">
        <f t="shared" si="96"/>
        <v>1.2827706999999999</v>
      </c>
      <c r="AT362" s="678">
        <f t="shared" si="101"/>
        <v>1.321253821</v>
      </c>
      <c r="AU362" s="678">
        <f t="shared" si="101"/>
        <v>1.3608914356299999</v>
      </c>
      <c r="AV362" s="678">
        <f t="shared" si="101"/>
        <v>1.4017181786988999</v>
      </c>
      <c r="AW362" s="745">
        <f t="shared" si="98"/>
        <v>6.6367041353289</v>
      </c>
      <c r="AX362" s="854">
        <f t="shared" si="99"/>
        <v>26.221667859853419</v>
      </c>
      <c r="AY362" s="1090">
        <v>0.38</v>
      </c>
      <c r="AZ362" s="964">
        <v>5.2200000000000006</v>
      </c>
      <c r="BA362" s="964">
        <v>-15.939999999999998</v>
      </c>
      <c r="BB362" s="964">
        <v>-5.13</v>
      </c>
      <c r="BC362" s="964">
        <v>-4.3600000000000003</v>
      </c>
      <c r="BE362" s="701">
        <v>2012</v>
      </c>
      <c r="BF362" s="986" t="e">
        <f>#VALUE!</f>
        <v>#VALUE!</v>
      </c>
      <c r="BG362" s="972">
        <v>3.8</v>
      </c>
    </row>
    <row r="363" spans="1:59" ht="11.25" customHeight="1" x14ac:dyDescent="0.2">
      <c r="A363" s="667" t="s">
        <v>1288</v>
      </c>
      <c r="B363" s="651" t="s">
        <v>1289</v>
      </c>
      <c r="C363" s="1080" t="s">
        <v>109</v>
      </c>
      <c r="D363" s="1080" t="s">
        <v>4427</v>
      </c>
      <c r="E363" s="835">
        <v>6</v>
      </c>
      <c r="F363" s="554">
        <v>706</v>
      </c>
      <c r="G363" s="554" t="s">
        <v>107</v>
      </c>
      <c r="H363" s="554" t="s">
        <v>107</v>
      </c>
      <c r="I363" s="966">
        <v>81</v>
      </c>
      <c r="J363" s="745">
        <f t="shared" si="86"/>
        <v>2.3362962962962963</v>
      </c>
      <c r="K363" s="968">
        <v>0.47310000000000002</v>
      </c>
      <c r="L363" s="679">
        <v>4</v>
      </c>
      <c r="M363" s="736">
        <f t="shared" si="87"/>
        <v>1.8924000000000001</v>
      </c>
      <c r="N363" s="644" t="s">
        <v>128</v>
      </c>
      <c r="O363" s="838">
        <v>0.43009999999999998</v>
      </c>
      <c r="P363" s="958">
        <v>43181</v>
      </c>
      <c r="Q363" s="958">
        <v>43200</v>
      </c>
      <c r="R363" s="736">
        <f t="shared" si="88"/>
        <v>9.9976749593117979</v>
      </c>
      <c r="S363" s="802">
        <f>IF(INDEX(Historical!$D$7:$D$1452,MATCH(B363,Historical!$B$7:$B$1452,0))=0,"n/a",(INDEX(Historical!$C$7:$C$1452,MATCH(B363,Historical!$B$7:$B$1452,0))/INDEX(Historical!$D$7:$D$1452,MATCH(B363,Historical!$B$7:$B$1452,0))-1)*100)</f>
        <v>8.9842483956699137</v>
      </c>
      <c r="T363" s="802">
        <f>IF(INDEX(Historical!$F$7:$F$1452,MATCH(B363,Historical!$B$7:$B$1452,0))=0,"n/a",((INDEX(Historical!$C$7:$C$1452,MATCH(B363,Historical!$B$7:$B$1452,0))/INDEX(Historical!$F$7:$F$1452,MATCH(B363,Historical!$B$7:$B$1452,0)))^(1/3)-1)*100)</f>
        <v>5.821686266483983</v>
      </c>
      <c r="U363" s="802">
        <f>IF(INDEX(Historical!$I$7:$I$1452,MATCH(B363,Historical!$B$7:$B$1452,0))=0,"n/a",((INDEX(Historical!$C$7:$C$1452,MATCH(B363,Historical!$B$7:$B$1452,0))/INDEX(Historical!$I$7:$I$1452,MATCH(B363,Historical!$B$7:$B$1452,0)))^(1/5)-1)*100)</f>
        <v>5.4937746852231406</v>
      </c>
      <c r="V363" s="802">
        <f>IF(INDEX(Historical!$O$7:$O$1452,MATCH(B363,Historical!$B$7:$B$1452,0))=0,"n/a",((INDEX(Historical!$C$7:$C$1452,MATCH(B363,Historical!$B$7:$B$1452,0))/INDEX(Historical!$O$7:$O$1452,MATCH(B363,Historical!$B$7:$B$1452,0)))^(1/10)-1)*100)</f>
        <v>4.3852118412921026</v>
      </c>
      <c r="W363" s="803">
        <f t="shared" si="89"/>
        <v>1.2527957334905855</v>
      </c>
      <c r="X363" s="804" t="str">
        <f t="shared" si="90"/>
        <v>n/a</v>
      </c>
      <c r="Y363" s="759"/>
      <c r="Z363" s="745" t="str">
        <f t="shared" si="91"/>
        <v>n/a</v>
      </c>
      <c r="AA363" s="678" t="str">
        <f t="shared" si="92"/>
        <v>n/a</v>
      </c>
      <c r="AB363" s="679">
        <v>12</v>
      </c>
      <c r="AC363" s="959" t="s">
        <v>138</v>
      </c>
      <c r="AD363" s="959" t="s">
        <v>138</v>
      </c>
      <c r="AE363" s="959" t="s">
        <v>138</v>
      </c>
      <c r="AF363" s="959" t="s">
        <v>138</v>
      </c>
      <c r="AG363" s="959" t="s">
        <v>138</v>
      </c>
      <c r="AH363" s="959" t="s">
        <v>138</v>
      </c>
      <c r="AI363" s="959" t="s">
        <v>138</v>
      </c>
      <c r="AJ363" s="959" t="s">
        <v>138</v>
      </c>
      <c r="AK363" s="959" t="s">
        <v>138</v>
      </c>
      <c r="AL363" s="969" t="s">
        <v>138</v>
      </c>
      <c r="AM363" s="964" t="s">
        <v>138</v>
      </c>
      <c r="AN363" s="959" t="s">
        <v>138</v>
      </c>
      <c r="AO363" s="845" t="str">
        <f t="shared" si="93"/>
        <v>n/a</v>
      </c>
      <c r="AP363" s="846">
        <f t="shared" si="94"/>
        <v>7.8300709815194374</v>
      </c>
      <c r="AQ363" s="680" t="str">
        <f t="shared" si="95"/>
        <v>n/a</v>
      </c>
      <c r="AR363" s="745">
        <f>INDEX(Historical!$C$7:$C$1452,MATCH(B363,Historical!$B$7:$B$1452,0))*IF(AH363="n/a",1.03,IF(AH363&lt;0,1.01,IF(AH363&gt;10,1.1,(1+AH363/100))))</f>
        <v>1.7317390000000001</v>
      </c>
      <c r="AS363" s="678">
        <f t="shared" si="96"/>
        <v>1.7836911700000002</v>
      </c>
      <c r="AT363" s="678">
        <f t="shared" si="101"/>
        <v>1.8372019051000004</v>
      </c>
      <c r="AU363" s="678">
        <f t="shared" si="101"/>
        <v>1.8923179622530004</v>
      </c>
      <c r="AV363" s="678">
        <f t="shared" si="101"/>
        <v>1.9490875011205904</v>
      </c>
      <c r="AW363" s="745">
        <f t="shared" si="98"/>
        <v>9.1940375384735908</v>
      </c>
      <c r="AX363" s="854">
        <f t="shared" si="99"/>
        <v>11.350663627745174</v>
      </c>
      <c r="AY363" s="1090" t="s">
        <v>138</v>
      </c>
      <c r="AZ363" s="964" t="s">
        <v>138</v>
      </c>
      <c r="BA363" s="964" t="s">
        <v>138</v>
      </c>
      <c r="BB363" s="964" t="s">
        <v>138</v>
      </c>
      <c r="BC363" s="964" t="s">
        <v>138</v>
      </c>
      <c r="BD363" s="1006" t="s">
        <v>4351</v>
      </c>
      <c r="BE363" s="701">
        <v>2013</v>
      </c>
      <c r="BF363" s="986" t="e">
        <f>#VALUE!</f>
        <v>#VALUE!</v>
      </c>
      <c r="BG363" s="972" t="s">
        <v>138</v>
      </c>
    </row>
    <row r="364" spans="1:59" ht="11.25" customHeight="1" x14ac:dyDescent="0.2">
      <c r="A364" s="645" t="s">
        <v>4264</v>
      </c>
      <c r="B364" s="651" t="s">
        <v>4265</v>
      </c>
      <c r="C364" s="1080" t="s">
        <v>113</v>
      </c>
      <c r="D364" s="1080" t="s">
        <v>4433</v>
      </c>
      <c r="E364" s="835">
        <v>12</v>
      </c>
      <c r="F364" s="554">
        <v>305</v>
      </c>
      <c r="G364" s="554" t="s">
        <v>107</v>
      </c>
      <c r="H364" s="554" t="s">
        <v>107</v>
      </c>
      <c r="I364" s="966">
        <v>77.48</v>
      </c>
      <c r="J364" s="745">
        <f t="shared" si="86"/>
        <v>0.18069179143004646</v>
      </c>
      <c r="K364" s="968">
        <v>7.0000000000000007E-2</v>
      </c>
      <c r="L364" s="679">
        <v>2</v>
      </c>
      <c r="M364" s="736">
        <f t="shared" si="87"/>
        <v>0.14000000000000001</v>
      </c>
      <c r="N364" s="644" t="s">
        <v>232</v>
      </c>
      <c r="O364" s="838">
        <v>0.06</v>
      </c>
      <c r="P364" s="958">
        <v>43467</v>
      </c>
      <c r="Q364" s="958">
        <v>43482</v>
      </c>
      <c r="R364" s="736">
        <f t="shared" si="88"/>
        <v>16.666666666666682</v>
      </c>
      <c r="S364" s="802">
        <f>IF(INDEX(Historical!$D$7:$D$1452,MATCH(B364,Historical!$B$7:$B$1452,0))=0,"n/a",(INDEX(Historical!$C$7:$C$1452,MATCH(B364,Historical!$B$7:$B$1452,0))/INDEX(Historical!$D$7:$D$1452,MATCH(B364,Historical!$B$7:$B$1452,0))-1)*100)</f>
        <v>11.111111111111116</v>
      </c>
      <c r="T364" s="802">
        <f>IF(INDEX(Historical!$F$7:$F$1452,MATCH(B364,Historical!$B$7:$B$1452,0))=0,"n/a",((INDEX(Historical!$C$7:$C$1452,MATCH(B364,Historical!$B$7:$B$1452,0))/INDEX(Historical!$F$7:$F$1452,MATCH(B364,Historical!$B$7:$B$1452,0)))^(1/3)-1)*100)</f>
        <v>18.563110149668759</v>
      </c>
      <c r="U364" s="802">
        <f>IF(INDEX(Historical!$I$7:$I$1452,MATCH(B364,Historical!$B$7:$B$1452,0))=0,"n/a",((INDEX(Historical!$C$7:$C$1452,MATCH(B364,Historical!$B$7:$B$1452,0))/INDEX(Historical!$I$7:$I$1452,MATCH(B364,Historical!$B$7:$B$1452,0)))^(1/5)-1)*100)</f>
        <v>18.277803460425844</v>
      </c>
      <c r="V364" s="802">
        <f>IF(INDEX(Historical!$O$7:$O$1452,MATCH(B364,Historical!$B$7:$B$1452,0))=0,"n/a",((INDEX(Historical!$C$7:$C$1452,MATCH(B364,Historical!$B$7:$B$1452,0))/INDEX(Historical!$O$7:$O$1452,MATCH(B364,Historical!$B$7:$B$1452,0)))^(1/10)-1)*100)</f>
        <v>19.827915935573781</v>
      </c>
      <c r="W364" s="803">
        <f t="shared" si="89"/>
        <v>0.92182171438568383</v>
      </c>
      <c r="X364" s="804">
        <f t="shared" si="90"/>
        <v>1.0042749154080135</v>
      </c>
      <c r="Y364" s="771"/>
      <c r="Z364" s="745">
        <f t="shared" si="91"/>
        <v>7.7348066298342548</v>
      </c>
      <c r="AA364" s="678">
        <f t="shared" si="92"/>
        <v>42.806629834254146</v>
      </c>
      <c r="AB364" s="679">
        <v>10</v>
      </c>
      <c r="AC364" s="959">
        <v>1.81</v>
      </c>
      <c r="AD364" s="959">
        <v>2.85</v>
      </c>
      <c r="AE364" s="959">
        <v>5.28</v>
      </c>
      <c r="AF364" s="959">
        <v>7.37</v>
      </c>
      <c r="AG364" s="959">
        <v>19.8</v>
      </c>
      <c r="AH364" s="959">
        <v>31.8</v>
      </c>
      <c r="AI364" s="959">
        <v>11.24</v>
      </c>
      <c r="AJ364" s="959">
        <v>18.2</v>
      </c>
      <c r="AK364" s="959">
        <v>15.040000000000001</v>
      </c>
      <c r="AL364" s="969">
        <v>9390</v>
      </c>
      <c r="AM364" s="964">
        <v>5</v>
      </c>
      <c r="AN364" s="959">
        <v>0.38</v>
      </c>
      <c r="AO364" s="845">
        <f t="shared" si="93"/>
        <v>-24.348134582398256</v>
      </c>
      <c r="AP364" s="846">
        <f t="shared" si="94"/>
        <v>18.45849525185589</v>
      </c>
      <c r="AQ364" s="680">
        <f t="shared" si="95"/>
        <v>274.45359414512416</v>
      </c>
      <c r="AR364" s="745">
        <f>INDEX(Historical!$C$7:$C$1452,MATCH(B364,Historical!$B$7:$B$1452,0))*IF(AH364="n/a",1.03,IF(AH364&lt;0,1.01,IF(AH364&gt;10,1.1,(1+AH364/100))))</f>
        <v>0.14080000000000001</v>
      </c>
      <c r="AS364" s="678">
        <f t="shared" si="96"/>
        <v>0.15488000000000002</v>
      </c>
      <c r="AT364" s="678">
        <f t="shared" si="101"/>
        <v>0.17036800000000002</v>
      </c>
      <c r="AU364" s="678">
        <f t="shared" si="101"/>
        <v>0.18740480000000004</v>
      </c>
      <c r="AV364" s="678">
        <f t="shared" si="101"/>
        <v>0.20614528000000007</v>
      </c>
      <c r="AW364" s="745">
        <f t="shared" si="98"/>
        <v>0.85959808000000026</v>
      </c>
      <c r="AX364" s="854">
        <f t="shared" si="99"/>
        <v>1.1094451213216316</v>
      </c>
      <c r="AY364" s="1090">
        <v>0.95</v>
      </c>
      <c r="AZ364" s="964">
        <v>32.76</v>
      </c>
      <c r="BA364" s="964">
        <v>-17.68</v>
      </c>
      <c r="BB364" s="964">
        <v>-6.02</v>
      </c>
      <c r="BC364" s="964">
        <v>-1.79</v>
      </c>
      <c r="BE364" s="701">
        <v>2008</v>
      </c>
      <c r="BF364" s="986" t="e">
        <f>#VALUE!</f>
        <v>#VALUE!</v>
      </c>
      <c r="BG364" s="972">
        <v>9.9</v>
      </c>
    </row>
    <row r="365" spans="1:59" ht="11.25" customHeight="1" x14ac:dyDescent="0.2">
      <c r="A365" s="566" t="s">
        <v>254</v>
      </c>
      <c r="B365" s="651" t="s">
        <v>255</v>
      </c>
      <c r="C365" s="1080" t="s">
        <v>180</v>
      </c>
      <c r="D365" s="1080" t="s">
        <v>4456</v>
      </c>
      <c r="E365" s="835">
        <v>46</v>
      </c>
      <c r="F365" s="554">
        <v>44</v>
      </c>
      <c r="G365" s="554" t="s">
        <v>107</v>
      </c>
      <c r="H365" s="554" t="s">
        <v>107</v>
      </c>
      <c r="I365" s="959">
        <v>47.94</v>
      </c>
      <c r="J365" s="745">
        <f t="shared" si="86"/>
        <v>5.9240717563621192</v>
      </c>
      <c r="K365" s="968">
        <v>0.71</v>
      </c>
      <c r="L365" s="679">
        <v>4</v>
      </c>
      <c r="M365" s="736">
        <f t="shared" si="87"/>
        <v>2.84</v>
      </c>
      <c r="N365" s="644" t="s">
        <v>120</v>
      </c>
      <c r="O365" s="838">
        <v>0.7</v>
      </c>
      <c r="P365" s="958">
        <v>43328</v>
      </c>
      <c r="Q365" s="958">
        <v>43343</v>
      </c>
      <c r="R365" s="736">
        <f t="shared" si="88"/>
        <v>1.4285714285714299</v>
      </c>
      <c r="S365" s="802">
        <f>IF(INDEX(Historical!$D$7:$D$1452,MATCH(B365,Historical!$B$7:$B$1452,0))=0,"n/a",(INDEX(Historical!$C$7:$C$1452,MATCH(B365,Historical!$B$7:$B$1452,0))/INDEX(Historical!$D$7:$D$1452,MATCH(B365,Historical!$B$7:$B$1452,0))-1)*100)</f>
        <v>0.9009009009008917</v>
      </c>
      <c r="T365" s="802">
        <f>IF(INDEX(Historical!$F$7:$F$1452,MATCH(B365,Historical!$B$7:$B$1452,0))=0,"n/a",((INDEX(Historical!$C$7:$C$1452,MATCH(B365,Historical!$B$7:$B$1452,0))/INDEX(Historical!$F$7:$F$1452,MATCH(B365,Historical!$B$7:$B$1452,0)))^(1/3)-1)*100)</f>
        <v>2.1745909858070789</v>
      </c>
      <c r="U365" s="802">
        <f>IF(INDEX(Historical!$I$7:$I$1452,MATCH(B365,Historical!$B$7:$B$1452,0))=0,"n/a",((INDEX(Historical!$C$7:$C$1452,MATCH(B365,Historical!$B$7:$B$1452,0))/INDEX(Historical!$I$7:$I$1452,MATCH(B365,Historical!$B$7:$B$1452,0)))^(1/5)-1)*100)</f>
        <v>58.489319246111336</v>
      </c>
      <c r="V365" s="802">
        <f>IF(INDEX(Historical!$O$7:$O$1452,MATCH(B365,Historical!$B$7:$B$1452,0))=0,"n/a",((INDEX(Historical!$C$7:$C$1452,MATCH(B365,Historical!$B$7:$B$1452,0))/INDEX(Historical!$O$7:$O$1452,MATCH(B365,Historical!$B$7:$B$1452,0)))^(1/10)-1)*100)</f>
        <v>31.579597215492662</v>
      </c>
      <c r="W365" s="803">
        <f t="shared" si="89"/>
        <v>1.8521236622174841</v>
      </c>
      <c r="X365" s="804" t="str">
        <f t="shared" si="90"/>
        <v>n/a</v>
      </c>
      <c r="Y365" s="759" t="s">
        <v>256</v>
      </c>
      <c r="Z365" s="745" t="str">
        <f t="shared" si="91"/>
        <v>n/a</v>
      </c>
      <c r="AA365" s="678" t="str">
        <f t="shared" si="92"/>
        <v>n/a</v>
      </c>
      <c r="AB365" s="679">
        <v>9</v>
      </c>
      <c r="AC365" s="959">
        <v>-0.12</v>
      </c>
      <c r="AD365" s="959" t="s">
        <v>138</v>
      </c>
      <c r="AE365" s="959">
        <v>2.16</v>
      </c>
      <c r="AF365" s="959">
        <v>1.19</v>
      </c>
      <c r="AG365" s="959">
        <v>10.7</v>
      </c>
      <c r="AH365" s="961">
        <v>89.7</v>
      </c>
      <c r="AI365" s="961">
        <v>70.850000000000009</v>
      </c>
      <c r="AJ365" s="959">
        <v>-15.1</v>
      </c>
      <c r="AK365" s="959" t="s">
        <v>138</v>
      </c>
      <c r="AL365" s="969">
        <v>5370</v>
      </c>
      <c r="AM365" s="964">
        <v>1.2</v>
      </c>
      <c r="AN365" s="959">
        <v>0.11</v>
      </c>
      <c r="AO365" s="845" t="str">
        <f t="shared" si="93"/>
        <v>n/a</v>
      </c>
      <c r="AP365" s="846">
        <f t="shared" si="94"/>
        <v>64.41339100247346</v>
      </c>
      <c r="AQ365" s="680" t="str">
        <f t="shared" si="95"/>
        <v>n/a</v>
      </c>
      <c r="AR365" s="745">
        <f>INDEX(Historical!$C$7:$C$1452,MATCH(B365,Historical!$B$7:$B$1452,0))*IF(AH365="n/a",1.03,IF(AH365&lt;0,1.01,IF(AH365&gt;10,1.1,(1+AH365/100))))</f>
        <v>3.08</v>
      </c>
      <c r="AS365" s="678">
        <f t="shared" si="96"/>
        <v>3.3880000000000003</v>
      </c>
      <c r="AT365" s="678">
        <f t="shared" si="101"/>
        <v>3.4896400000000005</v>
      </c>
      <c r="AU365" s="678">
        <f t="shared" si="101"/>
        <v>3.5943292000000007</v>
      </c>
      <c r="AV365" s="678">
        <f t="shared" si="101"/>
        <v>3.7021590760000009</v>
      </c>
      <c r="AW365" s="745">
        <f t="shared" si="98"/>
        <v>17.254128276000003</v>
      </c>
      <c r="AX365" s="854">
        <f t="shared" si="99"/>
        <v>35.991089436796003</v>
      </c>
      <c r="AY365" s="1090">
        <v>1.41</v>
      </c>
      <c r="AZ365" s="964">
        <v>7.59</v>
      </c>
      <c r="BA365" s="964">
        <v>-36.1</v>
      </c>
      <c r="BB365" s="964">
        <v>-19.43</v>
      </c>
      <c r="BC365" s="964">
        <v>-25.790000000000003</v>
      </c>
      <c r="BE365" s="701">
        <v>1973</v>
      </c>
      <c r="BF365" s="986" t="e">
        <f>#VALUE!</f>
        <v>#VALUE!</v>
      </c>
      <c r="BG365" s="972">
        <v>7.6</v>
      </c>
    </row>
    <row r="366" spans="1:59" ht="11.25" customHeight="1" x14ac:dyDescent="0.2">
      <c r="A366" s="645" t="s">
        <v>3880</v>
      </c>
      <c r="B366" s="651" t="s">
        <v>3881</v>
      </c>
      <c r="C366" s="1080" t="s">
        <v>109</v>
      </c>
      <c r="D366" s="1080" t="s">
        <v>4423</v>
      </c>
      <c r="E366" s="835">
        <v>5</v>
      </c>
      <c r="F366" s="554">
        <v>855</v>
      </c>
      <c r="G366" s="554" t="s">
        <v>107</v>
      </c>
      <c r="H366" s="554" t="s">
        <v>107</v>
      </c>
      <c r="I366" s="966">
        <v>10.01</v>
      </c>
      <c r="J366" s="745">
        <f t="shared" si="86"/>
        <v>4.395604395604396</v>
      </c>
      <c r="K366" s="968">
        <v>0.11</v>
      </c>
      <c r="L366" s="679">
        <v>4</v>
      </c>
      <c r="M366" s="736">
        <f t="shared" si="87"/>
        <v>0.44</v>
      </c>
      <c r="N366" s="644" t="s">
        <v>307</v>
      </c>
      <c r="O366" s="838">
        <v>0.1</v>
      </c>
      <c r="P366" s="958">
        <v>43413</v>
      </c>
      <c r="Q366" s="958">
        <v>43439</v>
      </c>
      <c r="R366" s="736">
        <f t="shared" si="88"/>
        <v>9.9999999999999947</v>
      </c>
      <c r="S366" s="802">
        <f>IF(INDEX(Historical!$D$7:$D$1452,MATCH(B366,Historical!$B$7:$B$1452,0))=0,"n/a",(INDEX(Historical!$C$7:$C$1452,MATCH(B366,Historical!$B$7:$B$1452,0))/INDEX(Historical!$D$7:$D$1452,MATCH(B366,Historical!$B$7:$B$1452,0))-1)*100)</f>
        <v>28.676996108812091</v>
      </c>
      <c r="T366" s="802">
        <f>IF(INDEX(Historical!$F$7:$F$1452,MATCH(B366,Historical!$B$7:$B$1452,0))=0,"n/a",((INDEX(Historical!$C$7:$C$1452,MATCH(B366,Historical!$B$7:$B$1452,0))/INDEX(Historical!$F$7:$F$1452,MATCH(B366,Historical!$B$7:$B$1452,0)))^(1/3)-1)*100)</f>
        <v>37.039634376297428</v>
      </c>
      <c r="U366" s="802">
        <f>IF(INDEX(Historical!$I$7:$I$1452,MATCH(B366,Historical!$B$7:$B$1452,0))=0,"n/a",((INDEX(Historical!$C$7:$C$1452,MATCH(B366,Historical!$B$7:$B$1452,0))/INDEX(Historical!$I$7:$I$1452,MATCH(B366,Historical!$B$7:$B$1452,0)))^(1/5)-1)*100)</f>
        <v>28.473956196996532</v>
      </c>
      <c r="V366" s="802">
        <f>IF(INDEX(Historical!$O$7:$O$1452,MATCH(B366,Historical!$B$7:$B$1452,0))=0,"n/a",((INDEX(Historical!$C$7:$C$1452,MATCH(B366,Historical!$B$7:$B$1452,0))/INDEX(Historical!$O$7:$O$1452,MATCH(B366,Historical!$B$7:$B$1452,0)))^(1/10)-1)*100)</f>
        <v>23.424306877672873</v>
      </c>
      <c r="W366" s="803">
        <f t="shared" si="89"/>
        <v>1.215573051774556</v>
      </c>
      <c r="X366" s="804">
        <f t="shared" si="90"/>
        <v>0.68944203866819698</v>
      </c>
      <c r="Y366" s="759"/>
      <c r="Z366" s="745">
        <f t="shared" si="91"/>
        <v>14.057507987220447</v>
      </c>
      <c r="AA366" s="678">
        <f t="shared" si="92"/>
        <v>3.1980830670926519</v>
      </c>
      <c r="AB366" s="679">
        <v>9</v>
      </c>
      <c r="AC366" s="959">
        <v>3.13</v>
      </c>
      <c r="AD366" s="959" t="s">
        <v>138</v>
      </c>
      <c r="AE366" s="959">
        <v>1.39</v>
      </c>
      <c r="AF366" s="959">
        <v>1.1000000000000001</v>
      </c>
      <c r="AG366" s="959">
        <v>31.4</v>
      </c>
      <c r="AH366" s="959">
        <v>62.5</v>
      </c>
      <c r="AI366" s="959" t="s">
        <v>138</v>
      </c>
      <c r="AJ366" s="959">
        <v>41.3</v>
      </c>
      <c r="AK366" s="959" t="s">
        <v>138</v>
      </c>
      <c r="AL366" s="969">
        <v>75.680000000000007</v>
      </c>
      <c r="AM366" s="964">
        <v>41.6</v>
      </c>
      <c r="AN366" s="959">
        <v>0.31</v>
      </c>
      <c r="AO366" s="845">
        <f t="shared" si="93"/>
        <v>29.671477525508273</v>
      </c>
      <c r="AP366" s="846">
        <f t="shared" si="94"/>
        <v>32.869560592600926</v>
      </c>
      <c r="AQ366" s="680">
        <f t="shared" si="95"/>
        <v>-60.458790139333161</v>
      </c>
      <c r="AR366" s="745">
        <f>INDEX(Historical!$C$7:$C$1452,MATCH(B366,Historical!$B$7:$B$1452,0))*IF(AH366="n/a",1.03,IF(AH366&lt;0,1.01,IF(AH366&gt;10,1.1,(1+AH366/100))))</f>
        <v>0.32083370000000005</v>
      </c>
      <c r="AS366" s="678">
        <f t="shared" si="96"/>
        <v>0.33045871100000007</v>
      </c>
      <c r="AT366" s="678">
        <f t="shared" si="101"/>
        <v>0.34037247233000006</v>
      </c>
      <c r="AU366" s="678">
        <f t="shared" si="101"/>
        <v>0.35058364649990009</v>
      </c>
      <c r="AV366" s="678">
        <f t="shared" si="101"/>
        <v>0.36110115589489711</v>
      </c>
      <c r="AW366" s="745">
        <f t="shared" si="98"/>
        <v>1.7033496857247974</v>
      </c>
      <c r="AX366" s="854">
        <f t="shared" si="99"/>
        <v>17.016480376871105</v>
      </c>
      <c r="AY366" s="1090">
        <v>0.73</v>
      </c>
      <c r="AZ366" s="964">
        <v>3.3000000000000003</v>
      </c>
      <c r="BA366" s="964">
        <v>-49.95</v>
      </c>
      <c r="BB366" s="964">
        <v>-14.899999999999999</v>
      </c>
      <c r="BC366" s="964">
        <v>-36.230000000000004</v>
      </c>
      <c r="BE366" s="701">
        <v>2014</v>
      </c>
      <c r="BF366" s="986" t="e">
        <f>#VALUE!</f>
        <v>#VALUE!</v>
      </c>
      <c r="BG366" s="972">
        <v>20</v>
      </c>
    </row>
    <row r="367" spans="1:59" ht="11.25" customHeight="1" x14ac:dyDescent="0.2">
      <c r="A367" s="645" t="s">
        <v>1290</v>
      </c>
      <c r="B367" s="651" t="s">
        <v>1291</v>
      </c>
      <c r="C367" s="1080" t="s">
        <v>109</v>
      </c>
      <c r="D367" s="1080" t="s">
        <v>4427</v>
      </c>
      <c r="E367" s="835">
        <v>6</v>
      </c>
      <c r="F367" s="554">
        <v>681</v>
      </c>
      <c r="G367" s="554" t="s">
        <v>107</v>
      </c>
      <c r="H367" s="554" t="s">
        <v>107</v>
      </c>
      <c r="I367" s="966">
        <v>11.34</v>
      </c>
      <c r="J367" s="745">
        <f t="shared" si="86"/>
        <v>3.8800705467372132</v>
      </c>
      <c r="K367" s="968">
        <v>0.11</v>
      </c>
      <c r="L367" s="679">
        <v>4</v>
      </c>
      <c r="M367" s="736">
        <f t="shared" si="87"/>
        <v>0.44</v>
      </c>
      <c r="N367" s="644" t="s">
        <v>446</v>
      </c>
      <c r="O367" s="838">
        <v>0.1</v>
      </c>
      <c r="P367" s="695">
        <v>43138</v>
      </c>
      <c r="Q367" s="695">
        <v>43153</v>
      </c>
      <c r="R367" s="736">
        <f t="shared" si="88"/>
        <v>9.9999999999999947</v>
      </c>
      <c r="S367" s="802">
        <f>IF(INDEX(Historical!$D$7:$D$1452,MATCH(B367,Historical!$B$7:$B$1452,0))=0,"n/a",(INDEX(Historical!$C$7:$C$1452,MATCH(B367,Historical!$B$7:$B$1452,0))/INDEX(Historical!$D$7:$D$1452,MATCH(B367,Historical!$B$7:$B$1452,0))-1)*100)</f>
        <v>11.111111111111116</v>
      </c>
      <c r="T367" s="802">
        <f>IF(INDEX(Historical!$F$7:$F$1452,MATCH(B367,Historical!$B$7:$B$1452,0))=0,"n/a",((INDEX(Historical!$C$7:$C$1452,MATCH(B367,Historical!$B$7:$B$1452,0))/INDEX(Historical!$F$7:$F$1452,MATCH(B367,Historical!$B$7:$B$1452,0)))^(1/3)-1)*100)</f>
        <v>30.495588038962108</v>
      </c>
      <c r="U367" s="802" t="str">
        <f>IF(INDEX(Historical!$I$7:$I$1452,MATCH(B367,Historical!$B$7:$B$1452,0))=0,"n/a",((INDEX(Historical!$C$7:$C$1452,MATCH(B367,Historical!$B$7:$B$1452,0))/INDEX(Historical!$I$7:$I$1452,MATCH(B367,Historical!$B$7:$B$1452,0)))^(1/5)-1)*100)</f>
        <v>n/a</v>
      </c>
      <c r="V367" s="802">
        <f>IF(INDEX(Historical!$O$7:$O$1452,MATCH(B367,Historical!$B$7:$B$1452,0))=0,"n/a",((INDEX(Historical!$C$7:$C$1452,MATCH(B367,Historical!$B$7:$B$1452,0))/INDEX(Historical!$O$7:$O$1452,MATCH(B367,Historical!$B$7:$B$1452,0)))^(1/10)-1)*100)</f>
        <v>4.4019629627884527</v>
      </c>
      <c r="W367" s="803" t="str">
        <f t="shared" si="89"/>
        <v>n/a</v>
      </c>
      <c r="X367" s="804" t="str">
        <f t="shared" si="90"/>
        <v>n/a</v>
      </c>
      <c r="Y367" s="759"/>
      <c r="Z367" s="745">
        <f t="shared" si="91"/>
        <v>58.666666666666664</v>
      </c>
      <c r="AA367" s="678">
        <f t="shared" si="92"/>
        <v>15.12</v>
      </c>
      <c r="AB367" s="679">
        <v>12</v>
      </c>
      <c r="AC367" s="959">
        <v>0.75</v>
      </c>
      <c r="AD367" s="959">
        <v>2.17</v>
      </c>
      <c r="AE367" s="959">
        <v>4.01</v>
      </c>
      <c r="AF367" s="959">
        <v>1.39</v>
      </c>
      <c r="AG367" s="959">
        <v>7.5</v>
      </c>
      <c r="AH367" s="959">
        <v>11.5</v>
      </c>
      <c r="AI367" s="959">
        <v>46.39</v>
      </c>
      <c r="AJ367" s="959">
        <v>24.099999999999998</v>
      </c>
      <c r="AK367" s="959">
        <v>7.0000000000000009</v>
      </c>
      <c r="AL367" s="969">
        <v>491.7</v>
      </c>
      <c r="AM367" s="964">
        <v>0.70000000000000007</v>
      </c>
      <c r="AN367" s="959">
        <v>0.11</v>
      </c>
      <c r="AO367" s="845" t="str">
        <f t="shared" si="93"/>
        <v>n/a</v>
      </c>
      <c r="AP367" s="846" t="str">
        <f t="shared" si="94"/>
        <v>n/a</v>
      </c>
      <c r="AQ367" s="680">
        <f t="shared" si="95"/>
        <v>-3.3521857463915561</v>
      </c>
      <c r="AR367" s="745">
        <f>INDEX(Historical!$C$7:$C$1452,MATCH(B367,Historical!$B$7:$B$1452,0))*IF(AH367="n/a",1.03,IF(AH367&lt;0,1.01,IF(AH367&gt;10,1.1,(1+AH367/100))))</f>
        <v>0.44000000000000006</v>
      </c>
      <c r="AS367" s="678">
        <f t="shared" si="96"/>
        <v>0.4840000000000001</v>
      </c>
      <c r="AT367" s="678">
        <f t="shared" ref="AT367:AV386" si="102">IF($AK367="n/a",1.03*AS367,IF($AK367&lt;0,1.01*AS367,IF($AK367&gt;10,1.1*AS367,(1+$AK367/100)*AS367)))</f>
        <v>0.51788000000000012</v>
      </c>
      <c r="AU367" s="678">
        <f t="shared" si="102"/>
        <v>0.55413160000000017</v>
      </c>
      <c r="AV367" s="678">
        <f t="shared" si="102"/>
        <v>0.59292081200000024</v>
      </c>
      <c r="AW367" s="745">
        <f t="shared" si="98"/>
        <v>2.588932412000001</v>
      </c>
      <c r="AX367" s="854">
        <f t="shared" si="99"/>
        <v>22.830091816578495</v>
      </c>
      <c r="AY367" s="1090">
        <v>0.8</v>
      </c>
      <c r="AZ367" s="964">
        <v>4.6100000000000003</v>
      </c>
      <c r="BA367" s="964">
        <v>-37.35</v>
      </c>
      <c r="BB367" s="964">
        <v>-16.77</v>
      </c>
      <c r="BC367" s="964">
        <v>-27.54</v>
      </c>
      <c r="BE367" s="701">
        <v>2013</v>
      </c>
      <c r="BF367" s="986" t="e">
        <f>#VALUE!</f>
        <v>#VALUE!</v>
      </c>
      <c r="BG367" s="972">
        <v>0.8</v>
      </c>
    </row>
    <row r="368" spans="1:59" ht="11.25" customHeight="1" x14ac:dyDescent="0.2">
      <c r="A368" s="566" t="s">
        <v>1292</v>
      </c>
      <c r="B368" s="651" t="s">
        <v>1293</v>
      </c>
      <c r="C368" s="1080" t="s">
        <v>109</v>
      </c>
      <c r="D368" s="1080" t="s">
        <v>4427</v>
      </c>
      <c r="E368" s="835">
        <v>8</v>
      </c>
      <c r="F368" s="554">
        <v>547</v>
      </c>
      <c r="G368" s="554" t="s">
        <v>107</v>
      </c>
      <c r="H368" s="554" t="s">
        <v>107</v>
      </c>
      <c r="I368" s="966">
        <v>29.72</v>
      </c>
      <c r="J368" s="745">
        <f t="shared" si="86"/>
        <v>2.2880215343203232</v>
      </c>
      <c r="K368" s="968">
        <v>0.17</v>
      </c>
      <c r="L368" s="679">
        <v>4</v>
      </c>
      <c r="M368" s="736">
        <f t="shared" si="87"/>
        <v>0.68</v>
      </c>
      <c r="N368" s="644" t="s">
        <v>714</v>
      </c>
      <c r="O368" s="838">
        <v>0.15</v>
      </c>
      <c r="P368" s="958">
        <v>43410</v>
      </c>
      <c r="Q368" s="958">
        <v>43425</v>
      </c>
      <c r="R368" s="736">
        <f t="shared" si="88"/>
        <v>13.333333333333346</v>
      </c>
      <c r="S368" s="802">
        <f>IF(INDEX(Historical!$D$7:$D$1452,MATCH(B368,Historical!$B$7:$B$1452,0))=0,"n/a",(INDEX(Historical!$C$7:$C$1452,MATCH(B368,Historical!$B$7:$B$1452,0))/INDEX(Historical!$D$7:$D$1452,MATCH(B368,Historical!$B$7:$B$1452,0))-1)*100)</f>
        <v>8.5106382978723527</v>
      </c>
      <c r="T368" s="802">
        <f>IF(INDEX(Historical!$F$7:$F$1452,MATCH(B368,Historical!$B$7:$B$1452,0))=0,"n/a",((INDEX(Historical!$C$7:$C$1452,MATCH(B368,Historical!$B$7:$B$1452,0))/INDEX(Historical!$F$7:$F$1452,MATCH(B368,Historical!$B$7:$B$1452,0)))^(1/3)-1)*100)</f>
        <v>14.471424255333186</v>
      </c>
      <c r="U368" s="802">
        <f>IF(INDEX(Historical!$I$7:$I$1452,MATCH(B368,Historical!$B$7:$B$1452,0))=0,"n/a",((INDEX(Historical!$C$7:$C$1452,MATCH(B368,Historical!$B$7:$B$1452,0))/INDEX(Historical!$I$7:$I$1452,MATCH(B368,Historical!$B$7:$B$1452,0)))^(1/5)-1)*100)</f>
        <v>11.196158593857897</v>
      </c>
      <c r="V368" s="802">
        <f>IF(INDEX(Historical!$O$7:$O$1452,MATCH(B368,Historical!$B$7:$B$1452,0))=0,"n/a",((INDEX(Historical!$C$7:$C$1452,MATCH(B368,Historical!$B$7:$B$1452,0))/INDEX(Historical!$O$7:$O$1452,MATCH(B368,Historical!$B$7:$B$1452,0)))^(1/10)-1)*100)</f>
        <v>-4.8674607411369202</v>
      </c>
      <c r="W368" s="803" t="str">
        <f t="shared" si="89"/>
        <v>n/a</v>
      </c>
      <c r="X368" s="804">
        <f t="shared" si="90"/>
        <v>0.99965701730874068</v>
      </c>
      <c r="Y368" s="760" t="s">
        <v>4393</v>
      </c>
      <c r="Z368" s="745">
        <f t="shared" si="91"/>
        <v>47.887323943661983</v>
      </c>
      <c r="AA368" s="678">
        <f t="shared" si="92"/>
        <v>20.929577464788732</v>
      </c>
      <c r="AB368" s="679">
        <v>12</v>
      </c>
      <c r="AC368" s="959">
        <v>1.42</v>
      </c>
      <c r="AD368" s="959">
        <v>3</v>
      </c>
      <c r="AE368" s="959">
        <v>6.08</v>
      </c>
      <c r="AF368" s="959">
        <v>1.46</v>
      </c>
      <c r="AG368" s="959">
        <v>7.1999999999999993</v>
      </c>
      <c r="AH368" s="959">
        <v>13.700000000000001</v>
      </c>
      <c r="AI368" s="959">
        <v>38.17</v>
      </c>
      <c r="AJ368" s="959">
        <v>11.200000000000001</v>
      </c>
      <c r="AK368" s="959">
        <v>7.0000000000000009</v>
      </c>
      <c r="AL368" s="969">
        <v>1120</v>
      </c>
      <c r="AM368" s="964">
        <v>0.8</v>
      </c>
      <c r="AN368" s="959">
        <v>0.03</v>
      </c>
      <c r="AO368" s="845">
        <f t="shared" si="93"/>
        <v>-7.4453973366105117</v>
      </c>
      <c r="AP368" s="846">
        <f t="shared" si="94"/>
        <v>13.48418012817822</v>
      </c>
      <c r="AQ368" s="680">
        <f t="shared" si="95"/>
        <v>16.537420024817283</v>
      </c>
      <c r="AR368" s="745">
        <f>INDEX(Historical!$C$7:$C$1452,MATCH(B368,Historical!$B$7:$B$1452,0))*IF(AH368="n/a",1.03,IF(AH368&lt;0,1.01,IF(AH368&gt;10,1.1,(1+AH368/100))))</f>
        <v>0.56100000000000005</v>
      </c>
      <c r="AS368" s="678">
        <f t="shared" si="96"/>
        <v>0.61710000000000009</v>
      </c>
      <c r="AT368" s="678">
        <f t="shared" si="102"/>
        <v>0.66029700000000013</v>
      </c>
      <c r="AU368" s="678">
        <f t="shared" si="102"/>
        <v>0.70651779000000015</v>
      </c>
      <c r="AV368" s="678">
        <f t="shared" si="102"/>
        <v>0.75597403530000018</v>
      </c>
      <c r="AW368" s="745">
        <f t="shared" si="98"/>
        <v>3.3008888253000004</v>
      </c>
      <c r="AX368" s="854">
        <f t="shared" si="99"/>
        <v>11.106624580417229</v>
      </c>
      <c r="AY368" s="1090">
        <v>0.79</v>
      </c>
      <c r="AZ368" s="964">
        <v>6.22</v>
      </c>
      <c r="BA368" s="964">
        <v>-20.29</v>
      </c>
      <c r="BB368" s="964">
        <v>-8.15</v>
      </c>
      <c r="BC368" s="964">
        <v>-10.870000000000001</v>
      </c>
      <c r="BE368" s="701">
        <v>2011</v>
      </c>
      <c r="BF368" s="986" t="e">
        <f>#VALUE!</f>
        <v>#VALUE!</v>
      </c>
      <c r="BG368" s="972">
        <v>1</v>
      </c>
    </row>
    <row r="369" spans="1:59" ht="11.25" customHeight="1" x14ac:dyDescent="0.2">
      <c r="A369" s="645" t="s">
        <v>1294</v>
      </c>
      <c r="B369" s="651" t="s">
        <v>1295</v>
      </c>
      <c r="C369" s="1080" t="s">
        <v>113</v>
      </c>
      <c r="D369" s="1080" t="s">
        <v>4410</v>
      </c>
      <c r="E369" s="835">
        <v>7</v>
      </c>
      <c r="F369" s="554">
        <v>629</v>
      </c>
      <c r="G369" s="554" t="s">
        <v>107</v>
      </c>
      <c r="H369" s="554" t="s">
        <v>107</v>
      </c>
      <c r="I369" s="959">
        <v>30.25</v>
      </c>
      <c r="J369" s="745">
        <f t="shared" si="86"/>
        <v>2.6115702479338845</v>
      </c>
      <c r="K369" s="968">
        <v>0.19750000000000001</v>
      </c>
      <c r="L369" s="679">
        <v>4</v>
      </c>
      <c r="M369" s="736">
        <f t="shared" si="87"/>
        <v>0.79</v>
      </c>
      <c r="N369" s="644" t="s">
        <v>496</v>
      </c>
      <c r="O369" s="838">
        <v>0.18</v>
      </c>
      <c r="P369" s="958">
        <v>43342</v>
      </c>
      <c r="Q369" s="958">
        <v>43388</v>
      </c>
      <c r="R369" s="736">
        <f t="shared" si="88"/>
        <v>9.7222222222222303</v>
      </c>
      <c r="S369" s="802">
        <f>IF(INDEX(Historical!$D$7:$D$1452,MATCH(B369,Historical!$B$7:$B$1452,0))=0,"n/a",(INDEX(Historical!$C$7:$C$1452,MATCH(B369,Historical!$B$7:$B$1452,0))/INDEX(Historical!$D$7:$D$1452,MATCH(B369,Historical!$B$7:$B$1452,0))-1)*100)</f>
        <v>12.65306122448977</v>
      </c>
      <c r="T369" s="802">
        <f>IF(INDEX(Historical!$F$7:$F$1452,MATCH(B369,Historical!$B$7:$B$1452,0))=0,"n/a",((INDEX(Historical!$C$7:$C$1452,MATCH(B369,Historical!$B$7:$B$1452,0))/INDEX(Historical!$F$7:$F$1452,MATCH(B369,Historical!$B$7:$B$1452,0)))^(1/3)-1)*100)</f>
        <v>8.1809679110735001</v>
      </c>
      <c r="U369" s="802">
        <f>IF(INDEX(Historical!$I$7:$I$1452,MATCH(B369,Historical!$B$7:$B$1452,0))=0,"n/a",((INDEX(Historical!$C$7:$C$1452,MATCH(B369,Historical!$B$7:$B$1452,0))/INDEX(Historical!$I$7:$I$1452,MATCH(B369,Historical!$B$7:$B$1452,0)))^(1/5)-1)*100)</f>
        <v>34.630946326387438</v>
      </c>
      <c r="V369" s="802">
        <f>IF(INDEX(Historical!$O$7:$O$1452,MATCH(B369,Historical!$B$7:$B$1452,0))=0,"n/a",((INDEX(Historical!$C$7:$C$1452,MATCH(B369,Historical!$B$7:$B$1452,0))/INDEX(Historical!$O$7:$O$1452,MATCH(B369,Historical!$B$7:$B$1452,0)))^(1/10)-1)*100)</f>
        <v>7.4610256515159179</v>
      </c>
      <c r="W369" s="803">
        <f t="shared" si="89"/>
        <v>4.6415798502651153</v>
      </c>
      <c r="X369" s="804">
        <f t="shared" si="90"/>
        <v>3.2365370398492934</v>
      </c>
      <c r="Y369" s="651"/>
      <c r="Z369" s="745">
        <f t="shared" si="91"/>
        <v>37.799043062200958</v>
      </c>
      <c r="AA369" s="678">
        <f t="shared" si="92"/>
        <v>14.473684210526317</v>
      </c>
      <c r="AB369" s="679">
        <v>5</v>
      </c>
      <c r="AC369" s="959">
        <v>2.09</v>
      </c>
      <c r="AD369" s="959" t="s">
        <v>138</v>
      </c>
      <c r="AE369" s="959">
        <v>0.76</v>
      </c>
      <c r="AF369" s="959">
        <v>2.67</v>
      </c>
      <c r="AG369" s="959">
        <v>19.5</v>
      </c>
      <c r="AH369" s="959">
        <v>-5.8000000000000007</v>
      </c>
      <c r="AI369" s="959">
        <v>15.25</v>
      </c>
      <c r="AJ369" s="959">
        <v>10.7</v>
      </c>
      <c r="AK369" s="959" t="s">
        <v>138</v>
      </c>
      <c r="AL369" s="969">
        <v>1870</v>
      </c>
      <c r="AM369" s="964">
        <v>0.3</v>
      </c>
      <c r="AN369" s="959">
        <v>0.42</v>
      </c>
      <c r="AO369" s="845">
        <f t="shared" si="93"/>
        <v>22.768832363795006</v>
      </c>
      <c r="AP369" s="846">
        <f t="shared" si="94"/>
        <v>37.242516574321321</v>
      </c>
      <c r="AQ369" s="680">
        <f t="shared" si="95"/>
        <v>31.055097560114863</v>
      </c>
      <c r="AR369" s="745">
        <f>INDEX(Historical!$C$7:$C$1452,MATCH(B369,Historical!$B$7:$B$1452,0))*IF(AH369="n/a",1.03,IF(AH369&lt;0,1.01,IF(AH369&gt;10,1.1,(1+AH369/100))))</f>
        <v>0.69689999999999996</v>
      </c>
      <c r="AS369" s="678">
        <f t="shared" si="96"/>
        <v>0.76658999999999999</v>
      </c>
      <c r="AT369" s="678">
        <f t="shared" si="102"/>
        <v>0.7895877</v>
      </c>
      <c r="AU369" s="678">
        <f t="shared" si="102"/>
        <v>0.81327533100000005</v>
      </c>
      <c r="AV369" s="678">
        <f t="shared" si="102"/>
        <v>0.83767359093000004</v>
      </c>
      <c r="AW369" s="745">
        <f t="shared" si="98"/>
        <v>3.9040266219300004</v>
      </c>
      <c r="AX369" s="854">
        <f t="shared" si="99"/>
        <v>12.905873130347109</v>
      </c>
      <c r="AY369" s="1090">
        <v>1.29</v>
      </c>
      <c r="AZ369" s="964">
        <v>5.55</v>
      </c>
      <c r="BA369" s="964">
        <v>-27.71</v>
      </c>
      <c r="BB369" s="964">
        <v>-7.2499999999999991</v>
      </c>
      <c r="BC369" s="964">
        <v>-12.889999999999999</v>
      </c>
      <c r="BE369" s="701">
        <v>2012</v>
      </c>
      <c r="BF369" s="986" t="e">
        <f>#VALUE!</f>
        <v>#VALUE!</v>
      </c>
      <c r="BG369" s="972">
        <v>8.9</v>
      </c>
    </row>
    <row r="370" spans="1:59" s="882" customFormat="1" ht="11.25" customHeight="1" x14ac:dyDescent="0.2">
      <c r="A370" s="740" t="s">
        <v>1296</v>
      </c>
      <c r="B370" s="890" t="s">
        <v>1297</v>
      </c>
      <c r="C370" s="1080" t="s">
        <v>129</v>
      </c>
      <c r="D370" s="1080" t="s">
        <v>4415</v>
      </c>
      <c r="E370" s="862">
        <v>9</v>
      </c>
      <c r="F370" s="554">
        <v>388</v>
      </c>
      <c r="G370" s="1179" t="s">
        <v>116</v>
      </c>
      <c r="H370" s="1179" t="s">
        <v>116</v>
      </c>
      <c r="I370" s="863">
        <v>107.18</v>
      </c>
      <c r="J370" s="864">
        <f t="shared" si="86"/>
        <v>2.6945325620451577</v>
      </c>
      <c r="K370" s="865">
        <v>0.72199999999999998</v>
      </c>
      <c r="L370" s="866">
        <v>4</v>
      </c>
      <c r="M370" s="867">
        <f t="shared" si="87"/>
        <v>2.8879999999999999</v>
      </c>
      <c r="N370" s="868" t="s">
        <v>150</v>
      </c>
      <c r="O370" s="869">
        <v>0.65600000000000003</v>
      </c>
      <c r="P370" s="870">
        <v>43335</v>
      </c>
      <c r="Q370" s="870">
        <v>43357</v>
      </c>
      <c r="R370" s="867">
        <f t="shared" si="88"/>
        <v>10.06097560975609</v>
      </c>
      <c r="S370" s="802">
        <f>IF(INDEX(Historical!$D$7:$D$1452,MATCH(B370,Historical!$B$7:$B$1452,0))=0,"n/a",(INDEX(Historical!$C$7:$C$1452,MATCH(B370,Historical!$B$7:$B$1452,0))/INDEX(Historical!$D$7:$D$1452,MATCH(B370,Historical!$B$7:$B$1452,0))-1)*100)</f>
        <v>6.0782681099084135</v>
      </c>
      <c r="T370" s="802">
        <f>IF(INDEX(Historical!$F$7:$F$1452,MATCH(B370,Historical!$B$7:$B$1452,0))=0,"n/a",((INDEX(Historical!$C$7:$C$1452,MATCH(B370,Historical!$B$7:$B$1452,0))/INDEX(Historical!$F$7:$F$1452,MATCH(B370,Historical!$B$7:$B$1452,0)))^(1/3)-1)*100)</f>
        <v>7.6935645906597516</v>
      </c>
      <c r="U370" s="802">
        <f>IF(INDEX(Historical!$I$7:$I$1452,MATCH(B370,Historical!$B$7:$B$1452,0))=0,"n/a",((INDEX(Historical!$C$7:$C$1452,MATCH(B370,Historical!$B$7:$B$1452,0))/INDEX(Historical!$I$7:$I$1452,MATCH(B370,Historical!$B$7:$B$1452,0)))^(1/5)-1)*100)</f>
        <v>10.310020440058288</v>
      </c>
      <c r="V370" s="802">
        <f>IF(INDEX(Historical!$O$7:$O$1452,MATCH(B370,Historical!$B$7:$B$1452,0))=0,"n/a",((INDEX(Historical!$C$7:$C$1452,MATCH(B370,Historical!$B$7:$B$1452,0))/INDEX(Historical!$O$7:$O$1452,MATCH(B370,Historical!$B$7:$B$1452,0)))^(1/10)-1)*100)</f>
        <v>8.4227344772567214</v>
      </c>
      <c r="W370" s="871">
        <f t="shared" si="89"/>
        <v>1.2240704569160601</v>
      </c>
      <c r="X370" s="872">
        <f t="shared" si="90"/>
        <v>2.6435949846303304</v>
      </c>
      <c r="Y370" s="1112"/>
      <c r="Z370" s="864">
        <f t="shared" si="91"/>
        <v>61.70940170940171</v>
      </c>
      <c r="AA370" s="874">
        <f t="shared" si="92"/>
        <v>22.901709401709404</v>
      </c>
      <c r="AB370" s="866">
        <v>12</v>
      </c>
      <c r="AC370" s="875">
        <v>4.68</v>
      </c>
      <c r="AD370" s="875">
        <v>2.4</v>
      </c>
      <c r="AE370" s="875">
        <v>2.98</v>
      </c>
      <c r="AF370" s="875">
        <v>18.2</v>
      </c>
      <c r="AG370" s="884">
        <v>98</v>
      </c>
      <c r="AH370" s="875">
        <v>5</v>
      </c>
      <c r="AI370" s="875">
        <v>5.26</v>
      </c>
      <c r="AJ370" s="875">
        <v>3.9</v>
      </c>
      <c r="AK370" s="875">
        <v>9.5500000000000007</v>
      </c>
      <c r="AL370" s="876">
        <v>23040</v>
      </c>
      <c r="AM370" s="1113">
        <v>0.3</v>
      </c>
      <c r="AN370" s="875">
        <v>3.81</v>
      </c>
      <c r="AO370" s="878">
        <f t="shared" si="93"/>
        <v>-9.8971563996059579</v>
      </c>
      <c r="AP370" s="879">
        <f t="shared" si="94"/>
        <v>13.004553002103446</v>
      </c>
      <c r="AQ370" s="880">
        <f t="shared" si="95"/>
        <v>330.40606723889175</v>
      </c>
      <c r="AR370" s="745">
        <f>INDEX(Historical!$C$7:$C$1452,MATCH(B370,Historical!$B$7:$B$1452,0))*IF(AH370="n/a",1.03,IF(AH370&lt;0,1.01,IF(AH370&gt;10,1.1,(1+AH370/100))))</f>
        <v>2.6754000000000002</v>
      </c>
      <c r="AS370" s="874">
        <f t="shared" si="96"/>
        <v>2.8161260400000003</v>
      </c>
      <c r="AT370" s="874">
        <f t="shared" si="102"/>
        <v>3.08506607682</v>
      </c>
      <c r="AU370" s="874">
        <f t="shared" si="102"/>
        <v>3.3796898871563097</v>
      </c>
      <c r="AV370" s="874">
        <f t="shared" si="102"/>
        <v>3.7024502713797371</v>
      </c>
      <c r="AW370" s="864">
        <f t="shared" si="98"/>
        <v>15.658732275356048</v>
      </c>
      <c r="AX370" s="881">
        <f t="shared" si="99"/>
        <v>14.6097520762792</v>
      </c>
      <c r="AY370" s="1091">
        <v>0.17</v>
      </c>
      <c r="AZ370" s="877">
        <v>20.29</v>
      </c>
      <c r="BA370" s="877">
        <v>-6.59</v>
      </c>
      <c r="BB370" s="877">
        <v>0.22999999999999998</v>
      </c>
      <c r="BC370" s="877">
        <v>7.870000000000001</v>
      </c>
      <c r="BD370" s="1007"/>
      <c r="BE370" s="701">
        <v>2010</v>
      </c>
      <c r="BF370" s="986" t="e">
        <f>#VALUE!</f>
        <v>#VALUE!</v>
      </c>
      <c r="BG370" s="938">
        <v>14.499999999999998</v>
      </c>
    </row>
    <row r="371" spans="1:59" ht="11.25" customHeight="1" x14ac:dyDescent="0.2">
      <c r="A371" s="645" t="s">
        <v>624</v>
      </c>
      <c r="B371" s="651" t="s">
        <v>625</v>
      </c>
      <c r="C371" s="1080" t="s">
        <v>113</v>
      </c>
      <c r="D371" s="1080" t="s">
        <v>214</v>
      </c>
      <c r="E371" s="835">
        <v>12</v>
      </c>
      <c r="F371" s="554">
        <v>302</v>
      </c>
      <c r="G371" s="554" t="s">
        <v>107</v>
      </c>
      <c r="H371" s="554" t="s">
        <v>107</v>
      </c>
      <c r="I371" s="966">
        <v>37.93</v>
      </c>
      <c r="J371" s="745">
        <f t="shared" si="86"/>
        <v>2.2146058528868968</v>
      </c>
      <c r="K371" s="968">
        <v>0.21</v>
      </c>
      <c r="L371" s="679">
        <v>4</v>
      </c>
      <c r="M371" s="736">
        <f t="shared" si="87"/>
        <v>0.84</v>
      </c>
      <c r="N371" s="644" t="s">
        <v>153</v>
      </c>
      <c r="O371" s="838">
        <v>0.20749999999999999</v>
      </c>
      <c r="P371" s="958">
        <v>43448</v>
      </c>
      <c r="Q371" s="958">
        <v>43465</v>
      </c>
      <c r="R371" s="736">
        <f t="shared" si="88"/>
        <v>1.2048192771084349</v>
      </c>
      <c r="S371" s="802">
        <f>IF(INDEX(Historical!$D$7:$D$1452,MATCH(B371,Historical!$B$7:$B$1452,0))=0,"n/a",(INDEX(Historical!$C$7:$C$1452,MATCH(B371,Historical!$B$7:$B$1452,0))/INDEX(Historical!$D$7:$D$1452,MATCH(B371,Historical!$B$7:$B$1452,0))-1)*100)</f>
        <v>1.2307692307692353</v>
      </c>
      <c r="T371" s="802">
        <f>IF(INDEX(Historical!$F$7:$F$1452,MATCH(B371,Historical!$B$7:$B$1452,0))=0,"n/a",((INDEX(Historical!$C$7:$C$1452,MATCH(B371,Historical!$B$7:$B$1452,0))/INDEX(Historical!$F$7:$F$1452,MATCH(B371,Historical!$B$7:$B$1452,0)))^(1/3)-1)*100)</f>
        <v>1.24623414015399</v>
      </c>
      <c r="U371" s="802">
        <f>IF(INDEX(Historical!$I$7:$I$1452,MATCH(B371,Historical!$B$7:$B$1452,0))=0,"n/a",((INDEX(Historical!$C$7:$C$1452,MATCH(B371,Historical!$B$7:$B$1452,0))/INDEX(Historical!$I$7:$I$1452,MATCH(B371,Historical!$B$7:$B$1452,0)))^(1/5)-1)*100)</f>
        <v>1.2622291844391675</v>
      </c>
      <c r="V371" s="802" t="str">
        <f>IF(INDEX(Historical!$O$7:$O$1452,MATCH(B371,Historical!$B$7:$B$1452,0))=0,"n/a",((INDEX(Historical!$C$7:$C$1452,MATCH(B371,Historical!$B$7:$B$1452,0))/INDEX(Historical!$O$7:$O$1452,MATCH(B371,Historical!$B$7:$B$1452,0)))^(1/10)-1)*100)</f>
        <v>n/a</v>
      </c>
      <c r="W371" s="803" t="str">
        <f t="shared" si="89"/>
        <v>n/a</v>
      </c>
      <c r="X371" s="804">
        <f t="shared" si="90"/>
        <v>0.19722331006861993</v>
      </c>
      <c r="Y371" s="967" t="s">
        <v>154</v>
      </c>
      <c r="Z371" s="745">
        <f t="shared" si="91"/>
        <v>56.756756756756758</v>
      </c>
      <c r="AA371" s="678">
        <f t="shared" si="92"/>
        <v>25.628378378378379</v>
      </c>
      <c r="AB371" s="679">
        <v>9</v>
      </c>
      <c r="AC371" s="959">
        <v>1.48</v>
      </c>
      <c r="AD371" s="959">
        <v>2.0499999999999998</v>
      </c>
      <c r="AE371" s="959">
        <v>1.35</v>
      </c>
      <c r="AF371" s="959">
        <v>3.26</v>
      </c>
      <c r="AG371" s="959">
        <v>10.6</v>
      </c>
      <c r="AH371" s="959">
        <v>-30.4</v>
      </c>
      <c r="AI371" s="959">
        <v>9.7799999999999994</v>
      </c>
      <c r="AJ371" s="959">
        <v>6.4</v>
      </c>
      <c r="AK371" s="959">
        <v>12.5</v>
      </c>
      <c r="AL371" s="969">
        <v>2390</v>
      </c>
      <c r="AM371" s="964">
        <v>0.4</v>
      </c>
      <c r="AN371" s="959">
        <v>0.47</v>
      </c>
      <c r="AO371" s="845">
        <f t="shared" si="93"/>
        <v>-22.151543341052314</v>
      </c>
      <c r="AP371" s="846">
        <f t="shared" si="94"/>
        <v>3.4768350373260644</v>
      </c>
      <c r="AQ371" s="680">
        <f t="shared" si="95"/>
        <v>92.698398209929806</v>
      </c>
      <c r="AR371" s="745">
        <f>INDEX(Historical!$C$7:$C$1452,MATCH(B371,Historical!$B$7:$B$1452,0))*IF(AH371="n/a",1.03,IF(AH371&lt;0,1.01,IF(AH371&gt;10,1.1,(1+AH371/100))))</f>
        <v>0.83072500000000005</v>
      </c>
      <c r="AS371" s="678">
        <f t="shared" si="96"/>
        <v>0.91196990499999997</v>
      </c>
      <c r="AT371" s="678">
        <f t="shared" si="102"/>
        <v>1.0031668955000002</v>
      </c>
      <c r="AU371" s="678">
        <f t="shared" si="102"/>
        <v>1.1034835850500002</v>
      </c>
      <c r="AV371" s="678">
        <f t="shared" si="102"/>
        <v>1.2138319435550002</v>
      </c>
      <c r="AW371" s="745">
        <f t="shared" si="98"/>
        <v>5.0631773291050006</v>
      </c>
      <c r="AX371" s="854">
        <f t="shared" si="99"/>
        <v>13.348740651476406</v>
      </c>
      <c r="AY371" s="1090">
        <v>1.29</v>
      </c>
      <c r="AZ371" s="964">
        <v>4.74</v>
      </c>
      <c r="BA371" s="964">
        <v>-28.98</v>
      </c>
      <c r="BB371" s="964">
        <v>-14.62</v>
      </c>
      <c r="BC371" s="964">
        <v>-20.52</v>
      </c>
      <c r="BE371" s="701">
        <v>2008</v>
      </c>
      <c r="BF371" s="986" t="e">
        <f>#VALUE!</f>
        <v>#VALUE!</v>
      </c>
      <c r="BG371" s="972">
        <v>3.9</v>
      </c>
    </row>
    <row r="372" spans="1:59" ht="11.25" customHeight="1" x14ac:dyDescent="0.2">
      <c r="A372" s="566" t="s">
        <v>1298</v>
      </c>
      <c r="B372" s="651" t="s">
        <v>1299</v>
      </c>
      <c r="C372" s="1080" t="s">
        <v>155</v>
      </c>
      <c r="D372" s="1080" t="s">
        <v>4412</v>
      </c>
      <c r="E372" s="835">
        <v>8</v>
      </c>
      <c r="F372" s="554">
        <v>469</v>
      </c>
      <c r="G372" s="554" t="s">
        <v>38</v>
      </c>
      <c r="H372" s="554" t="s">
        <v>116</v>
      </c>
      <c r="I372" s="966">
        <v>88.55</v>
      </c>
      <c r="J372" s="745">
        <f t="shared" si="86"/>
        <v>0.90344438170525143</v>
      </c>
      <c r="K372" s="968">
        <v>0.2</v>
      </c>
      <c r="L372" s="679">
        <v>4</v>
      </c>
      <c r="M372" s="736">
        <f t="shared" si="87"/>
        <v>0.8</v>
      </c>
      <c r="N372" s="644" t="s">
        <v>322</v>
      </c>
      <c r="O372" s="838">
        <v>0.18</v>
      </c>
      <c r="P372" s="958">
        <v>43181</v>
      </c>
      <c r="Q372" s="958">
        <v>43189</v>
      </c>
      <c r="R372" s="736">
        <f t="shared" si="88"/>
        <v>11.111111111111121</v>
      </c>
      <c r="S372" s="802">
        <f>IF(INDEX(Historical!$D$7:$D$1452,MATCH(B372,Historical!$B$7:$B$1452,0))=0,"n/a",(INDEX(Historical!$C$7:$C$1452,MATCH(B372,Historical!$B$7:$B$1452,0))/INDEX(Historical!$D$7:$D$1452,MATCH(B372,Historical!$B$7:$B$1452,0))-1)*100)</f>
        <v>5.8823529411764497</v>
      </c>
      <c r="T372" s="802">
        <f>IF(INDEX(Historical!$F$7:$F$1452,MATCH(B372,Historical!$B$7:$B$1452,0))=0,"n/a",((INDEX(Historical!$C$7:$C$1452,MATCH(B372,Historical!$B$7:$B$1452,0))/INDEX(Historical!$F$7:$F$1452,MATCH(B372,Historical!$B$7:$B$1452,0)))^(1/3)-1)*100)</f>
        <v>5.6819667993607048</v>
      </c>
      <c r="U372" s="802">
        <f>IF(INDEX(Historical!$I$7:$I$1452,MATCH(B372,Historical!$B$7:$B$1452,0))=0,"n/a",((INDEX(Historical!$C$7:$C$1452,MATCH(B372,Historical!$B$7:$B$1452,0))/INDEX(Historical!$I$7:$I$1452,MATCH(B372,Historical!$B$7:$B$1452,0)))^(1/5)-1)*100)</f>
        <v>7.5653756932570149</v>
      </c>
      <c r="V372" s="802">
        <f>IF(INDEX(Historical!$O$7:$O$1452,MATCH(B372,Historical!$B$7:$B$1452,0))=0,"n/a",((INDEX(Historical!$C$7:$C$1452,MATCH(B372,Historical!$B$7:$B$1452,0))/INDEX(Historical!$O$7:$O$1452,MATCH(B372,Historical!$B$7:$B$1452,0)))^(1/10)-1)*100)</f>
        <v>1.6235325732324002</v>
      </c>
      <c r="W372" s="803">
        <f t="shared" si="89"/>
        <v>4.659823780556863</v>
      </c>
      <c r="X372" s="804">
        <f t="shared" si="90"/>
        <v>0.84059729925077942</v>
      </c>
      <c r="Y372" s="651"/>
      <c r="Z372" s="745">
        <f t="shared" si="91"/>
        <v>29.850746268656714</v>
      </c>
      <c r="AA372" s="678">
        <f t="shared" si="92"/>
        <v>33.041044776119399</v>
      </c>
      <c r="AB372" s="679">
        <v>9</v>
      </c>
      <c r="AC372" s="959">
        <v>2.68</v>
      </c>
      <c r="AD372" s="959">
        <v>2.36</v>
      </c>
      <c r="AE372" s="959">
        <v>2.14</v>
      </c>
      <c r="AF372" s="959">
        <v>3.65</v>
      </c>
      <c r="AG372" s="959">
        <v>16.600000000000001</v>
      </c>
      <c r="AH372" s="959">
        <v>35.099999999999994</v>
      </c>
      <c r="AI372" s="959">
        <v>10.93</v>
      </c>
      <c r="AJ372" s="959">
        <v>9</v>
      </c>
      <c r="AK372" s="959">
        <v>13.969999999999999</v>
      </c>
      <c r="AL372" s="969">
        <v>6090</v>
      </c>
      <c r="AM372" s="964">
        <v>0.3</v>
      </c>
      <c r="AN372" s="959">
        <v>1.22</v>
      </c>
      <c r="AO372" s="845">
        <f t="shared" si="93"/>
        <v>-24.572224701157133</v>
      </c>
      <c r="AP372" s="846">
        <f t="shared" si="94"/>
        <v>8.4688200749622666</v>
      </c>
      <c r="AQ372" s="680">
        <f t="shared" si="95"/>
        <v>131.51655897853257</v>
      </c>
      <c r="AR372" s="745">
        <f>INDEX(Historical!$C$7:$C$1452,MATCH(B372,Historical!$B$7:$B$1452,0))*IF(AH372="n/a",1.03,IF(AH372&lt;0,1.01,IF(AH372&gt;10,1.1,(1+AH372/100))))</f>
        <v>0.79200000000000004</v>
      </c>
      <c r="AS372" s="678">
        <f t="shared" si="96"/>
        <v>0.87120000000000009</v>
      </c>
      <c r="AT372" s="678">
        <f t="shared" si="102"/>
        <v>0.95832000000000017</v>
      </c>
      <c r="AU372" s="678">
        <f t="shared" si="102"/>
        <v>1.0541520000000002</v>
      </c>
      <c r="AV372" s="678">
        <f t="shared" si="102"/>
        <v>1.1595672000000004</v>
      </c>
      <c r="AW372" s="745">
        <f t="shared" si="98"/>
        <v>4.8352392000000011</v>
      </c>
      <c r="AX372" s="854">
        <f t="shared" si="99"/>
        <v>5.4604621118012435</v>
      </c>
      <c r="AY372" s="1090">
        <v>0.99</v>
      </c>
      <c r="AZ372" s="964">
        <v>13.29</v>
      </c>
      <c r="BA372" s="964">
        <v>-11.28</v>
      </c>
      <c r="BB372" s="964">
        <v>-2.77</v>
      </c>
      <c r="BC372" s="964">
        <v>-2.58</v>
      </c>
      <c r="BE372" s="701">
        <v>2011</v>
      </c>
      <c r="BF372" s="986" t="e">
        <f>#VALUE!</f>
        <v>#VALUE!</v>
      </c>
      <c r="BG372" s="972">
        <v>5.7</v>
      </c>
    </row>
    <row r="373" spans="1:59" ht="11.25" customHeight="1" x14ac:dyDescent="0.2">
      <c r="A373" s="566" t="s">
        <v>626</v>
      </c>
      <c r="B373" s="651" t="s">
        <v>627</v>
      </c>
      <c r="C373" s="1080" t="s">
        <v>109</v>
      </c>
      <c r="D373" s="1080" t="s">
        <v>4419</v>
      </c>
      <c r="E373" s="835">
        <v>12</v>
      </c>
      <c r="F373" s="554">
        <v>304</v>
      </c>
      <c r="G373" s="554" t="s">
        <v>107</v>
      </c>
      <c r="H373" s="554" t="s">
        <v>107</v>
      </c>
      <c r="I373" s="959">
        <v>197.74</v>
      </c>
      <c r="J373" s="745">
        <f t="shared" si="86"/>
        <v>0.74845757054718309</v>
      </c>
      <c r="K373" s="974">
        <v>0.37</v>
      </c>
      <c r="L373" s="679">
        <v>4</v>
      </c>
      <c r="M373" s="736">
        <f t="shared" si="87"/>
        <v>1.48</v>
      </c>
      <c r="N373" s="644" t="s">
        <v>628</v>
      </c>
      <c r="O373" s="839">
        <v>0.36</v>
      </c>
      <c r="P373" s="958">
        <v>43469</v>
      </c>
      <c r="Q373" s="958">
        <v>43481</v>
      </c>
      <c r="R373" s="736">
        <f t="shared" si="88"/>
        <v>2.7777777777777803</v>
      </c>
      <c r="S373" s="802">
        <f>IF(INDEX(Historical!$D$7:$D$1452,MATCH(B373,Historical!$B$7:$B$1452,0))=0,"n/a",(INDEX(Historical!$C$7:$C$1452,MATCH(B373,Historical!$B$7:$B$1452,0))/INDEX(Historical!$D$7:$D$1452,MATCH(B373,Historical!$B$7:$B$1452,0))-1)*100)</f>
        <v>6.5573770491803351</v>
      </c>
      <c r="T373" s="802">
        <f>IF(INDEX(Historical!$F$7:$F$1452,MATCH(B373,Historical!$B$7:$B$1452,0))=0,"n/a",((INDEX(Historical!$C$7:$C$1452,MATCH(B373,Historical!$B$7:$B$1452,0))/INDEX(Historical!$F$7:$F$1452,MATCH(B373,Historical!$B$7:$B$1452,0)))^(1/3)-1)*100)</f>
        <v>6.0487656968408743</v>
      </c>
      <c r="U373" s="802">
        <f>IF(INDEX(Historical!$I$7:$I$1452,MATCH(B373,Historical!$B$7:$B$1452,0))=0,"n/a",((INDEX(Historical!$C$7:$C$1452,MATCH(B373,Historical!$B$7:$B$1452,0))/INDEX(Historical!$I$7:$I$1452,MATCH(B373,Historical!$B$7:$B$1452,0)))^(1/5)-1)*100)</f>
        <v>4.9708311950775741</v>
      </c>
      <c r="V373" s="802">
        <f>IF(INDEX(Historical!$O$7:$O$1452,MATCH(B373,Historical!$B$7:$B$1452,0))=0,"n/a",((INDEX(Historical!$C$7:$C$1452,MATCH(B373,Historical!$B$7:$B$1452,0))/INDEX(Historical!$O$7:$O$1452,MATCH(B373,Historical!$B$7:$B$1452,0)))^(1/10)-1)*100)</f>
        <v>4.9748678361387633</v>
      </c>
      <c r="W373" s="803">
        <f t="shared" si="89"/>
        <v>0.99918859330656662</v>
      </c>
      <c r="X373" s="804">
        <f t="shared" si="90"/>
        <v>0.3602051590635923</v>
      </c>
      <c r="Y373" s="758" t="s">
        <v>4072</v>
      </c>
      <c r="Z373" s="745">
        <f t="shared" si="91"/>
        <v>9.9129269926322845</v>
      </c>
      <c r="AA373" s="678">
        <f t="shared" si="92"/>
        <v>13.244474212993973</v>
      </c>
      <c r="AB373" s="679">
        <v>12</v>
      </c>
      <c r="AC373" s="959">
        <v>14.93</v>
      </c>
      <c r="AD373" s="959" t="s">
        <v>138</v>
      </c>
      <c r="AE373" s="959">
        <v>4.63</v>
      </c>
      <c r="AF373" s="959">
        <v>2.0099999999999998</v>
      </c>
      <c r="AG373" s="959">
        <v>16.400000000000002</v>
      </c>
      <c r="AH373" s="959">
        <v>9.4</v>
      </c>
      <c r="AI373" s="959" t="s">
        <v>138</v>
      </c>
      <c r="AJ373" s="959">
        <v>13.8</v>
      </c>
      <c r="AK373" s="959" t="s">
        <v>138</v>
      </c>
      <c r="AL373" s="969">
        <v>423.16</v>
      </c>
      <c r="AM373" s="964">
        <v>1.3</v>
      </c>
      <c r="AN373" s="959">
        <v>0</v>
      </c>
      <c r="AO373" s="845">
        <f t="shared" si="93"/>
        <v>-7.5251854473692159</v>
      </c>
      <c r="AP373" s="846">
        <f t="shared" si="94"/>
        <v>5.7192887656247571</v>
      </c>
      <c r="AQ373" s="680">
        <f t="shared" si="95"/>
        <v>8.7737573909317579</v>
      </c>
      <c r="AR373" s="745">
        <f>INDEX(Historical!$C$7:$C$1452,MATCH(B373,Historical!$B$7:$B$1452,0))*IF(AH373="n/a",1.03,IF(AH373&lt;0,1.01,IF(AH373&gt;10,1.1,(1+AH373/100))))</f>
        <v>1.4222000000000001</v>
      </c>
      <c r="AS373" s="678">
        <f t="shared" si="96"/>
        <v>1.4648660000000002</v>
      </c>
      <c r="AT373" s="678">
        <f t="shared" si="102"/>
        <v>1.5088119800000002</v>
      </c>
      <c r="AU373" s="678">
        <f t="shared" si="102"/>
        <v>1.5540763394000001</v>
      </c>
      <c r="AV373" s="678">
        <f t="shared" si="102"/>
        <v>1.6006986295820003</v>
      </c>
      <c r="AW373" s="745">
        <f t="shared" si="98"/>
        <v>7.5506529489820009</v>
      </c>
      <c r="AX373" s="854">
        <f t="shared" si="99"/>
        <v>3.8184752447567512</v>
      </c>
      <c r="AY373" s="1090">
        <v>0.84</v>
      </c>
      <c r="AZ373" s="964">
        <v>1.91</v>
      </c>
      <c r="BA373" s="964">
        <v>-15.18</v>
      </c>
      <c r="BB373" s="964">
        <v>-4.83</v>
      </c>
      <c r="BC373" s="964">
        <v>-7.1099999999999994</v>
      </c>
      <c r="BE373" s="701">
        <v>2008</v>
      </c>
      <c r="BF373" s="986" t="e">
        <f>#VALUE!</f>
        <v>#VALUE!</v>
      </c>
      <c r="BG373" s="972">
        <v>1.4000000000000001</v>
      </c>
    </row>
    <row r="374" spans="1:59" ht="11.25" customHeight="1" x14ac:dyDescent="0.2">
      <c r="A374" s="566" t="s">
        <v>1300</v>
      </c>
      <c r="B374" s="651" t="s">
        <v>1301</v>
      </c>
      <c r="C374" s="1080" t="s">
        <v>113</v>
      </c>
      <c r="D374" s="1080" t="s">
        <v>4410</v>
      </c>
      <c r="E374" s="835">
        <v>8</v>
      </c>
      <c r="F374" s="554">
        <v>497</v>
      </c>
      <c r="G374" s="554" t="s">
        <v>107</v>
      </c>
      <c r="H374" s="554" t="s">
        <v>107</v>
      </c>
      <c r="I374" s="959">
        <v>35.43</v>
      </c>
      <c r="J374" s="745">
        <f t="shared" si="86"/>
        <v>3.3305108664973186</v>
      </c>
      <c r="K374" s="968">
        <v>0.29499999999999998</v>
      </c>
      <c r="L374" s="679">
        <v>4</v>
      </c>
      <c r="M374" s="736">
        <f t="shared" si="87"/>
        <v>1.18</v>
      </c>
      <c r="N374" s="644" t="s">
        <v>120</v>
      </c>
      <c r="O374" s="838">
        <v>0.28499999999999998</v>
      </c>
      <c r="P374" s="958">
        <v>43237</v>
      </c>
      <c r="Q374" s="958">
        <v>43252</v>
      </c>
      <c r="R374" s="736">
        <f t="shared" si="88"/>
        <v>3.5087719298245648</v>
      </c>
      <c r="S374" s="802">
        <f>IF(INDEX(Historical!$D$7:$D$1452,MATCH(B374,Historical!$B$7:$B$1452,0))=0,"n/a",(INDEX(Historical!$C$7:$C$1452,MATCH(B374,Historical!$B$7:$B$1452,0))/INDEX(Historical!$D$7:$D$1452,MATCH(B374,Historical!$B$7:$B$1452,0))-1)*100)</f>
        <v>3.6697247706421798</v>
      </c>
      <c r="T374" s="802">
        <f>IF(INDEX(Historical!$F$7:$F$1452,MATCH(B374,Historical!$B$7:$B$1452,0))=0,"n/a",((INDEX(Historical!$C$7:$C$1452,MATCH(B374,Historical!$B$7:$B$1452,0))/INDEX(Historical!$F$7:$F$1452,MATCH(B374,Historical!$B$7:$B$1452,0)))^(1/3)-1)*100)</f>
        <v>4.5075699869106645</v>
      </c>
      <c r="U374" s="802">
        <f>IF(INDEX(Historical!$I$7:$I$1452,MATCH(B374,Historical!$B$7:$B$1452,0))=0,"n/a",((INDEX(Historical!$C$7:$C$1452,MATCH(B374,Historical!$B$7:$B$1452,0))/INDEX(Historical!$I$7:$I$1452,MATCH(B374,Historical!$B$7:$B$1452,0)))^(1/5)-1)*100)</f>
        <v>3.5311332075272484</v>
      </c>
      <c r="V374" s="802">
        <f>IF(INDEX(Historical!$O$7:$O$1452,MATCH(B374,Historical!$B$7:$B$1452,0))=0,"n/a",((INDEX(Historical!$C$7:$C$1452,MATCH(B374,Historical!$B$7:$B$1452,0))/INDEX(Historical!$O$7:$O$1452,MATCH(B374,Historical!$B$7:$B$1452,0)))^(1/10)-1)*100)</f>
        <v>3.7763481758571249</v>
      </c>
      <c r="W374" s="803">
        <f t="shared" si="89"/>
        <v>0.93506558269770246</v>
      </c>
      <c r="X374" s="804" t="str">
        <f t="shared" si="90"/>
        <v>n/a</v>
      </c>
      <c r="Y374" s="760"/>
      <c r="Z374" s="745">
        <f t="shared" si="91"/>
        <v>105.35714285714283</v>
      </c>
      <c r="AA374" s="678">
        <f t="shared" si="92"/>
        <v>31.633928571428569</v>
      </c>
      <c r="AB374" s="679">
        <v>12</v>
      </c>
      <c r="AC374" s="959">
        <v>1.1200000000000001</v>
      </c>
      <c r="AD374" s="959">
        <v>2.87</v>
      </c>
      <c r="AE374" s="959">
        <v>0.71</v>
      </c>
      <c r="AF374" s="959">
        <v>2.81</v>
      </c>
      <c r="AG374" s="959">
        <v>18</v>
      </c>
      <c r="AH374" s="959">
        <v>-46.6</v>
      </c>
      <c r="AI374" s="959">
        <v>26.07</v>
      </c>
      <c r="AJ374" s="959">
        <v>-1.3</v>
      </c>
      <c r="AK374" s="959">
        <v>11</v>
      </c>
      <c r="AL374" s="969">
        <v>1600</v>
      </c>
      <c r="AM374" s="964">
        <v>1.0999999999999999</v>
      </c>
      <c r="AN374" s="959">
        <v>0.45</v>
      </c>
      <c r="AO374" s="845">
        <f t="shared" si="93"/>
        <v>-24.772284497404002</v>
      </c>
      <c r="AP374" s="846">
        <f t="shared" si="94"/>
        <v>6.861644074024567</v>
      </c>
      <c r="AQ374" s="680">
        <f t="shared" si="95"/>
        <v>98.764337608037465</v>
      </c>
      <c r="AR374" s="745">
        <f>INDEX(Historical!$C$7:$C$1452,MATCH(B374,Historical!$B$7:$B$1452,0))*IF(AH374="n/a",1.03,IF(AH374&lt;0,1.01,IF(AH374&gt;10,1.1,(1+AH374/100))))</f>
        <v>1.1413</v>
      </c>
      <c r="AS374" s="678">
        <f t="shared" si="96"/>
        <v>1.25543</v>
      </c>
      <c r="AT374" s="678">
        <f t="shared" si="102"/>
        <v>1.3809730000000002</v>
      </c>
      <c r="AU374" s="678">
        <f t="shared" si="102"/>
        <v>1.5190703000000003</v>
      </c>
      <c r="AV374" s="678">
        <f t="shared" si="102"/>
        <v>1.6709773300000006</v>
      </c>
      <c r="AW374" s="745">
        <f t="shared" si="98"/>
        <v>6.9677506300000003</v>
      </c>
      <c r="AX374" s="854">
        <f t="shared" si="99"/>
        <v>19.66624507479537</v>
      </c>
      <c r="AY374" s="1090">
        <v>1.29</v>
      </c>
      <c r="AZ374" s="964">
        <v>8.85</v>
      </c>
      <c r="BA374" s="964">
        <v>-21.959999999999997</v>
      </c>
      <c r="BB374" s="964">
        <v>-4.9399999999999995</v>
      </c>
      <c r="BC374" s="964">
        <v>-8.6999999999999993</v>
      </c>
      <c r="BE374" s="701">
        <v>2011</v>
      </c>
      <c r="BF374" s="986" t="e">
        <f>#VALUE!</f>
        <v>#VALUE!</v>
      </c>
      <c r="BG374" s="972">
        <v>6.9</v>
      </c>
    </row>
    <row r="375" spans="1:59" ht="11.25" customHeight="1" x14ac:dyDescent="0.2">
      <c r="A375" s="667" t="s">
        <v>4211</v>
      </c>
      <c r="B375" s="651" t="s">
        <v>4212</v>
      </c>
      <c r="C375" s="1080" t="s">
        <v>180</v>
      </c>
      <c r="D375" s="1080" t="s">
        <v>4425</v>
      </c>
      <c r="E375" s="835">
        <v>5</v>
      </c>
      <c r="F375" s="554">
        <v>808</v>
      </c>
      <c r="G375" s="554" t="s">
        <v>107</v>
      </c>
      <c r="H375" s="554" t="s">
        <v>107</v>
      </c>
      <c r="I375" s="966">
        <v>15.35</v>
      </c>
      <c r="J375" s="745">
        <f t="shared" si="86"/>
        <v>11.465798045602606</v>
      </c>
      <c r="K375" s="968">
        <v>0.44</v>
      </c>
      <c r="L375" s="679">
        <v>4</v>
      </c>
      <c r="M375" s="736">
        <f t="shared" si="87"/>
        <v>1.76</v>
      </c>
      <c r="N375" s="644" t="s">
        <v>108</v>
      </c>
      <c r="O375" s="838">
        <v>0.43</v>
      </c>
      <c r="P375" s="958">
        <v>43223</v>
      </c>
      <c r="Q375" s="958">
        <v>43235</v>
      </c>
      <c r="R375" s="736">
        <f t="shared" si="88"/>
        <v>2.3255813953488391</v>
      </c>
      <c r="S375" s="802">
        <f>IF(INDEX(Historical!$D$7:$D$1452,MATCH(B375,Historical!$B$7:$B$1452,0))=0,"n/a",(INDEX(Historical!$C$7:$C$1452,MATCH(B375,Historical!$B$7:$B$1452,0))/INDEX(Historical!$D$7:$D$1452,MATCH(B375,Historical!$B$7:$B$1452,0))-1)*100)</f>
        <v>3.1818181818181968</v>
      </c>
      <c r="T375" s="802">
        <f>IF(INDEX(Historical!$F$7:$F$1452,MATCH(B375,Historical!$B$7:$B$1452,0))=0,"n/a",((INDEX(Historical!$C$7:$C$1452,MATCH(B375,Historical!$B$7:$B$1452,0))/INDEX(Historical!$F$7:$F$1452,MATCH(B375,Historical!$B$7:$B$1452,0)))^(1/3)-1)*100)</f>
        <v>110.16606670859157</v>
      </c>
      <c r="U375" s="802" t="str">
        <f>IF(INDEX(Historical!$I$7:$I$1452,MATCH(B375,Historical!$B$7:$B$1452,0))=0,"n/a",((INDEX(Historical!$C$7:$C$1452,MATCH(B375,Historical!$B$7:$B$1452,0))/INDEX(Historical!$I$7:$I$1452,MATCH(B375,Historical!$B$7:$B$1452,0)))^(1/5)-1)*100)</f>
        <v>n/a</v>
      </c>
      <c r="V375" s="802" t="str">
        <f>IF(INDEX(Historical!$O$7:$O$1452,MATCH(B375,Historical!$B$7:$B$1452,0))=0,"n/a",((INDEX(Historical!$C$7:$C$1452,MATCH(B375,Historical!$B$7:$B$1452,0))/INDEX(Historical!$O$7:$O$1452,MATCH(B375,Historical!$B$7:$B$1452,0)))^(1/10)-1)*100)</f>
        <v>n/a</v>
      </c>
      <c r="W375" s="803" t="str">
        <f t="shared" si="89"/>
        <v>n/a</v>
      </c>
      <c r="X375" s="804" t="str">
        <f t="shared" si="90"/>
        <v>n/a</v>
      </c>
      <c r="Y375" s="967"/>
      <c r="Z375" s="745">
        <f t="shared" si="91"/>
        <v>94.623655913978482</v>
      </c>
      <c r="AA375" s="678">
        <f t="shared" si="92"/>
        <v>8.2526881720430101</v>
      </c>
      <c r="AB375" s="679">
        <v>12</v>
      </c>
      <c r="AC375" s="959">
        <v>1.86</v>
      </c>
      <c r="AD375" s="959">
        <v>0.79</v>
      </c>
      <c r="AE375" s="959">
        <v>3.57</v>
      </c>
      <c r="AF375" s="959">
        <v>1.35</v>
      </c>
      <c r="AG375" s="959">
        <v>17.5</v>
      </c>
      <c r="AH375" s="959">
        <v>-16.400000000000002</v>
      </c>
      <c r="AI375" s="959">
        <v>-16.760000000000002</v>
      </c>
      <c r="AJ375" s="959">
        <v>52</v>
      </c>
      <c r="AK375" s="959">
        <v>10.5</v>
      </c>
      <c r="AL375" s="969">
        <v>522.51</v>
      </c>
      <c r="AM375" s="964">
        <v>13</v>
      </c>
      <c r="AN375" s="959">
        <v>1.29</v>
      </c>
      <c r="AO375" s="845" t="str">
        <f t="shared" si="93"/>
        <v>n/a</v>
      </c>
      <c r="AP375" s="846" t="str">
        <f t="shared" si="94"/>
        <v>n/a</v>
      </c>
      <c r="AQ375" s="680">
        <f t="shared" si="95"/>
        <v>-29.632302132115996</v>
      </c>
      <c r="AR375" s="745">
        <f>INDEX(Historical!$C$7:$C$1452,MATCH(B375,Historical!$B$7:$B$1452,0))*IF(AH375="n/a",1.03,IF(AH375&lt;0,1.01,IF(AH375&gt;10,1.1,(1+AH375/100))))</f>
        <v>1.7195250000000002</v>
      </c>
      <c r="AS375" s="678">
        <f t="shared" si="96"/>
        <v>1.7367202500000003</v>
      </c>
      <c r="AT375" s="678">
        <f t="shared" si="102"/>
        <v>1.9103922750000004</v>
      </c>
      <c r="AU375" s="678">
        <f t="shared" si="102"/>
        <v>2.1014315025000005</v>
      </c>
      <c r="AV375" s="678">
        <f t="shared" si="102"/>
        <v>2.311574652750001</v>
      </c>
      <c r="AW375" s="745">
        <f t="shared" si="98"/>
        <v>9.7796436802500022</v>
      </c>
      <c r="AX375" s="854">
        <f t="shared" si="99"/>
        <v>63.711033747557025</v>
      </c>
      <c r="AY375" s="1090">
        <v>0.85</v>
      </c>
      <c r="AZ375" s="964">
        <v>5.89</v>
      </c>
      <c r="BA375" s="964">
        <v>-22.67</v>
      </c>
      <c r="BB375" s="964">
        <v>-9.32</v>
      </c>
      <c r="BC375" s="964">
        <v>-12.78</v>
      </c>
      <c r="BE375" s="701">
        <v>2014</v>
      </c>
      <c r="BF375" s="986" t="e">
        <f>#VALUE!</f>
        <v>#VALUE!</v>
      </c>
      <c r="BG375" s="972">
        <v>6.2</v>
      </c>
    </row>
    <row r="376" spans="1:59" ht="11.25" customHeight="1" x14ac:dyDescent="0.2">
      <c r="A376" s="645" t="s">
        <v>629</v>
      </c>
      <c r="B376" s="651" t="s">
        <v>630</v>
      </c>
      <c r="C376" s="1080" t="s">
        <v>180</v>
      </c>
      <c r="D376" s="1080" t="s">
        <v>4425</v>
      </c>
      <c r="E376" s="835">
        <v>14</v>
      </c>
      <c r="F376" s="554">
        <v>273</v>
      </c>
      <c r="G376" s="554" t="s">
        <v>107</v>
      </c>
      <c r="H376" s="554" t="s">
        <v>107</v>
      </c>
      <c r="I376" s="966">
        <v>28.56</v>
      </c>
      <c r="J376" s="745">
        <f t="shared" si="86"/>
        <v>9.3137254901960809</v>
      </c>
      <c r="K376" s="968">
        <v>0.66500000000000004</v>
      </c>
      <c r="L376" s="679">
        <v>4</v>
      </c>
      <c r="M376" s="736">
        <f t="shared" si="87"/>
        <v>2.66</v>
      </c>
      <c r="N376" s="644" t="s">
        <v>701</v>
      </c>
      <c r="O376" s="838">
        <v>0.66</v>
      </c>
      <c r="P376" s="958">
        <v>43399</v>
      </c>
      <c r="Q376" s="958">
        <v>43412</v>
      </c>
      <c r="R376" s="736">
        <f t="shared" si="88"/>
        <v>0.75757575757575824</v>
      </c>
      <c r="S376" s="802">
        <f>IF(INDEX(Historical!$D$7:$D$1452,MATCH(B376,Historical!$B$7:$B$1452,0))=0,"n/a",(INDEX(Historical!$C$7:$C$1452,MATCH(B376,Historical!$B$7:$B$1452,0))/INDEX(Historical!$D$7:$D$1452,MATCH(B376,Historical!$B$7:$B$1452,0))-1)*100)</f>
        <v>7.9741379310344751</v>
      </c>
      <c r="T376" s="802">
        <f>IF(INDEX(Historical!$F$7:$F$1452,MATCH(B376,Historical!$B$7:$B$1452,0))=0,"n/a",((INDEX(Historical!$C$7:$C$1452,MATCH(B376,Historical!$B$7:$B$1452,0))/INDEX(Historical!$F$7:$F$1452,MATCH(B376,Historical!$B$7:$B$1452,0)))^(1/3)-1)*100)</f>
        <v>7.014414469103003</v>
      </c>
      <c r="U376" s="802">
        <f>IF(INDEX(Historical!$I$7:$I$1452,MATCH(B376,Historical!$B$7:$B$1452,0))=0,"n/a",((INDEX(Historical!$C$7:$C$1452,MATCH(B376,Historical!$B$7:$B$1452,0))/INDEX(Historical!$I$7:$I$1452,MATCH(B376,Historical!$B$7:$B$1452,0)))^(1/5)-1)*100)</f>
        <v>6.7445927985984255</v>
      </c>
      <c r="V376" s="802">
        <f>IF(INDEX(Historical!$O$7:$O$1452,MATCH(B376,Historical!$B$7:$B$1452,0))=0,"n/a",((INDEX(Historical!$C$7:$C$1452,MATCH(B376,Historical!$B$7:$B$1452,0))/INDEX(Historical!$O$7:$O$1452,MATCH(B376,Historical!$B$7:$B$1452,0)))^(1/10)-1)*100)</f>
        <v>6.0476997102153263</v>
      </c>
      <c r="W376" s="803">
        <f t="shared" si="89"/>
        <v>1.1152327532410313</v>
      </c>
      <c r="X376" s="804">
        <f t="shared" si="90"/>
        <v>0.55740436352053102</v>
      </c>
      <c r="Y376" s="967" t="s">
        <v>4072</v>
      </c>
      <c r="Z376" s="745">
        <f t="shared" si="91"/>
        <v>120.36199095022626</v>
      </c>
      <c r="AA376" s="678">
        <f t="shared" si="92"/>
        <v>12.923076923076923</v>
      </c>
      <c r="AB376" s="679">
        <v>12</v>
      </c>
      <c r="AC376" s="959">
        <v>2.21</v>
      </c>
      <c r="AD376" s="959" t="s">
        <v>138</v>
      </c>
      <c r="AE376" s="959">
        <v>6.15</v>
      </c>
      <c r="AF376" s="959">
        <v>6.74</v>
      </c>
      <c r="AG376" s="959">
        <v>48.199999999999996</v>
      </c>
      <c r="AH376" s="959">
        <v>34.799999999999997</v>
      </c>
      <c r="AI376" s="959">
        <v>5.6000000000000005</v>
      </c>
      <c r="AJ376" s="959">
        <v>12.1</v>
      </c>
      <c r="AK376" s="959">
        <v>-6.65</v>
      </c>
      <c r="AL376" s="969">
        <v>3090</v>
      </c>
      <c r="AM376" s="964">
        <v>0.1</v>
      </c>
      <c r="AN376" s="959">
        <v>3.17</v>
      </c>
      <c r="AO376" s="845">
        <f t="shared" si="93"/>
        <v>3.1352413657175831</v>
      </c>
      <c r="AP376" s="846">
        <f t="shared" si="94"/>
        <v>16.058318288794506</v>
      </c>
      <c r="AQ376" s="680">
        <f t="shared" si="95"/>
        <v>96.753131796662558</v>
      </c>
      <c r="AR376" s="745">
        <f>INDEX(Historical!$C$7:$C$1452,MATCH(B376,Historical!$B$7:$B$1452,0))*IF(AH376="n/a",1.03,IF(AH376&lt;0,1.01,IF(AH376&gt;10,1.1,(1+AH376/100))))</f>
        <v>2.7555000000000001</v>
      </c>
      <c r="AS376" s="678">
        <f t="shared" si="96"/>
        <v>2.9098080000000004</v>
      </c>
      <c r="AT376" s="678">
        <f t="shared" si="102"/>
        <v>2.9389060800000006</v>
      </c>
      <c r="AU376" s="678">
        <f t="shared" si="102"/>
        <v>2.9682951408000005</v>
      </c>
      <c r="AV376" s="678">
        <f t="shared" si="102"/>
        <v>2.9979780922080006</v>
      </c>
      <c r="AW376" s="745">
        <f t="shared" si="98"/>
        <v>14.570487313008003</v>
      </c>
      <c r="AX376" s="854">
        <f t="shared" si="99"/>
        <v>51.017112440504221</v>
      </c>
      <c r="AY376" s="1090">
        <v>0.75</v>
      </c>
      <c r="AZ376" s="964">
        <v>9.49</v>
      </c>
      <c r="BA376" s="964">
        <v>-16</v>
      </c>
      <c r="BB376" s="964">
        <v>-2.04</v>
      </c>
      <c r="BC376" s="964">
        <v>-3.4799999999999995</v>
      </c>
      <c r="BE376" s="701">
        <v>2005</v>
      </c>
      <c r="BF376" s="986" t="e">
        <f>#VALUE!</f>
        <v>#VALUE!</v>
      </c>
      <c r="BG376" s="972">
        <v>10.199999999999999</v>
      </c>
    </row>
    <row r="377" spans="1:59" ht="11.25" customHeight="1" x14ac:dyDescent="0.2">
      <c r="A377" s="645" t="s">
        <v>3882</v>
      </c>
      <c r="B377" s="651" t="s">
        <v>3883</v>
      </c>
      <c r="C377" s="1080" t="s">
        <v>109</v>
      </c>
      <c r="D377" s="1080" t="s">
        <v>4419</v>
      </c>
      <c r="E377" s="835">
        <v>5</v>
      </c>
      <c r="F377" s="554">
        <v>845</v>
      </c>
      <c r="G377" s="554" t="s">
        <v>107</v>
      </c>
      <c r="H377" s="554" t="s">
        <v>107</v>
      </c>
      <c r="I377" s="966">
        <v>35.4</v>
      </c>
      <c r="J377" s="745">
        <f t="shared" si="86"/>
        <v>2.259887005649718</v>
      </c>
      <c r="K377" s="968">
        <v>0.2</v>
      </c>
      <c r="L377" s="679">
        <v>4</v>
      </c>
      <c r="M377" s="736">
        <f t="shared" si="87"/>
        <v>0.8</v>
      </c>
      <c r="N377" s="644" t="s">
        <v>239</v>
      </c>
      <c r="O377" s="838">
        <v>0.19</v>
      </c>
      <c r="P377" s="958">
        <v>43406</v>
      </c>
      <c r="Q377" s="958">
        <v>43420</v>
      </c>
      <c r="R377" s="736">
        <f t="shared" si="88"/>
        <v>5.2631578947368469</v>
      </c>
      <c r="S377" s="802">
        <f>IF(INDEX(Historical!$D$7:$D$1452,MATCH(B377,Historical!$B$7:$B$1452,0))=0,"n/a",(INDEX(Historical!$C$7:$C$1452,MATCH(B377,Historical!$B$7:$B$1452,0))/INDEX(Historical!$D$7:$D$1452,MATCH(B377,Historical!$B$7:$B$1452,0))-1)*100)</f>
        <v>34.146341463414643</v>
      </c>
      <c r="T377" s="802">
        <f>IF(INDEX(Historical!$F$7:$F$1452,MATCH(B377,Historical!$B$7:$B$1452,0))=0,"n/a",((INDEX(Historical!$C$7:$C$1452,MATCH(B377,Historical!$B$7:$B$1452,0))/INDEX(Historical!$F$7:$F$1452,MATCH(B377,Historical!$B$7:$B$1452,0)))^(1/3)-1)*100)</f>
        <v>98.802366494429592</v>
      </c>
      <c r="U377" s="802" t="str">
        <f>IF(INDEX(Historical!$I$7:$I$1452,MATCH(B377,Historical!$B$7:$B$1452,0))=0,"n/a",((INDEX(Historical!$C$7:$C$1452,MATCH(B377,Historical!$B$7:$B$1452,0))/INDEX(Historical!$I$7:$I$1452,MATCH(B377,Historical!$B$7:$B$1452,0)))^(1/5)-1)*100)</f>
        <v>n/a</v>
      </c>
      <c r="V377" s="802" t="str">
        <f>IF(INDEX(Historical!$O$7:$O$1452,MATCH(B377,Historical!$B$7:$B$1452,0))=0,"n/a",((INDEX(Historical!$C$7:$C$1452,MATCH(B377,Historical!$B$7:$B$1452,0))/INDEX(Historical!$O$7:$O$1452,MATCH(B377,Historical!$B$7:$B$1452,0)))^(1/10)-1)*100)</f>
        <v>n/a</v>
      </c>
      <c r="W377" s="803" t="str">
        <f t="shared" si="89"/>
        <v>n/a</v>
      </c>
      <c r="X377" s="804" t="str">
        <f t="shared" si="90"/>
        <v>n/a</v>
      </c>
      <c r="Y377" s="967" t="s">
        <v>4072</v>
      </c>
      <c r="Z377" s="745">
        <f t="shared" si="91"/>
        <v>24.316109422492403</v>
      </c>
      <c r="AA377" s="678">
        <f t="shared" si="92"/>
        <v>10.759878419452887</v>
      </c>
      <c r="AB377" s="679">
        <v>12</v>
      </c>
      <c r="AC377" s="959">
        <v>3.29</v>
      </c>
      <c r="AD377" s="959" t="s">
        <v>138</v>
      </c>
      <c r="AE377" s="959">
        <v>3.37</v>
      </c>
      <c r="AF377" s="959">
        <v>1.0900000000000001</v>
      </c>
      <c r="AG377" s="959">
        <v>9.3000000000000007</v>
      </c>
      <c r="AH377" s="959">
        <v>17.399999999999999</v>
      </c>
      <c r="AI377" s="959">
        <v>1.24</v>
      </c>
      <c r="AJ377" s="959">
        <v>15.6</v>
      </c>
      <c r="AK377" s="959" t="s">
        <v>138</v>
      </c>
      <c r="AL377" s="969">
        <v>331.7</v>
      </c>
      <c r="AM377" s="964">
        <v>3.5999999999999996</v>
      </c>
      <c r="AN377" s="959">
        <v>0</v>
      </c>
      <c r="AO377" s="845" t="str">
        <f t="shared" si="93"/>
        <v>n/a</v>
      </c>
      <c r="AP377" s="846" t="str">
        <f t="shared" si="94"/>
        <v>n/a</v>
      </c>
      <c r="AQ377" s="680">
        <f t="shared" si="95"/>
        <v>-27.801916069734776</v>
      </c>
      <c r="AR377" s="745">
        <f>INDEX(Historical!$C$7:$C$1452,MATCH(B377,Historical!$B$7:$B$1452,0))*IF(AH377="n/a",1.03,IF(AH377&lt;0,1.01,IF(AH377&gt;10,1.1,(1+AH377/100))))</f>
        <v>0.60500000000000009</v>
      </c>
      <c r="AS377" s="678">
        <f t="shared" si="96"/>
        <v>0.6125020000000001</v>
      </c>
      <c r="AT377" s="678">
        <f t="shared" si="102"/>
        <v>0.6308770600000001</v>
      </c>
      <c r="AU377" s="678">
        <f t="shared" si="102"/>
        <v>0.64980337180000014</v>
      </c>
      <c r="AV377" s="678">
        <f t="shared" si="102"/>
        <v>0.66929747295400022</v>
      </c>
      <c r="AW377" s="745">
        <f t="shared" si="98"/>
        <v>3.1674799047540003</v>
      </c>
      <c r="AX377" s="854">
        <f t="shared" si="99"/>
        <v>8.9476833467627142</v>
      </c>
      <c r="AY377" s="1090">
        <v>0.33</v>
      </c>
      <c r="AZ377" s="964">
        <v>8.6300000000000008</v>
      </c>
      <c r="BA377" s="964">
        <v>-26.97</v>
      </c>
      <c r="BB377" s="964">
        <v>-6.5600000000000005</v>
      </c>
      <c r="BC377" s="964">
        <v>-17.599999999999998</v>
      </c>
      <c r="BE377" s="701">
        <v>2014</v>
      </c>
      <c r="BF377" s="986" t="e">
        <f>#VALUE!</f>
        <v>#VALUE!</v>
      </c>
      <c r="BG377" s="972">
        <v>1.2</v>
      </c>
    </row>
    <row r="378" spans="1:59" ht="11.25" customHeight="1" x14ac:dyDescent="0.2">
      <c r="A378" s="566" t="s">
        <v>1302</v>
      </c>
      <c r="B378" s="651" t="s">
        <v>1303</v>
      </c>
      <c r="C378" s="1080" t="s">
        <v>109</v>
      </c>
      <c r="D378" s="1080" t="s">
        <v>4427</v>
      </c>
      <c r="E378" s="835">
        <v>8</v>
      </c>
      <c r="F378" s="554">
        <v>525</v>
      </c>
      <c r="G378" s="554" t="s">
        <v>107</v>
      </c>
      <c r="H378" s="554" t="s">
        <v>107</v>
      </c>
      <c r="I378" s="966">
        <v>16.34</v>
      </c>
      <c r="J378" s="745">
        <f t="shared" si="86"/>
        <v>2.9375764993880051</v>
      </c>
      <c r="K378" s="968">
        <v>0.12</v>
      </c>
      <c r="L378" s="679">
        <v>4</v>
      </c>
      <c r="M378" s="736">
        <f t="shared" si="87"/>
        <v>0.48</v>
      </c>
      <c r="N378" s="644" t="s">
        <v>801</v>
      </c>
      <c r="O378" s="838">
        <v>0.11</v>
      </c>
      <c r="P378" s="958">
        <v>43326</v>
      </c>
      <c r="Q378" s="958">
        <v>43348</v>
      </c>
      <c r="R378" s="736">
        <f t="shared" si="88"/>
        <v>9.0909090909090864</v>
      </c>
      <c r="S378" s="802">
        <f>IF(INDEX(Historical!$D$7:$D$1452,MATCH(B378,Historical!$B$7:$B$1452,0))=0,"n/a",(INDEX(Historical!$C$7:$C$1452,MATCH(B378,Historical!$B$7:$B$1452,0))/INDEX(Historical!$D$7:$D$1452,MATCH(B378,Historical!$B$7:$B$1452,0))-1)*100)</f>
        <v>16.788321167883204</v>
      </c>
      <c r="T378" s="802">
        <f>IF(INDEX(Historical!$F$7:$F$1452,MATCH(B378,Historical!$B$7:$B$1452,0))=0,"n/a",((INDEX(Historical!$C$7:$C$1452,MATCH(B378,Historical!$B$7:$B$1452,0))/INDEX(Historical!$F$7:$F$1452,MATCH(B378,Historical!$B$7:$B$1452,0)))^(1/3)-1)*100)</f>
        <v>31.726751201669899</v>
      </c>
      <c r="U378" s="802">
        <f>IF(INDEX(Historical!$I$7:$I$1452,MATCH(B378,Historical!$B$7:$B$1452,0))=0,"n/a",((INDEX(Historical!$C$7:$C$1452,MATCH(B378,Historical!$B$7:$B$1452,0))/INDEX(Historical!$I$7:$I$1452,MATCH(B378,Historical!$B$7:$B$1452,0)))^(1/5)-1)*100)</f>
        <v>28.878802995450847</v>
      </c>
      <c r="V378" s="802">
        <f>IF(INDEX(Historical!$O$7:$O$1452,MATCH(B378,Historical!$B$7:$B$1452,0))=0,"n/a",((INDEX(Historical!$C$7:$C$1452,MATCH(B378,Historical!$B$7:$B$1452,0))/INDEX(Historical!$O$7:$O$1452,MATCH(B378,Historical!$B$7:$B$1452,0)))^(1/10)-1)*100)</f>
        <v>21.881394038340041</v>
      </c>
      <c r="W378" s="803">
        <f t="shared" si="89"/>
        <v>1.3197880786228755</v>
      </c>
      <c r="X378" s="804">
        <f t="shared" si="90"/>
        <v>1.8752469477565485</v>
      </c>
      <c r="Y378" s="967"/>
      <c r="Z378" s="745">
        <f t="shared" si="91"/>
        <v>28.915662650602407</v>
      </c>
      <c r="AA378" s="678">
        <f t="shared" si="92"/>
        <v>9.8433734939759034</v>
      </c>
      <c r="AB378" s="679">
        <v>12</v>
      </c>
      <c r="AC378" s="959">
        <v>1.66</v>
      </c>
      <c r="AD378" s="959">
        <v>1.97</v>
      </c>
      <c r="AE378" s="959">
        <v>4.3899999999999997</v>
      </c>
      <c r="AF378" s="959">
        <v>1.22</v>
      </c>
      <c r="AG378" s="959">
        <v>11.1</v>
      </c>
      <c r="AH378" s="959">
        <v>-9.4</v>
      </c>
      <c r="AI378" s="959">
        <v>4.5199999999999996</v>
      </c>
      <c r="AJ378" s="959">
        <v>15.4</v>
      </c>
      <c r="AK378" s="959">
        <v>5</v>
      </c>
      <c r="AL378" s="969">
        <v>2920</v>
      </c>
      <c r="AM378" s="964">
        <v>0.89999999999999991</v>
      </c>
      <c r="AN378" s="959">
        <v>0.16</v>
      </c>
      <c r="AO378" s="845">
        <f t="shared" si="93"/>
        <v>21.973006000862949</v>
      </c>
      <c r="AP378" s="846">
        <f t="shared" si="94"/>
        <v>31.816379494838852</v>
      </c>
      <c r="AQ378" s="680">
        <f t="shared" si="95"/>
        <v>-26.943201205726698</v>
      </c>
      <c r="AR378" s="745">
        <f>INDEX(Historical!$C$7:$C$1452,MATCH(B378,Historical!$B$7:$B$1452,0))*IF(AH378="n/a",1.03,IF(AH378&lt;0,1.01,IF(AH378&gt;10,1.1,(1+AH378/100))))</f>
        <v>0.40400000000000003</v>
      </c>
      <c r="AS378" s="678">
        <f t="shared" si="96"/>
        <v>0.42226079999999999</v>
      </c>
      <c r="AT378" s="678">
        <f t="shared" si="102"/>
        <v>0.44337384000000002</v>
      </c>
      <c r="AU378" s="678">
        <f t="shared" si="102"/>
        <v>0.46554253200000006</v>
      </c>
      <c r="AV378" s="678">
        <f t="shared" si="102"/>
        <v>0.4888196586000001</v>
      </c>
      <c r="AW378" s="745">
        <f t="shared" si="98"/>
        <v>2.2239968306000004</v>
      </c>
      <c r="AX378" s="854">
        <f t="shared" si="99"/>
        <v>13.610751717258266</v>
      </c>
      <c r="AY378" s="1090">
        <v>1.18</v>
      </c>
      <c r="AZ378" s="964">
        <v>6.45</v>
      </c>
      <c r="BA378" s="964">
        <v>-35.620000000000005</v>
      </c>
      <c r="BB378" s="964">
        <v>-11.72</v>
      </c>
      <c r="BC378" s="964">
        <v>-25.419999999999998</v>
      </c>
      <c r="BE378" s="701">
        <v>2011</v>
      </c>
      <c r="BF378" s="986" t="e">
        <f>#VALUE!</f>
        <v>#VALUE!</v>
      </c>
      <c r="BG378" s="972">
        <v>1.7000000000000002</v>
      </c>
    </row>
    <row r="379" spans="1:59" s="882" customFormat="1" ht="11.25" customHeight="1" x14ac:dyDescent="0.2">
      <c r="A379" s="740" t="s">
        <v>1304</v>
      </c>
      <c r="B379" s="890" t="s">
        <v>1305</v>
      </c>
      <c r="C379" s="1080" t="s">
        <v>248</v>
      </c>
      <c r="D379" s="1080" t="s">
        <v>4405</v>
      </c>
      <c r="E379" s="862">
        <v>9</v>
      </c>
      <c r="F379" s="554">
        <v>354</v>
      </c>
      <c r="G379" s="1179" t="s">
        <v>116</v>
      </c>
      <c r="H379" s="1179" t="s">
        <v>116</v>
      </c>
      <c r="I379" s="863">
        <v>171.82</v>
      </c>
      <c r="J379" s="864">
        <f t="shared" si="86"/>
        <v>2.3978582237225003</v>
      </c>
      <c r="K379" s="865">
        <v>1.03</v>
      </c>
      <c r="L379" s="866">
        <v>4</v>
      </c>
      <c r="M379" s="867">
        <f t="shared" si="87"/>
        <v>4.12</v>
      </c>
      <c r="N379" s="868" t="s">
        <v>613</v>
      </c>
      <c r="O379" s="869">
        <v>0.89</v>
      </c>
      <c r="P379" s="870">
        <v>43166</v>
      </c>
      <c r="Q379" s="870">
        <v>43181</v>
      </c>
      <c r="R379" s="867">
        <f t="shared" si="88"/>
        <v>15.730337078651688</v>
      </c>
      <c r="S379" s="802">
        <f>IF(INDEX(Historical!$D$7:$D$1452,MATCH(B379,Historical!$B$7:$B$1452,0))=0,"n/a",(INDEX(Historical!$C$7:$C$1452,MATCH(B379,Historical!$B$7:$B$1452,0))/INDEX(Historical!$D$7:$D$1452,MATCH(B379,Historical!$B$7:$B$1452,0))-1)*100)</f>
        <v>28.98550724637683</v>
      </c>
      <c r="T379" s="802">
        <f>IF(INDEX(Historical!$F$7:$F$1452,MATCH(B379,Historical!$B$7:$B$1452,0))=0,"n/a",((INDEX(Historical!$C$7:$C$1452,MATCH(B379,Historical!$B$7:$B$1452,0))/INDEX(Historical!$F$7:$F$1452,MATCH(B379,Historical!$B$7:$B$1452,0)))^(1/3)-1)*100)</f>
        <v>23.717380567504321</v>
      </c>
      <c r="U379" s="802">
        <f>IF(INDEX(Historical!$I$7:$I$1452,MATCH(B379,Historical!$B$7:$B$1452,0))=0,"n/a",((INDEX(Historical!$C$7:$C$1452,MATCH(B379,Historical!$B$7:$B$1452,0))/INDEX(Historical!$I$7:$I$1452,MATCH(B379,Historical!$B$7:$B$1452,0)))^(1/5)-1)*100)</f>
        <v>25.140648648228357</v>
      </c>
      <c r="V379" s="802">
        <f>IF(INDEX(Historical!$O$7:$O$1452,MATCH(B379,Historical!$B$7:$B$1452,0))=0,"n/a",((INDEX(Historical!$C$7:$C$1452,MATCH(B379,Historical!$B$7:$B$1452,0))/INDEX(Historical!$O$7:$O$1452,MATCH(B379,Historical!$B$7:$B$1452,0)))^(1/10)-1)*100)</f>
        <v>14.741559656107217</v>
      </c>
      <c r="W379" s="871">
        <f t="shared" si="89"/>
        <v>1.7054266464819376</v>
      </c>
      <c r="X379" s="872">
        <f t="shared" si="90"/>
        <v>1.2263731047916271</v>
      </c>
      <c r="Y379" s="887"/>
      <c r="Z379" s="864">
        <f t="shared" si="91"/>
        <v>43.783209351753456</v>
      </c>
      <c r="AA379" s="874">
        <f t="shared" si="92"/>
        <v>18.259298618490966</v>
      </c>
      <c r="AB379" s="866">
        <v>1</v>
      </c>
      <c r="AC379" s="875">
        <v>9.41</v>
      </c>
      <c r="AD379" s="875">
        <v>1.3</v>
      </c>
      <c r="AE379" s="875">
        <v>1.87</v>
      </c>
      <c r="AF379" s="884">
        <v>148.12</v>
      </c>
      <c r="AG379" s="884">
        <v>652.6</v>
      </c>
      <c r="AH379" s="875">
        <v>18.3</v>
      </c>
      <c r="AI379" s="875">
        <v>4.99</v>
      </c>
      <c r="AJ379" s="875">
        <v>20.5</v>
      </c>
      <c r="AK379" s="875">
        <v>14.09</v>
      </c>
      <c r="AL379" s="876">
        <v>196950</v>
      </c>
      <c r="AM379" s="877">
        <v>0.11</v>
      </c>
      <c r="AN379" s="884">
        <v>19.53</v>
      </c>
      <c r="AO379" s="878">
        <f t="shared" si="93"/>
        <v>9.2792082534598919</v>
      </c>
      <c r="AP379" s="879">
        <f t="shared" si="94"/>
        <v>27.538506871950858</v>
      </c>
      <c r="AQ379" s="880">
        <f t="shared" si="95"/>
        <v>996.37124924217005</v>
      </c>
      <c r="AR379" s="745">
        <f>INDEX(Historical!$C$7:$C$1452,MATCH(B379,Historical!$B$7:$B$1452,0))*IF(AH379="n/a",1.03,IF(AH379&lt;0,1.01,IF(AH379&gt;10,1.1,(1+AH379/100))))</f>
        <v>3.9160000000000004</v>
      </c>
      <c r="AS379" s="874">
        <f t="shared" si="96"/>
        <v>4.1114084000000002</v>
      </c>
      <c r="AT379" s="874">
        <f t="shared" si="102"/>
        <v>4.5225492400000009</v>
      </c>
      <c r="AU379" s="874">
        <f t="shared" si="102"/>
        <v>4.9748041640000018</v>
      </c>
      <c r="AV379" s="874">
        <f t="shared" si="102"/>
        <v>5.472284580400002</v>
      </c>
      <c r="AW379" s="864">
        <f t="shared" si="98"/>
        <v>22.997046384400008</v>
      </c>
      <c r="AX379" s="881">
        <f t="shared" si="99"/>
        <v>13.384382717029455</v>
      </c>
      <c r="AY379" s="1091">
        <v>1.19</v>
      </c>
      <c r="AZ379" s="877">
        <v>8.68</v>
      </c>
      <c r="BA379" s="877">
        <v>-20.239999999999998</v>
      </c>
      <c r="BB379" s="877">
        <v>-1.92</v>
      </c>
      <c r="BC379" s="877">
        <v>-8.86</v>
      </c>
      <c r="BD379" s="1007"/>
      <c r="BE379" s="701">
        <v>2010</v>
      </c>
      <c r="BF379" s="986" t="e">
        <f>#VALUE!</f>
        <v>#VALUE!</v>
      </c>
      <c r="BG379" s="938">
        <v>23.1</v>
      </c>
    </row>
    <row r="380" spans="1:59" ht="11.25" customHeight="1" x14ac:dyDescent="0.2">
      <c r="A380" s="566" t="s">
        <v>4280</v>
      </c>
      <c r="B380" s="651" t="s">
        <v>3884</v>
      </c>
      <c r="C380" s="1080" t="s">
        <v>109</v>
      </c>
      <c r="D380" s="1080" t="s">
        <v>4419</v>
      </c>
      <c r="E380" s="835">
        <v>5</v>
      </c>
      <c r="F380" s="554">
        <v>825</v>
      </c>
      <c r="G380" s="554" t="s">
        <v>107</v>
      </c>
      <c r="H380" s="554" t="s">
        <v>107</v>
      </c>
      <c r="I380" s="970">
        <v>29.46</v>
      </c>
      <c r="J380" s="745">
        <f t="shared" si="86"/>
        <v>1.9008825526137136</v>
      </c>
      <c r="K380" s="974">
        <v>0.14000000000000001</v>
      </c>
      <c r="L380" s="701">
        <v>4</v>
      </c>
      <c r="M380" s="736">
        <f t="shared" si="87"/>
        <v>0.56000000000000005</v>
      </c>
      <c r="N380" s="701" t="s">
        <v>4281</v>
      </c>
      <c r="O380" s="839">
        <v>0.12</v>
      </c>
      <c r="P380" s="725">
        <v>43301</v>
      </c>
      <c r="Q380" s="725">
        <v>43318</v>
      </c>
      <c r="R380" s="736">
        <f t="shared" si="88"/>
        <v>16.666666666666682</v>
      </c>
      <c r="S380" s="802">
        <f>IF(INDEX(Historical!$D$7:$D$1452,MATCH(B380,Historical!$B$7:$B$1452,0))=0,"n/a",(INDEX(Historical!$C$7:$C$1452,MATCH(B380,Historical!$B$7:$B$1452,0))/INDEX(Historical!$D$7:$D$1452,MATCH(B380,Historical!$B$7:$B$1452,0))-1)*100)</f>
        <v>23.529411764705866</v>
      </c>
      <c r="T380" s="802">
        <f>IF(INDEX(Historical!$F$7:$F$1452,MATCH(B380,Historical!$B$7:$B$1452,0))=0,"n/a",((INDEX(Historical!$C$7:$C$1452,MATCH(B380,Historical!$B$7:$B$1452,0))/INDEX(Historical!$F$7:$F$1452,MATCH(B380,Historical!$B$7:$B$1452,0)))^(1/3)-1)*100)</f>
        <v>17.33438845558204</v>
      </c>
      <c r="U380" s="802">
        <f>IF(INDEX(Historical!$I$7:$I$1452,MATCH(B380,Historical!$B$7:$B$1452,0))=0,"n/a",((INDEX(Historical!$C$7:$C$1452,MATCH(B380,Historical!$B$7:$B$1452,0))/INDEX(Historical!$I$7:$I$1452,MATCH(B380,Historical!$B$7:$B$1452,0)))^(1/5)-1)*100)</f>
        <v>11.842691472014465</v>
      </c>
      <c r="V380" s="802">
        <f>IF(INDEX(Historical!$O$7:$O$1452,MATCH(B380,Historical!$B$7:$B$1452,0))=0,"n/a",((INDEX(Historical!$C$7:$C$1452,MATCH(B380,Historical!$B$7:$B$1452,0))/INDEX(Historical!$O$7:$O$1452,MATCH(B380,Historical!$B$7:$B$1452,0)))^(1/10)-1)*100)</f>
        <v>5.7557050338252314</v>
      </c>
      <c r="W380" s="803">
        <f t="shared" si="89"/>
        <v>2.057557050338251</v>
      </c>
      <c r="X380" s="804">
        <f t="shared" si="90"/>
        <v>1.0766083156376787</v>
      </c>
      <c r="Y380" s="651"/>
      <c r="Z380" s="745">
        <f t="shared" si="91"/>
        <v>23.931623931623935</v>
      </c>
      <c r="AA380" s="678">
        <f t="shared" si="92"/>
        <v>12.589743589743591</v>
      </c>
      <c r="AB380" s="554">
        <v>12</v>
      </c>
      <c r="AC380" s="970">
        <v>2.34</v>
      </c>
      <c r="AD380" s="970" t="s">
        <v>138</v>
      </c>
      <c r="AE380" s="970">
        <v>3.01</v>
      </c>
      <c r="AF380" s="970">
        <v>1.1000000000000001</v>
      </c>
      <c r="AG380" s="970">
        <v>8.1</v>
      </c>
      <c r="AH380" s="970">
        <v>15.2</v>
      </c>
      <c r="AI380" s="970" t="s">
        <v>138</v>
      </c>
      <c r="AJ380" s="970">
        <v>11</v>
      </c>
      <c r="AK380" s="970" t="s">
        <v>138</v>
      </c>
      <c r="AL380" s="970">
        <v>56.27</v>
      </c>
      <c r="AM380" s="970">
        <v>9</v>
      </c>
      <c r="AN380" s="970">
        <v>0</v>
      </c>
      <c r="AO380" s="845">
        <f t="shared" si="93"/>
        <v>1.153830434884588</v>
      </c>
      <c r="AP380" s="846">
        <f t="shared" si="94"/>
        <v>13.743574024628179</v>
      </c>
      <c r="AQ380" s="680">
        <f t="shared" si="95"/>
        <v>-21.546282720410538</v>
      </c>
      <c r="AR380" s="745">
        <f>INDEX(Historical!$C$7:$C$1452,MATCH(B380,Historical!$B$7:$B$1452,0))*IF(AH380="n/a",1.03,IF(AH380&lt;0,1.01,IF(AH380&gt;10,1.1,(1+AH380/100))))</f>
        <v>0.46200000000000002</v>
      </c>
      <c r="AS380" s="678">
        <f t="shared" si="96"/>
        <v>0.47586000000000006</v>
      </c>
      <c r="AT380" s="678">
        <f t="shared" si="102"/>
        <v>0.49013580000000007</v>
      </c>
      <c r="AU380" s="678">
        <f t="shared" si="102"/>
        <v>0.50483987400000008</v>
      </c>
      <c r="AV380" s="678">
        <f t="shared" si="102"/>
        <v>0.51998507022000007</v>
      </c>
      <c r="AW380" s="745">
        <f t="shared" si="98"/>
        <v>2.4528207442200003</v>
      </c>
      <c r="AX380" s="854">
        <f t="shared" si="99"/>
        <v>8.3259359953156835</v>
      </c>
      <c r="AY380" s="831">
        <v>0.6</v>
      </c>
      <c r="AZ380" s="972">
        <v>14.899999999999999</v>
      </c>
      <c r="BA380" s="972">
        <v>-21.02</v>
      </c>
      <c r="BB380" s="972">
        <v>-8.2600000000000016</v>
      </c>
      <c r="BC380" s="972">
        <v>-4.5</v>
      </c>
      <c r="BE380" s="701">
        <v>2014</v>
      </c>
      <c r="BF380" s="986" t="e">
        <f>#VALUE!</f>
        <v>#VALUE!</v>
      </c>
      <c r="BG380" s="972">
        <v>0.89999999999999991</v>
      </c>
    </row>
    <row r="381" spans="1:59" ht="11.25" customHeight="1" x14ac:dyDescent="0.2">
      <c r="A381" s="566" t="s">
        <v>631</v>
      </c>
      <c r="B381" s="651" t="s">
        <v>632</v>
      </c>
      <c r="C381" s="1080" t="s">
        <v>109</v>
      </c>
      <c r="D381" s="1080" t="s">
        <v>4427</v>
      </c>
      <c r="E381" s="835">
        <v>14</v>
      </c>
      <c r="F381" s="554">
        <v>277</v>
      </c>
      <c r="G381" s="554" t="s">
        <v>107</v>
      </c>
      <c r="H381" s="554" t="s">
        <v>107</v>
      </c>
      <c r="I381" s="966">
        <v>105.51</v>
      </c>
      <c r="J381" s="745">
        <f t="shared" si="86"/>
        <v>1.6680883328594445</v>
      </c>
      <c r="K381" s="968">
        <v>0.44</v>
      </c>
      <c r="L381" s="679">
        <v>4</v>
      </c>
      <c r="M381" s="736">
        <f t="shared" si="87"/>
        <v>1.76</v>
      </c>
      <c r="N381" s="644" t="s">
        <v>523</v>
      </c>
      <c r="O381" s="838">
        <v>0.41</v>
      </c>
      <c r="P381" s="958">
        <v>43418</v>
      </c>
      <c r="Q381" s="958">
        <v>43434</v>
      </c>
      <c r="R381" s="736">
        <f t="shared" si="88"/>
        <v>7.3170731707317138</v>
      </c>
      <c r="S381" s="802">
        <f>IF(INDEX(Historical!$D$7:$D$1452,MATCH(B381,Historical!$B$7:$B$1452,0))=0,"n/a",(INDEX(Historical!$C$7:$C$1452,MATCH(B381,Historical!$B$7:$B$1452,0))/INDEX(Historical!$D$7:$D$1452,MATCH(B381,Historical!$B$7:$B$1452,0))-1)*100)</f>
        <v>3.7499999999999867</v>
      </c>
      <c r="T381" s="802">
        <f>IF(INDEX(Historical!$F$7:$F$1452,MATCH(B381,Historical!$B$7:$B$1452,0))=0,"n/a",((INDEX(Historical!$C$7:$C$1452,MATCH(B381,Historical!$B$7:$B$1452,0))/INDEX(Historical!$F$7:$F$1452,MATCH(B381,Historical!$B$7:$B$1452,0)))^(1/3)-1)*100)</f>
        <v>6.1806396748809167</v>
      </c>
      <c r="U381" s="802">
        <f>IF(INDEX(Historical!$I$7:$I$1452,MATCH(B381,Historical!$B$7:$B$1452,0))=0,"n/a",((INDEX(Historical!$C$7:$C$1452,MATCH(B381,Historical!$B$7:$B$1452,0))/INDEX(Historical!$I$7:$I$1452,MATCH(B381,Historical!$B$7:$B$1452,0)))^(1/5)-1)*100)</f>
        <v>8.3602802316019353</v>
      </c>
      <c r="V381" s="802">
        <f>IF(INDEX(Historical!$O$7:$O$1452,MATCH(B381,Historical!$B$7:$B$1452,0))=0,"n/a",((INDEX(Historical!$C$7:$C$1452,MATCH(B381,Historical!$B$7:$B$1452,0))/INDEX(Historical!$O$7:$O$1452,MATCH(B381,Historical!$B$7:$B$1452,0)))^(1/10)-1)*100)</f>
        <v>10.409326692247634</v>
      </c>
      <c r="W381" s="803">
        <f t="shared" si="89"/>
        <v>0.80315283387428604</v>
      </c>
      <c r="X381" s="804" t="str">
        <f t="shared" si="90"/>
        <v>n/a</v>
      </c>
      <c r="Y381" s="760" t="s">
        <v>4072</v>
      </c>
      <c r="Z381" s="745" t="str">
        <f t="shared" si="91"/>
        <v>n/a</v>
      </c>
      <c r="AA381" s="678" t="str">
        <f t="shared" si="92"/>
        <v>n/a</v>
      </c>
      <c r="AB381" s="679">
        <v>12</v>
      </c>
      <c r="AC381" s="959" t="s">
        <v>138</v>
      </c>
      <c r="AD381" s="959" t="s">
        <v>138</v>
      </c>
      <c r="AE381" s="959" t="s">
        <v>138</v>
      </c>
      <c r="AF381" s="959" t="s">
        <v>138</v>
      </c>
      <c r="AG381" s="959" t="s">
        <v>138</v>
      </c>
      <c r="AH381" s="959" t="s">
        <v>138</v>
      </c>
      <c r="AI381" s="959" t="s">
        <v>138</v>
      </c>
      <c r="AJ381" s="959" t="s">
        <v>138</v>
      </c>
      <c r="AK381" s="959" t="s">
        <v>138</v>
      </c>
      <c r="AL381" s="969" t="s">
        <v>138</v>
      </c>
      <c r="AM381" s="964" t="s">
        <v>138</v>
      </c>
      <c r="AN381" s="959" t="s">
        <v>138</v>
      </c>
      <c r="AO381" s="845" t="str">
        <f t="shared" si="93"/>
        <v>n/a</v>
      </c>
      <c r="AP381" s="846">
        <f t="shared" si="94"/>
        <v>10.028368564461379</v>
      </c>
      <c r="AQ381" s="680" t="str">
        <f t="shared" si="95"/>
        <v>n/a</v>
      </c>
      <c r="AR381" s="745">
        <f>INDEX(Historical!$C$7:$C$1452,MATCH(B381,Historical!$B$7:$B$1452,0))*IF(AH381="n/a",1.03,IF(AH381&lt;0,1.01,IF(AH381&gt;10,1.1,(1+AH381/100))))</f>
        <v>1.2823499999999999</v>
      </c>
      <c r="AS381" s="678">
        <f t="shared" si="96"/>
        <v>1.3208205</v>
      </c>
      <c r="AT381" s="678">
        <f t="shared" si="102"/>
        <v>1.3604451150000001</v>
      </c>
      <c r="AU381" s="678">
        <f t="shared" si="102"/>
        <v>1.4012584684500002</v>
      </c>
      <c r="AV381" s="678">
        <f t="shared" si="102"/>
        <v>1.4432962225035002</v>
      </c>
      <c r="AW381" s="745">
        <f t="shared" si="98"/>
        <v>6.8081703059535004</v>
      </c>
      <c r="AX381" s="854">
        <f t="shared" si="99"/>
        <v>6.4526303724324707</v>
      </c>
      <c r="AY381" s="1090" t="s">
        <v>138</v>
      </c>
      <c r="AZ381" s="964" t="s">
        <v>138</v>
      </c>
      <c r="BA381" s="964" t="s">
        <v>138</v>
      </c>
      <c r="BB381" s="964" t="s">
        <v>138</v>
      </c>
      <c r="BC381" s="964" t="s">
        <v>138</v>
      </c>
      <c r="BD381" s="1006" t="s">
        <v>4351</v>
      </c>
      <c r="BE381" s="701">
        <v>2005</v>
      </c>
      <c r="BF381" s="986" t="e">
        <f>#VALUE!</f>
        <v>#VALUE!</v>
      </c>
      <c r="BG381" s="972" t="s">
        <v>138</v>
      </c>
    </row>
    <row r="382" spans="1:59" ht="11.25" customHeight="1" x14ac:dyDescent="0.2">
      <c r="A382" s="645" t="s">
        <v>1306</v>
      </c>
      <c r="B382" s="651" t="s">
        <v>1307</v>
      </c>
      <c r="C382" s="1080" t="s">
        <v>113</v>
      </c>
      <c r="D382" s="1080" t="s">
        <v>4449</v>
      </c>
      <c r="E382" s="835">
        <v>8</v>
      </c>
      <c r="F382" s="554">
        <v>551</v>
      </c>
      <c r="G382" s="554" t="s">
        <v>38</v>
      </c>
      <c r="H382" s="554" t="s">
        <v>38</v>
      </c>
      <c r="I382" s="966">
        <v>132.12</v>
      </c>
      <c r="J382" s="745">
        <f t="shared" si="86"/>
        <v>2.4825915834090218</v>
      </c>
      <c r="K382" s="968">
        <v>0.82</v>
      </c>
      <c r="L382" s="679">
        <v>4</v>
      </c>
      <c r="M382" s="736">
        <f t="shared" si="87"/>
        <v>3.28</v>
      </c>
      <c r="N382" s="644" t="s">
        <v>251</v>
      </c>
      <c r="O382" s="838">
        <v>0.745</v>
      </c>
      <c r="P382" s="958">
        <v>43419</v>
      </c>
      <c r="Q382" s="958">
        <v>43441</v>
      </c>
      <c r="R382" s="736">
        <f t="shared" si="88"/>
        <v>10.067114093959725</v>
      </c>
      <c r="S382" s="802">
        <f>IF(INDEX(Historical!$D$7:$D$1452,MATCH(B382,Historical!$B$7:$B$1452,0))=0,"n/a",(INDEX(Historical!$C$7:$C$1452,MATCH(B382,Historical!$B$7:$B$1452,0))/INDEX(Historical!$D$7:$D$1452,MATCH(B382,Historical!$B$7:$B$1452,0))-1)*100)</f>
        <v>11.83673469387756</v>
      </c>
      <c r="T382" s="802">
        <f>IF(INDEX(Historical!$F$7:$F$1452,MATCH(B382,Historical!$B$7:$B$1452,0))=0,"n/a",((INDEX(Historical!$C$7:$C$1452,MATCH(B382,Historical!$B$7:$B$1452,0))/INDEX(Historical!$F$7:$F$1452,MATCH(B382,Historical!$B$7:$B$1452,0)))^(1/3)-1)*100)</f>
        <v>13.630953456272943</v>
      </c>
      <c r="U382" s="802">
        <f>IF(INDEX(Historical!$I$7:$I$1452,MATCH(B382,Historical!$B$7:$B$1452,0))=0,"n/a",((INDEX(Historical!$C$7:$C$1452,MATCH(B382,Historical!$B$7:$B$1452,0))/INDEX(Historical!$I$7:$I$1452,MATCH(B382,Historical!$B$7:$B$1452,0)))^(1/5)-1)*100)</f>
        <v>12.396779808134117</v>
      </c>
      <c r="V382" s="802">
        <f>IF(INDEX(Historical!$O$7:$O$1452,MATCH(B382,Historical!$B$7:$B$1452,0))=0,"n/a",((INDEX(Historical!$C$7:$C$1452,MATCH(B382,Historical!$B$7:$B$1452,0))/INDEX(Historical!$O$7:$O$1452,MATCH(B382,Historical!$B$7:$B$1452,0)))^(1/10)-1)*100)</f>
        <v>10.605075433200174</v>
      </c>
      <c r="W382" s="803">
        <f t="shared" si="89"/>
        <v>1.1689478199584367</v>
      </c>
      <c r="X382" s="804">
        <f t="shared" si="90"/>
        <v>3.9989612284303599</v>
      </c>
      <c r="Y382" s="748"/>
      <c r="Z382" s="745">
        <f t="shared" si="91"/>
        <v>57.644991212653771</v>
      </c>
      <c r="AA382" s="678">
        <f t="shared" si="92"/>
        <v>23.219683655536027</v>
      </c>
      <c r="AB382" s="679">
        <v>12</v>
      </c>
      <c r="AC382" s="959">
        <v>5.69</v>
      </c>
      <c r="AD382" s="959">
        <v>3.45</v>
      </c>
      <c r="AE382" s="959">
        <v>2.36</v>
      </c>
      <c r="AF382" s="959">
        <v>5.37</v>
      </c>
      <c r="AG382" s="959">
        <v>15.1</v>
      </c>
      <c r="AH382" s="959">
        <v>-30.7</v>
      </c>
      <c r="AI382" s="959">
        <v>-1.03</v>
      </c>
      <c r="AJ382" s="959">
        <v>3.1</v>
      </c>
      <c r="AK382" s="959">
        <v>6.7299999999999995</v>
      </c>
      <c r="AL382" s="969">
        <v>101420</v>
      </c>
      <c r="AM382" s="964">
        <v>0.1</v>
      </c>
      <c r="AN382" s="959">
        <v>1</v>
      </c>
      <c r="AO382" s="845">
        <f t="shared" si="93"/>
        <v>-8.3403122639928888</v>
      </c>
      <c r="AP382" s="846">
        <f t="shared" si="94"/>
        <v>14.879371391543138</v>
      </c>
      <c r="AQ382" s="680">
        <f t="shared" si="95"/>
        <v>135.40952612673229</v>
      </c>
      <c r="AR382" s="745">
        <f>INDEX(Historical!$C$7:$C$1452,MATCH(B382,Historical!$B$7:$B$1452,0))*IF(AH382="n/a",1.03,IF(AH382&lt;0,1.01,IF(AH382&gt;10,1.1,(1+AH382/100))))</f>
        <v>2.7674000000000003</v>
      </c>
      <c r="AS382" s="678">
        <f t="shared" si="96"/>
        <v>2.7950740000000005</v>
      </c>
      <c r="AT382" s="678">
        <f t="shared" si="102"/>
        <v>2.9831824802000004</v>
      </c>
      <c r="AU382" s="678">
        <f t="shared" si="102"/>
        <v>3.1839506611174602</v>
      </c>
      <c r="AV382" s="678">
        <f t="shared" si="102"/>
        <v>3.398230540610665</v>
      </c>
      <c r="AW382" s="745">
        <f t="shared" si="98"/>
        <v>15.127837681928128</v>
      </c>
      <c r="AX382" s="854">
        <f t="shared" si="99"/>
        <v>11.450073934247749</v>
      </c>
      <c r="AY382" s="1090">
        <v>1.01</v>
      </c>
      <c r="AZ382" s="964">
        <v>7.0000000000000009</v>
      </c>
      <c r="BA382" s="964">
        <v>-18.64</v>
      </c>
      <c r="BB382" s="964">
        <v>-7.1800000000000006</v>
      </c>
      <c r="BC382" s="964">
        <v>-8.99</v>
      </c>
      <c r="BE382" s="701">
        <v>2012</v>
      </c>
      <c r="BF382" s="986" t="e">
        <f>#VALUE!</f>
        <v>#VALUE!</v>
      </c>
      <c r="BG382" s="972">
        <v>4.3</v>
      </c>
    </row>
    <row r="383" spans="1:59" ht="11.25" customHeight="1" x14ac:dyDescent="0.2">
      <c r="A383" s="566" t="s">
        <v>1308</v>
      </c>
      <c r="B383" s="651" t="s">
        <v>1309</v>
      </c>
      <c r="C383" s="1080" t="s">
        <v>109</v>
      </c>
      <c r="D383" s="1080" t="s">
        <v>4427</v>
      </c>
      <c r="E383" s="835">
        <v>7</v>
      </c>
      <c r="F383" s="554">
        <v>618</v>
      </c>
      <c r="G383" s="554" t="s">
        <v>107</v>
      </c>
      <c r="H383" s="554" t="s">
        <v>107</v>
      </c>
      <c r="I383" s="966">
        <v>11.86</v>
      </c>
      <c r="J383" s="745">
        <f t="shared" si="86"/>
        <v>4.7217537942664425</v>
      </c>
      <c r="K383" s="968">
        <v>0.14000000000000001</v>
      </c>
      <c r="L383" s="679">
        <v>4</v>
      </c>
      <c r="M383" s="736">
        <f t="shared" si="87"/>
        <v>0.56000000000000005</v>
      </c>
      <c r="N383" s="644" t="s">
        <v>563</v>
      </c>
      <c r="O383" s="838">
        <v>0.13</v>
      </c>
      <c r="P383" s="958">
        <v>43307</v>
      </c>
      <c r="Q383" s="958">
        <v>43322</v>
      </c>
      <c r="R383" s="736">
        <f t="shared" si="88"/>
        <v>7.6923076923076987</v>
      </c>
      <c r="S383" s="802">
        <f>IF(INDEX(Historical!$D$7:$D$1452,MATCH(B383,Historical!$B$7:$B$1452,0))=0,"n/a",(INDEX(Historical!$C$7:$C$1452,MATCH(B383,Historical!$B$7:$B$1452,0))/INDEX(Historical!$D$7:$D$1452,MATCH(B383,Historical!$B$7:$B$1452,0))-1)*100)</f>
        <v>11.111111111111116</v>
      </c>
      <c r="T383" s="802">
        <f>IF(INDEX(Historical!$F$7:$F$1452,MATCH(B383,Historical!$B$7:$B$1452,0))=0,"n/a",((INDEX(Historical!$C$7:$C$1452,MATCH(B383,Historical!$B$7:$B$1452,0))/INDEX(Historical!$F$7:$F$1452,MATCH(B383,Historical!$B$7:$B$1452,0)))^(1/3)-1)*100)</f>
        <v>12.624788044360603</v>
      </c>
      <c r="U383" s="802">
        <f>IF(INDEX(Historical!$I$7:$I$1452,MATCH(B383,Historical!$B$7:$B$1452,0))=0,"n/a",((INDEX(Historical!$C$7:$C$1452,MATCH(B383,Historical!$B$7:$B$1452,0))/INDEX(Historical!$I$7:$I$1452,MATCH(B383,Historical!$B$7:$B$1452,0)))^(1/5)-1)*100)</f>
        <v>58.692968256407063</v>
      </c>
      <c r="V383" s="802">
        <f>IF(INDEX(Historical!$O$7:$O$1452,MATCH(B383,Historical!$B$7:$B$1452,0))=0,"n/a",((INDEX(Historical!$C$7:$C$1452,MATCH(B383,Historical!$B$7:$B$1452,0))/INDEX(Historical!$O$7:$O$1452,MATCH(B383,Historical!$B$7:$B$1452,0)))^(1/10)-1)*100)</f>
        <v>16.347681109755463</v>
      </c>
      <c r="W383" s="803">
        <f t="shared" si="89"/>
        <v>3.5902931958577349</v>
      </c>
      <c r="X383" s="804">
        <f t="shared" si="90"/>
        <v>14.315358111318794</v>
      </c>
      <c r="Y383" s="759"/>
      <c r="Z383" s="745">
        <f t="shared" si="91"/>
        <v>39.716312056737593</v>
      </c>
      <c r="AA383" s="678">
        <f t="shared" si="92"/>
        <v>8.4113475177304959</v>
      </c>
      <c r="AB383" s="679">
        <v>12</v>
      </c>
      <c r="AC383" s="959">
        <v>1.41</v>
      </c>
      <c r="AD383" s="959">
        <v>1.05</v>
      </c>
      <c r="AE383" s="959">
        <v>2.44</v>
      </c>
      <c r="AF383" s="959">
        <v>0.81</v>
      </c>
      <c r="AG383" s="959">
        <v>8.5</v>
      </c>
      <c r="AH383" s="959">
        <v>10.6</v>
      </c>
      <c r="AI383" s="959">
        <v>0.83</v>
      </c>
      <c r="AJ383" s="959">
        <v>4.1000000000000005</v>
      </c>
      <c r="AK383" s="959">
        <v>8</v>
      </c>
      <c r="AL383" s="969">
        <v>1540</v>
      </c>
      <c r="AM383" s="964">
        <v>0.89999999999999991</v>
      </c>
      <c r="AN383" s="959">
        <v>0.15</v>
      </c>
      <c r="AO383" s="845">
        <f t="shared" si="93"/>
        <v>55.003374532943006</v>
      </c>
      <c r="AP383" s="846">
        <f t="shared" si="94"/>
        <v>63.414722050673504</v>
      </c>
      <c r="AQ383" s="680">
        <f t="shared" si="95"/>
        <v>-44.971960725617535</v>
      </c>
      <c r="AR383" s="745">
        <f>INDEX(Historical!$C$7:$C$1452,MATCH(B383,Historical!$B$7:$B$1452,0))*IF(AH383="n/a",1.03,IF(AH383&lt;0,1.01,IF(AH383&gt;10,1.1,(1+AH383/100))))</f>
        <v>0.55000000000000004</v>
      </c>
      <c r="AS383" s="678">
        <f t="shared" si="96"/>
        <v>0.55456500000000009</v>
      </c>
      <c r="AT383" s="678">
        <f t="shared" si="102"/>
        <v>0.59893020000000008</v>
      </c>
      <c r="AU383" s="678">
        <f t="shared" si="102"/>
        <v>0.64684461600000009</v>
      </c>
      <c r="AV383" s="678">
        <f t="shared" si="102"/>
        <v>0.69859218528000011</v>
      </c>
      <c r="AW383" s="745">
        <f t="shared" si="98"/>
        <v>3.0489320012799999</v>
      </c>
      <c r="AX383" s="854">
        <f t="shared" si="99"/>
        <v>25.707689724114669</v>
      </c>
      <c r="AY383" s="1090">
        <v>1.42</v>
      </c>
      <c r="AZ383" s="964">
        <v>4.3099999999999996</v>
      </c>
      <c r="BA383" s="964">
        <v>-40.28</v>
      </c>
      <c r="BB383" s="964">
        <v>-14.85</v>
      </c>
      <c r="BC383" s="964">
        <v>-28.999999999999996</v>
      </c>
      <c r="BE383" s="701">
        <v>2012</v>
      </c>
      <c r="BF383" s="986" t="e">
        <f>#VALUE!</f>
        <v>#VALUE!</v>
      </c>
      <c r="BG383" s="972">
        <v>1.0999999999999999</v>
      </c>
    </row>
    <row r="384" spans="1:59" ht="11.25" customHeight="1" x14ac:dyDescent="0.2">
      <c r="A384" s="566" t="s">
        <v>1310</v>
      </c>
      <c r="B384" s="651" t="s">
        <v>1311</v>
      </c>
      <c r="C384" s="1080" t="s">
        <v>109</v>
      </c>
      <c r="D384" s="1080" t="s">
        <v>119</v>
      </c>
      <c r="E384" s="835">
        <v>9</v>
      </c>
      <c r="F384" s="554">
        <v>361</v>
      </c>
      <c r="G384" s="554" t="s">
        <v>116</v>
      </c>
      <c r="H384" s="554" t="s">
        <v>116</v>
      </c>
      <c r="I384" s="966">
        <v>37.450000000000003</v>
      </c>
      <c r="J384" s="745">
        <f t="shared" si="86"/>
        <v>3.0440587449933236</v>
      </c>
      <c r="K384" s="968">
        <v>0.28499999999999998</v>
      </c>
      <c r="L384" s="679">
        <v>4</v>
      </c>
      <c r="M384" s="736">
        <f t="shared" si="87"/>
        <v>1.1399999999999999</v>
      </c>
      <c r="N384" s="644" t="s">
        <v>322</v>
      </c>
      <c r="O384" s="838">
        <v>0.27500000000000002</v>
      </c>
      <c r="P384" s="958">
        <v>43175</v>
      </c>
      <c r="Q384" s="958">
        <v>43189</v>
      </c>
      <c r="R384" s="736">
        <f t="shared" si="88"/>
        <v>3.6363636363636189</v>
      </c>
      <c r="S384" s="802">
        <f>IF(INDEX(Historical!$D$7:$D$1452,MATCH(B384,Historical!$B$7:$B$1452,0))=0,"n/a",(INDEX(Historical!$C$7:$C$1452,MATCH(B384,Historical!$B$7:$B$1452,0))/INDEX(Historical!$D$7:$D$1452,MATCH(B384,Historical!$B$7:$B$1452,0))-1)*100)</f>
        <v>3.7735849056603765</v>
      </c>
      <c r="T384" s="802">
        <f>IF(INDEX(Historical!$F$7:$F$1452,MATCH(B384,Historical!$B$7:$B$1452,0))=0,"n/a",((INDEX(Historical!$C$7:$C$1452,MATCH(B384,Historical!$B$7:$B$1452,0))/INDEX(Historical!$F$7:$F$1452,MATCH(B384,Historical!$B$7:$B$1452,0)))^(1/3)-1)*100)</f>
        <v>6.1373611981101694</v>
      </c>
      <c r="U384" s="802">
        <f>IF(INDEX(Historical!$I$7:$I$1452,MATCH(B384,Historical!$B$7:$B$1452,0))=0,"n/a",((INDEX(Historical!$C$7:$C$1452,MATCH(B384,Historical!$B$7:$B$1452,0))/INDEX(Historical!$I$7:$I$1452,MATCH(B384,Historical!$B$7:$B$1452,0)))^(1/5)-1)*100)</f>
        <v>14.869835499703509</v>
      </c>
      <c r="V384" s="802">
        <f>IF(INDEX(Historical!$O$7:$O$1452,MATCH(B384,Historical!$B$7:$B$1452,0))=0,"n/a",((INDEX(Historical!$C$7:$C$1452,MATCH(B384,Historical!$B$7:$B$1452,0))/INDEX(Historical!$O$7:$O$1452,MATCH(B384,Historical!$B$7:$B$1452,0)))^(1/10)-1)*100)</f>
        <v>10.106850305941407</v>
      </c>
      <c r="W384" s="803">
        <f t="shared" si="89"/>
        <v>1.4712630591710789</v>
      </c>
      <c r="X384" s="804" t="str">
        <f t="shared" si="90"/>
        <v>n/a</v>
      </c>
      <c r="Y384" s="759"/>
      <c r="Z384" s="745">
        <f t="shared" si="91"/>
        <v>73.548387096774178</v>
      </c>
      <c r="AA384" s="678">
        <f t="shared" si="92"/>
        <v>24.161290322580648</v>
      </c>
      <c r="AB384" s="679">
        <v>12</v>
      </c>
      <c r="AC384" s="959">
        <v>1.55</v>
      </c>
      <c r="AD384" s="959">
        <v>1.9</v>
      </c>
      <c r="AE384" s="959">
        <v>1.28</v>
      </c>
      <c r="AF384" s="959">
        <v>1.2</v>
      </c>
      <c r="AG384" s="959">
        <v>11.799999999999999</v>
      </c>
      <c r="AH384" s="959">
        <v>-16.100000000000001</v>
      </c>
      <c r="AI384" s="959">
        <v>160.68</v>
      </c>
      <c r="AJ384" s="959">
        <v>-7.5</v>
      </c>
      <c r="AK384" s="959">
        <v>12.7</v>
      </c>
      <c r="AL384" s="969">
        <v>1580</v>
      </c>
      <c r="AM384" s="964">
        <v>1</v>
      </c>
      <c r="AN384" s="959">
        <v>0.23</v>
      </c>
      <c r="AO384" s="845">
        <f t="shared" si="93"/>
        <v>-6.2473960778838133</v>
      </c>
      <c r="AP384" s="846">
        <f t="shared" si="94"/>
        <v>17.913894244696834</v>
      </c>
      <c r="AQ384" s="680">
        <f t="shared" si="95"/>
        <v>13.51661334525598</v>
      </c>
      <c r="AR384" s="745">
        <f>INDEX(Historical!$C$7:$C$1452,MATCH(B384,Historical!$B$7:$B$1452,0))*IF(AH384="n/a",1.03,IF(AH384&lt;0,1.01,IF(AH384&gt;10,1.1,(1+AH384/100))))</f>
        <v>1.1110000000000002</v>
      </c>
      <c r="AS384" s="678">
        <f t="shared" si="96"/>
        <v>1.2221000000000004</v>
      </c>
      <c r="AT384" s="678">
        <f t="shared" si="102"/>
        <v>1.3443100000000006</v>
      </c>
      <c r="AU384" s="678">
        <f t="shared" si="102"/>
        <v>1.4787410000000007</v>
      </c>
      <c r="AV384" s="678">
        <f t="shared" si="102"/>
        <v>1.6266151000000009</v>
      </c>
      <c r="AW384" s="745">
        <f t="shared" si="98"/>
        <v>6.7827661000000035</v>
      </c>
      <c r="AX384" s="854">
        <f t="shared" si="99"/>
        <v>18.11152496662217</v>
      </c>
      <c r="AY384" s="1090">
        <v>0.81</v>
      </c>
      <c r="AZ384" s="964">
        <v>5.9700000000000006</v>
      </c>
      <c r="BA384" s="964">
        <v>-21.16</v>
      </c>
      <c r="BB384" s="964">
        <v>-3.75</v>
      </c>
      <c r="BC384" s="964">
        <v>-13.23</v>
      </c>
      <c r="BE384" s="701">
        <v>2010</v>
      </c>
      <c r="BF384" s="986" t="e">
        <f>#VALUE!</f>
        <v>#VALUE!</v>
      </c>
      <c r="BG384" s="972">
        <v>1.5</v>
      </c>
    </row>
    <row r="385" spans="1:59" ht="11.25" customHeight="1" x14ac:dyDescent="0.2">
      <c r="A385" s="566" t="s">
        <v>1312</v>
      </c>
      <c r="B385" s="651" t="s">
        <v>1313</v>
      </c>
      <c r="C385" s="1080" t="s">
        <v>109</v>
      </c>
      <c r="D385" s="1080" t="s">
        <v>4427</v>
      </c>
      <c r="E385" s="835">
        <v>8</v>
      </c>
      <c r="F385" s="554">
        <v>484</v>
      </c>
      <c r="G385" s="554" t="s">
        <v>38</v>
      </c>
      <c r="H385" s="554" t="s">
        <v>38</v>
      </c>
      <c r="I385" s="966">
        <v>15.78</v>
      </c>
      <c r="J385" s="745">
        <f t="shared" si="86"/>
        <v>2.5348542458808621</v>
      </c>
      <c r="K385" s="975">
        <v>0.1</v>
      </c>
      <c r="L385" s="679">
        <v>4</v>
      </c>
      <c r="M385" s="736">
        <f t="shared" si="87"/>
        <v>0.4</v>
      </c>
      <c r="N385" s="644" t="s">
        <v>463</v>
      </c>
      <c r="O385" s="842">
        <v>8.6699999999999999E-2</v>
      </c>
      <c r="P385" s="958">
        <v>43195</v>
      </c>
      <c r="Q385" s="958">
        <v>43210</v>
      </c>
      <c r="R385" s="736">
        <f t="shared" si="88"/>
        <v>15.340253748558256</v>
      </c>
      <c r="S385" s="802">
        <f>IF(INDEX(Historical!$D$7:$D$1452,MATCH(B385,Historical!$B$7:$B$1452,0))=0,"n/a",(INDEX(Historical!$C$7:$C$1452,MATCH(B385,Historical!$B$7:$B$1452,0))/INDEX(Historical!$D$7:$D$1452,MATCH(B385,Historical!$B$7:$B$1452,0))-1)*100)</f>
        <v>19.999999999999996</v>
      </c>
      <c r="T385" s="802">
        <f>IF(INDEX(Historical!$F$7:$F$1452,MATCH(B385,Historical!$B$7:$B$1452,0))=0,"n/a",((INDEX(Historical!$C$7:$C$1452,MATCH(B385,Historical!$B$7:$B$1452,0))/INDEX(Historical!$F$7:$F$1452,MATCH(B385,Historical!$B$7:$B$1452,0)))^(1/3)-1)*100)</f>
        <v>14.471424255333186</v>
      </c>
      <c r="U385" s="802">
        <f>IF(INDEX(Historical!$I$7:$I$1452,MATCH(B385,Historical!$B$7:$B$1452,0))=0,"n/a",((INDEX(Historical!$C$7:$C$1452,MATCH(B385,Historical!$B$7:$B$1452,0))/INDEX(Historical!$I$7:$I$1452,MATCH(B385,Historical!$B$7:$B$1452,0)))^(1/5)-1)*100)</f>
        <v>15.300941859535676</v>
      </c>
      <c r="V385" s="802">
        <f>IF(INDEX(Historical!$O$7:$O$1452,MATCH(B385,Historical!$B$7:$B$1452,0))=0,"n/a",((INDEX(Historical!$C$7:$C$1452,MATCH(B385,Historical!$B$7:$B$1452,0))/INDEX(Historical!$O$7:$O$1452,MATCH(B385,Historical!$B$7:$B$1452,0)))^(1/10)-1)*100)</f>
        <v>10.818354535471354</v>
      </c>
      <c r="W385" s="803">
        <f t="shared" si="89"/>
        <v>1.4143501961750986</v>
      </c>
      <c r="X385" s="804" t="str">
        <f t="shared" si="90"/>
        <v>n/a</v>
      </c>
      <c r="Y385" s="771" t="s">
        <v>4258</v>
      </c>
      <c r="Z385" s="745">
        <f t="shared" si="91"/>
        <v>30.534351145038169</v>
      </c>
      <c r="AA385" s="678">
        <f t="shared" si="92"/>
        <v>12.045801526717556</v>
      </c>
      <c r="AB385" s="679">
        <v>12</v>
      </c>
      <c r="AC385" s="959">
        <v>1.31</v>
      </c>
      <c r="AD385" s="959" t="s">
        <v>138</v>
      </c>
      <c r="AE385" s="639">
        <v>3.88</v>
      </c>
      <c r="AF385" s="959">
        <v>1.27</v>
      </c>
      <c r="AG385" s="959">
        <v>10.199999999999999</v>
      </c>
      <c r="AH385" s="959">
        <v>28.999999999999996</v>
      </c>
      <c r="AI385" s="959">
        <v>12.379999999999999</v>
      </c>
      <c r="AJ385" s="959">
        <v>0</v>
      </c>
      <c r="AK385" s="959" t="s">
        <v>138</v>
      </c>
      <c r="AL385" s="969">
        <v>618.41999999999996</v>
      </c>
      <c r="AM385" s="964">
        <v>0.70000000000000007</v>
      </c>
      <c r="AN385" s="959">
        <v>1.08</v>
      </c>
      <c r="AO385" s="845">
        <f t="shared" si="93"/>
        <v>5.7899945786989822</v>
      </c>
      <c r="AP385" s="846">
        <f t="shared" si="94"/>
        <v>17.835796105416538</v>
      </c>
      <c r="AQ385" s="680">
        <f t="shared" si="95"/>
        <v>-17.542824747411267</v>
      </c>
      <c r="AR385" s="745">
        <f>INDEX(Historical!$C$7:$C$1452,MATCH(B385,Historical!$B$7:$B$1452,0))*IF(AH385="n/a",1.03,IF(AH385&lt;0,1.01,IF(AH385&gt;10,1.1,(1+AH385/100))))</f>
        <v>0.52800000000000002</v>
      </c>
      <c r="AS385" s="678">
        <f t="shared" si="96"/>
        <v>0.58080000000000009</v>
      </c>
      <c r="AT385" s="678">
        <f t="shared" si="102"/>
        <v>0.59822400000000009</v>
      </c>
      <c r="AU385" s="678">
        <f t="shared" si="102"/>
        <v>0.61617072000000006</v>
      </c>
      <c r="AV385" s="678">
        <f t="shared" si="102"/>
        <v>0.6346558416000001</v>
      </c>
      <c r="AW385" s="745">
        <f t="shared" si="98"/>
        <v>2.9578505615999999</v>
      </c>
      <c r="AX385" s="854">
        <f t="shared" si="99"/>
        <v>18.744300136882131</v>
      </c>
      <c r="AY385" s="1090">
        <v>1.08</v>
      </c>
      <c r="AZ385" s="964">
        <v>6.69</v>
      </c>
      <c r="BA385" s="964">
        <v>-28.68</v>
      </c>
      <c r="BB385" s="964">
        <v>-5.4899999999999993</v>
      </c>
      <c r="BC385" s="964">
        <v>-18.77</v>
      </c>
      <c r="BE385" s="701">
        <v>2011</v>
      </c>
      <c r="BF385" s="986" t="e">
        <f>#VALUE!</f>
        <v>#VALUE!</v>
      </c>
      <c r="BG385" s="972">
        <v>1.2</v>
      </c>
    </row>
    <row r="386" spans="1:59" ht="11.25" customHeight="1" x14ac:dyDescent="0.2">
      <c r="A386" s="566" t="s">
        <v>257</v>
      </c>
      <c r="B386" s="651" t="s">
        <v>258</v>
      </c>
      <c r="C386" s="1080" t="s">
        <v>129</v>
      </c>
      <c r="D386" s="1080" t="s">
        <v>4415</v>
      </c>
      <c r="E386" s="835">
        <v>53</v>
      </c>
      <c r="F386" s="554">
        <v>18</v>
      </c>
      <c r="G386" s="554" t="s">
        <v>38</v>
      </c>
      <c r="H386" s="554" t="s">
        <v>38</v>
      </c>
      <c r="I386" s="959">
        <v>42.68</v>
      </c>
      <c r="J386" s="745">
        <f t="shared" si="86"/>
        <v>1.9681349578256795</v>
      </c>
      <c r="K386" s="968">
        <v>0.21</v>
      </c>
      <c r="L386" s="679">
        <v>4</v>
      </c>
      <c r="M386" s="736">
        <f t="shared" si="87"/>
        <v>0.84</v>
      </c>
      <c r="N386" s="644" t="s">
        <v>108</v>
      </c>
      <c r="O386" s="838">
        <v>0.1875</v>
      </c>
      <c r="P386" s="958">
        <v>43476</v>
      </c>
      <c r="Q386" s="958">
        <v>43511</v>
      </c>
      <c r="R386" s="736">
        <f t="shared" si="88"/>
        <v>11.999999999999995</v>
      </c>
      <c r="S386" s="802">
        <f>IF(INDEX(Historical!$D$7:$D$1452,MATCH(B386,Historical!$B$7:$B$1452,0))=0,"n/a",(INDEX(Historical!$C$7:$C$1452,MATCH(B386,Historical!$B$7:$B$1452,0))/INDEX(Historical!$D$7:$D$1452,MATCH(B386,Historical!$B$7:$B$1452,0))-1)*100)</f>
        <v>17.24137931034484</v>
      </c>
      <c r="T386" s="802">
        <f>IF(INDEX(Historical!$F$7:$F$1452,MATCH(B386,Historical!$B$7:$B$1452,0))=0,"n/a",((INDEX(Historical!$C$7:$C$1452,MATCH(B386,Historical!$B$7:$B$1452,0))/INDEX(Historical!$F$7:$F$1452,MATCH(B386,Historical!$B$7:$B$1452,0)))^(1/3)-1)*100)</f>
        <v>19.348319192733697</v>
      </c>
      <c r="U386" s="802">
        <f>IF(INDEX(Historical!$I$7:$I$1452,MATCH(B386,Historical!$B$7:$B$1452,0))=0,"n/a",((INDEX(Historical!$C$7:$C$1452,MATCH(B386,Historical!$B$7:$B$1452,0))/INDEX(Historical!$I$7:$I$1452,MATCH(B386,Historical!$B$7:$B$1452,0)))^(1/5)-1)*100)</f>
        <v>17.781622215659041</v>
      </c>
      <c r="V386" s="802">
        <f>IF(INDEX(Historical!$O$7:$O$1452,MATCH(B386,Historical!$B$7:$B$1452,0))=0,"n/a",((INDEX(Historical!$C$7:$C$1452,MATCH(B386,Historical!$B$7:$B$1452,0))/INDEX(Historical!$O$7:$O$1452,MATCH(B386,Historical!$B$7:$B$1452,0)))^(1/10)-1)*100)</f>
        <v>16.316617767200302</v>
      </c>
      <c r="W386" s="803">
        <f t="shared" si="89"/>
        <v>1.0897860371163253</v>
      </c>
      <c r="X386" s="804">
        <f t="shared" si="90"/>
        <v>1.4695555550131441</v>
      </c>
      <c r="Y386" s="756"/>
      <c r="Z386" s="745">
        <f t="shared" si="91"/>
        <v>48.554913294797686</v>
      </c>
      <c r="AA386" s="678">
        <f t="shared" si="92"/>
        <v>24.670520231213874</v>
      </c>
      <c r="AB386" s="679">
        <v>10</v>
      </c>
      <c r="AC386" s="959">
        <v>1.73</v>
      </c>
      <c r="AD386" s="959">
        <v>2.35</v>
      </c>
      <c r="AE386" s="959">
        <v>2.4900000000000002</v>
      </c>
      <c r="AF386" s="959">
        <v>4.0599999999999996</v>
      </c>
      <c r="AG386" s="959">
        <v>18.899999999999999</v>
      </c>
      <c r="AH386" s="959">
        <v>10</v>
      </c>
      <c r="AI386" s="959">
        <v>6.9599999999999991</v>
      </c>
      <c r="AJ386" s="959">
        <v>12.1</v>
      </c>
      <c r="AK386" s="959">
        <v>10.5</v>
      </c>
      <c r="AL386" s="969">
        <v>23730</v>
      </c>
      <c r="AM386" s="964">
        <v>0.2</v>
      </c>
      <c r="AN386" s="959">
        <v>0</v>
      </c>
      <c r="AO386" s="845">
        <f t="shared" si="93"/>
        <v>-4.9207630577291539</v>
      </c>
      <c r="AP386" s="846">
        <f t="shared" si="94"/>
        <v>19.749757173484721</v>
      </c>
      <c r="AQ386" s="680">
        <f t="shared" si="95"/>
        <v>110.98953332515845</v>
      </c>
      <c r="AR386" s="745">
        <f>INDEX(Historical!$C$7:$C$1452,MATCH(B386,Historical!$B$7:$B$1452,0))*IF(AH386="n/a",1.03,IF(AH386&lt;0,1.01,IF(AH386&gt;10,1.1,(1+AH386/100))))</f>
        <v>0.74800000000000011</v>
      </c>
      <c r="AS386" s="678">
        <f t="shared" si="96"/>
        <v>0.80006080000000002</v>
      </c>
      <c r="AT386" s="678">
        <f t="shared" si="102"/>
        <v>0.88006688000000011</v>
      </c>
      <c r="AU386" s="678">
        <f t="shared" si="102"/>
        <v>0.96807356800000022</v>
      </c>
      <c r="AV386" s="678">
        <f t="shared" si="102"/>
        <v>1.0648809248000004</v>
      </c>
      <c r="AW386" s="745">
        <f t="shared" si="98"/>
        <v>4.4610821728000012</v>
      </c>
      <c r="AX386" s="854">
        <f t="shared" si="99"/>
        <v>10.452394969072168</v>
      </c>
      <c r="AY386" s="1090">
        <v>0.24</v>
      </c>
      <c r="AZ386" s="964">
        <v>34.589999999999996</v>
      </c>
      <c r="BA386" s="964">
        <v>-7.7399999999999993</v>
      </c>
      <c r="BB386" s="964">
        <v>-2.64</v>
      </c>
      <c r="BC386" s="964">
        <v>10.16</v>
      </c>
      <c r="BE386" s="701">
        <v>1967</v>
      </c>
      <c r="BF386" s="986" t="e">
        <f>#VALUE!</f>
        <v>#VALUE!</v>
      </c>
      <c r="BG386" s="972">
        <v>12.8</v>
      </c>
    </row>
    <row r="387" spans="1:59" ht="11.25" customHeight="1" x14ac:dyDescent="0.2">
      <c r="A387" s="645" t="s">
        <v>1314</v>
      </c>
      <c r="B387" s="651" t="s">
        <v>1315</v>
      </c>
      <c r="C387" s="1080" t="s">
        <v>4407</v>
      </c>
      <c r="D387" s="1080" t="s">
        <v>4408</v>
      </c>
      <c r="E387" s="835">
        <v>7</v>
      </c>
      <c r="F387" s="554">
        <v>602</v>
      </c>
      <c r="G387" s="554" t="s">
        <v>38</v>
      </c>
      <c r="H387" s="554" t="s">
        <v>38</v>
      </c>
      <c r="I387" s="966">
        <v>23.88</v>
      </c>
      <c r="J387" s="745">
        <f t="shared" si="86"/>
        <v>8.8777219430485772</v>
      </c>
      <c r="K387" s="968">
        <v>0.53</v>
      </c>
      <c r="L387" s="679">
        <v>4</v>
      </c>
      <c r="M387" s="736">
        <f t="shared" si="87"/>
        <v>2.12</v>
      </c>
      <c r="N387" s="644" t="s">
        <v>170</v>
      </c>
      <c r="O387" s="838">
        <v>0.52</v>
      </c>
      <c r="P387" s="958">
        <v>43217</v>
      </c>
      <c r="Q387" s="958">
        <v>43237</v>
      </c>
      <c r="R387" s="736">
        <f t="shared" si="88"/>
        <v>1.9230769230769247</v>
      </c>
      <c r="S387" s="802">
        <f>IF(INDEX(Historical!$D$7:$D$1452,MATCH(B387,Historical!$B$7:$B$1452,0))=0,"n/a",(INDEX(Historical!$C$7:$C$1452,MATCH(B387,Historical!$B$7:$B$1452,0))/INDEX(Historical!$D$7:$D$1452,MATCH(B387,Historical!$B$7:$B$1452,0))-1)*100)</f>
        <v>1.9704433497537144</v>
      </c>
      <c r="T387" s="802">
        <f>IF(INDEX(Historical!$F$7:$F$1452,MATCH(B387,Historical!$B$7:$B$1452,0))=0,"n/a",((INDEX(Historical!$C$7:$C$1452,MATCH(B387,Historical!$B$7:$B$1452,0))/INDEX(Historical!$F$7:$F$1452,MATCH(B387,Historical!$B$7:$B$1452,0)))^(1/3)-1)*100)</f>
        <v>2.0105865449937532</v>
      </c>
      <c r="U387" s="802">
        <f>IF(INDEX(Historical!$I$7:$I$1452,MATCH(B387,Historical!$B$7:$B$1452,0))=0,"n/a",((INDEX(Historical!$C$7:$C$1452,MATCH(B387,Historical!$B$7:$B$1452,0))/INDEX(Historical!$I$7:$I$1452,MATCH(B387,Historical!$B$7:$B$1452,0)))^(1/5)-1)*100)</f>
        <v>2.6076618886557101</v>
      </c>
      <c r="V387" s="802">
        <f>IF(INDEX(Historical!$O$7:$O$1452,MATCH(B387,Historical!$B$7:$B$1452,0))=0,"n/a",((INDEX(Historical!$C$7:$C$1452,MATCH(B387,Historical!$B$7:$B$1452,0))/INDEX(Historical!$O$7:$O$1452,MATCH(B387,Historical!$B$7:$B$1452,0)))^(1/10)-1)*100)</f>
        <v>-3.7384674430512299</v>
      </c>
      <c r="W387" s="803" t="str">
        <f t="shared" si="89"/>
        <v>n/a</v>
      </c>
      <c r="X387" s="804">
        <f t="shared" si="90"/>
        <v>0.34768825182076135</v>
      </c>
      <c r="Y387" s="759"/>
      <c r="Z387" s="745">
        <f t="shared" si="91"/>
        <v>108.71794871794873</v>
      </c>
      <c r="AA387" s="678">
        <f t="shared" si="92"/>
        <v>12.246153846153845</v>
      </c>
      <c r="AB387" s="679">
        <v>12</v>
      </c>
      <c r="AC387" s="959">
        <v>1.95</v>
      </c>
      <c r="AD387" s="959">
        <v>2.4500000000000002</v>
      </c>
      <c r="AE387" s="959">
        <v>1.78</v>
      </c>
      <c r="AF387" s="959">
        <v>1.4</v>
      </c>
      <c r="AG387" s="959">
        <v>11.799999999999999</v>
      </c>
      <c r="AH387" s="959">
        <v>-6.8000000000000007</v>
      </c>
      <c r="AI387" s="959">
        <v>-24.64</v>
      </c>
      <c r="AJ387" s="959">
        <v>7.5</v>
      </c>
      <c r="AK387" s="959">
        <v>5</v>
      </c>
      <c r="AL387" s="969">
        <v>4059.9999999999995</v>
      </c>
      <c r="AM387" s="964">
        <v>0.2</v>
      </c>
      <c r="AN387" s="959">
        <v>1.48</v>
      </c>
      <c r="AO387" s="845">
        <f t="shared" si="93"/>
        <v>-0.76077001444955883</v>
      </c>
      <c r="AP387" s="846">
        <f t="shared" si="94"/>
        <v>11.485383831704286</v>
      </c>
      <c r="AQ387" s="680">
        <f t="shared" si="95"/>
        <v>-12.708367755958083</v>
      </c>
      <c r="AR387" s="745">
        <f>INDEX(Historical!$C$7:$C$1452,MATCH(B387,Historical!$B$7:$B$1452,0))*IF(AH387="n/a",1.03,IF(AH387&lt;0,1.01,IF(AH387&gt;10,1.1,(1+AH387/100))))</f>
        <v>2.0907000000000004</v>
      </c>
      <c r="AS387" s="678">
        <f t="shared" si="96"/>
        <v>2.1116070000000007</v>
      </c>
      <c r="AT387" s="678">
        <f t="shared" ref="AT387:AV406" si="103">IF($AK387="n/a",1.03*AS387,IF($AK387&lt;0,1.01*AS387,IF($AK387&gt;10,1.1*AS387,(1+$AK387/100)*AS387)))</f>
        <v>2.217187350000001</v>
      </c>
      <c r="AU387" s="678">
        <f t="shared" si="103"/>
        <v>2.3280467175000013</v>
      </c>
      <c r="AV387" s="678">
        <f t="shared" si="103"/>
        <v>2.4444490533750014</v>
      </c>
      <c r="AW387" s="745">
        <f t="shared" si="98"/>
        <v>11.191990120875005</v>
      </c>
      <c r="AX387" s="854">
        <f t="shared" si="99"/>
        <v>46.867630321922135</v>
      </c>
      <c r="AY387" s="1090">
        <v>0.98</v>
      </c>
      <c r="AZ387" s="964">
        <v>6.2799999999999994</v>
      </c>
      <c r="BA387" s="964">
        <v>-21.14</v>
      </c>
      <c r="BB387" s="964">
        <v>-7.6</v>
      </c>
      <c r="BC387" s="964">
        <v>-12.049999999999999</v>
      </c>
      <c r="BE387" s="701">
        <v>2012</v>
      </c>
      <c r="BF387" s="986" t="e">
        <f>#VALUE!</f>
        <v>#VALUE!</v>
      </c>
      <c r="BG387" s="972">
        <v>4.5</v>
      </c>
    </row>
    <row r="388" spans="1:59" ht="11.25" customHeight="1" x14ac:dyDescent="0.2">
      <c r="A388" s="645" t="s">
        <v>1316</v>
      </c>
      <c r="B388" s="651" t="s">
        <v>1317</v>
      </c>
      <c r="C388" s="1080" t="s">
        <v>4277</v>
      </c>
      <c r="D388" s="1080" t="s">
        <v>4406</v>
      </c>
      <c r="E388" s="835">
        <v>9</v>
      </c>
      <c r="F388" s="554">
        <v>409</v>
      </c>
      <c r="G388" s="554" t="s">
        <v>107</v>
      </c>
      <c r="H388" s="554" t="s">
        <v>107</v>
      </c>
      <c r="I388" s="966">
        <v>20.46</v>
      </c>
      <c r="J388" s="745">
        <f t="shared" si="86"/>
        <v>3.1319648093841641</v>
      </c>
      <c r="K388" s="968">
        <v>0.16020000000000001</v>
      </c>
      <c r="L388" s="679">
        <v>4</v>
      </c>
      <c r="M388" s="736">
        <f t="shared" si="87"/>
        <v>0.64080000000000004</v>
      </c>
      <c r="N388" s="644" t="s">
        <v>191</v>
      </c>
      <c r="O388" s="838">
        <v>0.13930000000000001</v>
      </c>
      <c r="P388" s="958">
        <v>43446</v>
      </c>
      <c r="Q388" s="958">
        <v>43467</v>
      </c>
      <c r="R388" s="736">
        <f t="shared" si="88"/>
        <v>15.003589375448673</v>
      </c>
      <c r="S388" s="802">
        <f>IF(INDEX(Historical!$D$7:$D$1452,MATCH(B388,Historical!$B$7:$B$1452,0))=0,"n/a",(INDEX(Historical!$C$7:$C$1452,MATCH(B388,Historical!$B$7:$B$1452,0))/INDEX(Historical!$D$7:$D$1452,MATCH(B388,Historical!$B$7:$B$1452,0))-1)*100)</f>
        <v>7.8861788617886397</v>
      </c>
      <c r="T388" s="802">
        <f>IF(INDEX(Historical!$F$7:$F$1452,MATCH(B388,Historical!$B$7:$B$1452,0))=0,"n/a",((INDEX(Historical!$C$7:$C$1452,MATCH(B388,Historical!$B$7:$B$1452,0))/INDEX(Historical!$F$7:$F$1452,MATCH(B388,Historical!$B$7:$B$1452,0)))^(1/3)-1)*100)</f>
        <v>22.634189195695932</v>
      </c>
      <c r="U388" s="802">
        <f>IF(INDEX(Historical!$I$7:$I$1452,MATCH(B388,Historical!$B$7:$B$1452,0))=0,"n/a",((INDEX(Historical!$C$7:$C$1452,MATCH(B388,Historical!$B$7:$B$1452,0))/INDEX(Historical!$I$7:$I$1452,MATCH(B388,Historical!$B$7:$B$1452,0)))^(1/5)-1)*100)</f>
        <v>17.436672194608093</v>
      </c>
      <c r="V388" s="802">
        <f>IF(INDEX(Historical!$O$7:$O$1452,MATCH(B388,Historical!$B$7:$B$1452,0))=0,"n/a",((INDEX(Historical!$C$7:$C$1452,MATCH(B388,Historical!$B$7:$B$1452,0))/INDEX(Historical!$O$7:$O$1452,MATCH(B388,Historical!$B$7:$B$1452,0)))^(1/10)-1)*100)</f>
        <v>13.404404887615296</v>
      </c>
      <c r="W388" s="803">
        <f t="shared" si="89"/>
        <v>1.3008165853538429</v>
      </c>
      <c r="X388" s="804" t="str">
        <f t="shared" si="90"/>
        <v>n/a</v>
      </c>
      <c r="Y388" s="756"/>
      <c r="Z388" s="745">
        <f t="shared" si="91"/>
        <v>29.260273972602739</v>
      </c>
      <c r="AA388" s="678">
        <f t="shared" si="92"/>
        <v>9.3424657534246585</v>
      </c>
      <c r="AB388" s="679">
        <v>10</v>
      </c>
      <c r="AC388" s="959">
        <v>2.19</v>
      </c>
      <c r="AD388" s="959">
        <v>1.25</v>
      </c>
      <c r="AE388" s="959">
        <v>0.55000000000000004</v>
      </c>
      <c r="AF388" s="961" t="s">
        <v>138</v>
      </c>
      <c r="AG388" s="962">
        <v>-303.90000000000003</v>
      </c>
      <c r="AH388" s="959">
        <v>18.099999999999998</v>
      </c>
      <c r="AI388" s="959">
        <v>4.74</v>
      </c>
      <c r="AJ388" s="959">
        <v>-7.7</v>
      </c>
      <c r="AK388" s="959">
        <v>7.5</v>
      </c>
      <c r="AL388" s="969">
        <v>32229.999999999996</v>
      </c>
      <c r="AM388" s="964">
        <v>0.1</v>
      </c>
      <c r="AN388" s="959" t="s">
        <v>138</v>
      </c>
      <c r="AO388" s="845">
        <f t="shared" si="93"/>
        <v>11.226171250567599</v>
      </c>
      <c r="AP388" s="846">
        <f t="shared" si="94"/>
        <v>20.568637003992258</v>
      </c>
      <c r="AQ388" s="680" t="str">
        <f t="shared" si="95"/>
        <v>n/a</v>
      </c>
      <c r="AR388" s="745">
        <f>INDEX(Historical!$C$7:$C$1452,MATCH(B388,Historical!$B$7:$B$1452,0))*IF(AH388="n/a",1.03,IF(AH388&lt;0,1.01,IF(AH388&gt;10,1.1,(1+AH388/100))))</f>
        <v>0.58388000000000007</v>
      </c>
      <c r="AS388" s="678">
        <f t="shared" si="96"/>
        <v>0.61155591200000015</v>
      </c>
      <c r="AT388" s="678">
        <f t="shared" si="103"/>
        <v>0.65742260540000008</v>
      </c>
      <c r="AU388" s="678">
        <f t="shared" si="103"/>
        <v>0.70672930080500007</v>
      </c>
      <c r="AV388" s="678">
        <f t="shared" si="103"/>
        <v>0.75973399836537503</v>
      </c>
      <c r="AW388" s="745">
        <f t="shared" si="98"/>
        <v>3.3193218165703753</v>
      </c>
      <c r="AX388" s="854">
        <f t="shared" si="99"/>
        <v>16.223469289200271</v>
      </c>
      <c r="AY388" s="1090">
        <v>1.4</v>
      </c>
      <c r="AZ388" s="964">
        <v>6.4799999999999995</v>
      </c>
      <c r="BA388" s="964">
        <v>-24.45</v>
      </c>
      <c r="BB388" s="964">
        <v>-11.129999999999999</v>
      </c>
      <c r="BC388" s="964">
        <v>-11.940000000000001</v>
      </c>
      <c r="BE388" s="701">
        <v>2011</v>
      </c>
      <c r="BF388" s="986" t="e">
        <f>#VALUE!</f>
        <v>#VALUE!</v>
      </c>
      <c r="BG388" s="972">
        <v>15.6</v>
      </c>
    </row>
    <row r="389" spans="1:59" s="882" customFormat="1" ht="11.25" customHeight="1" x14ac:dyDescent="0.2">
      <c r="A389" s="861" t="s">
        <v>633</v>
      </c>
      <c r="B389" s="883" t="s">
        <v>634</v>
      </c>
      <c r="C389" s="1080" t="s">
        <v>113</v>
      </c>
      <c r="D389" s="1080" t="s">
        <v>4451</v>
      </c>
      <c r="E389" s="862">
        <v>11</v>
      </c>
      <c r="F389" s="554">
        <v>318</v>
      </c>
      <c r="G389" s="1179" t="s">
        <v>38</v>
      </c>
      <c r="H389" s="1179" t="s">
        <v>38</v>
      </c>
      <c r="I389" s="863">
        <v>99.34</v>
      </c>
      <c r="J389" s="864">
        <f t="shared" si="86"/>
        <v>3.3823233340044294</v>
      </c>
      <c r="K389" s="865">
        <v>0.84</v>
      </c>
      <c r="L389" s="866">
        <v>4</v>
      </c>
      <c r="M389" s="867">
        <f t="shared" si="87"/>
        <v>3.36</v>
      </c>
      <c r="N389" s="868" t="s">
        <v>150</v>
      </c>
      <c r="O389" s="869">
        <v>0.77</v>
      </c>
      <c r="P389" s="870">
        <v>43433</v>
      </c>
      <c r="Q389" s="870">
        <v>43448</v>
      </c>
      <c r="R389" s="867">
        <f t="shared" si="88"/>
        <v>9.0909090909090846</v>
      </c>
      <c r="S389" s="802">
        <f>IF(INDEX(Historical!$D$7:$D$1452,MATCH(B389,Historical!$B$7:$B$1452,0))=0,"n/a",(INDEX(Historical!$C$7:$C$1452,MATCH(B389,Historical!$B$7:$B$1452,0))/INDEX(Historical!$D$7:$D$1452,MATCH(B389,Historical!$B$7:$B$1452,0))-1)*100)</f>
        <v>10.810810810810811</v>
      </c>
      <c r="T389" s="802">
        <f>IF(INDEX(Historical!$F$7:$F$1452,MATCH(B389,Historical!$B$7:$B$1452,0))=0,"n/a",((INDEX(Historical!$C$7:$C$1452,MATCH(B389,Historical!$B$7:$B$1452,0))/INDEX(Historical!$F$7:$F$1452,MATCH(B389,Historical!$B$7:$B$1452,0)))^(1/3)-1)*100)</f>
        <v>11.687582878684765</v>
      </c>
      <c r="U389" s="802">
        <f>IF(INDEX(Historical!$I$7:$I$1452,MATCH(B389,Historical!$B$7:$B$1452,0))=0,"n/a",((INDEX(Historical!$C$7:$C$1452,MATCH(B389,Historical!$B$7:$B$1452,0))/INDEX(Historical!$I$7:$I$1452,MATCH(B389,Historical!$B$7:$B$1452,0)))^(1/5)-1)*100)</f>
        <v>11.304961305610561</v>
      </c>
      <c r="V389" s="802">
        <f>IF(INDEX(Historical!$O$7:$O$1452,MATCH(B389,Historical!$B$7:$B$1452,0))=0,"n/a",((INDEX(Historical!$C$7:$C$1452,MATCH(B389,Historical!$B$7:$B$1452,0))/INDEX(Historical!$O$7:$O$1452,MATCH(B389,Historical!$B$7:$B$1452,0)))^(1/10)-1)*100)</f>
        <v>8.0763817208747035</v>
      </c>
      <c r="W389" s="871">
        <f t="shared" si="89"/>
        <v>1.3997556946065435</v>
      </c>
      <c r="X389" s="872">
        <f t="shared" si="90"/>
        <v>6.6499772385944471</v>
      </c>
      <c r="Y389" s="883"/>
      <c r="Z389" s="864">
        <f t="shared" si="91"/>
        <v>52.913385826771652</v>
      </c>
      <c r="AA389" s="874">
        <f t="shared" si="92"/>
        <v>15.644094488188978</v>
      </c>
      <c r="AB389" s="866">
        <v>12</v>
      </c>
      <c r="AC389" s="875">
        <v>6.35</v>
      </c>
      <c r="AD389" s="875">
        <v>1.57</v>
      </c>
      <c r="AE389" s="875">
        <v>1.31</v>
      </c>
      <c r="AF389" s="875">
        <v>3.09</v>
      </c>
      <c r="AG389" s="875">
        <v>17.299999999999997</v>
      </c>
      <c r="AH389" s="875">
        <v>3.5999999999999996</v>
      </c>
      <c r="AI389" s="875">
        <v>8.07</v>
      </c>
      <c r="AJ389" s="875">
        <v>1.7000000000000002</v>
      </c>
      <c r="AK389" s="875">
        <v>10</v>
      </c>
      <c r="AL389" s="876">
        <v>5590</v>
      </c>
      <c r="AM389" s="877">
        <v>0.5</v>
      </c>
      <c r="AN389" s="875">
        <v>1.1000000000000001</v>
      </c>
      <c r="AO389" s="878">
        <f t="shared" si="93"/>
        <v>-0.95680984857398776</v>
      </c>
      <c r="AP389" s="879">
        <f t="shared" si="94"/>
        <v>14.68728463961499</v>
      </c>
      <c r="AQ389" s="880">
        <f t="shared" si="95"/>
        <v>46.576111390793137</v>
      </c>
      <c r="AR389" s="745">
        <f>INDEX(Historical!$C$7:$C$1452,MATCH(B389,Historical!$B$7:$B$1452,0))*IF(AH389="n/a",1.03,IF(AH389&lt;0,1.01,IF(AH389&gt;10,1.1,(1+AH389/100))))</f>
        <v>2.9733199999999997</v>
      </c>
      <c r="AS389" s="874">
        <f t="shared" si="96"/>
        <v>3.2132669239999996</v>
      </c>
      <c r="AT389" s="874">
        <f t="shared" si="103"/>
        <v>3.5345936164</v>
      </c>
      <c r="AU389" s="874">
        <f t="shared" si="103"/>
        <v>3.8880529780400002</v>
      </c>
      <c r="AV389" s="874">
        <f t="shared" si="103"/>
        <v>4.2768582758440008</v>
      </c>
      <c r="AW389" s="864">
        <f t="shared" si="98"/>
        <v>17.886091794283999</v>
      </c>
      <c r="AX389" s="881">
        <f t="shared" si="99"/>
        <v>18.004924294628548</v>
      </c>
      <c r="AY389" s="1091">
        <v>1.28</v>
      </c>
      <c r="AZ389" s="877">
        <v>8.1199999999999992</v>
      </c>
      <c r="BA389" s="877">
        <v>-33.339999999999996</v>
      </c>
      <c r="BB389" s="877">
        <v>-6.0699999999999994</v>
      </c>
      <c r="BC389" s="877">
        <v>-13.530000000000001</v>
      </c>
      <c r="BD389" s="1007"/>
      <c r="BE389" s="701">
        <v>2009</v>
      </c>
      <c r="BF389" s="986" t="e">
        <f>#VALUE!</f>
        <v>#VALUE!</v>
      </c>
      <c r="BG389" s="938">
        <v>6.2</v>
      </c>
    </row>
    <row r="390" spans="1:59" ht="11.25" customHeight="1" x14ac:dyDescent="0.2">
      <c r="A390" s="566" t="s">
        <v>1318</v>
      </c>
      <c r="B390" s="651" t="s">
        <v>1319</v>
      </c>
      <c r="C390" s="1080" t="s">
        <v>155</v>
      </c>
      <c r="D390" s="1080" t="s">
        <v>4409</v>
      </c>
      <c r="E390" s="835">
        <v>8</v>
      </c>
      <c r="F390" s="554">
        <v>486</v>
      </c>
      <c r="G390" s="554" t="s">
        <v>107</v>
      </c>
      <c r="H390" s="554" t="s">
        <v>107</v>
      </c>
      <c r="I390" s="966">
        <v>286.48</v>
      </c>
      <c r="J390" s="745">
        <f t="shared" si="86"/>
        <v>0.69812901424183182</v>
      </c>
      <c r="K390" s="968">
        <v>0.5</v>
      </c>
      <c r="L390" s="679">
        <v>4</v>
      </c>
      <c r="M390" s="736">
        <f t="shared" si="87"/>
        <v>2</v>
      </c>
      <c r="N390" s="644" t="s">
        <v>4129</v>
      </c>
      <c r="O390" s="838">
        <v>0.4</v>
      </c>
      <c r="P390" s="958">
        <v>43188</v>
      </c>
      <c r="Q390" s="958">
        <v>43217</v>
      </c>
      <c r="R390" s="736">
        <f t="shared" si="88"/>
        <v>24.999999999999993</v>
      </c>
      <c r="S390" s="802">
        <f>IF(INDEX(Historical!$D$7:$D$1452,MATCH(B390,Historical!$B$7:$B$1452,0))=0,"n/a",(INDEX(Historical!$C$7:$C$1452,MATCH(B390,Historical!$B$7:$B$1452,0))/INDEX(Historical!$D$7:$D$1452,MATCH(B390,Historical!$B$7:$B$1452,0))-1)*100)</f>
        <v>28.448275862068996</v>
      </c>
      <c r="T390" s="802">
        <f>IF(INDEX(Historical!$F$7:$F$1452,MATCH(B390,Historical!$B$7:$B$1452,0))=0,"n/a",((INDEX(Historical!$C$7:$C$1452,MATCH(B390,Historical!$B$7:$B$1452,0))/INDEX(Historical!$F$7:$F$1452,MATCH(B390,Historical!$B$7:$B$1452,0)))^(1/3)-1)*100)</f>
        <v>10.644847467631081</v>
      </c>
      <c r="U390" s="802">
        <f>IF(INDEX(Historical!$I$7:$I$1452,MATCH(B390,Historical!$B$7:$B$1452,0))=0,"n/a",((INDEX(Historical!$C$7:$C$1452,MATCH(B390,Historical!$B$7:$B$1452,0))/INDEX(Historical!$I$7:$I$1452,MATCH(B390,Historical!$B$7:$B$1452,0)))^(1/5)-1)*100)</f>
        <v>7.8741084294023711</v>
      </c>
      <c r="V390" s="802" t="str">
        <f>IF(INDEX(Historical!$O$7:$O$1452,MATCH(B390,Historical!$B$7:$B$1452,0))=0,"n/a",((INDEX(Historical!$C$7:$C$1452,MATCH(B390,Historical!$B$7:$B$1452,0))/INDEX(Historical!$O$7:$O$1452,MATCH(B390,Historical!$B$7:$B$1452,0)))^(1/10)-1)*100)</f>
        <v>n/a</v>
      </c>
      <c r="W390" s="803" t="str">
        <f t="shared" si="89"/>
        <v>n/a</v>
      </c>
      <c r="X390" s="804">
        <f t="shared" si="90"/>
        <v>0.41661949361917311</v>
      </c>
      <c r="Y390" s="759"/>
      <c r="Z390" s="745">
        <f t="shared" si="91"/>
        <v>16.556291390728479</v>
      </c>
      <c r="AA390" s="678">
        <f t="shared" si="92"/>
        <v>23.715231788079471</v>
      </c>
      <c r="AB390" s="679">
        <v>12</v>
      </c>
      <c r="AC390" s="959">
        <v>12.08</v>
      </c>
      <c r="AD390" s="959">
        <v>1.48</v>
      </c>
      <c r="AE390" s="959">
        <v>0.71</v>
      </c>
      <c r="AF390" s="959">
        <v>3.72</v>
      </c>
      <c r="AG390" s="959">
        <v>14.899999999999999</v>
      </c>
      <c r="AH390" s="959">
        <v>335.8</v>
      </c>
      <c r="AI390" s="959">
        <v>20.880000000000003</v>
      </c>
      <c r="AJ390" s="959">
        <v>18.899999999999999</v>
      </c>
      <c r="AK390" s="959">
        <v>16.079999999999998</v>
      </c>
      <c r="AL390" s="969">
        <v>39490</v>
      </c>
      <c r="AM390" s="964">
        <v>0.2</v>
      </c>
      <c r="AN390" s="959">
        <v>0.51</v>
      </c>
      <c r="AO390" s="845">
        <f t="shared" si="93"/>
        <v>-15.142994344435268</v>
      </c>
      <c r="AP390" s="846">
        <f t="shared" si="94"/>
        <v>8.5722374436442035</v>
      </c>
      <c r="AQ390" s="680">
        <f t="shared" si="95"/>
        <v>98.01308851426478</v>
      </c>
      <c r="AR390" s="745">
        <f>INDEX(Historical!$C$7:$C$1452,MATCH(B390,Historical!$B$7:$B$1452,0))*IF(AH390="n/a",1.03,IF(AH390&lt;0,1.01,IF(AH390&gt;10,1.1,(1+AH390/100))))</f>
        <v>1.6390000000000005</v>
      </c>
      <c r="AS390" s="678">
        <f t="shared" si="96"/>
        <v>1.8029000000000006</v>
      </c>
      <c r="AT390" s="678">
        <f t="shared" si="103"/>
        <v>1.9831900000000009</v>
      </c>
      <c r="AU390" s="678">
        <f t="shared" si="103"/>
        <v>2.181509000000001</v>
      </c>
      <c r="AV390" s="678">
        <f t="shared" si="103"/>
        <v>2.3996599000000014</v>
      </c>
      <c r="AW390" s="745">
        <f t="shared" si="98"/>
        <v>10.006258900000006</v>
      </c>
      <c r="AX390" s="854">
        <f t="shared" si="99"/>
        <v>3.4928298310527803</v>
      </c>
      <c r="AY390" s="1090">
        <v>1.1100000000000001</v>
      </c>
      <c r="AZ390" s="964">
        <v>15.53</v>
      </c>
      <c r="BA390" s="964">
        <v>-19.5</v>
      </c>
      <c r="BB390" s="964">
        <v>-8.9700000000000006</v>
      </c>
      <c r="BC390" s="964">
        <v>-7.37</v>
      </c>
      <c r="BE390" s="701">
        <v>2011</v>
      </c>
      <c r="BF390" s="986" t="e">
        <f>#VALUE!</f>
        <v>#VALUE!</v>
      </c>
      <c r="BG390" s="972">
        <v>4.9000000000000004</v>
      </c>
    </row>
    <row r="391" spans="1:59" ht="11.25" customHeight="1" x14ac:dyDescent="0.2">
      <c r="A391" s="566" t="s">
        <v>1320</v>
      </c>
      <c r="B391" s="651" t="s">
        <v>1321</v>
      </c>
      <c r="C391" s="1080" t="s">
        <v>109</v>
      </c>
      <c r="D391" s="1080" t="s">
        <v>4427</v>
      </c>
      <c r="E391" s="835">
        <v>8</v>
      </c>
      <c r="F391" s="554">
        <v>534</v>
      </c>
      <c r="G391" s="554" t="s">
        <v>116</v>
      </c>
      <c r="H391" s="554" t="s">
        <v>116</v>
      </c>
      <c r="I391" s="966">
        <v>11.92</v>
      </c>
      <c r="J391" s="745">
        <f t="shared" ref="J391:J454" si="104">(M391/I391)*100</f>
        <v>4.6979865771812079</v>
      </c>
      <c r="K391" s="968">
        <v>0.14000000000000001</v>
      </c>
      <c r="L391" s="679">
        <v>4</v>
      </c>
      <c r="M391" s="736">
        <f t="shared" ref="M391:M454" si="105">K391*L391</f>
        <v>0.56000000000000005</v>
      </c>
      <c r="N391" s="644" t="s">
        <v>165</v>
      </c>
      <c r="O391" s="838">
        <v>0.11</v>
      </c>
      <c r="P391" s="958">
        <v>43357</v>
      </c>
      <c r="Q391" s="958">
        <v>43374</v>
      </c>
      <c r="R391" s="736">
        <f t="shared" ref="R391:R454" si="106">(K391-O391)/O391*100</f>
        <v>27.27272727272728</v>
      </c>
      <c r="S391" s="802">
        <f>IF(INDEX(Historical!$D$7:$D$1452,MATCH(B391,Historical!$B$7:$B$1452,0))=0,"n/a",(INDEX(Historical!$C$7:$C$1452,MATCH(B391,Historical!$B$7:$B$1452,0))/INDEX(Historical!$D$7:$D$1452,MATCH(B391,Historical!$B$7:$B$1452,0))-1)*100)</f>
        <v>14.285714285714279</v>
      </c>
      <c r="T391" s="802">
        <f>IF(INDEX(Historical!$F$7:$F$1452,MATCH(B391,Historical!$B$7:$B$1452,0))=0,"n/a",((INDEX(Historical!$C$7:$C$1452,MATCH(B391,Historical!$B$7:$B$1452,0))/INDEX(Historical!$F$7:$F$1452,MATCH(B391,Historical!$B$7:$B$1452,0)))^(1/3)-1)*100)</f>
        <v>16.960709528514649</v>
      </c>
      <c r="U391" s="802">
        <f>IF(INDEX(Historical!$I$7:$I$1452,MATCH(B391,Historical!$B$7:$B$1452,0))=0,"n/a",((INDEX(Historical!$C$7:$C$1452,MATCH(B391,Historical!$B$7:$B$1452,0))/INDEX(Historical!$I$7:$I$1452,MATCH(B391,Historical!$B$7:$B$1452,0)))^(1/5)-1)*100)</f>
        <v>14.869835499703509</v>
      </c>
      <c r="V391" s="802">
        <f>IF(INDEX(Historical!$O$7:$O$1452,MATCH(B391,Historical!$B$7:$B$1452,0))=0,"n/a",((INDEX(Historical!$C$7:$C$1452,MATCH(B391,Historical!$B$7:$B$1452,0))/INDEX(Historical!$O$7:$O$1452,MATCH(B391,Historical!$B$7:$B$1452,0)))^(1/10)-1)*100)</f>
        <v>-11.161059845874055</v>
      </c>
      <c r="W391" s="803" t="str">
        <f t="shared" ref="W391:W454" si="107">IF(OR(U391&lt;=0,U391="n/a",V391&lt;=0,V391="n/a"),"n/a",U391/V391)</f>
        <v>n/a</v>
      </c>
      <c r="X391" s="804">
        <f t="shared" ref="X391:X454" si="108">IF(OR(AJ391&lt;=0,AJ391="n/a",U391&lt;=0,U391="n/a"),"n/a",U391/AJ391)</f>
        <v>3.2325729347181542</v>
      </c>
      <c r="Y391" s="756" t="s">
        <v>4072</v>
      </c>
      <c r="Z391" s="745">
        <f t="shared" ref="Z391:Z454" si="109">IF(OR(AC391&lt;0.01,AC391="n/a"),"n/a",M391/AC391*100)</f>
        <v>49.12280701754387</v>
      </c>
      <c r="AA391" s="678">
        <f t="shared" ref="AA391:AA454" si="110">IF(OR(AC391&lt;0.01,AC391="n/a"),"n/a",I391/AC391)</f>
        <v>10.456140350877194</v>
      </c>
      <c r="AB391" s="679">
        <v>12</v>
      </c>
      <c r="AC391" s="959">
        <v>1.1399999999999999</v>
      </c>
      <c r="AD391" s="959">
        <v>0.54</v>
      </c>
      <c r="AE391" s="959">
        <v>3.43</v>
      </c>
      <c r="AF391" s="959">
        <v>1.33</v>
      </c>
      <c r="AG391" s="959">
        <v>14.299999999999999</v>
      </c>
      <c r="AH391" s="959">
        <v>23.400000000000002</v>
      </c>
      <c r="AI391" s="959">
        <v>11.559999999999999</v>
      </c>
      <c r="AJ391" s="959">
        <v>4.5999999999999996</v>
      </c>
      <c r="AK391" s="959">
        <v>19.3</v>
      </c>
      <c r="AL391" s="969">
        <v>12990</v>
      </c>
      <c r="AM391" s="964">
        <v>0.8</v>
      </c>
      <c r="AN391" s="959">
        <v>0.96</v>
      </c>
      <c r="AO391" s="845">
        <f t="shared" ref="AO391:AO454" si="111">IF(U391="n/a","n/a",IF(AA391&lt;0,"n/a",IF(AA391="n/a","n/a",J391+U391-AA391)))</f>
        <v>9.1116817260075234</v>
      </c>
      <c r="AP391" s="846">
        <f t="shared" ref="AP391:AP454" si="112">IF(U391="n/a","n/a",J391+U391)</f>
        <v>19.567822076884717</v>
      </c>
      <c r="AQ391" s="680">
        <f t="shared" ref="AQ391:AQ454" si="113">IF(OR(AC391&lt;0.01,AF391="n/a"),"n/a",(I391/SQRT(22.5*AC391*(I391/AF391))-1)*100)</f>
        <v>-21.382312799594892</v>
      </c>
      <c r="AR391" s="745">
        <f>INDEX(Historical!$C$7:$C$1452,MATCH(B391,Historical!$B$7:$B$1452,0))*IF(AH391="n/a",1.03,IF(AH391&lt;0,1.01,IF(AH391&gt;10,1.1,(1+AH391/100))))</f>
        <v>0.35200000000000004</v>
      </c>
      <c r="AS391" s="678">
        <f t="shared" ref="AS391:AS454" si="114">IF($AI391="n/a",1.03*AR391,IF($AI391&lt;0,1.01*AR391,IF($AI391&gt;10,1.1*AR391,(1+$AI391/100)*AR391)))</f>
        <v>0.38720000000000004</v>
      </c>
      <c r="AT391" s="678">
        <f t="shared" si="103"/>
        <v>0.42592000000000008</v>
      </c>
      <c r="AU391" s="678">
        <f t="shared" si="103"/>
        <v>0.4685120000000001</v>
      </c>
      <c r="AV391" s="678">
        <f t="shared" si="103"/>
        <v>0.51536320000000013</v>
      </c>
      <c r="AW391" s="745">
        <f t="shared" ref="AW391:AW454" si="115">SUM(AR391:AV391)</f>
        <v>2.1489952000000003</v>
      </c>
      <c r="AX391" s="854">
        <f t="shared" ref="AX391:AX454" si="116">AW391/I391*100</f>
        <v>18.028483221476513</v>
      </c>
      <c r="AY391" s="1090">
        <v>1.36</v>
      </c>
      <c r="AZ391" s="964">
        <v>7.19</v>
      </c>
      <c r="BA391" s="964">
        <v>-28.189999999999998</v>
      </c>
      <c r="BB391" s="964">
        <v>-12.7</v>
      </c>
      <c r="BC391" s="964">
        <v>-20</v>
      </c>
      <c r="BE391" s="701">
        <v>2011</v>
      </c>
      <c r="BF391" s="986" t="e">
        <f t="shared" ref="BF391" si="117">#VALUE!</f>
        <v>#VALUE!</v>
      </c>
      <c r="BG391" s="972">
        <v>1.4000000000000001</v>
      </c>
    </row>
    <row r="392" spans="1:59" ht="11.25" customHeight="1" x14ac:dyDescent="0.2">
      <c r="A392" s="645" t="s">
        <v>1322</v>
      </c>
      <c r="B392" s="651" t="s">
        <v>1323</v>
      </c>
      <c r="C392" s="1080" t="s">
        <v>113</v>
      </c>
      <c r="D392" s="1080" t="s">
        <v>4433</v>
      </c>
      <c r="E392" s="835">
        <v>7</v>
      </c>
      <c r="F392" s="554">
        <v>646</v>
      </c>
      <c r="G392" s="554" t="s">
        <v>107</v>
      </c>
      <c r="H392" s="554" t="s">
        <v>107</v>
      </c>
      <c r="I392" s="966">
        <v>190.31</v>
      </c>
      <c r="J392" s="745">
        <f t="shared" si="104"/>
        <v>1.807577111029373</v>
      </c>
      <c r="K392" s="968">
        <v>0.86</v>
      </c>
      <c r="L392" s="679">
        <v>4</v>
      </c>
      <c r="M392" s="736">
        <f t="shared" si="105"/>
        <v>3.44</v>
      </c>
      <c r="N392" s="644" t="s">
        <v>251</v>
      </c>
      <c r="O392" s="838">
        <v>0.72</v>
      </c>
      <c r="P392" s="958">
        <v>43433</v>
      </c>
      <c r="Q392" s="958">
        <v>43448</v>
      </c>
      <c r="R392" s="736">
        <f t="shared" si="106"/>
        <v>19.444444444444446</v>
      </c>
      <c r="S392" s="802">
        <f>IF(INDEX(Historical!$D$7:$D$1452,MATCH(B392,Historical!$B$7:$B$1452,0))=0,"n/a",(INDEX(Historical!$C$7:$C$1452,MATCH(B392,Historical!$B$7:$B$1452,0))/INDEX(Historical!$D$7:$D$1452,MATCH(B392,Historical!$B$7:$B$1452,0))-1)*100)</f>
        <v>19.999999999999972</v>
      </c>
      <c r="T392" s="802">
        <f>IF(INDEX(Historical!$F$7:$F$1452,MATCH(B392,Historical!$B$7:$B$1452,0))=0,"n/a",((INDEX(Historical!$C$7:$C$1452,MATCH(B392,Historical!$B$7:$B$1452,0))/INDEX(Historical!$F$7:$F$1452,MATCH(B392,Historical!$B$7:$B$1452,0)))^(1/3)-1)*100)</f>
        <v>36.081842319067349</v>
      </c>
      <c r="U392" s="802">
        <f>IF(INDEX(Historical!$I$7:$I$1452,MATCH(B392,Historical!$B$7:$B$1452,0))=0,"n/a",((INDEX(Historical!$C$7:$C$1452,MATCH(B392,Historical!$B$7:$B$1452,0))/INDEX(Historical!$I$7:$I$1452,MATCH(B392,Historical!$B$7:$B$1452,0)))^(1/5)-1)*100)</f>
        <v>90.669008483344825</v>
      </c>
      <c r="V392" s="802" t="str">
        <f>IF(INDEX(Historical!$O$7:$O$1452,MATCH(B392,Historical!$B$7:$B$1452,0))=0,"n/a",((INDEX(Historical!$C$7:$C$1452,MATCH(B392,Historical!$B$7:$B$1452,0))/INDEX(Historical!$O$7:$O$1452,MATCH(B392,Historical!$B$7:$B$1452,0)))^(1/10)-1)*100)</f>
        <v>n/a</v>
      </c>
      <c r="W392" s="803" t="str">
        <f t="shared" si="107"/>
        <v>n/a</v>
      </c>
      <c r="X392" s="804">
        <f t="shared" si="108"/>
        <v>2.8334065151045258</v>
      </c>
      <c r="Y392" s="759"/>
      <c r="Z392" s="745">
        <f t="shared" si="109"/>
        <v>20.476190476190474</v>
      </c>
      <c r="AA392" s="678">
        <f t="shared" si="110"/>
        <v>11.327976190476191</v>
      </c>
      <c r="AB392" s="679">
        <v>12</v>
      </c>
      <c r="AC392" s="959">
        <v>16.8</v>
      </c>
      <c r="AD392" s="959">
        <v>0.98</v>
      </c>
      <c r="AE392" s="959">
        <v>1.04</v>
      </c>
      <c r="AF392" s="959">
        <v>4.5199999999999996</v>
      </c>
      <c r="AG392" s="959">
        <v>39.300000000000004</v>
      </c>
      <c r="AH392" s="959">
        <v>-3.8</v>
      </c>
      <c r="AI392" s="959">
        <v>-14.680000000000001</v>
      </c>
      <c r="AJ392" s="959">
        <v>32</v>
      </c>
      <c r="AK392" s="959">
        <v>11.61</v>
      </c>
      <c r="AL392" s="969">
        <v>8290</v>
      </c>
      <c r="AM392" s="964">
        <v>0.1</v>
      </c>
      <c r="AN392" s="959">
        <v>0.7</v>
      </c>
      <c r="AO392" s="845">
        <f t="shared" si="111"/>
        <v>81.148609403898007</v>
      </c>
      <c r="AP392" s="846">
        <f t="shared" si="112"/>
        <v>92.4765855943742</v>
      </c>
      <c r="AQ392" s="680">
        <f t="shared" si="113"/>
        <v>50.853059308207271</v>
      </c>
      <c r="AR392" s="745">
        <f>INDEX(Historical!$C$7:$C$1452,MATCH(B392,Historical!$B$7:$B$1452,0))*IF(AH392="n/a",1.03,IF(AH392&lt;0,1.01,IF(AH392&gt;10,1.1,(1+AH392/100))))</f>
        <v>2.5451999999999995</v>
      </c>
      <c r="AS392" s="678">
        <f t="shared" si="114"/>
        <v>2.5706519999999995</v>
      </c>
      <c r="AT392" s="678">
        <f t="shared" si="103"/>
        <v>2.8277171999999995</v>
      </c>
      <c r="AU392" s="678">
        <f t="shared" si="103"/>
        <v>3.1104889199999999</v>
      </c>
      <c r="AV392" s="678">
        <f t="shared" si="103"/>
        <v>3.421537812</v>
      </c>
      <c r="AW392" s="745">
        <f t="shared" si="115"/>
        <v>14.475595931999997</v>
      </c>
      <c r="AX392" s="854">
        <f t="shared" si="116"/>
        <v>7.6063243823235762</v>
      </c>
      <c r="AY392" s="1090">
        <v>1.1399999999999999</v>
      </c>
      <c r="AZ392" s="964">
        <v>9.5</v>
      </c>
      <c r="BA392" s="964">
        <v>-31.22</v>
      </c>
      <c r="BB392" s="964">
        <v>-9.6</v>
      </c>
      <c r="BC392" s="964">
        <v>-17.73</v>
      </c>
      <c r="BE392" s="701">
        <v>2013</v>
      </c>
      <c r="BF392" s="986" t="e">
        <f>#VALUE!</f>
        <v>#VALUE!</v>
      </c>
      <c r="BG392" s="972">
        <v>10.9</v>
      </c>
    </row>
    <row r="393" spans="1:59" ht="11.25" customHeight="1" x14ac:dyDescent="0.2">
      <c r="A393" s="645" t="s">
        <v>1324</v>
      </c>
      <c r="B393" s="651" t="s">
        <v>1325</v>
      </c>
      <c r="C393" s="1080" t="s">
        <v>113</v>
      </c>
      <c r="D393" s="1080" t="s">
        <v>214</v>
      </c>
      <c r="E393" s="835">
        <v>6</v>
      </c>
      <c r="F393" s="554">
        <v>712</v>
      </c>
      <c r="G393" s="554" t="s">
        <v>107</v>
      </c>
      <c r="H393" s="554" t="s">
        <v>107</v>
      </c>
      <c r="I393" s="966">
        <v>35.700000000000003</v>
      </c>
      <c r="J393" s="745">
        <f t="shared" si="104"/>
        <v>1.2324929971988796</v>
      </c>
      <c r="K393" s="968">
        <v>0.11</v>
      </c>
      <c r="L393" s="679">
        <v>4</v>
      </c>
      <c r="M393" s="736">
        <f t="shared" si="105"/>
        <v>0.44</v>
      </c>
      <c r="N393" s="644" t="s">
        <v>221</v>
      </c>
      <c r="O393" s="838">
        <v>0.1</v>
      </c>
      <c r="P393" s="958">
        <v>43189</v>
      </c>
      <c r="Q393" s="958">
        <v>43206</v>
      </c>
      <c r="R393" s="736">
        <f t="shared" si="106"/>
        <v>9.9999999999999947</v>
      </c>
      <c r="S393" s="802">
        <f>IF(INDEX(Historical!$D$7:$D$1452,MATCH(B393,Historical!$B$7:$B$1452,0))=0,"n/a",(INDEX(Historical!$C$7:$C$1452,MATCH(B393,Historical!$B$7:$B$1452,0))/INDEX(Historical!$D$7:$D$1452,MATCH(B393,Historical!$B$7:$B$1452,0))-1)*100)</f>
        <v>11.428571428571432</v>
      </c>
      <c r="T393" s="802">
        <f>IF(INDEX(Historical!$F$7:$F$1452,MATCH(B393,Historical!$B$7:$B$1452,0))=0,"n/a",((INDEX(Historical!$C$7:$C$1452,MATCH(B393,Historical!$B$7:$B$1452,0))/INDEX(Historical!$F$7:$F$1452,MATCH(B393,Historical!$B$7:$B$1452,0)))^(1/3)-1)*100)</f>
        <v>14.471424255333186</v>
      </c>
      <c r="U393" s="802" t="str">
        <f>IF(INDEX(Historical!$I$7:$I$1452,MATCH(B393,Historical!$B$7:$B$1452,0))=0,"n/a",((INDEX(Historical!$C$7:$C$1452,MATCH(B393,Historical!$B$7:$B$1452,0))/INDEX(Historical!$I$7:$I$1452,MATCH(B393,Historical!$B$7:$B$1452,0)))^(1/5)-1)*100)</f>
        <v>n/a</v>
      </c>
      <c r="V393" s="802" t="str">
        <f>IF(INDEX(Historical!$O$7:$O$1452,MATCH(B393,Historical!$B$7:$B$1452,0))=0,"n/a",((INDEX(Historical!$C$7:$C$1452,MATCH(B393,Historical!$B$7:$B$1452,0))/INDEX(Historical!$O$7:$O$1452,MATCH(B393,Historical!$B$7:$B$1452,0)))^(1/10)-1)*100)</f>
        <v>n/a</v>
      </c>
      <c r="W393" s="803" t="str">
        <f t="shared" si="107"/>
        <v>n/a</v>
      </c>
      <c r="X393" s="804" t="str">
        <f t="shared" si="108"/>
        <v>n/a</v>
      </c>
      <c r="Y393" s="759"/>
      <c r="Z393" s="745">
        <f t="shared" si="109"/>
        <v>13.095238095238097</v>
      </c>
      <c r="AA393" s="678">
        <f t="shared" si="110"/>
        <v>10.625000000000002</v>
      </c>
      <c r="AB393" s="679">
        <v>6</v>
      </c>
      <c r="AC393" s="959">
        <v>3.36</v>
      </c>
      <c r="AD393" s="959" t="s">
        <v>138</v>
      </c>
      <c r="AE393" s="959">
        <v>0.85</v>
      </c>
      <c r="AF393" s="959">
        <v>1.1100000000000001</v>
      </c>
      <c r="AG393" s="959">
        <v>9.4</v>
      </c>
      <c r="AH393" s="959">
        <v>13</v>
      </c>
      <c r="AI393" s="959" t="s">
        <v>138</v>
      </c>
      <c r="AJ393" s="959">
        <v>-1.3</v>
      </c>
      <c r="AK393" s="959" t="s">
        <v>138</v>
      </c>
      <c r="AL393" s="969">
        <v>248.83</v>
      </c>
      <c r="AM393" s="964">
        <v>1.7000000000000002</v>
      </c>
      <c r="AN393" s="959">
        <v>0.01</v>
      </c>
      <c r="AO393" s="845" t="str">
        <f t="shared" si="111"/>
        <v>n/a</v>
      </c>
      <c r="AP393" s="846" t="str">
        <f t="shared" si="112"/>
        <v>n/a</v>
      </c>
      <c r="AQ393" s="680">
        <f t="shared" si="113"/>
        <v>-27.600644570088416</v>
      </c>
      <c r="AR393" s="745">
        <f>INDEX(Historical!$C$7:$C$1452,MATCH(B393,Historical!$B$7:$B$1452,0))*IF(AH393="n/a",1.03,IF(AH393&lt;0,1.01,IF(AH393&gt;10,1.1,(1+AH393/100))))</f>
        <v>0.42900000000000005</v>
      </c>
      <c r="AS393" s="678">
        <f t="shared" si="114"/>
        <v>0.44187000000000004</v>
      </c>
      <c r="AT393" s="678">
        <f t="shared" si="103"/>
        <v>0.45512610000000003</v>
      </c>
      <c r="AU393" s="678">
        <f t="shared" si="103"/>
        <v>0.46877988300000006</v>
      </c>
      <c r="AV393" s="678">
        <f t="shared" si="103"/>
        <v>0.48284327949000005</v>
      </c>
      <c r="AW393" s="745">
        <f t="shared" si="115"/>
        <v>2.27761926249</v>
      </c>
      <c r="AX393" s="854">
        <f t="shared" si="116"/>
        <v>6.3798858893277313</v>
      </c>
      <c r="AY393" s="1090">
        <v>0.67</v>
      </c>
      <c r="AZ393" s="964">
        <v>11.700000000000001</v>
      </c>
      <c r="BA393" s="964">
        <v>-29.310000000000002</v>
      </c>
      <c r="BB393" s="964">
        <v>-8.57</v>
      </c>
      <c r="BC393" s="964">
        <v>-17.89</v>
      </c>
      <c r="BE393" s="701">
        <v>2013</v>
      </c>
      <c r="BF393" s="986" t="e">
        <f>#VALUE!</f>
        <v>#VALUE!</v>
      </c>
      <c r="BG393" s="972">
        <v>6.6000000000000005</v>
      </c>
    </row>
    <row r="394" spans="1:59" ht="11.25" customHeight="1" x14ac:dyDescent="0.2">
      <c r="A394" s="645" t="s">
        <v>1326</v>
      </c>
      <c r="B394" s="651" t="s">
        <v>1327</v>
      </c>
      <c r="C394" s="1080" t="s">
        <v>113</v>
      </c>
      <c r="D394" s="1080" t="s">
        <v>214</v>
      </c>
      <c r="E394" s="835">
        <v>7</v>
      </c>
      <c r="F394" s="554">
        <v>607</v>
      </c>
      <c r="G394" s="554" t="s">
        <v>107</v>
      </c>
      <c r="H394" s="554" t="s">
        <v>107</v>
      </c>
      <c r="I394" s="966">
        <v>61.96</v>
      </c>
      <c r="J394" s="745">
        <f t="shared" si="104"/>
        <v>2.0012911555842479</v>
      </c>
      <c r="K394" s="968">
        <v>0.31</v>
      </c>
      <c r="L394" s="679">
        <v>4</v>
      </c>
      <c r="M394" s="736">
        <f t="shared" si="105"/>
        <v>1.24</v>
      </c>
      <c r="N394" s="644" t="s">
        <v>150</v>
      </c>
      <c r="O394" s="838">
        <v>0.30249999999999999</v>
      </c>
      <c r="P394" s="958">
        <v>43251</v>
      </c>
      <c r="Q394" s="958">
        <v>43266</v>
      </c>
      <c r="R394" s="736">
        <f t="shared" si="106"/>
        <v>2.4793388429752086</v>
      </c>
      <c r="S394" s="802">
        <f>IF(INDEX(Historical!$D$7:$D$1452,MATCH(B394,Historical!$B$7:$B$1452,0))=0,"n/a",(INDEX(Historical!$C$7:$C$1452,MATCH(B394,Historical!$B$7:$B$1452,0))/INDEX(Historical!$D$7:$D$1452,MATCH(B394,Historical!$B$7:$B$1452,0))-1)*100)</f>
        <v>2.7777777777777679</v>
      </c>
      <c r="T394" s="802">
        <f>IF(INDEX(Historical!$F$7:$F$1452,MATCH(B394,Historical!$B$7:$B$1452,0))=0,"n/a",((INDEX(Historical!$C$7:$C$1452,MATCH(B394,Historical!$B$7:$B$1452,0))/INDEX(Historical!$F$7:$F$1452,MATCH(B394,Historical!$B$7:$B$1452,0)))^(1/3)-1)*100)</f>
        <v>3.8067370872965522</v>
      </c>
      <c r="U394" s="802">
        <f>IF(INDEX(Historical!$I$7:$I$1452,MATCH(B394,Historical!$B$7:$B$1452,0))=0,"n/a",((INDEX(Historical!$C$7:$C$1452,MATCH(B394,Historical!$B$7:$B$1452,0))/INDEX(Historical!$I$7:$I$1452,MATCH(B394,Historical!$B$7:$B$1452,0)))^(1/5)-1)*100)</f>
        <v>36.908059611042113</v>
      </c>
      <c r="V394" s="802" t="str">
        <f>IF(INDEX(Historical!$O$7:$O$1452,MATCH(B394,Historical!$B$7:$B$1452,0))=0,"n/a",((INDEX(Historical!$C$7:$C$1452,MATCH(B394,Historical!$B$7:$B$1452,0))/INDEX(Historical!$O$7:$O$1452,MATCH(B394,Historical!$B$7:$B$1452,0)))^(1/10)-1)*100)</f>
        <v>n/a</v>
      </c>
      <c r="W394" s="803" t="str">
        <f t="shared" si="107"/>
        <v>n/a</v>
      </c>
      <c r="X394" s="804" t="str">
        <f t="shared" si="108"/>
        <v>n/a</v>
      </c>
      <c r="Y394" s="749"/>
      <c r="Z394" s="745">
        <f t="shared" si="109"/>
        <v>28.571428571428569</v>
      </c>
      <c r="AA394" s="678">
        <f t="shared" si="110"/>
        <v>14.276497695852536</v>
      </c>
      <c r="AB394" s="679">
        <v>12</v>
      </c>
      <c r="AC394" s="959">
        <v>4.34</v>
      </c>
      <c r="AD394" s="959">
        <v>0.95</v>
      </c>
      <c r="AE394" s="959">
        <v>0.33</v>
      </c>
      <c r="AF394" s="959">
        <v>1.84</v>
      </c>
      <c r="AG394" s="959">
        <v>5.8999999999999995</v>
      </c>
      <c r="AH394" s="959">
        <v>101.69999999999999</v>
      </c>
      <c r="AI394" s="959">
        <v>73.36</v>
      </c>
      <c r="AJ394" s="959">
        <v>-2.1</v>
      </c>
      <c r="AK394" s="959">
        <v>15</v>
      </c>
      <c r="AL394" s="969">
        <v>1050</v>
      </c>
      <c r="AM394" s="964">
        <v>1.4000000000000001</v>
      </c>
      <c r="AN394" s="959">
        <v>0.53</v>
      </c>
      <c r="AO394" s="845">
        <f t="shared" si="111"/>
        <v>24.632853070773827</v>
      </c>
      <c r="AP394" s="846">
        <f t="shared" si="112"/>
        <v>38.90935076662636</v>
      </c>
      <c r="AQ394" s="680">
        <f t="shared" si="113"/>
        <v>8.0509257718963454</v>
      </c>
      <c r="AR394" s="745">
        <f>INDEX(Historical!$C$7:$C$1452,MATCH(B394,Historical!$B$7:$B$1452,0))*IF(AH394="n/a",1.03,IF(AH394&lt;0,1.01,IF(AH394&gt;10,1.1,(1+AH394/100))))</f>
        <v>1.3227500000000001</v>
      </c>
      <c r="AS394" s="678">
        <f t="shared" si="114"/>
        <v>1.4550250000000002</v>
      </c>
      <c r="AT394" s="678">
        <f t="shared" si="103"/>
        <v>1.6005275000000003</v>
      </c>
      <c r="AU394" s="678">
        <f t="shared" si="103"/>
        <v>1.7605802500000005</v>
      </c>
      <c r="AV394" s="678">
        <f t="shared" si="103"/>
        <v>1.9366382750000006</v>
      </c>
      <c r="AW394" s="745">
        <f t="shared" si="115"/>
        <v>8.0755210250000005</v>
      </c>
      <c r="AX394" s="854">
        <f t="shared" si="116"/>
        <v>13.033442583925115</v>
      </c>
      <c r="AY394" s="1090">
        <v>1.05</v>
      </c>
      <c r="AZ394" s="964">
        <v>10.879999999999999</v>
      </c>
      <c r="BA394" s="964">
        <v>-32.200000000000003</v>
      </c>
      <c r="BB394" s="964">
        <v>-0.74</v>
      </c>
      <c r="BC394" s="964">
        <v>-5.27</v>
      </c>
      <c r="BE394" s="701">
        <v>2012</v>
      </c>
      <c r="BF394" s="986" t="e">
        <f>#VALUE!</f>
        <v>#VALUE!</v>
      </c>
      <c r="BG394" s="972">
        <v>2</v>
      </c>
    </row>
    <row r="395" spans="1:59" ht="11.25" customHeight="1" x14ac:dyDescent="0.2">
      <c r="A395" s="645" t="s">
        <v>1328</v>
      </c>
      <c r="B395" s="651" t="s">
        <v>1329</v>
      </c>
      <c r="C395" s="1080" t="s">
        <v>132</v>
      </c>
      <c r="D395" s="1080" t="s">
        <v>4417</v>
      </c>
      <c r="E395" s="835">
        <v>7</v>
      </c>
      <c r="F395" s="554">
        <v>639</v>
      </c>
      <c r="G395" s="554" t="s">
        <v>38</v>
      </c>
      <c r="H395" s="554" t="s">
        <v>38</v>
      </c>
      <c r="I395" s="966">
        <v>93.06</v>
      </c>
      <c r="J395" s="745">
        <f t="shared" si="104"/>
        <v>2.7079303675048356</v>
      </c>
      <c r="K395" s="968">
        <v>0.63</v>
      </c>
      <c r="L395" s="679">
        <v>4</v>
      </c>
      <c r="M395" s="736">
        <f t="shared" si="105"/>
        <v>2.52</v>
      </c>
      <c r="N395" s="644" t="s">
        <v>523</v>
      </c>
      <c r="O395" s="838">
        <v>0.59</v>
      </c>
      <c r="P395" s="958">
        <v>43406</v>
      </c>
      <c r="Q395" s="958">
        <v>43434</v>
      </c>
      <c r="R395" s="736">
        <f t="shared" si="106"/>
        <v>6.7796610169491593</v>
      </c>
      <c r="S395" s="802">
        <f>IF(INDEX(Historical!$D$7:$D$1452,MATCH(B395,Historical!$B$7:$B$1452,0))=0,"n/a",(INDEX(Historical!$C$7:$C$1452,MATCH(B395,Historical!$B$7:$B$1452,0))/INDEX(Historical!$D$7:$D$1452,MATCH(B395,Historical!$B$7:$B$1452,0))-1)*100)</f>
        <v>7.6923076923077094</v>
      </c>
      <c r="T395" s="802">
        <f>IF(INDEX(Historical!$F$7:$F$1452,MATCH(B395,Historical!$B$7:$B$1452,0))=0,"n/a",((INDEX(Historical!$C$7:$C$1452,MATCH(B395,Historical!$B$7:$B$1452,0))/INDEX(Historical!$F$7:$F$1452,MATCH(B395,Historical!$B$7:$B$1452,0)))^(1/3)-1)*100)</f>
        <v>8.3706762661827092</v>
      </c>
      <c r="U395" s="802">
        <f>IF(INDEX(Historical!$I$7:$I$1452,MATCH(B395,Historical!$B$7:$B$1452,0))=0,"n/a",((INDEX(Historical!$C$7:$C$1452,MATCH(B395,Historical!$B$7:$B$1452,0))/INDEX(Historical!$I$7:$I$1452,MATCH(B395,Historical!$B$7:$B$1452,0)))^(1/5)-1)*100)</f>
        <v>10.333016068581657</v>
      </c>
      <c r="V395" s="802">
        <f>IF(INDEX(Historical!$O$7:$O$1452,MATCH(B395,Historical!$B$7:$B$1452,0))=0,"n/a",((INDEX(Historical!$C$7:$C$1452,MATCH(B395,Historical!$B$7:$B$1452,0))/INDEX(Historical!$O$7:$O$1452,MATCH(B395,Historical!$B$7:$B$1452,0)))^(1/10)-1)*100)</f>
        <v>6.4404439393772384</v>
      </c>
      <c r="W395" s="803">
        <f t="shared" si="107"/>
        <v>1.6043950022458875</v>
      </c>
      <c r="X395" s="804">
        <f t="shared" si="108"/>
        <v>2.4602419210908706</v>
      </c>
      <c r="Y395" s="759"/>
      <c r="Z395" s="745">
        <f t="shared" si="109"/>
        <v>52.71966527196652</v>
      </c>
      <c r="AA395" s="678">
        <f t="shared" si="110"/>
        <v>19.468619246861923</v>
      </c>
      <c r="AB395" s="679">
        <v>12</v>
      </c>
      <c r="AC395" s="959">
        <v>4.78</v>
      </c>
      <c r="AD395" s="959">
        <v>7.5</v>
      </c>
      <c r="AE395" s="959">
        <v>3.63</v>
      </c>
      <c r="AF395" s="959">
        <v>1.98</v>
      </c>
      <c r="AG395" s="959">
        <v>10.4</v>
      </c>
      <c r="AH395" s="959">
        <v>7.9</v>
      </c>
      <c r="AI395" s="959">
        <v>0.22</v>
      </c>
      <c r="AJ395" s="959">
        <v>4.2</v>
      </c>
      <c r="AK395" s="959">
        <v>2.6</v>
      </c>
      <c r="AL395" s="969">
        <v>4950</v>
      </c>
      <c r="AM395" s="964">
        <v>0.64</v>
      </c>
      <c r="AN395" s="959">
        <v>0</v>
      </c>
      <c r="AO395" s="845">
        <f t="shared" si="111"/>
        <v>-6.4276728107754302</v>
      </c>
      <c r="AP395" s="846">
        <f t="shared" si="112"/>
        <v>13.040946436086493</v>
      </c>
      <c r="AQ395" s="680">
        <f t="shared" si="113"/>
        <v>30.890736636472838</v>
      </c>
      <c r="AR395" s="745">
        <f>INDEX(Historical!$C$7:$C$1452,MATCH(B395,Historical!$B$7:$B$1452,0))*IF(AH395="n/a",1.03,IF(AH395&lt;0,1.01,IF(AH395&gt;10,1.1,(1+AH395/100))))</f>
        <v>2.41696</v>
      </c>
      <c r="AS395" s="678">
        <f t="shared" si="114"/>
        <v>2.4222773119999998</v>
      </c>
      <c r="AT395" s="678">
        <f t="shared" si="103"/>
        <v>2.485256522112</v>
      </c>
      <c r="AU395" s="678">
        <f t="shared" si="103"/>
        <v>2.549873191686912</v>
      </c>
      <c r="AV395" s="678">
        <f t="shared" si="103"/>
        <v>2.6161698946707719</v>
      </c>
      <c r="AW395" s="745">
        <f t="shared" si="115"/>
        <v>12.490536920469683</v>
      </c>
      <c r="AX395" s="854">
        <f t="shared" si="116"/>
        <v>13.422025489436582</v>
      </c>
      <c r="AY395" s="1090">
        <v>0.31</v>
      </c>
      <c r="AZ395" s="964">
        <v>16.919999999999998</v>
      </c>
      <c r="BA395" s="964">
        <v>-9.16</v>
      </c>
      <c r="BB395" s="964">
        <v>-4.67</v>
      </c>
      <c r="BC395" s="964">
        <v>-1.0999999999999999</v>
      </c>
      <c r="BE395" s="701">
        <v>2013</v>
      </c>
      <c r="BF395" s="986" t="e">
        <f>#VALUE!</f>
        <v>#VALUE!</v>
      </c>
      <c r="BG395" s="972">
        <v>3.9</v>
      </c>
    </row>
    <row r="396" spans="1:59" ht="11.25" customHeight="1" x14ac:dyDescent="0.2">
      <c r="A396" s="566" t="s">
        <v>1330</v>
      </c>
      <c r="B396" s="651" t="s">
        <v>1331</v>
      </c>
      <c r="C396" s="1080" t="s">
        <v>113</v>
      </c>
      <c r="D396" s="1080" t="s">
        <v>214</v>
      </c>
      <c r="E396" s="835">
        <v>9</v>
      </c>
      <c r="F396" s="554">
        <v>370</v>
      </c>
      <c r="G396" s="554" t="s">
        <v>107</v>
      </c>
      <c r="H396" s="554" t="s">
        <v>107</v>
      </c>
      <c r="I396" s="966">
        <v>126.26</v>
      </c>
      <c r="J396" s="745">
        <f t="shared" si="104"/>
        <v>1.3622683351813718</v>
      </c>
      <c r="K396" s="968">
        <v>0.43</v>
      </c>
      <c r="L396" s="679">
        <v>4</v>
      </c>
      <c r="M396" s="736">
        <f t="shared" si="105"/>
        <v>1.72</v>
      </c>
      <c r="N396" s="644" t="s">
        <v>211</v>
      </c>
      <c r="O396" s="838">
        <v>0.37</v>
      </c>
      <c r="P396" s="958">
        <v>43234</v>
      </c>
      <c r="Q396" s="958">
        <v>43251</v>
      </c>
      <c r="R396" s="736">
        <f t="shared" si="106"/>
        <v>16.216216216216218</v>
      </c>
      <c r="S396" s="802">
        <f>IF(INDEX(Historical!$D$7:$D$1452,MATCH(B396,Historical!$B$7:$B$1452,0))=0,"n/a",(INDEX(Historical!$C$7:$C$1452,MATCH(B396,Historical!$B$7:$B$1452,0))/INDEX(Historical!$D$7:$D$1452,MATCH(B396,Historical!$B$7:$B$1452,0))-1)*100)</f>
        <v>8.2089552238805865</v>
      </c>
      <c r="T396" s="802">
        <f>IF(INDEX(Historical!$F$7:$F$1452,MATCH(B396,Historical!$B$7:$B$1452,0))=0,"n/a",((INDEX(Historical!$C$7:$C$1452,MATCH(B396,Historical!$B$7:$B$1452,0))/INDEX(Historical!$F$7:$F$1452,MATCH(B396,Historical!$B$7:$B$1452,0)))^(1/3)-1)*100)</f>
        <v>10.661038494124275</v>
      </c>
      <c r="U396" s="802">
        <f>IF(INDEX(Historical!$I$7:$I$1452,MATCH(B396,Historical!$B$7:$B$1452,0))=0,"n/a",((INDEX(Historical!$C$7:$C$1452,MATCH(B396,Historical!$B$7:$B$1452,0))/INDEX(Historical!$I$7:$I$1452,MATCH(B396,Historical!$B$7:$B$1452,0)))^(1/5)-1)*100)</f>
        <v>13.494667121219873</v>
      </c>
      <c r="V396" s="802">
        <f>IF(INDEX(Historical!$O$7:$O$1452,MATCH(B396,Historical!$B$7:$B$1452,0))=0,"n/a",((INDEX(Historical!$C$7:$C$1452,MATCH(B396,Historical!$B$7:$B$1452,0))/INDEX(Historical!$O$7:$O$1452,MATCH(B396,Historical!$B$7:$B$1452,0)))^(1/10)-1)*100)</f>
        <v>12.165944334118063</v>
      </c>
      <c r="W396" s="803">
        <f t="shared" si="107"/>
        <v>1.1092165762566866</v>
      </c>
      <c r="X396" s="804">
        <f t="shared" si="108"/>
        <v>0.23468986297773695</v>
      </c>
      <c r="Y396" s="759"/>
      <c r="Z396" s="745">
        <f t="shared" si="109"/>
        <v>30.604982206405694</v>
      </c>
      <c r="AA396" s="678">
        <f t="shared" si="110"/>
        <v>22.466192170818506</v>
      </c>
      <c r="AB396" s="679">
        <v>12</v>
      </c>
      <c r="AC396" s="959">
        <v>5.62</v>
      </c>
      <c r="AD396" s="959">
        <v>1.5</v>
      </c>
      <c r="AE396" s="959">
        <v>4.1100000000000003</v>
      </c>
      <c r="AF396" s="959">
        <v>4.6900000000000004</v>
      </c>
      <c r="AG396" s="959">
        <v>20.399999999999999</v>
      </c>
      <c r="AH396" s="959">
        <v>23.400000000000002</v>
      </c>
      <c r="AI396" s="959">
        <v>7.64</v>
      </c>
      <c r="AJ396" s="959">
        <v>57.499999999999993</v>
      </c>
      <c r="AK396" s="959">
        <v>15</v>
      </c>
      <c r="AL396" s="969">
        <v>10100</v>
      </c>
      <c r="AM396" s="964">
        <v>0.3</v>
      </c>
      <c r="AN396" s="959">
        <v>0.41</v>
      </c>
      <c r="AO396" s="845">
        <f t="shared" si="111"/>
        <v>-7.6092567144172598</v>
      </c>
      <c r="AP396" s="846">
        <f t="shared" si="112"/>
        <v>14.856935456401246</v>
      </c>
      <c r="AQ396" s="680">
        <f t="shared" si="113"/>
        <v>116.40131574989074</v>
      </c>
      <c r="AR396" s="745">
        <f>INDEX(Historical!$C$7:$C$1452,MATCH(B396,Historical!$B$7:$B$1452,0))*IF(AH396="n/a",1.03,IF(AH396&lt;0,1.01,IF(AH396&gt;10,1.1,(1+AH396/100))))</f>
        <v>1.595</v>
      </c>
      <c r="AS396" s="678">
        <f t="shared" si="114"/>
        <v>1.716858</v>
      </c>
      <c r="AT396" s="678">
        <f t="shared" si="103"/>
        <v>1.8885438000000001</v>
      </c>
      <c r="AU396" s="678">
        <f t="shared" si="103"/>
        <v>2.0773981800000003</v>
      </c>
      <c r="AV396" s="678">
        <f t="shared" si="103"/>
        <v>2.2851379980000006</v>
      </c>
      <c r="AW396" s="745">
        <f t="shared" si="115"/>
        <v>9.5629379780000008</v>
      </c>
      <c r="AX396" s="854">
        <f t="shared" si="116"/>
        <v>7.5740044178678927</v>
      </c>
      <c r="AY396" s="1090">
        <v>1.2</v>
      </c>
      <c r="AZ396" s="964">
        <v>7.26</v>
      </c>
      <c r="BA396" s="964">
        <v>-20.010000000000002</v>
      </c>
      <c r="BB396" s="964">
        <v>-4.1099999999999994</v>
      </c>
      <c r="BC396" s="964">
        <v>-10.56</v>
      </c>
      <c r="BE396" s="701">
        <v>2010</v>
      </c>
      <c r="BF396" s="986" t="e">
        <f>#VALUE!</f>
        <v>#VALUE!</v>
      </c>
      <c r="BG396" s="972">
        <v>11.700000000000001</v>
      </c>
    </row>
    <row r="397" spans="1:59" ht="11.25" customHeight="1" x14ac:dyDescent="0.2">
      <c r="A397" s="566" t="s">
        <v>259</v>
      </c>
      <c r="B397" s="651" t="s">
        <v>260</v>
      </c>
      <c r="C397" s="1080" t="s">
        <v>113</v>
      </c>
      <c r="D397" s="1080" t="s">
        <v>214</v>
      </c>
      <c r="E397" s="835">
        <v>44</v>
      </c>
      <c r="F397" s="554">
        <v>55</v>
      </c>
      <c r="G397" s="554" t="s">
        <v>38</v>
      </c>
      <c r="H397" s="554" t="s">
        <v>38</v>
      </c>
      <c r="I397" s="959">
        <v>126.69</v>
      </c>
      <c r="J397" s="745">
        <f t="shared" si="104"/>
        <v>3.1573131265293237</v>
      </c>
      <c r="K397" s="968">
        <v>1</v>
      </c>
      <c r="L397" s="679">
        <v>4</v>
      </c>
      <c r="M397" s="736">
        <f t="shared" si="105"/>
        <v>4</v>
      </c>
      <c r="N397" s="644" t="s">
        <v>128</v>
      </c>
      <c r="O397" s="838">
        <v>0.78</v>
      </c>
      <c r="P397" s="958">
        <v>43370</v>
      </c>
      <c r="Q397" s="958">
        <v>43382</v>
      </c>
      <c r="R397" s="736">
        <f t="shared" si="106"/>
        <v>28.205128205128201</v>
      </c>
      <c r="S397" s="802">
        <f>IF(INDEX(Historical!$D$7:$D$1452,MATCH(B397,Historical!$B$7:$B$1452,0))=0,"n/a",(INDEX(Historical!$C$7:$C$1452,MATCH(B397,Historical!$B$7:$B$1452,0))/INDEX(Historical!$D$7:$D$1452,MATCH(B397,Historical!$B$7:$B$1452,0))-1)*100)</f>
        <v>18.695652173913068</v>
      </c>
      <c r="T397" s="802">
        <f>IF(INDEX(Historical!$F$7:$F$1452,MATCH(B397,Historical!$B$7:$B$1452,0))=0,"n/a",((INDEX(Historical!$C$7:$C$1452,MATCH(B397,Historical!$B$7:$B$1452,0))/INDEX(Historical!$F$7:$F$1452,MATCH(B397,Historical!$B$7:$B$1452,0)))^(1/3)-1)*100)</f>
        <v>16.088465859771574</v>
      </c>
      <c r="U397" s="802">
        <f>IF(INDEX(Historical!$I$7:$I$1452,MATCH(B397,Historical!$B$7:$B$1452,0))=0,"n/a",((INDEX(Historical!$C$7:$C$1452,MATCH(B397,Historical!$B$7:$B$1452,0))/INDEX(Historical!$I$7:$I$1452,MATCH(B397,Historical!$B$7:$B$1452,0)))^(1/5)-1)*100)</f>
        <v>13.334454402894114</v>
      </c>
      <c r="V397" s="802">
        <f>IF(INDEX(Historical!$O$7:$O$1452,MATCH(B397,Historical!$B$7:$B$1452,0))=0,"n/a",((INDEX(Historical!$C$7:$C$1452,MATCH(B397,Historical!$B$7:$B$1452,0))/INDEX(Historical!$O$7:$O$1452,MATCH(B397,Historical!$B$7:$B$1452,0)))^(1/10)-1)*100)</f>
        <v>11.612317403390438</v>
      </c>
      <c r="W397" s="803">
        <f t="shared" si="107"/>
        <v>1.1483026117595498</v>
      </c>
      <c r="X397" s="804">
        <f t="shared" si="108"/>
        <v>1.7779272537192152</v>
      </c>
      <c r="Y397" s="753"/>
      <c r="Z397" s="745">
        <f t="shared" si="109"/>
        <v>53.547523427041497</v>
      </c>
      <c r="AA397" s="678">
        <f t="shared" si="110"/>
        <v>16.959839357429718</v>
      </c>
      <c r="AB397" s="679">
        <v>12</v>
      </c>
      <c r="AC397" s="959">
        <v>7.47</v>
      </c>
      <c r="AD397" s="959">
        <v>1.45</v>
      </c>
      <c r="AE397" s="959">
        <v>2.96</v>
      </c>
      <c r="AF397" s="959">
        <v>11.92</v>
      </c>
      <c r="AG397" s="959">
        <v>46.800000000000004</v>
      </c>
      <c r="AH397" s="959">
        <v>18.7</v>
      </c>
      <c r="AI397" s="959">
        <v>6.47</v>
      </c>
      <c r="AJ397" s="959">
        <v>7.5</v>
      </c>
      <c r="AK397" s="959">
        <v>11.700000000000001</v>
      </c>
      <c r="AL397" s="969">
        <v>43830</v>
      </c>
      <c r="AM397" s="964">
        <v>0.1</v>
      </c>
      <c r="AN397" s="959">
        <v>2.09</v>
      </c>
      <c r="AO397" s="845">
        <f t="shared" si="111"/>
        <v>-0.46807182800628055</v>
      </c>
      <c r="AP397" s="846">
        <f t="shared" si="112"/>
        <v>16.491767529423438</v>
      </c>
      <c r="AQ397" s="680">
        <f t="shared" si="113"/>
        <v>199.74899509835245</v>
      </c>
      <c r="AR397" s="745">
        <f>INDEX(Historical!$C$7:$C$1452,MATCH(B397,Historical!$B$7:$B$1452,0))*IF(AH397="n/a",1.03,IF(AH397&lt;0,1.01,IF(AH397&gt;10,1.1,(1+AH397/100))))</f>
        <v>3.0030000000000006</v>
      </c>
      <c r="AS397" s="678">
        <f t="shared" si="114"/>
        <v>3.1972941000000006</v>
      </c>
      <c r="AT397" s="678">
        <f t="shared" si="103"/>
        <v>3.5170235100000009</v>
      </c>
      <c r="AU397" s="678">
        <f t="shared" si="103"/>
        <v>3.8687258610000015</v>
      </c>
      <c r="AV397" s="678">
        <f t="shared" si="103"/>
        <v>4.2555984471000023</v>
      </c>
      <c r="AW397" s="745">
        <f t="shared" si="115"/>
        <v>17.841641918100006</v>
      </c>
      <c r="AX397" s="854">
        <f t="shared" si="116"/>
        <v>14.082912556713243</v>
      </c>
      <c r="AY397" s="1090">
        <v>1.18</v>
      </c>
      <c r="AZ397" s="964">
        <v>7.59</v>
      </c>
      <c r="BA397" s="964">
        <v>-29.25</v>
      </c>
      <c r="BB397" s="964">
        <v>-2.8400000000000003</v>
      </c>
      <c r="BC397" s="964">
        <v>-10.51</v>
      </c>
      <c r="BE397" s="701">
        <v>1975</v>
      </c>
      <c r="BF397" s="986" t="e">
        <f>#VALUE!</f>
        <v>#VALUE!</v>
      </c>
      <c r="BG397" s="972">
        <v>11.799999999999999</v>
      </c>
    </row>
    <row r="398" spans="1:59" ht="11.25" customHeight="1" x14ac:dyDescent="0.2">
      <c r="A398" s="805" t="s">
        <v>3885</v>
      </c>
      <c r="B398" s="899" t="s">
        <v>3886</v>
      </c>
      <c r="C398" s="1080" t="s">
        <v>109</v>
      </c>
      <c r="D398" s="1080" t="s">
        <v>119</v>
      </c>
      <c r="E398" s="835">
        <v>5</v>
      </c>
      <c r="F398" s="554">
        <v>817</v>
      </c>
      <c r="G398" s="554" t="s">
        <v>107</v>
      </c>
      <c r="H398" s="554" t="s">
        <v>107</v>
      </c>
      <c r="I398" s="973">
        <v>35.200000000000003</v>
      </c>
      <c r="J398" s="745">
        <f t="shared" si="104"/>
        <v>0.85227272727272718</v>
      </c>
      <c r="K398" s="566">
        <v>0.15</v>
      </c>
      <c r="L398" s="554">
        <v>2</v>
      </c>
      <c r="M398" s="736">
        <f t="shared" si="105"/>
        <v>0.3</v>
      </c>
      <c r="N398" s="554" t="s">
        <v>4255</v>
      </c>
      <c r="O398" s="685">
        <v>0.1</v>
      </c>
      <c r="P398" s="725">
        <v>43245</v>
      </c>
      <c r="Q398" s="725">
        <v>43269</v>
      </c>
      <c r="R398" s="736">
        <f t="shared" si="106"/>
        <v>49.999999999999986</v>
      </c>
      <c r="S398" s="802">
        <f>IF(INDEX(Historical!$D$7:$D$1452,MATCH(B398,Historical!$B$7:$B$1452,0))=0,"n/a",(INDEX(Historical!$C$7:$C$1452,MATCH(B398,Historical!$B$7:$B$1452,0))/INDEX(Historical!$D$7:$D$1452,MATCH(B398,Historical!$B$7:$B$1452,0))-1)*100)</f>
        <v>6.6666666666666652</v>
      </c>
      <c r="T398" s="802">
        <f>IF(INDEX(Historical!$F$7:$F$1452,MATCH(B398,Historical!$B$7:$B$1452,0))=0,"n/a",((INDEX(Historical!$C$7:$C$1452,MATCH(B398,Historical!$B$7:$B$1452,0))/INDEX(Historical!$F$7:$F$1452,MATCH(B398,Historical!$B$7:$B$1452,0)))^(1/3)-1)*100)</f>
        <v>31.726751201669899</v>
      </c>
      <c r="U398" s="802">
        <f>IF(INDEX(Historical!$I$7:$I$1452,MATCH(B398,Historical!$B$7:$B$1452,0))=0,"n/a",((INDEX(Historical!$C$7:$C$1452,MATCH(B398,Historical!$B$7:$B$1452,0))/INDEX(Historical!$I$7:$I$1452,MATCH(B398,Historical!$B$7:$B$1452,0)))^(1/5)-1)*100)</f>
        <v>10.98883056567086</v>
      </c>
      <c r="V398" s="802">
        <f>IF(INDEX(Historical!$O$7:$O$1452,MATCH(B398,Historical!$B$7:$B$1452,0))=0,"n/a",((INDEX(Historical!$C$7:$C$1452,MATCH(B398,Historical!$B$7:$B$1452,0))/INDEX(Historical!$O$7:$O$1452,MATCH(B398,Historical!$B$7:$B$1452,0)))^(1/10)-1)*100)</f>
        <v>12.334976252295826</v>
      </c>
      <c r="W398" s="803">
        <f t="shared" si="107"/>
        <v>0.89086758992548387</v>
      </c>
      <c r="X398" s="804">
        <f t="shared" si="108"/>
        <v>0.45408390767234957</v>
      </c>
      <c r="Y398" s="746"/>
      <c r="Z398" s="745">
        <f t="shared" si="109"/>
        <v>8.9820359281437128</v>
      </c>
      <c r="AA398" s="678">
        <f t="shared" si="110"/>
        <v>10.538922155688624</v>
      </c>
      <c r="AB398" s="679">
        <v>12</v>
      </c>
      <c r="AC398" s="972">
        <v>3.34</v>
      </c>
      <c r="AD398" s="972" t="s">
        <v>138</v>
      </c>
      <c r="AE398" s="959">
        <v>1.53</v>
      </c>
      <c r="AF398" s="959">
        <v>1.18</v>
      </c>
      <c r="AG398" s="959">
        <v>9.5</v>
      </c>
      <c r="AH398" s="959">
        <v>153.29999999999998</v>
      </c>
      <c r="AI398" s="959" t="s">
        <v>138</v>
      </c>
      <c r="AJ398" s="782">
        <v>24.2</v>
      </c>
      <c r="AK398" s="782" t="s">
        <v>138</v>
      </c>
      <c r="AL398" s="972">
        <v>528.35</v>
      </c>
      <c r="AM398" s="972">
        <v>3.3000000000000003</v>
      </c>
      <c r="AN398" s="972">
        <v>0</v>
      </c>
      <c r="AO398" s="845">
        <f t="shared" si="111"/>
        <v>1.3021811372549621</v>
      </c>
      <c r="AP398" s="846">
        <f t="shared" si="112"/>
        <v>11.841103292943586</v>
      </c>
      <c r="AQ398" s="680">
        <f t="shared" si="113"/>
        <v>-25.655671534518731</v>
      </c>
      <c r="AR398" s="745">
        <f>INDEX(Historical!$C$7:$C$1452,MATCH(B398,Historical!$B$7:$B$1452,0))*IF(AH398="n/a",1.03,IF(AH398&lt;0,1.01,IF(AH398&gt;10,1.1,(1+AH398/100))))</f>
        <v>0.17600000000000002</v>
      </c>
      <c r="AS398" s="678">
        <f t="shared" si="114"/>
        <v>0.18128000000000002</v>
      </c>
      <c r="AT398" s="678">
        <f t="shared" si="103"/>
        <v>0.18671840000000003</v>
      </c>
      <c r="AU398" s="678">
        <f t="shared" si="103"/>
        <v>0.19231995200000004</v>
      </c>
      <c r="AV398" s="678">
        <f t="shared" si="103"/>
        <v>0.19808955056000005</v>
      </c>
      <c r="AW398" s="745">
        <f t="shared" si="115"/>
        <v>0.93440790256000028</v>
      </c>
      <c r="AX398" s="854">
        <f t="shared" si="116"/>
        <v>2.6545679050000008</v>
      </c>
      <c r="AY398" s="831">
        <v>0.24</v>
      </c>
      <c r="AZ398" s="959">
        <v>32.58</v>
      </c>
      <c r="BA398" s="959">
        <v>-13.43</v>
      </c>
      <c r="BB398" s="959">
        <v>-5.82</v>
      </c>
      <c r="BC398" s="959">
        <v>-2.37</v>
      </c>
      <c r="BE398" s="701">
        <v>2014</v>
      </c>
      <c r="BF398" s="986" t="e">
        <f>#VALUE!</f>
        <v>#VALUE!</v>
      </c>
      <c r="BG398" s="972">
        <v>4</v>
      </c>
    </row>
    <row r="399" spans="1:59" s="882" customFormat="1" ht="11.25" customHeight="1" x14ac:dyDescent="0.2">
      <c r="A399" s="861" t="s">
        <v>1332</v>
      </c>
      <c r="B399" s="890" t="s">
        <v>1333</v>
      </c>
      <c r="C399" s="1080" t="s">
        <v>109</v>
      </c>
      <c r="D399" s="1080" t="s">
        <v>4427</v>
      </c>
      <c r="E399" s="862">
        <v>8</v>
      </c>
      <c r="F399" s="554">
        <v>477</v>
      </c>
      <c r="G399" s="1179" t="s">
        <v>38</v>
      </c>
      <c r="H399" s="1179" t="s">
        <v>38</v>
      </c>
      <c r="I399" s="863">
        <v>70.31</v>
      </c>
      <c r="J399" s="864">
        <f t="shared" si="104"/>
        <v>2.1618546437206656</v>
      </c>
      <c r="K399" s="865">
        <v>0.38</v>
      </c>
      <c r="L399" s="866">
        <v>4</v>
      </c>
      <c r="M399" s="867">
        <f t="shared" si="105"/>
        <v>1.52</v>
      </c>
      <c r="N399" s="868" t="s">
        <v>591</v>
      </c>
      <c r="O399" s="869">
        <v>0.32</v>
      </c>
      <c r="P399" s="870">
        <v>43182</v>
      </c>
      <c r="Q399" s="870">
        <v>43196</v>
      </c>
      <c r="R399" s="867">
        <f t="shared" si="106"/>
        <v>18.75</v>
      </c>
      <c r="S399" s="802">
        <f>IF(INDEX(Historical!$D$7:$D$1452,MATCH(B399,Historical!$B$7:$B$1452,0))=0,"n/a",(INDEX(Historical!$C$7:$C$1452,MATCH(B399,Historical!$B$7:$B$1452,0))/INDEX(Historical!$D$7:$D$1452,MATCH(B399,Historical!$B$7:$B$1452,0))-1)*100)</f>
        <v>10.619469026548689</v>
      </c>
      <c r="T399" s="802">
        <f>IF(INDEX(Historical!$F$7:$F$1452,MATCH(B399,Historical!$B$7:$B$1452,0))=0,"n/a",((INDEX(Historical!$C$7:$C$1452,MATCH(B399,Historical!$B$7:$B$1452,0))/INDEX(Historical!$F$7:$F$1452,MATCH(B399,Historical!$B$7:$B$1452,0)))^(1/3)-1)*100)</f>
        <v>9.9665803171091305</v>
      </c>
      <c r="U399" s="802">
        <f>IF(INDEX(Historical!$I$7:$I$1452,MATCH(B399,Historical!$B$7:$B$1452,0))=0,"n/a",((INDEX(Historical!$C$7:$C$1452,MATCH(B399,Historical!$B$7:$B$1452,0))/INDEX(Historical!$I$7:$I$1452,MATCH(B399,Historical!$B$7:$B$1452,0)))^(1/5)-1)*100)</f>
        <v>8.7975791805680714</v>
      </c>
      <c r="V399" s="802">
        <f>IF(INDEX(Historical!$O$7:$O$1452,MATCH(B399,Historical!$B$7:$B$1452,0))=0,"n/a",((INDEX(Historical!$C$7:$C$1452,MATCH(B399,Historical!$B$7:$B$1452,0))/INDEX(Historical!$O$7:$O$1452,MATCH(B399,Historical!$B$7:$B$1452,0)))^(1/10)-1)*100)</f>
        <v>6.4347687802806641</v>
      </c>
      <c r="W399" s="871">
        <f t="shared" si="107"/>
        <v>1.36719429725715</v>
      </c>
      <c r="X399" s="872">
        <f t="shared" si="108"/>
        <v>0.82220366173533388</v>
      </c>
      <c r="Y399" s="894"/>
      <c r="Z399" s="864">
        <f t="shared" si="109"/>
        <v>36.19047619047619</v>
      </c>
      <c r="AA399" s="874">
        <f t="shared" si="110"/>
        <v>16.740476190476191</v>
      </c>
      <c r="AB399" s="866">
        <v>12</v>
      </c>
      <c r="AC399" s="875">
        <v>4.2</v>
      </c>
      <c r="AD399" s="875">
        <v>2.1</v>
      </c>
      <c r="AE399" s="875">
        <v>6.63</v>
      </c>
      <c r="AF399" s="875">
        <v>1.94</v>
      </c>
      <c r="AG399" s="875">
        <v>11.700000000000001</v>
      </c>
      <c r="AH399" s="875">
        <v>12.4</v>
      </c>
      <c r="AI399" s="875">
        <v>23.21</v>
      </c>
      <c r="AJ399" s="875">
        <v>10.7</v>
      </c>
      <c r="AK399" s="875">
        <v>8</v>
      </c>
      <c r="AL399" s="876">
        <v>2050</v>
      </c>
      <c r="AM399" s="877">
        <v>1</v>
      </c>
      <c r="AN399" s="875">
        <v>0.11</v>
      </c>
      <c r="AO399" s="878">
        <f t="shared" si="111"/>
        <v>-5.781042366187453</v>
      </c>
      <c r="AP399" s="879">
        <f t="shared" si="112"/>
        <v>10.959433824288737</v>
      </c>
      <c r="AQ399" s="880">
        <f t="shared" si="113"/>
        <v>20.141627182299239</v>
      </c>
      <c r="AR399" s="745">
        <f>INDEX(Historical!$C$7:$C$1452,MATCH(B399,Historical!$B$7:$B$1452,0))*IF(AH399="n/a",1.03,IF(AH399&lt;0,1.01,IF(AH399&gt;10,1.1,(1+AH399/100))))</f>
        <v>1.375</v>
      </c>
      <c r="AS399" s="874">
        <f t="shared" si="114"/>
        <v>1.5125000000000002</v>
      </c>
      <c r="AT399" s="874">
        <f t="shared" si="103"/>
        <v>1.6335000000000004</v>
      </c>
      <c r="AU399" s="874">
        <f t="shared" si="103"/>
        <v>1.7641800000000005</v>
      </c>
      <c r="AV399" s="874">
        <f t="shared" si="103"/>
        <v>1.9053144000000006</v>
      </c>
      <c r="AW399" s="864">
        <f t="shared" si="115"/>
        <v>8.1904944000000022</v>
      </c>
      <c r="AX399" s="881">
        <f t="shared" si="116"/>
        <v>11.649117337505336</v>
      </c>
      <c r="AY399" s="1091">
        <v>1.01</v>
      </c>
      <c r="AZ399" s="877">
        <v>6.34</v>
      </c>
      <c r="BA399" s="877">
        <v>-25.990000000000002</v>
      </c>
      <c r="BB399" s="877">
        <v>-8.19</v>
      </c>
      <c r="BC399" s="877">
        <v>-12.1</v>
      </c>
      <c r="BD399" s="1007"/>
      <c r="BE399" s="701">
        <v>2011</v>
      </c>
      <c r="BF399" s="986" t="e">
        <f>#VALUE!</f>
        <v>#VALUE!</v>
      </c>
      <c r="BG399" s="938">
        <v>1.4000000000000001</v>
      </c>
    </row>
    <row r="400" spans="1:59" ht="11.25" customHeight="1" x14ac:dyDescent="0.2">
      <c r="A400" s="645" t="s">
        <v>3887</v>
      </c>
      <c r="B400" s="651" t="s">
        <v>3888</v>
      </c>
      <c r="C400" s="1080" t="s">
        <v>109</v>
      </c>
      <c r="D400" s="1080" t="s">
        <v>4427</v>
      </c>
      <c r="E400" s="835">
        <v>5</v>
      </c>
      <c r="F400" s="554">
        <v>780</v>
      </c>
      <c r="G400" s="554" t="s">
        <v>116</v>
      </c>
      <c r="H400" s="554" t="s">
        <v>116</v>
      </c>
      <c r="I400" s="966">
        <v>21.02</v>
      </c>
      <c r="J400" s="745">
        <f t="shared" si="104"/>
        <v>2.8544243577545196</v>
      </c>
      <c r="K400" s="968">
        <v>0.15</v>
      </c>
      <c r="L400" s="679">
        <v>4</v>
      </c>
      <c r="M400" s="736">
        <f t="shared" si="105"/>
        <v>0.6</v>
      </c>
      <c r="N400" s="644" t="s">
        <v>108</v>
      </c>
      <c r="O400" s="838">
        <v>0.12</v>
      </c>
      <c r="P400" s="695">
        <v>43137</v>
      </c>
      <c r="Q400" s="695">
        <v>43146</v>
      </c>
      <c r="R400" s="736">
        <f t="shared" si="106"/>
        <v>25</v>
      </c>
      <c r="S400" s="802">
        <f>IF(INDEX(Historical!$D$7:$D$1452,MATCH(B400,Historical!$B$7:$B$1452,0))=0,"n/a",(INDEX(Historical!$C$7:$C$1452,MATCH(B400,Historical!$B$7:$B$1452,0))/INDEX(Historical!$D$7:$D$1452,MATCH(B400,Historical!$B$7:$B$1452,0))-1)*100)</f>
        <v>23.529411764705866</v>
      </c>
      <c r="T400" s="802">
        <f>IF(INDEX(Historical!$F$7:$F$1452,MATCH(B400,Historical!$B$7:$B$1452,0))=0,"n/a",((INDEX(Historical!$C$7:$C$1452,MATCH(B400,Historical!$B$7:$B$1452,0))/INDEX(Historical!$F$7:$F$1452,MATCH(B400,Historical!$B$7:$B$1452,0)))^(1/3)-1)*100)</f>
        <v>32.63524026321307</v>
      </c>
      <c r="U400" s="802" t="str">
        <f>IF(INDEX(Historical!$I$7:$I$1452,MATCH(B400,Historical!$B$7:$B$1452,0))=0,"n/a",((INDEX(Historical!$C$7:$C$1452,MATCH(B400,Historical!$B$7:$B$1452,0))/INDEX(Historical!$I$7:$I$1452,MATCH(B400,Historical!$B$7:$B$1452,0)))^(1/5)-1)*100)</f>
        <v>n/a</v>
      </c>
      <c r="V400" s="802">
        <f>IF(INDEX(Historical!$O$7:$O$1452,MATCH(B400,Historical!$B$7:$B$1452,0))=0,"n/a",((INDEX(Historical!$C$7:$C$1452,MATCH(B400,Historical!$B$7:$B$1452,0))/INDEX(Historical!$O$7:$O$1452,MATCH(B400,Historical!$B$7:$B$1452,0)))^(1/10)-1)*100)</f>
        <v>-6.5848920939388318</v>
      </c>
      <c r="W400" s="803" t="str">
        <f t="shared" si="107"/>
        <v>n/a</v>
      </c>
      <c r="X400" s="804" t="str">
        <f t="shared" si="108"/>
        <v>n/a</v>
      </c>
      <c r="Y400" s="967"/>
      <c r="Z400" s="745">
        <f t="shared" si="109"/>
        <v>36.809815950920246</v>
      </c>
      <c r="AA400" s="678">
        <f t="shared" si="110"/>
        <v>12.895705521472394</v>
      </c>
      <c r="AB400" s="679">
        <v>12</v>
      </c>
      <c r="AC400" s="959">
        <v>1.63</v>
      </c>
      <c r="AD400" s="959">
        <v>1.61</v>
      </c>
      <c r="AE400" s="959">
        <v>4.26</v>
      </c>
      <c r="AF400" s="959">
        <v>1.47</v>
      </c>
      <c r="AG400" s="959">
        <v>10.4</v>
      </c>
      <c r="AH400" s="959">
        <v>16.7</v>
      </c>
      <c r="AI400" s="959">
        <v>13.66</v>
      </c>
      <c r="AJ400" s="959">
        <v>8.9</v>
      </c>
      <c r="AK400" s="959">
        <v>8</v>
      </c>
      <c r="AL400" s="969">
        <v>513.30999999999995</v>
      </c>
      <c r="AM400" s="964">
        <v>0.3</v>
      </c>
      <c r="AN400" s="959">
        <v>0.35</v>
      </c>
      <c r="AO400" s="845" t="str">
        <f t="shared" si="111"/>
        <v>n/a</v>
      </c>
      <c r="AP400" s="846" t="str">
        <f t="shared" si="112"/>
        <v>n/a</v>
      </c>
      <c r="AQ400" s="680">
        <f t="shared" si="113"/>
        <v>-8.2111429746037796</v>
      </c>
      <c r="AR400" s="745">
        <f>INDEX(Historical!$C$7:$C$1452,MATCH(B400,Historical!$B$7:$B$1452,0))*IF(AH400="n/a",1.03,IF(AH400&lt;0,1.01,IF(AH400&gt;10,1.1,(1+AH400/100))))</f>
        <v>0.46200000000000002</v>
      </c>
      <c r="AS400" s="678">
        <f t="shared" si="114"/>
        <v>0.5082000000000001</v>
      </c>
      <c r="AT400" s="678">
        <f t="shared" si="103"/>
        <v>0.54885600000000012</v>
      </c>
      <c r="AU400" s="678">
        <f t="shared" si="103"/>
        <v>0.59276448000000015</v>
      </c>
      <c r="AV400" s="678">
        <f t="shared" si="103"/>
        <v>0.6401856384000002</v>
      </c>
      <c r="AW400" s="745">
        <f t="shared" si="115"/>
        <v>2.7520061184000006</v>
      </c>
      <c r="AX400" s="854">
        <f t="shared" si="116"/>
        <v>13.092322161750717</v>
      </c>
      <c r="AY400" s="1090">
        <v>0.32</v>
      </c>
      <c r="AZ400" s="964">
        <v>4.16</v>
      </c>
      <c r="BA400" s="964">
        <v>-22.439999999999998</v>
      </c>
      <c r="BB400" s="964">
        <v>-5.1499999999999995</v>
      </c>
      <c r="BC400" s="964">
        <v>-12.790000000000001</v>
      </c>
      <c r="BE400" s="701">
        <v>2014</v>
      </c>
      <c r="BF400" s="986" t="e">
        <f>#VALUE!</f>
        <v>#VALUE!</v>
      </c>
      <c r="BG400" s="972">
        <v>1</v>
      </c>
    </row>
    <row r="401" spans="1:59" ht="11.25" customHeight="1" x14ac:dyDescent="0.2">
      <c r="A401" s="667" t="s">
        <v>4106</v>
      </c>
      <c r="B401" s="651" t="s">
        <v>4107</v>
      </c>
      <c r="C401" s="1080" t="s">
        <v>109</v>
      </c>
      <c r="D401" s="1080" t="s">
        <v>4427</v>
      </c>
      <c r="E401" s="835">
        <v>5</v>
      </c>
      <c r="F401" s="554">
        <v>810</v>
      </c>
      <c r="G401" s="554" t="s">
        <v>107</v>
      </c>
      <c r="H401" s="554" t="s">
        <v>107</v>
      </c>
      <c r="I401" s="966">
        <v>45.77</v>
      </c>
      <c r="J401" s="745">
        <f t="shared" si="104"/>
        <v>1.2235088485907799</v>
      </c>
      <c r="K401" s="968">
        <v>0.14000000000000001</v>
      </c>
      <c r="L401" s="679">
        <v>4</v>
      </c>
      <c r="M401" s="736">
        <f t="shared" si="105"/>
        <v>0.56000000000000005</v>
      </c>
      <c r="N401" s="644" t="s">
        <v>170</v>
      </c>
      <c r="O401" s="838">
        <v>0.12</v>
      </c>
      <c r="P401" s="958">
        <v>43224</v>
      </c>
      <c r="Q401" s="958">
        <v>43237</v>
      </c>
      <c r="R401" s="736">
        <f t="shared" si="106"/>
        <v>16.666666666666682</v>
      </c>
      <c r="S401" s="802">
        <f>IF(INDEX(Historical!$D$7:$D$1452,MATCH(B401,Historical!$B$7:$B$1452,0))=0,"n/a",(INDEX(Historical!$C$7:$C$1452,MATCH(B401,Historical!$B$7:$B$1452,0))/INDEX(Historical!$D$7:$D$1452,MATCH(B401,Historical!$B$7:$B$1452,0))-1)*100)</f>
        <v>17.647058823529417</v>
      </c>
      <c r="T401" s="802">
        <f>IF(INDEX(Historical!$F$7:$F$1452,MATCH(B401,Historical!$B$7:$B$1452,0))=0,"n/a",((INDEX(Historical!$C$7:$C$1452,MATCH(B401,Historical!$B$7:$B$1452,0))/INDEX(Historical!$F$7:$F$1452,MATCH(B401,Historical!$B$7:$B$1452,0)))^(1/3)-1)*100)</f>
        <v>18.563110149668759</v>
      </c>
      <c r="U401" s="802" t="str">
        <f>IF(INDEX(Historical!$I$7:$I$1452,MATCH(B401,Historical!$B$7:$B$1452,0))=0,"n/a",((INDEX(Historical!$C$7:$C$1452,MATCH(B401,Historical!$B$7:$B$1452,0))/INDEX(Historical!$I$7:$I$1452,MATCH(B401,Historical!$B$7:$B$1452,0)))^(1/5)-1)*100)</f>
        <v>n/a</v>
      </c>
      <c r="V401" s="802" t="str">
        <f>IF(INDEX(Historical!$O$7:$O$1452,MATCH(B401,Historical!$B$7:$B$1452,0))=0,"n/a",((INDEX(Historical!$C$7:$C$1452,MATCH(B401,Historical!$B$7:$B$1452,0))/INDEX(Historical!$O$7:$O$1452,MATCH(B401,Historical!$B$7:$B$1452,0)))^(1/10)-1)*100)</f>
        <v>n/a</v>
      </c>
      <c r="W401" s="803" t="str">
        <f t="shared" si="107"/>
        <v>n/a</v>
      </c>
      <c r="X401" s="804" t="str">
        <f t="shared" si="108"/>
        <v>n/a</v>
      </c>
      <c r="Y401" s="967" t="s">
        <v>4072</v>
      </c>
      <c r="Z401" s="745">
        <f t="shared" si="109"/>
        <v>13.725490196078432</v>
      </c>
      <c r="AA401" s="678">
        <f t="shared" si="110"/>
        <v>11.218137254901961</v>
      </c>
      <c r="AB401" s="679">
        <v>12</v>
      </c>
      <c r="AC401" s="959">
        <v>4.08</v>
      </c>
      <c r="AD401" s="959">
        <v>1.1200000000000001</v>
      </c>
      <c r="AE401" s="959">
        <v>3.7</v>
      </c>
      <c r="AF401" s="959">
        <v>0.88</v>
      </c>
      <c r="AG401" s="959">
        <v>7.8</v>
      </c>
      <c r="AH401" s="959">
        <v>10.7</v>
      </c>
      <c r="AI401" s="959">
        <v>14.52</v>
      </c>
      <c r="AJ401" s="959">
        <v>7.3999999999999995</v>
      </c>
      <c r="AK401" s="959">
        <v>10</v>
      </c>
      <c r="AL401" s="969">
        <v>1410</v>
      </c>
      <c r="AM401" s="964">
        <v>19.5</v>
      </c>
      <c r="AN401" s="959">
        <v>0.11</v>
      </c>
      <c r="AO401" s="845" t="str">
        <f t="shared" si="111"/>
        <v>n/a</v>
      </c>
      <c r="AP401" s="846" t="str">
        <f t="shared" si="112"/>
        <v>n/a</v>
      </c>
      <c r="AQ401" s="680">
        <f t="shared" si="113"/>
        <v>-33.761505705808382</v>
      </c>
      <c r="AR401" s="745">
        <f>INDEX(Historical!$C$7:$C$1452,MATCH(B401,Historical!$B$7:$B$1452,0))*IF(AH401="n/a",1.03,IF(AH401&lt;0,1.01,IF(AH401&gt;10,1.1,(1+AH401/100))))</f>
        <v>0.44000000000000006</v>
      </c>
      <c r="AS401" s="678">
        <f t="shared" si="114"/>
        <v>0.4840000000000001</v>
      </c>
      <c r="AT401" s="678">
        <f t="shared" si="103"/>
        <v>0.5324000000000001</v>
      </c>
      <c r="AU401" s="678">
        <f t="shared" si="103"/>
        <v>0.58564000000000016</v>
      </c>
      <c r="AV401" s="678">
        <f t="shared" si="103"/>
        <v>0.64420400000000022</v>
      </c>
      <c r="AW401" s="745">
        <f t="shared" si="115"/>
        <v>2.6862440000000007</v>
      </c>
      <c r="AX401" s="854">
        <f t="shared" si="116"/>
        <v>5.8690058990605216</v>
      </c>
      <c r="AY401" s="1090">
        <v>1.3</v>
      </c>
      <c r="AZ401" s="964">
        <v>3.6900000000000004</v>
      </c>
      <c r="BA401" s="964">
        <v>-42.059999999999995</v>
      </c>
      <c r="BB401" s="964">
        <v>-16.55</v>
      </c>
      <c r="BC401" s="964">
        <v>-31.119999999999997</v>
      </c>
      <c r="BE401" s="701">
        <v>2014</v>
      </c>
      <c r="BF401" s="986" t="e">
        <f>#VALUE!</f>
        <v>#VALUE!</v>
      </c>
      <c r="BG401" s="972">
        <v>1.2</v>
      </c>
    </row>
    <row r="402" spans="1:59" ht="11.25" customHeight="1" x14ac:dyDescent="0.2">
      <c r="A402" s="566" t="s">
        <v>1334</v>
      </c>
      <c r="B402" s="651" t="s">
        <v>1335</v>
      </c>
      <c r="C402" s="1080" t="s">
        <v>113</v>
      </c>
      <c r="D402" s="1080" t="s">
        <v>214</v>
      </c>
      <c r="E402" s="835">
        <v>8</v>
      </c>
      <c r="F402" s="554">
        <v>530</v>
      </c>
      <c r="G402" s="554" t="s">
        <v>107</v>
      </c>
      <c r="H402" s="554" t="s">
        <v>107</v>
      </c>
      <c r="I402" s="966">
        <v>91.23</v>
      </c>
      <c r="J402" s="745">
        <f t="shared" si="104"/>
        <v>2.3237969966019949</v>
      </c>
      <c r="K402" s="968">
        <v>0.53</v>
      </c>
      <c r="L402" s="679">
        <v>4</v>
      </c>
      <c r="M402" s="736">
        <f t="shared" si="105"/>
        <v>2.12</v>
      </c>
      <c r="N402" s="644" t="s">
        <v>153</v>
      </c>
      <c r="O402" s="838">
        <v>0.45</v>
      </c>
      <c r="P402" s="958">
        <v>43349</v>
      </c>
      <c r="Q402" s="958">
        <v>43371</v>
      </c>
      <c r="R402" s="736">
        <f t="shared" si="106"/>
        <v>17.777777777777782</v>
      </c>
      <c r="S402" s="802">
        <f>IF(INDEX(Historical!$D$7:$D$1452,MATCH(B402,Historical!$B$7:$B$1452,0))=0,"n/a",(INDEX(Historical!$C$7:$C$1452,MATCH(B402,Historical!$B$7:$B$1452,0))/INDEX(Historical!$D$7:$D$1452,MATCH(B402,Historical!$B$7:$B$1452,0))-1)*100)</f>
        <v>25</v>
      </c>
      <c r="T402" s="802">
        <f>IF(INDEX(Historical!$F$7:$F$1452,MATCH(B402,Historical!$B$7:$B$1452,0))=0,"n/a",((INDEX(Historical!$C$7:$C$1452,MATCH(B402,Historical!$B$7:$B$1452,0))/INDEX(Historical!$F$7:$F$1452,MATCH(B402,Historical!$B$7:$B$1452,0)))^(1/3)-1)*100)</f>
        <v>19.348319192733697</v>
      </c>
      <c r="U402" s="802">
        <f>IF(INDEX(Historical!$I$7:$I$1452,MATCH(B402,Historical!$B$7:$B$1452,0))=0,"n/a",((INDEX(Historical!$C$7:$C$1452,MATCH(B402,Historical!$B$7:$B$1452,0))/INDEX(Historical!$I$7:$I$1452,MATCH(B402,Historical!$B$7:$B$1452,0)))^(1/5)-1)*100)</f>
        <v>27.16617699047228</v>
      </c>
      <c r="V402" s="802">
        <f>IF(INDEX(Historical!$O$7:$O$1452,MATCH(B402,Historical!$B$7:$B$1452,0))=0,"n/a",((INDEX(Historical!$C$7:$C$1452,MATCH(B402,Historical!$B$7:$B$1452,0))/INDEX(Historical!$O$7:$O$1452,MATCH(B402,Historical!$B$7:$B$1452,0)))^(1/10)-1)*100)</f>
        <v>11.44794521587218</v>
      </c>
      <c r="W402" s="803">
        <f t="shared" si="107"/>
        <v>2.3730177318465255</v>
      </c>
      <c r="X402" s="804">
        <f t="shared" si="108"/>
        <v>1.7755671235602799</v>
      </c>
      <c r="Y402" s="967" t="s">
        <v>1336</v>
      </c>
      <c r="Z402" s="745">
        <f t="shared" si="109"/>
        <v>33.704292527821941</v>
      </c>
      <c r="AA402" s="678">
        <f t="shared" si="110"/>
        <v>14.503974562798092</v>
      </c>
      <c r="AB402" s="679">
        <v>12</v>
      </c>
      <c r="AC402" s="959">
        <v>6.29</v>
      </c>
      <c r="AD402" s="959">
        <v>0.94</v>
      </c>
      <c r="AE402" s="959">
        <v>1.5</v>
      </c>
      <c r="AF402" s="959">
        <v>3.08</v>
      </c>
      <c r="AG402" s="959">
        <v>21.8</v>
      </c>
      <c r="AH402" s="959">
        <v>-8.2000000000000011</v>
      </c>
      <c r="AI402" s="959">
        <v>13.07</v>
      </c>
      <c r="AJ402" s="959">
        <v>15.299999999999999</v>
      </c>
      <c r="AK402" s="959">
        <v>15.36</v>
      </c>
      <c r="AL402" s="969">
        <v>23100</v>
      </c>
      <c r="AM402" s="964">
        <v>0.1</v>
      </c>
      <c r="AN402" s="959">
        <v>0.56000000000000005</v>
      </c>
      <c r="AO402" s="845">
        <f t="shared" si="111"/>
        <v>14.985999424276184</v>
      </c>
      <c r="AP402" s="846">
        <f t="shared" si="112"/>
        <v>29.489973987074276</v>
      </c>
      <c r="AQ402" s="680">
        <f t="shared" si="113"/>
        <v>40.905392457994296</v>
      </c>
      <c r="AR402" s="745">
        <f>INDEX(Historical!$C$7:$C$1452,MATCH(B402,Historical!$B$7:$B$1452,0))*IF(AH402="n/a",1.03,IF(AH402&lt;0,1.01,IF(AH402&gt;10,1.1,(1+AH402/100))))</f>
        <v>1.7170000000000003</v>
      </c>
      <c r="AS402" s="678">
        <f t="shared" si="114"/>
        <v>1.8887000000000005</v>
      </c>
      <c r="AT402" s="678">
        <f t="shared" si="103"/>
        <v>2.0775700000000006</v>
      </c>
      <c r="AU402" s="678">
        <f t="shared" si="103"/>
        <v>2.285327000000001</v>
      </c>
      <c r="AV402" s="678">
        <f t="shared" si="103"/>
        <v>2.5138597000000011</v>
      </c>
      <c r="AW402" s="745">
        <f t="shared" si="115"/>
        <v>10.482456700000004</v>
      </c>
      <c r="AX402" s="854">
        <f t="shared" si="116"/>
        <v>11.490142168146447</v>
      </c>
      <c r="AY402" s="1090">
        <v>1.25</v>
      </c>
      <c r="AZ402" s="964">
        <v>14.57</v>
      </c>
      <c r="BA402" s="964">
        <v>-14.799999999999999</v>
      </c>
      <c r="BB402" s="964">
        <v>-6.7299999999999995</v>
      </c>
      <c r="BC402" s="964">
        <v>-3.1300000000000003</v>
      </c>
      <c r="BE402" s="701">
        <v>2011</v>
      </c>
      <c r="BF402" s="986" t="e">
        <f>#VALUE!</f>
        <v>#VALUE!</v>
      </c>
      <c r="BG402" s="972">
        <v>8.4</v>
      </c>
    </row>
    <row r="403" spans="1:59" ht="11.25" customHeight="1" x14ac:dyDescent="0.2">
      <c r="A403" s="645" t="s">
        <v>1337</v>
      </c>
      <c r="B403" s="651" t="s">
        <v>1338</v>
      </c>
      <c r="C403" s="1080" t="s">
        <v>129</v>
      </c>
      <c r="D403" s="1080" t="s">
        <v>4415</v>
      </c>
      <c r="E403" s="835">
        <v>8</v>
      </c>
      <c r="F403" s="554">
        <v>543</v>
      </c>
      <c r="G403" s="554" t="s">
        <v>116</v>
      </c>
      <c r="H403" s="554" t="s">
        <v>116</v>
      </c>
      <c r="I403" s="959">
        <v>91.4</v>
      </c>
      <c r="J403" s="745">
        <f t="shared" si="104"/>
        <v>2.7352297592997812</v>
      </c>
      <c r="K403" s="968">
        <v>0.625</v>
      </c>
      <c r="L403" s="679">
        <v>4</v>
      </c>
      <c r="M403" s="736">
        <f t="shared" si="105"/>
        <v>2.5</v>
      </c>
      <c r="N403" s="644" t="s">
        <v>416</v>
      </c>
      <c r="O403" s="838">
        <v>0.6</v>
      </c>
      <c r="P403" s="958">
        <v>43371</v>
      </c>
      <c r="Q403" s="958">
        <v>43398</v>
      </c>
      <c r="R403" s="736">
        <f t="shared" si="106"/>
        <v>4.1666666666666705</v>
      </c>
      <c r="S403" s="802">
        <f>IF(INDEX(Historical!$D$7:$D$1452,MATCH(B403,Historical!$B$7:$B$1452,0))=0,"n/a",(INDEX(Historical!$C$7:$C$1452,MATCH(B403,Historical!$B$7:$B$1452,0))/INDEX(Historical!$D$7:$D$1452,MATCH(B403,Historical!$B$7:$B$1452,0))-1)*100)</f>
        <v>13.513513513513509</v>
      </c>
      <c r="T403" s="802">
        <f>IF(INDEX(Historical!$F$7:$F$1452,MATCH(B403,Historical!$B$7:$B$1452,0))=0,"n/a",((INDEX(Historical!$C$7:$C$1452,MATCH(B403,Historical!$B$7:$B$1452,0))/INDEX(Historical!$F$7:$F$1452,MATCH(B403,Historical!$B$7:$B$1452,0)))^(1/3)-1)*100)</f>
        <v>7.7217345015941907</v>
      </c>
      <c r="U403" s="802">
        <f>IF(INDEX(Historical!$I$7:$I$1452,MATCH(B403,Historical!$B$7:$B$1452,0))=0,"n/a",((INDEX(Historical!$C$7:$C$1452,MATCH(B403,Historical!$B$7:$B$1452,0))/INDEX(Historical!$I$7:$I$1452,MATCH(B403,Historical!$B$7:$B$1452,0)))^(1/5)-1)*100)</f>
        <v>19.548510293928189</v>
      </c>
      <c r="V403" s="802">
        <f>IF(INDEX(Historical!$O$7:$O$1452,MATCH(B403,Historical!$B$7:$B$1452,0))=0,"n/a",((INDEX(Historical!$C$7:$C$1452,MATCH(B403,Historical!$B$7:$B$1452,0))/INDEX(Historical!$O$7:$O$1452,MATCH(B403,Historical!$B$7:$B$1452,0)))^(1/10)-1)*100)</f>
        <v>18.643396149160107</v>
      </c>
      <c r="W403" s="803">
        <f t="shared" si="107"/>
        <v>1.0485487803577491</v>
      </c>
      <c r="X403" s="804">
        <f t="shared" si="108"/>
        <v>3.2046738186767523</v>
      </c>
      <c r="Y403" s="748"/>
      <c r="Z403" s="745">
        <f t="shared" si="109"/>
        <v>38.81987577639751</v>
      </c>
      <c r="AA403" s="678">
        <f t="shared" si="110"/>
        <v>14.192546583850932</v>
      </c>
      <c r="AB403" s="679">
        <v>12</v>
      </c>
      <c r="AC403" s="959">
        <v>6.44</v>
      </c>
      <c r="AD403" s="959">
        <v>7.47</v>
      </c>
      <c r="AE403" s="959">
        <v>1.1399999999999999</v>
      </c>
      <c r="AF403" s="959">
        <v>2.2999999999999998</v>
      </c>
      <c r="AG403" s="959">
        <v>15.4</v>
      </c>
      <c r="AH403" s="959">
        <v>12.7</v>
      </c>
      <c r="AI403" s="959">
        <v>9.41</v>
      </c>
      <c r="AJ403" s="959">
        <v>6.1</v>
      </c>
      <c r="AK403" s="959">
        <v>1.9</v>
      </c>
      <c r="AL403" s="969">
        <v>6660</v>
      </c>
      <c r="AM403" s="964">
        <v>0.3</v>
      </c>
      <c r="AN403" s="959">
        <v>0.59</v>
      </c>
      <c r="AO403" s="845">
        <f t="shared" si="111"/>
        <v>8.0911934693770373</v>
      </c>
      <c r="AP403" s="846">
        <f t="shared" si="112"/>
        <v>22.283740053227969</v>
      </c>
      <c r="AQ403" s="680">
        <f t="shared" si="113"/>
        <v>20.448895835273252</v>
      </c>
      <c r="AR403" s="745">
        <f>INDEX(Historical!$C$7:$C$1452,MATCH(B403,Historical!$B$7:$B$1452,0))*IF(AH403="n/a",1.03,IF(AH403&lt;0,1.01,IF(AH403&gt;10,1.1,(1+AH403/100))))</f>
        <v>2.3100000000000005</v>
      </c>
      <c r="AS403" s="678">
        <f t="shared" si="114"/>
        <v>2.5273710000000009</v>
      </c>
      <c r="AT403" s="678">
        <f t="shared" si="103"/>
        <v>2.5753910490000007</v>
      </c>
      <c r="AU403" s="678">
        <f t="shared" si="103"/>
        <v>2.6243234789310006</v>
      </c>
      <c r="AV403" s="678">
        <f t="shared" si="103"/>
        <v>2.6741856250306895</v>
      </c>
      <c r="AW403" s="745">
        <f t="shared" si="115"/>
        <v>12.711271152961691</v>
      </c>
      <c r="AX403" s="854">
        <f t="shared" si="116"/>
        <v>13.907298854443862</v>
      </c>
      <c r="AY403" s="1090">
        <v>0.76</v>
      </c>
      <c r="AZ403" s="964">
        <v>5.0299999999999994</v>
      </c>
      <c r="BA403" s="964">
        <v>-37.519999999999996</v>
      </c>
      <c r="BB403" s="964">
        <v>-8.2100000000000009</v>
      </c>
      <c r="BC403" s="964">
        <v>-15.36</v>
      </c>
      <c r="BE403" s="701">
        <v>2011</v>
      </c>
      <c r="BF403" s="986" t="e">
        <f>#VALUE!</f>
        <v>#VALUE!</v>
      </c>
      <c r="BG403" s="972">
        <v>7.6</v>
      </c>
    </row>
    <row r="404" spans="1:59" ht="11.25" customHeight="1" x14ac:dyDescent="0.2">
      <c r="A404" s="805" t="s">
        <v>3889</v>
      </c>
      <c r="B404" s="899" t="s">
        <v>3890</v>
      </c>
      <c r="C404" s="1080" t="s">
        <v>124</v>
      </c>
      <c r="D404" s="1080" t="s">
        <v>4256</v>
      </c>
      <c r="E404" s="835">
        <v>5</v>
      </c>
      <c r="F404" s="554">
        <v>851</v>
      </c>
      <c r="G404" s="554" t="s">
        <v>107</v>
      </c>
      <c r="H404" s="554" t="s">
        <v>107</v>
      </c>
      <c r="I404" s="973">
        <v>61.76</v>
      </c>
      <c r="J404" s="745">
        <f t="shared" si="104"/>
        <v>1.4572538860103628</v>
      </c>
      <c r="K404" s="566">
        <v>0.45</v>
      </c>
      <c r="L404" s="554">
        <v>2</v>
      </c>
      <c r="M404" s="736">
        <f t="shared" si="105"/>
        <v>0.9</v>
      </c>
      <c r="N404" s="554" t="s">
        <v>404</v>
      </c>
      <c r="O404" s="685">
        <v>0.44</v>
      </c>
      <c r="P404" s="725">
        <v>43420</v>
      </c>
      <c r="Q404" s="725">
        <v>43433</v>
      </c>
      <c r="R404" s="736">
        <f t="shared" si="106"/>
        <v>2.2727272727272747</v>
      </c>
      <c r="S404" s="802">
        <f>IF(INDEX(Historical!$D$7:$D$1452,MATCH(B404,Historical!$B$7:$B$1452,0))=0,"n/a",(INDEX(Historical!$C$7:$C$1452,MATCH(B404,Historical!$B$7:$B$1452,0))/INDEX(Historical!$D$7:$D$1452,MATCH(B404,Historical!$B$7:$B$1452,0))-1)*100)</f>
        <v>14.925373134328357</v>
      </c>
      <c r="T404" s="802">
        <f>IF(INDEX(Historical!$F$7:$F$1452,MATCH(B404,Historical!$B$7:$B$1452,0))=0,"n/a",((INDEX(Historical!$C$7:$C$1452,MATCH(B404,Historical!$B$7:$B$1452,0))/INDEX(Historical!$F$7:$F$1452,MATCH(B404,Historical!$B$7:$B$1452,0)))^(1/3)-1)*100)</f>
        <v>11.868894208139679</v>
      </c>
      <c r="U404" s="802">
        <f>IF(INDEX(Historical!$I$7:$I$1452,MATCH(B404,Historical!$B$7:$B$1452,0))=0,"n/a",((INDEX(Historical!$C$7:$C$1452,MATCH(B404,Historical!$B$7:$B$1452,0))/INDEX(Historical!$I$7:$I$1452,MATCH(B404,Historical!$B$7:$B$1452,0)))^(1/5)-1)*100)</f>
        <v>-17.378676823445272</v>
      </c>
      <c r="V404" s="802">
        <f>IF(INDEX(Historical!$O$7:$O$1452,MATCH(B404,Historical!$B$7:$B$1452,0))=0,"n/a",((INDEX(Historical!$C$7:$C$1452,MATCH(B404,Historical!$B$7:$B$1452,0))/INDEX(Historical!$O$7:$O$1452,MATCH(B404,Historical!$B$7:$B$1452,0)))^(1/10)-1)*100)</f>
        <v>23.943804137134038</v>
      </c>
      <c r="W404" s="803" t="str">
        <f t="shared" si="107"/>
        <v>n/a</v>
      </c>
      <c r="X404" s="804" t="str">
        <f t="shared" si="108"/>
        <v>n/a</v>
      </c>
      <c r="Y404" s="746" t="s">
        <v>4072</v>
      </c>
      <c r="Z404" s="745">
        <f t="shared" si="109"/>
        <v>21.897810218978101</v>
      </c>
      <c r="AA404" s="678">
        <f t="shared" si="110"/>
        <v>15.026763990267638</v>
      </c>
      <c r="AB404" s="679">
        <v>12</v>
      </c>
      <c r="AC404" s="972">
        <v>4.1100000000000003</v>
      </c>
      <c r="AD404" s="972">
        <v>2</v>
      </c>
      <c r="AE404" s="959">
        <v>1.0900000000000001</v>
      </c>
      <c r="AF404" s="959">
        <v>1.8</v>
      </c>
      <c r="AG404" s="959">
        <v>7.3</v>
      </c>
      <c r="AH404" s="959">
        <v>25.7</v>
      </c>
      <c r="AI404" s="959">
        <v>6.69</v>
      </c>
      <c r="AJ404" s="782">
        <v>8.3000000000000007</v>
      </c>
      <c r="AK404" s="782">
        <v>7.5</v>
      </c>
      <c r="AL404" s="972">
        <v>1560</v>
      </c>
      <c r="AM404" s="972">
        <v>1.48</v>
      </c>
      <c r="AN404" s="972">
        <v>0.27</v>
      </c>
      <c r="AO404" s="845">
        <f t="shared" si="111"/>
        <v>-30.948186927702544</v>
      </c>
      <c r="AP404" s="846">
        <f t="shared" si="112"/>
        <v>-15.921422937434908</v>
      </c>
      <c r="AQ404" s="680">
        <f t="shared" si="113"/>
        <v>9.6421962212273051</v>
      </c>
      <c r="AR404" s="745">
        <f>INDEX(Historical!$C$7:$C$1452,MATCH(B404,Historical!$B$7:$B$1452,0))*IF(AH404="n/a",1.03,IF(AH404&lt;0,1.01,IF(AH404&gt;10,1.1,(1+AH404/100))))</f>
        <v>0.84700000000000009</v>
      </c>
      <c r="AS404" s="678">
        <f t="shared" si="114"/>
        <v>0.90366430000000009</v>
      </c>
      <c r="AT404" s="678">
        <f t="shared" si="103"/>
        <v>0.97143912250000009</v>
      </c>
      <c r="AU404" s="678">
        <f t="shared" si="103"/>
        <v>1.0442970566875001</v>
      </c>
      <c r="AV404" s="678">
        <f t="shared" si="103"/>
        <v>1.1226193359390626</v>
      </c>
      <c r="AW404" s="745">
        <f t="shared" si="115"/>
        <v>4.8890198151265629</v>
      </c>
      <c r="AX404" s="854">
        <f t="shared" si="116"/>
        <v>7.9161590270831654</v>
      </c>
      <c r="AY404" s="831">
        <v>1.22</v>
      </c>
      <c r="AZ404" s="959">
        <v>16.37</v>
      </c>
      <c r="BA404" s="959">
        <v>-25.77</v>
      </c>
      <c r="BB404" s="959">
        <v>-9.6199999999999992</v>
      </c>
      <c r="BC404" s="959">
        <v>-16.23</v>
      </c>
      <c r="BE404" s="701">
        <v>2014</v>
      </c>
      <c r="BF404" s="986" t="e">
        <f>#VALUE!</f>
        <v>#VALUE!</v>
      </c>
      <c r="BG404" s="972">
        <v>4.1000000000000005</v>
      </c>
    </row>
    <row r="405" spans="1:59" ht="11.25" customHeight="1" x14ac:dyDescent="0.2">
      <c r="A405" s="566" t="s">
        <v>1339</v>
      </c>
      <c r="B405" s="651" t="s">
        <v>1340</v>
      </c>
      <c r="C405" s="1080" t="s">
        <v>113</v>
      </c>
      <c r="D405" s="1080" t="s">
        <v>4450</v>
      </c>
      <c r="E405" s="835">
        <v>8</v>
      </c>
      <c r="F405" s="554">
        <v>455</v>
      </c>
      <c r="G405" s="554" t="s">
        <v>107</v>
      </c>
      <c r="H405" s="554" t="s">
        <v>107</v>
      </c>
      <c r="I405" s="966">
        <v>93.36</v>
      </c>
      <c r="J405" s="745">
        <f t="shared" si="104"/>
        <v>0.85689802913453306</v>
      </c>
      <c r="K405" s="968">
        <v>0.2</v>
      </c>
      <c r="L405" s="679">
        <v>4</v>
      </c>
      <c r="M405" s="736">
        <f t="shared" si="105"/>
        <v>0.8</v>
      </c>
      <c r="N405" s="644" t="s">
        <v>613</v>
      </c>
      <c r="O405" s="838">
        <v>0.15</v>
      </c>
      <c r="P405" s="958">
        <v>43166</v>
      </c>
      <c r="Q405" s="958">
        <v>43181</v>
      </c>
      <c r="R405" s="736">
        <f t="shared" si="106"/>
        <v>33.33333333333335</v>
      </c>
      <c r="S405" s="802">
        <f>IF(INDEX(Historical!$D$7:$D$1452,MATCH(B405,Historical!$B$7:$B$1452,0))=0,"n/a",(INDEX(Historical!$C$7:$C$1452,MATCH(B405,Historical!$B$7:$B$1452,0))/INDEX(Historical!$D$7:$D$1452,MATCH(B405,Historical!$B$7:$B$1452,0))-1)*100)</f>
        <v>18.556701030927837</v>
      </c>
      <c r="T405" s="802">
        <f>IF(INDEX(Historical!$F$7:$F$1452,MATCH(B405,Historical!$B$7:$B$1452,0))=0,"n/a",((INDEX(Historical!$C$7:$C$1452,MATCH(B405,Historical!$B$7:$B$1452,0))/INDEX(Historical!$F$7:$F$1452,MATCH(B405,Historical!$B$7:$B$1452,0)))^(1/3)-1)*100)</f>
        <v>15.830262405076923</v>
      </c>
      <c r="U405" s="802">
        <f>IF(INDEX(Historical!$I$7:$I$1452,MATCH(B405,Historical!$B$7:$B$1452,0))=0,"n/a",((INDEX(Historical!$C$7:$C$1452,MATCH(B405,Historical!$B$7:$B$1452,0))/INDEX(Historical!$I$7:$I$1452,MATCH(B405,Historical!$B$7:$B$1452,0)))^(1/5)-1)*100)</f>
        <v>11.745689859000819</v>
      </c>
      <c r="V405" s="802">
        <f>IF(INDEX(Historical!$O$7:$O$1452,MATCH(B405,Historical!$B$7:$B$1452,0))=0,"n/a",((INDEX(Historical!$C$7:$C$1452,MATCH(B405,Historical!$B$7:$B$1452,0))/INDEX(Historical!$O$7:$O$1452,MATCH(B405,Historical!$B$7:$B$1452,0)))^(1/10)-1)*100)</f>
        <v>10.084079777731404</v>
      </c>
      <c r="W405" s="803">
        <f t="shared" si="107"/>
        <v>1.1647755787234781</v>
      </c>
      <c r="X405" s="804">
        <f t="shared" si="108"/>
        <v>1.9907948913560713</v>
      </c>
      <c r="Y405" s="756"/>
      <c r="Z405" s="745">
        <f t="shared" si="109"/>
        <v>26.143790849673206</v>
      </c>
      <c r="AA405" s="678">
        <f t="shared" si="110"/>
        <v>30.509803921568626</v>
      </c>
      <c r="AB405" s="679">
        <v>12</v>
      </c>
      <c r="AC405" s="959">
        <v>3.06</v>
      </c>
      <c r="AD405" s="959">
        <v>1.69</v>
      </c>
      <c r="AE405" s="959">
        <v>1.07</v>
      </c>
      <c r="AF405" s="959">
        <v>25.37</v>
      </c>
      <c r="AG405" s="961">
        <v>144.4</v>
      </c>
      <c r="AH405" s="959">
        <v>34.599999999999994</v>
      </c>
      <c r="AI405" s="959">
        <v>15.040000000000001</v>
      </c>
      <c r="AJ405" s="959">
        <v>5.8999999999999995</v>
      </c>
      <c r="AK405" s="959">
        <v>18</v>
      </c>
      <c r="AL405" s="969">
        <v>3940</v>
      </c>
      <c r="AM405" s="964">
        <v>2.1</v>
      </c>
      <c r="AN405" s="959">
        <v>0.69</v>
      </c>
      <c r="AO405" s="845">
        <f t="shared" si="111"/>
        <v>-17.907216033433272</v>
      </c>
      <c r="AP405" s="846">
        <f t="shared" si="112"/>
        <v>12.602587888135352</v>
      </c>
      <c r="AQ405" s="680">
        <f t="shared" si="113"/>
        <v>486.52790991286497</v>
      </c>
      <c r="AR405" s="745">
        <f>INDEX(Historical!$C$7:$C$1452,MATCH(B405,Historical!$B$7:$B$1452,0))*IF(AH405="n/a",1.03,IF(AH405&lt;0,1.01,IF(AH405&gt;10,1.1,(1+AH405/100))))</f>
        <v>0.63249999999999995</v>
      </c>
      <c r="AS405" s="678">
        <f t="shared" si="114"/>
        <v>0.69574999999999998</v>
      </c>
      <c r="AT405" s="678">
        <f t="shared" si="103"/>
        <v>0.76532500000000003</v>
      </c>
      <c r="AU405" s="678">
        <f t="shared" si="103"/>
        <v>0.84185750000000015</v>
      </c>
      <c r="AV405" s="678">
        <f t="shared" si="103"/>
        <v>0.92604325000000021</v>
      </c>
      <c r="AW405" s="745">
        <f t="shared" si="115"/>
        <v>3.8614757500000003</v>
      </c>
      <c r="AX405" s="854">
        <f t="shared" si="116"/>
        <v>4.1361136996572414</v>
      </c>
      <c r="AY405" s="1090">
        <v>1</v>
      </c>
      <c r="AZ405" s="964">
        <v>68.52000000000001</v>
      </c>
      <c r="BA405" s="964">
        <v>-22.939999999999998</v>
      </c>
      <c r="BB405" s="964">
        <v>-8.6</v>
      </c>
      <c r="BC405" s="964">
        <v>-4.62</v>
      </c>
      <c r="BE405" s="701">
        <v>2011</v>
      </c>
      <c r="BF405" s="986" t="e">
        <f>#VALUE!</f>
        <v>#VALUE!</v>
      </c>
      <c r="BG405" s="972">
        <v>14.6</v>
      </c>
    </row>
    <row r="406" spans="1:59" ht="11.25" customHeight="1" x14ac:dyDescent="0.2">
      <c r="A406" s="667" t="s">
        <v>1341</v>
      </c>
      <c r="B406" s="651" t="s">
        <v>1342</v>
      </c>
      <c r="C406" s="1080" t="s">
        <v>129</v>
      </c>
      <c r="D406" s="1080" t="s">
        <v>194</v>
      </c>
      <c r="E406" s="835">
        <v>10</v>
      </c>
      <c r="F406" s="554">
        <v>332</v>
      </c>
      <c r="G406" s="554" t="s">
        <v>107</v>
      </c>
      <c r="H406" s="554" t="s">
        <v>107</v>
      </c>
      <c r="I406" s="966">
        <v>65.569999999999993</v>
      </c>
      <c r="J406" s="745">
        <f t="shared" si="104"/>
        <v>1.6775964617965538</v>
      </c>
      <c r="K406" s="968">
        <v>0.27500000000000002</v>
      </c>
      <c r="L406" s="679">
        <v>4</v>
      </c>
      <c r="M406" s="736">
        <f t="shared" si="105"/>
        <v>1.1000000000000001</v>
      </c>
      <c r="N406" s="644" t="s">
        <v>496</v>
      </c>
      <c r="O406" s="838">
        <v>0.21</v>
      </c>
      <c r="P406" s="958">
        <v>43462</v>
      </c>
      <c r="Q406" s="958">
        <v>43480</v>
      </c>
      <c r="R406" s="736">
        <f t="shared" si="106"/>
        <v>30.95238095238097</v>
      </c>
      <c r="S406" s="802">
        <f>IF(INDEX(Historical!$D$7:$D$1452,MATCH(B406,Historical!$B$7:$B$1452,0))=0,"n/a",(INDEX(Historical!$C$7:$C$1452,MATCH(B406,Historical!$B$7:$B$1452,0))/INDEX(Historical!$D$7:$D$1452,MATCH(B406,Historical!$B$7:$B$1452,0))-1)*100)</f>
        <v>13.333333333333353</v>
      </c>
      <c r="T406" s="802">
        <f>IF(INDEX(Historical!$F$7:$F$1452,MATCH(B406,Historical!$B$7:$B$1452,0))=0,"n/a",((INDEX(Historical!$C$7:$C$1452,MATCH(B406,Historical!$B$7:$B$1452,0))/INDEX(Historical!$F$7:$F$1452,MATCH(B406,Historical!$B$7:$B$1452,0)))^(1/3)-1)*100)</f>
        <v>12.311068346755549</v>
      </c>
      <c r="U406" s="802">
        <f>IF(INDEX(Historical!$I$7:$I$1452,MATCH(B406,Historical!$B$7:$B$1452,0))=0,"n/a",((INDEX(Historical!$C$7:$C$1452,MATCH(B406,Historical!$B$7:$B$1452,0))/INDEX(Historical!$I$7:$I$1452,MATCH(B406,Historical!$B$7:$B$1452,0)))^(1/5)-1)*100)</f>
        <v>16.271101521949817</v>
      </c>
      <c r="V406" s="802">
        <f>IF(INDEX(Historical!$O$7:$O$1452,MATCH(B406,Historical!$B$7:$B$1452,0))=0,"n/a",((INDEX(Historical!$C$7:$C$1452,MATCH(B406,Historical!$B$7:$B$1452,0))/INDEX(Historical!$O$7:$O$1452,MATCH(B406,Historical!$B$7:$B$1452,0)))^(1/10)-1)*100)</f>
        <v>18.300598802037648</v>
      </c>
      <c r="W406" s="803">
        <f t="shared" si="107"/>
        <v>0.88910213802064986</v>
      </c>
      <c r="X406" s="804" t="str">
        <f t="shared" si="108"/>
        <v>n/a</v>
      </c>
      <c r="Y406" s="756"/>
      <c r="Z406" s="745">
        <f t="shared" si="109"/>
        <v>67.484662576687128</v>
      </c>
      <c r="AA406" s="678">
        <f t="shared" si="110"/>
        <v>40.226993865030671</v>
      </c>
      <c r="AB406" s="679">
        <v>12</v>
      </c>
      <c r="AC406" s="959">
        <v>1.63</v>
      </c>
      <c r="AD406" s="959">
        <v>3.36</v>
      </c>
      <c r="AE406" s="959">
        <v>3.25</v>
      </c>
      <c r="AF406" s="959">
        <v>4.57</v>
      </c>
      <c r="AG406" s="959">
        <v>11.3</v>
      </c>
      <c r="AH406" s="959">
        <v>27.6</v>
      </c>
      <c r="AI406" s="959">
        <v>13.66</v>
      </c>
      <c r="AJ406" s="959">
        <v>-20.399999999999999</v>
      </c>
      <c r="AK406" s="959">
        <v>12</v>
      </c>
      <c r="AL406" s="969">
        <v>2110</v>
      </c>
      <c r="AM406" s="964">
        <v>0.1</v>
      </c>
      <c r="AN406" s="959">
        <v>0.12</v>
      </c>
      <c r="AO406" s="845">
        <f t="shared" si="111"/>
        <v>-22.278295881284301</v>
      </c>
      <c r="AP406" s="846">
        <f t="shared" si="112"/>
        <v>17.948697983746371</v>
      </c>
      <c r="AQ406" s="680">
        <f t="shared" si="113"/>
        <v>185.84172929413634</v>
      </c>
      <c r="AR406" s="745">
        <f>INDEX(Historical!$C$7:$C$1452,MATCH(B406,Historical!$B$7:$B$1452,0))*IF(AH406="n/a",1.03,IF(AH406&lt;0,1.01,IF(AH406&gt;10,1.1,(1+AH406/100))))</f>
        <v>0.74800000000000011</v>
      </c>
      <c r="AS406" s="678">
        <f t="shared" si="114"/>
        <v>0.8228000000000002</v>
      </c>
      <c r="AT406" s="678">
        <f t="shared" si="103"/>
        <v>0.90508000000000033</v>
      </c>
      <c r="AU406" s="678">
        <f t="shared" si="103"/>
        <v>0.99558800000000047</v>
      </c>
      <c r="AV406" s="678">
        <f t="shared" si="103"/>
        <v>1.0951468000000006</v>
      </c>
      <c r="AW406" s="745">
        <f t="shared" si="115"/>
        <v>4.5666148000000018</v>
      </c>
      <c r="AX406" s="854">
        <f t="shared" si="116"/>
        <v>6.9644880280616173</v>
      </c>
      <c r="AY406" s="1090">
        <v>0.99</v>
      </c>
      <c r="AZ406" s="964">
        <v>58.75</v>
      </c>
      <c r="BA406" s="964">
        <v>-2.86</v>
      </c>
      <c r="BB406" s="964">
        <v>9.32</v>
      </c>
      <c r="BC406" s="964">
        <v>15.35</v>
      </c>
      <c r="BE406" s="701">
        <v>2010</v>
      </c>
      <c r="BF406" s="986" t="e">
        <f>#VALUE!</f>
        <v>#VALUE!</v>
      </c>
      <c r="BG406" s="972">
        <v>6.4</v>
      </c>
    </row>
    <row r="407" spans="1:59" ht="11.25" customHeight="1" x14ac:dyDescent="0.2">
      <c r="A407" s="645" t="s">
        <v>1343</v>
      </c>
      <c r="B407" s="651" t="s">
        <v>1344</v>
      </c>
      <c r="C407" s="1080" t="s">
        <v>109</v>
      </c>
      <c r="D407" s="1080" t="s">
        <v>4423</v>
      </c>
      <c r="E407" s="835">
        <v>6</v>
      </c>
      <c r="F407" s="554">
        <v>701</v>
      </c>
      <c r="G407" s="554" t="s">
        <v>107</v>
      </c>
      <c r="H407" s="554" t="s">
        <v>107</v>
      </c>
      <c r="I407" s="966">
        <v>75.33</v>
      </c>
      <c r="J407" s="745">
        <f t="shared" si="104"/>
        <v>1.2743926722421346</v>
      </c>
      <c r="K407" s="968">
        <v>0.24</v>
      </c>
      <c r="L407" s="679">
        <v>4</v>
      </c>
      <c r="M407" s="736">
        <f t="shared" si="105"/>
        <v>0.96</v>
      </c>
      <c r="N407" s="644" t="s">
        <v>153</v>
      </c>
      <c r="O407" s="838">
        <v>0.2</v>
      </c>
      <c r="P407" s="958">
        <v>43173</v>
      </c>
      <c r="Q407" s="958">
        <v>43188</v>
      </c>
      <c r="R407" s="736">
        <f t="shared" si="106"/>
        <v>19.999999999999989</v>
      </c>
      <c r="S407" s="802">
        <f>IF(INDEX(Historical!$D$7:$D$1452,MATCH(B407,Historical!$B$7:$B$1452,0))=0,"n/a",(INDEX(Historical!$C$7:$C$1452,MATCH(B407,Historical!$B$7:$B$1452,0))/INDEX(Historical!$D$7:$D$1452,MATCH(B407,Historical!$B$7:$B$1452,0))-1)*100)</f>
        <v>17.647058823529417</v>
      </c>
      <c r="T407" s="802">
        <f>IF(INDEX(Historical!$F$7:$F$1452,MATCH(B407,Historical!$B$7:$B$1452,0))=0,"n/a",((INDEX(Historical!$C$7:$C$1452,MATCH(B407,Historical!$B$7:$B$1452,0))/INDEX(Historical!$F$7:$F$1452,MATCH(B407,Historical!$B$7:$B$1452,0)))^(1/3)-1)*100)</f>
        <v>15.441567326431937</v>
      </c>
      <c r="U407" s="802" t="str">
        <f>IF(INDEX(Historical!$I$7:$I$1452,MATCH(B407,Historical!$B$7:$B$1452,0))=0,"n/a",((INDEX(Historical!$C$7:$C$1452,MATCH(B407,Historical!$B$7:$B$1452,0))/INDEX(Historical!$I$7:$I$1452,MATCH(B407,Historical!$B$7:$B$1452,0)))^(1/5)-1)*100)</f>
        <v>n/a</v>
      </c>
      <c r="V407" s="802" t="str">
        <f>IF(INDEX(Historical!$O$7:$O$1452,MATCH(B407,Historical!$B$7:$B$1452,0))=0,"n/a",((INDEX(Historical!$C$7:$C$1452,MATCH(B407,Historical!$B$7:$B$1452,0))/INDEX(Historical!$O$7:$O$1452,MATCH(B407,Historical!$B$7:$B$1452,0)))^(1/10)-1)*100)</f>
        <v>n/a</v>
      </c>
      <c r="W407" s="803" t="str">
        <f t="shared" si="107"/>
        <v>n/a</v>
      </c>
      <c r="X407" s="804" t="str">
        <f t="shared" si="108"/>
        <v>n/a</v>
      </c>
      <c r="Y407" s="756"/>
      <c r="Z407" s="745">
        <f t="shared" si="109"/>
        <v>30.379746835443033</v>
      </c>
      <c r="AA407" s="678">
        <f t="shared" si="110"/>
        <v>23.838607594936708</v>
      </c>
      <c r="AB407" s="679">
        <v>12</v>
      </c>
      <c r="AC407" s="959">
        <v>3.16</v>
      </c>
      <c r="AD407" s="959">
        <v>1.68</v>
      </c>
      <c r="AE407" s="959">
        <v>9.18</v>
      </c>
      <c r="AF407" s="959">
        <v>2.56</v>
      </c>
      <c r="AG407" s="959">
        <v>15.4</v>
      </c>
      <c r="AH407" s="959">
        <v>24.099999999999998</v>
      </c>
      <c r="AI407" s="959">
        <v>9.92</v>
      </c>
      <c r="AJ407" s="959">
        <v>14.399999999999999</v>
      </c>
      <c r="AK407" s="959">
        <v>14.21</v>
      </c>
      <c r="AL407" s="969">
        <v>44210</v>
      </c>
      <c r="AM407" s="964">
        <v>0.2</v>
      </c>
      <c r="AN407" s="959">
        <v>0.46</v>
      </c>
      <c r="AO407" s="845" t="str">
        <f t="shared" si="111"/>
        <v>n/a</v>
      </c>
      <c r="AP407" s="846" t="str">
        <f t="shared" si="112"/>
        <v>n/a</v>
      </c>
      <c r="AQ407" s="680">
        <f t="shared" si="113"/>
        <v>64.690734331605753</v>
      </c>
      <c r="AR407" s="745">
        <f>INDEX(Historical!$C$7:$C$1452,MATCH(B407,Historical!$B$7:$B$1452,0))*IF(AH407="n/a",1.03,IF(AH407&lt;0,1.01,IF(AH407&gt;10,1.1,(1+AH407/100))))</f>
        <v>0.88000000000000012</v>
      </c>
      <c r="AS407" s="678">
        <f t="shared" si="114"/>
        <v>0.96729600000000004</v>
      </c>
      <c r="AT407" s="678">
        <f t="shared" ref="AT407:AV426" si="118">IF($AK407="n/a",1.03*AS407,IF($AK407&lt;0,1.01*AS407,IF($AK407&gt;10,1.1*AS407,(1+$AK407/100)*AS407)))</f>
        <v>1.0640256000000001</v>
      </c>
      <c r="AU407" s="678">
        <f t="shared" si="118"/>
        <v>1.1704281600000002</v>
      </c>
      <c r="AV407" s="678">
        <f t="shared" si="118"/>
        <v>1.2874709760000003</v>
      </c>
      <c r="AW407" s="745">
        <f t="shared" si="115"/>
        <v>5.3692207360000008</v>
      </c>
      <c r="AX407" s="854">
        <f t="shared" si="116"/>
        <v>7.1275995433426278</v>
      </c>
      <c r="AY407" s="1090">
        <v>0.6</v>
      </c>
      <c r="AZ407" s="964">
        <v>12.57</v>
      </c>
      <c r="BA407" s="964">
        <v>-8.86</v>
      </c>
      <c r="BB407" s="964">
        <v>-2.35</v>
      </c>
      <c r="BC407" s="964">
        <v>0.77</v>
      </c>
      <c r="BE407" s="701">
        <v>2013</v>
      </c>
      <c r="BF407" s="986" t="e">
        <f>#VALUE!</f>
        <v>#VALUE!</v>
      </c>
      <c r="BG407" s="972">
        <v>3.2</v>
      </c>
    </row>
    <row r="408" spans="1:59" ht="11.25" customHeight="1" x14ac:dyDescent="0.2">
      <c r="A408" s="971" t="s">
        <v>4477</v>
      </c>
      <c r="B408" s="651" t="s">
        <v>3892</v>
      </c>
      <c r="C408" s="1080" t="s">
        <v>4277</v>
      </c>
      <c r="D408" s="1080" t="s">
        <v>4448</v>
      </c>
      <c r="E408" s="836">
        <v>6</v>
      </c>
      <c r="F408" s="554">
        <v>670</v>
      </c>
      <c r="G408" s="554" t="s">
        <v>107</v>
      </c>
      <c r="H408" s="554" t="s">
        <v>107</v>
      </c>
      <c r="I408" s="966">
        <v>66.430000000000007</v>
      </c>
      <c r="J408" s="745">
        <f t="shared" si="104"/>
        <v>2.1074815595363536</v>
      </c>
      <c r="K408" s="968">
        <v>0.35</v>
      </c>
      <c r="L408" s="679">
        <v>4</v>
      </c>
      <c r="M408" s="736">
        <f t="shared" si="105"/>
        <v>1.4</v>
      </c>
      <c r="N408" s="644" t="s">
        <v>416</v>
      </c>
      <c r="O408" s="838">
        <v>0.3</v>
      </c>
      <c r="P408" s="960">
        <v>43018</v>
      </c>
      <c r="Q408" s="960">
        <v>43033</v>
      </c>
      <c r="R408" s="736">
        <f t="shared" si="106"/>
        <v>16.666666666666664</v>
      </c>
      <c r="S408" s="802">
        <f>IF(INDEX(Historical!$D$7:$D$1452,MATCH(B408,Historical!$B$7:$B$1452,0))=0,"n/a",(INDEX(Historical!$C$7:$C$1452,MATCH(B408,Historical!$B$7:$B$1452,0))/INDEX(Historical!$D$7:$D$1452,MATCH(B408,Historical!$B$7:$B$1452,0))-1)*100)</f>
        <v>38.888888888888886</v>
      </c>
      <c r="T408" s="802">
        <f>IF(INDEX(Historical!$F$7:$F$1452,MATCH(B408,Historical!$B$7:$B$1452,0))=0,"n/a",((INDEX(Historical!$C$7:$C$1452,MATCH(B408,Historical!$B$7:$B$1452,0))/INDEX(Historical!$F$7:$F$1452,MATCH(B408,Historical!$B$7:$B$1452,0)))^(1/3)-1)*100)</f>
        <v>27.718238732258847</v>
      </c>
      <c r="U408" s="802">
        <f>IF(INDEX(Historical!$I$7:$I$1452,MATCH(B408,Historical!$B$7:$B$1452,0))=0,"n/a",((INDEX(Historical!$C$7:$C$1452,MATCH(B408,Historical!$B$7:$B$1452,0))/INDEX(Historical!$I$7:$I$1452,MATCH(B408,Historical!$B$7:$B$1452,0)))^(1/5)-1)*100)</f>
        <v>25.594321575479007</v>
      </c>
      <c r="V408" s="802" t="str">
        <f>IF(INDEX(Historical!$O$7:$O$1452,MATCH(B408,Historical!$B$7:$B$1452,0))=0,"n/a",((INDEX(Historical!$C$7:$C$1452,MATCH(B408,Historical!$B$7:$B$1452,0))/INDEX(Historical!$O$7:$O$1452,MATCH(B408,Historical!$B$7:$B$1452,0)))^(1/10)-1)*100)</f>
        <v>n/a</v>
      </c>
      <c r="W408" s="803" t="str">
        <f t="shared" si="107"/>
        <v>n/a</v>
      </c>
      <c r="X408" s="804" t="str">
        <f t="shared" si="108"/>
        <v>n/a</v>
      </c>
      <c r="Y408" s="770" t="s">
        <v>4484</v>
      </c>
      <c r="Z408" s="745">
        <f t="shared" si="109"/>
        <v>31.674208144796378</v>
      </c>
      <c r="AA408" s="678">
        <f t="shared" si="110"/>
        <v>15.029411764705884</v>
      </c>
      <c r="AB408" s="679">
        <v>12</v>
      </c>
      <c r="AC408" s="959">
        <v>4.42</v>
      </c>
      <c r="AD408" s="959">
        <v>1</v>
      </c>
      <c r="AE408" s="959">
        <v>5.32</v>
      </c>
      <c r="AF408" s="959">
        <v>2.2999999999999998</v>
      </c>
      <c r="AG408" s="959">
        <v>11.799999999999999</v>
      </c>
      <c r="AH408" s="959">
        <v>-31</v>
      </c>
      <c r="AI408" s="959">
        <v>-29.310000000000002</v>
      </c>
      <c r="AJ408" s="959">
        <v>-0.70000000000000007</v>
      </c>
      <c r="AK408" s="959">
        <v>15</v>
      </c>
      <c r="AL408" s="969">
        <v>2330</v>
      </c>
      <c r="AM408" s="964">
        <v>1.0999999999999999</v>
      </c>
      <c r="AN408" s="959">
        <v>0.31</v>
      </c>
      <c r="AO408" s="845">
        <f t="shared" si="111"/>
        <v>12.672391370309477</v>
      </c>
      <c r="AP408" s="846">
        <f t="shared" si="112"/>
        <v>27.701803135015361</v>
      </c>
      <c r="AQ408" s="680">
        <f t="shared" si="113"/>
        <v>23.949177862583902</v>
      </c>
      <c r="AR408" s="745">
        <f>INDEX(Historical!$C$7:$C$1452,MATCH(B408,Historical!$B$7:$B$1452,0))*IF(AH408="n/a",1.03,IF(AH408&lt;0,1.01,IF(AH408&gt;10,1.1,(1+AH408/100))))</f>
        <v>1.2625</v>
      </c>
      <c r="AS408" s="678">
        <f t="shared" si="114"/>
        <v>1.2751250000000001</v>
      </c>
      <c r="AT408" s="678">
        <f t="shared" si="118"/>
        <v>1.4026375000000002</v>
      </c>
      <c r="AU408" s="678">
        <f t="shared" si="118"/>
        <v>1.5429012500000003</v>
      </c>
      <c r="AV408" s="678">
        <f t="shared" si="118"/>
        <v>1.6971913750000005</v>
      </c>
      <c r="AW408" s="745">
        <f t="shared" si="115"/>
        <v>7.1803551250000019</v>
      </c>
      <c r="AX408" s="854">
        <f t="shared" si="116"/>
        <v>10.80890429775704</v>
      </c>
      <c r="AY408" s="1090">
        <v>1.18</v>
      </c>
      <c r="AZ408" s="964">
        <v>6.5600000000000005</v>
      </c>
      <c r="BA408" s="964">
        <v>-22.62</v>
      </c>
      <c r="BB408" s="964">
        <v>-8.27</v>
      </c>
      <c r="BC408" s="964">
        <v>-14.77</v>
      </c>
      <c r="BE408" s="701">
        <v>2014</v>
      </c>
      <c r="BF408" s="986" t="e">
        <f>#VALUE!</f>
        <v>#VALUE!</v>
      </c>
      <c r="BG408" s="972">
        <v>6.7</v>
      </c>
    </row>
    <row r="409" spans="1:59" s="882" customFormat="1" ht="11.25" customHeight="1" x14ac:dyDescent="0.2">
      <c r="A409" s="740" t="s">
        <v>1345</v>
      </c>
      <c r="B409" s="890" t="s">
        <v>1346</v>
      </c>
      <c r="C409" s="1080" t="s">
        <v>113</v>
      </c>
      <c r="D409" s="1080" t="s">
        <v>4410</v>
      </c>
      <c r="E409" s="1118">
        <v>9</v>
      </c>
      <c r="F409" s="554">
        <v>338</v>
      </c>
      <c r="G409" s="1179" t="s">
        <v>107</v>
      </c>
      <c r="H409" s="1179" t="s">
        <v>107</v>
      </c>
      <c r="I409" s="863">
        <v>14.25</v>
      </c>
      <c r="J409" s="864">
        <f t="shared" si="104"/>
        <v>1.8245614035087721</v>
      </c>
      <c r="K409" s="865">
        <v>6.5000000000000002E-2</v>
      </c>
      <c r="L409" s="866">
        <v>4</v>
      </c>
      <c r="M409" s="867">
        <f t="shared" si="105"/>
        <v>0.26</v>
      </c>
      <c r="N409" s="868" t="s">
        <v>1000</v>
      </c>
      <c r="O409" s="869">
        <v>0.06</v>
      </c>
      <c r="P409" s="891">
        <v>42956</v>
      </c>
      <c r="Q409" s="891">
        <v>42972</v>
      </c>
      <c r="R409" s="867">
        <f t="shared" si="106"/>
        <v>8.333333333333341</v>
      </c>
      <c r="S409" s="802">
        <f>IF(INDEX(Historical!$D$7:$D$1452,MATCH(B409,Historical!$B$7:$B$1452,0))=0,"n/a",(INDEX(Historical!$C$7:$C$1452,MATCH(B409,Historical!$B$7:$B$1452,0))/INDEX(Historical!$D$7:$D$1452,MATCH(B409,Historical!$B$7:$B$1452,0))-1)*100)</f>
        <v>13.636363636363647</v>
      </c>
      <c r="T409" s="802">
        <f>IF(INDEX(Historical!$F$7:$F$1452,MATCH(B409,Historical!$B$7:$B$1452,0))=0,"n/a",((INDEX(Historical!$C$7:$C$1452,MATCH(B409,Historical!$B$7:$B$1452,0))/INDEX(Historical!$F$7:$F$1452,MATCH(B409,Historical!$B$7:$B$1452,0)))^(1/3)-1)*100)</f>
        <v>21.321375160129328</v>
      </c>
      <c r="U409" s="802">
        <f>IF(INDEX(Historical!$I$7:$I$1452,MATCH(B409,Historical!$B$7:$B$1452,0))=0,"n/a",((INDEX(Historical!$C$7:$C$1452,MATCH(B409,Historical!$B$7:$B$1452,0))/INDEX(Historical!$I$7:$I$1452,MATCH(B409,Historical!$B$7:$B$1452,0)))^(1/5)-1)*100)</f>
        <v>22.670320469638881</v>
      </c>
      <c r="V409" s="802">
        <f>IF(INDEX(Historical!$O$7:$O$1452,MATCH(B409,Historical!$B$7:$B$1452,0))=0,"n/a",((INDEX(Historical!$C$7:$C$1452,MATCH(B409,Historical!$B$7:$B$1452,0))/INDEX(Historical!$O$7:$O$1452,MATCH(B409,Historical!$B$7:$B$1452,0)))^(1/10)-1)*100)</f>
        <v>12.068872384564933</v>
      </c>
      <c r="W409" s="871">
        <f t="shared" si="107"/>
        <v>1.8784124769296842</v>
      </c>
      <c r="X409" s="872">
        <f t="shared" si="108"/>
        <v>0.87193540267841851</v>
      </c>
      <c r="Y409" s="1089" t="s">
        <v>4486</v>
      </c>
      <c r="Z409" s="864">
        <f t="shared" si="109"/>
        <v>24.528301886792452</v>
      </c>
      <c r="AA409" s="874">
        <f t="shared" si="110"/>
        <v>13.443396226415093</v>
      </c>
      <c r="AB409" s="866">
        <v>12</v>
      </c>
      <c r="AC409" s="875">
        <v>1.06</v>
      </c>
      <c r="AD409" s="875">
        <v>0.4</v>
      </c>
      <c r="AE409" s="875">
        <v>0.78</v>
      </c>
      <c r="AF409" s="875">
        <v>2.4</v>
      </c>
      <c r="AG409" s="875">
        <v>14.099999999999998</v>
      </c>
      <c r="AH409" s="875">
        <v>32.6</v>
      </c>
      <c r="AI409" s="875">
        <v>17.690000000000001</v>
      </c>
      <c r="AJ409" s="875">
        <v>26</v>
      </c>
      <c r="AK409" s="875">
        <v>33.1</v>
      </c>
      <c r="AL409" s="876">
        <v>859.42</v>
      </c>
      <c r="AM409" s="877">
        <v>0.1</v>
      </c>
      <c r="AN409" s="875">
        <v>1.84</v>
      </c>
      <c r="AO409" s="878">
        <f t="shared" si="111"/>
        <v>11.051485646732559</v>
      </c>
      <c r="AP409" s="879">
        <f t="shared" si="112"/>
        <v>24.494881873147651</v>
      </c>
      <c r="AQ409" s="880">
        <f t="shared" si="113"/>
        <v>19.74816341601835</v>
      </c>
      <c r="AR409" s="745">
        <f>INDEX(Historical!$C$7:$C$1452,MATCH(B409,Historical!$B$7:$B$1452,0))*IF(AH409="n/a",1.03,IF(AH409&lt;0,1.01,IF(AH409&gt;10,1.1,(1+AH409/100))))</f>
        <v>0.27500000000000002</v>
      </c>
      <c r="AS409" s="874">
        <f t="shared" si="114"/>
        <v>0.30250000000000005</v>
      </c>
      <c r="AT409" s="874">
        <f t="shared" si="118"/>
        <v>0.3327500000000001</v>
      </c>
      <c r="AU409" s="874">
        <f t="shared" si="118"/>
        <v>0.36602500000000016</v>
      </c>
      <c r="AV409" s="874">
        <f t="shared" si="118"/>
        <v>0.40262750000000019</v>
      </c>
      <c r="AW409" s="864">
        <f t="shared" si="115"/>
        <v>1.6789025000000006</v>
      </c>
      <c r="AX409" s="881">
        <f t="shared" si="116"/>
        <v>11.781771929824565</v>
      </c>
      <c r="AY409" s="1091">
        <v>1.37</v>
      </c>
      <c r="AZ409" s="877">
        <v>5.9499999999999993</v>
      </c>
      <c r="BA409" s="877">
        <v>-45.71</v>
      </c>
      <c r="BB409" s="877">
        <v>-12.27</v>
      </c>
      <c r="BC409" s="877">
        <v>-34.050000000000004</v>
      </c>
      <c r="BD409" s="1007"/>
      <c r="BE409" s="701">
        <v>2011</v>
      </c>
      <c r="BF409" s="986" t="e">
        <f>#VALUE!</f>
        <v>#VALUE!</v>
      </c>
      <c r="BG409" s="938">
        <v>5.0999999999999996</v>
      </c>
    </row>
    <row r="410" spans="1:59" ht="11.25" customHeight="1" x14ac:dyDescent="0.2">
      <c r="A410" s="566" t="s">
        <v>1347</v>
      </c>
      <c r="B410" s="651" t="s">
        <v>1348</v>
      </c>
      <c r="C410" s="1080" t="s">
        <v>109</v>
      </c>
      <c r="D410" s="1080" t="s">
        <v>4427</v>
      </c>
      <c r="E410" s="835">
        <v>9</v>
      </c>
      <c r="F410" s="554">
        <v>396</v>
      </c>
      <c r="G410" s="554" t="s">
        <v>107</v>
      </c>
      <c r="H410" s="554" t="s">
        <v>107</v>
      </c>
      <c r="I410" s="966">
        <v>34.4</v>
      </c>
      <c r="J410" s="745">
        <f t="shared" si="104"/>
        <v>2.441860465116279</v>
      </c>
      <c r="K410" s="968">
        <v>0.42</v>
      </c>
      <c r="L410" s="679">
        <v>2</v>
      </c>
      <c r="M410" s="736">
        <f t="shared" si="105"/>
        <v>0.84</v>
      </c>
      <c r="N410" s="644" t="s">
        <v>618</v>
      </c>
      <c r="O410" s="838">
        <v>0.33</v>
      </c>
      <c r="P410" s="958">
        <v>43378</v>
      </c>
      <c r="Q410" s="958">
        <v>43389</v>
      </c>
      <c r="R410" s="736">
        <f t="shared" si="106"/>
        <v>27.272727272727259</v>
      </c>
      <c r="S410" s="802">
        <f>IF(INDEX(Historical!$D$7:$D$1452,MATCH(B410,Historical!$B$7:$B$1452,0))=0,"n/a",(INDEX(Historical!$C$7:$C$1452,MATCH(B410,Historical!$B$7:$B$1452,0))/INDEX(Historical!$D$7:$D$1452,MATCH(B410,Historical!$B$7:$B$1452,0))-1)*100)</f>
        <v>11.86440677966103</v>
      </c>
      <c r="T410" s="802">
        <f>IF(INDEX(Historical!$F$7:$F$1452,MATCH(B410,Historical!$B$7:$B$1452,0))=0,"n/a",((INDEX(Historical!$C$7:$C$1452,MATCH(B410,Historical!$B$7:$B$1452,0))/INDEX(Historical!$F$7:$F$1452,MATCH(B410,Historical!$B$7:$B$1452,0)))^(1/3)-1)*100)</f>
        <v>8.2713447015707828</v>
      </c>
      <c r="U410" s="802">
        <f>IF(INDEX(Historical!$I$7:$I$1452,MATCH(B410,Historical!$B$7:$B$1452,0))=0,"n/a",((INDEX(Historical!$C$7:$C$1452,MATCH(B410,Historical!$B$7:$B$1452,0))/INDEX(Historical!$I$7:$I$1452,MATCH(B410,Historical!$B$7:$B$1452,0)))^(1/5)-1)*100)</f>
        <v>10.534229649286942</v>
      </c>
      <c r="V410" s="802">
        <f>IF(INDEX(Historical!$O$7:$O$1452,MATCH(B410,Historical!$B$7:$B$1452,0))=0,"n/a",((INDEX(Historical!$C$7:$C$1452,MATCH(B410,Historical!$B$7:$B$1452,0))/INDEX(Historical!$O$7:$O$1452,MATCH(B410,Historical!$B$7:$B$1452,0)))^(1/10)-1)*100)</f>
        <v>0.18087738078023108</v>
      </c>
      <c r="W410" s="803">
        <f t="shared" si="107"/>
        <v>58.239618485443465</v>
      </c>
      <c r="X410" s="804">
        <f t="shared" si="108"/>
        <v>0.98450744385859279</v>
      </c>
      <c r="Y410" s="967"/>
      <c r="Z410" s="745">
        <f t="shared" si="109"/>
        <v>28.093645484949832</v>
      </c>
      <c r="AA410" s="678">
        <f t="shared" si="110"/>
        <v>11.505016722408026</v>
      </c>
      <c r="AB410" s="679">
        <v>12</v>
      </c>
      <c r="AC410" s="959">
        <v>2.99</v>
      </c>
      <c r="AD410" s="959">
        <v>1.1499999999999999</v>
      </c>
      <c r="AE410" s="959">
        <v>5.09</v>
      </c>
      <c r="AF410" s="959">
        <v>1.22</v>
      </c>
      <c r="AG410" s="959">
        <v>10.9</v>
      </c>
      <c r="AH410" s="959">
        <v>14.399999999999999</v>
      </c>
      <c r="AI410" s="959" t="s">
        <v>138</v>
      </c>
      <c r="AJ410" s="959">
        <v>10.7</v>
      </c>
      <c r="AK410" s="959">
        <v>10</v>
      </c>
      <c r="AL410" s="969">
        <v>2300</v>
      </c>
      <c r="AM410" s="964">
        <v>6.6000000000000005</v>
      </c>
      <c r="AN410" s="959">
        <v>0.09</v>
      </c>
      <c r="AO410" s="845">
        <f t="shared" si="111"/>
        <v>1.4710733919951942</v>
      </c>
      <c r="AP410" s="846">
        <f t="shared" si="112"/>
        <v>12.97609011440322</v>
      </c>
      <c r="AQ410" s="680">
        <f t="shared" si="113"/>
        <v>-21.017244072342557</v>
      </c>
      <c r="AR410" s="745">
        <f>INDEX(Historical!$C$7:$C$1452,MATCH(B410,Historical!$B$7:$B$1452,0))*IF(AH410="n/a",1.03,IF(AH410&lt;0,1.01,IF(AH410&gt;10,1.1,(1+AH410/100))))</f>
        <v>0.72600000000000009</v>
      </c>
      <c r="AS410" s="678">
        <f t="shared" si="114"/>
        <v>0.74778000000000011</v>
      </c>
      <c r="AT410" s="678">
        <f t="shared" si="118"/>
        <v>0.82255800000000023</v>
      </c>
      <c r="AU410" s="678">
        <f t="shared" si="118"/>
        <v>0.90481380000000033</v>
      </c>
      <c r="AV410" s="678">
        <f t="shared" si="118"/>
        <v>0.9952951800000005</v>
      </c>
      <c r="AW410" s="745">
        <f t="shared" si="115"/>
        <v>4.196446980000001</v>
      </c>
      <c r="AX410" s="854">
        <f t="shared" si="116"/>
        <v>12.198973779069771</v>
      </c>
      <c r="AY410" s="1090">
        <v>1.4</v>
      </c>
      <c r="AZ410" s="964">
        <v>5.65</v>
      </c>
      <c r="BA410" s="964">
        <v>-28.26</v>
      </c>
      <c r="BB410" s="964">
        <v>-8.34</v>
      </c>
      <c r="BC410" s="964">
        <v>-18.060000000000002</v>
      </c>
      <c r="BE410" s="701">
        <v>2010</v>
      </c>
      <c r="BF410" s="986" t="e">
        <f>#VALUE!</f>
        <v>#VALUE!</v>
      </c>
      <c r="BG410" s="972">
        <v>1.7000000000000002</v>
      </c>
    </row>
    <row r="411" spans="1:59" ht="11.25" customHeight="1" x14ac:dyDescent="0.2">
      <c r="A411" s="566" t="s">
        <v>637</v>
      </c>
      <c r="B411" s="651" t="s">
        <v>638</v>
      </c>
      <c r="C411" s="1080" t="s">
        <v>4277</v>
      </c>
      <c r="D411" s="1080" t="s">
        <v>4413</v>
      </c>
      <c r="E411" s="835">
        <v>23</v>
      </c>
      <c r="F411" s="554">
        <v>144</v>
      </c>
      <c r="G411" s="554" t="s">
        <v>116</v>
      </c>
      <c r="H411" s="554" t="s">
        <v>116</v>
      </c>
      <c r="I411" s="959">
        <v>113.67</v>
      </c>
      <c r="J411" s="745">
        <f t="shared" si="104"/>
        <v>5.524764669657781</v>
      </c>
      <c r="K411" s="974">
        <v>1.57</v>
      </c>
      <c r="L411" s="679">
        <v>4</v>
      </c>
      <c r="M411" s="736">
        <f t="shared" si="105"/>
        <v>6.28</v>
      </c>
      <c r="N411" s="644" t="s">
        <v>229</v>
      </c>
      <c r="O411" s="839">
        <v>1.5</v>
      </c>
      <c r="P411" s="958">
        <v>43229</v>
      </c>
      <c r="Q411" s="958">
        <v>43260</v>
      </c>
      <c r="R411" s="736">
        <f t="shared" si="106"/>
        <v>4.6666666666666714</v>
      </c>
      <c r="S411" s="802">
        <f>IF(INDEX(Historical!$D$7:$D$1452,MATCH(B411,Historical!$B$7:$B$1452,0))=0,"n/a",(INDEX(Historical!$C$7:$C$1452,MATCH(B411,Historical!$B$7:$B$1452,0))/INDEX(Historical!$D$7:$D$1452,MATCH(B411,Historical!$B$7:$B$1452,0))-1)*100)</f>
        <v>7.2727272727272751</v>
      </c>
      <c r="T411" s="802">
        <f>IF(INDEX(Historical!$F$7:$F$1452,MATCH(B411,Historical!$B$7:$B$1452,0))=0,"n/a",((INDEX(Historical!$C$7:$C$1452,MATCH(B411,Historical!$B$7:$B$1452,0))/INDEX(Historical!$F$7:$F$1452,MATCH(B411,Historical!$B$7:$B$1452,0)))^(1/3)-1)*100)</f>
        <v>11.554654085939786</v>
      </c>
      <c r="U411" s="802">
        <f>IF(INDEX(Historical!$I$7:$I$1452,MATCH(B411,Historical!$B$7:$B$1452,0))=0,"n/a",((INDEX(Historical!$C$7:$C$1452,MATCH(B411,Historical!$B$7:$B$1452,0))/INDEX(Historical!$I$7:$I$1452,MATCH(B411,Historical!$B$7:$B$1452,0)))^(1/5)-1)*100)</f>
        <v>12.322720670278752</v>
      </c>
      <c r="V411" s="802">
        <f>IF(INDEX(Historical!$O$7:$O$1452,MATCH(B411,Historical!$B$7:$B$1452,0))=0,"n/a",((INDEX(Historical!$C$7:$C$1452,MATCH(B411,Historical!$B$7:$B$1452,0))/INDEX(Historical!$O$7:$O$1452,MATCH(B411,Historical!$B$7:$B$1452,0)))^(1/10)-1)*100)</f>
        <v>14.676934558936328</v>
      </c>
      <c r="W411" s="803">
        <f t="shared" si="107"/>
        <v>0.83959771168808761</v>
      </c>
      <c r="X411" s="804" t="str">
        <f t="shared" si="108"/>
        <v>n/a</v>
      </c>
      <c r="Y411" s="651"/>
      <c r="Z411" s="745">
        <f t="shared" si="109"/>
        <v>51.265306122448983</v>
      </c>
      <c r="AA411" s="678">
        <f t="shared" si="110"/>
        <v>9.2791836734693884</v>
      </c>
      <c r="AB411" s="679">
        <v>12</v>
      </c>
      <c r="AC411" s="959">
        <v>12.25</v>
      </c>
      <c r="AD411" s="959">
        <v>9.67</v>
      </c>
      <c r="AE411" s="959">
        <v>1.33</v>
      </c>
      <c r="AF411" s="959">
        <v>5.24</v>
      </c>
      <c r="AG411" s="961">
        <v>30.9</v>
      </c>
      <c r="AH411" s="959">
        <v>-3.3000000000000003</v>
      </c>
      <c r="AI411" s="959">
        <v>0.80999999999999994</v>
      </c>
      <c r="AJ411" s="959">
        <v>-4</v>
      </c>
      <c r="AK411" s="959">
        <v>0.96</v>
      </c>
      <c r="AL411" s="969">
        <v>106540</v>
      </c>
      <c r="AM411" s="964">
        <v>0.1</v>
      </c>
      <c r="AN411" s="959">
        <v>2.37</v>
      </c>
      <c r="AO411" s="845">
        <f t="shared" si="111"/>
        <v>8.5683016664671445</v>
      </c>
      <c r="AP411" s="846">
        <f t="shared" si="112"/>
        <v>17.847485339936533</v>
      </c>
      <c r="AQ411" s="680">
        <f t="shared" si="113"/>
        <v>47.004039927826625</v>
      </c>
      <c r="AR411" s="745">
        <f>INDEX(Historical!$C$7:$C$1452,MATCH(B411,Historical!$B$7:$B$1452,0))*IF(AH411="n/a",1.03,IF(AH411&lt;0,1.01,IF(AH411&gt;10,1.1,(1+AH411/100))))</f>
        <v>5.9590000000000005</v>
      </c>
      <c r="AS411" s="678">
        <f t="shared" si="114"/>
        <v>6.0072679000000004</v>
      </c>
      <c r="AT411" s="678">
        <f t="shared" si="118"/>
        <v>6.064937671840001</v>
      </c>
      <c r="AU411" s="678">
        <f t="shared" si="118"/>
        <v>6.1231610734896655</v>
      </c>
      <c r="AV411" s="678">
        <f t="shared" si="118"/>
        <v>6.181943419795167</v>
      </c>
      <c r="AW411" s="745">
        <f t="shared" si="115"/>
        <v>30.336310065124838</v>
      </c>
      <c r="AX411" s="854">
        <f t="shared" si="116"/>
        <v>26.68805319356456</v>
      </c>
      <c r="AY411" s="1090">
        <v>1.07</v>
      </c>
      <c r="AZ411" s="964">
        <v>7.3</v>
      </c>
      <c r="BA411" s="964">
        <v>-33.58</v>
      </c>
      <c r="BB411" s="964">
        <v>-5.76</v>
      </c>
      <c r="BC411" s="964">
        <v>-18.93</v>
      </c>
      <c r="BE411" s="701">
        <v>1996</v>
      </c>
      <c r="BF411" s="986" t="e">
        <f>#VALUE!</f>
        <v>#VALUE!</v>
      </c>
      <c r="BG411" s="972">
        <v>4.5999999999999996</v>
      </c>
    </row>
    <row r="412" spans="1:59" ht="11.25" customHeight="1" x14ac:dyDescent="0.2">
      <c r="A412" s="645" t="s">
        <v>639</v>
      </c>
      <c r="B412" s="651" t="s">
        <v>640</v>
      </c>
      <c r="C412" s="1080" t="s">
        <v>124</v>
      </c>
      <c r="D412" s="1080" t="s">
        <v>4256</v>
      </c>
      <c r="E412" s="835">
        <v>16</v>
      </c>
      <c r="F412" s="554">
        <v>215</v>
      </c>
      <c r="G412" s="554" t="s">
        <v>38</v>
      </c>
      <c r="H412" s="554" t="s">
        <v>38</v>
      </c>
      <c r="I412" s="966">
        <v>134.27000000000001</v>
      </c>
      <c r="J412" s="745">
        <f t="shared" si="104"/>
        <v>2.1747225739182241</v>
      </c>
      <c r="K412" s="968">
        <v>0.73</v>
      </c>
      <c r="L412" s="679">
        <v>4</v>
      </c>
      <c r="M412" s="736">
        <f t="shared" si="105"/>
        <v>2.92</v>
      </c>
      <c r="N412" s="644" t="s">
        <v>591</v>
      </c>
      <c r="O412" s="838">
        <v>0.69</v>
      </c>
      <c r="P412" s="958">
        <v>43364</v>
      </c>
      <c r="Q412" s="958">
        <v>43378</v>
      </c>
      <c r="R412" s="736">
        <f t="shared" si="106"/>
        <v>5.7971014492753676</v>
      </c>
      <c r="S412" s="802">
        <f>IF(INDEX(Historical!$D$7:$D$1452,MATCH(B412,Historical!$B$7:$B$1452,0))=0,"n/a",(INDEX(Historical!$C$7:$C$1452,MATCH(B412,Historical!$B$7:$B$1452,0))/INDEX(Historical!$D$7:$D$1452,MATCH(B412,Historical!$B$7:$B$1452,0))-1)*100)</f>
        <v>12.5</v>
      </c>
      <c r="T412" s="802">
        <f>IF(INDEX(Historical!$F$7:$F$1452,MATCH(B412,Historical!$B$7:$B$1452,0))=0,"n/a",((INDEX(Historical!$C$7:$C$1452,MATCH(B412,Historical!$B$7:$B$1452,0))/INDEX(Historical!$F$7:$F$1452,MATCH(B412,Historical!$B$7:$B$1452,0)))^(1/3)-1)*100)</f>
        <v>16.75232910072808</v>
      </c>
      <c r="U412" s="802">
        <f>IF(INDEX(Historical!$I$7:$I$1452,MATCH(B412,Historical!$B$7:$B$1452,0))=0,"n/a",((INDEX(Historical!$C$7:$C$1452,MATCH(B412,Historical!$B$7:$B$1452,0))/INDEX(Historical!$I$7:$I$1452,MATCH(B412,Historical!$B$7:$B$1452,0)))^(1/5)-1)*100)</f>
        <v>15.496110048498601</v>
      </c>
      <c r="V412" s="802">
        <f>IF(INDEX(Historical!$O$7:$O$1452,MATCH(B412,Historical!$B$7:$B$1452,0))=0,"n/a",((INDEX(Historical!$C$7:$C$1452,MATCH(B412,Historical!$B$7:$B$1452,0))/INDEX(Historical!$O$7:$O$1452,MATCH(B412,Historical!$B$7:$B$1452,0)))^(1/10)-1)*100)</f>
        <v>11.741425036458942</v>
      </c>
      <c r="W412" s="803">
        <f t="shared" si="107"/>
        <v>1.3197810317215142</v>
      </c>
      <c r="X412" s="804">
        <f t="shared" si="108"/>
        <v>1.2806702519420332</v>
      </c>
      <c r="Y412" s="756"/>
      <c r="Z412" s="745">
        <f t="shared" si="109"/>
        <v>56.153846153846153</v>
      </c>
      <c r="AA412" s="678">
        <f t="shared" si="110"/>
        <v>25.821153846153848</v>
      </c>
      <c r="AB412" s="679">
        <v>12</v>
      </c>
      <c r="AC412" s="959">
        <v>5.2</v>
      </c>
      <c r="AD412" s="959">
        <v>2.72</v>
      </c>
      <c r="AE412" s="959">
        <v>4.07</v>
      </c>
      <c r="AF412" s="959">
        <v>2.71</v>
      </c>
      <c r="AG412" s="959">
        <v>12.3</v>
      </c>
      <c r="AH412" s="959">
        <v>8.2000000000000011</v>
      </c>
      <c r="AI412" s="959">
        <v>2.56</v>
      </c>
      <c r="AJ412" s="959">
        <v>12.1</v>
      </c>
      <c r="AK412" s="959">
        <v>9.5</v>
      </c>
      <c r="AL412" s="969">
        <v>14690</v>
      </c>
      <c r="AM412" s="964">
        <v>17.599999999999998</v>
      </c>
      <c r="AN412" s="959">
        <v>1.0900000000000001</v>
      </c>
      <c r="AO412" s="845">
        <f t="shared" si="111"/>
        <v>-8.1503212237370235</v>
      </c>
      <c r="AP412" s="846">
        <f t="shared" si="112"/>
        <v>17.670832622416825</v>
      </c>
      <c r="AQ412" s="680">
        <f t="shared" si="113"/>
        <v>76.352332842934928</v>
      </c>
      <c r="AR412" s="745">
        <f>INDEX(Historical!$C$7:$C$1452,MATCH(B412,Historical!$B$7:$B$1452,0))*IF(AH412="n/a",1.03,IF(AH412&lt;0,1.01,IF(AH412&gt;10,1.1,(1+AH412/100))))</f>
        <v>2.82402</v>
      </c>
      <c r="AS412" s="678">
        <f t="shared" si="114"/>
        <v>2.8963149120000002</v>
      </c>
      <c r="AT412" s="678">
        <f t="shared" si="118"/>
        <v>3.17146482864</v>
      </c>
      <c r="AU412" s="678">
        <f t="shared" si="118"/>
        <v>3.4727539873607998</v>
      </c>
      <c r="AV412" s="678">
        <f t="shared" si="118"/>
        <v>3.8026656161600756</v>
      </c>
      <c r="AW412" s="745">
        <f t="shared" si="115"/>
        <v>16.167219344160877</v>
      </c>
      <c r="AX412" s="854">
        <f t="shared" si="116"/>
        <v>12.040827693573304</v>
      </c>
      <c r="AY412" s="1090">
        <v>0.86</v>
      </c>
      <c r="AZ412" s="964">
        <v>9.9599999999999991</v>
      </c>
      <c r="BA412" s="964">
        <v>-14.7</v>
      </c>
      <c r="BB412" s="964">
        <v>-3.4099999999999997</v>
      </c>
      <c r="BC412" s="964">
        <v>0.45999999999999996</v>
      </c>
      <c r="BE412" s="701">
        <v>2003</v>
      </c>
      <c r="BF412" s="986" t="e">
        <f>#VALUE!</f>
        <v>#VALUE!</v>
      </c>
      <c r="BG412" s="972">
        <v>4.8</v>
      </c>
    </row>
    <row r="413" spans="1:59" ht="11.25" customHeight="1" x14ac:dyDescent="0.2">
      <c r="A413" s="645" t="s">
        <v>1349</v>
      </c>
      <c r="B413" s="651" t="s">
        <v>1350</v>
      </c>
      <c r="C413" s="1080" t="s">
        <v>124</v>
      </c>
      <c r="D413" s="1080" t="s">
        <v>4430</v>
      </c>
      <c r="E413" s="835">
        <v>9</v>
      </c>
      <c r="F413" s="554">
        <v>406</v>
      </c>
      <c r="G413" s="554" t="s">
        <v>38</v>
      </c>
      <c r="H413" s="554" t="s">
        <v>38</v>
      </c>
      <c r="I413" s="966">
        <v>40.36</v>
      </c>
      <c r="J413" s="745">
        <f t="shared" si="104"/>
        <v>4.9554013875123886</v>
      </c>
      <c r="K413" s="968">
        <v>0.5</v>
      </c>
      <c r="L413" s="679">
        <v>4</v>
      </c>
      <c r="M413" s="736">
        <f t="shared" si="105"/>
        <v>2</v>
      </c>
      <c r="N413" s="644" t="s">
        <v>150</v>
      </c>
      <c r="O413" s="838">
        <v>0.47499999999999998</v>
      </c>
      <c r="P413" s="958">
        <v>43418</v>
      </c>
      <c r="Q413" s="958">
        <v>43448</v>
      </c>
      <c r="R413" s="736">
        <f t="shared" si="106"/>
        <v>5.2631578947368478</v>
      </c>
      <c r="S413" s="802">
        <f>IF(INDEX(Historical!$D$7:$D$1452,MATCH(B413,Historical!$B$7:$B$1452,0))=0,"n/a",(INDEX(Historical!$C$7:$C$1452,MATCH(B413,Historical!$B$7:$B$1452,0))/INDEX(Historical!$D$7:$D$1452,MATCH(B413,Historical!$B$7:$B$1452,0))-1)*100)</f>
        <v>4.4880785413744961</v>
      </c>
      <c r="T413" s="802">
        <f>IF(INDEX(Historical!$F$7:$F$1452,MATCH(B413,Historical!$B$7:$B$1452,0))=0,"n/a",((INDEX(Historical!$C$7:$C$1452,MATCH(B413,Historical!$B$7:$B$1452,0))/INDEX(Historical!$F$7:$F$1452,MATCH(B413,Historical!$B$7:$B$1452,0)))^(1/3)-1)*100)</f>
        <v>8.9457818367183695</v>
      </c>
      <c r="U413" s="802">
        <f>IF(INDEX(Historical!$I$7:$I$1452,MATCH(B413,Historical!$B$7:$B$1452,0))=0,"n/a",((INDEX(Historical!$C$7:$C$1452,MATCH(B413,Historical!$B$7:$B$1452,0))/INDEX(Historical!$I$7:$I$1452,MATCH(B413,Historical!$B$7:$B$1452,0)))^(1/5)-1)*100)</f>
        <v>11.640256663686754</v>
      </c>
      <c r="V413" s="802">
        <f>IF(INDEX(Historical!$O$7:$O$1452,MATCH(B413,Historical!$B$7:$B$1452,0))=0,"n/a",((INDEX(Historical!$C$7:$C$1452,MATCH(B413,Historical!$B$7:$B$1452,0))/INDEX(Historical!$O$7:$O$1452,MATCH(B413,Historical!$B$7:$B$1452,0)))^(1/10)-1)*100)</f>
        <v>6.5646415182083473</v>
      </c>
      <c r="W413" s="803">
        <f t="shared" si="107"/>
        <v>1.7731747623080669</v>
      </c>
      <c r="X413" s="804">
        <f t="shared" si="108"/>
        <v>2.1556030858679174</v>
      </c>
      <c r="Y413" s="756"/>
      <c r="Z413" s="745">
        <f t="shared" si="109"/>
        <v>52.083333333333336</v>
      </c>
      <c r="AA413" s="678">
        <f t="shared" si="110"/>
        <v>10.510416666666666</v>
      </c>
      <c r="AB413" s="679">
        <v>12</v>
      </c>
      <c r="AC413" s="959">
        <v>3.84</v>
      </c>
      <c r="AD413" s="959">
        <v>0.82</v>
      </c>
      <c r="AE413" s="959">
        <v>0.74</v>
      </c>
      <c r="AF413" s="959">
        <v>2.34</v>
      </c>
      <c r="AG413" s="959" t="s">
        <v>138</v>
      </c>
      <c r="AH413" s="959">
        <v>10</v>
      </c>
      <c r="AI413" s="959">
        <v>5.01</v>
      </c>
      <c r="AJ413" s="959">
        <v>5.4</v>
      </c>
      <c r="AK413" s="959">
        <v>12.8</v>
      </c>
      <c r="AL413" s="969">
        <v>17030</v>
      </c>
      <c r="AM413" s="964">
        <v>0.1</v>
      </c>
      <c r="AN413" s="959">
        <v>1.6</v>
      </c>
      <c r="AO413" s="845">
        <f t="shared" si="111"/>
        <v>6.0852413845324786</v>
      </c>
      <c r="AP413" s="846">
        <f t="shared" si="112"/>
        <v>16.595658051199145</v>
      </c>
      <c r="AQ413" s="680">
        <f t="shared" si="113"/>
        <v>4.5506256955611724</v>
      </c>
      <c r="AR413" s="745">
        <f>INDEX(Historical!$C$7:$C$1452,MATCH(B413,Historical!$B$7:$B$1452,0))*IF(AH413="n/a",1.03,IF(AH413&lt;0,1.01,IF(AH413&gt;10,1.1,(1+AH413/100))))</f>
        <v>2.0487500000000005</v>
      </c>
      <c r="AS413" s="678">
        <f t="shared" si="114"/>
        <v>2.1513923750000008</v>
      </c>
      <c r="AT413" s="678">
        <f t="shared" si="118"/>
        <v>2.3665316125000011</v>
      </c>
      <c r="AU413" s="678">
        <f t="shared" si="118"/>
        <v>2.6031847737500016</v>
      </c>
      <c r="AV413" s="678">
        <f t="shared" si="118"/>
        <v>2.8635032511250018</v>
      </c>
      <c r="AW413" s="745">
        <f t="shared" si="115"/>
        <v>12.033362012375006</v>
      </c>
      <c r="AX413" s="854">
        <f t="shared" si="116"/>
        <v>29.815069406280987</v>
      </c>
      <c r="AY413" s="1090">
        <v>1.41</v>
      </c>
      <c r="AZ413" s="964">
        <v>7.48</v>
      </c>
      <c r="BA413" s="964">
        <v>-39.71</v>
      </c>
      <c r="BB413" s="964">
        <v>-8.2199999999999989</v>
      </c>
      <c r="BC413" s="964">
        <v>-19.950000000000003</v>
      </c>
      <c r="BE413" s="701">
        <v>2011</v>
      </c>
      <c r="BF413" s="986" t="e">
        <f>#VALUE!</f>
        <v>#VALUE!</v>
      </c>
      <c r="BG413" s="972" t="s">
        <v>138</v>
      </c>
    </row>
    <row r="414" spans="1:59" ht="11.25" customHeight="1" x14ac:dyDescent="0.2">
      <c r="A414" s="645" t="s">
        <v>641</v>
      </c>
      <c r="B414" s="651" t="s">
        <v>642</v>
      </c>
      <c r="C414" s="1080" t="s">
        <v>248</v>
      </c>
      <c r="D414" s="1080" t="s">
        <v>4441</v>
      </c>
      <c r="E414" s="835">
        <v>13</v>
      </c>
      <c r="F414" s="554">
        <v>288</v>
      </c>
      <c r="G414" s="554" t="s">
        <v>107</v>
      </c>
      <c r="H414" s="554" t="s">
        <v>107</v>
      </c>
      <c r="I414" s="966">
        <v>43.86</v>
      </c>
      <c r="J414" s="745">
        <f t="shared" si="104"/>
        <v>1.0715914272685818</v>
      </c>
      <c r="K414" s="968">
        <v>0.47</v>
      </c>
      <c r="L414" s="679">
        <v>1</v>
      </c>
      <c r="M414" s="736">
        <f t="shared" si="105"/>
        <v>0.47</v>
      </c>
      <c r="N414" s="644" t="s">
        <v>643</v>
      </c>
      <c r="O414" s="838">
        <v>0.43</v>
      </c>
      <c r="P414" s="958">
        <v>43250</v>
      </c>
      <c r="Q414" s="958">
        <v>43280</v>
      </c>
      <c r="R414" s="736">
        <f t="shared" si="106"/>
        <v>9.302325581395344</v>
      </c>
      <c r="S414" s="802">
        <f>IF(INDEX(Historical!$D$7:$D$1452,MATCH(B414,Historical!$B$7:$B$1452,0))=0,"n/a",(INDEX(Historical!$C$7:$C$1452,MATCH(B414,Historical!$B$7:$B$1452,0))/INDEX(Historical!$D$7:$D$1452,MATCH(B414,Historical!$B$7:$B$1452,0))-1)*100)</f>
        <v>4.8780487804878092</v>
      </c>
      <c r="T414" s="802">
        <f>IF(INDEX(Historical!$F$7:$F$1452,MATCH(B414,Historical!$B$7:$B$1452,0))=0,"n/a",((INDEX(Historical!$C$7:$C$1452,MATCH(B414,Historical!$B$7:$B$1452,0))/INDEX(Historical!$F$7:$F$1452,MATCH(B414,Historical!$B$7:$B$1452,0)))^(1/3)-1)*100)</f>
        <v>21.456027185364057</v>
      </c>
      <c r="U414" s="802">
        <f>IF(INDEX(Historical!$I$7:$I$1452,MATCH(B414,Historical!$B$7:$B$1452,0))=0,"n/a",((INDEX(Historical!$C$7:$C$1452,MATCH(B414,Historical!$B$7:$B$1452,0))/INDEX(Historical!$I$7:$I$1452,MATCH(B414,Historical!$B$7:$B$1452,0)))^(1/5)-1)*100)</f>
        <v>16.543402167042554</v>
      </c>
      <c r="V414" s="802">
        <f>IF(INDEX(Historical!$O$7:$O$1452,MATCH(B414,Historical!$B$7:$B$1452,0))=0,"n/a",((INDEX(Historical!$C$7:$C$1452,MATCH(B414,Historical!$B$7:$B$1452,0))/INDEX(Historical!$O$7:$O$1452,MATCH(B414,Historical!$B$7:$B$1452,0)))^(1/10)-1)*100)</f>
        <v>15.703593010346783</v>
      </c>
      <c r="W414" s="803">
        <f t="shared" si="107"/>
        <v>1.0534787902451648</v>
      </c>
      <c r="X414" s="804">
        <f t="shared" si="108"/>
        <v>1.0275405072697237</v>
      </c>
      <c r="Y414" s="967"/>
      <c r="Z414" s="745">
        <f t="shared" si="109"/>
        <v>16.095890410958905</v>
      </c>
      <c r="AA414" s="678">
        <f t="shared" si="110"/>
        <v>15.020547945205479</v>
      </c>
      <c r="AB414" s="679">
        <v>11</v>
      </c>
      <c r="AC414" s="959">
        <v>2.92</v>
      </c>
      <c r="AD414" s="959">
        <v>1.81</v>
      </c>
      <c r="AE414" s="959">
        <v>2.83</v>
      </c>
      <c r="AF414" s="959">
        <v>1.18</v>
      </c>
      <c r="AG414" s="959">
        <v>17.299999999999997</v>
      </c>
      <c r="AH414" s="959">
        <v>49.5</v>
      </c>
      <c r="AI414" s="959">
        <v>10.440000000000001</v>
      </c>
      <c r="AJ414" s="959">
        <v>16.100000000000001</v>
      </c>
      <c r="AK414" s="959">
        <v>8.3000000000000007</v>
      </c>
      <c r="AL414" s="969">
        <v>2000</v>
      </c>
      <c r="AM414" s="964">
        <v>1.0999999999999999</v>
      </c>
      <c r="AN414" s="959">
        <v>0.16</v>
      </c>
      <c r="AO414" s="845">
        <f t="shared" si="111"/>
        <v>2.5944456491056584</v>
      </c>
      <c r="AP414" s="846">
        <f t="shared" si="112"/>
        <v>17.614993594311137</v>
      </c>
      <c r="AQ414" s="680">
        <f t="shared" si="113"/>
        <v>-11.245040012546747</v>
      </c>
      <c r="AR414" s="745">
        <f>INDEX(Historical!$C$7:$C$1452,MATCH(B414,Historical!$B$7:$B$1452,0))*IF(AH414="n/a",1.03,IF(AH414&lt;0,1.01,IF(AH414&gt;10,1.1,(1+AH414/100))))</f>
        <v>0.47300000000000003</v>
      </c>
      <c r="AS414" s="678">
        <f t="shared" si="114"/>
        <v>0.5203000000000001</v>
      </c>
      <c r="AT414" s="678">
        <f t="shared" si="118"/>
        <v>0.56348490000000007</v>
      </c>
      <c r="AU414" s="678">
        <f t="shared" si="118"/>
        <v>0.6102541467</v>
      </c>
      <c r="AV414" s="678">
        <f t="shared" si="118"/>
        <v>0.66090524087610003</v>
      </c>
      <c r="AW414" s="745">
        <f t="shared" si="115"/>
        <v>2.8279442875761003</v>
      </c>
      <c r="AX414" s="854">
        <f t="shared" si="116"/>
        <v>6.4476613943823535</v>
      </c>
      <c r="AY414" s="1090">
        <v>0.9</v>
      </c>
      <c r="AZ414" s="964">
        <v>24.89</v>
      </c>
      <c r="BA414" s="964">
        <v>-12.19</v>
      </c>
      <c r="BB414" s="964">
        <v>7.24</v>
      </c>
      <c r="BC414" s="964">
        <v>3.52</v>
      </c>
      <c r="BE414" s="701">
        <v>2006</v>
      </c>
      <c r="BF414" s="986" t="e">
        <f>#VALUE!</f>
        <v>#VALUE!</v>
      </c>
      <c r="BG414" s="972">
        <v>12</v>
      </c>
    </row>
    <row r="415" spans="1:59" ht="11.25" customHeight="1" x14ac:dyDescent="0.2">
      <c r="A415" s="645" t="s">
        <v>1351</v>
      </c>
      <c r="B415" s="651" t="s">
        <v>1352</v>
      </c>
      <c r="C415" s="1080" t="s">
        <v>4431</v>
      </c>
      <c r="D415" s="1080" t="s">
        <v>526</v>
      </c>
      <c r="E415" s="835">
        <v>6</v>
      </c>
      <c r="F415" s="554">
        <v>689</v>
      </c>
      <c r="G415" s="554" t="s">
        <v>116</v>
      </c>
      <c r="H415" s="554" t="s">
        <v>116</v>
      </c>
      <c r="I415" s="966">
        <v>20.63</v>
      </c>
      <c r="J415" s="745">
        <f t="shared" si="104"/>
        <v>4.0717401841977701</v>
      </c>
      <c r="K415" s="968">
        <v>0.21</v>
      </c>
      <c r="L415" s="679">
        <v>4</v>
      </c>
      <c r="M415" s="736">
        <f t="shared" si="105"/>
        <v>0.84</v>
      </c>
      <c r="N415" s="644" t="s">
        <v>150</v>
      </c>
      <c r="O415" s="838">
        <v>0.18</v>
      </c>
      <c r="P415" s="695">
        <v>43159</v>
      </c>
      <c r="Q415" s="695">
        <v>43174</v>
      </c>
      <c r="R415" s="736">
        <f t="shared" si="106"/>
        <v>16.666666666666664</v>
      </c>
      <c r="S415" s="802">
        <f>IF(INDEX(Historical!$D$7:$D$1452,MATCH(B415,Historical!$B$7:$B$1452,0))=0,"n/a",(INDEX(Historical!$C$7:$C$1452,MATCH(B415,Historical!$B$7:$B$1452,0))/INDEX(Historical!$D$7:$D$1452,MATCH(B415,Historical!$B$7:$B$1452,0))-1)*100)</f>
        <v>19.999999999999996</v>
      </c>
      <c r="T415" s="802">
        <f>IF(INDEX(Historical!$F$7:$F$1452,MATCH(B415,Historical!$B$7:$B$1452,0))=0,"n/a",((INDEX(Historical!$C$7:$C$1452,MATCH(B415,Historical!$B$7:$B$1452,0))/INDEX(Historical!$F$7:$F$1452,MATCH(B415,Historical!$B$7:$B$1452,0)))^(1/3)-1)*100)</f>
        <v>23.741763181570306</v>
      </c>
      <c r="U415" s="802">
        <f>IF(INDEX(Historical!$I$7:$I$1452,MATCH(B415,Historical!$B$7:$B$1452,0))=0,"n/a",((INDEX(Historical!$C$7:$C$1452,MATCH(B415,Historical!$B$7:$B$1452,0))/INDEX(Historical!$I$7:$I$1452,MATCH(B415,Historical!$B$7:$B$1452,0)))^(1/5)-1)*100)</f>
        <v>24.573093961551741</v>
      </c>
      <c r="V415" s="802" t="str">
        <f>IF(INDEX(Historical!$O$7:$O$1452,MATCH(B415,Historical!$B$7:$B$1452,0))=0,"n/a",((INDEX(Historical!$C$7:$C$1452,MATCH(B415,Historical!$B$7:$B$1452,0))/INDEX(Historical!$O$7:$O$1452,MATCH(B415,Historical!$B$7:$B$1452,0)))^(1/10)-1)*100)</f>
        <v>n/a</v>
      </c>
      <c r="W415" s="803" t="str">
        <f t="shared" si="107"/>
        <v>n/a</v>
      </c>
      <c r="X415" s="804">
        <f t="shared" si="108"/>
        <v>3.1503966617374028</v>
      </c>
      <c r="Y415" s="651"/>
      <c r="Z415" s="745">
        <f t="shared" si="109"/>
        <v>57.142857142857139</v>
      </c>
      <c r="AA415" s="678">
        <f t="shared" si="110"/>
        <v>14.034013605442176</v>
      </c>
      <c r="AB415" s="679">
        <v>12</v>
      </c>
      <c r="AC415" s="959">
        <v>1.47</v>
      </c>
      <c r="AD415" s="959">
        <v>1.88</v>
      </c>
      <c r="AE415" s="959">
        <v>0.88</v>
      </c>
      <c r="AF415" s="959">
        <v>3.69</v>
      </c>
      <c r="AG415" s="959">
        <v>28.599999999999998</v>
      </c>
      <c r="AH415" s="959">
        <v>-8.4</v>
      </c>
      <c r="AI415" s="959">
        <v>3.6799999999999997</v>
      </c>
      <c r="AJ415" s="959">
        <v>7.8</v>
      </c>
      <c r="AK415" s="959">
        <v>7.5</v>
      </c>
      <c r="AL415" s="969">
        <v>8090</v>
      </c>
      <c r="AM415" s="964">
        <v>0.3</v>
      </c>
      <c r="AN415" s="959">
        <v>1.56</v>
      </c>
      <c r="AO415" s="845">
        <f t="shared" si="111"/>
        <v>14.610820540307337</v>
      </c>
      <c r="AP415" s="846">
        <f t="shared" si="112"/>
        <v>28.644834145749513</v>
      </c>
      <c r="AQ415" s="680">
        <f t="shared" si="113"/>
        <v>51.709532702876551</v>
      </c>
      <c r="AR415" s="745">
        <f>INDEX(Historical!$C$7:$C$1452,MATCH(B415,Historical!$B$7:$B$1452,0))*IF(AH415="n/a",1.03,IF(AH415&lt;0,1.01,IF(AH415&gt;10,1.1,(1+AH415/100))))</f>
        <v>0.72719999999999996</v>
      </c>
      <c r="AS415" s="678">
        <f t="shared" si="114"/>
        <v>0.7539609599999999</v>
      </c>
      <c r="AT415" s="678">
        <f t="shared" si="118"/>
        <v>0.81050803199999988</v>
      </c>
      <c r="AU415" s="678">
        <f t="shared" si="118"/>
        <v>0.87129613439999987</v>
      </c>
      <c r="AV415" s="678">
        <f t="shared" si="118"/>
        <v>0.93664334447999986</v>
      </c>
      <c r="AW415" s="745">
        <f t="shared" si="115"/>
        <v>4.0996084708799998</v>
      </c>
      <c r="AX415" s="854">
        <f t="shared" si="116"/>
        <v>19.872072083761513</v>
      </c>
      <c r="AY415" s="1090">
        <v>1.08</v>
      </c>
      <c r="AZ415" s="964">
        <v>7.7299999999999995</v>
      </c>
      <c r="BA415" s="964">
        <v>-20.68</v>
      </c>
      <c r="BB415" s="964">
        <v>-10.11</v>
      </c>
      <c r="BC415" s="964">
        <v>-10.32</v>
      </c>
      <c r="BE415" s="701">
        <v>2013</v>
      </c>
      <c r="BF415" s="986" t="e">
        <f>#VALUE!</f>
        <v>#VALUE!</v>
      </c>
      <c r="BG415" s="972">
        <v>4.8</v>
      </c>
    </row>
    <row r="416" spans="1:59" ht="11.25" customHeight="1" x14ac:dyDescent="0.2">
      <c r="A416" s="566" t="s">
        <v>1353</v>
      </c>
      <c r="B416" s="651" t="s">
        <v>1354</v>
      </c>
      <c r="C416" s="1080" t="s">
        <v>4277</v>
      </c>
      <c r="D416" s="1080" t="s">
        <v>4457</v>
      </c>
      <c r="E416" s="835">
        <v>8</v>
      </c>
      <c r="F416" s="554">
        <v>541</v>
      </c>
      <c r="G416" s="554" t="s">
        <v>107</v>
      </c>
      <c r="H416" s="554" t="s">
        <v>107</v>
      </c>
      <c r="I416" s="966">
        <v>196.85</v>
      </c>
      <c r="J416" s="745">
        <f t="shared" si="104"/>
        <v>0.95504191008382011</v>
      </c>
      <c r="K416" s="968">
        <v>0.47</v>
      </c>
      <c r="L416" s="679">
        <v>4</v>
      </c>
      <c r="M416" s="736">
        <f t="shared" si="105"/>
        <v>1.88</v>
      </c>
      <c r="N416" s="644" t="s">
        <v>383</v>
      </c>
      <c r="O416" s="838">
        <v>0.39</v>
      </c>
      <c r="P416" s="958">
        <v>43382</v>
      </c>
      <c r="Q416" s="958">
        <v>43391</v>
      </c>
      <c r="R416" s="736">
        <f t="shared" si="106"/>
        <v>20.5128205128205</v>
      </c>
      <c r="S416" s="802">
        <f>IF(INDEX(Historical!$D$7:$D$1452,MATCH(B416,Historical!$B$7:$B$1452,0))=0,"n/a",(INDEX(Historical!$C$7:$C$1452,MATCH(B416,Historical!$B$7:$B$1452,0))/INDEX(Historical!$D$7:$D$1452,MATCH(B416,Historical!$B$7:$B$1452,0))-1)*100)</f>
        <v>13.709677419354849</v>
      </c>
      <c r="T416" s="802">
        <f>IF(INDEX(Historical!$F$7:$F$1452,MATCH(B416,Historical!$B$7:$B$1452,0))=0,"n/a",((INDEX(Historical!$C$7:$C$1452,MATCH(B416,Historical!$B$7:$B$1452,0))/INDEX(Historical!$F$7:$F$1452,MATCH(B416,Historical!$B$7:$B$1452,0)))^(1/3)-1)*100)</f>
        <v>19.803200461179536</v>
      </c>
      <c r="U416" s="802">
        <f>IF(INDEX(Historical!$I$7:$I$1452,MATCH(B416,Historical!$B$7:$B$1452,0))=0,"n/a",((INDEX(Historical!$C$7:$C$1452,MATCH(B416,Historical!$B$7:$B$1452,0))/INDEX(Historical!$I$7:$I$1452,MATCH(B416,Historical!$B$7:$B$1452,0)))^(1/5)-1)*100)</f>
        <v>17.859741609315805</v>
      </c>
      <c r="V416" s="802" t="str">
        <f>IF(INDEX(Historical!$O$7:$O$1452,MATCH(B416,Historical!$B$7:$B$1452,0))=0,"n/a",((INDEX(Historical!$C$7:$C$1452,MATCH(B416,Historical!$B$7:$B$1452,0))/INDEX(Historical!$O$7:$O$1452,MATCH(B416,Historical!$B$7:$B$1452,0)))^(1/10)-1)*100)</f>
        <v>n/a</v>
      </c>
      <c r="W416" s="803" t="str">
        <f t="shared" si="107"/>
        <v>n/a</v>
      </c>
      <c r="X416" s="804">
        <f t="shared" si="108"/>
        <v>1.4287793287452644</v>
      </c>
      <c r="Y416" s="764"/>
      <c r="Z416" s="745">
        <f t="shared" si="109"/>
        <v>37.75100401606425</v>
      </c>
      <c r="AA416" s="678">
        <f t="shared" si="110"/>
        <v>39.528112449799195</v>
      </c>
      <c r="AB416" s="679">
        <v>7</v>
      </c>
      <c r="AC416" s="959">
        <v>4.9800000000000004</v>
      </c>
      <c r="AD416" s="959">
        <v>2.72</v>
      </c>
      <c r="AE416" s="639">
        <v>8.52</v>
      </c>
      <c r="AF416" s="959">
        <v>18.399999999999999</v>
      </c>
      <c r="AG416" s="959">
        <v>55.400000000000006</v>
      </c>
      <c r="AH416" s="959">
        <v>29.099999999999998</v>
      </c>
      <c r="AI416" s="959">
        <v>12.93</v>
      </c>
      <c r="AJ416" s="959">
        <v>12.5</v>
      </c>
      <c r="AK416" s="959">
        <v>14.549999999999999</v>
      </c>
      <c r="AL416" s="969">
        <v>51940</v>
      </c>
      <c r="AM416" s="964">
        <v>0.1</v>
      </c>
      <c r="AN416" s="959">
        <v>0.15</v>
      </c>
      <c r="AO416" s="845">
        <f t="shared" si="111"/>
        <v>-20.71332893039957</v>
      </c>
      <c r="AP416" s="846">
        <f t="shared" si="112"/>
        <v>18.814783519399626</v>
      </c>
      <c r="AQ416" s="680">
        <f t="shared" si="113"/>
        <v>468.55265331319043</v>
      </c>
      <c r="AR416" s="745">
        <f>INDEX(Historical!$C$7:$C$1452,MATCH(B416,Historical!$B$7:$B$1452,0))*IF(AH416="n/a",1.03,IF(AH416&lt;0,1.01,IF(AH416&gt;10,1.1,(1+AH416/100))))</f>
        <v>1.5510000000000004</v>
      </c>
      <c r="AS416" s="678">
        <f t="shared" si="114"/>
        <v>1.7061000000000006</v>
      </c>
      <c r="AT416" s="678">
        <f t="shared" si="118"/>
        <v>1.8767100000000008</v>
      </c>
      <c r="AU416" s="678">
        <f t="shared" si="118"/>
        <v>2.0643810000000009</v>
      </c>
      <c r="AV416" s="678">
        <f t="shared" si="118"/>
        <v>2.2708191000000011</v>
      </c>
      <c r="AW416" s="745">
        <f t="shared" si="115"/>
        <v>9.4690101000000038</v>
      </c>
      <c r="AX416" s="854">
        <f t="shared" si="116"/>
        <v>4.8102667513335051</v>
      </c>
      <c r="AY416" s="1090">
        <v>1.18</v>
      </c>
      <c r="AZ416" s="964">
        <v>30.86</v>
      </c>
      <c r="BA416" s="964">
        <v>-15.09</v>
      </c>
      <c r="BB416" s="964">
        <v>-4.43</v>
      </c>
      <c r="BC416" s="964">
        <v>-3.1300000000000003</v>
      </c>
      <c r="BE416" s="701">
        <v>2011</v>
      </c>
      <c r="BF416" s="986" t="e">
        <f>#VALUE!</f>
        <v>#VALUE!</v>
      </c>
      <c r="BG416" s="972">
        <v>24.3</v>
      </c>
    </row>
    <row r="417" spans="1:59" ht="11.25" customHeight="1" x14ac:dyDescent="0.2">
      <c r="A417" s="566" t="s">
        <v>1355</v>
      </c>
      <c r="B417" s="651" t="s">
        <v>1356</v>
      </c>
      <c r="C417" s="1080" t="s">
        <v>109</v>
      </c>
      <c r="D417" s="1080" t="s">
        <v>4423</v>
      </c>
      <c r="E417" s="835">
        <v>9</v>
      </c>
      <c r="F417" s="554">
        <v>372</v>
      </c>
      <c r="G417" s="554" t="s">
        <v>116</v>
      </c>
      <c r="H417" s="554" t="s">
        <v>116</v>
      </c>
      <c r="I417" s="966">
        <v>16.739999999999998</v>
      </c>
      <c r="J417" s="745">
        <f t="shared" si="104"/>
        <v>7.1684587813620082</v>
      </c>
      <c r="K417" s="968">
        <v>0.3</v>
      </c>
      <c r="L417" s="679">
        <v>4</v>
      </c>
      <c r="M417" s="736">
        <f t="shared" si="105"/>
        <v>1.2</v>
      </c>
      <c r="N417" s="644" t="s">
        <v>120</v>
      </c>
      <c r="O417" s="838">
        <v>0.28999999999999998</v>
      </c>
      <c r="P417" s="958">
        <v>43230</v>
      </c>
      <c r="Q417" s="958">
        <v>43252</v>
      </c>
      <c r="R417" s="736">
        <f t="shared" si="106"/>
        <v>3.4482758620689689</v>
      </c>
      <c r="S417" s="802">
        <f>IF(INDEX(Historical!$D$7:$D$1452,MATCH(B417,Historical!$B$7:$B$1452,0))=0,"n/a",(INDEX(Historical!$C$7:$C$1452,MATCH(B417,Historical!$B$7:$B$1452,0))/INDEX(Historical!$D$7:$D$1452,MATCH(B417,Historical!$B$7:$B$1452,0))-1)*100)</f>
        <v>3.603603603603589</v>
      </c>
      <c r="T417" s="802">
        <f>IF(INDEX(Historical!$F$7:$F$1452,MATCH(B417,Historical!$B$7:$B$1452,0))=0,"n/a",((INDEX(Historical!$C$7:$C$1452,MATCH(B417,Historical!$B$7:$B$1452,0))/INDEX(Historical!$F$7:$F$1452,MATCH(B417,Historical!$B$7:$B$1452,0)))^(1/3)-1)*100)</f>
        <v>5.6568701546746425</v>
      </c>
      <c r="U417" s="802">
        <f>IF(INDEX(Historical!$I$7:$I$1452,MATCH(B417,Historical!$B$7:$B$1452,0))=0,"n/a",((INDEX(Historical!$C$7:$C$1452,MATCH(B417,Historical!$B$7:$B$1452,0))/INDEX(Historical!$I$7:$I$1452,MATCH(B417,Historical!$B$7:$B$1452,0)))^(1/5)-1)*100)</f>
        <v>12.435530480826129</v>
      </c>
      <c r="V417" s="802">
        <f>IF(INDEX(Historical!$O$7:$O$1452,MATCH(B417,Historical!$B$7:$B$1452,0))=0,"n/a",((INDEX(Historical!$C$7:$C$1452,MATCH(B417,Historical!$B$7:$B$1452,0))/INDEX(Historical!$O$7:$O$1452,MATCH(B417,Historical!$B$7:$B$1452,0)))^(1/10)-1)*100)</f>
        <v>11.947781134001989</v>
      </c>
      <c r="W417" s="803">
        <f t="shared" si="107"/>
        <v>1.0408234249819042</v>
      </c>
      <c r="X417" s="804">
        <f t="shared" si="108"/>
        <v>1.1408743560390944</v>
      </c>
      <c r="Y417" s="759"/>
      <c r="Z417" s="745">
        <f t="shared" si="109"/>
        <v>47.244094488188978</v>
      </c>
      <c r="AA417" s="678">
        <f t="shared" si="110"/>
        <v>6.5905511811023612</v>
      </c>
      <c r="AB417" s="679">
        <v>12</v>
      </c>
      <c r="AC417" s="959">
        <v>2.54</v>
      </c>
      <c r="AD417" s="959">
        <v>1.45</v>
      </c>
      <c r="AE417" s="959">
        <v>1.29</v>
      </c>
      <c r="AF417" s="959">
        <v>0.77</v>
      </c>
      <c r="AG417" s="959">
        <v>13.3</v>
      </c>
      <c r="AH417" s="959">
        <v>18.099999999999998</v>
      </c>
      <c r="AI417" s="959">
        <v>0</v>
      </c>
      <c r="AJ417" s="959">
        <v>10.9</v>
      </c>
      <c r="AK417" s="959">
        <v>4.5600000000000005</v>
      </c>
      <c r="AL417" s="969">
        <v>7010</v>
      </c>
      <c r="AM417" s="964">
        <v>0.5</v>
      </c>
      <c r="AN417" s="959">
        <v>0.85</v>
      </c>
      <c r="AO417" s="845">
        <f t="shared" si="111"/>
        <v>13.013438081085775</v>
      </c>
      <c r="AP417" s="846">
        <f t="shared" si="112"/>
        <v>19.603989262188136</v>
      </c>
      <c r="AQ417" s="680">
        <f t="shared" si="113"/>
        <v>-52.508600032572829</v>
      </c>
      <c r="AR417" s="745">
        <f>INDEX(Historical!$C$7:$C$1452,MATCH(B417,Historical!$B$7:$B$1452,0))*IF(AH417="n/a",1.03,IF(AH417&lt;0,1.01,IF(AH417&gt;10,1.1,(1+AH417/100))))</f>
        <v>1.2649999999999999</v>
      </c>
      <c r="AS417" s="678">
        <f t="shared" si="114"/>
        <v>1.2649999999999999</v>
      </c>
      <c r="AT417" s="678">
        <f t="shared" si="118"/>
        <v>1.322684</v>
      </c>
      <c r="AU417" s="678">
        <f t="shared" si="118"/>
        <v>1.3829983904000001</v>
      </c>
      <c r="AV417" s="678">
        <f t="shared" si="118"/>
        <v>1.4460631170022402</v>
      </c>
      <c r="AW417" s="745">
        <f t="shared" si="115"/>
        <v>6.6817455074022405</v>
      </c>
      <c r="AX417" s="854">
        <f t="shared" si="116"/>
        <v>39.914847714469779</v>
      </c>
      <c r="AY417" s="1090">
        <v>1.5</v>
      </c>
      <c r="AZ417" s="964">
        <v>8.84</v>
      </c>
      <c r="BA417" s="964">
        <v>-56.44</v>
      </c>
      <c r="BB417" s="964">
        <v>-14.78</v>
      </c>
      <c r="BC417" s="964">
        <v>-33.21</v>
      </c>
      <c r="BE417" s="701">
        <v>2010</v>
      </c>
      <c r="BF417" s="986" t="e">
        <f>#VALUE!</f>
        <v>#VALUE!</v>
      </c>
      <c r="BG417" s="972">
        <v>3.6999999999999997</v>
      </c>
    </row>
    <row r="418" spans="1:59" ht="11.25" customHeight="1" x14ac:dyDescent="0.2">
      <c r="A418" s="667" t="s">
        <v>4012</v>
      </c>
      <c r="B418" s="651" t="s">
        <v>4013</v>
      </c>
      <c r="C418" s="1080" t="s">
        <v>109</v>
      </c>
      <c r="D418" s="1080" t="s">
        <v>4427</v>
      </c>
      <c r="E418" s="835">
        <v>6</v>
      </c>
      <c r="F418" s="554">
        <v>770</v>
      </c>
      <c r="G418" s="554" t="s">
        <v>107</v>
      </c>
      <c r="H418" s="554" t="s">
        <v>107</v>
      </c>
      <c r="I418" s="966">
        <v>24.8</v>
      </c>
      <c r="J418" s="745">
        <f t="shared" si="104"/>
        <v>0.80645161290322576</v>
      </c>
      <c r="K418" s="968">
        <v>0.05</v>
      </c>
      <c r="L418" s="679">
        <v>4</v>
      </c>
      <c r="M418" s="736">
        <f t="shared" si="105"/>
        <v>0.2</v>
      </c>
      <c r="N418" s="644" t="s">
        <v>728</v>
      </c>
      <c r="O418" s="838">
        <v>4.4999999999999998E-2</v>
      </c>
      <c r="P418" s="958">
        <v>43462</v>
      </c>
      <c r="Q418" s="958">
        <v>43496</v>
      </c>
      <c r="R418" s="736">
        <f t="shared" si="106"/>
        <v>11.111111111111121</v>
      </c>
      <c r="S418" s="802">
        <f>IF(INDEX(Historical!$D$7:$D$1452,MATCH(B418,Historical!$B$7:$B$1452,0))=0,"n/a",(INDEX(Historical!$C$7:$C$1452,MATCH(B418,Historical!$B$7:$B$1452,0))/INDEX(Historical!$D$7:$D$1452,MATCH(B418,Historical!$B$7:$B$1452,0))-1)*100)</f>
        <v>210.88082901554407</v>
      </c>
      <c r="T418" s="802">
        <f>IF(INDEX(Historical!$F$7:$F$1452,MATCH(B418,Historical!$B$7:$B$1452,0))=0,"n/a",((INDEX(Historical!$C$7:$C$1452,MATCH(B418,Historical!$B$7:$B$1452,0))/INDEX(Historical!$F$7:$F$1452,MATCH(B418,Historical!$B$7:$B$1452,0)))^(1/3)-1)*100)</f>
        <v>160.3499175330688</v>
      </c>
      <c r="U418" s="802" t="str">
        <f>IF(INDEX(Historical!$I$7:$I$1452,MATCH(B418,Historical!$B$7:$B$1452,0))=0,"n/a",((INDEX(Historical!$C$7:$C$1452,MATCH(B418,Historical!$B$7:$B$1452,0))/INDEX(Historical!$I$7:$I$1452,MATCH(B418,Historical!$B$7:$B$1452,0)))^(1/5)-1)*100)</f>
        <v>n/a</v>
      </c>
      <c r="V418" s="802" t="str">
        <f>IF(INDEX(Historical!$O$7:$O$1452,MATCH(B418,Historical!$B$7:$B$1452,0))=0,"n/a",((INDEX(Historical!$C$7:$C$1452,MATCH(B418,Historical!$B$7:$B$1452,0))/INDEX(Historical!$O$7:$O$1452,MATCH(B418,Historical!$B$7:$B$1452,0)))^(1/10)-1)*100)</f>
        <v>n/a</v>
      </c>
      <c r="W418" s="803" t="str">
        <f t="shared" si="107"/>
        <v>n/a</v>
      </c>
      <c r="X418" s="804" t="str">
        <f t="shared" si="108"/>
        <v>n/a</v>
      </c>
      <c r="Y418" s="967" t="s">
        <v>4072</v>
      </c>
      <c r="Z418" s="745">
        <f t="shared" si="109"/>
        <v>14.184397163120568</v>
      </c>
      <c r="AA418" s="678">
        <f t="shared" si="110"/>
        <v>17.588652482269506</v>
      </c>
      <c r="AB418" s="679">
        <v>12</v>
      </c>
      <c r="AC418" s="959">
        <v>1.41</v>
      </c>
      <c r="AD418" s="959" t="s">
        <v>138</v>
      </c>
      <c r="AE418" s="959">
        <v>3.21</v>
      </c>
      <c r="AF418" s="959">
        <v>1.33</v>
      </c>
      <c r="AG418" s="959">
        <v>7.1999999999999993</v>
      </c>
      <c r="AH418" s="959">
        <v>-8.7999999999999989</v>
      </c>
      <c r="AI418" s="959">
        <v>20.239999999999998</v>
      </c>
      <c r="AJ418" s="959">
        <v>23.799999999999997</v>
      </c>
      <c r="AK418" s="959" t="s">
        <v>138</v>
      </c>
      <c r="AL418" s="969">
        <v>224.69</v>
      </c>
      <c r="AM418" s="964">
        <v>6.2</v>
      </c>
      <c r="AN418" s="959">
        <v>0.13</v>
      </c>
      <c r="AO418" s="845" t="str">
        <f t="shared" si="111"/>
        <v>n/a</v>
      </c>
      <c r="AP418" s="846" t="str">
        <f t="shared" si="112"/>
        <v>n/a</v>
      </c>
      <c r="AQ418" s="680">
        <f t="shared" si="113"/>
        <v>1.964934716506983</v>
      </c>
      <c r="AR418" s="745">
        <f>INDEX(Historical!$C$7:$C$1452,MATCH(B418,Historical!$B$7:$B$1452,0))*IF(AH418="n/a",1.03,IF(AH418&lt;0,1.01,IF(AH418&gt;10,1.1,(1+AH418/100))))</f>
        <v>0.1212</v>
      </c>
      <c r="AS418" s="678">
        <f t="shared" si="114"/>
        <v>0.13332000000000002</v>
      </c>
      <c r="AT418" s="678">
        <f t="shared" si="118"/>
        <v>0.13731960000000001</v>
      </c>
      <c r="AU418" s="678">
        <f t="shared" si="118"/>
        <v>0.14143918800000002</v>
      </c>
      <c r="AV418" s="678">
        <f t="shared" si="118"/>
        <v>0.14568236364000003</v>
      </c>
      <c r="AW418" s="745">
        <f t="shared" si="115"/>
        <v>0.67896115164000004</v>
      </c>
      <c r="AX418" s="854">
        <f t="shared" si="116"/>
        <v>2.7377465791935487</v>
      </c>
      <c r="AY418" s="1090">
        <v>0.55000000000000004</v>
      </c>
      <c r="AZ418" s="964">
        <v>27.26</v>
      </c>
      <c r="BA418" s="964">
        <v>-17.059999999999999</v>
      </c>
      <c r="BB418" s="964">
        <v>0.26</v>
      </c>
      <c r="BC418" s="964">
        <v>-5.82</v>
      </c>
      <c r="BE418" s="701">
        <v>2014</v>
      </c>
      <c r="BF418" s="986" t="e">
        <f>#VALUE!</f>
        <v>#VALUE!</v>
      </c>
      <c r="BG418" s="972">
        <v>0.70000000000000007</v>
      </c>
    </row>
    <row r="419" spans="1:59" s="882" customFormat="1" ht="11.25" customHeight="1" x14ac:dyDescent="0.2">
      <c r="A419" s="740" t="s">
        <v>1357</v>
      </c>
      <c r="B419" s="890" t="s">
        <v>1358</v>
      </c>
      <c r="C419" s="1080" t="s">
        <v>109</v>
      </c>
      <c r="D419" s="1080" t="s">
        <v>4427</v>
      </c>
      <c r="E419" s="862">
        <v>7</v>
      </c>
      <c r="F419" s="554">
        <v>638</v>
      </c>
      <c r="G419" s="1179" t="s">
        <v>107</v>
      </c>
      <c r="H419" s="1179" t="s">
        <v>107</v>
      </c>
      <c r="I419" s="863">
        <v>10.4</v>
      </c>
      <c r="J419" s="864">
        <f t="shared" si="104"/>
        <v>4.2307692307692299</v>
      </c>
      <c r="K419" s="865">
        <v>0.11</v>
      </c>
      <c r="L419" s="866">
        <v>4</v>
      </c>
      <c r="M419" s="867">
        <f t="shared" si="105"/>
        <v>0.44</v>
      </c>
      <c r="N419" s="868" t="s">
        <v>652</v>
      </c>
      <c r="O419" s="869">
        <v>0.09</v>
      </c>
      <c r="P419" s="870">
        <v>43412</v>
      </c>
      <c r="Q419" s="870">
        <v>43427</v>
      </c>
      <c r="R419" s="867">
        <f t="shared" si="106"/>
        <v>22.222222222222225</v>
      </c>
      <c r="S419" s="802">
        <f>IF(INDEX(Historical!$D$7:$D$1452,MATCH(B419,Historical!$B$7:$B$1452,0))=0,"n/a",(INDEX(Historical!$C$7:$C$1452,MATCH(B419,Historical!$B$7:$B$1452,0))/INDEX(Historical!$D$7:$D$1452,MATCH(B419,Historical!$B$7:$B$1452,0))-1)*100)</f>
        <v>26.923076923076895</v>
      </c>
      <c r="T419" s="802">
        <f>IF(INDEX(Historical!$F$7:$F$1452,MATCH(B419,Historical!$B$7:$B$1452,0))=0,"n/a",((INDEX(Historical!$C$7:$C$1452,MATCH(B419,Historical!$B$7:$B$1452,0))/INDEX(Historical!$F$7:$F$1452,MATCH(B419,Historical!$B$7:$B$1452,0)))^(1/3)-1)*100)</f>
        <v>40.398992345318497</v>
      </c>
      <c r="U419" s="802">
        <f>IF(INDEX(Historical!$I$7:$I$1452,MATCH(B419,Historical!$B$7:$B$1452,0))=0,"n/a",((INDEX(Historical!$C$7:$C$1452,MATCH(B419,Historical!$B$7:$B$1452,0))/INDEX(Historical!$I$7:$I$1452,MATCH(B419,Historical!$B$7:$B$1452,0)))^(1/5)-1)*100)</f>
        <v>75.858347293405643</v>
      </c>
      <c r="V419" s="802" t="str">
        <f>IF(INDEX(Historical!$O$7:$O$1452,MATCH(B419,Historical!$B$7:$B$1452,0))=0,"n/a",((INDEX(Historical!$C$7:$C$1452,MATCH(B419,Historical!$B$7:$B$1452,0))/INDEX(Historical!$O$7:$O$1452,MATCH(B419,Historical!$B$7:$B$1452,0)))^(1/10)-1)*100)</f>
        <v>n/a</v>
      </c>
      <c r="W419" s="871" t="str">
        <f t="shared" si="107"/>
        <v>n/a</v>
      </c>
      <c r="X419" s="872">
        <f t="shared" si="108"/>
        <v>5.7036351348425294</v>
      </c>
      <c r="Y419" s="883"/>
      <c r="Z419" s="864">
        <f t="shared" si="109"/>
        <v>58.666666666666664</v>
      </c>
      <c r="AA419" s="874">
        <f t="shared" si="110"/>
        <v>13.866666666666667</v>
      </c>
      <c r="AB419" s="866">
        <v>12</v>
      </c>
      <c r="AC419" s="875">
        <v>0.75</v>
      </c>
      <c r="AD419" s="875">
        <v>1.1599999999999999</v>
      </c>
      <c r="AE419" s="875">
        <v>3.27</v>
      </c>
      <c r="AF419" s="893">
        <v>0.96</v>
      </c>
      <c r="AG419" s="875">
        <v>5.3</v>
      </c>
      <c r="AH419" s="875">
        <v>-5.6000000000000005</v>
      </c>
      <c r="AI419" s="875">
        <v>0.77</v>
      </c>
      <c r="AJ419" s="875">
        <v>13.3</v>
      </c>
      <c r="AK419" s="875">
        <v>12</v>
      </c>
      <c r="AL419" s="876">
        <v>3080</v>
      </c>
      <c r="AM419" s="877">
        <v>1.7000000000000002</v>
      </c>
      <c r="AN419" s="875">
        <v>1.6</v>
      </c>
      <c r="AO419" s="878">
        <f t="shared" si="111"/>
        <v>66.222449857508195</v>
      </c>
      <c r="AP419" s="879">
        <f t="shared" si="112"/>
        <v>80.089116524174869</v>
      </c>
      <c r="AQ419" s="880">
        <f t="shared" si="113"/>
        <v>-23.081572790101557</v>
      </c>
      <c r="AR419" s="745">
        <f>INDEX(Historical!$C$7:$C$1452,MATCH(B419,Historical!$B$7:$B$1452,0))*IF(AH419="n/a",1.03,IF(AH419&lt;0,1.01,IF(AH419&gt;10,1.1,(1+AH419/100))))</f>
        <v>0.33329999999999999</v>
      </c>
      <c r="AS419" s="874">
        <f t="shared" si="114"/>
        <v>0.33586641</v>
      </c>
      <c r="AT419" s="874">
        <f t="shared" si="118"/>
        <v>0.36945305100000003</v>
      </c>
      <c r="AU419" s="874">
        <f t="shared" si="118"/>
        <v>0.40639835610000008</v>
      </c>
      <c r="AV419" s="874">
        <f t="shared" si="118"/>
        <v>0.44703819171000014</v>
      </c>
      <c r="AW419" s="864">
        <f t="shared" si="115"/>
        <v>1.8920560088100002</v>
      </c>
      <c r="AX419" s="881">
        <f t="shared" si="116"/>
        <v>18.192846238557696</v>
      </c>
      <c r="AY419" s="1091">
        <v>0.8</v>
      </c>
      <c r="AZ419" s="877">
        <v>4.68</v>
      </c>
      <c r="BA419" s="877">
        <v>-29.2</v>
      </c>
      <c r="BB419" s="877">
        <v>-9.33</v>
      </c>
      <c r="BC419" s="877">
        <v>-17.86</v>
      </c>
      <c r="BD419" s="1007"/>
      <c r="BE419" s="701">
        <v>2013</v>
      </c>
      <c r="BF419" s="986" t="e">
        <f>#VALUE!</f>
        <v>#VALUE!</v>
      </c>
      <c r="BG419" s="938">
        <v>0.6</v>
      </c>
    </row>
    <row r="420" spans="1:59" ht="11.25" customHeight="1" x14ac:dyDescent="0.2">
      <c r="A420" s="566" t="s">
        <v>1359</v>
      </c>
      <c r="B420" s="651" t="s">
        <v>1360</v>
      </c>
      <c r="C420" s="1080" t="s">
        <v>4407</v>
      </c>
      <c r="D420" s="1080" t="s">
        <v>4408</v>
      </c>
      <c r="E420" s="835">
        <v>9</v>
      </c>
      <c r="F420" s="554">
        <v>410</v>
      </c>
      <c r="G420" s="554" t="s">
        <v>107</v>
      </c>
      <c r="H420" s="554" t="s">
        <v>107</v>
      </c>
      <c r="I420" s="966">
        <v>32.409999999999997</v>
      </c>
      <c r="J420" s="745">
        <f t="shared" si="104"/>
        <v>7.5408824436902195</v>
      </c>
      <c r="K420" s="968">
        <v>0.61099999999999999</v>
      </c>
      <c r="L420" s="679">
        <v>4</v>
      </c>
      <c r="M420" s="736">
        <f t="shared" si="105"/>
        <v>2.444</v>
      </c>
      <c r="N420" s="644" t="s">
        <v>165</v>
      </c>
      <c r="O420" s="838">
        <v>0.58750000000000002</v>
      </c>
      <c r="P420" s="958">
        <v>43448</v>
      </c>
      <c r="Q420" s="958">
        <v>43468</v>
      </c>
      <c r="R420" s="736">
        <f t="shared" si="106"/>
        <v>3.9999999999999938</v>
      </c>
      <c r="S420" s="802">
        <f>IF(INDEX(Historical!$D$7:$D$1452,MATCH(B420,Historical!$B$7:$B$1452,0))=0,"n/a",(INDEX(Historical!$C$7:$C$1452,MATCH(B420,Historical!$B$7:$B$1452,0))/INDEX(Historical!$D$7:$D$1452,MATCH(B420,Historical!$B$7:$B$1452,0))-1)*100)</f>
        <v>9.7256857855361645</v>
      </c>
      <c r="T420" s="802">
        <f>IF(INDEX(Historical!$F$7:$F$1452,MATCH(B420,Historical!$B$7:$B$1452,0))=0,"n/a",((INDEX(Historical!$C$7:$C$1452,MATCH(B420,Historical!$B$7:$B$1452,0))/INDEX(Historical!$F$7:$F$1452,MATCH(B420,Historical!$B$7:$B$1452,0)))^(1/3)-1)*100)</f>
        <v>13.870738559557472</v>
      </c>
      <c r="U420" s="802">
        <f>IF(INDEX(Historical!$I$7:$I$1452,MATCH(B420,Historical!$B$7:$B$1452,0))=0,"n/a",((INDEX(Historical!$C$7:$C$1452,MATCH(B420,Historical!$B$7:$B$1452,0))/INDEX(Historical!$I$7:$I$1452,MATCH(B420,Historical!$B$7:$B$1452,0)))^(1/5)-1)*100)</f>
        <v>16.165687838587317</v>
      </c>
      <c r="V420" s="802" t="str">
        <f>IF(INDEX(Historical!$O$7:$O$1452,MATCH(B420,Historical!$B$7:$B$1452,0))=0,"n/a",((INDEX(Historical!$C$7:$C$1452,MATCH(B420,Historical!$B$7:$B$1452,0))/INDEX(Historical!$O$7:$O$1452,MATCH(B420,Historical!$B$7:$B$1452,0)))^(1/10)-1)*100)</f>
        <v>n/a</v>
      </c>
      <c r="W420" s="803" t="str">
        <f t="shared" si="107"/>
        <v>n/a</v>
      </c>
      <c r="X420" s="804" t="str">
        <f t="shared" si="108"/>
        <v>n/a</v>
      </c>
      <c r="Y420" s="756"/>
      <c r="Z420" s="745">
        <f t="shared" si="109"/>
        <v>290.95238095238096</v>
      </c>
      <c r="AA420" s="678">
        <f t="shared" si="110"/>
        <v>38.583333333333329</v>
      </c>
      <c r="AB420" s="679">
        <v>12</v>
      </c>
      <c r="AC420" s="959">
        <v>0.84</v>
      </c>
      <c r="AD420" s="959" t="s">
        <v>138</v>
      </c>
      <c r="AE420" s="959">
        <v>2.34</v>
      </c>
      <c r="AF420" s="959">
        <v>4.79</v>
      </c>
      <c r="AG420" s="959">
        <v>10.7</v>
      </c>
      <c r="AH420" s="959">
        <v>69.3</v>
      </c>
      <c r="AI420" s="959">
        <v>9.27</v>
      </c>
      <c r="AJ420" s="959">
        <v>-6.2</v>
      </c>
      <c r="AK420" s="959">
        <v>-0.97</v>
      </c>
      <c r="AL420" s="969">
        <v>9730</v>
      </c>
      <c r="AM420" s="964">
        <v>0.91999999999999993</v>
      </c>
      <c r="AN420" s="961">
        <v>4.3</v>
      </c>
      <c r="AO420" s="845">
        <f t="shared" si="111"/>
        <v>-14.876763051055793</v>
      </c>
      <c r="AP420" s="846">
        <f t="shared" si="112"/>
        <v>23.706570282277536</v>
      </c>
      <c r="AQ420" s="680">
        <f t="shared" si="113"/>
        <v>186.60012147525276</v>
      </c>
      <c r="AR420" s="745">
        <f>INDEX(Historical!$C$7:$C$1452,MATCH(B420,Historical!$B$7:$B$1452,0))*IF(AH420="n/a",1.03,IF(AH420&lt;0,1.01,IF(AH420&gt;10,1.1,(1+AH420/100))))</f>
        <v>2.4200000000000004</v>
      </c>
      <c r="AS420" s="678">
        <f t="shared" si="114"/>
        <v>2.6443340000000006</v>
      </c>
      <c r="AT420" s="678">
        <f t="shared" si="118"/>
        <v>2.6707773400000008</v>
      </c>
      <c r="AU420" s="678">
        <f t="shared" si="118"/>
        <v>2.6974851134000009</v>
      </c>
      <c r="AV420" s="678">
        <f t="shared" si="118"/>
        <v>2.7244599645340011</v>
      </c>
      <c r="AW420" s="745">
        <f t="shared" si="115"/>
        <v>13.157056417934003</v>
      </c>
      <c r="AX420" s="854">
        <f t="shared" si="116"/>
        <v>40.595669293224326</v>
      </c>
      <c r="AY420" s="1090">
        <v>0.7</v>
      </c>
      <c r="AZ420" s="964">
        <v>7.2499999999999991</v>
      </c>
      <c r="BA420" s="964">
        <v>-14.99</v>
      </c>
      <c r="BB420" s="964">
        <v>-1.0699999999999998</v>
      </c>
      <c r="BC420" s="964">
        <v>-4.5600000000000005</v>
      </c>
      <c r="BE420" s="701">
        <v>2011</v>
      </c>
      <c r="BF420" s="986" t="e">
        <f>#VALUE!</f>
        <v>#VALUE!</v>
      </c>
      <c r="BG420" s="972">
        <v>2</v>
      </c>
    </row>
    <row r="421" spans="1:59" ht="11.25" customHeight="1" x14ac:dyDescent="0.2">
      <c r="A421" s="566" t="s">
        <v>644</v>
      </c>
      <c r="B421" s="651" t="s">
        <v>645</v>
      </c>
      <c r="C421" s="1080" t="s">
        <v>109</v>
      </c>
      <c r="D421" s="1080" t="s">
        <v>4427</v>
      </c>
      <c r="E421" s="836">
        <v>13</v>
      </c>
      <c r="F421" s="554">
        <v>283</v>
      </c>
      <c r="G421" s="554" t="s">
        <v>107</v>
      </c>
      <c r="H421" s="554" t="s">
        <v>107</v>
      </c>
      <c r="I421" s="966">
        <v>22.56</v>
      </c>
      <c r="J421" s="745">
        <f t="shared" si="104"/>
        <v>4.6099290780141846</v>
      </c>
      <c r="K421" s="968">
        <v>0.26</v>
      </c>
      <c r="L421" s="679">
        <v>4</v>
      </c>
      <c r="M421" s="736">
        <f t="shared" si="105"/>
        <v>1.04</v>
      </c>
      <c r="N421" s="644" t="s">
        <v>153</v>
      </c>
      <c r="O421" s="838">
        <v>0.25</v>
      </c>
      <c r="P421" s="960">
        <v>43004</v>
      </c>
      <c r="Q421" s="960">
        <v>43007</v>
      </c>
      <c r="R421" s="736">
        <f t="shared" si="106"/>
        <v>4.0000000000000036</v>
      </c>
      <c r="S421" s="802">
        <f>IF(INDEX(Historical!$D$7:$D$1452,MATCH(B421,Historical!$B$7:$B$1452,0))=0,"n/a",(INDEX(Historical!$C$7:$C$1452,MATCH(B421,Historical!$B$7:$B$1452,0))/INDEX(Historical!$D$7:$D$1452,MATCH(B421,Historical!$B$7:$B$1452,0))-1)*100)</f>
        <v>4.081632653061229</v>
      </c>
      <c r="T421" s="802">
        <f>IF(INDEX(Historical!$F$7:$F$1452,MATCH(B421,Historical!$B$7:$B$1452,0))=0,"n/a",((INDEX(Historical!$C$7:$C$1452,MATCH(B421,Historical!$B$7:$B$1452,0))/INDEX(Historical!$F$7:$F$1452,MATCH(B421,Historical!$B$7:$B$1452,0)))^(1/3)-1)*100)</f>
        <v>4.6493949447643512</v>
      </c>
      <c r="U421" s="802">
        <f>IF(INDEX(Historical!$I$7:$I$1452,MATCH(B421,Historical!$B$7:$B$1452,0))=0,"n/a",((INDEX(Historical!$C$7:$C$1452,MATCH(B421,Historical!$B$7:$B$1452,0))/INDEX(Historical!$I$7:$I$1452,MATCH(B421,Historical!$B$7:$B$1452,0)))^(1/5)-1)*100)</f>
        <v>4.9789046324285158</v>
      </c>
      <c r="V421" s="802">
        <f>IF(INDEX(Historical!$O$7:$O$1452,MATCH(B421,Historical!$B$7:$B$1452,0))=0,"n/a",((INDEX(Historical!$C$7:$C$1452,MATCH(B421,Historical!$B$7:$B$1452,0))/INDEX(Historical!$O$7:$O$1452,MATCH(B421,Historical!$B$7:$B$1452,0)))^(1/10)-1)*100)</f>
        <v>8.860805372552738</v>
      </c>
      <c r="W421" s="803">
        <f t="shared" si="107"/>
        <v>0.56190204198042637</v>
      </c>
      <c r="X421" s="804" t="str">
        <f t="shared" si="108"/>
        <v>n/a</v>
      </c>
      <c r="Y421" s="770" t="s">
        <v>4487</v>
      </c>
      <c r="Z421" s="745" t="str">
        <f t="shared" si="109"/>
        <v>n/a</v>
      </c>
      <c r="AA421" s="678" t="str">
        <f t="shared" si="110"/>
        <v>n/a</v>
      </c>
      <c r="AB421" s="679">
        <v>12</v>
      </c>
      <c r="AC421" s="959" t="s">
        <v>138</v>
      </c>
      <c r="AD421" s="959" t="s">
        <v>138</v>
      </c>
      <c r="AE421" s="959" t="s">
        <v>138</v>
      </c>
      <c r="AF421" s="959" t="s">
        <v>138</v>
      </c>
      <c r="AG421" s="959" t="s">
        <v>138</v>
      </c>
      <c r="AH421" s="959" t="s">
        <v>138</v>
      </c>
      <c r="AI421" s="959" t="s">
        <v>138</v>
      </c>
      <c r="AJ421" s="959" t="s">
        <v>138</v>
      </c>
      <c r="AK421" s="959" t="s">
        <v>138</v>
      </c>
      <c r="AL421" s="969" t="s">
        <v>138</v>
      </c>
      <c r="AM421" s="964" t="s">
        <v>138</v>
      </c>
      <c r="AN421" s="959" t="s">
        <v>138</v>
      </c>
      <c r="AO421" s="845" t="str">
        <f t="shared" si="111"/>
        <v>n/a</v>
      </c>
      <c r="AP421" s="846">
        <f t="shared" si="112"/>
        <v>9.5888337104426995</v>
      </c>
      <c r="AQ421" s="680" t="str">
        <f t="shared" si="113"/>
        <v>n/a</v>
      </c>
      <c r="AR421" s="745">
        <f>INDEX(Historical!$C$7:$C$1452,MATCH(B421,Historical!$B$7:$B$1452,0))*IF(AH421="n/a",1.03,IF(AH421&lt;0,1.01,IF(AH421&gt;10,1.1,(1+AH421/100))))</f>
        <v>1.0506</v>
      </c>
      <c r="AS421" s="678">
        <f t="shared" si="114"/>
        <v>1.0821179999999999</v>
      </c>
      <c r="AT421" s="678">
        <f t="shared" si="118"/>
        <v>1.1145815399999999</v>
      </c>
      <c r="AU421" s="678">
        <f t="shared" si="118"/>
        <v>1.1480189861999999</v>
      </c>
      <c r="AV421" s="678">
        <f t="shared" si="118"/>
        <v>1.1824595557859998</v>
      </c>
      <c r="AW421" s="745">
        <f t="shared" si="115"/>
        <v>5.5777780819859988</v>
      </c>
      <c r="AX421" s="854">
        <f t="shared" si="116"/>
        <v>24.724193625824466</v>
      </c>
      <c r="AY421" s="1090" t="s">
        <v>138</v>
      </c>
      <c r="AZ421" s="964" t="s">
        <v>138</v>
      </c>
      <c r="BA421" s="964" t="s">
        <v>138</v>
      </c>
      <c r="BB421" s="964" t="s">
        <v>138</v>
      </c>
      <c r="BC421" s="964" t="s">
        <v>138</v>
      </c>
      <c r="BD421" s="1006" t="s">
        <v>4351</v>
      </c>
      <c r="BE421" s="701">
        <v>2007</v>
      </c>
      <c r="BF421" s="986" t="e">
        <f>#VALUE!</f>
        <v>#VALUE!</v>
      </c>
      <c r="BG421" s="972" t="s">
        <v>138</v>
      </c>
    </row>
    <row r="422" spans="1:59" ht="11.25" customHeight="1" x14ac:dyDescent="0.2">
      <c r="A422" s="645" t="s">
        <v>1361</v>
      </c>
      <c r="B422" s="651" t="s">
        <v>1362</v>
      </c>
      <c r="C422" s="1080" t="s">
        <v>113</v>
      </c>
      <c r="D422" s="1080" t="s">
        <v>214</v>
      </c>
      <c r="E422" s="835">
        <v>6</v>
      </c>
      <c r="F422" s="554">
        <v>704</v>
      </c>
      <c r="G422" s="554" t="s">
        <v>38</v>
      </c>
      <c r="H422" s="554" t="s">
        <v>38</v>
      </c>
      <c r="I422" s="966">
        <v>48.27</v>
      </c>
      <c r="J422" s="745">
        <f t="shared" si="104"/>
        <v>1.1104205510669154</v>
      </c>
      <c r="K422" s="968">
        <v>0.13400000000000001</v>
      </c>
      <c r="L422" s="679">
        <v>4</v>
      </c>
      <c r="M422" s="736">
        <f t="shared" si="105"/>
        <v>0.53600000000000003</v>
      </c>
      <c r="N422" s="644" t="s">
        <v>165</v>
      </c>
      <c r="O422" s="838">
        <v>0.128</v>
      </c>
      <c r="P422" s="958">
        <v>43168</v>
      </c>
      <c r="Q422" s="958">
        <v>43192</v>
      </c>
      <c r="R422" s="736">
        <f t="shared" si="106"/>
        <v>4.6875000000000044</v>
      </c>
      <c r="S422" s="802">
        <f>IF(INDEX(Historical!$D$7:$D$1452,MATCH(B422,Historical!$B$7:$B$1452,0))=0,"n/a",(INDEX(Historical!$C$7:$C$1452,MATCH(B422,Historical!$B$7:$B$1452,0))/INDEX(Historical!$D$7:$D$1452,MATCH(B422,Historical!$B$7:$B$1452,0))-1)*100)</f>
        <v>2.4193548387096753</v>
      </c>
      <c r="T422" s="802">
        <f>IF(INDEX(Historical!$F$7:$F$1452,MATCH(B422,Historical!$B$7:$B$1452,0))=0,"n/a",((INDEX(Historical!$C$7:$C$1452,MATCH(B422,Historical!$B$7:$B$1452,0))/INDEX(Historical!$F$7:$F$1452,MATCH(B422,Historical!$B$7:$B$1452,0)))^(1/3)-1)*100)</f>
        <v>4.9068093647468114</v>
      </c>
      <c r="U422" s="802">
        <f>IF(INDEX(Historical!$I$7:$I$1452,MATCH(B422,Historical!$B$7:$B$1452,0))=0,"n/a",((INDEX(Historical!$C$7:$C$1452,MATCH(B422,Historical!$B$7:$B$1452,0))/INDEX(Historical!$I$7:$I$1452,MATCH(B422,Historical!$B$7:$B$1452,0)))^(1/5)-1)*100)</f>
        <v>6.8937875742901333</v>
      </c>
      <c r="V422" s="802">
        <f>IF(INDEX(Historical!$O$7:$O$1452,MATCH(B422,Historical!$B$7:$B$1452,0))=0,"n/a",((INDEX(Historical!$C$7:$C$1452,MATCH(B422,Historical!$B$7:$B$1452,0))/INDEX(Historical!$O$7:$O$1452,MATCH(B422,Historical!$B$7:$B$1452,0)))^(1/10)-1)*100)</f>
        <v>9.0053192343046984</v>
      </c>
      <c r="W422" s="803">
        <f t="shared" si="107"/>
        <v>0.76552395255784655</v>
      </c>
      <c r="X422" s="804">
        <f t="shared" si="108"/>
        <v>0.34297450618358871</v>
      </c>
      <c r="Y422" s="768"/>
      <c r="Z422" s="745">
        <f t="shared" si="109"/>
        <v>13.333333333333336</v>
      </c>
      <c r="AA422" s="678">
        <f t="shared" si="110"/>
        <v>12.007462686567166</v>
      </c>
      <c r="AB422" s="679">
        <v>12</v>
      </c>
      <c r="AC422" s="959">
        <v>4.0199999999999996</v>
      </c>
      <c r="AD422" s="959">
        <v>1.5</v>
      </c>
      <c r="AE422" s="959">
        <v>1.59</v>
      </c>
      <c r="AF422" s="959">
        <v>2.37</v>
      </c>
      <c r="AG422" s="959">
        <v>12.8</v>
      </c>
      <c r="AH422" s="959">
        <v>43.8</v>
      </c>
      <c r="AI422" s="959">
        <v>14.05</v>
      </c>
      <c r="AJ422" s="959">
        <v>20.100000000000001</v>
      </c>
      <c r="AK422" s="959">
        <v>8</v>
      </c>
      <c r="AL422" s="969">
        <v>4380</v>
      </c>
      <c r="AM422" s="964">
        <v>0.2</v>
      </c>
      <c r="AN422" s="959">
        <v>0.09</v>
      </c>
      <c r="AO422" s="845">
        <f t="shared" si="111"/>
        <v>-4.0032545612101167</v>
      </c>
      <c r="AP422" s="846">
        <f t="shared" si="112"/>
        <v>8.0042081253570494</v>
      </c>
      <c r="AQ422" s="680">
        <f t="shared" si="113"/>
        <v>12.46270802589371</v>
      </c>
      <c r="AR422" s="745">
        <f>INDEX(Historical!$C$7:$C$1452,MATCH(B422,Historical!$B$7:$B$1452,0))*IF(AH422="n/a",1.03,IF(AH422&lt;0,1.01,IF(AH422&gt;10,1.1,(1+AH422/100))))</f>
        <v>0.55880000000000007</v>
      </c>
      <c r="AS422" s="678">
        <f t="shared" si="114"/>
        <v>0.61468000000000012</v>
      </c>
      <c r="AT422" s="678">
        <f t="shared" si="118"/>
        <v>0.66385440000000018</v>
      </c>
      <c r="AU422" s="678">
        <f t="shared" si="118"/>
        <v>0.71696275200000026</v>
      </c>
      <c r="AV422" s="678">
        <f t="shared" si="118"/>
        <v>0.77431977216000036</v>
      </c>
      <c r="AW422" s="745">
        <f t="shared" si="115"/>
        <v>3.3286169241600012</v>
      </c>
      <c r="AX422" s="854">
        <f t="shared" si="116"/>
        <v>6.8958295507768819</v>
      </c>
      <c r="AY422" s="1090">
        <v>1.59</v>
      </c>
      <c r="AZ422" s="964">
        <v>7.53</v>
      </c>
      <c r="BA422" s="964">
        <v>-23.43</v>
      </c>
      <c r="BB422" s="964">
        <v>-7.0900000000000007</v>
      </c>
      <c r="BC422" s="964">
        <v>-10.68</v>
      </c>
      <c r="BD422" s="739"/>
      <c r="BE422" s="701">
        <v>2013</v>
      </c>
      <c r="BF422" s="986" t="e">
        <f>#VALUE!</f>
        <v>#VALUE!</v>
      </c>
      <c r="BG422" s="972">
        <v>5.6000000000000005</v>
      </c>
    </row>
    <row r="423" spans="1:59" ht="11.25" customHeight="1" x14ac:dyDescent="0.2">
      <c r="A423" s="645" t="s">
        <v>648</v>
      </c>
      <c r="B423" s="651" t="s">
        <v>649</v>
      </c>
      <c r="C423" s="1080" t="s">
        <v>129</v>
      </c>
      <c r="D423" s="1080" t="s">
        <v>4415</v>
      </c>
      <c r="E423" s="835">
        <v>15</v>
      </c>
      <c r="F423" s="554">
        <v>253</v>
      </c>
      <c r="G423" s="554" t="s">
        <v>107</v>
      </c>
      <c r="H423" s="554" t="s">
        <v>107</v>
      </c>
      <c r="I423" s="966">
        <v>144.59</v>
      </c>
      <c r="J423" s="745">
        <f t="shared" si="104"/>
        <v>1.3832215229268967</v>
      </c>
      <c r="K423" s="968">
        <v>0.5</v>
      </c>
      <c r="L423" s="679">
        <v>4</v>
      </c>
      <c r="M423" s="736">
        <f t="shared" si="105"/>
        <v>2</v>
      </c>
      <c r="N423" s="644" t="s">
        <v>268</v>
      </c>
      <c r="O423" s="838">
        <v>0.45</v>
      </c>
      <c r="P423" s="958">
        <v>43451</v>
      </c>
      <c r="Q423" s="958">
        <v>43469</v>
      </c>
      <c r="R423" s="736">
        <f t="shared" si="106"/>
        <v>11.111111111111107</v>
      </c>
      <c r="S423" s="802">
        <f>IF(INDEX(Historical!$D$7:$D$1452,MATCH(B423,Historical!$B$7:$B$1452,0))=0,"n/a",(INDEX(Historical!$C$7:$C$1452,MATCH(B423,Historical!$B$7:$B$1452,0))/INDEX(Historical!$D$7:$D$1452,MATCH(B423,Historical!$B$7:$B$1452,0))-1)*100)</f>
        <v>7.6923076923076872</v>
      </c>
      <c r="T423" s="802">
        <f>IF(INDEX(Historical!$F$7:$F$1452,MATCH(B423,Historical!$B$7:$B$1452,0))=0,"n/a",((INDEX(Historical!$C$7:$C$1452,MATCH(B423,Historical!$B$7:$B$1452,0))/INDEX(Historical!$F$7:$F$1452,MATCH(B423,Historical!$B$7:$B$1452,0)))^(1/3)-1)*100)</f>
        <v>9.4879784971972256</v>
      </c>
      <c r="U423" s="802">
        <f>IF(INDEX(Historical!$I$7:$I$1452,MATCH(B423,Historical!$B$7:$B$1452,0))=0,"n/a",((INDEX(Historical!$C$7:$C$1452,MATCH(B423,Historical!$B$7:$B$1452,0))/INDEX(Historical!$I$7:$I$1452,MATCH(B423,Historical!$B$7:$B$1452,0)))^(1/5)-1)*100)</f>
        <v>26.433216777748171</v>
      </c>
      <c r="V423" s="802">
        <f>IF(INDEX(Historical!$O$7:$O$1452,MATCH(B423,Historical!$B$7:$B$1452,0))=0,"n/a",((INDEX(Historical!$C$7:$C$1452,MATCH(B423,Historical!$B$7:$B$1452,0))/INDEX(Historical!$O$7:$O$1452,MATCH(B423,Historical!$B$7:$B$1452,0)))^(1/10)-1)*100)</f>
        <v>17.322966750298342</v>
      </c>
      <c r="W423" s="803">
        <f t="shared" si="107"/>
        <v>1.5259058773690095</v>
      </c>
      <c r="X423" s="804">
        <f t="shared" si="108"/>
        <v>8.2603802430463027</v>
      </c>
      <c r="Y423" s="761"/>
      <c r="Z423" s="745">
        <f t="shared" si="109"/>
        <v>50.251256281407031</v>
      </c>
      <c r="AA423" s="678">
        <f t="shared" si="110"/>
        <v>36.329145728643219</v>
      </c>
      <c r="AB423" s="679">
        <v>9</v>
      </c>
      <c r="AC423" s="959">
        <v>3.98</v>
      </c>
      <c r="AD423" s="959">
        <v>6.05</v>
      </c>
      <c r="AE423" s="959">
        <v>2.42</v>
      </c>
      <c r="AF423" s="959">
        <v>3.57</v>
      </c>
      <c r="AG423" s="959">
        <v>14.2</v>
      </c>
      <c r="AH423" s="959">
        <v>-5.3</v>
      </c>
      <c r="AI423" s="959">
        <v>6.04</v>
      </c>
      <c r="AJ423" s="959">
        <v>3.2</v>
      </c>
      <c r="AK423" s="959">
        <v>6</v>
      </c>
      <c r="AL423" s="969">
        <v>2750</v>
      </c>
      <c r="AM423" s="964">
        <v>20.200000000000003</v>
      </c>
      <c r="AN423" s="959">
        <v>0</v>
      </c>
      <c r="AO423" s="845">
        <f t="shared" si="111"/>
        <v>-8.5127074279681523</v>
      </c>
      <c r="AP423" s="846">
        <f t="shared" si="112"/>
        <v>27.816438300675067</v>
      </c>
      <c r="AQ423" s="680">
        <f t="shared" si="113"/>
        <v>140.08799336100486</v>
      </c>
      <c r="AR423" s="745">
        <f>INDEX(Historical!$C$7:$C$1452,MATCH(B423,Historical!$B$7:$B$1452,0))*IF(AH423="n/a",1.03,IF(AH423&lt;0,1.01,IF(AH423&gt;10,1.1,(1+AH423/100))))</f>
        <v>1.6967999999999999</v>
      </c>
      <c r="AS423" s="678">
        <f t="shared" si="114"/>
        <v>1.7992867199999998</v>
      </c>
      <c r="AT423" s="678">
        <f t="shared" si="118"/>
        <v>1.9072439231999998</v>
      </c>
      <c r="AU423" s="678">
        <f t="shared" si="118"/>
        <v>2.0216785585919999</v>
      </c>
      <c r="AV423" s="678">
        <f t="shared" si="118"/>
        <v>2.14297927210752</v>
      </c>
      <c r="AW423" s="745">
        <f t="shared" si="115"/>
        <v>9.5679884738995185</v>
      </c>
      <c r="AX423" s="854">
        <f t="shared" si="116"/>
        <v>6.6173237941071426</v>
      </c>
      <c r="AY423" s="1090">
        <v>0.51</v>
      </c>
      <c r="AZ423" s="964">
        <v>14.77</v>
      </c>
      <c r="BA423" s="964">
        <v>-11.19</v>
      </c>
      <c r="BB423" s="964">
        <v>-5.58</v>
      </c>
      <c r="BC423" s="964">
        <v>-1.6099999999999999</v>
      </c>
      <c r="BE423" s="701">
        <v>2005</v>
      </c>
      <c r="BF423" s="986" t="e">
        <f>#VALUE!</f>
        <v>#VALUE!</v>
      </c>
      <c r="BG423" s="972">
        <v>11.5</v>
      </c>
    </row>
    <row r="424" spans="1:59" ht="11.25" customHeight="1" x14ac:dyDescent="0.2">
      <c r="A424" s="566" t="s">
        <v>646</v>
      </c>
      <c r="B424" s="651" t="s">
        <v>647</v>
      </c>
      <c r="C424" s="1080" t="s">
        <v>129</v>
      </c>
      <c r="D424" s="1080" t="s">
        <v>4415</v>
      </c>
      <c r="E424" s="835">
        <v>21</v>
      </c>
      <c r="F424" s="554">
        <v>157</v>
      </c>
      <c r="G424" s="554" t="s">
        <v>38</v>
      </c>
      <c r="H424" s="554" t="s">
        <v>116</v>
      </c>
      <c r="I424" s="966">
        <v>93.49</v>
      </c>
      <c r="J424" s="745">
        <f t="shared" si="104"/>
        <v>3.6367525938603062</v>
      </c>
      <c r="K424" s="974">
        <v>0.85</v>
      </c>
      <c r="L424" s="679">
        <v>4</v>
      </c>
      <c r="M424" s="736">
        <f t="shared" si="105"/>
        <v>3.4</v>
      </c>
      <c r="N424" s="644" t="s">
        <v>120</v>
      </c>
      <c r="O424" s="839">
        <v>0.78</v>
      </c>
      <c r="P424" s="958">
        <v>43328</v>
      </c>
      <c r="Q424" s="958">
        <v>43347</v>
      </c>
      <c r="R424" s="736">
        <f t="shared" si="106"/>
        <v>8.9743589743589673</v>
      </c>
      <c r="S424" s="802">
        <f>IF(INDEX(Historical!$D$7:$D$1452,MATCH(B424,Historical!$B$7:$B$1452,0))=0,"n/a",(INDEX(Historical!$C$7:$C$1452,MATCH(B424,Historical!$B$7:$B$1452,0))/INDEX(Historical!$D$7:$D$1452,MATCH(B424,Historical!$B$7:$B$1452,0))-1)*100)</f>
        <v>7.7464788732394485</v>
      </c>
      <c r="T424" s="802">
        <f>IF(INDEX(Historical!$F$7:$F$1452,MATCH(B424,Historical!$B$7:$B$1452,0))=0,"n/a",((INDEX(Historical!$C$7:$C$1452,MATCH(B424,Historical!$B$7:$B$1452,0))/INDEX(Historical!$F$7:$F$1452,MATCH(B424,Historical!$B$7:$B$1452,0)))^(1/3)-1)*100)</f>
        <v>7.8393347418176162</v>
      </c>
      <c r="U424" s="802">
        <f>IF(INDEX(Historical!$I$7:$I$1452,MATCH(B424,Historical!$B$7:$B$1452,0))=0,"n/a",((INDEX(Historical!$C$7:$C$1452,MATCH(B424,Historical!$B$7:$B$1452,0))/INDEX(Historical!$I$7:$I$1452,MATCH(B424,Historical!$B$7:$B$1452,0)))^(1/5)-1)*100)</f>
        <v>8.8775365880074055</v>
      </c>
      <c r="V424" s="802">
        <f>IF(INDEX(Historical!$O$7:$O$1452,MATCH(B424,Historical!$B$7:$B$1452,0))=0,"n/a",((INDEX(Historical!$C$7:$C$1452,MATCH(B424,Historical!$B$7:$B$1452,0))/INDEX(Historical!$O$7:$O$1452,MATCH(B424,Historical!$B$7:$B$1452,0)))^(1/10)-1)*100)</f>
        <v>9.9977854961694756</v>
      </c>
      <c r="W424" s="803">
        <f t="shared" si="107"/>
        <v>0.8879502957338623</v>
      </c>
      <c r="X424" s="804" t="str">
        <f t="shared" si="108"/>
        <v>n/a</v>
      </c>
      <c r="Y424" s="967"/>
      <c r="Z424" s="745">
        <f t="shared" si="109"/>
        <v>67.864271457085835</v>
      </c>
      <c r="AA424" s="678">
        <f t="shared" si="110"/>
        <v>18.660678642714572</v>
      </c>
      <c r="AB424" s="679">
        <v>4</v>
      </c>
      <c r="AC424" s="959">
        <v>5.01</v>
      </c>
      <c r="AD424" s="959">
        <v>2.2200000000000002</v>
      </c>
      <c r="AE424" s="959">
        <v>1.44</v>
      </c>
      <c r="AF424" s="959">
        <v>1.32</v>
      </c>
      <c r="AG424" s="959">
        <v>16.8</v>
      </c>
      <c r="AH424" s="959">
        <v>-1.7999999999999998</v>
      </c>
      <c r="AI424" s="959">
        <v>2.82</v>
      </c>
      <c r="AJ424" s="959">
        <v>0</v>
      </c>
      <c r="AK424" s="959">
        <v>8.4</v>
      </c>
      <c r="AL424" s="969">
        <v>10970</v>
      </c>
      <c r="AM424" s="964">
        <v>1.3</v>
      </c>
      <c r="AN424" s="959">
        <v>0.78</v>
      </c>
      <c r="AO424" s="845">
        <f t="shared" si="111"/>
        <v>-6.1463894608468603</v>
      </c>
      <c r="AP424" s="846">
        <f t="shared" si="112"/>
        <v>12.514289181867712</v>
      </c>
      <c r="AQ424" s="680">
        <f t="shared" si="113"/>
        <v>4.6307705078157957</v>
      </c>
      <c r="AR424" s="745">
        <f>INDEX(Historical!$C$7:$C$1452,MATCH(B424,Historical!$B$7:$B$1452,0))*IF(AH424="n/a",1.03,IF(AH424&lt;0,1.01,IF(AH424&gt;10,1.1,(1+AH424/100))))</f>
        <v>3.0906000000000002</v>
      </c>
      <c r="AS424" s="678">
        <f t="shared" si="114"/>
        <v>3.1777549200000004</v>
      </c>
      <c r="AT424" s="678">
        <f t="shared" si="118"/>
        <v>3.4446863332800008</v>
      </c>
      <c r="AU424" s="678">
        <f t="shared" si="118"/>
        <v>3.7340399852755213</v>
      </c>
      <c r="AV424" s="678">
        <f t="shared" si="118"/>
        <v>4.0476993440386657</v>
      </c>
      <c r="AW424" s="745">
        <f t="shared" si="115"/>
        <v>17.494780582594188</v>
      </c>
      <c r="AX424" s="854">
        <f t="shared" si="116"/>
        <v>18.712996665519512</v>
      </c>
      <c r="AY424" s="1090">
        <v>0.43</v>
      </c>
      <c r="AZ424" s="964">
        <v>2.3800000000000003</v>
      </c>
      <c r="BA424" s="964">
        <v>-29.909999999999997</v>
      </c>
      <c r="BB424" s="964">
        <v>-10.93</v>
      </c>
      <c r="BC424" s="964">
        <v>-14.63</v>
      </c>
      <c r="BE424" s="701">
        <v>1998</v>
      </c>
      <c r="BF424" s="986" t="e">
        <f>#VALUE!</f>
        <v>#VALUE!</v>
      </c>
      <c r="BG424" s="972">
        <v>8.2000000000000011</v>
      </c>
    </row>
    <row r="425" spans="1:59" ht="11.25" customHeight="1" x14ac:dyDescent="0.2">
      <c r="A425" s="566" t="s">
        <v>1363</v>
      </c>
      <c r="B425" s="651" t="s">
        <v>1364</v>
      </c>
      <c r="C425" s="1080" t="s">
        <v>4277</v>
      </c>
      <c r="D425" s="1080" t="s">
        <v>4457</v>
      </c>
      <c r="E425" s="835">
        <v>8</v>
      </c>
      <c r="F425" s="554">
        <v>550</v>
      </c>
      <c r="G425" s="554" t="s">
        <v>107</v>
      </c>
      <c r="H425" s="554" t="s">
        <v>107</v>
      </c>
      <c r="I425" s="966">
        <v>69.38</v>
      </c>
      <c r="J425" s="745">
        <f t="shared" si="104"/>
        <v>2.5079273565869129</v>
      </c>
      <c r="K425" s="968">
        <v>0.435</v>
      </c>
      <c r="L425" s="679">
        <v>4</v>
      </c>
      <c r="M425" s="736">
        <f t="shared" si="105"/>
        <v>1.74</v>
      </c>
      <c r="N425" s="644" t="s">
        <v>229</v>
      </c>
      <c r="O425" s="838">
        <v>0.42499999999999999</v>
      </c>
      <c r="P425" s="958">
        <v>43420</v>
      </c>
      <c r="Q425" s="958">
        <v>43439</v>
      </c>
      <c r="R425" s="736">
        <f t="shared" si="106"/>
        <v>2.3529411764705901</v>
      </c>
      <c r="S425" s="802">
        <f>IF(INDEX(Historical!$D$7:$D$1452,MATCH(B425,Historical!$B$7:$B$1452,0))=0,"n/a",(INDEX(Historical!$C$7:$C$1452,MATCH(B425,Historical!$B$7:$B$1452,0))/INDEX(Historical!$D$7:$D$1452,MATCH(B425,Historical!$B$7:$B$1452,0))-1)*100)</f>
        <v>10.948905109489049</v>
      </c>
      <c r="T425" s="802">
        <f>IF(INDEX(Historical!$F$7:$F$1452,MATCH(B425,Historical!$B$7:$B$1452,0))=0,"n/a",((INDEX(Historical!$C$7:$C$1452,MATCH(B425,Historical!$B$7:$B$1452,0))/INDEX(Historical!$F$7:$F$1452,MATCH(B425,Historical!$B$7:$B$1452,0)))^(1/3)-1)*100)</f>
        <v>11.551776147388226</v>
      </c>
      <c r="U425" s="802">
        <f>IF(INDEX(Historical!$I$7:$I$1452,MATCH(B425,Historical!$B$7:$B$1452,0))=0,"n/a",((INDEX(Historical!$C$7:$C$1452,MATCH(B425,Historical!$B$7:$B$1452,0))/INDEX(Historical!$I$7:$I$1452,MATCH(B425,Historical!$B$7:$B$1452,0)))^(1/5)-1)*100)</f>
        <v>11.80593737552007</v>
      </c>
      <c r="V425" s="802" t="str">
        <f>IF(INDEX(Historical!$O$7:$O$1452,MATCH(B425,Historical!$B$7:$B$1452,0))=0,"n/a",((INDEX(Historical!$C$7:$C$1452,MATCH(B425,Historical!$B$7:$B$1452,0))/INDEX(Historical!$O$7:$O$1452,MATCH(B425,Historical!$B$7:$B$1452,0)))^(1/10)-1)*100)</f>
        <v>n/a</v>
      </c>
      <c r="W425" s="803" t="str">
        <f t="shared" si="107"/>
        <v>n/a</v>
      </c>
      <c r="X425" s="804">
        <f t="shared" si="108"/>
        <v>3.027163429620531</v>
      </c>
      <c r="Y425" s="967" t="s">
        <v>4072</v>
      </c>
      <c r="Z425" s="745">
        <f t="shared" si="109"/>
        <v>59.793814432989691</v>
      </c>
      <c r="AA425" s="678">
        <f t="shared" si="110"/>
        <v>23.841924398625427</v>
      </c>
      <c r="AB425" s="679">
        <v>12</v>
      </c>
      <c r="AC425" s="959">
        <v>2.91</v>
      </c>
      <c r="AD425" s="959">
        <v>2.98</v>
      </c>
      <c r="AE425" s="639">
        <v>2.95</v>
      </c>
      <c r="AF425" s="639">
        <v>3.19</v>
      </c>
      <c r="AG425" s="959">
        <v>9.3000000000000007</v>
      </c>
      <c r="AH425" s="959">
        <v>0.70000000000000007</v>
      </c>
      <c r="AI425" s="959">
        <v>7.26</v>
      </c>
      <c r="AJ425" s="959">
        <v>3.9</v>
      </c>
      <c r="AK425" s="959">
        <v>8</v>
      </c>
      <c r="AL425" s="969">
        <v>3480</v>
      </c>
      <c r="AM425" s="964">
        <v>2.1</v>
      </c>
      <c r="AN425" s="959">
        <v>0.97</v>
      </c>
      <c r="AO425" s="845">
        <f t="shared" si="111"/>
        <v>-9.5280596665184429</v>
      </c>
      <c r="AP425" s="846">
        <f t="shared" si="112"/>
        <v>14.313864732106984</v>
      </c>
      <c r="AQ425" s="680">
        <f t="shared" si="113"/>
        <v>83.854699672945344</v>
      </c>
      <c r="AR425" s="745">
        <f>INDEX(Historical!$C$7:$C$1452,MATCH(B425,Historical!$B$7:$B$1452,0))*IF(AH425="n/a",1.03,IF(AH425&lt;0,1.01,IF(AH425&gt;10,1.1,(1+AH425/100))))</f>
        <v>1.5306399999999998</v>
      </c>
      <c r="AS425" s="678">
        <f t="shared" si="114"/>
        <v>1.6417644639999998</v>
      </c>
      <c r="AT425" s="678">
        <f t="shared" si="118"/>
        <v>1.7731056211199998</v>
      </c>
      <c r="AU425" s="678">
        <f t="shared" si="118"/>
        <v>1.9149540708096</v>
      </c>
      <c r="AV425" s="678">
        <f t="shared" si="118"/>
        <v>2.0681503964743682</v>
      </c>
      <c r="AW425" s="745">
        <f t="shared" si="115"/>
        <v>8.9286145524039675</v>
      </c>
      <c r="AX425" s="854">
        <f t="shared" si="116"/>
        <v>12.869147524364324</v>
      </c>
      <c r="AY425" s="1090">
        <v>0.94</v>
      </c>
      <c r="AZ425" s="964">
        <v>6.6199999999999992</v>
      </c>
      <c r="BA425" s="964">
        <v>-24.240000000000002</v>
      </c>
      <c r="BB425" s="964">
        <v>-3.35</v>
      </c>
      <c r="BC425" s="964">
        <v>-13.69</v>
      </c>
      <c r="BE425" s="701">
        <v>2011</v>
      </c>
      <c r="BF425" s="986" t="e">
        <f>#VALUE!</f>
        <v>#VALUE!</v>
      </c>
      <c r="BG425" s="972">
        <v>3.9</v>
      </c>
    </row>
    <row r="426" spans="1:59" ht="11.25" customHeight="1" x14ac:dyDescent="0.2">
      <c r="A426" s="645" t="s">
        <v>261</v>
      </c>
      <c r="B426" s="651" t="s">
        <v>262</v>
      </c>
      <c r="C426" s="1080" t="s">
        <v>4277</v>
      </c>
      <c r="D426" s="1080" t="s">
        <v>4413</v>
      </c>
      <c r="E426" s="835">
        <v>28</v>
      </c>
      <c r="F426" s="554">
        <v>96</v>
      </c>
      <c r="G426" s="554" t="s">
        <v>38</v>
      </c>
      <c r="H426" s="554" t="s">
        <v>107</v>
      </c>
      <c r="I426" s="959">
        <v>126.52</v>
      </c>
      <c r="J426" s="745">
        <f t="shared" si="104"/>
        <v>1.1697755295605439</v>
      </c>
      <c r="K426" s="974">
        <v>0.37</v>
      </c>
      <c r="L426" s="679">
        <v>4</v>
      </c>
      <c r="M426" s="736">
        <f t="shared" si="105"/>
        <v>1.48</v>
      </c>
      <c r="N426" s="644" t="s">
        <v>598</v>
      </c>
      <c r="O426" s="839">
        <v>0.31</v>
      </c>
      <c r="P426" s="695">
        <v>43159</v>
      </c>
      <c r="Q426" s="695">
        <v>43175</v>
      </c>
      <c r="R426" s="736">
        <f t="shared" si="106"/>
        <v>19.35483870967742</v>
      </c>
      <c r="S426" s="802">
        <f>IF(INDEX(Historical!$D$7:$D$1452,MATCH(B426,Historical!$B$7:$B$1452,0))=0,"n/a",(INDEX(Historical!$C$7:$C$1452,MATCH(B426,Historical!$B$7:$B$1452,0))/INDEX(Historical!$D$7:$D$1452,MATCH(B426,Historical!$B$7:$B$1452,0))-1)*100)</f>
        <v>10.714285714285698</v>
      </c>
      <c r="T426" s="802">
        <f>IF(INDEX(Historical!$F$7:$F$1452,MATCH(B426,Historical!$B$7:$B$1452,0))=0,"n/a",((INDEX(Historical!$C$7:$C$1452,MATCH(B426,Historical!$B$7:$B$1452,0))/INDEX(Historical!$F$7:$F$1452,MATCH(B426,Historical!$B$7:$B$1452,0)))^(1/3)-1)*100)</f>
        <v>12.110512440831279</v>
      </c>
      <c r="U426" s="802">
        <f>IF(INDEX(Historical!$I$7:$I$1452,MATCH(B426,Historical!$B$7:$B$1452,0))=0,"n/a",((INDEX(Historical!$C$7:$C$1452,MATCH(B426,Historical!$B$7:$B$1452,0))/INDEX(Historical!$I$7:$I$1452,MATCH(B426,Historical!$B$7:$B$1452,0)))^(1/5)-1)*100)</f>
        <v>21.936232030713178</v>
      </c>
      <c r="V426" s="802">
        <f>IF(INDEX(Historical!$O$7:$O$1452,MATCH(B426,Historical!$B$7:$B$1452,0))=0,"n/a",((INDEX(Historical!$C$7:$C$1452,MATCH(B426,Historical!$B$7:$B$1452,0))/INDEX(Historical!$O$7:$O$1452,MATCH(B426,Historical!$B$7:$B$1452,0)))^(1/10)-1)*100)</f>
        <v>16.908162274321548</v>
      </c>
      <c r="W426" s="803">
        <f t="shared" si="107"/>
        <v>1.297375295719025</v>
      </c>
      <c r="X426" s="804">
        <f t="shared" si="108"/>
        <v>1.9074984374533199</v>
      </c>
      <c r="Y426" s="967" t="s">
        <v>154</v>
      </c>
      <c r="Z426" s="745">
        <f t="shared" si="109"/>
        <v>41.225626740947078</v>
      </c>
      <c r="AA426" s="678">
        <f t="shared" si="110"/>
        <v>35.242339832869078</v>
      </c>
      <c r="AB426" s="679">
        <v>6</v>
      </c>
      <c r="AC426" s="959">
        <v>3.59</v>
      </c>
      <c r="AD426" s="959">
        <v>3.2</v>
      </c>
      <c r="AE426" s="959">
        <v>6.36</v>
      </c>
      <c r="AF426" s="959">
        <v>7.14</v>
      </c>
      <c r="AG426" s="959">
        <v>31.2</v>
      </c>
      <c r="AH426" s="959">
        <v>6</v>
      </c>
      <c r="AI426" s="959">
        <v>12.02</v>
      </c>
      <c r="AJ426" s="959">
        <v>11.5</v>
      </c>
      <c r="AK426" s="959">
        <v>11</v>
      </c>
      <c r="AL426" s="969">
        <v>9980</v>
      </c>
      <c r="AM426" s="964">
        <v>0.70000000000000007</v>
      </c>
      <c r="AN426" s="959">
        <v>0</v>
      </c>
      <c r="AO426" s="845">
        <f t="shared" si="111"/>
        <v>-12.136332272595357</v>
      </c>
      <c r="AP426" s="846">
        <f t="shared" si="112"/>
        <v>23.106007560273721</v>
      </c>
      <c r="AQ426" s="680">
        <f t="shared" si="113"/>
        <v>234.41843809261553</v>
      </c>
      <c r="AR426" s="745">
        <f>INDEX(Historical!$C$7:$C$1452,MATCH(B426,Historical!$B$7:$B$1452,0))*IF(AH426="n/a",1.03,IF(AH426&lt;0,1.01,IF(AH426&gt;10,1.1,(1+AH426/100))))</f>
        <v>1.3144</v>
      </c>
      <c r="AS426" s="678">
        <f t="shared" si="114"/>
        <v>1.4458400000000002</v>
      </c>
      <c r="AT426" s="678">
        <f t="shared" si="118"/>
        <v>1.5904240000000003</v>
      </c>
      <c r="AU426" s="678">
        <f t="shared" si="118"/>
        <v>1.7494664000000004</v>
      </c>
      <c r="AV426" s="678">
        <f t="shared" si="118"/>
        <v>1.9244130400000006</v>
      </c>
      <c r="AW426" s="745">
        <f t="shared" si="115"/>
        <v>8.0245434400000022</v>
      </c>
      <c r="AX426" s="854">
        <f t="shared" si="116"/>
        <v>6.3425098324375613</v>
      </c>
      <c r="AY426" s="1090">
        <v>0.92</v>
      </c>
      <c r="AZ426" s="964">
        <v>12.18</v>
      </c>
      <c r="BA426" s="964">
        <v>-22.7</v>
      </c>
      <c r="BB426" s="964">
        <v>-9.19</v>
      </c>
      <c r="BC426" s="964">
        <v>-7.55</v>
      </c>
      <c r="BE426" s="701">
        <v>1991</v>
      </c>
      <c r="BF426" s="986" t="e">
        <f>#VALUE!</f>
        <v>#VALUE!</v>
      </c>
      <c r="BG426" s="972">
        <v>20.100000000000001</v>
      </c>
    </row>
    <row r="427" spans="1:59" ht="11.25" customHeight="1" x14ac:dyDescent="0.2">
      <c r="A427" s="645" t="s">
        <v>650</v>
      </c>
      <c r="B427" s="651" t="s">
        <v>651</v>
      </c>
      <c r="C427" s="1080" t="s">
        <v>113</v>
      </c>
      <c r="D427" s="1080" t="s">
        <v>4445</v>
      </c>
      <c r="E427" s="835">
        <v>15</v>
      </c>
      <c r="F427" s="554">
        <v>230</v>
      </c>
      <c r="G427" s="554" t="s">
        <v>107</v>
      </c>
      <c r="H427" s="554" t="s">
        <v>107</v>
      </c>
      <c r="I427" s="966">
        <v>93.04</v>
      </c>
      <c r="J427" s="745">
        <f t="shared" si="104"/>
        <v>1.0318142734307822</v>
      </c>
      <c r="K427" s="968">
        <v>0.24</v>
      </c>
      <c r="L427" s="679">
        <v>4</v>
      </c>
      <c r="M427" s="736">
        <f t="shared" si="105"/>
        <v>0.96</v>
      </c>
      <c r="N427" s="644" t="s">
        <v>438</v>
      </c>
      <c r="O427" s="838">
        <v>0.23</v>
      </c>
      <c r="P427" s="695">
        <v>43139</v>
      </c>
      <c r="Q427" s="695">
        <v>43154</v>
      </c>
      <c r="R427" s="736">
        <f t="shared" si="106"/>
        <v>4.3478260869565135</v>
      </c>
      <c r="S427" s="802">
        <f>IF(INDEX(Historical!$D$7:$D$1452,MATCH(B427,Historical!$B$7:$B$1452,0))=0,"n/a",(INDEX(Historical!$C$7:$C$1452,MATCH(B427,Historical!$B$7:$B$1452,0))/INDEX(Historical!$D$7:$D$1452,MATCH(B427,Historical!$B$7:$B$1452,0))-1)*100)</f>
        <v>4.5454545454545414</v>
      </c>
      <c r="T427" s="802">
        <f>IF(INDEX(Historical!$F$7:$F$1452,MATCH(B427,Historical!$B$7:$B$1452,0))=0,"n/a",((INDEX(Historical!$C$7:$C$1452,MATCH(B427,Historical!$B$7:$B$1452,0))/INDEX(Historical!$F$7:$F$1452,MATCH(B427,Historical!$B$7:$B$1452,0)))^(1/3)-1)*100)</f>
        <v>4.7689553171647248</v>
      </c>
      <c r="U427" s="802">
        <f>IF(INDEX(Historical!$I$7:$I$1452,MATCH(B427,Historical!$B$7:$B$1452,0))=0,"n/a",((INDEX(Historical!$C$7:$C$1452,MATCH(B427,Historical!$B$7:$B$1452,0))/INDEX(Historical!$I$7:$I$1452,MATCH(B427,Historical!$B$7:$B$1452,0)))^(1/5)-1)*100)</f>
        <v>10.438362870438155</v>
      </c>
      <c r="V427" s="802">
        <f>IF(INDEX(Historical!$O$7:$O$1452,MATCH(B427,Historical!$B$7:$B$1452,0))=0,"n/a",((INDEX(Historical!$C$7:$C$1452,MATCH(B427,Historical!$B$7:$B$1452,0))/INDEX(Historical!$O$7:$O$1452,MATCH(B427,Historical!$B$7:$B$1452,0)))^(1/10)-1)*100)</f>
        <v>9.836967182372236</v>
      </c>
      <c r="W427" s="803">
        <f t="shared" si="107"/>
        <v>1.0611362909844424</v>
      </c>
      <c r="X427" s="804">
        <f t="shared" si="108"/>
        <v>0.53256953420602826</v>
      </c>
      <c r="Y427" s="756"/>
      <c r="Z427" s="745">
        <f t="shared" si="109"/>
        <v>13.48314606741573</v>
      </c>
      <c r="AA427" s="678">
        <f t="shared" si="110"/>
        <v>13.06741573033708</v>
      </c>
      <c r="AB427" s="679">
        <v>12</v>
      </c>
      <c r="AC427" s="959">
        <v>7.12</v>
      </c>
      <c r="AD427" s="959">
        <v>0.59</v>
      </c>
      <c r="AE427" s="959">
        <v>1.26</v>
      </c>
      <c r="AF427" s="959">
        <v>4.8899999999999997</v>
      </c>
      <c r="AG427" s="959">
        <v>39.800000000000004</v>
      </c>
      <c r="AH427" s="959">
        <v>65.7</v>
      </c>
      <c r="AI427" s="959">
        <v>17.11</v>
      </c>
      <c r="AJ427" s="959">
        <v>19.600000000000001</v>
      </c>
      <c r="AK427" s="959">
        <v>22.2</v>
      </c>
      <c r="AL427" s="969">
        <v>10410</v>
      </c>
      <c r="AM427" s="964">
        <v>2.2999999999999998</v>
      </c>
      <c r="AN427" s="959">
        <v>0.51</v>
      </c>
      <c r="AO427" s="845">
        <f t="shared" si="111"/>
        <v>-1.5972385864681424</v>
      </c>
      <c r="AP427" s="846">
        <f t="shared" si="112"/>
        <v>11.470177143868938</v>
      </c>
      <c r="AQ427" s="680">
        <f t="shared" si="113"/>
        <v>68.522550975428558</v>
      </c>
      <c r="AR427" s="745">
        <f>INDEX(Historical!$C$7:$C$1452,MATCH(B427,Historical!$B$7:$B$1452,0))*IF(AH427="n/a",1.03,IF(AH427&lt;0,1.01,IF(AH427&gt;10,1.1,(1+AH427/100))))</f>
        <v>1.0120000000000002</v>
      </c>
      <c r="AS427" s="678">
        <f t="shared" si="114"/>
        <v>1.1132000000000004</v>
      </c>
      <c r="AT427" s="678">
        <f t="shared" ref="AT427:AV446" si="119">IF($AK427="n/a",1.03*AS427,IF($AK427&lt;0,1.01*AS427,IF($AK427&gt;10,1.1*AS427,(1+$AK427/100)*AS427)))</f>
        <v>1.2245200000000005</v>
      </c>
      <c r="AU427" s="678">
        <f t="shared" si="119"/>
        <v>1.3469720000000007</v>
      </c>
      <c r="AV427" s="678">
        <f t="shared" si="119"/>
        <v>1.4816692000000009</v>
      </c>
      <c r="AW427" s="745">
        <f t="shared" si="115"/>
        <v>6.1783612000000021</v>
      </c>
      <c r="AX427" s="854">
        <f t="shared" si="116"/>
        <v>6.6405429922613948</v>
      </c>
      <c r="AY427" s="1090">
        <v>1</v>
      </c>
      <c r="AZ427" s="964">
        <v>5.27</v>
      </c>
      <c r="BA427" s="964">
        <v>-29.38</v>
      </c>
      <c r="BB427" s="964">
        <v>-10.23</v>
      </c>
      <c r="BC427" s="964">
        <v>-20.419999999999998</v>
      </c>
      <c r="BE427" s="701">
        <v>2004</v>
      </c>
      <c r="BF427" s="986" t="e">
        <f>#VALUE!</f>
        <v>#VALUE!</v>
      </c>
      <c r="BG427" s="972">
        <v>17.299999999999997</v>
      </c>
    </row>
    <row r="428" spans="1:59" ht="11.25" customHeight="1" x14ac:dyDescent="0.2">
      <c r="A428" s="566" t="s">
        <v>653</v>
      </c>
      <c r="B428" s="651" t="s">
        <v>654</v>
      </c>
      <c r="C428" s="1080" t="s">
        <v>4431</v>
      </c>
      <c r="D428" s="1080" t="s">
        <v>526</v>
      </c>
      <c r="E428" s="835">
        <v>25</v>
      </c>
      <c r="F428" s="554">
        <v>121</v>
      </c>
      <c r="G428" s="554" t="s">
        <v>107</v>
      </c>
      <c r="H428" s="554" t="s">
        <v>107</v>
      </c>
      <c r="I428" s="959">
        <v>46.97</v>
      </c>
      <c r="J428" s="745">
        <f t="shared" si="104"/>
        <v>2.8103044496487124</v>
      </c>
      <c r="K428" s="974">
        <v>0.33</v>
      </c>
      <c r="L428" s="679">
        <v>4</v>
      </c>
      <c r="M428" s="736">
        <f t="shared" si="105"/>
        <v>1.32</v>
      </c>
      <c r="N428" s="644" t="s">
        <v>429</v>
      </c>
      <c r="O428" s="839">
        <v>0.32</v>
      </c>
      <c r="P428" s="958">
        <v>43283</v>
      </c>
      <c r="Q428" s="958">
        <v>43299</v>
      </c>
      <c r="R428" s="736">
        <f t="shared" si="106"/>
        <v>3.1250000000000027</v>
      </c>
      <c r="S428" s="802">
        <f>IF(INDEX(Historical!$D$7:$D$1452,MATCH(B428,Historical!$B$7:$B$1452,0))=0,"n/a",(INDEX(Historical!$C$7:$C$1452,MATCH(B428,Historical!$B$7:$B$1452,0))/INDEX(Historical!$D$7:$D$1452,MATCH(B428,Historical!$B$7:$B$1452,0))-1)*100)</f>
        <v>3.2786885245901676</v>
      </c>
      <c r="T428" s="802">
        <f>IF(INDEX(Historical!$F$7:$F$1452,MATCH(B428,Historical!$B$7:$B$1452,0))=0,"n/a",((INDEX(Historical!$C$7:$C$1452,MATCH(B428,Historical!$B$7:$B$1452,0))/INDEX(Historical!$F$7:$F$1452,MATCH(B428,Historical!$B$7:$B$1452,0)))^(1/3)-1)*100)</f>
        <v>5.2726599609396407</v>
      </c>
      <c r="U428" s="802">
        <f>IF(INDEX(Historical!$I$7:$I$1452,MATCH(B428,Historical!$B$7:$B$1452,0))=0,"n/a",((INDEX(Historical!$C$7:$C$1452,MATCH(B428,Historical!$B$7:$B$1452,0))/INDEX(Historical!$I$7:$I$1452,MATCH(B428,Historical!$B$7:$B$1452,0)))^(1/5)-1)*100)</f>
        <v>7.442863557808499</v>
      </c>
      <c r="V428" s="802">
        <f>IF(INDEX(Historical!$O$7:$O$1452,MATCH(B428,Historical!$B$7:$B$1452,0))=0,"n/a",((INDEX(Historical!$C$7:$C$1452,MATCH(B428,Historical!$B$7:$B$1452,0))/INDEX(Historical!$O$7:$O$1452,MATCH(B428,Historical!$B$7:$B$1452,0)))^(1/10)-1)*100)</f>
        <v>11.612317403390438</v>
      </c>
      <c r="W428" s="803">
        <f t="shared" si="107"/>
        <v>0.64094558383629885</v>
      </c>
      <c r="X428" s="804">
        <f t="shared" si="108"/>
        <v>1.0945387585012498</v>
      </c>
      <c r="Y428" s="967" t="s">
        <v>655</v>
      </c>
      <c r="Z428" s="745">
        <f t="shared" si="109"/>
        <v>39.63963963963964</v>
      </c>
      <c r="AA428" s="678">
        <f t="shared" si="110"/>
        <v>14.105105105105105</v>
      </c>
      <c r="AB428" s="679">
        <v>4</v>
      </c>
      <c r="AC428" s="959">
        <v>3.33</v>
      </c>
      <c r="AD428" s="959">
        <v>0.94</v>
      </c>
      <c r="AE428" s="959">
        <v>1.54</v>
      </c>
      <c r="AF428" s="959">
        <v>2.2999999999999998</v>
      </c>
      <c r="AG428" s="959">
        <v>16.400000000000002</v>
      </c>
      <c r="AH428" s="959">
        <v>70</v>
      </c>
      <c r="AI428" s="959">
        <v>7.0000000000000009</v>
      </c>
      <c r="AJ428" s="959">
        <v>6.8000000000000007</v>
      </c>
      <c r="AK428" s="959">
        <v>15</v>
      </c>
      <c r="AL428" s="969">
        <v>2760</v>
      </c>
      <c r="AM428" s="964">
        <v>0.4</v>
      </c>
      <c r="AN428" s="959">
        <v>0.46</v>
      </c>
      <c r="AO428" s="845">
        <f t="shared" si="111"/>
        <v>-3.8519370976478928</v>
      </c>
      <c r="AP428" s="846">
        <f t="shared" si="112"/>
        <v>10.253168007457212</v>
      </c>
      <c r="AQ428" s="680">
        <f t="shared" si="113"/>
        <v>20.077274641035014</v>
      </c>
      <c r="AR428" s="745">
        <f>INDEX(Historical!$C$7:$C$1452,MATCH(B428,Historical!$B$7:$B$1452,0))*IF(AH428="n/a",1.03,IF(AH428&lt;0,1.01,IF(AH428&gt;10,1.1,(1+AH428/100))))</f>
        <v>1.3860000000000001</v>
      </c>
      <c r="AS428" s="678">
        <f t="shared" si="114"/>
        <v>1.4830200000000002</v>
      </c>
      <c r="AT428" s="678">
        <f t="shared" si="119"/>
        <v>1.6313220000000004</v>
      </c>
      <c r="AU428" s="678">
        <f t="shared" si="119"/>
        <v>1.7944542000000006</v>
      </c>
      <c r="AV428" s="678">
        <f t="shared" si="119"/>
        <v>1.9738996200000007</v>
      </c>
      <c r="AW428" s="745">
        <f t="shared" si="115"/>
        <v>8.2686958200000014</v>
      </c>
      <c r="AX428" s="854">
        <f t="shared" si="116"/>
        <v>17.604206557377054</v>
      </c>
      <c r="AY428" s="1090">
        <v>1.01</v>
      </c>
      <c r="AZ428" s="964">
        <v>5.1499999999999995</v>
      </c>
      <c r="BA428" s="964">
        <v>-34.54</v>
      </c>
      <c r="BB428" s="964">
        <v>-11.39</v>
      </c>
      <c r="BC428" s="964">
        <v>-23.13</v>
      </c>
      <c r="BE428" s="701">
        <v>1994</v>
      </c>
      <c r="BF428" s="986" t="e">
        <f>#VALUE!</f>
        <v>#VALUE!</v>
      </c>
      <c r="BG428" s="972">
        <v>6.9</v>
      </c>
    </row>
    <row r="429" spans="1:59" s="882" customFormat="1" ht="11.25" customHeight="1" x14ac:dyDescent="0.2">
      <c r="A429" s="740" t="s">
        <v>263</v>
      </c>
      <c r="B429" s="890" t="s">
        <v>264</v>
      </c>
      <c r="C429" s="1080" t="s">
        <v>155</v>
      </c>
      <c r="D429" s="1080" t="s">
        <v>4437</v>
      </c>
      <c r="E429" s="862">
        <v>56</v>
      </c>
      <c r="F429" s="554">
        <v>12</v>
      </c>
      <c r="G429" s="1179" t="s">
        <v>38</v>
      </c>
      <c r="H429" s="1179" t="s">
        <v>38</v>
      </c>
      <c r="I429" s="875">
        <v>129.05000000000001</v>
      </c>
      <c r="J429" s="864">
        <f t="shared" si="104"/>
        <v>2.7896164277411857</v>
      </c>
      <c r="K429" s="865">
        <v>0.9</v>
      </c>
      <c r="L429" s="866">
        <v>4</v>
      </c>
      <c r="M429" s="867">
        <f t="shared" si="105"/>
        <v>3.6</v>
      </c>
      <c r="N429" s="868" t="s">
        <v>112</v>
      </c>
      <c r="O429" s="869">
        <v>0.84</v>
      </c>
      <c r="P429" s="870">
        <v>43248</v>
      </c>
      <c r="Q429" s="870">
        <v>43263</v>
      </c>
      <c r="R429" s="867">
        <f t="shared" si="106"/>
        <v>7.1428571428571495</v>
      </c>
      <c r="S429" s="802">
        <f>IF(INDEX(Historical!$D$7:$D$1452,MATCH(B429,Historical!$B$7:$B$1452,0))=0,"n/a",(INDEX(Historical!$C$7:$C$1452,MATCH(B429,Historical!$B$7:$B$1452,0))/INDEX(Historical!$D$7:$D$1452,MATCH(B429,Historical!$B$7:$B$1452,0))-1)*100)</f>
        <v>5.3968253968253999</v>
      </c>
      <c r="T429" s="802">
        <f>IF(INDEX(Historical!$F$7:$F$1452,MATCH(B429,Historical!$B$7:$B$1452,0))=0,"n/a",((INDEX(Historical!$C$7:$C$1452,MATCH(B429,Historical!$B$7:$B$1452,0))/INDEX(Historical!$F$7:$F$1452,MATCH(B429,Historical!$B$7:$B$1452,0)))^(1/3)-1)*100)</f>
        <v>6.3513483927197356</v>
      </c>
      <c r="U429" s="802">
        <f>IF(INDEX(Historical!$I$7:$I$1452,MATCH(B429,Historical!$B$7:$B$1452,0))=0,"n/a",((INDEX(Historical!$C$7:$C$1452,MATCH(B429,Historical!$B$7:$B$1452,0))/INDEX(Historical!$I$7:$I$1452,MATCH(B429,Historical!$B$7:$B$1452,0)))^(1/5)-1)*100)</f>
        <v>6.7051469901928673</v>
      </c>
      <c r="V429" s="802">
        <f>IF(INDEX(Historical!$O$7:$O$1452,MATCH(B429,Historical!$B$7:$B$1452,0))=0,"n/a",((INDEX(Historical!$C$7:$C$1452,MATCH(B429,Historical!$B$7:$B$1452,0))/INDEX(Historical!$O$7:$O$1452,MATCH(B429,Historical!$B$7:$B$1452,0)))^(1/10)-1)*100)</f>
        <v>7.4390864567687398</v>
      </c>
      <c r="W429" s="871">
        <f t="shared" si="107"/>
        <v>0.90134010797682429</v>
      </c>
      <c r="X429" s="872">
        <f t="shared" si="108"/>
        <v>1.0814753209988495</v>
      </c>
      <c r="Y429" s="890"/>
      <c r="Z429" s="864">
        <f t="shared" si="109"/>
        <v>67.542213883677306</v>
      </c>
      <c r="AA429" s="874">
        <f t="shared" si="110"/>
        <v>24.212007504690433</v>
      </c>
      <c r="AB429" s="866">
        <v>12</v>
      </c>
      <c r="AC429" s="875">
        <v>5.33</v>
      </c>
      <c r="AD429" s="875">
        <v>3.12</v>
      </c>
      <c r="AE429" s="875">
        <v>4.43</v>
      </c>
      <c r="AF429" s="875">
        <v>5.36</v>
      </c>
      <c r="AG429" s="875">
        <v>2.5</v>
      </c>
      <c r="AH429" s="875">
        <v>-12.2</v>
      </c>
      <c r="AI429" s="875">
        <v>5.55</v>
      </c>
      <c r="AJ429" s="875">
        <v>6.2</v>
      </c>
      <c r="AK429" s="875">
        <v>7.76</v>
      </c>
      <c r="AL429" s="876">
        <v>360900</v>
      </c>
      <c r="AM429" s="877">
        <v>6.9999999999999993E-2</v>
      </c>
      <c r="AN429" s="875">
        <v>0.48</v>
      </c>
      <c r="AO429" s="878">
        <f t="shared" si="111"/>
        <v>-14.717244086756381</v>
      </c>
      <c r="AP429" s="879">
        <f t="shared" si="112"/>
        <v>9.4947634179340525</v>
      </c>
      <c r="AQ429" s="880">
        <f t="shared" si="113"/>
        <v>140.16324098888398</v>
      </c>
      <c r="AR429" s="745">
        <f>INDEX(Historical!$C$7:$C$1452,MATCH(B429,Historical!$B$7:$B$1452,0))*IF(AH429="n/a",1.03,IF(AH429&lt;0,1.01,IF(AH429&gt;10,1.1,(1+AH429/100))))</f>
        <v>3.3532000000000002</v>
      </c>
      <c r="AS429" s="874">
        <f t="shared" si="114"/>
        <v>3.5393026000000005</v>
      </c>
      <c r="AT429" s="874">
        <f t="shared" si="119"/>
        <v>3.8139524817600003</v>
      </c>
      <c r="AU429" s="874">
        <f t="shared" si="119"/>
        <v>4.109915194344576</v>
      </c>
      <c r="AV429" s="874">
        <f t="shared" si="119"/>
        <v>4.4288446134257144</v>
      </c>
      <c r="AW429" s="864">
        <f t="shared" si="115"/>
        <v>19.245214889530292</v>
      </c>
      <c r="AX429" s="881">
        <f t="shared" si="116"/>
        <v>14.912991003123047</v>
      </c>
      <c r="AY429" s="1091">
        <v>0.71</v>
      </c>
      <c r="AZ429" s="877">
        <v>8.7900000000000009</v>
      </c>
      <c r="BA429" s="877">
        <v>-13.38</v>
      </c>
      <c r="BB429" s="877">
        <v>-7.91</v>
      </c>
      <c r="BC429" s="877">
        <v>-2.37</v>
      </c>
      <c r="BD429" s="1007"/>
      <c r="BE429" s="701">
        <v>1963</v>
      </c>
      <c r="BF429" s="986" t="e">
        <f>#VALUE!</f>
        <v>#VALUE!</v>
      </c>
      <c r="BG429" s="938">
        <v>1</v>
      </c>
    </row>
    <row r="430" spans="1:59" ht="11.25" customHeight="1" x14ac:dyDescent="0.2">
      <c r="A430" s="645" t="s">
        <v>1365</v>
      </c>
      <c r="B430" s="651" t="s">
        <v>1366</v>
      </c>
      <c r="C430" s="1080" t="s">
        <v>113</v>
      </c>
      <c r="D430" s="1080" t="s">
        <v>1235</v>
      </c>
      <c r="E430" s="835">
        <v>7</v>
      </c>
      <c r="F430" s="554">
        <v>575</v>
      </c>
      <c r="G430" s="554" t="s">
        <v>116</v>
      </c>
      <c r="H430" s="554" t="s">
        <v>116</v>
      </c>
      <c r="I430" s="966">
        <v>29.65</v>
      </c>
      <c r="J430" s="745">
        <f t="shared" si="104"/>
        <v>3.5075885328836423</v>
      </c>
      <c r="K430" s="968">
        <v>0.26</v>
      </c>
      <c r="L430" s="679">
        <v>4</v>
      </c>
      <c r="M430" s="736">
        <f t="shared" si="105"/>
        <v>1.04</v>
      </c>
      <c r="N430" s="644" t="s">
        <v>470</v>
      </c>
      <c r="O430" s="838">
        <v>0.25</v>
      </c>
      <c r="P430" s="960">
        <v>43084</v>
      </c>
      <c r="Q430" s="960">
        <v>43112</v>
      </c>
      <c r="R430" s="736">
        <f t="shared" si="106"/>
        <v>4.0000000000000036</v>
      </c>
      <c r="S430" s="802">
        <f>IF(INDEX(Historical!$D$7:$D$1452,MATCH(B430,Historical!$B$7:$B$1452,0))=0,"n/a",(INDEX(Historical!$C$7:$C$1452,MATCH(B430,Historical!$B$7:$B$1452,0))/INDEX(Historical!$D$7:$D$1452,MATCH(B430,Historical!$B$7:$B$1452,0))-1)*100)</f>
        <v>13.017592318420279</v>
      </c>
      <c r="T430" s="802">
        <f>IF(INDEX(Historical!$F$7:$F$1452,MATCH(B430,Historical!$B$7:$B$1452,0))=0,"n/a",((INDEX(Historical!$C$7:$C$1452,MATCH(B430,Historical!$B$7:$B$1452,0))/INDEX(Historical!$F$7:$F$1452,MATCH(B430,Historical!$B$7:$B$1452,0)))^(1/3)-1)*100)</f>
        <v>10.909386827123789</v>
      </c>
      <c r="U430" s="802">
        <f>IF(INDEX(Historical!$I$7:$I$1452,MATCH(B430,Historical!$B$7:$B$1452,0))=0,"n/a",((INDEX(Historical!$C$7:$C$1452,MATCH(B430,Historical!$B$7:$B$1452,0))/INDEX(Historical!$I$7:$I$1452,MATCH(B430,Historical!$B$7:$B$1452,0)))^(1/5)-1)*100)</f>
        <v>12.711660603821983</v>
      </c>
      <c r="V430" s="802">
        <f>IF(INDEX(Historical!$O$7:$O$1452,MATCH(B430,Historical!$B$7:$B$1452,0))=0,"n/a",((INDEX(Historical!$C$7:$C$1452,MATCH(B430,Historical!$B$7:$B$1452,0))/INDEX(Historical!$O$7:$O$1452,MATCH(B430,Historical!$B$7:$B$1452,0)))^(1/10)-1)*100)</f>
        <v>8.5562249642056507</v>
      </c>
      <c r="W430" s="803">
        <f t="shared" si="107"/>
        <v>1.4856622701016273</v>
      </c>
      <c r="X430" s="804">
        <f t="shared" si="108"/>
        <v>0.6452619595848722</v>
      </c>
      <c r="Y430" s="967" t="s">
        <v>739</v>
      </c>
      <c r="Z430" s="745">
        <f t="shared" si="109"/>
        <v>42.622950819672134</v>
      </c>
      <c r="AA430" s="678">
        <f t="shared" si="110"/>
        <v>12.151639344262295</v>
      </c>
      <c r="AB430" s="679">
        <v>9</v>
      </c>
      <c r="AC430" s="959">
        <v>2.44</v>
      </c>
      <c r="AD430" s="959">
        <v>1.31</v>
      </c>
      <c r="AE430" s="959">
        <v>0.9</v>
      </c>
      <c r="AF430" s="959">
        <v>1.3</v>
      </c>
      <c r="AG430" s="959">
        <v>10.4</v>
      </c>
      <c r="AH430" s="961">
        <v>39.1</v>
      </c>
      <c r="AI430" s="961">
        <v>5.83</v>
      </c>
      <c r="AJ430" s="959">
        <v>19.7</v>
      </c>
      <c r="AK430" s="959">
        <v>9.26</v>
      </c>
      <c r="AL430" s="969">
        <v>28320</v>
      </c>
      <c r="AM430" s="964">
        <v>0.2</v>
      </c>
      <c r="AN430" s="959">
        <v>0.52</v>
      </c>
      <c r="AO430" s="845">
        <f t="shared" si="111"/>
        <v>4.0676097924433297</v>
      </c>
      <c r="AP430" s="846">
        <f t="shared" si="112"/>
        <v>16.219249136705624</v>
      </c>
      <c r="AQ430" s="680">
        <f t="shared" si="113"/>
        <v>-16.20890753376657</v>
      </c>
      <c r="AR430" s="745">
        <f>INDEX(Historical!$C$7:$C$1452,MATCH(B430,Historical!$B$7:$B$1452,0))*IF(AH430="n/a",1.03,IF(AH430&lt;0,1.01,IF(AH430&gt;10,1.1,(1+AH430/100))))</f>
        <v>1.1000000000000001</v>
      </c>
      <c r="AS430" s="678">
        <f t="shared" si="114"/>
        <v>1.1641300000000001</v>
      </c>
      <c r="AT430" s="678">
        <f t="shared" si="119"/>
        <v>1.2719284380000002</v>
      </c>
      <c r="AU430" s="678">
        <f t="shared" si="119"/>
        <v>1.3897090113588002</v>
      </c>
      <c r="AV430" s="678">
        <f t="shared" si="119"/>
        <v>1.518396065810625</v>
      </c>
      <c r="AW430" s="745">
        <f t="shared" si="115"/>
        <v>6.444163515169425</v>
      </c>
      <c r="AX430" s="854">
        <f t="shared" si="116"/>
        <v>21.73410966330329</v>
      </c>
      <c r="AY430" s="1090">
        <v>0.94</v>
      </c>
      <c r="AZ430" s="964">
        <v>4.79</v>
      </c>
      <c r="BA430" s="964">
        <v>-28.610000000000003</v>
      </c>
      <c r="BB430" s="964">
        <v>-9.0499999999999989</v>
      </c>
      <c r="BC430" s="964">
        <v>-15.110000000000001</v>
      </c>
      <c r="BE430" s="701">
        <v>2012</v>
      </c>
      <c r="BF430" s="986" t="e">
        <f>#VALUE!</f>
        <v>#VALUE!</v>
      </c>
      <c r="BG430" s="972">
        <v>4.3999999999999995</v>
      </c>
    </row>
    <row r="431" spans="1:59" ht="11.25" customHeight="1" x14ac:dyDescent="0.2">
      <c r="A431" s="645" t="s">
        <v>1367</v>
      </c>
      <c r="B431" s="651" t="s">
        <v>1368</v>
      </c>
      <c r="C431" s="1080" t="s">
        <v>248</v>
      </c>
      <c r="D431" s="1080" t="s">
        <v>4434</v>
      </c>
      <c r="E431" s="835">
        <v>6</v>
      </c>
      <c r="F431" s="554">
        <v>741</v>
      </c>
      <c r="G431" s="554" t="s">
        <v>107</v>
      </c>
      <c r="H431" s="554" t="s">
        <v>107</v>
      </c>
      <c r="I431" s="966">
        <v>58.74</v>
      </c>
      <c r="J431" s="745">
        <f t="shared" si="104"/>
        <v>0.95335376234252645</v>
      </c>
      <c r="K431" s="968">
        <v>0.14000000000000001</v>
      </c>
      <c r="L431" s="679">
        <v>4</v>
      </c>
      <c r="M431" s="736">
        <f t="shared" si="105"/>
        <v>0.56000000000000005</v>
      </c>
      <c r="N431" s="644" t="s">
        <v>4007</v>
      </c>
      <c r="O431" s="838">
        <v>0.12</v>
      </c>
      <c r="P431" s="958">
        <v>43382</v>
      </c>
      <c r="Q431" s="958">
        <v>43397</v>
      </c>
      <c r="R431" s="736">
        <f t="shared" si="106"/>
        <v>16.666666666666682</v>
      </c>
      <c r="S431" s="802">
        <f>IF(INDEX(Historical!$D$7:$D$1452,MATCH(B431,Historical!$B$7:$B$1452,0))=0,"n/a",(INDEX(Historical!$C$7:$C$1452,MATCH(B431,Historical!$B$7:$B$1452,0))/INDEX(Historical!$D$7:$D$1452,MATCH(B431,Historical!$B$7:$B$1452,0))-1)*100)</f>
        <v>12.12121212121211</v>
      </c>
      <c r="T431" s="802">
        <f>IF(INDEX(Historical!$F$7:$F$1452,MATCH(B431,Historical!$B$7:$B$1452,0))=0,"n/a",((INDEX(Historical!$C$7:$C$1452,MATCH(B431,Historical!$B$7:$B$1452,0))/INDEX(Historical!$F$7:$F$1452,MATCH(B431,Historical!$B$7:$B$1452,0)))^(1/3)-1)*100)</f>
        <v>7.2408274971694553</v>
      </c>
      <c r="U431" s="802" t="str">
        <f>IF(INDEX(Historical!$I$7:$I$1452,MATCH(B431,Historical!$B$7:$B$1452,0))=0,"n/a",((INDEX(Historical!$C$7:$C$1452,MATCH(B431,Historical!$B$7:$B$1452,0))/INDEX(Historical!$I$7:$I$1452,MATCH(B431,Historical!$B$7:$B$1452,0)))^(1/5)-1)*100)</f>
        <v>n/a</v>
      </c>
      <c r="V431" s="802">
        <f>IF(INDEX(Historical!$O$7:$O$1452,MATCH(B431,Historical!$B$7:$B$1452,0))=0,"n/a",((INDEX(Historical!$C$7:$C$1452,MATCH(B431,Historical!$B$7:$B$1452,0))/INDEX(Historical!$O$7:$O$1452,MATCH(B431,Historical!$B$7:$B$1452,0)))^(1/10)-1)*100)</f>
        <v>12.896610659322395</v>
      </c>
      <c r="W431" s="803" t="str">
        <f t="shared" si="107"/>
        <v>n/a</v>
      </c>
      <c r="X431" s="804" t="str">
        <f t="shared" si="108"/>
        <v>n/a</v>
      </c>
      <c r="Y431" s="748"/>
      <c r="Z431" s="745">
        <f t="shared" si="109"/>
        <v>11.405295315682281</v>
      </c>
      <c r="AA431" s="678">
        <f t="shared" si="110"/>
        <v>11.963340122199593</v>
      </c>
      <c r="AB431" s="679">
        <v>9</v>
      </c>
      <c r="AC431" s="959">
        <v>4.91</v>
      </c>
      <c r="AD431" s="959">
        <v>0.85</v>
      </c>
      <c r="AE431" s="959">
        <v>1.1000000000000001</v>
      </c>
      <c r="AF431" s="959">
        <v>2.11</v>
      </c>
      <c r="AG431" s="959">
        <v>15.299999999999999</v>
      </c>
      <c r="AH431" s="959">
        <v>38.5</v>
      </c>
      <c r="AI431" s="959">
        <v>6.09</v>
      </c>
      <c r="AJ431" s="959">
        <v>19.3</v>
      </c>
      <c r="AK431" s="959">
        <v>14.000000000000002</v>
      </c>
      <c r="AL431" s="969">
        <v>599.74</v>
      </c>
      <c r="AM431" s="964">
        <v>4</v>
      </c>
      <c r="AN431" s="959">
        <v>0</v>
      </c>
      <c r="AO431" s="845" t="str">
        <f t="shared" si="111"/>
        <v>n/a</v>
      </c>
      <c r="AP431" s="846" t="str">
        <f t="shared" si="112"/>
        <v>n/a</v>
      </c>
      <c r="AQ431" s="680">
        <f t="shared" si="113"/>
        <v>5.9195662500374002</v>
      </c>
      <c r="AR431" s="745">
        <f>INDEX(Historical!$C$7:$C$1452,MATCH(B431,Historical!$B$7:$B$1452,0))*IF(AH431="n/a",1.03,IF(AH431&lt;0,1.01,IF(AH431&gt;10,1.1,(1+AH431/100))))</f>
        <v>0.40700000000000003</v>
      </c>
      <c r="AS431" s="678">
        <f t="shared" si="114"/>
        <v>0.43178630000000001</v>
      </c>
      <c r="AT431" s="678">
        <f t="shared" si="119"/>
        <v>0.47496493000000006</v>
      </c>
      <c r="AU431" s="678">
        <f t="shared" si="119"/>
        <v>0.52246142300000009</v>
      </c>
      <c r="AV431" s="678">
        <f t="shared" si="119"/>
        <v>0.57470756530000011</v>
      </c>
      <c r="AW431" s="745">
        <f t="shared" si="115"/>
        <v>2.4109202183000003</v>
      </c>
      <c r="AX431" s="854">
        <f t="shared" si="116"/>
        <v>4.1043926086142326</v>
      </c>
      <c r="AY431" s="1090">
        <v>1.03</v>
      </c>
      <c r="AZ431" s="964">
        <v>7.46</v>
      </c>
      <c r="BA431" s="964">
        <v>-45.29</v>
      </c>
      <c r="BB431" s="964">
        <v>-15.15</v>
      </c>
      <c r="BC431" s="964">
        <v>-25.240000000000002</v>
      </c>
      <c r="BE431" s="701">
        <v>2013</v>
      </c>
      <c r="BF431" s="986" t="e">
        <f>#VALUE!</f>
        <v>#VALUE!</v>
      </c>
      <c r="BG431" s="972">
        <v>10.6</v>
      </c>
    </row>
    <row r="432" spans="1:59" ht="11.25" customHeight="1" x14ac:dyDescent="0.2">
      <c r="A432" s="645" t="s">
        <v>1369</v>
      </c>
      <c r="B432" s="651" t="s">
        <v>1370</v>
      </c>
      <c r="C432" s="1080" t="s">
        <v>4407</v>
      </c>
      <c r="D432" s="1080" t="s">
        <v>4438</v>
      </c>
      <c r="E432" s="835">
        <v>8</v>
      </c>
      <c r="F432" s="554">
        <v>501</v>
      </c>
      <c r="G432" s="554" t="s">
        <v>116</v>
      </c>
      <c r="H432" s="554" t="s">
        <v>116</v>
      </c>
      <c r="I432" s="966">
        <v>126.6</v>
      </c>
      <c r="J432" s="745">
        <f t="shared" si="104"/>
        <v>0.64770932069510267</v>
      </c>
      <c r="K432" s="968">
        <v>0.41</v>
      </c>
      <c r="L432" s="679">
        <v>2</v>
      </c>
      <c r="M432" s="736">
        <f t="shared" si="105"/>
        <v>0.82</v>
      </c>
      <c r="N432" s="644" t="s">
        <v>1371</v>
      </c>
      <c r="O432" s="838">
        <v>0.37</v>
      </c>
      <c r="P432" s="958">
        <v>43237</v>
      </c>
      <c r="Q432" s="958">
        <v>43266</v>
      </c>
      <c r="R432" s="736">
        <f t="shared" si="106"/>
        <v>10.810810810810805</v>
      </c>
      <c r="S432" s="802">
        <f>IF(INDEX(Historical!$D$7:$D$1452,MATCH(B432,Historical!$B$7:$B$1452,0))=0,"n/a",(INDEX(Historical!$C$7:$C$1452,MATCH(B432,Historical!$B$7:$B$1452,0))/INDEX(Historical!$D$7:$D$1452,MATCH(B432,Historical!$B$7:$B$1452,0))-1)*100)</f>
        <v>12.5</v>
      </c>
      <c r="T432" s="802">
        <f>IF(INDEX(Historical!$F$7:$F$1452,MATCH(B432,Historical!$B$7:$B$1452,0))=0,"n/a",((INDEX(Historical!$C$7:$C$1452,MATCH(B432,Historical!$B$7:$B$1452,0))/INDEX(Historical!$F$7:$F$1452,MATCH(B432,Historical!$B$7:$B$1452,0)))^(1/3)-1)*100)</f>
        <v>14.471424255333186</v>
      </c>
      <c r="U432" s="802">
        <f>IF(INDEX(Historical!$I$7:$I$1452,MATCH(B432,Historical!$B$7:$B$1452,0))=0,"n/a",((INDEX(Historical!$C$7:$C$1452,MATCH(B432,Historical!$B$7:$B$1452,0))/INDEX(Historical!$I$7:$I$1452,MATCH(B432,Historical!$B$7:$B$1452,0)))^(1/5)-1)*100)</f>
        <v>12.474611314209483</v>
      </c>
      <c r="V432" s="802">
        <f>IF(INDEX(Historical!$O$7:$O$1452,MATCH(B432,Historical!$B$7:$B$1452,0))=0,"n/a",((INDEX(Historical!$C$7:$C$1452,MATCH(B432,Historical!$B$7:$B$1452,0))/INDEX(Historical!$O$7:$O$1452,MATCH(B432,Historical!$B$7:$B$1452,0)))^(1/10)-1)*100)</f>
        <v>1.8399376147024249</v>
      </c>
      <c r="W432" s="803">
        <f t="shared" si="107"/>
        <v>6.7799099352762653</v>
      </c>
      <c r="X432" s="804">
        <f t="shared" si="108"/>
        <v>0.93794070031650245</v>
      </c>
      <c r="Y432" s="967"/>
      <c r="Z432" s="745">
        <f t="shared" si="109"/>
        <v>7.4885844748858457</v>
      </c>
      <c r="AA432" s="678">
        <f t="shared" si="110"/>
        <v>11.561643835616438</v>
      </c>
      <c r="AB432" s="679">
        <v>12</v>
      </c>
      <c r="AC432" s="959">
        <v>10.95</v>
      </c>
      <c r="AD432" s="959">
        <v>1.1200000000000001</v>
      </c>
      <c r="AE432" s="959">
        <v>0.42</v>
      </c>
      <c r="AF432" s="959">
        <v>1.63</v>
      </c>
      <c r="AG432" s="959">
        <v>10.5</v>
      </c>
      <c r="AH432" s="961">
        <v>23.7</v>
      </c>
      <c r="AI432" s="961">
        <v>-0.02</v>
      </c>
      <c r="AJ432" s="959">
        <v>13.3</v>
      </c>
      <c r="AK432" s="959">
        <v>10.35</v>
      </c>
      <c r="AL432" s="969">
        <v>5850</v>
      </c>
      <c r="AM432" s="964">
        <v>0.4</v>
      </c>
      <c r="AN432" s="959">
        <v>0.28000000000000003</v>
      </c>
      <c r="AO432" s="845">
        <f t="shared" si="111"/>
        <v>1.5606767992881476</v>
      </c>
      <c r="AP432" s="846">
        <f t="shared" si="112"/>
        <v>13.122320634904586</v>
      </c>
      <c r="AQ432" s="680">
        <f t="shared" si="113"/>
        <v>-8.4807744495306263</v>
      </c>
      <c r="AR432" s="745">
        <f>INDEX(Historical!$C$7:$C$1452,MATCH(B432,Historical!$B$7:$B$1452,0))*IF(AH432="n/a",1.03,IF(AH432&lt;0,1.01,IF(AH432&gt;10,1.1,(1+AH432/100))))</f>
        <v>0.79200000000000004</v>
      </c>
      <c r="AS432" s="678">
        <f t="shared" si="114"/>
        <v>0.79992000000000008</v>
      </c>
      <c r="AT432" s="678">
        <f t="shared" si="119"/>
        <v>0.87991200000000014</v>
      </c>
      <c r="AU432" s="678">
        <f t="shared" si="119"/>
        <v>0.96790320000000019</v>
      </c>
      <c r="AV432" s="678">
        <f t="shared" si="119"/>
        <v>1.0646935200000003</v>
      </c>
      <c r="AW432" s="745">
        <f t="shared" si="115"/>
        <v>4.5044287200000008</v>
      </c>
      <c r="AX432" s="854">
        <f t="shared" si="116"/>
        <v>3.55800056872038</v>
      </c>
      <c r="AY432" s="1090">
        <v>1.43</v>
      </c>
      <c r="AZ432" s="964">
        <v>3.73</v>
      </c>
      <c r="BA432" s="964">
        <v>-29.17</v>
      </c>
      <c r="BB432" s="964">
        <v>-6.21</v>
      </c>
      <c r="BC432" s="964">
        <v>-18.54</v>
      </c>
      <c r="BE432" s="701">
        <v>2011</v>
      </c>
      <c r="BF432" s="986" t="e">
        <f>#VALUE!</f>
        <v>#VALUE!</v>
      </c>
      <c r="BG432" s="972">
        <v>3.9</v>
      </c>
    </row>
    <row r="433" spans="1:59" ht="11.25" customHeight="1" x14ac:dyDescent="0.2">
      <c r="A433" s="645" t="s">
        <v>1372</v>
      </c>
      <c r="B433" s="651" t="s">
        <v>1373</v>
      </c>
      <c r="C433" s="1080" t="s">
        <v>109</v>
      </c>
      <c r="D433" s="1080" t="s">
        <v>4427</v>
      </c>
      <c r="E433" s="835">
        <v>8</v>
      </c>
      <c r="F433" s="554">
        <v>544</v>
      </c>
      <c r="G433" s="554" t="s">
        <v>38</v>
      </c>
      <c r="H433" s="554" t="s">
        <v>38</v>
      </c>
      <c r="I433" s="966">
        <v>97.62</v>
      </c>
      <c r="J433" s="745">
        <f t="shared" si="104"/>
        <v>3.2780167998360992</v>
      </c>
      <c r="K433" s="968">
        <v>0.8</v>
      </c>
      <c r="L433" s="679">
        <v>4</v>
      </c>
      <c r="M433" s="736">
        <f t="shared" si="105"/>
        <v>3.2</v>
      </c>
      <c r="N433" s="644" t="s">
        <v>162</v>
      </c>
      <c r="O433" s="838">
        <v>0.56000000000000005</v>
      </c>
      <c r="P433" s="958">
        <v>43377</v>
      </c>
      <c r="Q433" s="958">
        <v>43404</v>
      </c>
      <c r="R433" s="736">
        <f t="shared" si="106"/>
        <v>42.857142857142847</v>
      </c>
      <c r="S433" s="802">
        <f>IF(INDEX(Historical!$D$7:$D$1452,MATCH(B433,Historical!$B$7:$B$1452,0))=0,"n/a",(INDEX(Historical!$C$7:$C$1452,MATCH(B433,Historical!$B$7:$B$1452,0))/INDEX(Historical!$D$7:$D$1452,MATCH(B433,Historical!$B$7:$B$1452,0))-1)*100)</f>
        <v>10.869565217391308</v>
      </c>
      <c r="T433" s="802">
        <f>IF(INDEX(Historical!$F$7:$F$1452,MATCH(B433,Historical!$B$7:$B$1452,0))=0,"n/a",((INDEX(Historical!$C$7:$C$1452,MATCH(B433,Historical!$B$7:$B$1452,0))/INDEX(Historical!$F$7:$F$1452,MATCH(B433,Historical!$B$7:$B$1452,0)))^(1/3)-1)*100)</f>
        <v>9.3541299792876842</v>
      </c>
      <c r="U433" s="802">
        <f>IF(INDEX(Historical!$I$7:$I$1452,MATCH(B433,Historical!$B$7:$B$1452,0))=0,"n/a",((INDEX(Historical!$C$7:$C$1452,MATCH(B433,Historical!$B$7:$B$1452,0))/INDEX(Historical!$I$7:$I$1452,MATCH(B433,Historical!$B$7:$B$1452,0)))^(1/5)-1)*100)</f>
        <v>12.146691412746268</v>
      </c>
      <c r="V433" s="802">
        <f>IF(INDEX(Historical!$O$7:$O$1452,MATCH(B433,Historical!$B$7:$B$1452,0))=0,"n/a",((INDEX(Historical!$C$7:$C$1452,MATCH(B433,Historical!$B$7:$B$1452,0))/INDEX(Historical!$O$7:$O$1452,MATCH(B433,Historical!$B$7:$B$1452,0)))^(1/10)-1)*100)</f>
        <v>3.5444361566979943</v>
      </c>
      <c r="W433" s="803">
        <f t="shared" si="107"/>
        <v>3.4269742423748877</v>
      </c>
      <c r="X433" s="804">
        <f t="shared" si="108"/>
        <v>2.1690520379904048</v>
      </c>
      <c r="Y433" s="967"/>
      <c r="Z433" s="745">
        <f t="shared" si="109"/>
        <v>37.122969837587014</v>
      </c>
      <c r="AA433" s="678">
        <f t="shared" si="110"/>
        <v>11.324825986078888</v>
      </c>
      <c r="AB433" s="679">
        <v>12</v>
      </c>
      <c r="AC433" s="959">
        <v>8.6199999999999992</v>
      </c>
      <c r="AD433" s="959">
        <v>1.17</v>
      </c>
      <c r="AE433" s="959">
        <v>4.5199999999999996</v>
      </c>
      <c r="AF433" s="959">
        <v>1.43</v>
      </c>
      <c r="AG433" s="959">
        <v>12.1</v>
      </c>
      <c r="AH433" s="959">
        <v>10.5</v>
      </c>
      <c r="AI433" s="959">
        <v>8.59</v>
      </c>
      <c r="AJ433" s="959">
        <v>5.6000000000000005</v>
      </c>
      <c r="AK433" s="959">
        <v>9.68</v>
      </c>
      <c r="AL433" s="969">
        <v>331780</v>
      </c>
      <c r="AM433" s="964">
        <v>0.1</v>
      </c>
      <c r="AN433" s="959">
        <v>1.17</v>
      </c>
      <c r="AO433" s="845">
        <f t="shared" si="111"/>
        <v>4.0998822265034782</v>
      </c>
      <c r="AP433" s="846">
        <f t="shared" si="112"/>
        <v>15.424708212582367</v>
      </c>
      <c r="AQ433" s="680">
        <f t="shared" si="113"/>
        <v>-15.161588468710951</v>
      </c>
      <c r="AR433" s="745">
        <f>INDEX(Historical!$C$7:$C$1452,MATCH(B433,Historical!$B$7:$B$1452,0))*IF(AH433="n/a",1.03,IF(AH433&lt;0,1.01,IF(AH433&gt;10,1.1,(1+AH433/100))))</f>
        <v>2.2440000000000002</v>
      </c>
      <c r="AS433" s="678">
        <f t="shared" si="114"/>
        <v>2.4367596000000002</v>
      </c>
      <c r="AT433" s="678">
        <f t="shared" si="119"/>
        <v>2.6726379292800004</v>
      </c>
      <c r="AU433" s="678">
        <f t="shared" si="119"/>
        <v>2.9313492808343047</v>
      </c>
      <c r="AV433" s="678">
        <f t="shared" si="119"/>
        <v>3.2151038912190653</v>
      </c>
      <c r="AW433" s="745">
        <f t="shared" si="115"/>
        <v>13.49985070133337</v>
      </c>
      <c r="AX433" s="854">
        <f t="shared" si="116"/>
        <v>13.828980435703103</v>
      </c>
      <c r="AY433" s="1090">
        <v>1.1499999999999999</v>
      </c>
      <c r="AZ433" s="964">
        <v>7.1499999999999995</v>
      </c>
      <c r="BA433" s="964">
        <v>-18.190000000000001</v>
      </c>
      <c r="BB433" s="964">
        <v>-7.3999999999999995</v>
      </c>
      <c r="BC433" s="964">
        <v>-11.32</v>
      </c>
      <c r="BE433" s="701">
        <v>2011</v>
      </c>
      <c r="BF433" s="986" t="e">
        <f>#VALUE!</f>
        <v>#VALUE!</v>
      </c>
      <c r="BG433" s="972">
        <v>1.0999999999999999</v>
      </c>
    </row>
    <row r="434" spans="1:59" ht="11.25" customHeight="1" x14ac:dyDescent="0.2">
      <c r="A434" s="645" t="s">
        <v>1374</v>
      </c>
      <c r="B434" s="651" t="s">
        <v>1375</v>
      </c>
      <c r="C434" s="1080" t="s">
        <v>113</v>
      </c>
      <c r="D434" s="1080" t="s">
        <v>214</v>
      </c>
      <c r="E434" s="835">
        <v>6</v>
      </c>
      <c r="F434" s="554">
        <v>715</v>
      </c>
      <c r="G434" s="554" t="s">
        <v>107</v>
      </c>
      <c r="H434" s="554" t="s">
        <v>107</v>
      </c>
      <c r="I434" s="966">
        <v>81.459999999999994</v>
      </c>
      <c r="J434" s="745">
        <f t="shared" si="104"/>
        <v>1.0802848023569851</v>
      </c>
      <c r="K434" s="968">
        <v>0.22</v>
      </c>
      <c r="L434" s="679">
        <v>4</v>
      </c>
      <c r="M434" s="736">
        <f t="shared" si="105"/>
        <v>0.88</v>
      </c>
      <c r="N434" s="644" t="s">
        <v>701</v>
      </c>
      <c r="O434" s="838">
        <v>0.21</v>
      </c>
      <c r="P434" s="958">
        <v>43201</v>
      </c>
      <c r="Q434" s="958">
        <v>43230</v>
      </c>
      <c r="R434" s="736">
        <f t="shared" si="106"/>
        <v>4.7619047619047663</v>
      </c>
      <c r="S434" s="802">
        <f>IF(INDEX(Historical!$D$7:$D$1452,MATCH(B434,Historical!$B$7:$B$1452,0))=0,"n/a",(INDEX(Historical!$C$7:$C$1452,MATCH(B434,Historical!$B$7:$B$1452,0))/INDEX(Historical!$D$7:$D$1452,MATCH(B434,Historical!$B$7:$B$1452,0))-1)*100)</f>
        <v>10.810810810810811</v>
      </c>
      <c r="T434" s="802">
        <f>IF(INDEX(Historical!$F$7:$F$1452,MATCH(B434,Historical!$B$7:$B$1452,0))=0,"n/a",((INDEX(Historical!$C$7:$C$1452,MATCH(B434,Historical!$B$7:$B$1452,0))/INDEX(Historical!$F$7:$F$1452,MATCH(B434,Historical!$B$7:$B$1452,0)))^(1/3)-1)*100)</f>
        <v>12.559460426429215</v>
      </c>
      <c r="U434" s="802" t="str">
        <f>IF(INDEX(Historical!$I$7:$I$1452,MATCH(B434,Historical!$B$7:$B$1452,0))=0,"n/a",((INDEX(Historical!$C$7:$C$1452,MATCH(B434,Historical!$B$7:$B$1452,0))/INDEX(Historical!$I$7:$I$1452,MATCH(B434,Historical!$B$7:$B$1452,0)))^(1/5)-1)*100)</f>
        <v>n/a</v>
      </c>
      <c r="V434" s="802" t="str">
        <f>IF(INDEX(Historical!$O$7:$O$1452,MATCH(B434,Historical!$B$7:$B$1452,0))=0,"n/a",((INDEX(Historical!$C$7:$C$1452,MATCH(B434,Historical!$B$7:$B$1452,0))/INDEX(Historical!$O$7:$O$1452,MATCH(B434,Historical!$B$7:$B$1452,0)))^(1/10)-1)*100)</f>
        <v>n/a</v>
      </c>
      <c r="W434" s="803" t="str">
        <f t="shared" si="107"/>
        <v>n/a</v>
      </c>
      <c r="X434" s="804" t="str">
        <f t="shared" si="108"/>
        <v>n/a</v>
      </c>
      <c r="Y434" s="769"/>
      <c r="Z434" s="745">
        <f t="shared" si="109"/>
        <v>24.581005586592177</v>
      </c>
      <c r="AA434" s="678">
        <f t="shared" si="110"/>
        <v>22.754189944134076</v>
      </c>
      <c r="AB434" s="679">
        <v>12</v>
      </c>
      <c r="AC434" s="959">
        <v>3.58</v>
      </c>
      <c r="AD434" s="959">
        <v>2.85</v>
      </c>
      <c r="AE434" s="959">
        <v>1.49</v>
      </c>
      <c r="AF434" s="959">
        <v>2.5299999999999998</v>
      </c>
      <c r="AG434" s="959">
        <v>12.5</v>
      </c>
      <c r="AH434" s="961">
        <v>-13.100000000000001</v>
      </c>
      <c r="AI434" s="961">
        <v>16.09</v>
      </c>
      <c r="AJ434" s="959">
        <v>-1.3</v>
      </c>
      <c r="AK434" s="959">
        <v>8</v>
      </c>
      <c r="AL434" s="969">
        <v>923.76</v>
      </c>
      <c r="AM434" s="964">
        <v>1.3</v>
      </c>
      <c r="AN434" s="959">
        <v>0.54</v>
      </c>
      <c r="AO434" s="845" t="str">
        <f t="shared" si="111"/>
        <v>n/a</v>
      </c>
      <c r="AP434" s="846" t="str">
        <f t="shared" si="112"/>
        <v>n/a</v>
      </c>
      <c r="AQ434" s="680">
        <f t="shared" si="113"/>
        <v>59.955689084556177</v>
      </c>
      <c r="AR434" s="745">
        <f>INDEX(Historical!$C$7:$C$1452,MATCH(B434,Historical!$B$7:$B$1452,0))*IF(AH434="n/a",1.03,IF(AH434&lt;0,1.01,IF(AH434&gt;10,1.1,(1+AH434/100))))</f>
        <v>0.82820000000000005</v>
      </c>
      <c r="AS434" s="678">
        <f t="shared" si="114"/>
        <v>0.91102000000000016</v>
      </c>
      <c r="AT434" s="678">
        <f t="shared" si="119"/>
        <v>0.98390160000000026</v>
      </c>
      <c r="AU434" s="678">
        <f t="shared" si="119"/>
        <v>1.0626137280000003</v>
      </c>
      <c r="AV434" s="678">
        <f t="shared" si="119"/>
        <v>1.1476228262400003</v>
      </c>
      <c r="AW434" s="745">
        <f t="shared" si="115"/>
        <v>4.9333581542400013</v>
      </c>
      <c r="AX434" s="854">
        <f t="shared" si="116"/>
        <v>6.0561725438742959</v>
      </c>
      <c r="AY434" s="1090">
        <v>1.22</v>
      </c>
      <c r="AZ434" s="964">
        <v>6.5699999999999994</v>
      </c>
      <c r="BA434" s="964">
        <v>-27.169999999999998</v>
      </c>
      <c r="BB434" s="964">
        <v>-11.600000000000001</v>
      </c>
      <c r="BC434" s="964">
        <v>-15.6</v>
      </c>
      <c r="BE434" s="701">
        <v>2013</v>
      </c>
      <c r="BF434" s="986" t="e">
        <f>#VALUE!</f>
        <v>#VALUE!</v>
      </c>
      <c r="BG434" s="972">
        <v>5.7</v>
      </c>
    </row>
    <row r="435" spans="1:59" ht="11.25" customHeight="1" x14ac:dyDescent="0.2">
      <c r="A435" s="566" t="s">
        <v>1376</v>
      </c>
      <c r="B435" s="651" t="s">
        <v>1377</v>
      </c>
      <c r="C435" s="1080" t="s">
        <v>124</v>
      </c>
      <c r="D435" s="1080" t="s">
        <v>4444</v>
      </c>
      <c r="E435" s="835">
        <v>7</v>
      </c>
      <c r="F435" s="554">
        <v>578</v>
      </c>
      <c r="G435" s="554" t="s">
        <v>107</v>
      </c>
      <c r="H435" s="554" t="s">
        <v>107</v>
      </c>
      <c r="I435" s="966">
        <v>89.29</v>
      </c>
      <c r="J435" s="745">
        <f t="shared" si="104"/>
        <v>2.4638817336767835</v>
      </c>
      <c r="K435" s="968">
        <v>0.55000000000000004</v>
      </c>
      <c r="L435" s="679">
        <v>4</v>
      </c>
      <c r="M435" s="736">
        <f t="shared" si="105"/>
        <v>2.2000000000000002</v>
      </c>
      <c r="N435" s="644" t="s">
        <v>108</v>
      </c>
      <c r="O435" s="838">
        <v>0.5</v>
      </c>
      <c r="P435" s="695">
        <v>43125</v>
      </c>
      <c r="Q435" s="695">
        <v>43146</v>
      </c>
      <c r="R435" s="736">
        <f t="shared" si="106"/>
        <v>10.000000000000009</v>
      </c>
      <c r="S435" s="802">
        <f>IF(INDEX(Historical!$D$7:$D$1452,MATCH(B435,Historical!$B$7:$B$1452,0))=0,"n/a",(INDEX(Historical!$C$7:$C$1452,MATCH(B435,Historical!$B$7:$B$1452,0))/INDEX(Historical!$D$7:$D$1452,MATCH(B435,Historical!$B$7:$B$1452,0))-1)*100)</f>
        <v>11.111111111111116</v>
      </c>
      <c r="T435" s="802">
        <f>IF(INDEX(Historical!$F$7:$F$1452,MATCH(B435,Historical!$B$7:$B$1452,0))=0,"n/a",((INDEX(Historical!$C$7:$C$1452,MATCH(B435,Historical!$B$7:$B$1452,0))/INDEX(Historical!$F$7:$F$1452,MATCH(B435,Historical!$B$7:$B$1452,0)))^(1/3)-1)*100)</f>
        <v>12.624788044360603</v>
      </c>
      <c r="U435" s="802">
        <f>IF(INDEX(Historical!$I$7:$I$1452,MATCH(B435,Historical!$B$7:$B$1452,0))=0,"n/a",((INDEX(Historical!$C$7:$C$1452,MATCH(B435,Historical!$B$7:$B$1452,0))/INDEX(Historical!$I$7:$I$1452,MATCH(B435,Historical!$B$7:$B$1452,0)))^(1/5)-1)*100)</f>
        <v>14.869835499703509</v>
      </c>
      <c r="V435" s="802">
        <f>IF(INDEX(Historical!$O$7:$O$1452,MATCH(B435,Historical!$B$7:$B$1452,0))=0,"n/a",((INDEX(Historical!$C$7:$C$1452,MATCH(B435,Historical!$B$7:$B$1452,0))/INDEX(Historical!$O$7:$O$1452,MATCH(B435,Historical!$B$7:$B$1452,0)))^(1/10)-1)*100)</f>
        <v>18.706021469188027</v>
      </c>
      <c r="W435" s="803">
        <f t="shared" si="107"/>
        <v>0.79492240101384659</v>
      </c>
      <c r="X435" s="804">
        <f t="shared" si="108"/>
        <v>9.9132236664690065</v>
      </c>
      <c r="Y435" s="967"/>
      <c r="Z435" s="745">
        <f t="shared" si="109"/>
        <v>41.198501872659179</v>
      </c>
      <c r="AA435" s="678">
        <f t="shared" si="110"/>
        <v>16.720973782771537</v>
      </c>
      <c r="AB435" s="679">
        <v>12</v>
      </c>
      <c r="AC435" s="959">
        <v>5.34</v>
      </c>
      <c r="AD435" s="959">
        <v>1.18</v>
      </c>
      <c r="AE435" s="959">
        <v>0.96</v>
      </c>
      <c r="AF435" s="959">
        <v>1.94</v>
      </c>
      <c r="AG435" s="959">
        <v>7.0000000000000009</v>
      </c>
      <c r="AH435" s="961">
        <v>-5.8999999999999995</v>
      </c>
      <c r="AI435" s="961">
        <v>18.91</v>
      </c>
      <c r="AJ435" s="959">
        <v>1.5</v>
      </c>
      <c r="AK435" s="959">
        <v>14.21</v>
      </c>
      <c r="AL435" s="969">
        <v>1490</v>
      </c>
      <c r="AM435" s="964">
        <v>0.3</v>
      </c>
      <c r="AN435" s="959">
        <v>0</v>
      </c>
      <c r="AO435" s="845">
        <f t="shared" si="111"/>
        <v>0.6127434506087539</v>
      </c>
      <c r="AP435" s="846">
        <f t="shared" si="112"/>
        <v>17.333717233380291</v>
      </c>
      <c r="AQ435" s="680">
        <f t="shared" si="113"/>
        <v>20.071625177228249</v>
      </c>
      <c r="AR435" s="745">
        <f>INDEX(Historical!$C$7:$C$1452,MATCH(B435,Historical!$B$7:$B$1452,0))*IF(AH435="n/a",1.03,IF(AH435&lt;0,1.01,IF(AH435&gt;10,1.1,(1+AH435/100))))</f>
        <v>2.02</v>
      </c>
      <c r="AS435" s="678">
        <f t="shared" si="114"/>
        <v>2.2220000000000004</v>
      </c>
      <c r="AT435" s="678">
        <f t="shared" si="119"/>
        <v>2.4442000000000008</v>
      </c>
      <c r="AU435" s="678">
        <f t="shared" si="119"/>
        <v>2.6886200000000011</v>
      </c>
      <c r="AV435" s="678">
        <f t="shared" si="119"/>
        <v>2.9574820000000015</v>
      </c>
      <c r="AW435" s="745">
        <f t="shared" si="115"/>
        <v>12.332302000000006</v>
      </c>
      <c r="AX435" s="854">
        <f t="shared" si="116"/>
        <v>13.811515287266216</v>
      </c>
      <c r="AY435" s="1090">
        <v>0.93</v>
      </c>
      <c r="AZ435" s="964">
        <v>7.1999999999999993</v>
      </c>
      <c r="BA435" s="964">
        <v>-25.380000000000003</v>
      </c>
      <c r="BB435" s="964">
        <v>-5.36</v>
      </c>
      <c r="BC435" s="964">
        <v>-13.900000000000002</v>
      </c>
      <c r="BE435" s="701">
        <v>2012</v>
      </c>
      <c r="BF435" s="986" t="e">
        <f>#VALUE!</f>
        <v>#VALUE!</v>
      </c>
      <c r="BG435" s="972">
        <v>3.8</v>
      </c>
    </row>
    <row r="436" spans="1:59" ht="11.25" customHeight="1" x14ac:dyDescent="0.2">
      <c r="A436" s="645" t="s">
        <v>1378</v>
      </c>
      <c r="B436" s="651" t="s">
        <v>1379</v>
      </c>
      <c r="C436" s="1080" t="s">
        <v>113</v>
      </c>
      <c r="D436" s="1080" t="s">
        <v>4445</v>
      </c>
      <c r="E436" s="836">
        <v>7</v>
      </c>
      <c r="F436" s="554">
        <v>573</v>
      </c>
      <c r="G436" s="554" t="s">
        <v>107</v>
      </c>
      <c r="H436" s="554" t="s">
        <v>107</v>
      </c>
      <c r="I436" s="966">
        <v>95.45</v>
      </c>
      <c r="J436" s="745">
        <f t="shared" si="104"/>
        <v>1.5086432687270823</v>
      </c>
      <c r="K436" s="968">
        <v>0.36</v>
      </c>
      <c r="L436" s="679">
        <v>4</v>
      </c>
      <c r="M436" s="736">
        <f t="shared" si="105"/>
        <v>1.44</v>
      </c>
      <c r="N436" s="644" t="s">
        <v>268</v>
      </c>
      <c r="O436" s="838">
        <v>0.33</v>
      </c>
      <c r="P436" s="960">
        <v>42986</v>
      </c>
      <c r="Q436" s="960">
        <v>43012</v>
      </c>
      <c r="R436" s="736">
        <f t="shared" si="106"/>
        <v>9.0909090909090811</v>
      </c>
      <c r="S436" s="802">
        <f>IF(INDEX(Historical!$D$7:$D$1452,MATCH(B436,Historical!$B$7:$B$1452,0))=0,"n/a",(INDEX(Historical!$C$7:$C$1452,MATCH(B436,Historical!$B$7:$B$1452,0))/INDEX(Historical!$D$7:$D$1452,MATCH(B436,Historical!$B$7:$B$1452,0))-1)*100)</f>
        <v>2.2727272727272707</v>
      </c>
      <c r="T436" s="802">
        <f>IF(INDEX(Historical!$F$7:$F$1452,MATCH(B436,Historical!$B$7:$B$1452,0))=0,"n/a",((INDEX(Historical!$C$7:$C$1452,MATCH(B436,Historical!$B$7:$B$1452,0))/INDEX(Historical!$F$7:$F$1452,MATCH(B436,Historical!$B$7:$B$1452,0)))^(1/3)-1)*100)</f>
        <v>8.5659831564032007</v>
      </c>
      <c r="U436" s="802">
        <f>IF(INDEX(Historical!$I$7:$I$1452,MATCH(B436,Historical!$B$7:$B$1452,0))=0,"n/a",((INDEX(Historical!$C$7:$C$1452,MATCH(B436,Historical!$B$7:$B$1452,0))/INDEX(Historical!$I$7:$I$1452,MATCH(B436,Historical!$B$7:$B$1452,0)))^(1/5)-1)*100)</f>
        <v>18.204927370905001</v>
      </c>
      <c r="V436" s="802" t="str">
        <f>IF(INDEX(Historical!$O$7:$O$1452,MATCH(B436,Historical!$B$7:$B$1452,0))=0,"n/a",((INDEX(Historical!$C$7:$C$1452,MATCH(B436,Historical!$B$7:$B$1452,0))/INDEX(Historical!$O$7:$O$1452,MATCH(B436,Historical!$B$7:$B$1452,0)))^(1/10)-1)*100)</f>
        <v>n/a</v>
      </c>
      <c r="W436" s="803" t="str">
        <f t="shared" si="107"/>
        <v>n/a</v>
      </c>
      <c r="X436" s="804">
        <f t="shared" si="108"/>
        <v>2.0687417466937501</v>
      </c>
      <c r="Y436" s="770" t="s">
        <v>4482</v>
      </c>
      <c r="Z436" s="745">
        <f t="shared" si="109"/>
        <v>25.352112676056336</v>
      </c>
      <c r="AA436" s="678">
        <f t="shared" si="110"/>
        <v>16.804577464788732</v>
      </c>
      <c r="AB436" s="679">
        <v>12</v>
      </c>
      <c r="AC436" s="959">
        <v>5.68</v>
      </c>
      <c r="AD436" s="959">
        <v>1.1399999999999999</v>
      </c>
      <c r="AE436" s="959">
        <v>3.7</v>
      </c>
      <c r="AF436" s="959">
        <v>2.04</v>
      </c>
      <c r="AG436" s="959">
        <v>21.9</v>
      </c>
      <c r="AH436" s="959">
        <v>17.8</v>
      </c>
      <c r="AI436" s="959">
        <v>15.110000000000001</v>
      </c>
      <c r="AJ436" s="959">
        <v>8.7999999999999989</v>
      </c>
      <c r="AK436" s="959">
        <v>14.7</v>
      </c>
      <c r="AL436" s="969">
        <v>9910</v>
      </c>
      <c r="AM436" s="964">
        <v>0.2</v>
      </c>
      <c r="AN436" s="959">
        <v>0.56000000000000005</v>
      </c>
      <c r="AO436" s="845">
        <f t="shared" si="111"/>
        <v>2.9089931748433493</v>
      </c>
      <c r="AP436" s="846">
        <f t="shared" si="112"/>
        <v>19.713570639632081</v>
      </c>
      <c r="AQ436" s="680">
        <f t="shared" si="113"/>
        <v>23.434801554269068</v>
      </c>
      <c r="AR436" s="745">
        <f>INDEX(Historical!$C$7:$C$1452,MATCH(B436,Historical!$B$7:$B$1452,0))*IF(AH436="n/a",1.03,IF(AH436&lt;0,1.01,IF(AH436&gt;10,1.1,(1+AH436/100))))</f>
        <v>1.4850000000000003</v>
      </c>
      <c r="AS436" s="678">
        <f t="shared" si="114"/>
        <v>1.6335000000000004</v>
      </c>
      <c r="AT436" s="678">
        <f t="shared" si="119"/>
        <v>1.7968500000000005</v>
      </c>
      <c r="AU436" s="678">
        <f t="shared" si="119"/>
        <v>1.9765350000000008</v>
      </c>
      <c r="AV436" s="678">
        <f t="shared" si="119"/>
        <v>2.174188500000001</v>
      </c>
      <c r="AW436" s="745">
        <f t="shared" si="115"/>
        <v>9.0660735000000034</v>
      </c>
      <c r="AX436" s="854">
        <f t="shared" si="116"/>
        <v>9.4982435830277669</v>
      </c>
      <c r="AY436" s="1090">
        <v>0.82</v>
      </c>
      <c r="AZ436" s="964">
        <v>5.41</v>
      </c>
      <c r="BA436" s="964">
        <v>-20.68</v>
      </c>
      <c r="BB436" s="964">
        <v>-4.32</v>
      </c>
      <c r="BC436" s="964">
        <v>-11.72</v>
      </c>
      <c r="BE436" s="701">
        <v>2013</v>
      </c>
      <c r="BF436" s="986" t="e">
        <f>#VALUE!</f>
        <v>#VALUE!</v>
      </c>
      <c r="BG436" s="972">
        <v>11</v>
      </c>
    </row>
    <row r="437" spans="1:59" ht="11.25" customHeight="1" x14ac:dyDescent="0.2">
      <c r="A437" s="645" t="s">
        <v>1380</v>
      </c>
      <c r="B437" s="651" t="s">
        <v>1381</v>
      </c>
      <c r="C437" s="1080" t="s">
        <v>113</v>
      </c>
      <c r="D437" s="1080" t="s">
        <v>4410</v>
      </c>
      <c r="E437" s="835">
        <v>6</v>
      </c>
      <c r="F437" s="554">
        <v>673</v>
      </c>
      <c r="G437" s="554" t="s">
        <v>107</v>
      </c>
      <c r="H437" s="554" t="s">
        <v>107</v>
      </c>
      <c r="I437" s="966">
        <v>47.72</v>
      </c>
      <c r="J437" s="745">
        <f t="shared" si="104"/>
        <v>2.933780385582565</v>
      </c>
      <c r="K437" s="968">
        <v>0.35</v>
      </c>
      <c r="L437" s="679">
        <v>4</v>
      </c>
      <c r="M437" s="736">
        <f t="shared" si="105"/>
        <v>1.4</v>
      </c>
      <c r="N437" s="644" t="s">
        <v>509</v>
      </c>
      <c r="O437" s="838">
        <v>0.32</v>
      </c>
      <c r="P437" s="960">
        <v>43088</v>
      </c>
      <c r="Q437" s="960">
        <v>43105</v>
      </c>
      <c r="R437" s="736">
        <f t="shared" si="106"/>
        <v>9.3749999999999911</v>
      </c>
      <c r="S437" s="802">
        <f>IF(INDEX(Historical!$D$7:$D$1452,MATCH(B437,Historical!$B$7:$B$1452,0))=0,"n/a",(INDEX(Historical!$C$7:$C$1452,MATCH(B437,Historical!$B$7:$B$1452,0))/INDEX(Historical!$D$7:$D$1452,MATCH(B437,Historical!$B$7:$B$1452,0))-1)*100)</f>
        <v>10.344827586206918</v>
      </c>
      <c r="T437" s="802">
        <f>IF(INDEX(Historical!$F$7:$F$1452,MATCH(B437,Historical!$B$7:$B$1452,0))=0,"n/a",((INDEX(Historical!$C$7:$C$1452,MATCH(B437,Historical!$B$7:$B$1452,0))/INDEX(Historical!$F$7:$F$1452,MATCH(B437,Historical!$B$7:$B$1452,0)))^(1/3)-1)*100)</f>
        <v>8.576704663796253</v>
      </c>
      <c r="U437" s="802" t="str">
        <f>IF(INDEX(Historical!$I$7:$I$1452,MATCH(B437,Historical!$B$7:$B$1452,0))=0,"n/a",((INDEX(Historical!$C$7:$C$1452,MATCH(B437,Historical!$B$7:$B$1452,0))/INDEX(Historical!$I$7:$I$1452,MATCH(B437,Historical!$B$7:$B$1452,0)))^(1/5)-1)*100)</f>
        <v>n/a</v>
      </c>
      <c r="V437" s="802" t="str">
        <f>IF(INDEX(Historical!$O$7:$O$1452,MATCH(B437,Historical!$B$7:$B$1452,0))=0,"n/a",((INDEX(Historical!$C$7:$C$1452,MATCH(B437,Historical!$B$7:$B$1452,0))/INDEX(Historical!$O$7:$O$1452,MATCH(B437,Historical!$B$7:$B$1452,0)))^(1/10)-1)*100)</f>
        <v>n/a</v>
      </c>
      <c r="W437" s="803" t="str">
        <f t="shared" si="107"/>
        <v>n/a</v>
      </c>
      <c r="X437" s="804" t="str">
        <f t="shared" si="108"/>
        <v>n/a</v>
      </c>
      <c r="Y437" s="756"/>
      <c r="Z437" s="745">
        <f t="shared" si="109"/>
        <v>55.776892430278892</v>
      </c>
      <c r="AA437" s="678">
        <f t="shared" si="110"/>
        <v>19.011952191235061</v>
      </c>
      <c r="AB437" s="679">
        <v>12</v>
      </c>
      <c r="AC437" s="959">
        <v>2.5099999999999998</v>
      </c>
      <c r="AD437" s="959">
        <v>1.95</v>
      </c>
      <c r="AE437" s="959">
        <v>1.75</v>
      </c>
      <c r="AF437" s="959">
        <v>4.1100000000000003</v>
      </c>
      <c r="AG437" s="959">
        <v>28.499999999999996</v>
      </c>
      <c r="AH437" s="959">
        <v>22.6</v>
      </c>
      <c r="AI437" s="959">
        <v>8.02</v>
      </c>
      <c r="AJ437" s="959">
        <v>24.2</v>
      </c>
      <c r="AK437" s="959">
        <v>9.75</v>
      </c>
      <c r="AL437" s="969">
        <v>6550</v>
      </c>
      <c r="AM437" s="964">
        <v>0.4</v>
      </c>
      <c r="AN437" s="959">
        <v>1.71</v>
      </c>
      <c r="AO437" s="845" t="str">
        <f t="shared" si="111"/>
        <v>n/a</v>
      </c>
      <c r="AP437" s="846" t="str">
        <f t="shared" si="112"/>
        <v>n/a</v>
      </c>
      <c r="AQ437" s="680">
        <f t="shared" si="113"/>
        <v>86.355840627519328</v>
      </c>
      <c r="AR437" s="745">
        <f>INDEX(Historical!$C$7:$C$1452,MATCH(B437,Historical!$B$7:$B$1452,0))*IF(AH437="n/a",1.03,IF(AH437&lt;0,1.01,IF(AH437&gt;10,1.1,(1+AH437/100))))</f>
        <v>1.4080000000000001</v>
      </c>
      <c r="AS437" s="678">
        <f t="shared" si="114"/>
        <v>1.5209216000000003</v>
      </c>
      <c r="AT437" s="678">
        <f t="shared" si="119"/>
        <v>1.6692114560000002</v>
      </c>
      <c r="AU437" s="678">
        <f t="shared" si="119"/>
        <v>1.83195957296</v>
      </c>
      <c r="AV437" s="678">
        <f t="shared" si="119"/>
        <v>2.0105756313235998</v>
      </c>
      <c r="AW437" s="745">
        <f t="shared" si="115"/>
        <v>8.4406682602836014</v>
      </c>
      <c r="AX437" s="854">
        <f t="shared" si="116"/>
        <v>17.687904988020957</v>
      </c>
      <c r="AY437" s="1090">
        <v>1.22</v>
      </c>
      <c r="AZ437" s="964">
        <v>5.0500000000000007</v>
      </c>
      <c r="BA437" s="964">
        <v>-26.07</v>
      </c>
      <c r="BB437" s="964">
        <v>-12.04</v>
      </c>
      <c r="BC437" s="964">
        <v>-15.479999999999999</v>
      </c>
      <c r="BE437" s="701">
        <v>2013</v>
      </c>
      <c r="BF437" s="986" t="e">
        <f>#VALUE!</f>
        <v>#VALUE!</v>
      </c>
      <c r="BG437" s="972">
        <v>6</v>
      </c>
    </row>
    <row r="438" spans="1:59" ht="11.25" customHeight="1" x14ac:dyDescent="0.2">
      <c r="A438" s="645" t="s">
        <v>656</v>
      </c>
      <c r="B438" s="651" t="s">
        <v>657</v>
      </c>
      <c r="C438" s="1080" t="s">
        <v>129</v>
      </c>
      <c r="D438" s="1080" t="s">
        <v>4415</v>
      </c>
      <c r="E438" s="835">
        <v>15</v>
      </c>
      <c r="F438" s="554">
        <v>248</v>
      </c>
      <c r="G438" s="554" t="s">
        <v>38</v>
      </c>
      <c r="H438" s="554" t="s">
        <v>38</v>
      </c>
      <c r="I438" s="966">
        <v>57.01</v>
      </c>
      <c r="J438" s="745">
        <f t="shared" si="104"/>
        <v>3.929135239431679</v>
      </c>
      <c r="K438" s="968">
        <v>0.56000000000000005</v>
      </c>
      <c r="L438" s="679">
        <v>4</v>
      </c>
      <c r="M438" s="736">
        <f t="shared" si="105"/>
        <v>2.2400000000000002</v>
      </c>
      <c r="N438" s="644" t="s">
        <v>150</v>
      </c>
      <c r="O438" s="838">
        <v>0.54</v>
      </c>
      <c r="P438" s="958">
        <v>43343</v>
      </c>
      <c r="Q438" s="958">
        <v>43360</v>
      </c>
      <c r="R438" s="736">
        <f t="shared" si="106"/>
        <v>3.7037037037037068</v>
      </c>
      <c r="S438" s="802">
        <f>IF(INDEX(Historical!$D$7:$D$1452,MATCH(B438,Historical!$B$7:$B$1452,0))=0,"n/a",(INDEX(Historical!$C$7:$C$1452,MATCH(B438,Historical!$B$7:$B$1452,0))/INDEX(Historical!$D$7:$D$1452,MATCH(B438,Historical!$B$7:$B$1452,0))-1)*100)</f>
        <v>3.9215686274509887</v>
      </c>
      <c r="T438" s="802">
        <f>IF(INDEX(Historical!$F$7:$F$1452,MATCH(B438,Historical!$B$7:$B$1452,0))=0,"n/a",((INDEX(Historical!$C$7:$C$1452,MATCH(B438,Historical!$B$7:$B$1452,0))/INDEX(Historical!$F$7:$F$1452,MATCH(B438,Historical!$B$7:$B$1452,0)))^(1/3)-1)*100)</f>
        <v>3.7195809189561668</v>
      </c>
      <c r="U438" s="802">
        <f>IF(INDEX(Historical!$I$7:$I$1452,MATCH(B438,Historical!$B$7:$B$1452,0))=0,"n/a",((INDEX(Historical!$C$7:$C$1452,MATCH(B438,Historical!$B$7:$B$1452,0))/INDEX(Historical!$I$7:$I$1452,MATCH(B438,Historical!$B$7:$B$1452,0)))^(1/5)-1)*100)</f>
        <v>4.029694359974445</v>
      </c>
      <c r="V438" s="802">
        <f>IF(INDEX(Historical!$O$7:$O$1452,MATCH(B438,Historical!$B$7:$B$1452,0))=0,"n/a",((INDEX(Historical!$C$7:$C$1452,MATCH(B438,Historical!$B$7:$B$1452,0))/INDEX(Historical!$O$7:$O$1452,MATCH(B438,Historical!$B$7:$B$1452,0)))^(1/10)-1)*100)</f>
        <v>5.8559956827601622</v>
      </c>
      <c r="W438" s="803">
        <f t="shared" si="107"/>
        <v>0.6881313747955311</v>
      </c>
      <c r="X438" s="804">
        <f t="shared" si="108"/>
        <v>0.62963974374600695</v>
      </c>
      <c r="Y438" s="764"/>
      <c r="Z438" s="745">
        <f t="shared" si="109"/>
        <v>42.10526315789474</v>
      </c>
      <c r="AA438" s="678">
        <f t="shared" si="110"/>
        <v>10.716165413533833</v>
      </c>
      <c r="AB438" s="679">
        <v>12</v>
      </c>
      <c r="AC438" s="959">
        <v>5.32</v>
      </c>
      <c r="AD438" s="959">
        <v>3.25</v>
      </c>
      <c r="AE438" s="959">
        <v>1.52</v>
      </c>
      <c r="AF438" s="959">
        <v>6.49</v>
      </c>
      <c r="AG438" s="959">
        <v>69.699999999999989</v>
      </c>
      <c r="AH438" s="959">
        <v>85.5</v>
      </c>
      <c r="AI438" s="959">
        <v>0.12</v>
      </c>
      <c r="AJ438" s="959">
        <v>6.4</v>
      </c>
      <c r="AK438" s="959">
        <v>3.3000000000000003</v>
      </c>
      <c r="AL438" s="969">
        <v>20430</v>
      </c>
      <c r="AM438" s="964">
        <v>18.8</v>
      </c>
      <c r="AN438" s="959">
        <v>2.93</v>
      </c>
      <c r="AO438" s="845">
        <f t="shared" si="111"/>
        <v>-2.7573358141277087</v>
      </c>
      <c r="AP438" s="846">
        <f t="shared" si="112"/>
        <v>7.9588295994061244</v>
      </c>
      <c r="AQ438" s="680">
        <f t="shared" si="113"/>
        <v>75.812922712795398</v>
      </c>
      <c r="AR438" s="745">
        <f>INDEX(Historical!$C$7:$C$1452,MATCH(B438,Historical!$B$7:$B$1452,0))*IF(AH438="n/a",1.03,IF(AH438&lt;0,1.01,IF(AH438&gt;10,1.1,(1+AH438/100))))</f>
        <v>2.3320000000000003</v>
      </c>
      <c r="AS438" s="678">
        <f t="shared" si="114"/>
        <v>2.3347984000000004</v>
      </c>
      <c r="AT438" s="678">
        <f t="shared" si="119"/>
        <v>2.4118467472000003</v>
      </c>
      <c r="AU438" s="678">
        <f t="shared" si="119"/>
        <v>2.4914376898576003</v>
      </c>
      <c r="AV438" s="678">
        <f t="shared" si="119"/>
        <v>2.5736551336229008</v>
      </c>
      <c r="AW438" s="745">
        <f t="shared" si="115"/>
        <v>12.143737970680501</v>
      </c>
      <c r="AX438" s="854">
        <f t="shared" si="116"/>
        <v>21.301066428136295</v>
      </c>
      <c r="AY438" s="1090">
        <v>0.56000000000000005</v>
      </c>
      <c r="AZ438" s="964">
        <v>3.45</v>
      </c>
      <c r="BA438" s="964">
        <v>-23.97</v>
      </c>
      <c r="BB438" s="964">
        <v>-9.92</v>
      </c>
      <c r="BC438" s="964">
        <v>-14.149999999999999</v>
      </c>
      <c r="BE438" s="701">
        <v>2004</v>
      </c>
      <c r="BF438" s="986" t="e">
        <f>#VALUE!</f>
        <v>#VALUE!</v>
      </c>
      <c r="BG438" s="972">
        <v>10.7</v>
      </c>
    </row>
    <row r="439" spans="1:59" s="882" customFormat="1" ht="11.25" customHeight="1" x14ac:dyDescent="0.2">
      <c r="A439" s="861" t="s">
        <v>1382</v>
      </c>
      <c r="B439" s="890" t="s">
        <v>1383</v>
      </c>
      <c r="C439" s="1080" t="s">
        <v>4407</v>
      </c>
      <c r="D439" s="1080" t="s">
        <v>4438</v>
      </c>
      <c r="E439" s="862">
        <v>9</v>
      </c>
      <c r="F439" s="554">
        <v>411</v>
      </c>
      <c r="G439" s="1179" t="s">
        <v>107</v>
      </c>
      <c r="H439" s="1179" t="s">
        <v>107</v>
      </c>
      <c r="I439" s="863">
        <v>18.170000000000002</v>
      </c>
      <c r="J439" s="864">
        <f t="shared" si="104"/>
        <v>4.623004953219592</v>
      </c>
      <c r="K439" s="865">
        <v>0.21</v>
      </c>
      <c r="L439" s="866">
        <v>4</v>
      </c>
      <c r="M439" s="867">
        <f t="shared" si="105"/>
        <v>0.84</v>
      </c>
      <c r="N439" s="868" t="s">
        <v>268</v>
      </c>
      <c r="O439" s="869">
        <v>0.19</v>
      </c>
      <c r="P439" s="870">
        <v>43461</v>
      </c>
      <c r="Q439" s="870">
        <v>43468</v>
      </c>
      <c r="R439" s="867">
        <f t="shared" si="106"/>
        <v>10.52631578947368</v>
      </c>
      <c r="S439" s="802">
        <f>IF(INDEX(Historical!$D$7:$D$1452,MATCH(B439,Historical!$B$7:$B$1452,0))=0,"n/a",(INDEX(Historical!$C$7:$C$1452,MATCH(B439,Historical!$B$7:$B$1452,0))/INDEX(Historical!$D$7:$D$1452,MATCH(B439,Historical!$B$7:$B$1452,0))-1)*100)</f>
        <v>25.925925925925931</v>
      </c>
      <c r="T439" s="802">
        <f>IF(INDEX(Historical!$F$7:$F$1452,MATCH(B439,Historical!$B$7:$B$1452,0))=0,"n/a",((INDEX(Historical!$C$7:$C$1452,MATCH(B439,Historical!$B$7:$B$1452,0))/INDEX(Historical!$F$7:$F$1452,MATCH(B439,Historical!$B$7:$B$1452,0)))^(1/3)-1)*100)</f>
        <v>25.99210498948732</v>
      </c>
      <c r="U439" s="802">
        <f>IF(INDEX(Historical!$I$7:$I$1452,MATCH(B439,Historical!$B$7:$B$1452,0))=0,"n/a",((INDEX(Historical!$C$7:$C$1452,MATCH(B439,Historical!$B$7:$B$1452,0))/INDEX(Historical!$I$7:$I$1452,MATCH(B439,Historical!$B$7:$B$1452,0)))^(1/5)-1)*100)</f>
        <v>29.047935865036024</v>
      </c>
      <c r="V439" s="802" t="str">
        <f>IF(INDEX(Historical!$O$7:$O$1452,MATCH(B439,Historical!$B$7:$B$1452,0))=0,"n/a",((INDEX(Historical!$C$7:$C$1452,MATCH(B439,Historical!$B$7:$B$1452,0))/INDEX(Historical!$O$7:$O$1452,MATCH(B439,Historical!$B$7:$B$1452,0)))^(1/10)-1)*100)</f>
        <v>n/a</v>
      </c>
      <c r="W439" s="871" t="str">
        <f t="shared" si="107"/>
        <v>n/a</v>
      </c>
      <c r="X439" s="872">
        <f t="shared" si="108"/>
        <v>0.53007182235467198</v>
      </c>
      <c r="Y439" s="873"/>
      <c r="Z439" s="864">
        <f t="shared" si="109"/>
        <v>69.421487603305792</v>
      </c>
      <c r="AA439" s="874">
        <f t="shared" si="110"/>
        <v>15.016528925619836</v>
      </c>
      <c r="AB439" s="866">
        <v>12</v>
      </c>
      <c r="AC439" s="875">
        <v>1.21</v>
      </c>
      <c r="AD439" s="875">
        <v>1.87</v>
      </c>
      <c r="AE439" s="875">
        <v>3.47</v>
      </c>
      <c r="AF439" s="875">
        <v>2.04</v>
      </c>
      <c r="AG439" s="875">
        <v>16.600000000000001</v>
      </c>
      <c r="AH439" s="884" t="s">
        <v>138</v>
      </c>
      <c r="AI439" s="884" t="s">
        <v>138</v>
      </c>
      <c r="AJ439" s="875">
        <v>54.800000000000004</v>
      </c>
      <c r="AK439" s="875">
        <v>8</v>
      </c>
      <c r="AL439" s="876">
        <v>2700</v>
      </c>
      <c r="AM439" s="877">
        <v>3.8</v>
      </c>
      <c r="AN439" s="875">
        <v>4.3099999999999996</v>
      </c>
      <c r="AO439" s="878">
        <f t="shared" si="111"/>
        <v>18.654411892635778</v>
      </c>
      <c r="AP439" s="879">
        <f t="shared" si="112"/>
        <v>33.670940818255616</v>
      </c>
      <c r="AQ439" s="880">
        <f t="shared" si="113"/>
        <v>16.683273119566365</v>
      </c>
      <c r="AR439" s="745">
        <f>INDEX(Historical!$C$7:$C$1452,MATCH(B439,Historical!$B$7:$B$1452,0))*IF(AH439="n/a",1.03,IF(AH439&lt;0,1.01,IF(AH439&gt;10,1.1,(1+AH439/100))))</f>
        <v>0.70040000000000002</v>
      </c>
      <c r="AS439" s="874">
        <f t="shared" si="114"/>
        <v>0.72141200000000005</v>
      </c>
      <c r="AT439" s="874">
        <f t="shared" si="119"/>
        <v>0.77912496000000009</v>
      </c>
      <c r="AU439" s="874">
        <f t="shared" si="119"/>
        <v>0.84145495680000015</v>
      </c>
      <c r="AV439" s="874">
        <f t="shared" si="119"/>
        <v>0.90877135334400028</v>
      </c>
      <c r="AW439" s="864">
        <f t="shared" si="115"/>
        <v>3.9511632701440007</v>
      </c>
      <c r="AX439" s="881">
        <f t="shared" si="116"/>
        <v>21.745532581970284</v>
      </c>
      <c r="AY439" s="1091">
        <v>1.2</v>
      </c>
      <c r="AZ439" s="877">
        <v>13.919999999999998</v>
      </c>
      <c r="BA439" s="877">
        <v>-18.43</v>
      </c>
      <c r="BB439" s="877">
        <v>-4.3</v>
      </c>
      <c r="BC439" s="877">
        <v>-8.7900000000000009</v>
      </c>
      <c r="BD439" s="1007"/>
      <c r="BE439" s="701">
        <v>2011</v>
      </c>
      <c r="BF439" s="986" t="e">
        <f>#VALUE!</f>
        <v>#VALUE!</v>
      </c>
      <c r="BG439" s="938">
        <v>2.8000000000000003</v>
      </c>
    </row>
    <row r="440" spans="1:59" ht="11.25" customHeight="1" x14ac:dyDescent="0.2">
      <c r="A440" s="645" t="s">
        <v>1384</v>
      </c>
      <c r="B440" s="651" t="s">
        <v>1385</v>
      </c>
      <c r="C440" s="1080" t="s">
        <v>155</v>
      </c>
      <c r="D440" s="1080" t="s">
        <v>4412</v>
      </c>
      <c r="E440" s="835">
        <v>6</v>
      </c>
      <c r="F440" s="554">
        <v>735</v>
      </c>
      <c r="G440" s="554" t="s">
        <v>107</v>
      </c>
      <c r="H440" s="554" t="s">
        <v>107</v>
      </c>
      <c r="I440" s="959">
        <v>33.24</v>
      </c>
      <c r="J440" s="745">
        <f t="shared" si="104"/>
        <v>2.286401925391095</v>
      </c>
      <c r="K440" s="968">
        <v>0.19</v>
      </c>
      <c r="L440" s="679">
        <v>4</v>
      </c>
      <c r="M440" s="736">
        <f t="shared" si="105"/>
        <v>0.76</v>
      </c>
      <c r="N440" s="644" t="s">
        <v>204</v>
      </c>
      <c r="O440" s="838">
        <v>0.17</v>
      </c>
      <c r="P440" s="958">
        <v>43353</v>
      </c>
      <c r="Q440" s="958">
        <v>43368</v>
      </c>
      <c r="R440" s="736">
        <f t="shared" si="106"/>
        <v>11.764705882352935</v>
      </c>
      <c r="S440" s="802">
        <f>IF(INDEX(Historical!$D$7:$D$1452,MATCH(B440,Historical!$B$7:$B$1452,0))=0,"n/a",(INDEX(Historical!$C$7:$C$1452,MATCH(B440,Historical!$B$7:$B$1452,0))/INDEX(Historical!$D$7:$D$1452,MATCH(B440,Historical!$B$7:$B$1452,0))-1)*100)</f>
        <v>14.285714285714279</v>
      </c>
      <c r="T440" s="802">
        <f>IF(INDEX(Historical!$F$7:$F$1452,MATCH(B440,Historical!$B$7:$B$1452,0))=0,"n/a",((INDEX(Historical!$C$7:$C$1452,MATCH(B440,Historical!$B$7:$B$1452,0))/INDEX(Historical!$F$7:$F$1452,MATCH(B440,Historical!$B$7:$B$1452,0)))^(1/3)-1)*100)</f>
        <v>11.636800399929626</v>
      </c>
      <c r="U440" s="802">
        <f>IF(INDEX(Historical!$I$7:$I$1452,MATCH(B440,Historical!$B$7:$B$1452,0))=0,"n/a",((INDEX(Historical!$C$7:$C$1452,MATCH(B440,Historical!$B$7:$B$1452,0))/INDEX(Historical!$I$7:$I$1452,MATCH(B440,Historical!$B$7:$B$1452,0)))^(1/5)-1)*100)</f>
        <v>9.8560543306117623</v>
      </c>
      <c r="V440" s="802">
        <f>IF(INDEX(Historical!$O$7:$O$1452,MATCH(B440,Historical!$B$7:$B$1452,0))=0,"n/a",((INDEX(Historical!$C$7:$C$1452,MATCH(B440,Historical!$B$7:$B$1452,0))/INDEX(Historical!$O$7:$O$1452,MATCH(B440,Historical!$B$7:$B$1452,0)))^(1/10)-1)*100)</f>
        <v>8.6180981564665249</v>
      </c>
      <c r="W440" s="803">
        <f t="shared" si="107"/>
        <v>1.1436460982074503</v>
      </c>
      <c r="X440" s="804">
        <f t="shared" si="108"/>
        <v>0.66148015641689684</v>
      </c>
      <c r="Y440" s="651"/>
      <c r="Z440" s="745">
        <f t="shared" si="109"/>
        <v>33.928571428571423</v>
      </c>
      <c r="AA440" s="678">
        <f t="shared" si="110"/>
        <v>14.839285714285714</v>
      </c>
      <c r="AB440" s="679">
        <v>4</v>
      </c>
      <c r="AC440" s="959">
        <v>2.2400000000000002</v>
      </c>
      <c r="AD440" s="959" t="s">
        <v>138</v>
      </c>
      <c r="AE440" s="959">
        <v>0.57999999999999996</v>
      </c>
      <c r="AF440" s="959">
        <v>1.86</v>
      </c>
      <c r="AG440" s="959">
        <v>10.8</v>
      </c>
      <c r="AH440" s="959">
        <v>41.699999999999996</v>
      </c>
      <c r="AI440" s="959">
        <v>8.6</v>
      </c>
      <c r="AJ440" s="959">
        <v>14.899999999999999</v>
      </c>
      <c r="AK440" s="959" t="s">
        <v>138</v>
      </c>
      <c r="AL440" s="969">
        <v>94.73</v>
      </c>
      <c r="AM440" s="964">
        <v>1</v>
      </c>
      <c r="AN440" s="959">
        <v>0.13</v>
      </c>
      <c r="AO440" s="845">
        <f t="shared" si="111"/>
        <v>-2.6968294582828563</v>
      </c>
      <c r="AP440" s="846">
        <f t="shared" si="112"/>
        <v>12.142456256002857</v>
      </c>
      <c r="AQ440" s="680">
        <f t="shared" si="113"/>
        <v>10.757134565421357</v>
      </c>
      <c r="AR440" s="745">
        <f>INDEX(Historical!$C$7:$C$1452,MATCH(B440,Historical!$B$7:$B$1452,0))*IF(AH440="n/a",1.03,IF(AH440&lt;0,1.01,IF(AH440&gt;10,1.1,(1+AH440/100))))</f>
        <v>0.70400000000000007</v>
      </c>
      <c r="AS440" s="678">
        <f t="shared" si="114"/>
        <v>0.76454400000000011</v>
      </c>
      <c r="AT440" s="678">
        <f t="shared" si="119"/>
        <v>0.78748032000000012</v>
      </c>
      <c r="AU440" s="678">
        <f t="shared" si="119"/>
        <v>0.81110472960000013</v>
      </c>
      <c r="AV440" s="678">
        <f t="shared" si="119"/>
        <v>0.83543787148800019</v>
      </c>
      <c r="AW440" s="745">
        <f t="shared" si="115"/>
        <v>3.9025669210880007</v>
      </c>
      <c r="AX440" s="854">
        <f t="shared" si="116"/>
        <v>11.740574371504213</v>
      </c>
      <c r="AY440" s="1090">
        <v>0.12</v>
      </c>
      <c r="AZ440" s="964">
        <v>51.09</v>
      </c>
      <c r="BA440" s="964">
        <v>-14.330000000000002</v>
      </c>
      <c r="BB440" s="964">
        <v>23.79</v>
      </c>
      <c r="BC440" s="964">
        <v>5.8999999999999995</v>
      </c>
      <c r="BE440" s="701">
        <v>2013</v>
      </c>
      <c r="BF440" s="986" t="e">
        <f>#VALUE!</f>
        <v>#VALUE!</v>
      </c>
      <c r="BG440" s="972">
        <v>6.2</v>
      </c>
    </row>
    <row r="441" spans="1:59" ht="11.25" customHeight="1" x14ac:dyDescent="0.2">
      <c r="A441" s="566" t="s">
        <v>1386</v>
      </c>
      <c r="B441" s="651" t="s">
        <v>1387</v>
      </c>
      <c r="C441" s="1080" t="s">
        <v>109</v>
      </c>
      <c r="D441" s="1080" t="s">
        <v>4427</v>
      </c>
      <c r="E441" s="835">
        <v>8</v>
      </c>
      <c r="F441" s="554">
        <v>528</v>
      </c>
      <c r="G441" s="554" t="s">
        <v>38</v>
      </c>
      <c r="H441" s="554" t="s">
        <v>116</v>
      </c>
      <c r="I441" s="966">
        <v>14.78</v>
      </c>
      <c r="J441" s="745">
        <f t="shared" si="104"/>
        <v>4.6008119079837622</v>
      </c>
      <c r="K441" s="968">
        <v>0.17</v>
      </c>
      <c r="L441" s="679">
        <v>4</v>
      </c>
      <c r="M441" s="736">
        <f t="shared" si="105"/>
        <v>0.68</v>
      </c>
      <c r="N441" s="644" t="s">
        <v>150</v>
      </c>
      <c r="O441" s="838">
        <v>0.12</v>
      </c>
      <c r="P441" s="958">
        <v>43339</v>
      </c>
      <c r="Q441" s="958">
        <v>43357</v>
      </c>
      <c r="R441" s="736">
        <f t="shared" si="106"/>
        <v>41.666666666666679</v>
      </c>
      <c r="S441" s="802">
        <f>IF(INDEX(Historical!$D$7:$D$1452,MATCH(B441,Historical!$B$7:$B$1452,0))=0,"n/a",(INDEX(Historical!$C$7:$C$1452,MATCH(B441,Historical!$B$7:$B$1452,0))/INDEX(Historical!$D$7:$D$1452,MATCH(B441,Historical!$B$7:$B$1452,0))-1)*100)</f>
        <v>15.151515151515138</v>
      </c>
      <c r="T441" s="802">
        <f>IF(INDEX(Historical!$F$7:$F$1452,MATCH(B441,Historical!$B$7:$B$1452,0))=0,"n/a",((INDEX(Historical!$C$7:$C$1452,MATCH(B441,Historical!$B$7:$B$1452,0))/INDEX(Historical!$F$7:$F$1452,MATCH(B441,Historical!$B$7:$B$1452,0)))^(1/3)-1)*100)</f>
        <v>14.977941578896626</v>
      </c>
      <c r="U441" s="802">
        <f>IF(INDEX(Historical!$I$7:$I$1452,MATCH(B441,Historical!$B$7:$B$1452,0))=0,"n/a",((INDEX(Historical!$C$7:$C$1452,MATCH(B441,Historical!$B$7:$B$1452,0))/INDEX(Historical!$I$7:$I$1452,MATCH(B441,Historical!$B$7:$B$1452,0)))^(1/5)-1)*100)</f>
        <v>16.118714233316211</v>
      </c>
      <c r="V441" s="802">
        <f>IF(INDEX(Historical!$O$7:$O$1452,MATCH(B441,Historical!$B$7:$B$1452,0))=0,"n/a",((INDEX(Historical!$C$7:$C$1452,MATCH(B441,Historical!$B$7:$B$1452,0))/INDEX(Historical!$O$7:$O$1452,MATCH(B441,Historical!$B$7:$B$1452,0)))^(1/10)-1)*100)</f>
        <v>-12.593632055004999</v>
      </c>
      <c r="W441" s="803" t="str">
        <f t="shared" si="107"/>
        <v>n/a</v>
      </c>
      <c r="X441" s="804">
        <f t="shared" si="108"/>
        <v>2.0933395108202872</v>
      </c>
      <c r="Y441" s="651" t="s">
        <v>4072</v>
      </c>
      <c r="Z441" s="745">
        <f t="shared" si="109"/>
        <v>43.589743589743591</v>
      </c>
      <c r="AA441" s="678">
        <f t="shared" si="110"/>
        <v>9.4743589743589745</v>
      </c>
      <c r="AB441" s="679">
        <v>12</v>
      </c>
      <c r="AC441" s="959">
        <v>1.56</v>
      </c>
      <c r="AD441" s="959">
        <v>1</v>
      </c>
      <c r="AE441" s="959">
        <v>3.37</v>
      </c>
      <c r="AF441" s="959">
        <v>1.1100000000000001</v>
      </c>
      <c r="AG441" s="959">
        <v>10.9</v>
      </c>
      <c r="AH441" s="959">
        <v>56.399999999999991</v>
      </c>
      <c r="AI441" s="959">
        <v>10.35</v>
      </c>
      <c r="AJ441" s="959">
        <v>7.7</v>
      </c>
      <c r="AK441" s="959">
        <v>9.5</v>
      </c>
      <c r="AL441" s="969">
        <v>15820</v>
      </c>
      <c r="AM441" s="964">
        <v>0.3</v>
      </c>
      <c r="AN441" s="959">
        <v>1.01</v>
      </c>
      <c r="AO441" s="845">
        <f t="shared" si="111"/>
        <v>11.245167166940998</v>
      </c>
      <c r="AP441" s="846">
        <f t="shared" si="112"/>
        <v>20.719526141299973</v>
      </c>
      <c r="AQ441" s="680">
        <f t="shared" si="113"/>
        <v>-31.633216442360734</v>
      </c>
      <c r="AR441" s="745">
        <f>INDEX(Historical!$C$7:$C$1452,MATCH(B441,Historical!$B$7:$B$1452,0))*IF(AH441="n/a",1.03,IF(AH441&lt;0,1.01,IF(AH441&gt;10,1.1,(1+AH441/100))))</f>
        <v>0.41800000000000004</v>
      </c>
      <c r="AS441" s="678">
        <f t="shared" si="114"/>
        <v>0.4598000000000001</v>
      </c>
      <c r="AT441" s="678">
        <f t="shared" si="119"/>
        <v>0.50348100000000007</v>
      </c>
      <c r="AU441" s="678">
        <f t="shared" si="119"/>
        <v>0.5513116950000001</v>
      </c>
      <c r="AV441" s="678">
        <f t="shared" si="119"/>
        <v>0.60368630602500006</v>
      </c>
      <c r="AW441" s="745">
        <f t="shared" si="115"/>
        <v>2.5362790010250005</v>
      </c>
      <c r="AX441" s="854">
        <f t="shared" si="116"/>
        <v>17.160209749830855</v>
      </c>
      <c r="AY441" s="1090">
        <v>1.17</v>
      </c>
      <c r="AZ441" s="964">
        <v>8.24</v>
      </c>
      <c r="BA441" s="964">
        <v>-34.020000000000003</v>
      </c>
      <c r="BB441" s="964">
        <v>-13.84</v>
      </c>
      <c r="BC441" s="964">
        <v>-24.240000000000002</v>
      </c>
      <c r="BE441" s="701">
        <v>2011</v>
      </c>
      <c r="BF441" s="986" t="e">
        <f>#VALUE!</f>
        <v>#VALUE!</v>
      </c>
      <c r="BG441" s="972">
        <v>1.0999999999999999</v>
      </c>
    </row>
    <row r="442" spans="1:59" ht="11.25" customHeight="1" x14ac:dyDescent="0.2">
      <c r="A442" s="566" t="s">
        <v>266</v>
      </c>
      <c r="B442" s="651" t="s">
        <v>267</v>
      </c>
      <c r="C442" s="1080" t="s">
        <v>129</v>
      </c>
      <c r="D442" s="1080" t="s">
        <v>4442</v>
      </c>
      <c r="E442" s="835">
        <v>46</v>
      </c>
      <c r="F442" s="554">
        <v>42</v>
      </c>
      <c r="G442" s="554" t="s">
        <v>116</v>
      </c>
      <c r="H442" s="554" t="s">
        <v>38</v>
      </c>
      <c r="I442" s="959">
        <v>113.94</v>
      </c>
      <c r="J442" s="745">
        <f t="shared" si="104"/>
        <v>3.5106196243637005</v>
      </c>
      <c r="K442" s="968">
        <v>1</v>
      </c>
      <c r="L442" s="679">
        <v>4</v>
      </c>
      <c r="M442" s="736">
        <f t="shared" si="105"/>
        <v>4</v>
      </c>
      <c r="N442" s="644" t="s">
        <v>191</v>
      </c>
      <c r="O442" s="838">
        <v>0.97</v>
      </c>
      <c r="P442" s="958">
        <v>43167</v>
      </c>
      <c r="Q442" s="958">
        <v>43193</v>
      </c>
      <c r="R442" s="736">
        <f t="shared" si="106"/>
        <v>3.092783505154642</v>
      </c>
      <c r="S442" s="802">
        <f>IF(INDEX(Historical!$D$7:$D$1452,MATCH(B442,Historical!$B$7:$B$1452,0))=0,"n/a",(INDEX(Historical!$C$7:$C$1452,MATCH(B442,Historical!$B$7:$B$1452,0))/INDEX(Historical!$D$7:$D$1452,MATCH(B442,Historical!$B$7:$B$1452,0))-1)*100)</f>
        <v>5.2197802197802234</v>
      </c>
      <c r="T442" s="802">
        <f>IF(INDEX(Historical!$F$7:$F$1452,MATCH(B442,Historical!$B$7:$B$1452,0))=0,"n/a",((INDEX(Historical!$C$7:$C$1452,MATCH(B442,Historical!$B$7:$B$1452,0))/INDEX(Historical!$F$7:$F$1452,MATCH(B442,Historical!$B$7:$B$1452,0)))^(1/3)-1)*100)</f>
        <v>5.5601264925548399</v>
      </c>
      <c r="U442" s="802">
        <f>IF(INDEX(Historical!$I$7:$I$1452,MATCH(B442,Historical!$B$7:$B$1452,0))=0,"n/a",((INDEX(Historical!$C$7:$C$1452,MATCH(B442,Historical!$B$7:$B$1452,0))/INDEX(Historical!$I$7:$I$1452,MATCH(B442,Historical!$B$7:$B$1452,0)))^(1/5)-1)*100)</f>
        <v>6.474780812840919</v>
      </c>
      <c r="V442" s="802">
        <f>IF(INDEX(Historical!$O$7:$O$1452,MATCH(B442,Historical!$B$7:$B$1452,0))=0,"n/a",((INDEX(Historical!$C$7:$C$1452,MATCH(B442,Historical!$B$7:$B$1452,0))/INDEX(Historical!$O$7:$O$1452,MATCH(B442,Historical!$B$7:$B$1452,0)))^(1/10)-1)*100)</f>
        <v>6.7469140895866753</v>
      </c>
      <c r="W442" s="803">
        <f t="shared" si="107"/>
        <v>0.9596655192088821</v>
      </c>
      <c r="X442" s="804">
        <f t="shared" si="108"/>
        <v>0.67445633467092914</v>
      </c>
      <c r="Y442" s="967"/>
      <c r="Z442" s="745">
        <f t="shared" si="109"/>
        <v>85.287846481876329</v>
      </c>
      <c r="AA442" s="678">
        <f t="shared" si="110"/>
        <v>24.294243070362469</v>
      </c>
      <c r="AB442" s="679">
        <v>12</v>
      </c>
      <c r="AC442" s="959">
        <v>4.6900000000000004</v>
      </c>
      <c r="AD442" s="959">
        <v>5.07</v>
      </c>
      <c r="AE442" s="959">
        <v>2.31</v>
      </c>
      <c r="AF442" s="961" t="s">
        <v>138</v>
      </c>
      <c r="AG442" s="961">
        <v>855.00000000000011</v>
      </c>
      <c r="AH442" s="959">
        <v>3.3000000000000003</v>
      </c>
      <c r="AI442" s="959">
        <v>1.59</v>
      </c>
      <c r="AJ442" s="959">
        <v>9.6</v>
      </c>
      <c r="AK442" s="959">
        <v>4.79</v>
      </c>
      <c r="AL442" s="969">
        <v>42820</v>
      </c>
      <c r="AM442" s="964">
        <v>0.37</v>
      </c>
      <c r="AN442" s="962" t="s">
        <v>138</v>
      </c>
      <c r="AO442" s="845">
        <f t="shared" si="111"/>
        <v>-14.30884263315785</v>
      </c>
      <c r="AP442" s="846">
        <f t="shared" si="112"/>
        <v>9.9854004372046195</v>
      </c>
      <c r="AQ442" s="680" t="str">
        <f t="shared" si="113"/>
        <v>n/a</v>
      </c>
      <c r="AR442" s="745">
        <f>INDEX(Historical!$C$7:$C$1452,MATCH(B442,Historical!$B$7:$B$1452,0))*IF(AH442="n/a",1.03,IF(AH442&lt;0,1.01,IF(AH442&gt;10,1.1,(1+AH442/100))))</f>
        <v>3.9563899999999999</v>
      </c>
      <c r="AS442" s="678">
        <f t="shared" si="114"/>
        <v>4.0192966009999997</v>
      </c>
      <c r="AT442" s="678">
        <f t="shared" si="119"/>
        <v>4.2118209081879003</v>
      </c>
      <c r="AU442" s="678">
        <f t="shared" si="119"/>
        <v>4.4135671296901009</v>
      </c>
      <c r="AV442" s="678">
        <f t="shared" si="119"/>
        <v>4.6249769952022568</v>
      </c>
      <c r="AW442" s="745">
        <f t="shared" si="115"/>
        <v>21.226051634080257</v>
      </c>
      <c r="AX442" s="854">
        <f t="shared" si="116"/>
        <v>18.629148353589834</v>
      </c>
      <c r="AY442" s="1090">
        <v>0.54</v>
      </c>
      <c r="AZ442" s="964">
        <v>17.34</v>
      </c>
      <c r="BA442" s="964">
        <v>-7.7399999999999993</v>
      </c>
      <c r="BB442" s="964">
        <v>2.9899999999999998</v>
      </c>
      <c r="BC442" s="964">
        <v>4.5900000000000007</v>
      </c>
      <c r="BE442" s="701">
        <v>1973</v>
      </c>
      <c r="BF442" s="986" t="e">
        <f>#VALUE!</f>
        <v>#VALUE!</v>
      </c>
      <c r="BG442" s="972">
        <v>10.8</v>
      </c>
    </row>
    <row r="443" spans="1:59" ht="11.25" customHeight="1" x14ac:dyDescent="0.2">
      <c r="A443" s="566" t="s">
        <v>1388</v>
      </c>
      <c r="B443" s="651" t="s">
        <v>1389</v>
      </c>
      <c r="C443" s="1080" t="s">
        <v>4407</v>
      </c>
      <c r="D443" s="1080" t="s">
        <v>4408</v>
      </c>
      <c r="E443" s="835">
        <v>8</v>
      </c>
      <c r="F443" s="554">
        <v>437</v>
      </c>
      <c r="G443" s="554" t="s">
        <v>116</v>
      </c>
      <c r="H443" s="554" t="s">
        <v>116</v>
      </c>
      <c r="I443" s="966">
        <v>14.65</v>
      </c>
      <c r="J443" s="745">
        <f t="shared" si="104"/>
        <v>7.6450511945392501</v>
      </c>
      <c r="K443" s="968">
        <v>0.28000000000000003</v>
      </c>
      <c r="L443" s="679">
        <v>4</v>
      </c>
      <c r="M443" s="736">
        <f t="shared" si="105"/>
        <v>1.1200000000000001</v>
      </c>
      <c r="N443" s="644" t="s">
        <v>221</v>
      </c>
      <c r="O443" s="838">
        <v>0.27</v>
      </c>
      <c r="P443" s="960">
        <v>43098</v>
      </c>
      <c r="Q443" s="960">
        <v>43116</v>
      </c>
      <c r="R443" s="736">
        <f t="shared" si="106"/>
        <v>3.7037037037037068</v>
      </c>
      <c r="S443" s="802">
        <f>IF(INDEX(Historical!$D$7:$D$1452,MATCH(B443,Historical!$B$7:$B$1452,0))=0,"n/a",(INDEX(Historical!$C$7:$C$1452,MATCH(B443,Historical!$B$7:$B$1452,0))/INDEX(Historical!$D$7:$D$1452,MATCH(B443,Historical!$B$7:$B$1452,0))-1)*100)</f>
        <v>5.8823529411764719</v>
      </c>
      <c r="T443" s="802">
        <f>IF(INDEX(Historical!$F$7:$F$1452,MATCH(B443,Historical!$B$7:$B$1452,0))=0,"n/a",((INDEX(Historical!$C$7:$C$1452,MATCH(B443,Historical!$B$7:$B$1452,0))/INDEX(Historical!$F$7:$F$1452,MATCH(B443,Historical!$B$7:$B$1452,0)))^(1/3)-1)*100)</f>
        <v>6.2658569182611146</v>
      </c>
      <c r="U443" s="802">
        <f>IF(INDEX(Historical!$I$7:$I$1452,MATCH(B443,Historical!$B$7:$B$1452,0))=0,"n/a",((INDEX(Historical!$C$7:$C$1452,MATCH(B443,Historical!$B$7:$B$1452,0))/INDEX(Historical!$I$7:$I$1452,MATCH(B443,Historical!$B$7:$B$1452,0)))^(1/5)-1)*100)</f>
        <v>7.2808072187642514</v>
      </c>
      <c r="V443" s="802">
        <f>IF(INDEX(Historical!$O$7:$O$1452,MATCH(B443,Historical!$B$7:$B$1452,0))=0,"n/a",((INDEX(Historical!$C$7:$C$1452,MATCH(B443,Historical!$B$7:$B$1452,0))/INDEX(Historical!$O$7:$O$1452,MATCH(B443,Historical!$B$7:$B$1452,0)))^(1/10)-1)*100)</f>
        <v>-3.1016896860546983</v>
      </c>
      <c r="W443" s="803" t="str">
        <f t="shared" si="107"/>
        <v>n/a</v>
      </c>
      <c r="X443" s="804">
        <f t="shared" si="108"/>
        <v>0.23486474899239521</v>
      </c>
      <c r="Y443" s="756"/>
      <c r="Z443" s="745">
        <f t="shared" si="109"/>
        <v>211.32075471698113</v>
      </c>
      <c r="AA443" s="678">
        <f t="shared" si="110"/>
        <v>27.641509433962263</v>
      </c>
      <c r="AB443" s="679">
        <v>12</v>
      </c>
      <c r="AC443" s="959">
        <v>0.53</v>
      </c>
      <c r="AD443" s="959">
        <v>6.03</v>
      </c>
      <c r="AE443" s="959">
        <v>5.31</v>
      </c>
      <c r="AF443" s="959">
        <v>1.1399999999999999</v>
      </c>
      <c r="AG443" s="959">
        <v>9.1</v>
      </c>
      <c r="AH443" s="959">
        <v>12.8</v>
      </c>
      <c r="AI443" s="959">
        <v>-37.299999999999997</v>
      </c>
      <c r="AJ443" s="959">
        <v>31</v>
      </c>
      <c r="AK443" s="959">
        <v>4.5999999999999996</v>
      </c>
      <c r="AL443" s="969">
        <v>6350</v>
      </c>
      <c r="AM443" s="964">
        <v>0.1</v>
      </c>
      <c r="AN443" s="959">
        <v>0.91</v>
      </c>
      <c r="AO443" s="845">
        <f t="shared" si="111"/>
        <v>-12.715651020658761</v>
      </c>
      <c r="AP443" s="846">
        <f t="shared" si="112"/>
        <v>14.925858413303501</v>
      </c>
      <c r="AQ443" s="680">
        <f t="shared" si="113"/>
        <v>18.342855494283562</v>
      </c>
      <c r="AR443" s="745">
        <f>INDEX(Historical!$C$7:$C$1452,MATCH(B443,Historical!$B$7:$B$1452,0))*IF(AH443="n/a",1.03,IF(AH443&lt;0,1.01,IF(AH443&gt;10,1.1,(1+AH443/100))))</f>
        <v>1.1880000000000002</v>
      </c>
      <c r="AS443" s="678">
        <f t="shared" si="114"/>
        <v>1.1998800000000003</v>
      </c>
      <c r="AT443" s="678">
        <f t="shared" si="119"/>
        <v>1.2550744800000004</v>
      </c>
      <c r="AU443" s="678">
        <f t="shared" si="119"/>
        <v>1.3128079060800004</v>
      </c>
      <c r="AV443" s="678">
        <f t="shared" si="119"/>
        <v>1.3731970697596805</v>
      </c>
      <c r="AW443" s="745">
        <f t="shared" si="115"/>
        <v>6.3289594558396818</v>
      </c>
      <c r="AX443" s="854">
        <f t="shared" si="116"/>
        <v>43.201088435765747</v>
      </c>
      <c r="AY443" s="1090">
        <v>0.47</v>
      </c>
      <c r="AZ443" s="964">
        <v>11.32</v>
      </c>
      <c r="BA443" s="964">
        <v>-20.25</v>
      </c>
      <c r="BB443" s="964">
        <v>-6.9500000000000011</v>
      </c>
      <c r="BC443" s="964">
        <v>-7.13</v>
      </c>
      <c r="BE443" s="701">
        <v>2011</v>
      </c>
      <c r="BF443" s="986" t="e">
        <f>#VALUE!</f>
        <v>#VALUE!</v>
      </c>
      <c r="BG443" s="972">
        <v>4.3</v>
      </c>
    </row>
    <row r="444" spans="1:59" ht="11.25" customHeight="1" x14ac:dyDescent="0.2">
      <c r="A444" s="645" t="s">
        <v>1390</v>
      </c>
      <c r="B444" s="651" t="s">
        <v>1391</v>
      </c>
      <c r="C444" s="1080" t="s">
        <v>109</v>
      </c>
      <c r="D444" s="1080" t="s">
        <v>119</v>
      </c>
      <c r="E444" s="835">
        <v>8</v>
      </c>
      <c r="F444" s="554">
        <v>451</v>
      </c>
      <c r="G444" s="554" t="s">
        <v>107</v>
      </c>
      <c r="H444" s="554" t="s">
        <v>107</v>
      </c>
      <c r="I444" s="966">
        <v>17.690000000000001</v>
      </c>
      <c r="J444" s="745">
        <f t="shared" si="104"/>
        <v>2.2611644997173546</v>
      </c>
      <c r="K444" s="968">
        <v>0.1</v>
      </c>
      <c r="L444" s="679">
        <v>4</v>
      </c>
      <c r="M444" s="736">
        <f t="shared" si="105"/>
        <v>0.4</v>
      </c>
      <c r="N444" s="644" t="s">
        <v>150</v>
      </c>
      <c r="O444" s="838">
        <v>0.08</v>
      </c>
      <c r="P444" s="695">
        <v>43158</v>
      </c>
      <c r="Q444" s="695">
        <v>43174</v>
      </c>
      <c r="R444" s="736">
        <f t="shared" si="106"/>
        <v>25.000000000000007</v>
      </c>
      <c r="S444" s="802">
        <f>IF(INDEX(Historical!$D$7:$D$1452,MATCH(B444,Historical!$B$7:$B$1452,0))=0,"n/a",(INDEX(Historical!$C$7:$C$1452,MATCH(B444,Historical!$B$7:$B$1452,0))/INDEX(Historical!$D$7:$D$1452,MATCH(B444,Historical!$B$7:$B$1452,0))-1)*100)</f>
        <v>20.999999999999996</v>
      </c>
      <c r="T444" s="802">
        <f>IF(INDEX(Historical!$F$7:$F$1452,MATCH(B444,Historical!$B$7:$B$1452,0))=0,"n/a",((INDEX(Historical!$C$7:$C$1452,MATCH(B444,Historical!$B$7:$B$1452,0))/INDEX(Historical!$F$7:$F$1452,MATCH(B444,Historical!$B$7:$B$1452,0)))^(1/3)-1)*100)</f>
        <v>18.891541495471785</v>
      </c>
      <c r="U444" s="802">
        <f>IF(INDEX(Historical!$I$7:$I$1452,MATCH(B444,Historical!$B$7:$B$1452,0))=0,"n/a",((INDEX(Historical!$C$7:$C$1452,MATCH(B444,Historical!$B$7:$B$1452,0))/INDEX(Historical!$I$7:$I$1452,MATCH(B444,Historical!$B$7:$B$1452,0)))^(1/5)-1)*100)</f>
        <v>16.659327531107728</v>
      </c>
      <c r="V444" s="802" t="str">
        <f>IF(INDEX(Historical!$O$7:$O$1452,MATCH(B444,Historical!$B$7:$B$1452,0))=0,"n/a",((INDEX(Historical!$C$7:$C$1452,MATCH(B444,Historical!$B$7:$B$1452,0))/INDEX(Historical!$O$7:$O$1452,MATCH(B444,Historical!$B$7:$B$1452,0)))^(1/10)-1)*100)</f>
        <v>n/a</v>
      </c>
      <c r="W444" s="803" t="str">
        <f t="shared" si="107"/>
        <v>n/a</v>
      </c>
      <c r="X444" s="804">
        <f t="shared" si="108"/>
        <v>0.46927683186218949</v>
      </c>
      <c r="Y444" s="759"/>
      <c r="Z444" s="745">
        <f t="shared" si="109"/>
        <v>78.431372549019613</v>
      </c>
      <c r="AA444" s="678">
        <f t="shared" si="110"/>
        <v>34.686274509803923</v>
      </c>
      <c r="AB444" s="679">
        <v>12</v>
      </c>
      <c r="AC444" s="959">
        <v>0.51</v>
      </c>
      <c r="AD444" s="959" t="s">
        <v>138</v>
      </c>
      <c r="AE444" s="959">
        <v>1.77</v>
      </c>
      <c r="AF444" s="959">
        <v>2.0699999999999998</v>
      </c>
      <c r="AG444" s="959">
        <v>6.5</v>
      </c>
      <c r="AH444" s="959">
        <v>-20.599999999999998</v>
      </c>
      <c r="AI444" s="959">
        <v>108.63000000000001</v>
      </c>
      <c r="AJ444" s="959">
        <v>35.5</v>
      </c>
      <c r="AK444" s="959" t="s">
        <v>138</v>
      </c>
      <c r="AL444" s="969">
        <v>194.06</v>
      </c>
      <c r="AM444" s="964">
        <v>7.1999999999999993</v>
      </c>
      <c r="AN444" s="959">
        <v>0.32</v>
      </c>
      <c r="AO444" s="845">
        <f t="shared" si="111"/>
        <v>-15.765782478978842</v>
      </c>
      <c r="AP444" s="846">
        <f t="shared" si="112"/>
        <v>18.920492030825081</v>
      </c>
      <c r="AQ444" s="680">
        <f t="shared" si="113"/>
        <v>78.637545183031449</v>
      </c>
      <c r="AR444" s="745">
        <f>INDEX(Historical!$C$7:$C$1452,MATCH(B444,Historical!$B$7:$B$1452,0))*IF(AH444="n/a",1.03,IF(AH444&lt;0,1.01,IF(AH444&gt;10,1.1,(1+AH444/100))))</f>
        <v>0.30552499999999999</v>
      </c>
      <c r="AS444" s="678">
        <f t="shared" si="114"/>
        <v>0.33607750000000003</v>
      </c>
      <c r="AT444" s="678">
        <f t="shared" si="119"/>
        <v>0.34615982500000003</v>
      </c>
      <c r="AU444" s="678">
        <f t="shared" si="119"/>
        <v>0.35654461975000007</v>
      </c>
      <c r="AV444" s="678">
        <f t="shared" si="119"/>
        <v>0.36724095834250009</v>
      </c>
      <c r="AW444" s="745">
        <f t="shared" si="115"/>
        <v>1.7115479030925</v>
      </c>
      <c r="AX444" s="854">
        <f t="shared" si="116"/>
        <v>9.6752283950960987</v>
      </c>
      <c r="AY444" s="1090">
        <v>0.89</v>
      </c>
      <c r="AZ444" s="964">
        <v>33.96</v>
      </c>
      <c r="BA444" s="964">
        <v>-18.48</v>
      </c>
      <c r="BB444" s="964">
        <v>7.5200000000000005</v>
      </c>
      <c r="BC444" s="964">
        <v>3.2</v>
      </c>
      <c r="BE444" s="701">
        <v>2011</v>
      </c>
      <c r="BF444" s="986" t="e">
        <f>#VALUE!</f>
        <v>#VALUE!</v>
      </c>
      <c r="BG444" s="972">
        <v>2.2999999999999998</v>
      </c>
    </row>
    <row r="445" spans="1:59" ht="11.25" customHeight="1" x14ac:dyDescent="0.2">
      <c r="A445" s="645" t="s">
        <v>1392</v>
      </c>
      <c r="B445" s="651" t="s">
        <v>1393</v>
      </c>
      <c r="C445" s="1080" t="s">
        <v>4407</v>
      </c>
      <c r="D445" s="1080" t="s">
        <v>4408</v>
      </c>
      <c r="E445" s="835">
        <v>5</v>
      </c>
      <c r="F445" s="554">
        <v>774</v>
      </c>
      <c r="G445" s="554" t="s">
        <v>116</v>
      </c>
      <c r="H445" s="554" t="s">
        <v>116</v>
      </c>
      <c r="I445" s="966">
        <v>14.09</v>
      </c>
      <c r="J445" s="745">
        <f t="shared" si="104"/>
        <v>9.0134847409510286</v>
      </c>
      <c r="K445" s="968">
        <v>0.3175</v>
      </c>
      <c r="L445" s="679">
        <v>4</v>
      </c>
      <c r="M445" s="736">
        <f t="shared" si="105"/>
        <v>1.27</v>
      </c>
      <c r="N445" s="644" t="s">
        <v>470</v>
      </c>
      <c r="O445" s="838">
        <v>0.30249999999999999</v>
      </c>
      <c r="P445" s="695">
        <v>43104</v>
      </c>
      <c r="Q445" s="695">
        <v>43112</v>
      </c>
      <c r="R445" s="736">
        <f t="shared" si="106"/>
        <v>4.9586776859504171</v>
      </c>
      <c r="S445" s="802">
        <f>IF(INDEX(Historical!$D$7:$D$1452,MATCH(B445,Historical!$B$7:$B$1452,0))=0,"n/a",(INDEX(Historical!$C$7:$C$1452,MATCH(B445,Historical!$B$7:$B$1452,0))/INDEX(Historical!$D$7:$D$1452,MATCH(B445,Historical!$B$7:$B$1452,0))-1)*100)</f>
        <v>6.6079295154185091</v>
      </c>
      <c r="T445" s="802">
        <f>IF(INDEX(Historical!$F$7:$F$1452,MATCH(B445,Historical!$B$7:$B$1452,0))=0,"n/a",((INDEX(Historical!$C$7:$C$1452,MATCH(B445,Historical!$B$7:$B$1452,0))/INDEX(Historical!$F$7:$F$1452,MATCH(B445,Historical!$B$7:$B$1452,0)))^(1/3)-1)*100)</f>
        <v>5.8591492767207098</v>
      </c>
      <c r="U445" s="802">
        <f>IF(INDEX(Historical!$I$7:$I$1452,MATCH(B445,Historical!$B$7:$B$1452,0))=0,"n/a",((INDEX(Historical!$C$7:$C$1452,MATCH(B445,Historical!$B$7:$B$1452,0))/INDEX(Historical!$I$7:$I$1452,MATCH(B445,Historical!$B$7:$B$1452,0)))^(1/5)-1)*100)</f>
        <v>4.7376504947476583</v>
      </c>
      <c r="V445" s="802">
        <f>IF(INDEX(Historical!$O$7:$O$1452,MATCH(B445,Historical!$B$7:$B$1452,0))=0,"n/a",((INDEX(Historical!$C$7:$C$1452,MATCH(B445,Historical!$B$7:$B$1452,0))/INDEX(Historical!$O$7:$O$1452,MATCH(B445,Historical!$B$7:$B$1452,0)))^(1/10)-1)*100)</f>
        <v>-9.1531593131507716</v>
      </c>
      <c r="W445" s="803" t="str">
        <f t="shared" si="107"/>
        <v>n/a</v>
      </c>
      <c r="X445" s="804">
        <f t="shared" si="108"/>
        <v>0.29244756140417644</v>
      </c>
      <c r="Y445" s="761"/>
      <c r="Z445" s="745" t="str">
        <f t="shared" si="109"/>
        <v>n/a</v>
      </c>
      <c r="AA445" s="678" t="str">
        <f t="shared" si="110"/>
        <v>n/a</v>
      </c>
      <c r="AB445" s="679">
        <v>12</v>
      </c>
      <c r="AC445" s="639">
        <v>-0.16</v>
      </c>
      <c r="AD445" s="639" t="s">
        <v>138</v>
      </c>
      <c r="AE445" s="639">
        <v>3.43</v>
      </c>
      <c r="AF445" s="639">
        <v>0.8</v>
      </c>
      <c r="AG445" s="639">
        <v>-0.89999999999999991</v>
      </c>
      <c r="AH445" s="959">
        <v>901.3</v>
      </c>
      <c r="AI445" s="959" t="s">
        <v>138</v>
      </c>
      <c r="AJ445" s="639">
        <v>16.2</v>
      </c>
      <c r="AK445" s="639">
        <v>52.7</v>
      </c>
      <c r="AL445" s="654">
        <v>1220</v>
      </c>
      <c r="AM445" s="649">
        <v>0.2</v>
      </c>
      <c r="AN445" s="639">
        <v>1.07</v>
      </c>
      <c r="AO445" s="845" t="str">
        <f t="shared" si="111"/>
        <v>n/a</v>
      </c>
      <c r="AP445" s="846">
        <f t="shared" si="112"/>
        <v>13.751135235698687</v>
      </c>
      <c r="AQ445" s="680" t="str">
        <f t="shared" si="113"/>
        <v>n/a</v>
      </c>
      <c r="AR445" s="745">
        <f>INDEX(Historical!$C$7:$C$1452,MATCH(B445,Historical!$B$7:$B$1452,0))*IF(AH445="n/a",1.03,IF(AH445&lt;0,1.01,IF(AH445&gt;10,1.1,(1+AH445/100))))</f>
        <v>1.331</v>
      </c>
      <c r="AS445" s="678">
        <f t="shared" si="114"/>
        <v>1.37093</v>
      </c>
      <c r="AT445" s="678">
        <f t="shared" si="119"/>
        <v>1.5080230000000001</v>
      </c>
      <c r="AU445" s="678">
        <f t="shared" si="119"/>
        <v>1.6588253000000002</v>
      </c>
      <c r="AV445" s="678">
        <f t="shared" si="119"/>
        <v>1.8247078300000004</v>
      </c>
      <c r="AW445" s="745">
        <f t="shared" si="115"/>
        <v>7.693486130000001</v>
      </c>
      <c r="AX445" s="854">
        <f t="shared" si="116"/>
        <v>54.602456564939686</v>
      </c>
      <c r="AY445" s="1090">
        <v>0.63</v>
      </c>
      <c r="AZ445" s="964">
        <v>3</v>
      </c>
      <c r="BA445" s="964">
        <v>-29.62</v>
      </c>
      <c r="BB445" s="964">
        <v>-10.639999999999999</v>
      </c>
      <c r="BC445" s="964">
        <v>-11.95</v>
      </c>
      <c r="BE445" s="701">
        <v>2014</v>
      </c>
      <c r="BF445" s="986" t="e">
        <f>#VALUE!</f>
        <v>#VALUE!</v>
      </c>
      <c r="BG445" s="972">
        <v>-0.4</v>
      </c>
    </row>
    <row r="446" spans="1:59" ht="11.25" customHeight="1" x14ac:dyDescent="0.2">
      <c r="A446" s="566" t="s">
        <v>1394</v>
      </c>
      <c r="B446" s="651" t="s">
        <v>1395</v>
      </c>
      <c r="C446" s="1080" t="s">
        <v>4277</v>
      </c>
      <c r="D446" s="1080" t="s">
        <v>4414</v>
      </c>
      <c r="E446" s="835">
        <v>9</v>
      </c>
      <c r="F446" s="554">
        <v>373</v>
      </c>
      <c r="G446" s="554" t="s">
        <v>107</v>
      </c>
      <c r="H446" s="554" t="s">
        <v>107</v>
      </c>
      <c r="I446" s="966">
        <v>89.49</v>
      </c>
      <c r="J446" s="745">
        <f t="shared" si="104"/>
        <v>3.352329869259135</v>
      </c>
      <c r="K446" s="968">
        <v>0.75</v>
      </c>
      <c r="L446" s="679">
        <v>4</v>
      </c>
      <c r="M446" s="736">
        <f t="shared" si="105"/>
        <v>3</v>
      </c>
      <c r="N446" s="644" t="s">
        <v>120</v>
      </c>
      <c r="O446" s="838">
        <v>0.59</v>
      </c>
      <c r="P446" s="958">
        <v>43234</v>
      </c>
      <c r="Q446" s="958">
        <v>43252</v>
      </c>
      <c r="R446" s="736">
        <f t="shared" si="106"/>
        <v>27.118644067796616</v>
      </c>
      <c r="S446" s="802">
        <f>IF(INDEX(Historical!$D$7:$D$1452,MATCH(B446,Historical!$B$7:$B$1452,0))=0,"n/a",(INDEX(Historical!$C$7:$C$1452,MATCH(B446,Historical!$B$7:$B$1452,0))/INDEX(Historical!$D$7:$D$1452,MATCH(B446,Historical!$B$7:$B$1452,0))-1)*100)</f>
        <v>7.6190476190476142</v>
      </c>
      <c r="T446" s="802">
        <f>IF(INDEX(Historical!$F$7:$F$1452,MATCH(B446,Historical!$B$7:$B$1452,0))=0,"n/a",((INDEX(Historical!$C$7:$C$1452,MATCH(B446,Historical!$B$7:$B$1452,0))/INDEX(Historical!$F$7:$F$1452,MATCH(B446,Historical!$B$7:$B$1452,0)))^(1/3)-1)*100)</f>
        <v>5.9542250500296268</v>
      </c>
      <c r="U446" s="802">
        <f>IF(INDEX(Historical!$I$7:$I$1452,MATCH(B446,Historical!$B$7:$B$1452,0))=0,"n/a",((INDEX(Historical!$C$7:$C$1452,MATCH(B446,Historical!$B$7:$B$1452,0))/INDEX(Historical!$I$7:$I$1452,MATCH(B446,Historical!$B$7:$B$1452,0)))^(1/5)-1)*100)</f>
        <v>8.5434036928045956</v>
      </c>
      <c r="V446" s="802">
        <f>IF(INDEX(Historical!$O$7:$O$1452,MATCH(B446,Historical!$B$7:$B$1452,0))=0,"n/a",((INDEX(Historical!$C$7:$C$1452,MATCH(B446,Historical!$B$7:$B$1452,0))/INDEX(Historical!$O$7:$O$1452,MATCH(B446,Historical!$B$7:$B$1452,0)))^(1/10)-1)*100)</f>
        <v>15.390875357897006</v>
      </c>
      <c r="W446" s="803">
        <f t="shared" si="107"/>
        <v>0.55509537268918263</v>
      </c>
      <c r="X446" s="804">
        <f t="shared" si="108"/>
        <v>0.45443636663854231</v>
      </c>
      <c r="Y446" s="759"/>
      <c r="Z446" s="745">
        <f t="shared" si="109"/>
        <v>35.377358490566039</v>
      </c>
      <c r="AA446" s="678">
        <f t="shared" si="110"/>
        <v>10.553066037735848</v>
      </c>
      <c r="AB446" s="679">
        <v>6</v>
      </c>
      <c r="AC446" s="959">
        <v>8.48</v>
      </c>
      <c r="AD446" s="959">
        <v>1.06</v>
      </c>
      <c r="AE446" s="959">
        <v>3.47</v>
      </c>
      <c r="AF446" s="959">
        <v>8.86</v>
      </c>
      <c r="AG446" s="961">
        <v>63.4</v>
      </c>
      <c r="AH446" s="959">
        <v>28.9</v>
      </c>
      <c r="AI446" s="959">
        <v>2.1999999999999997</v>
      </c>
      <c r="AJ446" s="959">
        <v>18.8</v>
      </c>
      <c r="AK446" s="959">
        <v>9.94</v>
      </c>
      <c r="AL446" s="969">
        <v>14450</v>
      </c>
      <c r="AM446" s="964">
        <v>0.3</v>
      </c>
      <c r="AN446" s="961">
        <v>0</v>
      </c>
      <c r="AO446" s="845">
        <f t="shared" si="111"/>
        <v>1.3426675243278829</v>
      </c>
      <c r="AP446" s="846">
        <f t="shared" si="112"/>
        <v>11.895733562063731</v>
      </c>
      <c r="AQ446" s="680">
        <f t="shared" si="113"/>
        <v>103.85197799093734</v>
      </c>
      <c r="AR446" s="745">
        <f>INDEX(Historical!$C$7:$C$1452,MATCH(B446,Historical!$B$7:$B$1452,0))*IF(AH446="n/a",1.03,IF(AH446&lt;0,1.01,IF(AH446&gt;10,1.1,(1+AH446/100))))</f>
        <v>2.4859999999999998</v>
      </c>
      <c r="AS446" s="678">
        <f t="shared" si="114"/>
        <v>2.540692</v>
      </c>
      <c r="AT446" s="678">
        <f t="shared" si="119"/>
        <v>2.7932367847999999</v>
      </c>
      <c r="AU446" s="678">
        <f t="shared" si="119"/>
        <v>3.0708845212091198</v>
      </c>
      <c r="AV446" s="678">
        <f t="shared" si="119"/>
        <v>3.3761304426173062</v>
      </c>
      <c r="AW446" s="745">
        <f t="shared" si="115"/>
        <v>14.266943748626426</v>
      </c>
      <c r="AX446" s="854">
        <f t="shared" si="116"/>
        <v>15.942500557186756</v>
      </c>
      <c r="AY446" s="1090">
        <v>1.46</v>
      </c>
      <c r="AZ446" s="964">
        <v>10.96</v>
      </c>
      <c r="BA446" s="964">
        <v>-27.810000000000002</v>
      </c>
      <c r="BB446" s="964">
        <v>-2.9499999999999997</v>
      </c>
      <c r="BC446" s="964">
        <v>-14.249999999999998</v>
      </c>
      <c r="BE446" s="701">
        <v>2010</v>
      </c>
      <c r="BF446" s="986" t="e">
        <f>#VALUE!</f>
        <v>#VALUE!</v>
      </c>
      <c r="BG446" s="972">
        <v>16.5</v>
      </c>
    </row>
    <row r="447" spans="1:59" ht="11.25" customHeight="1" x14ac:dyDescent="0.2">
      <c r="A447" s="566" t="s">
        <v>1396</v>
      </c>
      <c r="B447" s="651" t="s">
        <v>1397</v>
      </c>
      <c r="C447" s="1080" t="s">
        <v>248</v>
      </c>
      <c r="D447" s="1080" t="s">
        <v>4436</v>
      </c>
      <c r="E447" s="835">
        <v>8</v>
      </c>
      <c r="F447" s="554">
        <v>461</v>
      </c>
      <c r="G447" s="554" t="s">
        <v>107</v>
      </c>
      <c r="H447" s="554" t="s">
        <v>107</v>
      </c>
      <c r="I447" s="966">
        <v>66.34</v>
      </c>
      <c r="J447" s="745">
        <f t="shared" si="104"/>
        <v>3.6780223093156463</v>
      </c>
      <c r="K447" s="968">
        <v>0.61</v>
      </c>
      <c r="L447" s="679">
        <v>4</v>
      </c>
      <c r="M447" s="736">
        <f t="shared" si="105"/>
        <v>2.44</v>
      </c>
      <c r="N447" s="644" t="s">
        <v>291</v>
      </c>
      <c r="O447" s="838">
        <v>0.55000000000000004</v>
      </c>
      <c r="P447" s="958">
        <v>43172</v>
      </c>
      <c r="Q447" s="958">
        <v>43187</v>
      </c>
      <c r="R447" s="736">
        <f t="shared" si="106"/>
        <v>10.909090909090898</v>
      </c>
      <c r="S447" s="802">
        <f>IF(INDEX(Historical!$D$7:$D$1452,MATCH(B447,Historical!$B$7:$B$1452,0))=0,"n/a",(INDEX(Historical!$C$7:$C$1452,MATCH(B447,Historical!$B$7:$B$1452,0))/INDEX(Historical!$D$7:$D$1452,MATCH(B447,Historical!$B$7:$B$1452,0))-1)*100)</f>
        <v>10.000000000000009</v>
      </c>
      <c r="T447" s="802">
        <f>IF(INDEX(Historical!$F$7:$F$1452,MATCH(B447,Historical!$B$7:$B$1452,0))=0,"n/a",((INDEX(Historical!$C$7:$C$1452,MATCH(B447,Historical!$B$7:$B$1452,0))/INDEX(Historical!$F$7:$F$1452,MATCH(B447,Historical!$B$7:$B$1452,0)))^(1/3)-1)*100)</f>
        <v>12.141413906685283</v>
      </c>
      <c r="U447" s="802">
        <f>IF(INDEX(Historical!$I$7:$I$1452,MATCH(B447,Historical!$B$7:$B$1452,0))=0,"n/a",((INDEX(Historical!$C$7:$C$1452,MATCH(B447,Historical!$B$7:$B$1452,0))/INDEX(Historical!$I$7:$I$1452,MATCH(B447,Historical!$B$7:$B$1452,0)))^(1/5)-1)*100)</f>
        <v>11.440369201675926</v>
      </c>
      <c r="V447" s="802" t="str">
        <f>IF(INDEX(Historical!$O$7:$O$1452,MATCH(B447,Historical!$B$7:$B$1452,0))=0,"n/a",((INDEX(Historical!$C$7:$C$1452,MATCH(B447,Historical!$B$7:$B$1452,0))/INDEX(Historical!$O$7:$O$1452,MATCH(B447,Historical!$B$7:$B$1452,0)))^(1/10)-1)*100)</f>
        <v>n/a</v>
      </c>
      <c r="W447" s="803" t="str">
        <f t="shared" si="107"/>
        <v>n/a</v>
      </c>
      <c r="X447" s="804">
        <f t="shared" si="108"/>
        <v>16.34338457382275</v>
      </c>
      <c r="Y447" s="651"/>
      <c r="Z447" s="745">
        <f t="shared" si="109"/>
        <v>47.286821705426348</v>
      </c>
      <c r="AA447" s="678">
        <f t="shared" si="110"/>
        <v>12.856589147286822</v>
      </c>
      <c r="AB447" s="679">
        <v>1</v>
      </c>
      <c r="AC447" s="959">
        <v>5.16</v>
      </c>
      <c r="AD447" s="959">
        <v>1.22</v>
      </c>
      <c r="AE447" s="959">
        <v>0.54</v>
      </c>
      <c r="AF447" s="959">
        <v>2</v>
      </c>
      <c r="AG447" s="959">
        <v>18.3</v>
      </c>
      <c r="AH447" s="959">
        <v>38.5</v>
      </c>
      <c r="AI447" s="959">
        <v>4.7699999999999996</v>
      </c>
      <c r="AJ447" s="959">
        <v>0.70000000000000007</v>
      </c>
      <c r="AK447" s="959">
        <v>10.52</v>
      </c>
      <c r="AL447" s="969">
        <v>10880</v>
      </c>
      <c r="AM447" s="964">
        <v>0.70000000000000007</v>
      </c>
      <c r="AN447" s="959">
        <v>0.72</v>
      </c>
      <c r="AO447" s="845">
        <f t="shared" si="111"/>
        <v>2.2618023637047493</v>
      </c>
      <c r="AP447" s="846">
        <f t="shared" si="112"/>
        <v>15.118391510991572</v>
      </c>
      <c r="AQ447" s="680">
        <f t="shared" si="113"/>
        <v>6.9021947484368962</v>
      </c>
      <c r="AR447" s="745">
        <f>INDEX(Historical!$C$7:$C$1452,MATCH(B447,Historical!$B$7:$B$1452,0))*IF(AH447="n/a",1.03,IF(AH447&lt;0,1.01,IF(AH447&gt;10,1.1,(1+AH447/100))))</f>
        <v>2.4200000000000004</v>
      </c>
      <c r="AS447" s="678">
        <f t="shared" si="114"/>
        <v>2.5354340000000004</v>
      </c>
      <c r="AT447" s="678">
        <f t="shared" ref="AT447:AV466" si="120">IF($AK447="n/a",1.03*AS447,IF($AK447&lt;0,1.01*AS447,IF($AK447&gt;10,1.1*AS447,(1+$AK447/100)*AS447)))</f>
        <v>2.7889774000000007</v>
      </c>
      <c r="AU447" s="678">
        <f t="shared" si="120"/>
        <v>3.0678751400000008</v>
      </c>
      <c r="AV447" s="678">
        <f t="shared" si="120"/>
        <v>3.3746626540000011</v>
      </c>
      <c r="AW447" s="745">
        <f t="shared" si="115"/>
        <v>14.186949194000004</v>
      </c>
      <c r="AX447" s="854">
        <f t="shared" si="116"/>
        <v>21.385211326499853</v>
      </c>
      <c r="AY447" s="1090">
        <v>1.06</v>
      </c>
      <c r="AZ447" s="964">
        <v>26.290000000000003</v>
      </c>
      <c r="BA447" s="964">
        <v>-20.34</v>
      </c>
      <c r="BB447" s="964">
        <v>-4.8500000000000005</v>
      </c>
      <c r="BC447" s="964">
        <v>-5.81</v>
      </c>
      <c r="BE447" s="701">
        <v>2011</v>
      </c>
      <c r="BF447" s="986" t="e">
        <f>#VALUE!</f>
        <v>#VALUE!</v>
      </c>
      <c r="BG447" s="972">
        <v>7.5</v>
      </c>
    </row>
    <row r="448" spans="1:59" ht="11.25" customHeight="1" x14ac:dyDescent="0.2">
      <c r="A448" s="645" t="s">
        <v>1398</v>
      </c>
      <c r="B448" s="651" t="s">
        <v>1399</v>
      </c>
      <c r="C448" s="1080" t="s">
        <v>129</v>
      </c>
      <c r="D448" s="1080" t="s">
        <v>4415</v>
      </c>
      <c r="E448" s="836">
        <v>6</v>
      </c>
      <c r="F448" s="554">
        <v>667</v>
      </c>
      <c r="G448" s="554" t="s">
        <v>116</v>
      </c>
      <c r="H448" s="554" t="s">
        <v>116</v>
      </c>
      <c r="I448" s="966">
        <v>43.04</v>
      </c>
      <c r="J448" s="745">
        <f t="shared" si="104"/>
        <v>5.8085501858736057</v>
      </c>
      <c r="K448" s="968">
        <v>0.625</v>
      </c>
      <c r="L448" s="679">
        <v>4</v>
      </c>
      <c r="M448" s="736">
        <f t="shared" si="105"/>
        <v>2.5</v>
      </c>
      <c r="N448" s="644" t="s">
        <v>150</v>
      </c>
      <c r="O448" s="838">
        <v>0.6</v>
      </c>
      <c r="P448" s="960">
        <v>42963</v>
      </c>
      <c r="Q448" s="960">
        <v>42993</v>
      </c>
      <c r="R448" s="736">
        <f t="shared" si="106"/>
        <v>4.1666666666666705</v>
      </c>
      <c r="S448" s="802">
        <f>IF(INDEX(Historical!$D$7:$D$1452,MATCH(B448,Historical!$B$7:$B$1452,0))=0,"n/a",(INDEX(Historical!$C$7:$C$1452,MATCH(B448,Historical!$B$7:$B$1452,0))/INDEX(Historical!$D$7:$D$1452,MATCH(B448,Historical!$B$7:$B$1452,0))-1)*100)</f>
        <v>5.3763440860215006</v>
      </c>
      <c r="T448" s="802">
        <f>IF(INDEX(Historical!$F$7:$F$1452,MATCH(B448,Historical!$B$7:$B$1452,0))=0,"n/a",((INDEX(Historical!$C$7:$C$1452,MATCH(B448,Historical!$B$7:$B$1452,0))/INDEX(Historical!$F$7:$F$1452,MATCH(B448,Historical!$B$7:$B$1452,0)))^(1/3)-1)*100)</f>
        <v>4.858196378469648</v>
      </c>
      <c r="U448" s="802">
        <f>IF(INDEX(Historical!$I$7:$I$1452,MATCH(B448,Historical!$B$7:$B$1452,0))=0,"n/a",((INDEX(Historical!$C$7:$C$1452,MATCH(B448,Historical!$B$7:$B$1452,0))/INDEX(Historical!$I$7:$I$1452,MATCH(B448,Historical!$B$7:$B$1452,0)))^(1/5)-1)*100)</f>
        <v>16.12924940988534</v>
      </c>
      <c r="V448" s="802" t="str">
        <f>IF(INDEX(Historical!$O$7:$O$1452,MATCH(B448,Historical!$B$7:$B$1452,0))=0,"n/a",((INDEX(Historical!$C$7:$C$1452,MATCH(B448,Historical!$B$7:$B$1452,0))/INDEX(Historical!$O$7:$O$1452,MATCH(B448,Historical!$B$7:$B$1452,0)))^(1/10)-1)*100)</f>
        <v>n/a</v>
      </c>
      <c r="W448" s="803" t="str">
        <f t="shared" si="107"/>
        <v>n/a</v>
      </c>
      <c r="X448" s="804">
        <f t="shared" si="108"/>
        <v>0.5056191037581611</v>
      </c>
      <c r="Y448" s="770" t="s">
        <v>4484</v>
      </c>
      <c r="Z448" s="745">
        <f t="shared" si="109"/>
        <v>88.652482269503551</v>
      </c>
      <c r="AA448" s="678">
        <f t="shared" si="110"/>
        <v>15.26241134751773</v>
      </c>
      <c r="AB448" s="679">
        <v>12</v>
      </c>
      <c r="AC448" s="959">
        <v>2.82</v>
      </c>
      <c r="AD448" s="959">
        <v>2.42</v>
      </c>
      <c r="AE448" s="959">
        <v>2.0699999999999998</v>
      </c>
      <c r="AF448" s="959">
        <v>0.8</v>
      </c>
      <c r="AG448" s="959">
        <v>15.8</v>
      </c>
      <c r="AH448" s="959">
        <v>15.7</v>
      </c>
      <c r="AI448" s="959">
        <v>3.1300000000000003</v>
      </c>
      <c r="AJ448" s="959">
        <v>31.900000000000002</v>
      </c>
      <c r="AK448" s="959">
        <v>6.32</v>
      </c>
      <c r="AL448" s="969">
        <v>54350</v>
      </c>
      <c r="AM448" s="964">
        <v>0.13999999999999999</v>
      </c>
      <c r="AN448" s="959">
        <v>0.5</v>
      </c>
      <c r="AO448" s="845">
        <f t="shared" si="111"/>
        <v>6.6753882482412159</v>
      </c>
      <c r="AP448" s="846">
        <f t="shared" si="112"/>
        <v>21.937799595758946</v>
      </c>
      <c r="AQ448" s="680">
        <f t="shared" si="113"/>
        <v>-26.334301430149441</v>
      </c>
      <c r="AR448" s="745">
        <f>INDEX(Historical!$C$7:$C$1452,MATCH(B448,Historical!$B$7:$B$1452,0))*IF(AH448="n/a",1.03,IF(AH448&lt;0,1.01,IF(AH448&gt;10,1.1,(1+AH448/100))))</f>
        <v>2.6950000000000003</v>
      </c>
      <c r="AS448" s="678">
        <f t="shared" si="114"/>
        <v>2.7793535000000005</v>
      </c>
      <c r="AT448" s="678">
        <f t="shared" si="120"/>
        <v>2.9550086412000005</v>
      </c>
      <c r="AU448" s="678">
        <f t="shared" si="120"/>
        <v>3.1417651873238404</v>
      </c>
      <c r="AV448" s="678">
        <f t="shared" si="120"/>
        <v>3.3403247471627067</v>
      </c>
      <c r="AW448" s="745">
        <f t="shared" si="115"/>
        <v>14.911452075686551</v>
      </c>
      <c r="AX448" s="854">
        <f t="shared" si="116"/>
        <v>34.645567090349793</v>
      </c>
      <c r="AY448" s="1090">
        <v>0.69</v>
      </c>
      <c r="AZ448" s="964">
        <v>3.46</v>
      </c>
      <c r="BA448" s="964">
        <v>-46.650000000000006</v>
      </c>
      <c r="BB448" s="964">
        <v>-15.75</v>
      </c>
      <c r="BC448" s="964">
        <v>-24.94</v>
      </c>
      <c r="BE448" s="701">
        <v>2014</v>
      </c>
      <c r="BF448" s="986" t="e">
        <f>#VALUE!</f>
        <v>#VALUE!</v>
      </c>
      <c r="BG448" s="972">
        <v>8.6</v>
      </c>
    </row>
    <row r="449" spans="1:59" s="882" customFormat="1" ht="11.25" customHeight="1" x14ac:dyDescent="0.2">
      <c r="A449" s="861" t="s">
        <v>658</v>
      </c>
      <c r="B449" s="890" t="s">
        <v>659</v>
      </c>
      <c r="C449" s="1080" t="s">
        <v>129</v>
      </c>
      <c r="D449" s="1080" t="s">
        <v>4424</v>
      </c>
      <c r="E449" s="862">
        <v>13</v>
      </c>
      <c r="F449" s="554">
        <v>290</v>
      </c>
      <c r="G449" s="1179" t="s">
        <v>107</v>
      </c>
      <c r="H449" s="1179" t="s">
        <v>107</v>
      </c>
      <c r="I449" s="863">
        <v>27.5</v>
      </c>
      <c r="J449" s="864">
        <f t="shared" si="104"/>
        <v>2.0363636363636366</v>
      </c>
      <c r="K449" s="865">
        <v>0.14000000000000001</v>
      </c>
      <c r="L449" s="866">
        <v>4</v>
      </c>
      <c r="M449" s="867">
        <f t="shared" si="105"/>
        <v>0.56000000000000005</v>
      </c>
      <c r="N449" s="868" t="s">
        <v>120</v>
      </c>
      <c r="O449" s="869">
        <v>0.125</v>
      </c>
      <c r="P449" s="870">
        <v>43326</v>
      </c>
      <c r="Q449" s="870">
        <v>43344</v>
      </c>
      <c r="R449" s="867">
        <f t="shared" si="106"/>
        <v>12.000000000000011</v>
      </c>
      <c r="S449" s="802">
        <f>IF(INDEX(Historical!$D$7:$D$1452,MATCH(B449,Historical!$B$7:$B$1452,0))=0,"n/a",(INDEX(Historical!$C$7:$C$1452,MATCH(B449,Historical!$B$7:$B$1452,0))/INDEX(Historical!$D$7:$D$1452,MATCH(B449,Historical!$B$7:$B$1452,0))-1)*100)</f>
        <v>8.8888888888888786</v>
      </c>
      <c r="T449" s="802">
        <f>IF(INDEX(Historical!$F$7:$F$1452,MATCH(B449,Historical!$B$7:$B$1452,0))=0,"n/a",((INDEX(Historical!$C$7:$C$1452,MATCH(B449,Historical!$B$7:$B$1452,0))/INDEX(Historical!$F$7:$F$1452,MATCH(B449,Historical!$B$7:$B$1452,0)))^(1/3)-1)*100)</f>
        <v>12.955067905975316</v>
      </c>
      <c r="U449" s="802">
        <f>IF(INDEX(Historical!$I$7:$I$1452,MATCH(B449,Historical!$B$7:$B$1452,0))=0,"n/a",((INDEX(Historical!$C$7:$C$1452,MATCH(B449,Historical!$B$7:$B$1452,0))/INDEX(Historical!$I$7:$I$1452,MATCH(B449,Historical!$B$7:$B$1452,0)))^(1/5)-1)*100)</f>
        <v>14.636831885679747</v>
      </c>
      <c r="V449" s="802">
        <f>IF(INDEX(Historical!$O$7:$O$1452,MATCH(B449,Historical!$B$7:$B$1452,0))=0,"n/a",((INDEX(Historical!$C$7:$C$1452,MATCH(B449,Historical!$B$7:$B$1452,0))/INDEX(Historical!$O$7:$O$1452,MATCH(B449,Historical!$B$7:$B$1452,0)))^(1/10)-1)*100)</f>
        <v>12.949108595621638</v>
      </c>
      <c r="W449" s="871">
        <f t="shared" si="107"/>
        <v>1.1303350943113384</v>
      </c>
      <c r="X449" s="872" t="str">
        <f t="shared" si="108"/>
        <v>n/a</v>
      </c>
      <c r="Y449" s="887"/>
      <c r="Z449" s="864">
        <f t="shared" si="109"/>
        <v>16.969696969696972</v>
      </c>
      <c r="AA449" s="874">
        <f t="shared" si="110"/>
        <v>8.3333333333333339</v>
      </c>
      <c r="AB449" s="866">
        <v>1</v>
      </c>
      <c r="AC449" s="875">
        <v>3.3</v>
      </c>
      <c r="AD449" s="875">
        <v>1.52</v>
      </c>
      <c r="AE449" s="875">
        <v>0.18</v>
      </c>
      <c r="AF449" s="875">
        <v>2.86</v>
      </c>
      <c r="AG449" s="875">
        <v>50.7</v>
      </c>
      <c r="AH449" s="875">
        <v>-47.599999999999994</v>
      </c>
      <c r="AI449" s="875">
        <v>5.8999999999999995</v>
      </c>
      <c r="AJ449" s="875">
        <v>-5</v>
      </c>
      <c r="AK449" s="875">
        <v>5.5100000000000007</v>
      </c>
      <c r="AL449" s="876">
        <v>22600</v>
      </c>
      <c r="AM449" s="877">
        <v>0.70000000000000007</v>
      </c>
      <c r="AN449" s="875">
        <v>1.96</v>
      </c>
      <c r="AO449" s="878">
        <f t="shared" si="111"/>
        <v>8.3398621887100486</v>
      </c>
      <c r="AP449" s="879">
        <f t="shared" si="112"/>
        <v>16.673195522043383</v>
      </c>
      <c r="AQ449" s="880">
        <f t="shared" si="113"/>
        <v>2.9203215725281062</v>
      </c>
      <c r="AR449" s="745">
        <f>INDEX(Historical!$C$7:$C$1452,MATCH(B449,Historical!$B$7:$B$1452,0))*IF(AH449="n/a",1.03,IF(AH449&lt;0,1.01,IF(AH449&gt;10,1.1,(1+AH449/100))))</f>
        <v>0.49490000000000001</v>
      </c>
      <c r="AS449" s="874">
        <f t="shared" si="114"/>
        <v>0.52409909999999993</v>
      </c>
      <c r="AT449" s="874">
        <f t="shared" si="120"/>
        <v>0.55297696040999988</v>
      </c>
      <c r="AU449" s="874">
        <f t="shared" si="120"/>
        <v>0.58344599092859084</v>
      </c>
      <c r="AV449" s="874">
        <f t="shared" si="120"/>
        <v>0.61559386502875613</v>
      </c>
      <c r="AW449" s="864">
        <f t="shared" si="115"/>
        <v>2.7710159163673467</v>
      </c>
      <c r="AX449" s="881">
        <f t="shared" si="116"/>
        <v>10.076421514063078</v>
      </c>
      <c r="AY449" s="1091">
        <v>0.77</v>
      </c>
      <c r="AZ449" s="877">
        <v>20.349999999999998</v>
      </c>
      <c r="BA449" s="877">
        <v>-16</v>
      </c>
      <c r="BB449" s="877">
        <v>-5.96</v>
      </c>
      <c r="BC449" s="877">
        <v>-0.77999999999999992</v>
      </c>
      <c r="BD449" s="1007"/>
      <c r="BE449" s="701">
        <v>2006</v>
      </c>
      <c r="BF449" s="986" t="e">
        <f>#VALUE!</f>
        <v>#VALUE!</v>
      </c>
      <c r="BG449" s="938">
        <v>9.9</v>
      </c>
    </row>
    <row r="450" spans="1:59" ht="11.25" customHeight="1" x14ac:dyDescent="0.2">
      <c r="A450" s="645" t="s">
        <v>660</v>
      </c>
      <c r="B450" s="651" t="s">
        <v>661</v>
      </c>
      <c r="C450" s="1080" t="s">
        <v>113</v>
      </c>
      <c r="D450" s="1080" t="s">
        <v>4433</v>
      </c>
      <c r="E450" s="835">
        <v>15</v>
      </c>
      <c r="F450" s="554">
        <v>232</v>
      </c>
      <c r="G450" s="554" t="s">
        <v>107</v>
      </c>
      <c r="H450" s="554" t="s">
        <v>107</v>
      </c>
      <c r="I450" s="966">
        <v>173.66</v>
      </c>
      <c r="J450" s="745">
        <f t="shared" si="104"/>
        <v>1.8426811010019579</v>
      </c>
      <c r="K450" s="968">
        <v>0.8</v>
      </c>
      <c r="L450" s="679">
        <v>4</v>
      </c>
      <c r="M450" s="736">
        <f t="shared" si="105"/>
        <v>3.2</v>
      </c>
      <c r="N450" s="644" t="s">
        <v>150</v>
      </c>
      <c r="O450" s="838">
        <v>0.75</v>
      </c>
      <c r="P450" s="695">
        <v>43159</v>
      </c>
      <c r="Q450" s="695">
        <v>43174</v>
      </c>
      <c r="R450" s="736">
        <f t="shared" si="106"/>
        <v>6.6666666666666723</v>
      </c>
      <c r="S450" s="802">
        <f>IF(INDEX(Historical!$D$7:$D$1452,MATCH(B450,Historical!$B$7:$B$1452,0))=0,"n/a",(INDEX(Historical!$C$7:$C$1452,MATCH(B450,Historical!$B$7:$B$1452,0))/INDEX(Historical!$D$7:$D$1452,MATCH(B450,Historical!$B$7:$B$1452,0))-1)*100)</f>
        <v>7.1428571428571397</v>
      </c>
      <c r="T450" s="802">
        <f>IF(INDEX(Historical!$F$7:$F$1452,MATCH(B450,Historical!$B$7:$B$1452,0))=0,"n/a",((INDEX(Historical!$C$7:$C$1452,MATCH(B450,Historical!$B$7:$B$1452,0))/INDEX(Historical!$F$7:$F$1452,MATCH(B450,Historical!$B$7:$B$1452,0)))^(1/3)-1)*100)</f>
        <v>7.7217345015941907</v>
      </c>
      <c r="U450" s="802">
        <f>IF(INDEX(Historical!$I$7:$I$1452,MATCH(B450,Historical!$B$7:$B$1452,0))=0,"n/a",((INDEX(Historical!$C$7:$C$1452,MATCH(B450,Historical!$B$7:$B$1452,0))/INDEX(Historical!$I$7:$I$1452,MATCH(B450,Historical!$B$7:$B$1452,0)))^(1/5)-1)*100)</f>
        <v>8.8840268496929617</v>
      </c>
      <c r="V450" s="802">
        <f>IF(INDEX(Historical!$O$7:$O$1452,MATCH(B450,Historical!$B$7:$B$1452,0))=0,"n/a",((INDEX(Historical!$C$7:$C$1452,MATCH(B450,Historical!$B$7:$B$1452,0))/INDEX(Historical!$O$7:$O$1452,MATCH(B450,Historical!$B$7:$B$1452,0)))^(1/10)-1)*100)</f>
        <v>12.066537883876771</v>
      </c>
      <c r="W450" s="803">
        <f t="shared" si="107"/>
        <v>0.73625317677606106</v>
      </c>
      <c r="X450" s="804">
        <f t="shared" si="108"/>
        <v>8.0763880451754204</v>
      </c>
      <c r="Y450" s="651"/>
      <c r="Z450" s="745">
        <f t="shared" si="109"/>
        <v>29.739776951672862</v>
      </c>
      <c r="AA450" s="678">
        <f t="shared" si="110"/>
        <v>16.139405204460967</v>
      </c>
      <c r="AB450" s="679">
        <v>12</v>
      </c>
      <c r="AC450" s="959">
        <v>10.76</v>
      </c>
      <c r="AD450" s="959">
        <v>1.02</v>
      </c>
      <c r="AE450" s="959">
        <v>1.54</v>
      </c>
      <c r="AF450" s="959">
        <v>2.42</v>
      </c>
      <c r="AG450" s="959">
        <v>20</v>
      </c>
      <c r="AH450" s="959">
        <v>7.8</v>
      </c>
      <c r="AI450" s="959">
        <v>11.469999999999999</v>
      </c>
      <c r="AJ450" s="959">
        <v>1.0999999999999999</v>
      </c>
      <c r="AK450" s="959">
        <v>15.8</v>
      </c>
      <c r="AL450" s="969">
        <v>13850</v>
      </c>
      <c r="AM450" s="964">
        <v>0.5</v>
      </c>
      <c r="AN450" s="959">
        <v>0</v>
      </c>
      <c r="AO450" s="845">
        <f t="shared" si="111"/>
        <v>-5.4126972537660478</v>
      </c>
      <c r="AP450" s="846">
        <f t="shared" si="112"/>
        <v>10.726707950694919</v>
      </c>
      <c r="AQ450" s="680">
        <f t="shared" si="113"/>
        <v>31.752901034551194</v>
      </c>
      <c r="AR450" s="745">
        <f>INDEX(Historical!$C$7:$C$1452,MATCH(B450,Historical!$B$7:$B$1452,0))*IF(AH450="n/a",1.03,IF(AH450&lt;0,1.01,IF(AH450&gt;10,1.1,(1+AH450/100))))</f>
        <v>3.234</v>
      </c>
      <c r="AS450" s="678">
        <f t="shared" si="114"/>
        <v>3.5574000000000003</v>
      </c>
      <c r="AT450" s="678">
        <f t="shared" si="120"/>
        <v>3.9131400000000007</v>
      </c>
      <c r="AU450" s="678">
        <f t="shared" si="120"/>
        <v>4.3044540000000016</v>
      </c>
      <c r="AV450" s="678">
        <f t="shared" si="120"/>
        <v>4.7348994000000024</v>
      </c>
      <c r="AW450" s="745">
        <f t="shared" si="115"/>
        <v>19.743893400000005</v>
      </c>
      <c r="AX450" s="854">
        <f t="shared" si="116"/>
        <v>11.369281008867906</v>
      </c>
      <c r="AY450" s="1090">
        <v>1.1299999999999999</v>
      </c>
      <c r="AZ450" s="964">
        <v>9.39</v>
      </c>
      <c r="BA450" s="964">
        <v>-22.38</v>
      </c>
      <c r="BB450" s="964">
        <v>-8.06</v>
      </c>
      <c r="BC450" s="964">
        <v>-13.41</v>
      </c>
      <c r="BE450" s="701">
        <v>2004</v>
      </c>
      <c r="BF450" s="986" t="e">
        <f>#VALUE!</f>
        <v>#VALUE!</v>
      </c>
      <c r="BG450" s="972">
        <v>8.2000000000000011</v>
      </c>
    </row>
    <row r="451" spans="1:59" ht="11.25" customHeight="1" x14ac:dyDescent="0.2">
      <c r="A451" s="566" t="s">
        <v>1402</v>
      </c>
      <c r="B451" s="651" t="s">
        <v>1403</v>
      </c>
      <c r="C451" s="1080" t="s">
        <v>109</v>
      </c>
      <c r="D451" s="1080" t="s">
        <v>4427</v>
      </c>
      <c r="E451" s="835">
        <v>8</v>
      </c>
      <c r="F451" s="554">
        <v>490</v>
      </c>
      <c r="G451" s="554" t="s">
        <v>38</v>
      </c>
      <c r="H451" s="554" t="s">
        <v>38</v>
      </c>
      <c r="I451" s="966">
        <v>14.81</v>
      </c>
      <c r="J451" s="745">
        <f t="shared" si="104"/>
        <v>3.1060094530722488</v>
      </c>
      <c r="K451" s="968">
        <v>0.115</v>
      </c>
      <c r="L451" s="679">
        <v>4</v>
      </c>
      <c r="M451" s="736">
        <f t="shared" si="105"/>
        <v>0.46</v>
      </c>
      <c r="N451" s="644" t="s">
        <v>108</v>
      </c>
      <c r="O451" s="838">
        <v>0.1</v>
      </c>
      <c r="P451" s="958">
        <v>43224</v>
      </c>
      <c r="Q451" s="958">
        <v>43235</v>
      </c>
      <c r="R451" s="736">
        <f t="shared" si="106"/>
        <v>15</v>
      </c>
      <c r="S451" s="802">
        <f>IF(INDEX(Historical!$D$7:$D$1452,MATCH(B451,Historical!$B$7:$B$1452,0))=0,"n/a",(INDEX(Historical!$C$7:$C$1452,MATCH(B451,Historical!$B$7:$B$1452,0))/INDEX(Historical!$D$7:$D$1452,MATCH(B451,Historical!$B$7:$B$1452,0))-1)*100)</f>
        <v>6.7567567567567544</v>
      </c>
      <c r="T451" s="802">
        <f>IF(INDEX(Historical!$F$7:$F$1452,MATCH(B451,Historical!$B$7:$B$1452,0))=0,"n/a",((INDEX(Historical!$C$7:$C$1452,MATCH(B451,Historical!$B$7:$B$1452,0))/INDEX(Historical!$F$7:$F$1452,MATCH(B451,Historical!$B$7:$B$1452,0)))^(1/3)-1)*100)</f>
        <v>10.487296208833197</v>
      </c>
      <c r="U451" s="802">
        <f>IF(INDEX(Historical!$I$7:$I$1452,MATCH(B451,Historical!$B$7:$B$1452,0))=0,"n/a",((INDEX(Historical!$C$7:$C$1452,MATCH(B451,Historical!$B$7:$B$1452,0))/INDEX(Historical!$I$7:$I$1452,MATCH(B451,Historical!$B$7:$B$1452,0)))^(1/5)-1)*100)</f>
        <v>10.909614981138693</v>
      </c>
      <c r="V451" s="802">
        <f>IF(INDEX(Historical!$O$7:$O$1452,MATCH(B451,Historical!$B$7:$B$1452,0))=0,"n/a",((INDEX(Historical!$C$7:$C$1452,MATCH(B451,Historical!$B$7:$B$1452,0))/INDEX(Historical!$O$7:$O$1452,MATCH(B451,Historical!$B$7:$B$1452,0)))^(1/10)-1)*100)</f>
        <v>1.8426193583808814</v>
      </c>
      <c r="W451" s="803">
        <f t="shared" si="107"/>
        <v>5.9207100650049744</v>
      </c>
      <c r="X451" s="804">
        <f t="shared" si="108"/>
        <v>1.2257994360829991</v>
      </c>
      <c r="Y451" s="756"/>
      <c r="Z451" s="745">
        <f t="shared" si="109"/>
        <v>35.9375</v>
      </c>
      <c r="AA451" s="678">
        <f t="shared" si="110"/>
        <v>11.5703125</v>
      </c>
      <c r="AB451" s="679">
        <v>12</v>
      </c>
      <c r="AC451" s="959">
        <v>1.28</v>
      </c>
      <c r="AD451" s="959">
        <v>1.29</v>
      </c>
      <c r="AE451" s="959">
        <v>3.5</v>
      </c>
      <c r="AF451" s="959">
        <v>1.1599999999999999</v>
      </c>
      <c r="AG451" s="959">
        <v>10.199999999999999</v>
      </c>
      <c r="AH451" s="959">
        <v>15.9</v>
      </c>
      <c r="AI451" s="959">
        <v>3.34</v>
      </c>
      <c r="AJ451" s="959">
        <v>8.9</v>
      </c>
      <c r="AK451" s="959">
        <v>9</v>
      </c>
      <c r="AL451" s="969">
        <v>721.99</v>
      </c>
      <c r="AM451" s="964">
        <v>1.2</v>
      </c>
      <c r="AN451" s="959">
        <v>0.44</v>
      </c>
      <c r="AO451" s="845">
        <f t="shared" si="111"/>
        <v>2.4453119342109417</v>
      </c>
      <c r="AP451" s="846">
        <f t="shared" si="112"/>
        <v>14.015624434210942</v>
      </c>
      <c r="AQ451" s="680">
        <f t="shared" si="113"/>
        <v>-22.765688396355277</v>
      </c>
      <c r="AR451" s="745">
        <f>INDEX(Historical!$C$7:$C$1452,MATCH(B451,Historical!$B$7:$B$1452,0))*IF(AH451="n/a",1.03,IF(AH451&lt;0,1.01,IF(AH451&gt;10,1.1,(1+AH451/100))))</f>
        <v>0.43450000000000005</v>
      </c>
      <c r="AS451" s="678">
        <f t="shared" si="114"/>
        <v>0.44901230000000009</v>
      </c>
      <c r="AT451" s="678">
        <f t="shared" si="120"/>
        <v>0.48942340700000014</v>
      </c>
      <c r="AU451" s="678">
        <f t="shared" si="120"/>
        <v>0.53347151363000023</v>
      </c>
      <c r="AV451" s="678">
        <f t="shared" si="120"/>
        <v>0.58148394985670027</v>
      </c>
      <c r="AW451" s="745">
        <f t="shared" si="115"/>
        <v>2.4878911704867011</v>
      </c>
      <c r="AX451" s="854">
        <f t="shared" si="116"/>
        <v>16.798724986405812</v>
      </c>
      <c r="AY451" s="1090">
        <v>0.9</v>
      </c>
      <c r="AZ451" s="964">
        <v>7.55</v>
      </c>
      <c r="BA451" s="964">
        <v>-30.14</v>
      </c>
      <c r="BB451" s="964">
        <v>-6.370000000000001</v>
      </c>
      <c r="BC451" s="964">
        <v>-20.73</v>
      </c>
      <c r="BE451" s="701">
        <v>2011</v>
      </c>
      <c r="BF451" s="986" t="e">
        <f>#VALUE!</f>
        <v>#VALUE!</v>
      </c>
      <c r="BG451" s="972">
        <v>1.0999999999999999</v>
      </c>
    </row>
    <row r="452" spans="1:59" ht="11.25" customHeight="1" x14ac:dyDescent="0.2">
      <c r="A452" s="645" t="s">
        <v>1404</v>
      </c>
      <c r="B452" s="651" t="s">
        <v>1405</v>
      </c>
      <c r="C452" s="1080" t="s">
        <v>109</v>
      </c>
      <c r="D452" s="1080" t="s">
        <v>4427</v>
      </c>
      <c r="E452" s="835">
        <v>7</v>
      </c>
      <c r="F452" s="554">
        <v>598</v>
      </c>
      <c r="G452" s="554" t="s">
        <v>38</v>
      </c>
      <c r="H452" s="554" t="s">
        <v>38</v>
      </c>
      <c r="I452" s="966">
        <v>40.159999999999997</v>
      </c>
      <c r="J452" s="745">
        <f t="shared" si="104"/>
        <v>2.5896414342629486</v>
      </c>
      <c r="K452" s="968">
        <v>0.26</v>
      </c>
      <c r="L452" s="679">
        <v>4</v>
      </c>
      <c r="M452" s="736">
        <f t="shared" si="105"/>
        <v>1.04</v>
      </c>
      <c r="N452" s="644" t="s">
        <v>570</v>
      </c>
      <c r="O452" s="838">
        <v>0.22</v>
      </c>
      <c r="P452" s="958">
        <v>43214</v>
      </c>
      <c r="Q452" s="958">
        <v>43227</v>
      </c>
      <c r="R452" s="736">
        <f t="shared" si="106"/>
        <v>18.181818181818183</v>
      </c>
      <c r="S452" s="802">
        <f>IF(INDEX(Historical!$D$7:$D$1452,MATCH(B452,Historical!$B$7:$B$1452,0))=0,"n/a",(INDEX(Historical!$C$7:$C$1452,MATCH(B452,Historical!$B$7:$B$1452,0))/INDEX(Historical!$D$7:$D$1452,MATCH(B452,Historical!$B$7:$B$1452,0))-1)*100)</f>
        <v>16.972423407145243</v>
      </c>
      <c r="T452" s="802">
        <f>IF(INDEX(Historical!$F$7:$F$1452,MATCH(B452,Historical!$B$7:$B$1452,0))=0,"n/a",((INDEX(Historical!$C$7:$C$1452,MATCH(B452,Historical!$B$7:$B$1452,0))/INDEX(Historical!$F$7:$F$1452,MATCH(B452,Historical!$B$7:$B$1452,0)))^(1/3)-1)*100)</f>
        <v>15.850730732487461</v>
      </c>
      <c r="U452" s="802">
        <f>IF(INDEX(Historical!$I$7:$I$1452,MATCH(B452,Historical!$B$7:$B$1452,0))=0,"n/a",((INDEX(Historical!$C$7:$C$1452,MATCH(B452,Historical!$B$7:$B$1452,0))/INDEX(Historical!$I$7:$I$1452,MATCH(B452,Historical!$B$7:$B$1452,0)))^(1/5)-1)*100)</f>
        <v>13.903667516293483</v>
      </c>
      <c r="V452" s="802">
        <f>IF(INDEX(Historical!$O$7:$O$1452,MATCH(B452,Historical!$B$7:$B$1452,0))=0,"n/a",((INDEX(Historical!$C$7:$C$1452,MATCH(B452,Historical!$B$7:$B$1452,0))/INDEX(Historical!$O$7:$O$1452,MATCH(B452,Historical!$B$7:$B$1452,0)))^(1/10)-1)*100)</f>
        <v>8.8707884816292761</v>
      </c>
      <c r="W452" s="803">
        <f t="shared" si="107"/>
        <v>1.5673541923682335</v>
      </c>
      <c r="X452" s="804">
        <f t="shared" si="108"/>
        <v>1.2873766218790261</v>
      </c>
      <c r="Y452" s="967"/>
      <c r="Z452" s="745">
        <f t="shared" si="109"/>
        <v>35.986159169550177</v>
      </c>
      <c r="AA452" s="678">
        <f t="shared" si="110"/>
        <v>13.896193771626296</v>
      </c>
      <c r="AB452" s="679">
        <v>12</v>
      </c>
      <c r="AC452" s="959">
        <v>2.89</v>
      </c>
      <c r="AD452" s="959">
        <v>1.39</v>
      </c>
      <c r="AE452" s="959">
        <v>5.43</v>
      </c>
      <c r="AF452" s="959">
        <v>2.04</v>
      </c>
      <c r="AG452" s="959">
        <v>14.7</v>
      </c>
      <c r="AH452" s="959">
        <v>17.100000000000001</v>
      </c>
      <c r="AI452" s="959">
        <v>6.1899999999999995</v>
      </c>
      <c r="AJ452" s="959">
        <v>10.8</v>
      </c>
      <c r="AK452" s="959">
        <v>10</v>
      </c>
      <c r="AL452" s="969">
        <v>1030</v>
      </c>
      <c r="AM452" s="964">
        <v>2.4</v>
      </c>
      <c r="AN452" s="959">
        <v>0.06</v>
      </c>
      <c r="AO452" s="845">
        <f t="shared" si="111"/>
        <v>2.597115178930137</v>
      </c>
      <c r="AP452" s="846">
        <f t="shared" si="112"/>
        <v>16.493308950556433</v>
      </c>
      <c r="AQ452" s="680">
        <f t="shared" si="113"/>
        <v>12.246227937844335</v>
      </c>
      <c r="AR452" s="745">
        <f>INDEX(Historical!$C$7:$C$1452,MATCH(B452,Historical!$B$7:$B$1452,0))*IF(AH452="n/a",1.03,IF(AH452&lt;0,1.01,IF(AH452&gt;10,1.1,(1+AH452/100))))</f>
        <v>0.93500000000000016</v>
      </c>
      <c r="AS452" s="678">
        <f t="shared" si="114"/>
        <v>0.99287650000000027</v>
      </c>
      <c r="AT452" s="678">
        <f t="shared" si="120"/>
        <v>1.0921641500000003</v>
      </c>
      <c r="AU452" s="678">
        <f t="shared" si="120"/>
        <v>1.2013805650000005</v>
      </c>
      <c r="AV452" s="678">
        <f t="shared" si="120"/>
        <v>1.3215186215000005</v>
      </c>
      <c r="AW452" s="745">
        <f t="shared" si="115"/>
        <v>5.5429398365000022</v>
      </c>
      <c r="AX452" s="854">
        <f t="shared" si="116"/>
        <v>13.80214102714144</v>
      </c>
      <c r="AY452" s="1090">
        <v>0.89</v>
      </c>
      <c r="AZ452" s="964">
        <v>6.2799999999999994</v>
      </c>
      <c r="BA452" s="964">
        <v>-22.41</v>
      </c>
      <c r="BB452" s="964">
        <v>-6.6000000000000005</v>
      </c>
      <c r="BC452" s="964">
        <v>-14.62</v>
      </c>
      <c r="BE452" s="701">
        <v>2012</v>
      </c>
      <c r="BF452" s="986" t="e">
        <f>#VALUE!</f>
        <v>#VALUE!</v>
      </c>
      <c r="BG452" s="972">
        <v>1.5</v>
      </c>
    </row>
    <row r="453" spans="1:59" ht="11.25" customHeight="1" x14ac:dyDescent="0.2">
      <c r="A453" s="645" t="s">
        <v>1406</v>
      </c>
      <c r="B453" s="651" t="s">
        <v>1407</v>
      </c>
      <c r="C453" s="1080" t="s">
        <v>4277</v>
      </c>
      <c r="D453" s="1080" t="s">
        <v>4414</v>
      </c>
      <c r="E453" s="835">
        <v>5</v>
      </c>
      <c r="F453" s="554">
        <v>819</v>
      </c>
      <c r="G453" s="554" t="s">
        <v>107</v>
      </c>
      <c r="H453" s="554" t="s">
        <v>107</v>
      </c>
      <c r="I453" s="966">
        <v>136.16999999999999</v>
      </c>
      <c r="J453" s="745">
        <f t="shared" si="104"/>
        <v>3.2312550488360148</v>
      </c>
      <c r="K453" s="968">
        <v>1.1000000000000001</v>
      </c>
      <c r="L453" s="679">
        <v>4</v>
      </c>
      <c r="M453" s="736">
        <f t="shared" si="105"/>
        <v>4.4000000000000004</v>
      </c>
      <c r="N453" s="644" t="s">
        <v>128</v>
      </c>
      <c r="O453" s="838">
        <v>0.5</v>
      </c>
      <c r="P453" s="958">
        <v>43256</v>
      </c>
      <c r="Q453" s="958">
        <v>43278</v>
      </c>
      <c r="R453" s="736">
        <f t="shared" si="106"/>
        <v>120.00000000000001</v>
      </c>
      <c r="S453" s="802">
        <f>IF(INDEX(Historical!$D$7:$D$1452,MATCH(B453,Historical!$B$7:$B$1452,0))=0,"n/a",(INDEX(Historical!$C$7:$C$1452,MATCH(B453,Historical!$B$7:$B$1452,0))/INDEX(Historical!$D$7:$D$1452,MATCH(B453,Historical!$B$7:$B$1452,0))-1)*100)</f>
        <v>50</v>
      </c>
      <c r="T453" s="802">
        <f>IF(INDEX(Historical!$F$7:$F$1452,MATCH(B453,Historical!$B$7:$B$1452,0))=0,"n/a",((INDEX(Historical!$C$7:$C$1452,MATCH(B453,Historical!$B$7:$B$1452,0))/INDEX(Historical!$F$7:$F$1452,MATCH(B453,Historical!$B$7:$B$1452,0)))^(1/3)-1)*100)</f>
        <v>70.997594667669688</v>
      </c>
      <c r="U453" s="802" t="str">
        <f>IF(INDEX(Historical!$I$7:$I$1452,MATCH(B453,Historical!$B$7:$B$1452,0))=0,"n/a",((INDEX(Historical!$C$7:$C$1452,MATCH(B453,Historical!$B$7:$B$1452,0))/INDEX(Historical!$I$7:$I$1452,MATCH(B453,Historical!$B$7:$B$1452,0)))^(1/5)-1)*100)</f>
        <v>n/a</v>
      </c>
      <c r="V453" s="802" t="str">
        <f>IF(INDEX(Historical!$O$7:$O$1452,MATCH(B453,Historical!$B$7:$B$1452,0))=0,"n/a",((INDEX(Historical!$C$7:$C$1452,MATCH(B453,Historical!$B$7:$B$1452,0))/INDEX(Historical!$O$7:$O$1452,MATCH(B453,Historical!$B$7:$B$1452,0)))^(1/10)-1)*100)</f>
        <v>n/a</v>
      </c>
      <c r="W453" s="803" t="str">
        <f t="shared" si="107"/>
        <v>n/a</v>
      </c>
      <c r="X453" s="804" t="str">
        <f t="shared" si="108"/>
        <v>n/a</v>
      </c>
      <c r="Y453" s="756"/>
      <c r="Z453" s="745">
        <f t="shared" si="109"/>
        <v>25.776215582893968</v>
      </c>
      <c r="AA453" s="678">
        <f t="shared" si="110"/>
        <v>7.9771528998242518</v>
      </c>
      <c r="AB453" s="679">
        <v>6</v>
      </c>
      <c r="AC453" s="959">
        <v>17.07</v>
      </c>
      <c r="AD453" s="959">
        <v>0.72</v>
      </c>
      <c r="AE453" s="959">
        <v>1.99</v>
      </c>
      <c r="AF453" s="959">
        <v>3.98</v>
      </c>
      <c r="AG453" s="959">
        <v>37.5</v>
      </c>
      <c r="AH453" s="959">
        <v>78.2</v>
      </c>
      <c r="AI453" s="959">
        <v>15.690000000000001</v>
      </c>
      <c r="AJ453" s="959">
        <v>90.5</v>
      </c>
      <c r="AK453" s="959">
        <v>11.07</v>
      </c>
      <c r="AL453" s="969">
        <v>21800</v>
      </c>
      <c r="AM453" s="964">
        <v>0.2</v>
      </c>
      <c r="AN453" s="959">
        <v>0.45</v>
      </c>
      <c r="AO453" s="845" t="str">
        <f t="shared" si="111"/>
        <v>n/a</v>
      </c>
      <c r="AP453" s="846" t="str">
        <f t="shared" si="112"/>
        <v>n/a</v>
      </c>
      <c r="AQ453" s="680">
        <f t="shared" si="113"/>
        <v>18.788455371163494</v>
      </c>
      <c r="AR453" s="745">
        <f>INDEX(Historical!$C$7:$C$1452,MATCH(B453,Historical!$B$7:$B$1452,0))*IF(AH453="n/a",1.03,IF(AH453&lt;0,1.01,IF(AH453&gt;10,1.1,(1+AH453/100))))</f>
        <v>1.9800000000000002</v>
      </c>
      <c r="AS453" s="678">
        <f t="shared" si="114"/>
        <v>2.1780000000000004</v>
      </c>
      <c r="AT453" s="678">
        <f t="shared" si="120"/>
        <v>2.3958000000000008</v>
      </c>
      <c r="AU453" s="678">
        <f t="shared" si="120"/>
        <v>2.6353800000000009</v>
      </c>
      <c r="AV453" s="678">
        <f t="shared" si="120"/>
        <v>2.8989180000000014</v>
      </c>
      <c r="AW453" s="745">
        <f t="shared" si="115"/>
        <v>12.088098000000004</v>
      </c>
      <c r="AX453" s="854">
        <f t="shared" si="116"/>
        <v>8.8772108393919407</v>
      </c>
      <c r="AY453" s="1090">
        <v>1.43</v>
      </c>
      <c r="AZ453" s="964">
        <v>11.03</v>
      </c>
      <c r="BA453" s="964">
        <v>-42.03</v>
      </c>
      <c r="BB453" s="964">
        <v>-4.6899999999999995</v>
      </c>
      <c r="BC453" s="964">
        <v>-20.65</v>
      </c>
      <c r="BE453" s="701">
        <v>2014</v>
      </c>
      <c r="BF453" s="986" t="e">
        <f>#VALUE!</f>
        <v>#VALUE!</v>
      </c>
      <c r="BG453" s="972">
        <v>18.600000000000001</v>
      </c>
    </row>
    <row r="454" spans="1:59" ht="11.25" customHeight="1" x14ac:dyDescent="0.2">
      <c r="A454" s="645" t="s">
        <v>3895</v>
      </c>
      <c r="B454" s="651" t="s">
        <v>3896</v>
      </c>
      <c r="C454" s="1080" t="s">
        <v>4407</v>
      </c>
      <c r="D454" s="1080" t="s">
        <v>4408</v>
      </c>
      <c r="E454" s="835">
        <v>5</v>
      </c>
      <c r="F454" s="554">
        <v>862</v>
      </c>
      <c r="G454" s="554" t="s">
        <v>107</v>
      </c>
      <c r="H454" s="554" t="s">
        <v>107</v>
      </c>
      <c r="I454" s="966">
        <v>69.180000000000007</v>
      </c>
      <c r="J454" s="745">
        <f t="shared" si="104"/>
        <v>5.3194564903151198</v>
      </c>
      <c r="K454" s="968">
        <v>0.92</v>
      </c>
      <c r="L454" s="679">
        <v>4</v>
      </c>
      <c r="M454" s="736">
        <f t="shared" si="105"/>
        <v>3.68</v>
      </c>
      <c r="N454" s="644" t="s">
        <v>153</v>
      </c>
      <c r="O454" s="838">
        <v>0.91</v>
      </c>
      <c r="P454" s="958">
        <v>43448</v>
      </c>
      <c r="Q454" s="958">
        <v>43462</v>
      </c>
      <c r="R454" s="736">
        <f t="shared" si="106"/>
        <v>1.0989010989010999</v>
      </c>
      <c r="S454" s="802">
        <f>IF(INDEX(Historical!$D$7:$D$1452,MATCH(B454,Historical!$B$7:$B$1452,0))=0,"n/a",(INDEX(Historical!$C$7:$C$1452,MATCH(B454,Historical!$B$7:$B$1452,0))/INDEX(Historical!$D$7:$D$1452,MATCH(B454,Historical!$B$7:$B$1452,0))-1)*100)</f>
        <v>9.9337748344370702</v>
      </c>
      <c r="T454" s="802">
        <f>IF(INDEX(Historical!$F$7:$F$1452,MATCH(B454,Historical!$B$7:$B$1452,0))=0,"n/a",((INDEX(Historical!$C$7:$C$1452,MATCH(B454,Historical!$B$7:$B$1452,0))/INDEX(Historical!$F$7:$F$1452,MATCH(B454,Historical!$B$7:$B$1452,0)))^(1/3)-1)*100)</f>
        <v>9.917293201900268</v>
      </c>
      <c r="U454" s="802" t="str">
        <f>IF(INDEX(Historical!$I$7:$I$1452,MATCH(B454,Historical!$B$7:$B$1452,0))=0,"n/a",((INDEX(Historical!$C$7:$C$1452,MATCH(B454,Historical!$B$7:$B$1452,0))/INDEX(Historical!$I$7:$I$1452,MATCH(B454,Historical!$B$7:$B$1452,0)))^(1/5)-1)*100)</f>
        <v>n/a</v>
      </c>
      <c r="V454" s="802">
        <f>IF(INDEX(Historical!$O$7:$O$1452,MATCH(B454,Historical!$B$7:$B$1452,0))=0,"n/a",((INDEX(Historical!$C$7:$C$1452,MATCH(B454,Historical!$B$7:$B$1452,0))/INDEX(Historical!$O$7:$O$1452,MATCH(B454,Historical!$B$7:$B$1452,0)))^(1/10)-1)*100)</f>
        <v>0.21332508073770295</v>
      </c>
      <c r="W454" s="803" t="str">
        <f t="shared" si="107"/>
        <v>n/a</v>
      </c>
      <c r="X454" s="804" t="str">
        <f t="shared" si="108"/>
        <v>n/a</v>
      </c>
      <c r="Y454" s="770"/>
      <c r="Z454" s="745">
        <f t="shared" si="109"/>
        <v>124.32432432432432</v>
      </c>
      <c r="AA454" s="678">
        <f t="shared" si="110"/>
        <v>23.371621621621625</v>
      </c>
      <c r="AB454" s="679">
        <v>12</v>
      </c>
      <c r="AC454" s="959">
        <v>2.96</v>
      </c>
      <c r="AD454" s="959">
        <v>7.79</v>
      </c>
      <c r="AE454" s="959">
        <v>4.47</v>
      </c>
      <c r="AF454" s="959">
        <v>6.24</v>
      </c>
      <c r="AG454" s="959">
        <v>27.500000000000004</v>
      </c>
      <c r="AH454" s="959">
        <v>4.3</v>
      </c>
      <c r="AI454" s="959">
        <v>14.469999999999999</v>
      </c>
      <c r="AJ454" s="959">
        <v>108.80000000000001</v>
      </c>
      <c r="AK454" s="959">
        <v>3</v>
      </c>
      <c r="AL454" s="969">
        <v>7140</v>
      </c>
      <c r="AM454" s="964">
        <v>0.2</v>
      </c>
      <c r="AN454" s="959">
        <v>2.3199999999999998</v>
      </c>
      <c r="AO454" s="845" t="str">
        <f t="shared" si="111"/>
        <v>n/a</v>
      </c>
      <c r="AP454" s="846" t="str">
        <f t="shared" si="112"/>
        <v>n/a</v>
      </c>
      <c r="AQ454" s="680">
        <f t="shared" si="113"/>
        <v>154.59241406078328</v>
      </c>
      <c r="AR454" s="745">
        <f>INDEX(Historical!$C$7:$C$1452,MATCH(B454,Historical!$B$7:$B$1452,0))*IF(AH454="n/a",1.03,IF(AH454&lt;0,1.01,IF(AH454&gt;10,1.1,(1+AH454/100))))</f>
        <v>3.4627599999999994</v>
      </c>
      <c r="AS454" s="678">
        <f t="shared" si="114"/>
        <v>3.8090359999999994</v>
      </c>
      <c r="AT454" s="678">
        <f t="shared" si="120"/>
        <v>3.9233070799999994</v>
      </c>
      <c r="AU454" s="678">
        <f t="shared" si="120"/>
        <v>4.0410062923999996</v>
      </c>
      <c r="AV454" s="678">
        <f t="shared" si="120"/>
        <v>4.1622364811720001</v>
      </c>
      <c r="AW454" s="745">
        <f t="shared" si="115"/>
        <v>19.398345853571996</v>
      </c>
      <c r="AX454" s="854">
        <f t="shared" si="116"/>
        <v>28.040395856565475</v>
      </c>
      <c r="AY454" s="1090">
        <v>1.07</v>
      </c>
      <c r="AZ454" s="964">
        <v>12.740000000000002</v>
      </c>
      <c r="BA454" s="964">
        <v>-14.249999999999998</v>
      </c>
      <c r="BB454" s="964">
        <v>-5.55</v>
      </c>
      <c r="BC454" s="964">
        <v>-2.87</v>
      </c>
      <c r="BE454" s="701">
        <v>2014</v>
      </c>
      <c r="BF454" s="986" t="e">
        <f>#VALUE!</f>
        <v>#VALUE!</v>
      </c>
      <c r="BG454" s="972">
        <v>7.1999999999999993</v>
      </c>
    </row>
    <row r="455" spans="1:59" ht="11.25" customHeight="1" x14ac:dyDescent="0.2">
      <c r="A455" s="566" t="s">
        <v>269</v>
      </c>
      <c r="B455" s="651" t="s">
        <v>270</v>
      </c>
      <c r="C455" s="1080" t="s">
        <v>129</v>
      </c>
      <c r="D455" s="1080" t="s">
        <v>4415</v>
      </c>
      <c r="E455" s="835">
        <v>56</v>
      </c>
      <c r="F455" s="554">
        <v>14</v>
      </c>
      <c r="G455" s="554" t="s">
        <v>38</v>
      </c>
      <c r="H455" s="554" t="s">
        <v>38</v>
      </c>
      <c r="I455" s="959">
        <v>176.86</v>
      </c>
      <c r="J455" s="745">
        <f t="shared" ref="J455:J518" si="121">(M455/I455)*100</f>
        <v>1.4700893361981227</v>
      </c>
      <c r="K455" s="968">
        <v>0.65</v>
      </c>
      <c r="L455" s="679">
        <v>4</v>
      </c>
      <c r="M455" s="736">
        <f t="shared" ref="M455:M518" si="122">K455*L455</f>
        <v>2.6</v>
      </c>
      <c r="N455" s="644" t="s">
        <v>153</v>
      </c>
      <c r="O455" s="838">
        <v>0.6</v>
      </c>
      <c r="P455" s="958">
        <v>43440</v>
      </c>
      <c r="Q455" s="958">
        <v>43462</v>
      </c>
      <c r="R455" s="736">
        <f t="shared" ref="R455:R518" si="123">(K455-O455)/O455*100</f>
        <v>8.333333333333341</v>
      </c>
      <c r="S455" s="802">
        <f>IF(INDEX(Historical!$D$7:$D$1452,MATCH(B455,Historical!$B$7:$B$1452,0))=0,"n/a",(INDEX(Historical!$C$7:$C$1452,MATCH(B455,Historical!$B$7:$B$1452,0))/INDEX(Historical!$D$7:$D$1452,MATCH(B455,Historical!$B$7:$B$1452,0))-1)*100)</f>
        <v>9.7560975609756184</v>
      </c>
      <c r="T455" s="802">
        <f>IF(INDEX(Historical!$F$7:$F$1452,MATCH(B455,Historical!$B$7:$B$1452,0))=0,"n/a",((INDEX(Historical!$C$7:$C$1452,MATCH(B455,Historical!$B$7:$B$1452,0))/INDEX(Historical!$F$7:$F$1452,MATCH(B455,Historical!$B$7:$B$1452,0)))^(1/3)-1)*100)</f>
        <v>8.123684996088798</v>
      </c>
      <c r="U455" s="802">
        <f>IF(INDEX(Historical!$I$7:$I$1452,MATCH(B455,Historical!$B$7:$B$1452,0))=0,"n/a",((INDEX(Historical!$C$7:$C$1452,MATCH(B455,Historical!$B$7:$B$1452,0))/INDEX(Historical!$I$7:$I$1452,MATCH(B455,Historical!$B$7:$B$1452,0)))^(1/5)-1)*100)</f>
        <v>9.0350011429702661</v>
      </c>
      <c r="V455" s="802">
        <f>IF(INDEX(Historical!$O$7:$O$1452,MATCH(B455,Historical!$B$7:$B$1452,0))=0,"n/a",((INDEX(Historical!$C$7:$C$1452,MATCH(B455,Historical!$B$7:$B$1452,0))/INDEX(Historical!$O$7:$O$1452,MATCH(B455,Historical!$B$7:$B$1452,0)))^(1/10)-1)*100)</f>
        <v>7.5166197545187163</v>
      </c>
      <c r="W455" s="803">
        <f t="shared" ref="W455:W518" si="124">IF(OR(U455&lt;=0,U455="n/a",V455&lt;=0,V455="n/a"),"n/a",U455/V455)</f>
        <v>1.2020032192713692</v>
      </c>
      <c r="X455" s="804">
        <f t="shared" ref="X455:X518" si="125">IF(OR(AJ455&lt;=0,AJ455="n/a",U455&lt;=0,U455="n/a"),"n/a",U455/AJ455)</f>
        <v>2.3776318797290177</v>
      </c>
      <c r="Y455" s="760"/>
      <c r="Z455" s="745">
        <f t="shared" ref="Z455:Z518" si="126">IF(OR(AC455&lt;0.01,AC455="n/a"),"n/a",M455/AC455*100)</f>
        <v>52.845528455284551</v>
      </c>
      <c r="AA455" s="678">
        <f t="shared" ref="AA455:AA518" si="127">IF(OR(AC455&lt;0.01,AC455="n/a"),"n/a",I455/AC455)</f>
        <v>35.947154471544721</v>
      </c>
      <c r="AB455" s="679">
        <v>6</v>
      </c>
      <c r="AC455" s="959">
        <v>4.92</v>
      </c>
      <c r="AD455" s="959">
        <v>11.99</v>
      </c>
      <c r="AE455" s="959">
        <v>4.1500000000000004</v>
      </c>
      <c r="AF455" s="959">
        <v>7.2</v>
      </c>
      <c r="AG455" s="959" t="s">
        <v>138</v>
      </c>
      <c r="AH455" s="959">
        <v>8.9</v>
      </c>
      <c r="AI455" s="959">
        <v>6.8500000000000005</v>
      </c>
      <c r="AJ455" s="959">
        <v>3.8</v>
      </c>
      <c r="AK455" s="959">
        <v>3</v>
      </c>
      <c r="AL455" s="969">
        <v>5150</v>
      </c>
      <c r="AM455" s="964">
        <v>2.1</v>
      </c>
      <c r="AN455" s="959">
        <v>0</v>
      </c>
      <c r="AO455" s="845">
        <f t="shared" ref="AO455:AO518" si="128">IF(U455="n/a","n/a",IF(AA455&lt;0,"n/a",IF(AA455="n/a","n/a",J455+U455-AA455)))</f>
        <v>-25.442063992376333</v>
      </c>
      <c r="AP455" s="846">
        <f t="shared" ref="AP455:AP518" si="129">IF(U455="n/a","n/a",J455+U455)</f>
        <v>10.505090479168389</v>
      </c>
      <c r="AQ455" s="680">
        <f t="shared" ref="AQ455:AQ518" si="130">IF(OR(AC455&lt;0.01,AF455="n/a"),"n/a",(I455/SQRT(22.5*AC455*(I455/AF455))-1)*100)</f>
        <v>239.16204727083348</v>
      </c>
      <c r="AR455" s="745">
        <f>INDEX(Historical!$C$7:$C$1452,MATCH(B455,Historical!$B$7:$B$1452,0))*IF(AH455="n/a",1.03,IF(AH455&lt;0,1.01,IF(AH455&gt;10,1.1,(1+AH455/100))))</f>
        <v>2.45025</v>
      </c>
      <c r="AS455" s="678">
        <f t="shared" ref="AS455:AS518" si="131">IF($AI455="n/a",1.03*AR455,IF($AI455&lt;0,1.01*AR455,IF($AI455&gt;10,1.1*AR455,(1+$AI455/100)*AR455)))</f>
        <v>2.618092125</v>
      </c>
      <c r="AT455" s="678">
        <f t="shared" si="120"/>
        <v>2.6966348887500002</v>
      </c>
      <c r="AU455" s="678">
        <f t="shared" si="120"/>
        <v>2.7775339354125004</v>
      </c>
      <c r="AV455" s="678">
        <f t="shared" si="120"/>
        <v>2.8608599534748755</v>
      </c>
      <c r="AW455" s="745">
        <f t="shared" ref="AW455:AW518" si="132">SUM(AR455:AV455)</f>
        <v>13.403370902637377</v>
      </c>
      <c r="AX455" s="854">
        <f t="shared" ref="AX455:AX518" si="133">AW455/I455*100</f>
        <v>7.5785202434905443</v>
      </c>
      <c r="AY455" s="1090">
        <v>0.43</v>
      </c>
      <c r="AZ455" s="964">
        <v>52.72</v>
      </c>
      <c r="BA455" s="964">
        <v>-9.01</v>
      </c>
      <c r="BB455" s="964">
        <v>0.71000000000000008</v>
      </c>
      <c r="BC455" s="964">
        <v>20.059999999999999</v>
      </c>
      <c r="BE455" s="701">
        <v>1964</v>
      </c>
      <c r="BF455" s="986" t="e">
        <f t="shared" ref="BF455" si="134">#VALUE!</f>
        <v>#VALUE!</v>
      </c>
      <c r="BG455" s="972" t="s">
        <v>138</v>
      </c>
    </row>
    <row r="456" spans="1:59" ht="11.25" customHeight="1" x14ac:dyDescent="0.2">
      <c r="A456" s="566" t="s">
        <v>662</v>
      </c>
      <c r="B456" s="651" t="s">
        <v>663</v>
      </c>
      <c r="C456" s="1080" t="s">
        <v>109</v>
      </c>
      <c r="D456" s="1080" t="s">
        <v>4427</v>
      </c>
      <c r="E456" s="835">
        <v>17</v>
      </c>
      <c r="F456" s="554">
        <v>181</v>
      </c>
      <c r="G456" s="554" t="s">
        <v>107</v>
      </c>
      <c r="H456" s="554" t="s">
        <v>107</v>
      </c>
      <c r="I456" s="966">
        <v>23.2</v>
      </c>
      <c r="J456" s="745">
        <f t="shared" si="121"/>
        <v>3.4482758620689653</v>
      </c>
      <c r="K456" s="968">
        <v>0.2</v>
      </c>
      <c r="L456" s="679">
        <v>4</v>
      </c>
      <c r="M456" s="736">
        <f t="shared" si="122"/>
        <v>0.8</v>
      </c>
      <c r="N456" s="644" t="s">
        <v>432</v>
      </c>
      <c r="O456" s="840">
        <v>0.19047619047619047</v>
      </c>
      <c r="P456" s="695">
        <v>43151</v>
      </c>
      <c r="Q456" s="695">
        <v>43166</v>
      </c>
      <c r="R456" s="736">
        <f t="shared" si="123"/>
        <v>5.0000000000000115</v>
      </c>
      <c r="S456" s="802">
        <f>IF(INDEX(Historical!$D$7:$D$1452,MATCH(B456,Historical!$B$7:$B$1452,0))=0,"n/a",(INDEX(Historical!$C$7:$C$1452,MATCH(B456,Historical!$B$7:$B$1452,0))/INDEX(Historical!$D$7:$D$1452,MATCH(B456,Historical!$B$7:$B$1452,0))-1)*100)</f>
        <v>0</v>
      </c>
      <c r="T456" s="802">
        <f>IF(INDEX(Historical!$F$7:$F$1452,MATCH(B456,Historical!$B$7:$B$1452,0))=0,"n/a",((INDEX(Historical!$C$7:$C$1452,MATCH(B456,Historical!$B$7:$B$1452,0))/INDEX(Historical!$F$7:$F$1452,MATCH(B456,Historical!$B$7:$B$1452,0)))^(1/3)-1)*100)</f>
        <v>5.0876461174901966</v>
      </c>
      <c r="U456" s="802">
        <f>IF(INDEX(Historical!$I$7:$I$1452,MATCH(B456,Historical!$B$7:$B$1452,0))=0,"n/a",((INDEX(Historical!$C$7:$C$1452,MATCH(B456,Historical!$B$7:$B$1452,0))/INDEX(Historical!$I$7:$I$1452,MATCH(B456,Historical!$B$7:$B$1452,0)))^(1/5)-1)*100)</f>
        <v>5.0520425818177062</v>
      </c>
      <c r="V456" s="802">
        <f>IF(INDEX(Historical!$O$7:$O$1452,MATCH(B456,Historical!$B$7:$B$1452,0))=0,"n/a",((INDEX(Historical!$C$7:$C$1452,MATCH(B456,Historical!$B$7:$B$1452,0))/INDEX(Historical!$O$7:$O$1452,MATCH(B456,Historical!$B$7:$B$1452,0)))^(1/10)-1)*100)</f>
        <v>5.0262435899074198</v>
      </c>
      <c r="W456" s="803">
        <f t="shared" si="124"/>
        <v>1.0051328574608063</v>
      </c>
      <c r="X456" s="804" t="str">
        <f t="shared" si="125"/>
        <v>n/a</v>
      </c>
      <c r="Y456" s="765" t="s">
        <v>443</v>
      </c>
      <c r="Z456" s="745">
        <f t="shared" si="126"/>
        <v>34.632034632034632</v>
      </c>
      <c r="AA456" s="678">
        <f t="shared" si="127"/>
        <v>10.043290043290042</v>
      </c>
      <c r="AB456" s="679">
        <v>12</v>
      </c>
      <c r="AC456" s="959">
        <v>2.31</v>
      </c>
      <c r="AD456" s="959" t="s">
        <v>138</v>
      </c>
      <c r="AE456" s="959">
        <v>3.18</v>
      </c>
      <c r="AF456" s="959">
        <v>1.17</v>
      </c>
      <c r="AG456" s="959">
        <v>12.1</v>
      </c>
      <c r="AH456" s="959">
        <v>-55.900000000000006</v>
      </c>
      <c r="AI456" s="959" t="s">
        <v>138</v>
      </c>
      <c r="AJ456" s="959">
        <v>-10.5</v>
      </c>
      <c r="AK456" s="959" t="s">
        <v>138</v>
      </c>
      <c r="AL456" s="969">
        <v>101.38</v>
      </c>
      <c r="AM456" s="964">
        <v>15.5</v>
      </c>
      <c r="AN456" s="959">
        <v>0.41</v>
      </c>
      <c r="AO456" s="845">
        <f t="shared" si="128"/>
        <v>-1.542971599403371</v>
      </c>
      <c r="AP456" s="846">
        <f t="shared" si="129"/>
        <v>8.5003184438866715</v>
      </c>
      <c r="AQ456" s="680">
        <f t="shared" si="130"/>
        <v>-27.733058577861325</v>
      </c>
      <c r="AR456" s="745">
        <f>INDEX(Historical!$C$7:$C$1452,MATCH(B456,Historical!$B$7:$B$1452,0))*IF(AH456="n/a",1.03,IF(AH456&lt;0,1.01,IF(AH456&gt;10,1.1,(1+AH456/100))))</f>
        <v>0.73287981859410423</v>
      </c>
      <c r="AS456" s="678">
        <f t="shared" si="131"/>
        <v>0.75486621315192737</v>
      </c>
      <c r="AT456" s="678">
        <f t="shared" si="120"/>
        <v>0.77751219954648521</v>
      </c>
      <c r="AU456" s="678">
        <f t="shared" si="120"/>
        <v>0.80083756553287977</v>
      </c>
      <c r="AV456" s="678">
        <f t="shared" si="120"/>
        <v>0.82486269249886623</v>
      </c>
      <c r="AW456" s="745">
        <f t="shared" si="132"/>
        <v>3.8909584893242628</v>
      </c>
      <c r="AX456" s="854">
        <f t="shared" si="133"/>
        <v>16.77137279881148</v>
      </c>
      <c r="AY456" s="1090">
        <v>0.56999999999999995</v>
      </c>
      <c r="AZ456" s="964">
        <v>10.48</v>
      </c>
      <c r="BA456" s="964">
        <v>-17.37</v>
      </c>
      <c r="BB456" s="964">
        <v>-5.35</v>
      </c>
      <c r="BC456" s="964">
        <v>-12.879999999999999</v>
      </c>
      <c r="BE456" s="701">
        <v>2002</v>
      </c>
      <c r="BF456" s="986" t="e">
        <f>#VALUE!</f>
        <v>#VALUE!</v>
      </c>
      <c r="BG456" s="972">
        <v>1.0999999999999999</v>
      </c>
    </row>
    <row r="457" spans="1:59" ht="11.25" customHeight="1" x14ac:dyDescent="0.2">
      <c r="A457" s="645" t="s">
        <v>664</v>
      </c>
      <c r="B457" s="651" t="s">
        <v>665</v>
      </c>
      <c r="C457" s="1080" t="s">
        <v>113</v>
      </c>
      <c r="D457" s="1080" t="s">
        <v>4445</v>
      </c>
      <c r="E457" s="835">
        <v>14</v>
      </c>
      <c r="F457" s="554">
        <v>267</v>
      </c>
      <c r="G457" s="554" t="s">
        <v>107</v>
      </c>
      <c r="H457" s="554" t="s">
        <v>107</v>
      </c>
      <c r="I457" s="966">
        <v>95.67</v>
      </c>
      <c r="J457" s="745">
        <f t="shared" si="121"/>
        <v>0.68987143305111331</v>
      </c>
      <c r="K457" s="968">
        <v>0.16500000000000001</v>
      </c>
      <c r="L457" s="679">
        <v>4</v>
      </c>
      <c r="M457" s="736">
        <f t="shared" si="122"/>
        <v>0.66</v>
      </c>
      <c r="N457" s="644" t="s">
        <v>598</v>
      </c>
      <c r="O457" s="838">
        <v>0.15</v>
      </c>
      <c r="P457" s="958">
        <v>43322</v>
      </c>
      <c r="Q457" s="958">
        <v>43343</v>
      </c>
      <c r="R457" s="736">
        <f t="shared" si="123"/>
        <v>10.000000000000009</v>
      </c>
      <c r="S457" s="802">
        <f>IF(INDEX(Historical!$D$7:$D$1452,MATCH(B457,Historical!$B$7:$B$1452,0))=0,"n/a",(INDEX(Historical!$C$7:$C$1452,MATCH(B457,Historical!$B$7:$B$1452,0))/INDEX(Historical!$D$7:$D$1452,MATCH(B457,Historical!$B$7:$B$1452,0))-1)*100)</f>
        <v>11.764705882352944</v>
      </c>
      <c r="T457" s="802">
        <f>IF(INDEX(Historical!$F$7:$F$1452,MATCH(B457,Historical!$B$7:$B$1452,0))=0,"n/a",((INDEX(Historical!$C$7:$C$1452,MATCH(B457,Historical!$B$7:$B$1452,0))/INDEX(Historical!$F$7:$F$1452,MATCH(B457,Historical!$B$7:$B$1452,0)))^(1/3)-1)*100)</f>
        <v>13.484552524869731</v>
      </c>
      <c r="U457" s="802">
        <f>IF(INDEX(Historical!$I$7:$I$1452,MATCH(B457,Historical!$B$7:$B$1452,0))=0,"n/a",((INDEX(Historical!$C$7:$C$1452,MATCH(B457,Historical!$B$7:$B$1452,0))/INDEX(Historical!$I$7:$I$1452,MATCH(B457,Historical!$B$7:$B$1452,0)))^(1/5)-1)*100)</f>
        <v>10.563340590814718</v>
      </c>
      <c r="V457" s="802">
        <f>IF(INDEX(Historical!$O$7:$O$1452,MATCH(B457,Historical!$B$7:$B$1452,0))=0,"n/a",((INDEX(Historical!$C$7:$C$1452,MATCH(B457,Historical!$B$7:$B$1452,0))/INDEX(Historical!$O$7:$O$1452,MATCH(B457,Historical!$B$7:$B$1452,0)))^(1/10)-1)*100)</f>
        <v>10.903431194829395</v>
      </c>
      <c r="W457" s="803">
        <f t="shared" si="124"/>
        <v>0.96880884577178294</v>
      </c>
      <c r="X457" s="804">
        <f t="shared" si="125"/>
        <v>1.5534324398256938</v>
      </c>
      <c r="Y457" s="760" t="s">
        <v>4072</v>
      </c>
      <c r="Z457" s="745">
        <f t="shared" si="126"/>
        <v>13.807531380753138</v>
      </c>
      <c r="AA457" s="678">
        <f t="shared" si="127"/>
        <v>20.014644351464433</v>
      </c>
      <c r="AB457" s="679">
        <v>12</v>
      </c>
      <c r="AC457" s="959">
        <v>4.78</v>
      </c>
      <c r="AD457" s="959">
        <v>1.01</v>
      </c>
      <c r="AE457" s="959">
        <v>0.89</v>
      </c>
      <c r="AF457" s="959">
        <v>5.43</v>
      </c>
      <c r="AG457" s="959">
        <v>36.799999999999997</v>
      </c>
      <c r="AH457" s="959">
        <v>15.299999999999999</v>
      </c>
      <c r="AI457" s="959">
        <v>6.2700000000000005</v>
      </c>
      <c r="AJ457" s="959">
        <v>6.8000000000000007</v>
      </c>
      <c r="AK457" s="959">
        <v>19.88</v>
      </c>
      <c r="AL457" s="969">
        <v>4000</v>
      </c>
      <c r="AM457" s="964">
        <v>0.2</v>
      </c>
      <c r="AN457" s="959">
        <v>0.21</v>
      </c>
      <c r="AO457" s="845">
        <f t="shared" si="128"/>
        <v>-8.7614323275986017</v>
      </c>
      <c r="AP457" s="846">
        <f t="shared" si="129"/>
        <v>11.253212023865832</v>
      </c>
      <c r="AQ457" s="680">
        <f t="shared" si="130"/>
        <v>119.77717890673007</v>
      </c>
      <c r="AR457" s="745">
        <f>INDEX(Historical!$C$7:$C$1452,MATCH(B457,Historical!$B$7:$B$1452,0))*IF(AH457="n/a",1.03,IF(AH457&lt;0,1.01,IF(AH457&gt;10,1.1,(1+AH457/100))))</f>
        <v>0.41800000000000004</v>
      </c>
      <c r="AS457" s="678">
        <f t="shared" si="131"/>
        <v>0.44420860000000001</v>
      </c>
      <c r="AT457" s="678">
        <f t="shared" si="120"/>
        <v>0.48862946000000007</v>
      </c>
      <c r="AU457" s="678">
        <f t="shared" si="120"/>
        <v>0.53749240600000014</v>
      </c>
      <c r="AV457" s="678">
        <f t="shared" si="120"/>
        <v>0.59124164660000023</v>
      </c>
      <c r="AW457" s="745">
        <f t="shared" si="132"/>
        <v>2.4795721126000005</v>
      </c>
      <c r="AX457" s="854">
        <f t="shared" si="133"/>
        <v>2.5917969192014221</v>
      </c>
      <c r="AY457" s="1090">
        <v>1.1599999999999999</v>
      </c>
      <c r="AZ457" s="964">
        <v>6.03</v>
      </c>
      <c r="BA457" s="964">
        <v>-25.66</v>
      </c>
      <c r="BB457" s="964">
        <v>-5.41</v>
      </c>
      <c r="BC457" s="964">
        <v>-12.8</v>
      </c>
      <c r="BE457" s="701">
        <v>2005</v>
      </c>
      <c r="BF457" s="986" t="e">
        <f>#VALUE!</f>
        <v>#VALUE!</v>
      </c>
      <c r="BG457" s="972">
        <v>18.7</v>
      </c>
    </row>
    <row r="458" spans="1:59" ht="11.25" customHeight="1" x14ac:dyDescent="0.2">
      <c r="A458" s="645" t="s">
        <v>1408</v>
      </c>
      <c r="B458" s="651" t="s">
        <v>1409</v>
      </c>
      <c r="C458" s="1080" t="s">
        <v>248</v>
      </c>
      <c r="D458" s="1080" t="s">
        <v>4441</v>
      </c>
      <c r="E458" s="835">
        <v>7</v>
      </c>
      <c r="F458" s="554">
        <v>590</v>
      </c>
      <c r="G458" s="554" t="s">
        <v>107</v>
      </c>
      <c r="H458" s="554" t="s">
        <v>107</v>
      </c>
      <c r="I458" s="966">
        <v>52.05</v>
      </c>
      <c r="J458" s="745">
        <f t="shared" si="121"/>
        <v>5.7636887608069172</v>
      </c>
      <c r="K458" s="968">
        <v>0.75</v>
      </c>
      <c r="L458" s="679">
        <v>4</v>
      </c>
      <c r="M458" s="736">
        <f t="shared" si="122"/>
        <v>3</v>
      </c>
      <c r="N458" s="644" t="s">
        <v>322</v>
      </c>
      <c r="O458" s="838">
        <v>0.73</v>
      </c>
      <c r="P458" s="958">
        <v>43180</v>
      </c>
      <c r="Q458" s="958">
        <v>43189</v>
      </c>
      <c r="R458" s="736">
        <f t="shared" si="123"/>
        <v>2.7397260273972628</v>
      </c>
      <c r="S458" s="802">
        <f>IF(INDEX(Historical!$D$7:$D$1452,MATCH(B458,Historical!$B$7:$B$1452,0))=0,"n/a",(INDEX(Historical!$C$7:$C$1452,MATCH(B458,Historical!$B$7:$B$1452,0))/INDEX(Historical!$D$7:$D$1452,MATCH(B458,Historical!$B$7:$B$1452,0))-1)*100)</f>
        <v>1.388888888888884</v>
      </c>
      <c r="T458" s="802">
        <f>IF(INDEX(Historical!$F$7:$F$1452,MATCH(B458,Historical!$B$7:$B$1452,0))=0,"n/a",((INDEX(Historical!$C$7:$C$1452,MATCH(B458,Historical!$B$7:$B$1452,0))/INDEX(Historical!$F$7:$F$1452,MATCH(B458,Historical!$B$7:$B$1452,0)))^(1/3)-1)*100)</f>
        <v>13.444719403828165</v>
      </c>
      <c r="U458" s="802">
        <f>IF(INDEX(Historical!$I$7:$I$1452,MATCH(B458,Historical!$B$7:$B$1452,0))=0,"n/a",((INDEX(Historical!$C$7:$C$1452,MATCH(B458,Historical!$B$7:$B$1452,0))/INDEX(Historical!$I$7:$I$1452,MATCH(B458,Historical!$B$7:$B$1452,0)))^(1/5)-1)*100)</f>
        <v>23.901501752560208</v>
      </c>
      <c r="V458" s="802" t="str">
        <f>IF(INDEX(Historical!$O$7:$O$1452,MATCH(B458,Historical!$B$7:$B$1452,0))=0,"n/a",((INDEX(Historical!$C$7:$C$1452,MATCH(B458,Historical!$B$7:$B$1452,0))/INDEX(Historical!$O$7:$O$1452,MATCH(B458,Historical!$B$7:$B$1452,0)))^(1/10)-1)*100)</f>
        <v>n/a</v>
      </c>
      <c r="W458" s="803" t="str">
        <f t="shared" si="124"/>
        <v>n/a</v>
      </c>
      <c r="X458" s="804">
        <f t="shared" si="125"/>
        <v>2.5700539518881942</v>
      </c>
      <c r="Y458" s="759"/>
      <c r="Z458" s="745">
        <f t="shared" si="126"/>
        <v>91.1854103343465</v>
      </c>
      <c r="AA458" s="678">
        <f t="shared" si="127"/>
        <v>15.820668693009118</v>
      </c>
      <c r="AB458" s="679">
        <v>12</v>
      </c>
      <c r="AC458" s="959">
        <v>3.29</v>
      </c>
      <c r="AD458" s="959">
        <v>2.37</v>
      </c>
      <c r="AE458" s="959">
        <v>2.98</v>
      </c>
      <c r="AF458" s="959">
        <v>5.96</v>
      </c>
      <c r="AG458" s="959">
        <v>54.500000000000007</v>
      </c>
      <c r="AH458" s="959">
        <v>37</v>
      </c>
      <c r="AI458" s="959">
        <v>0.12</v>
      </c>
      <c r="AJ458" s="959">
        <v>9.3000000000000007</v>
      </c>
      <c r="AK458" s="959">
        <v>6.67</v>
      </c>
      <c r="AL458" s="969">
        <v>40840</v>
      </c>
      <c r="AM458" s="964">
        <v>50.44</v>
      </c>
      <c r="AN458" s="959">
        <v>1.75</v>
      </c>
      <c r="AO458" s="845">
        <f t="shared" si="128"/>
        <v>13.844521820358008</v>
      </c>
      <c r="AP458" s="846">
        <f t="shared" si="129"/>
        <v>29.665190513367126</v>
      </c>
      <c r="AQ458" s="680">
        <f t="shared" si="130"/>
        <v>104.71246546242403</v>
      </c>
      <c r="AR458" s="745">
        <f>INDEX(Historical!$C$7:$C$1452,MATCH(B458,Historical!$B$7:$B$1452,0))*IF(AH458="n/a",1.03,IF(AH458&lt;0,1.01,IF(AH458&gt;10,1.1,(1+AH458/100))))</f>
        <v>3.2120000000000002</v>
      </c>
      <c r="AS458" s="678">
        <f t="shared" si="131"/>
        <v>3.2158544000000004</v>
      </c>
      <c r="AT458" s="678">
        <f t="shared" si="120"/>
        <v>3.4303518884800006</v>
      </c>
      <c r="AU458" s="678">
        <f t="shared" si="120"/>
        <v>3.6591563594416168</v>
      </c>
      <c r="AV458" s="678">
        <f t="shared" si="120"/>
        <v>3.9032220886163724</v>
      </c>
      <c r="AW458" s="745">
        <f t="shared" si="132"/>
        <v>17.42058473653799</v>
      </c>
      <c r="AX458" s="854">
        <f t="shared" si="133"/>
        <v>33.468942817556183</v>
      </c>
      <c r="AY458" s="1090">
        <v>1.43</v>
      </c>
      <c r="AZ458" s="964">
        <v>9.83</v>
      </c>
      <c r="BA458" s="964">
        <v>-36.090000000000003</v>
      </c>
      <c r="BB458" s="964">
        <v>-2.44</v>
      </c>
      <c r="BC458" s="964">
        <v>-21.61</v>
      </c>
      <c r="BE458" s="701">
        <v>2012</v>
      </c>
      <c r="BF458" s="986" t="e">
        <f>#VALUE!</f>
        <v>#VALUE!</v>
      </c>
      <c r="BG458" s="972">
        <v>17.2</v>
      </c>
    </row>
    <row r="459" spans="1:59" ht="11.25" customHeight="1" x14ac:dyDescent="0.2">
      <c r="A459" s="645" t="s">
        <v>666</v>
      </c>
      <c r="B459" s="651" t="s">
        <v>667</v>
      </c>
      <c r="C459" s="1080" t="s">
        <v>109</v>
      </c>
      <c r="D459" s="1080" t="s">
        <v>4423</v>
      </c>
      <c r="E459" s="835">
        <v>11</v>
      </c>
      <c r="F459" s="554">
        <v>310</v>
      </c>
      <c r="G459" s="554" t="s">
        <v>107</v>
      </c>
      <c r="H459" s="554" t="s">
        <v>107</v>
      </c>
      <c r="I459" s="966">
        <v>36.909999999999997</v>
      </c>
      <c r="J459" s="745">
        <f t="shared" si="121"/>
        <v>4.768355459225142</v>
      </c>
      <c r="K459" s="968">
        <v>0.44</v>
      </c>
      <c r="L459" s="679">
        <v>4</v>
      </c>
      <c r="M459" s="736">
        <f t="shared" si="122"/>
        <v>1.76</v>
      </c>
      <c r="N459" s="644" t="s">
        <v>239</v>
      </c>
      <c r="O459" s="838">
        <v>0.41</v>
      </c>
      <c r="P459" s="958">
        <v>43224</v>
      </c>
      <c r="Q459" s="958">
        <v>43238</v>
      </c>
      <c r="R459" s="736">
        <f t="shared" si="123"/>
        <v>7.3170731707317138</v>
      </c>
      <c r="S459" s="802">
        <f>IF(INDEX(Historical!$D$7:$D$1452,MATCH(B459,Historical!$B$7:$B$1452,0))=0,"n/a",(INDEX(Historical!$C$7:$C$1452,MATCH(B459,Historical!$B$7:$B$1452,0))/INDEX(Historical!$D$7:$D$1452,MATCH(B459,Historical!$B$7:$B$1452,0))-1)*100)</f>
        <v>8.0536912751677736</v>
      </c>
      <c r="T459" s="802">
        <f>IF(INDEX(Historical!$F$7:$F$1452,MATCH(B459,Historical!$B$7:$B$1452,0))=0,"n/a",((INDEX(Historical!$C$7:$C$1452,MATCH(B459,Historical!$B$7:$B$1452,0))/INDEX(Historical!$F$7:$F$1452,MATCH(B459,Historical!$B$7:$B$1452,0)))^(1/3)-1)*100)</f>
        <v>10.293066075667623</v>
      </c>
      <c r="U459" s="802">
        <f>IF(INDEX(Historical!$I$7:$I$1452,MATCH(B459,Historical!$B$7:$B$1452,0))=0,"n/a",((INDEX(Historical!$C$7:$C$1452,MATCH(B459,Historical!$B$7:$B$1452,0))/INDEX(Historical!$I$7:$I$1452,MATCH(B459,Historical!$B$7:$B$1452,0)))^(1/5)-1)*100)</f>
        <v>16.19901770860308</v>
      </c>
      <c r="V459" s="802">
        <f>IF(INDEX(Historical!$O$7:$O$1452,MATCH(B459,Historical!$B$7:$B$1452,0))=0,"n/a",((INDEX(Historical!$C$7:$C$1452,MATCH(B459,Historical!$B$7:$B$1452,0))/INDEX(Historical!$O$7:$O$1452,MATCH(B459,Historical!$B$7:$B$1452,0)))^(1/10)-1)*100)</f>
        <v>16.158859031488994</v>
      </c>
      <c r="W459" s="803">
        <f t="shared" si="124"/>
        <v>1.0024852421223447</v>
      </c>
      <c r="X459" s="804">
        <f t="shared" si="125"/>
        <v>0.31950725263516921</v>
      </c>
      <c r="Y459" s="967" t="s">
        <v>480</v>
      </c>
      <c r="Z459" s="745">
        <f t="shared" si="126"/>
        <v>29.431438127090299</v>
      </c>
      <c r="AA459" s="678">
        <f t="shared" si="127"/>
        <v>6.1722408026755842</v>
      </c>
      <c r="AB459" s="679">
        <v>12</v>
      </c>
      <c r="AC459" s="959">
        <v>5.98</v>
      </c>
      <c r="AD459" s="959">
        <v>0.75</v>
      </c>
      <c r="AE459" s="959">
        <v>1.71</v>
      </c>
      <c r="AF459" s="959">
        <v>4.13</v>
      </c>
      <c r="AG459" s="961">
        <v>30.599999999999998</v>
      </c>
      <c r="AH459" s="959">
        <v>74.2</v>
      </c>
      <c r="AI459" s="959">
        <v>2.41</v>
      </c>
      <c r="AJ459" s="959">
        <v>50.7</v>
      </c>
      <c r="AK459" s="959">
        <v>8.2000000000000011</v>
      </c>
      <c r="AL459" s="969">
        <v>4910</v>
      </c>
      <c r="AM459" s="964">
        <v>0.3</v>
      </c>
      <c r="AN459" s="959">
        <v>1.34</v>
      </c>
      <c r="AO459" s="845">
        <f t="shared" si="128"/>
        <v>14.795132365152636</v>
      </c>
      <c r="AP459" s="846">
        <f t="shared" si="129"/>
        <v>20.967373167828221</v>
      </c>
      <c r="AQ459" s="680">
        <f t="shared" si="130"/>
        <v>6.4400812456372192</v>
      </c>
      <c r="AR459" s="745">
        <f>INDEX(Historical!$C$7:$C$1452,MATCH(B459,Historical!$B$7:$B$1452,0))*IF(AH459="n/a",1.03,IF(AH459&lt;0,1.01,IF(AH459&gt;10,1.1,(1+AH459/100))))</f>
        <v>1.7709999999999999</v>
      </c>
      <c r="AS459" s="678">
        <f t="shared" si="131"/>
        <v>1.8136810999999999</v>
      </c>
      <c r="AT459" s="678">
        <f t="shared" si="120"/>
        <v>1.9624029502</v>
      </c>
      <c r="AU459" s="678">
        <f t="shared" si="120"/>
        <v>2.1233199921164001</v>
      </c>
      <c r="AV459" s="678">
        <f t="shared" si="120"/>
        <v>2.2974322314699451</v>
      </c>
      <c r="AW459" s="745">
        <f t="shared" si="132"/>
        <v>9.9678362737863466</v>
      </c>
      <c r="AX459" s="854">
        <f t="shared" si="133"/>
        <v>27.005787791347458</v>
      </c>
      <c r="AY459" s="1090">
        <v>1.6</v>
      </c>
      <c r="AZ459" s="964">
        <v>10.050000000000001</v>
      </c>
      <c r="BA459" s="964">
        <v>-36.97</v>
      </c>
      <c r="BB459" s="964">
        <v>-4.3499999999999996</v>
      </c>
      <c r="BC459" s="964">
        <v>-22.97</v>
      </c>
      <c r="BE459" s="701">
        <v>2008</v>
      </c>
      <c r="BF459" s="986" t="e">
        <f>#VALUE!</f>
        <v>#VALUE!</v>
      </c>
      <c r="BG459" s="972">
        <v>7.0000000000000009</v>
      </c>
    </row>
    <row r="460" spans="1:59" ht="11.25" customHeight="1" x14ac:dyDescent="0.2">
      <c r="A460" s="645" t="s">
        <v>1400</v>
      </c>
      <c r="B460" s="651" t="s">
        <v>1401</v>
      </c>
      <c r="C460" s="1080" t="s">
        <v>248</v>
      </c>
      <c r="D460" s="1080" t="s">
        <v>4439</v>
      </c>
      <c r="E460" s="835">
        <v>7</v>
      </c>
      <c r="F460" s="554">
        <v>650</v>
      </c>
      <c r="G460" s="554" t="s">
        <v>116</v>
      </c>
      <c r="H460" s="554" t="s">
        <v>116</v>
      </c>
      <c r="I460" s="966">
        <v>27.71</v>
      </c>
      <c r="J460" s="745">
        <f t="shared" si="121"/>
        <v>1.8765788523998554</v>
      </c>
      <c r="K460" s="968">
        <v>0.13</v>
      </c>
      <c r="L460" s="679">
        <v>4</v>
      </c>
      <c r="M460" s="736">
        <f t="shared" si="122"/>
        <v>0.52</v>
      </c>
      <c r="N460" s="644" t="s">
        <v>329</v>
      </c>
      <c r="O460" s="838">
        <v>0.12</v>
      </c>
      <c r="P460" s="958">
        <v>43441</v>
      </c>
      <c r="Q460" s="958">
        <v>43454</v>
      </c>
      <c r="R460" s="736">
        <f t="shared" si="123"/>
        <v>8.333333333333341</v>
      </c>
      <c r="S460" s="802">
        <f>IF(INDEX(Historical!$D$7:$D$1452,MATCH(B460,Historical!$B$7:$B$1452,0))=0,"n/a",(INDEX(Historical!$C$7:$C$1452,MATCH(B460,Historical!$B$7:$B$1452,0))/INDEX(Historical!$D$7:$D$1452,MATCH(B460,Historical!$B$7:$B$1452,0))-1)*100)</f>
        <v>9.7560975609756184</v>
      </c>
      <c r="T460" s="802">
        <f>IF(INDEX(Historical!$F$7:$F$1452,MATCH(B460,Historical!$B$7:$B$1452,0))=0,"n/a",((INDEX(Historical!$C$7:$C$1452,MATCH(B460,Historical!$B$7:$B$1452,0))/INDEX(Historical!$F$7:$F$1452,MATCH(B460,Historical!$B$7:$B$1452,0)))^(1/3)-1)*100)</f>
        <v>20.064068351734178</v>
      </c>
      <c r="U460" s="802">
        <f>IF(INDEX(Historical!$I$7:$I$1452,MATCH(B460,Historical!$B$7:$B$1452,0))=0,"n/a",((INDEX(Historical!$C$7:$C$1452,MATCH(B460,Historical!$B$7:$B$1452,0))/INDEX(Historical!$I$7:$I$1452,MATCH(B460,Historical!$B$7:$B$1452,0)))^(1/5)-1)*100)</f>
        <v>62.267111159960443</v>
      </c>
      <c r="V460" s="802">
        <f>IF(INDEX(Historical!$O$7:$O$1452,MATCH(B460,Historical!$B$7:$B$1452,0))=0,"n/a",((INDEX(Historical!$C$7:$C$1452,MATCH(B460,Historical!$B$7:$B$1452,0))/INDEX(Historical!$O$7:$O$1452,MATCH(B460,Historical!$B$7:$B$1452,0)))^(1/10)-1)*100)</f>
        <v>-0.64330707408735144</v>
      </c>
      <c r="W460" s="803" t="str">
        <f t="shared" si="124"/>
        <v>n/a</v>
      </c>
      <c r="X460" s="804">
        <f t="shared" si="125"/>
        <v>3.8916944474975277</v>
      </c>
      <c r="Y460" s="760"/>
      <c r="Z460" s="745">
        <f t="shared" si="126"/>
        <v>27.513227513227516</v>
      </c>
      <c r="AA460" s="678">
        <f t="shared" si="127"/>
        <v>14.661375661375663</v>
      </c>
      <c r="AB460" s="679">
        <v>4</v>
      </c>
      <c r="AC460" s="959">
        <v>1.89</v>
      </c>
      <c r="AD460" s="959">
        <v>1.88</v>
      </c>
      <c r="AE460" s="959">
        <v>0.8</v>
      </c>
      <c r="AF460" s="959">
        <v>2.04</v>
      </c>
      <c r="AG460" s="959">
        <v>13.700000000000001</v>
      </c>
      <c r="AH460" s="959">
        <v>3.3000000000000003</v>
      </c>
      <c r="AI460" s="959">
        <v>9.81</v>
      </c>
      <c r="AJ460" s="959">
        <v>16</v>
      </c>
      <c r="AK460" s="959">
        <v>7.8</v>
      </c>
      <c r="AL460" s="969">
        <v>1320</v>
      </c>
      <c r="AM460" s="964">
        <v>1.4000000000000001</v>
      </c>
      <c r="AN460" s="959">
        <v>0.06</v>
      </c>
      <c r="AO460" s="845">
        <f t="shared" si="128"/>
        <v>49.48231435098463</v>
      </c>
      <c r="AP460" s="846">
        <f t="shared" si="129"/>
        <v>64.143690012360295</v>
      </c>
      <c r="AQ460" s="680">
        <f t="shared" si="130"/>
        <v>15.295188970083506</v>
      </c>
      <c r="AR460" s="745">
        <f>INDEX(Historical!$C$7:$C$1452,MATCH(B460,Historical!$B$7:$B$1452,0))*IF(AH460="n/a",1.03,IF(AH460&lt;0,1.01,IF(AH460&gt;10,1.1,(1+AH460/100))))</f>
        <v>0.46484999999999999</v>
      </c>
      <c r="AS460" s="678">
        <f t="shared" si="131"/>
        <v>0.51045178499999999</v>
      </c>
      <c r="AT460" s="678">
        <f t="shared" si="120"/>
        <v>0.55026702423000007</v>
      </c>
      <c r="AU460" s="678">
        <f t="shared" si="120"/>
        <v>0.59318785211994007</v>
      </c>
      <c r="AV460" s="678">
        <f t="shared" si="120"/>
        <v>0.63945650458529546</v>
      </c>
      <c r="AW460" s="745">
        <f t="shared" si="132"/>
        <v>2.7582131659352358</v>
      </c>
      <c r="AX460" s="854">
        <f t="shared" si="133"/>
        <v>9.9538548030863794</v>
      </c>
      <c r="AY460" s="1090">
        <v>0.97</v>
      </c>
      <c r="AZ460" s="964">
        <v>9.5299999999999994</v>
      </c>
      <c r="BA460" s="964">
        <v>-29.220000000000002</v>
      </c>
      <c r="BB460" s="964">
        <v>-0.71000000000000008</v>
      </c>
      <c r="BC460" s="964">
        <v>-8.42</v>
      </c>
      <c r="BE460" s="701">
        <v>2013</v>
      </c>
      <c r="BF460" s="986" t="e">
        <f>#VALUE!</f>
        <v>#VALUE!</v>
      </c>
      <c r="BG460" s="972">
        <v>9</v>
      </c>
    </row>
    <row r="461" spans="1:59" ht="11.25" customHeight="1" x14ac:dyDescent="0.2">
      <c r="A461" s="566" t="s">
        <v>1410</v>
      </c>
      <c r="B461" s="651" t="s">
        <v>1411</v>
      </c>
      <c r="C461" s="1080" t="s">
        <v>248</v>
      </c>
      <c r="D461" s="1080" t="s">
        <v>4422</v>
      </c>
      <c r="E461" s="835">
        <v>8</v>
      </c>
      <c r="F461" s="554">
        <v>459</v>
      </c>
      <c r="G461" s="554" t="s">
        <v>107</v>
      </c>
      <c r="H461" s="554" t="s">
        <v>107</v>
      </c>
      <c r="I461" s="966">
        <v>122.86</v>
      </c>
      <c r="J461" s="745">
        <f t="shared" si="121"/>
        <v>2.279016767051929</v>
      </c>
      <c r="K461" s="968">
        <v>0.7</v>
      </c>
      <c r="L461" s="679">
        <v>4</v>
      </c>
      <c r="M461" s="736">
        <f t="shared" si="122"/>
        <v>2.8</v>
      </c>
      <c r="N461" s="644" t="s">
        <v>4007</v>
      </c>
      <c r="O461" s="838">
        <v>0.5</v>
      </c>
      <c r="P461" s="958">
        <v>43165</v>
      </c>
      <c r="Q461" s="958">
        <v>43185</v>
      </c>
      <c r="R461" s="736">
        <f t="shared" si="123"/>
        <v>39.999999999999993</v>
      </c>
      <c r="S461" s="802">
        <f>IF(INDEX(Historical!$D$7:$D$1452,MATCH(B461,Historical!$B$7:$B$1452,0))=0,"n/a",(INDEX(Historical!$C$7:$C$1452,MATCH(B461,Historical!$B$7:$B$1452,0))/INDEX(Historical!$D$7:$D$1452,MATCH(B461,Historical!$B$7:$B$1452,0))-1)*100)</f>
        <v>66.666666666666671</v>
      </c>
      <c r="T461" s="802">
        <f>IF(INDEX(Historical!$F$7:$F$1452,MATCH(B461,Historical!$B$7:$B$1452,0))=0,"n/a",((INDEX(Historical!$C$7:$C$1452,MATCH(B461,Historical!$B$7:$B$1452,0))/INDEX(Historical!$F$7:$F$1452,MATCH(B461,Historical!$B$7:$B$1452,0)))^(1/3)-1)*100)</f>
        <v>35.72088082974534</v>
      </c>
      <c r="U461" s="802">
        <f>IF(INDEX(Historical!$I$7:$I$1452,MATCH(B461,Historical!$B$7:$B$1452,0))=0,"n/a",((INDEX(Historical!$C$7:$C$1452,MATCH(B461,Historical!$B$7:$B$1452,0))/INDEX(Historical!$I$7:$I$1452,MATCH(B461,Historical!$B$7:$B$1452,0)))^(1/5)-1)*100)</f>
        <v>28.993668421168948</v>
      </c>
      <c r="V461" s="802" t="str">
        <f>IF(INDEX(Historical!$O$7:$O$1452,MATCH(B461,Historical!$B$7:$B$1452,0))=0,"n/a",((INDEX(Historical!$C$7:$C$1452,MATCH(B461,Historical!$B$7:$B$1452,0))/INDEX(Historical!$O$7:$O$1452,MATCH(B461,Historical!$B$7:$B$1452,0)))^(1/10)-1)*100)</f>
        <v>n/a</v>
      </c>
      <c r="W461" s="803" t="str">
        <f t="shared" si="124"/>
        <v>n/a</v>
      </c>
      <c r="X461" s="804">
        <f t="shared" si="125"/>
        <v>5.1774407894944545</v>
      </c>
      <c r="Y461" s="756"/>
      <c r="Z461" s="745">
        <f t="shared" si="126"/>
        <v>15.900056785917091</v>
      </c>
      <c r="AA461" s="678">
        <f t="shared" si="127"/>
        <v>6.9767177739920498</v>
      </c>
      <c r="AB461" s="679">
        <v>12</v>
      </c>
      <c r="AC461" s="959">
        <v>17.61</v>
      </c>
      <c r="AD461" s="959">
        <v>0.94</v>
      </c>
      <c r="AE461" s="959">
        <v>0.37</v>
      </c>
      <c r="AF461" s="959">
        <v>1.87</v>
      </c>
      <c r="AG461" s="959">
        <v>31.2</v>
      </c>
      <c r="AH461" s="959">
        <v>26.3</v>
      </c>
      <c r="AI461" s="959">
        <v>3.2099999999999995</v>
      </c>
      <c r="AJ461" s="959">
        <v>5.6000000000000005</v>
      </c>
      <c r="AK461" s="959">
        <v>7.42</v>
      </c>
      <c r="AL461" s="969">
        <v>7900</v>
      </c>
      <c r="AM461" s="964">
        <v>0.16999999999999998</v>
      </c>
      <c r="AN461" s="959">
        <v>0.46</v>
      </c>
      <c r="AO461" s="845">
        <f t="shared" si="128"/>
        <v>24.295967414228826</v>
      </c>
      <c r="AP461" s="846">
        <f t="shared" si="129"/>
        <v>31.272685188220876</v>
      </c>
      <c r="AQ461" s="680">
        <f t="shared" si="130"/>
        <v>-23.852592552003639</v>
      </c>
      <c r="AR461" s="745">
        <f>INDEX(Historical!$C$7:$C$1452,MATCH(B461,Historical!$B$7:$B$1452,0))*IF(AH461="n/a",1.03,IF(AH461&lt;0,1.01,IF(AH461&gt;10,1.1,(1+AH461/100))))</f>
        <v>2.2000000000000002</v>
      </c>
      <c r="AS461" s="678">
        <f t="shared" si="131"/>
        <v>2.2706200000000001</v>
      </c>
      <c r="AT461" s="678">
        <f t="shared" si="120"/>
        <v>2.4391000040000002</v>
      </c>
      <c r="AU461" s="678">
        <f t="shared" si="120"/>
        <v>2.6200812242968001</v>
      </c>
      <c r="AV461" s="678">
        <f t="shared" si="120"/>
        <v>2.8144912511396227</v>
      </c>
      <c r="AW461" s="745">
        <f t="shared" si="132"/>
        <v>12.344292479436424</v>
      </c>
      <c r="AX461" s="854">
        <f t="shared" si="133"/>
        <v>10.047446263581657</v>
      </c>
      <c r="AY461" s="1090">
        <v>1.28</v>
      </c>
      <c r="AZ461" s="964">
        <v>7.35</v>
      </c>
      <c r="BA461" s="964">
        <v>-40.46</v>
      </c>
      <c r="BB461" s="964">
        <v>-6.93</v>
      </c>
      <c r="BC461" s="964">
        <v>-27.02</v>
      </c>
      <c r="BE461" s="701">
        <v>2011</v>
      </c>
      <c r="BF461" s="986" t="e">
        <f>#VALUE!</f>
        <v>#VALUE!</v>
      </c>
      <c r="BG461" s="972">
        <v>10.9</v>
      </c>
    </row>
    <row r="462" spans="1:59" ht="11.25" customHeight="1" x14ac:dyDescent="0.2">
      <c r="A462" s="566" t="s">
        <v>1412</v>
      </c>
      <c r="B462" s="651" t="s">
        <v>1413</v>
      </c>
      <c r="C462" s="1080" t="s">
        <v>109</v>
      </c>
      <c r="D462" s="1080" t="s">
        <v>4427</v>
      </c>
      <c r="E462" s="835">
        <v>8</v>
      </c>
      <c r="F462" s="554">
        <v>545</v>
      </c>
      <c r="G462" s="554" t="s">
        <v>107</v>
      </c>
      <c r="H462" s="554" t="s">
        <v>107</v>
      </c>
      <c r="I462" s="966">
        <v>32.090000000000003</v>
      </c>
      <c r="J462" s="745">
        <f t="shared" si="121"/>
        <v>2.7422873169211588</v>
      </c>
      <c r="K462" s="968">
        <v>0.22</v>
      </c>
      <c r="L462" s="679">
        <v>4</v>
      </c>
      <c r="M462" s="736">
        <f t="shared" si="122"/>
        <v>0.88</v>
      </c>
      <c r="N462" s="644" t="s">
        <v>1253</v>
      </c>
      <c r="O462" s="838">
        <v>0.16</v>
      </c>
      <c r="P462" s="958">
        <v>43399</v>
      </c>
      <c r="Q462" s="958">
        <v>43413</v>
      </c>
      <c r="R462" s="736">
        <f t="shared" si="123"/>
        <v>37.5</v>
      </c>
      <c r="S462" s="802">
        <f>IF(INDEX(Historical!$D$7:$D$1452,MATCH(B462,Historical!$B$7:$B$1452,0))=0,"n/a",(INDEX(Historical!$C$7:$C$1452,MATCH(B462,Historical!$B$7:$B$1452,0))/INDEX(Historical!$D$7:$D$1452,MATCH(B462,Historical!$B$7:$B$1452,0))-1)*100)</f>
        <v>5.1724137931034475</v>
      </c>
      <c r="T462" s="802">
        <f>IF(INDEX(Historical!$F$7:$F$1452,MATCH(B462,Historical!$B$7:$B$1452,0))=0,"n/a",((INDEX(Historical!$C$7:$C$1452,MATCH(B462,Historical!$B$7:$B$1452,0))/INDEX(Historical!$F$7:$F$1452,MATCH(B462,Historical!$B$7:$B$1452,0)))^(1/3)-1)*100)</f>
        <v>8.316894284016719</v>
      </c>
      <c r="U462" s="802">
        <f>IF(INDEX(Historical!$I$7:$I$1452,MATCH(B462,Historical!$B$7:$B$1452,0))=0,"n/a",((INDEX(Historical!$C$7:$C$1452,MATCH(B462,Historical!$B$7:$B$1452,0))/INDEX(Historical!$I$7:$I$1452,MATCH(B462,Historical!$B$7:$B$1452,0)))^(1/5)-1)*100)</f>
        <v>15.250207520900162</v>
      </c>
      <c r="V462" s="802">
        <f>IF(INDEX(Historical!$O$7:$O$1452,MATCH(B462,Historical!$B$7:$B$1452,0))=0,"n/a",((INDEX(Historical!$C$7:$C$1452,MATCH(B462,Historical!$B$7:$B$1452,0))/INDEX(Historical!$O$7:$O$1452,MATCH(B462,Historical!$B$7:$B$1452,0)))^(1/10)-1)*100)</f>
        <v>15.624002576757356</v>
      </c>
      <c r="W462" s="803">
        <f t="shared" si="124"/>
        <v>0.97607558920828263</v>
      </c>
      <c r="X462" s="804">
        <f t="shared" si="125"/>
        <v>0.87644870809771047</v>
      </c>
      <c r="Y462" s="967"/>
      <c r="Z462" s="745">
        <f t="shared" si="126"/>
        <v>33.716475095785441</v>
      </c>
      <c r="AA462" s="678">
        <f t="shared" si="127"/>
        <v>12.295019157088124</v>
      </c>
      <c r="AB462" s="679">
        <v>12</v>
      </c>
      <c r="AC462" s="959">
        <v>2.61</v>
      </c>
      <c r="AD462" s="959">
        <v>1.23</v>
      </c>
      <c r="AE462" s="959">
        <v>3.96</v>
      </c>
      <c r="AF462" s="959">
        <v>1.45</v>
      </c>
      <c r="AG462" s="959">
        <v>12.2</v>
      </c>
      <c r="AH462" s="959">
        <v>4</v>
      </c>
      <c r="AI462" s="959">
        <v>17.510000000000002</v>
      </c>
      <c r="AJ462" s="959">
        <v>17.399999999999999</v>
      </c>
      <c r="AK462" s="959">
        <v>10</v>
      </c>
      <c r="AL462" s="969">
        <v>1600</v>
      </c>
      <c r="AM462" s="964">
        <v>0.8</v>
      </c>
      <c r="AN462" s="959">
        <v>0.13</v>
      </c>
      <c r="AO462" s="845">
        <f t="shared" si="128"/>
        <v>5.697475680733195</v>
      </c>
      <c r="AP462" s="846">
        <f t="shared" si="129"/>
        <v>17.992494837821319</v>
      </c>
      <c r="AQ462" s="680">
        <f t="shared" si="130"/>
        <v>-10.986198878356735</v>
      </c>
      <c r="AR462" s="745">
        <f>INDEX(Historical!$C$7:$C$1452,MATCH(B462,Historical!$B$7:$B$1452,0))*IF(AH462="n/a",1.03,IF(AH462&lt;0,1.01,IF(AH462&gt;10,1.1,(1+AH462/100))))</f>
        <v>0.63439999999999996</v>
      </c>
      <c r="AS462" s="678">
        <f t="shared" si="131"/>
        <v>0.69784000000000002</v>
      </c>
      <c r="AT462" s="678">
        <f t="shared" si="120"/>
        <v>0.76762400000000008</v>
      </c>
      <c r="AU462" s="678">
        <f t="shared" si="120"/>
        <v>0.8443864000000002</v>
      </c>
      <c r="AV462" s="678">
        <f t="shared" si="120"/>
        <v>0.92882504000000032</v>
      </c>
      <c r="AW462" s="745">
        <f t="shared" si="132"/>
        <v>3.8730754400000009</v>
      </c>
      <c r="AX462" s="854">
        <f t="shared" si="133"/>
        <v>12.069415518853226</v>
      </c>
      <c r="AY462" s="1090">
        <v>1.39</v>
      </c>
      <c r="AZ462" s="964">
        <v>6.3100000000000005</v>
      </c>
      <c r="BA462" s="964">
        <v>-31.979999999999997</v>
      </c>
      <c r="BB462" s="964">
        <v>-14.11</v>
      </c>
      <c r="BC462" s="964">
        <v>-22.98</v>
      </c>
      <c r="BE462" s="701">
        <v>2012</v>
      </c>
      <c r="BF462" s="986" t="e">
        <f>#VALUE!</f>
        <v>#VALUE!</v>
      </c>
      <c r="BG462" s="972">
        <v>1.3</v>
      </c>
    </row>
    <row r="463" spans="1:59" ht="11.25" customHeight="1" x14ac:dyDescent="0.2">
      <c r="A463" s="566" t="s">
        <v>1414</v>
      </c>
      <c r="B463" s="651" t="s">
        <v>1415</v>
      </c>
      <c r="C463" s="1080" t="s">
        <v>109</v>
      </c>
      <c r="D463" s="1080" t="s">
        <v>4423</v>
      </c>
      <c r="E463" s="835">
        <v>8</v>
      </c>
      <c r="F463" s="554">
        <v>508</v>
      </c>
      <c r="G463" s="554" t="s">
        <v>107</v>
      </c>
      <c r="H463" s="554" t="s">
        <v>107</v>
      </c>
      <c r="I463" s="966">
        <v>25.51</v>
      </c>
      <c r="J463" s="745">
        <f t="shared" si="121"/>
        <v>5.3312426499411991</v>
      </c>
      <c r="K463" s="968">
        <v>0.34</v>
      </c>
      <c r="L463" s="679">
        <v>4</v>
      </c>
      <c r="M463" s="736">
        <f t="shared" si="122"/>
        <v>1.36</v>
      </c>
      <c r="N463" s="644" t="s">
        <v>1531</v>
      </c>
      <c r="O463" s="838">
        <v>0.28000000000000003</v>
      </c>
      <c r="P463" s="958">
        <v>43262</v>
      </c>
      <c r="Q463" s="958">
        <v>43290</v>
      </c>
      <c r="R463" s="736">
        <f t="shared" si="123"/>
        <v>21.428571428571423</v>
      </c>
      <c r="S463" s="802">
        <f>IF(INDEX(Historical!$D$7:$D$1452,MATCH(B463,Historical!$B$7:$B$1452,0))=0,"n/a",(INDEX(Historical!$C$7:$C$1452,MATCH(B463,Historical!$B$7:$B$1452,0))/INDEX(Historical!$D$7:$D$1452,MATCH(B463,Historical!$B$7:$B$1452,0))-1)*100)</f>
        <v>19.047619047619047</v>
      </c>
      <c r="T463" s="802">
        <f>IF(INDEX(Historical!$F$7:$F$1452,MATCH(B463,Historical!$B$7:$B$1452,0))=0,"n/a",((INDEX(Historical!$C$7:$C$1452,MATCH(B463,Historical!$B$7:$B$1452,0))/INDEX(Historical!$F$7:$F$1452,MATCH(B463,Historical!$B$7:$B$1452,0)))^(1/3)-1)*100)</f>
        <v>17.911651341636549</v>
      </c>
      <c r="U463" s="802">
        <f>IF(INDEX(Historical!$I$7:$I$1452,MATCH(B463,Historical!$B$7:$B$1452,0))=0,"n/a",((INDEX(Historical!$C$7:$C$1452,MATCH(B463,Historical!$B$7:$B$1452,0))/INDEX(Historical!$I$7:$I$1452,MATCH(B463,Historical!$B$7:$B$1452,0)))^(1/5)-1)*100)</f>
        <v>19.520727694995223</v>
      </c>
      <c r="V463" s="802">
        <f>IF(INDEX(Historical!$O$7:$O$1452,MATCH(B463,Historical!$B$7:$B$1452,0))=0,"n/a",((INDEX(Historical!$C$7:$C$1452,MATCH(B463,Historical!$B$7:$B$1452,0))/INDEX(Historical!$O$7:$O$1452,MATCH(B463,Historical!$B$7:$B$1452,0)))^(1/10)-1)*100)</f>
        <v>0.72834656255027497</v>
      </c>
      <c r="W463" s="803">
        <f t="shared" si="124"/>
        <v>26.801427642692804</v>
      </c>
      <c r="X463" s="804">
        <f t="shared" si="125"/>
        <v>1.1091322553974561</v>
      </c>
      <c r="Y463" s="769"/>
      <c r="Z463" s="745">
        <f t="shared" si="126"/>
        <v>151.11111111111111</v>
      </c>
      <c r="AA463" s="678">
        <f t="shared" si="127"/>
        <v>28.344444444444445</v>
      </c>
      <c r="AB463" s="679">
        <v>3</v>
      </c>
      <c r="AC463" s="959">
        <v>0.9</v>
      </c>
      <c r="AD463" s="959">
        <v>1.78</v>
      </c>
      <c r="AE463" s="959">
        <v>0.72</v>
      </c>
      <c r="AF463" s="959">
        <v>0.56000000000000005</v>
      </c>
      <c r="AG463" s="959">
        <v>7.5</v>
      </c>
      <c r="AH463" s="961">
        <v>-69.199999999999989</v>
      </c>
      <c r="AI463" s="961">
        <v>6.68</v>
      </c>
      <c r="AJ463" s="959">
        <v>17.599999999999998</v>
      </c>
      <c r="AK463" s="959">
        <v>15.950000000000001</v>
      </c>
      <c r="AL463" s="969">
        <v>2220</v>
      </c>
      <c r="AM463" s="964">
        <v>1</v>
      </c>
      <c r="AN463" s="959">
        <v>0.56999999999999995</v>
      </c>
      <c r="AO463" s="845">
        <f t="shared" si="128"/>
        <v>-3.4924740995080228</v>
      </c>
      <c r="AP463" s="846">
        <f t="shared" si="129"/>
        <v>24.851970344936422</v>
      </c>
      <c r="AQ463" s="680">
        <f t="shared" si="130"/>
        <v>-16.008230855930773</v>
      </c>
      <c r="AR463" s="745">
        <f>INDEX(Historical!$C$7:$C$1452,MATCH(B463,Historical!$B$7:$B$1452,0))*IF(AH463="n/a",1.03,IF(AH463&lt;0,1.01,IF(AH463&gt;10,1.1,(1+AH463/100))))</f>
        <v>1.01</v>
      </c>
      <c r="AS463" s="678">
        <f t="shared" si="131"/>
        <v>1.0774679999999999</v>
      </c>
      <c r="AT463" s="678">
        <f t="shared" si="120"/>
        <v>1.1852148</v>
      </c>
      <c r="AU463" s="678">
        <f t="shared" si="120"/>
        <v>1.3037362800000001</v>
      </c>
      <c r="AV463" s="678">
        <f t="shared" si="120"/>
        <v>1.4341099080000002</v>
      </c>
      <c r="AW463" s="745">
        <f t="shared" si="132"/>
        <v>6.0105289879999999</v>
      </c>
      <c r="AX463" s="854">
        <f t="shared" si="133"/>
        <v>23.561462124656995</v>
      </c>
      <c r="AY463" s="1090">
        <v>1.61</v>
      </c>
      <c r="AZ463" s="964">
        <v>9.7199999999999989</v>
      </c>
      <c r="BA463" s="964">
        <v>-45.87</v>
      </c>
      <c r="BB463" s="964">
        <v>-7.3</v>
      </c>
      <c r="BC463" s="964">
        <v>-23.26</v>
      </c>
      <c r="BE463" s="701">
        <v>2011</v>
      </c>
      <c r="BF463" s="986" t="e">
        <f>#VALUE!</f>
        <v>#VALUE!</v>
      </c>
      <c r="BG463" s="972">
        <v>3.5999999999999996</v>
      </c>
    </row>
    <row r="464" spans="1:59" ht="11.25" customHeight="1" x14ac:dyDescent="0.2">
      <c r="A464" s="566" t="s">
        <v>271</v>
      </c>
      <c r="B464" s="651" t="s">
        <v>272</v>
      </c>
      <c r="C464" s="1080" t="s">
        <v>248</v>
      </c>
      <c r="D464" s="1080" t="s">
        <v>4439</v>
      </c>
      <c r="E464" s="835">
        <v>47</v>
      </c>
      <c r="F464" s="554">
        <v>36</v>
      </c>
      <c r="G464" s="554" t="s">
        <v>107</v>
      </c>
      <c r="H464" s="554" t="s">
        <v>107</v>
      </c>
      <c r="I464" s="959">
        <v>35.840000000000003</v>
      </c>
      <c r="J464" s="745">
        <f t="shared" si="121"/>
        <v>4.2410714285714279</v>
      </c>
      <c r="K464" s="968">
        <v>0.38</v>
      </c>
      <c r="L464" s="679">
        <v>4</v>
      </c>
      <c r="M464" s="736">
        <f t="shared" si="122"/>
        <v>1.52</v>
      </c>
      <c r="N464" s="644" t="s">
        <v>183</v>
      </c>
      <c r="O464" s="838">
        <v>0.36</v>
      </c>
      <c r="P464" s="958">
        <v>43265</v>
      </c>
      <c r="Q464" s="958">
        <v>43294</v>
      </c>
      <c r="R464" s="736">
        <f t="shared" si="123"/>
        <v>5.5555555555555607</v>
      </c>
      <c r="S464" s="802">
        <f>IF(INDEX(Historical!$D$7:$D$1452,MATCH(B464,Historical!$B$7:$B$1452,0))=0,"n/a",(INDEX(Historical!$C$7:$C$1452,MATCH(B464,Historical!$B$7:$B$1452,0))/INDEX(Historical!$D$7:$D$1452,MATCH(B464,Historical!$B$7:$B$1452,0))-1)*100)</f>
        <v>6.0606060606060552</v>
      </c>
      <c r="T464" s="802">
        <f>IF(INDEX(Historical!$F$7:$F$1452,MATCH(B464,Historical!$B$7:$B$1452,0))=0,"n/a",((INDEX(Historical!$C$7:$C$1452,MATCH(B464,Historical!$B$7:$B$1452,0))/INDEX(Historical!$F$7:$F$1452,MATCH(B464,Historical!$B$7:$B$1452,0)))^(1/3)-1)*100)</f>
        <v>4.981850026504131</v>
      </c>
      <c r="U464" s="802">
        <f>IF(INDEX(Historical!$I$7:$I$1452,MATCH(B464,Historical!$B$7:$B$1452,0))=0,"n/a",((INDEX(Historical!$C$7:$C$1452,MATCH(B464,Historical!$B$7:$B$1452,0))/INDEX(Historical!$I$7:$I$1452,MATCH(B464,Historical!$B$7:$B$1452,0)))^(1/5)-1)*100)</f>
        <v>4.3782277002867742</v>
      </c>
      <c r="V464" s="802">
        <f>IF(INDEX(Historical!$O$7:$O$1452,MATCH(B464,Historical!$B$7:$B$1452,0))=0,"n/a",((INDEX(Historical!$C$7:$C$1452,MATCH(B464,Historical!$B$7:$B$1452,0))/INDEX(Historical!$O$7:$O$1452,MATCH(B464,Historical!$B$7:$B$1452,0)))^(1/10)-1)*100)</f>
        <v>7.1773462536293131</v>
      </c>
      <c r="W464" s="803">
        <f t="shared" si="124"/>
        <v>0.61000647670758112</v>
      </c>
      <c r="X464" s="804">
        <f t="shared" si="125"/>
        <v>0.44675792860069119</v>
      </c>
      <c r="Y464" s="651"/>
      <c r="Z464" s="745">
        <f t="shared" si="126"/>
        <v>60.8</v>
      </c>
      <c r="AA464" s="678">
        <f t="shared" si="127"/>
        <v>14.336000000000002</v>
      </c>
      <c r="AB464" s="679">
        <v>12</v>
      </c>
      <c r="AC464" s="959">
        <v>2.5</v>
      </c>
      <c r="AD464" s="959">
        <v>2.31</v>
      </c>
      <c r="AE464" s="959">
        <v>1.1399999999999999</v>
      </c>
      <c r="AF464" s="959">
        <v>4.1100000000000003</v>
      </c>
      <c r="AG464" s="959">
        <v>24.7</v>
      </c>
      <c r="AH464" s="959">
        <v>-4.3999999999999995</v>
      </c>
      <c r="AI464" s="959">
        <v>9.7799999999999994</v>
      </c>
      <c r="AJ464" s="959">
        <v>9.8000000000000007</v>
      </c>
      <c r="AK464" s="959">
        <v>6.2</v>
      </c>
      <c r="AL464" s="969">
        <v>4800</v>
      </c>
      <c r="AM464" s="964">
        <v>0.89999999999999991</v>
      </c>
      <c r="AN464" s="959">
        <v>1.1599999999999999</v>
      </c>
      <c r="AO464" s="845">
        <f t="shared" si="128"/>
        <v>-5.7167008711417999</v>
      </c>
      <c r="AP464" s="846">
        <f t="shared" si="129"/>
        <v>8.6192991288582022</v>
      </c>
      <c r="AQ464" s="680">
        <f t="shared" si="130"/>
        <v>61.82426682464326</v>
      </c>
      <c r="AR464" s="745">
        <f>INDEX(Historical!$C$7:$C$1452,MATCH(B464,Historical!$B$7:$B$1452,0))*IF(AH464="n/a",1.03,IF(AH464&lt;0,1.01,IF(AH464&gt;10,1.1,(1+AH464/100))))</f>
        <v>1.4139999999999999</v>
      </c>
      <c r="AS464" s="678">
        <f t="shared" si="131"/>
        <v>1.5522891999999997</v>
      </c>
      <c r="AT464" s="678">
        <f t="shared" si="120"/>
        <v>1.6485311303999999</v>
      </c>
      <c r="AU464" s="678">
        <f t="shared" si="120"/>
        <v>1.7507400604848</v>
      </c>
      <c r="AV464" s="678">
        <f t="shared" si="120"/>
        <v>1.8592859442348577</v>
      </c>
      <c r="AW464" s="745">
        <f t="shared" si="132"/>
        <v>8.2248463351196559</v>
      </c>
      <c r="AX464" s="854">
        <f t="shared" si="133"/>
        <v>22.948789997543681</v>
      </c>
      <c r="AY464" s="1090">
        <v>1.01</v>
      </c>
      <c r="AZ464" s="964">
        <v>7.0499999999999989</v>
      </c>
      <c r="BA464" s="964">
        <v>-28.15</v>
      </c>
      <c r="BB464" s="964">
        <v>-4.0199999999999996</v>
      </c>
      <c r="BC464" s="964">
        <v>-15.010000000000002</v>
      </c>
      <c r="BE464" s="701">
        <v>1972</v>
      </c>
      <c r="BF464" s="986" t="e">
        <f>#VALUE!</f>
        <v>#VALUE!</v>
      </c>
      <c r="BG464" s="972">
        <v>8</v>
      </c>
    </row>
    <row r="465" spans="1:59" ht="11.25" customHeight="1" x14ac:dyDescent="0.2">
      <c r="A465" s="645" t="s">
        <v>1416</v>
      </c>
      <c r="B465" s="651" t="s">
        <v>1417</v>
      </c>
      <c r="C465" s="1080" t="s">
        <v>155</v>
      </c>
      <c r="D465" s="1080" t="s">
        <v>4412</v>
      </c>
      <c r="E465" s="835">
        <v>8</v>
      </c>
      <c r="F465" s="554">
        <v>476</v>
      </c>
      <c r="G465" s="554" t="s">
        <v>107</v>
      </c>
      <c r="H465" s="554" t="s">
        <v>107</v>
      </c>
      <c r="I465" s="966">
        <v>23.64</v>
      </c>
      <c r="J465" s="745">
        <f t="shared" si="121"/>
        <v>1.1844331641285957</v>
      </c>
      <c r="K465" s="968">
        <v>7.0000000000000007E-2</v>
      </c>
      <c r="L465" s="679">
        <v>4</v>
      </c>
      <c r="M465" s="736">
        <f t="shared" si="122"/>
        <v>0.28000000000000003</v>
      </c>
      <c r="N465" s="644" t="s">
        <v>509</v>
      </c>
      <c r="O465" s="838">
        <v>5.5E-2</v>
      </c>
      <c r="P465" s="958">
        <v>43180</v>
      </c>
      <c r="Q465" s="958">
        <v>43195</v>
      </c>
      <c r="R465" s="736">
        <f t="shared" si="123"/>
        <v>27.27272727272728</v>
      </c>
      <c r="S465" s="802">
        <f>IF(INDEX(Historical!$D$7:$D$1452,MATCH(B465,Historical!$B$7:$B$1452,0))=0,"n/a",(INDEX(Historical!$C$7:$C$1452,MATCH(B465,Historical!$B$7:$B$1452,0))/INDEX(Historical!$D$7:$D$1452,MATCH(B465,Historical!$B$7:$B$1452,0))-1)*100)</f>
        <v>20.000000000000018</v>
      </c>
      <c r="T465" s="802">
        <f>IF(INDEX(Historical!$F$7:$F$1452,MATCH(B465,Historical!$B$7:$B$1452,0))=0,"n/a",((INDEX(Historical!$C$7:$C$1452,MATCH(B465,Historical!$B$7:$B$1452,0))/INDEX(Historical!$F$7:$F$1452,MATCH(B465,Historical!$B$7:$B$1452,0)))^(1/3)-1)*100)</f>
        <v>15.867554829548315</v>
      </c>
      <c r="U465" s="802">
        <f>IF(INDEX(Historical!$I$7:$I$1452,MATCH(B465,Historical!$B$7:$B$1452,0))=0,"n/a",((INDEX(Historical!$C$7:$C$1452,MATCH(B465,Historical!$B$7:$B$1452,0))/INDEX(Historical!$I$7:$I$1452,MATCH(B465,Historical!$B$7:$B$1452,0)))^(1/5)-1)*100)</f>
        <v>17.192316229445346</v>
      </c>
      <c r="V465" s="802" t="str">
        <f>IF(INDEX(Historical!$O$7:$O$1452,MATCH(B465,Historical!$B$7:$B$1452,0))=0,"n/a",((INDEX(Historical!$C$7:$C$1452,MATCH(B465,Historical!$B$7:$B$1452,0))/INDEX(Historical!$O$7:$O$1452,MATCH(B465,Historical!$B$7:$B$1452,0)))^(1/10)-1)*100)</f>
        <v>n/a</v>
      </c>
      <c r="W465" s="803" t="str">
        <f t="shared" si="124"/>
        <v>n/a</v>
      </c>
      <c r="X465" s="804">
        <f t="shared" si="125"/>
        <v>0.44655366829728171</v>
      </c>
      <c r="Y465" s="651"/>
      <c r="Z465" s="745">
        <f t="shared" si="126"/>
        <v>27.722772277227726</v>
      </c>
      <c r="AA465" s="678">
        <f t="shared" si="127"/>
        <v>23.405940594059405</v>
      </c>
      <c r="AB465" s="679">
        <v>12</v>
      </c>
      <c r="AC465" s="959">
        <v>1.01</v>
      </c>
      <c r="AD465" s="959">
        <v>1.56</v>
      </c>
      <c r="AE465" s="959">
        <v>4.54</v>
      </c>
      <c r="AF465" s="959">
        <v>3.68</v>
      </c>
      <c r="AG465" s="959">
        <v>18.099999999999998</v>
      </c>
      <c r="AH465" s="959">
        <v>52.2</v>
      </c>
      <c r="AI465" s="959">
        <v>-7.9399999999999995</v>
      </c>
      <c r="AJ465" s="959">
        <v>38.5</v>
      </c>
      <c r="AK465" s="959">
        <v>15</v>
      </c>
      <c r="AL465" s="969">
        <v>468.54</v>
      </c>
      <c r="AM465" s="964">
        <v>17.2</v>
      </c>
      <c r="AN465" s="959">
        <v>0</v>
      </c>
      <c r="AO465" s="845">
        <f t="shared" si="128"/>
        <v>-5.0291912004854638</v>
      </c>
      <c r="AP465" s="846">
        <f t="shared" si="129"/>
        <v>18.376749393573942</v>
      </c>
      <c r="AQ465" s="680">
        <f t="shared" si="130"/>
        <v>95.657139332090722</v>
      </c>
      <c r="AR465" s="745">
        <f>INDEX(Historical!$C$7:$C$1452,MATCH(B465,Historical!$B$7:$B$1452,0))*IF(AH465="n/a",1.03,IF(AH465&lt;0,1.01,IF(AH465&gt;10,1.1,(1+AH465/100))))</f>
        <v>0.23100000000000004</v>
      </c>
      <c r="AS465" s="678">
        <f t="shared" si="131"/>
        <v>0.23331000000000005</v>
      </c>
      <c r="AT465" s="678">
        <f t="shared" si="120"/>
        <v>0.25664100000000006</v>
      </c>
      <c r="AU465" s="678">
        <f t="shared" si="120"/>
        <v>0.28230510000000009</v>
      </c>
      <c r="AV465" s="678">
        <f t="shared" si="120"/>
        <v>0.31053561000000013</v>
      </c>
      <c r="AW465" s="745">
        <f t="shared" si="132"/>
        <v>1.3137917100000003</v>
      </c>
      <c r="AX465" s="854">
        <f t="shared" si="133"/>
        <v>5.5574945431472091</v>
      </c>
      <c r="AY465" s="1090">
        <v>1.21</v>
      </c>
      <c r="AZ465" s="964">
        <v>8.49</v>
      </c>
      <c r="BA465" s="964">
        <v>-42.730000000000004</v>
      </c>
      <c r="BB465" s="964">
        <v>-10.89</v>
      </c>
      <c r="BC465" s="964">
        <v>-28.82</v>
      </c>
      <c r="BE465" s="701">
        <v>2011</v>
      </c>
      <c r="BF465" s="986" t="e">
        <f>#VALUE!</f>
        <v>#VALUE!</v>
      </c>
      <c r="BG465" s="972">
        <v>15.8</v>
      </c>
    </row>
    <row r="466" spans="1:59" ht="11.25" customHeight="1" x14ac:dyDescent="0.2">
      <c r="A466" s="566" t="s">
        <v>1418</v>
      </c>
      <c r="B466" s="651" t="s">
        <v>1419</v>
      </c>
      <c r="C466" s="1080" t="s">
        <v>113</v>
      </c>
      <c r="D466" s="1080" t="s">
        <v>1235</v>
      </c>
      <c r="E466" s="835">
        <v>9</v>
      </c>
      <c r="F466" s="554">
        <v>381</v>
      </c>
      <c r="G466" s="554" t="s">
        <v>107</v>
      </c>
      <c r="H466" s="554" t="s">
        <v>107</v>
      </c>
      <c r="I466" s="966">
        <v>218.86</v>
      </c>
      <c r="J466" s="745">
        <f t="shared" si="121"/>
        <v>1.1696975235310243</v>
      </c>
      <c r="K466" s="968">
        <v>0.64</v>
      </c>
      <c r="L466" s="679">
        <v>4</v>
      </c>
      <c r="M466" s="736">
        <f t="shared" si="122"/>
        <v>2.56</v>
      </c>
      <c r="N466" s="644" t="s">
        <v>575</v>
      </c>
      <c r="O466" s="838">
        <v>0.51</v>
      </c>
      <c r="P466" s="958">
        <v>43279</v>
      </c>
      <c r="Q466" s="958">
        <v>43294</v>
      </c>
      <c r="R466" s="736">
        <f t="shared" si="123"/>
        <v>25.490196078431371</v>
      </c>
      <c r="S466" s="802">
        <f>IF(INDEX(Historical!$D$7:$D$1452,MATCH(B466,Historical!$B$7:$B$1452,0))=0,"n/a",(INDEX(Historical!$C$7:$C$1452,MATCH(B466,Historical!$B$7:$B$1452,0))/INDEX(Historical!$D$7:$D$1452,MATCH(B466,Historical!$B$7:$B$1452,0))-1)*100)</f>
        <v>18.98734177215189</v>
      </c>
      <c r="T466" s="802">
        <f>IF(INDEX(Historical!$F$7:$F$1452,MATCH(B466,Historical!$B$7:$B$1452,0))=0,"n/a",((INDEX(Historical!$C$7:$C$1452,MATCH(B466,Historical!$B$7:$B$1452,0))/INDEX(Historical!$F$7:$F$1452,MATCH(B466,Historical!$B$7:$B$1452,0)))^(1/3)-1)*100)</f>
        <v>20.294202671289806</v>
      </c>
      <c r="U466" s="802">
        <f>IF(INDEX(Historical!$I$7:$I$1452,MATCH(B466,Historical!$B$7:$B$1452,0))=0,"n/a",((INDEX(Historical!$C$7:$C$1452,MATCH(B466,Historical!$B$7:$B$1452,0))/INDEX(Historical!$I$7:$I$1452,MATCH(B466,Historical!$B$7:$B$1452,0)))^(1/5)-1)*100)</f>
        <v>20.499494742455049</v>
      </c>
      <c r="V466" s="802">
        <f>IF(INDEX(Historical!$O$7:$O$1452,MATCH(B466,Historical!$B$7:$B$1452,0))=0,"n/a",((INDEX(Historical!$C$7:$C$1452,MATCH(B466,Historical!$B$7:$B$1452,0))/INDEX(Historical!$O$7:$O$1452,MATCH(B466,Historical!$B$7:$B$1452,0)))^(1/10)-1)*100)</f>
        <v>13.714396429282981</v>
      </c>
      <c r="W466" s="803">
        <f t="shared" si="124"/>
        <v>1.4947427579594041</v>
      </c>
      <c r="X466" s="804">
        <f t="shared" si="125"/>
        <v>0.82993905839898985</v>
      </c>
      <c r="Y466" s="651"/>
      <c r="Z466" s="745">
        <f t="shared" si="126"/>
        <v>29.391504018369684</v>
      </c>
      <c r="AA466" s="678">
        <f t="shared" si="127"/>
        <v>25.12743972445465</v>
      </c>
      <c r="AB466" s="679">
        <v>12</v>
      </c>
      <c r="AC466" s="959">
        <v>8.7100000000000009</v>
      </c>
      <c r="AD466" s="959">
        <v>1.48</v>
      </c>
      <c r="AE466" s="959">
        <v>2.2599999999999998</v>
      </c>
      <c r="AF466" s="961" t="s">
        <v>138</v>
      </c>
      <c r="AG466" s="959">
        <v>-409</v>
      </c>
      <c r="AH466" s="959">
        <v>25.2</v>
      </c>
      <c r="AI466" s="959">
        <v>30.42</v>
      </c>
      <c r="AJ466" s="959">
        <v>24.7</v>
      </c>
      <c r="AK466" s="959">
        <v>17.03</v>
      </c>
      <c r="AL466" s="969">
        <v>8880</v>
      </c>
      <c r="AM466" s="964">
        <v>1.2</v>
      </c>
      <c r="AN466" s="962" t="s">
        <v>138</v>
      </c>
      <c r="AO466" s="845">
        <f t="shared" si="128"/>
        <v>-3.458247458468577</v>
      </c>
      <c r="AP466" s="846">
        <f t="shared" si="129"/>
        <v>21.669192265986073</v>
      </c>
      <c r="AQ466" s="680" t="str">
        <f t="shared" si="130"/>
        <v>n/a</v>
      </c>
      <c r="AR466" s="745">
        <f>INDEX(Historical!$C$7:$C$1452,MATCH(B466,Historical!$B$7:$B$1452,0))*IF(AH466="n/a",1.03,IF(AH466&lt;0,1.01,IF(AH466&gt;10,1.1,(1+AH466/100))))</f>
        <v>2.0680000000000001</v>
      </c>
      <c r="AS466" s="678">
        <f t="shared" si="131"/>
        <v>2.2748000000000004</v>
      </c>
      <c r="AT466" s="678">
        <f t="shared" si="120"/>
        <v>2.5022800000000007</v>
      </c>
      <c r="AU466" s="678">
        <f t="shared" si="120"/>
        <v>2.7525080000000011</v>
      </c>
      <c r="AV466" s="678">
        <f t="shared" si="120"/>
        <v>3.0277588000000013</v>
      </c>
      <c r="AW466" s="745">
        <f t="shared" si="132"/>
        <v>12.625346800000003</v>
      </c>
      <c r="AX466" s="854">
        <f t="shared" si="133"/>
        <v>5.7686862834688855</v>
      </c>
      <c r="AY466" s="1090">
        <v>1.03</v>
      </c>
      <c r="AZ466" s="964">
        <v>23.400000000000002</v>
      </c>
      <c r="BA466" s="964">
        <v>-5.12</v>
      </c>
      <c r="BB466" s="964">
        <v>3.5000000000000004</v>
      </c>
      <c r="BC466" s="964">
        <v>4.1099999999999994</v>
      </c>
      <c r="BE466" s="701">
        <v>2010</v>
      </c>
      <c r="BF466" s="986" t="e">
        <f>#VALUE!</f>
        <v>#VALUE!</v>
      </c>
      <c r="BG466" s="972">
        <v>16.400000000000002</v>
      </c>
    </row>
    <row r="467" spans="1:59" ht="11.25" customHeight="1" x14ac:dyDescent="0.2">
      <c r="A467" s="566" t="s">
        <v>1420</v>
      </c>
      <c r="B467" s="651" t="s">
        <v>1421</v>
      </c>
      <c r="C467" s="1080" t="s">
        <v>4407</v>
      </c>
      <c r="D467" s="1080" t="s">
        <v>4408</v>
      </c>
      <c r="E467" s="835">
        <v>9</v>
      </c>
      <c r="F467" s="554">
        <v>342</v>
      </c>
      <c r="G467" s="554" t="s">
        <v>38</v>
      </c>
      <c r="H467" s="554" t="s">
        <v>38</v>
      </c>
      <c r="I467" s="966">
        <v>8.2100000000000009</v>
      </c>
      <c r="J467" s="745">
        <f t="shared" si="121"/>
        <v>8.6479902557856256</v>
      </c>
      <c r="K467" s="968">
        <v>0.17749999999999999</v>
      </c>
      <c r="L467" s="679">
        <v>4</v>
      </c>
      <c r="M467" s="736">
        <f t="shared" si="122"/>
        <v>0.71</v>
      </c>
      <c r="N467" s="644" t="s">
        <v>575</v>
      </c>
      <c r="O467" s="838">
        <v>0.17499999999999999</v>
      </c>
      <c r="P467" s="960">
        <v>43097</v>
      </c>
      <c r="Q467" s="960">
        <v>43116</v>
      </c>
      <c r="R467" s="736">
        <f t="shared" si="123"/>
        <v>1.4285714285714299</v>
      </c>
      <c r="S467" s="802">
        <f>IF(INDEX(Historical!$D$7:$D$1452,MATCH(B467,Historical!$B$7:$B$1452,0))=0,"n/a",(INDEX(Historical!$C$7:$C$1452,MATCH(B467,Historical!$B$7:$B$1452,0))/INDEX(Historical!$D$7:$D$1452,MATCH(B467,Historical!$B$7:$B$1452,0))-1)*100)</f>
        <v>2.1897810218977964</v>
      </c>
      <c r="T467" s="802">
        <f>IF(INDEX(Historical!$F$7:$F$1452,MATCH(B467,Historical!$B$7:$B$1452,0))=0,"n/a",((INDEX(Historical!$C$7:$C$1452,MATCH(B467,Historical!$B$7:$B$1452,0))/INDEX(Historical!$F$7:$F$1452,MATCH(B467,Historical!$B$7:$B$1452,0)))^(1/3)-1)*100)</f>
        <v>1.470798766517678</v>
      </c>
      <c r="U467" s="802">
        <f>IF(INDEX(Historical!$I$7:$I$1452,MATCH(B467,Historical!$B$7:$B$1452,0))=0,"n/a",((INDEX(Historical!$C$7:$C$1452,MATCH(B467,Historical!$B$7:$B$1452,0))/INDEX(Historical!$I$7:$I$1452,MATCH(B467,Historical!$B$7:$B$1452,0)))^(1/5)-1)*100)</f>
        <v>5.9223841048812176</v>
      </c>
      <c r="V467" s="802">
        <f>IF(INDEX(Historical!$O$7:$O$1452,MATCH(B467,Historical!$B$7:$B$1452,0))=0,"n/a",((INDEX(Historical!$C$7:$C$1452,MATCH(B467,Historical!$B$7:$B$1452,0))/INDEX(Historical!$O$7:$O$1452,MATCH(B467,Historical!$B$7:$B$1452,0)))^(1/10)-1)*100)</f>
        <v>-7.3382115710856288</v>
      </c>
      <c r="W467" s="803" t="str">
        <f t="shared" si="124"/>
        <v>n/a</v>
      </c>
      <c r="X467" s="804" t="str">
        <f t="shared" si="125"/>
        <v>n/a</v>
      </c>
      <c r="Y467" s="756"/>
      <c r="Z467" s="745">
        <f t="shared" si="126"/>
        <v>77.173913043478251</v>
      </c>
      <c r="AA467" s="678">
        <f t="shared" si="127"/>
        <v>8.9239130434782616</v>
      </c>
      <c r="AB467" s="679">
        <v>12</v>
      </c>
      <c r="AC467" s="959">
        <v>0.92</v>
      </c>
      <c r="AD467" s="959">
        <v>1.79</v>
      </c>
      <c r="AE467" s="639">
        <v>4.87</v>
      </c>
      <c r="AF467" s="639">
        <v>1.51</v>
      </c>
      <c r="AG467" s="959">
        <v>15.1</v>
      </c>
      <c r="AH467" s="961">
        <v>-12.7</v>
      </c>
      <c r="AI467" s="961">
        <v>-45.24</v>
      </c>
      <c r="AJ467" s="959">
        <v>-18.899999999999999</v>
      </c>
      <c r="AK467" s="959">
        <v>5</v>
      </c>
      <c r="AL467" s="969">
        <v>2000</v>
      </c>
      <c r="AM467" s="964">
        <v>1.0999999999999999</v>
      </c>
      <c r="AN467" s="959">
        <v>1.29</v>
      </c>
      <c r="AO467" s="845">
        <f t="shared" si="128"/>
        <v>5.6464613171885816</v>
      </c>
      <c r="AP467" s="846">
        <f t="shared" si="129"/>
        <v>14.570374360666843</v>
      </c>
      <c r="AQ467" s="680">
        <f t="shared" si="130"/>
        <v>-22.611776102124992</v>
      </c>
      <c r="AR467" s="745">
        <f>INDEX(Historical!$C$7:$C$1452,MATCH(B467,Historical!$B$7:$B$1452,0))*IF(AH467="n/a",1.03,IF(AH467&lt;0,1.01,IF(AH467&gt;10,1.1,(1+AH467/100))))</f>
        <v>0.70699999999999996</v>
      </c>
      <c r="AS467" s="678">
        <f t="shared" si="131"/>
        <v>0.71406999999999998</v>
      </c>
      <c r="AT467" s="678">
        <f t="shared" ref="AT467:AV486" si="135">IF($AK467="n/a",1.03*AS467,IF($AK467&lt;0,1.01*AS467,IF($AK467&gt;10,1.1*AS467,(1+$AK467/100)*AS467)))</f>
        <v>0.74977349999999998</v>
      </c>
      <c r="AU467" s="678">
        <f t="shared" si="135"/>
        <v>0.78726217500000006</v>
      </c>
      <c r="AV467" s="678">
        <f t="shared" si="135"/>
        <v>0.82662528375000011</v>
      </c>
      <c r="AW467" s="745">
        <f t="shared" si="132"/>
        <v>3.78473095875</v>
      </c>
      <c r="AX467" s="854">
        <f t="shared" si="133"/>
        <v>46.099037256394638</v>
      </c>
      <c r="AY467" s="1090">
        <v>0.86</v>
      </c>
      <c r="AZ467" s="964">
        <v>8.17</v>
      </c>
      <c r="BA467" s="964">
        <v>-15.620000000000001</v>
      </c>
      <c r="BB467" s="964">
        <v>-1.1199999999999999</v>
      </c>
      <c r="BC467" s="964">
        <v>-2.2200000000000002</v>
      </c>
      <c r="BE467" s="701">
        <v>2010</v>
      </c>
      <c r="BF467" s="986" t="e">
        <f>#VALUE!</f>
        <v>#VALUE!</v>
      </c>
      <c r="BG467" s="972">
        <v>5.3</v>
      </c>
    </row>
    <row r="468" spans="1:59" s="882" customFormat="1" ht="11.25" customHeight="1" x14ac:dyDescent="0.2">
      <c r="A468" s="861" t="s">
        <v>1422</v>
      </c>
      <c r="B468" s="890" t="s">
        <v>1423</v>
      </c>
      <c r="C468" s="1080" t="s">
        <v>4407</v>
      </c>
      <c r="D468" s="1080" t="s">
        <v>4408</v>
      </c>
      <c r="E468" s="1118">
        <v>6</v>
      </c>
      <c r="F468" s="554">
        <v>662</v>
      </c>
      <c r="G468" s="1179" t="s">
        <v>107</v>
      </c>
      <c r="H468" s="1179" t="s">
        <v>107</v>
      </c>
      <c r="I468" s="863">
        <v>92.99</v>
      </c>
      <c r="J468" s="864">
        <f t="shared" si="121"/>
        <v>4.3015377997634152</v>
      </c>
      <c r="K468" s="865">
        <v>1</v>
      </c>
      <c r="L468" s="866">
        <v>4</v>
      </c>
      <c r="M468" s="867">
        <f t="shared" si="122"/>
        <v>4</v>
      </c>
      <c r="N468" s="868" t="s">
        <v>287</v>
      </c>
      <c r="O468" s="869">
        <v>0.95</v>
      </c>
      <c r="P468" s="891">
        <v>42839</v>
      </c>
      <c r="Q468" s="891">
        <v>42851</v>
      </c>
      <c r="R468" s="867">
        <f t="shared" si="123"/>
        <v>5.2631578947368478</v>
      </c>
      <c r="S468" s="802">
        <f>IF(INDEX(Historical!$D$7:$D$1452,MATCH(B468,Historical!$B$7:$B$1452,0))=0,"n/a",(INDEX(Historical!$C$7:$C$1452,MATCH(B468,Historical!$B$7:$B$1452,0))/INDEX(Historical!$D$7:$D$1452,MATCH(B468,Historical!$B$7:$B$1452,0))-1)*100)</f>
        <v>6.7567567567567544</v>
      </c>
      <c r="T468" s="802">
        <f>IF(INDEX(Historical!$F$7:$F$1452,MATCH(B468,Historical!$B$7:$B$1452,0))=0,"n/a",((INDEX(Historical!$C$7:$C$1452,MATCH(B468,Historical!$B$7:$B$1452,0))/INDEX(Historical!$F$7:$F$1452,MATCH(B468,Historical!$B$7:$B$1452,0)))^(1/3)-1)*100)</f>
        <v>13.24248662061105</v>
      </c>
      <c r="U468" s="802">
        <f>IF(INDEX(Historical!$I$7:$I$1452,MATCH(B468,Historical!$B$7:$B$1452,0))=0,"n/a",((INDEX(Historical!$C$7:$C$1452,MATCH(B468,Historical!$B$7:$B$1452,0))/INDEX(Historical!$I$7:$I$1452,MATCH(B468,Historical!$B$7:$B$1452,0)))^(1/5)-1)*100)</f>
        <v>17.021299915720078</v>
      </c>
      <c r="V468" s="802">
        <f>IF(INDEX(Historical!$O$7:$O$1452,MATCH(B468,Historical!$B$7:$B$1452,0))=0,"n/a",((INDEX(Historical!$C$7:$C$1452,MATCH(B468,Historical!$B$7:$B$1452,0))/INDEX(Historical!$O$7:$O$1452,MATCH(B468,Historical!$B$7:$B$1452,0)))^(1/10)-1)*100)</f>
        <v>4.7224453693659241</v>
      </c>
      <c r="W468" s="871">
        <f t="shared" si="124"/>
        <v>3.6043402484093754</v>
      </c>
      <c r="X468" s="872">
        <f t="shared" si="125"/>
        <v>3.3375097873960939</v>
      </c>
      <c r="Y468" s="1089" t="s">
        <v>4484</v>
      </c>
      <c r="Z468" s="864">
        <f t="shared" si="126"/>
        <v>137.45704467353951</v>
      </c>
      <c r="AA468" s="874">
        <f t="shared" si="127"/>
        <v>31.955326460481096</v>
      </c>
      <c r="AB468" s="866">
        <v>12</v>
      </c>
      <c r="AC468" s="875">
        <v>2.91</v>
      </c>
      <c r="AD468" s="875">
        <v>6.39</v>
      </c>
      <c r="AE468" s="875">
        <v>8.2899999999999991</v>
      </c>
      <c r="AF468" s="875">
        <v>2.15</v>
      </c>
      <c r="AG468" s="875">
        <v>6.7</v>
      </c>
      <c r="AH468" s="875">
        <v>5.6000000000000005</v>
      </c>
      <c r="AI468" s="875">
        <v>-3.25</v>
      </c>
      <c r="AJ468" s="875">
        <v>5.0999999999999996</v>
      </c>
      <c r="AK468" s="875">
        <v>5</v>
      </c>
      <c r="AL468" s="876">
        <v>4520</v>
      </c>
      <c r="AM468" s="877">
        <v>0.70000000000000007</v>
      </c>
      <c r="AN468" s="875">
        <v>0.87</v>
      </c>
      <c r="AO468" s="878">
        <f t="shared" si="128"/>
        <v>-10.632488744997602</v>
      </c>
      <c r="AP468" s="879">
        <f t="shared" si="129"/>
        <v>21.322837715483494</v>
      </c>
      <c r="AQ468" s="880">
        <f t="shared" si="130"/>
        <v>74.742924689110524</v>
      </c>
      <c r="AR468" s="745">
        <f>INDEX(Historical!$C$7:$C$1452,MATCH(B468,Historical!$B$7:$B$1452,0))*IF(AH468="n/a",1.03,IF(AH468&lt;0,1.01,IF(AH468&gt;10,1.1,(1+AH468/100))))</f>
        <v>4.1712000000000007</v>
      </c>
      <c r="AS468" s="874">
        <f t="shared" si="131"/>
        <v>4.2129120000000011</v>
      </c>
      <c r="AT468" s="874">
        <f t="shared" si="135"/>
        <v>4.4235576000000014</v>
      </c>
      <c r="AU468" s="874">
        <f t="shared" si="135"/>
        <v>4.6447354800000014</v>
      </c>
      <c r="AV468" s="874">
        <f t="shared" si="135"/>
        <v>4.8769722540000018</v>
      </c>
      <c r="AW468" s="864">
        <f t="shared" si="132"/>
        <v>22.329377334000007</v>
      </c>
      <c r="AX468" s="881">
        <f t="shared" si="133"/>
        <v>24.012665161845369</v>
      </c>
      <c r="AY468" s="1091">
        <v>0.37</v>
      </c>
      <c r="AZ468" s="877">
        <v>21.68</v>
      </c>
      <c r="BA468" s="877">
        <v>-9.64</v>
      </c>
      <c r="BB468" s="877">
        <v>-3.05</v>
      </c>
      <c r="BC468" s="877">
        <v>-0.66</v>
      </c>
      <c r="BD468" s="1007"/>
      <c r="BE468" s="701">
        <v>2014</v>
      </c>
      <c r="BF468" s="986" t="e">
        <f>#VALUE!</f>
        <v>#VALUE!</v>
      </c>
      <c r="BG468" s="938">
        <v>3.5000000000000004</v>
      </c>
    </row>
    <row r="469" spans="1:59" ht="11.25" customHeight="1" x14ac:dyDescent="0.2">
      <c r="A469" s="566" t="s">
        <v>1424</v>
      </c>
      <c r="B469" s="651" t="s">
        <v>1425</v>
      </c>
      <c r="C469" s="1080" t="s">
        <v>129</v>
      </c>
      <c r="D469" s="1080" t="s">
        <v>4415</v>
      </c>
      <c r="E469" s="835">
        <v>11</v>
      </c>
      <c r="F469" s="554">
        <v>319</v>
      </c>
      <c r="G469" s="554" t="s">
        <v>107</v>
      </c>
      <c r="H469" s="554" t="s">
        <v>107</v>
      </c>
      <c r="I469" s="966">
        <v>19.55</v>
      </c>
      <c r="J469" s="745">
        <f t="shared" si="121"/>
        <v>1.5345268542199486</v>
      </c>
      <c r="K469" s="968">
        <v>7.4999999999999997E-2</v>
      </c>
      <c r="L469" s="679">
        <v>4</v>
      </c>
      <c r="M469" s="736">
        <f t="shared" si="122"/>
        <v>0.3</v>
      </c>
      <c r="N469" s="644" t="s">
        <v>575</v>
      </c>
      <c r="O469" s="838">
        <v>6.25E-2</v>
      </c>
      <c r="P469" s="958">
        <v>43462</v>
      </c>
      <c r="Q469" s="958">
        <v>43480</v>
      </c>
      <c r="R469" s="736">
        <f t="shared" si="123"/>
        <v>19.999999999999996</v>
      </c>
      <c r="S469" s="802">
        <f>IF(INDEX(Historical!$D$7:$D$1452,MATCH(B469,Historical!$B$7:$B$1452,0))=0,"n/a",(INDEX(Historical!$C$7:$C$1452,MATCH(B469,Historical!$B$7:$B$1452,0))/INDEX(Historical!$D$7:$D$1452,MATCH(B469,Historical!$B$7:$B$1452,0))-1)*100)</f>
        <v>9.9999999999999858</v>
      </c>
      <c r="T469" s="802">
        <f>IF(INDEX(Historical!$F$7:$F$1452,MATCH(B469,Historical!$B$7:$B$1452,0))=0,"n/a",((INDEX(Historical!$C$7:$C$1452,MATCH(B469,Historical!$B$7:$B$1452,0))/INDEX(Historical!$F$7:$F$1452,MATCH(B469,Historical!$B$7:$B$1452,0)))^(1/3)-1)*100)</f>
        <v>10.064241629820891</v>
      </c>
      <c r="U469" s="802">
        <f>IF(INDEX(Historical!$I$7:$I$1452,MATCH(B469,Historical!$B$7:$B$1452,0))=0,"n/a",((INDEX(Historical!$C$7:$C$1452,MATCH(B469,Historical!$B$7:$B$1452,0))/INDEX(Historical!$I$7:$I$1452,MATCH(B469,Historical!$B$7:$B$1452,0)))^(1/5)-1)*100)</f>
        <v>10.882925000048438</v>
      </c>
      <c r="V469" s="802" t="str">
        <f>IF(INDEX(Historical!$O$7:$O$1452,MATCH(B469,Historical!$B$7:$B$1452,0))=0,"n/a",((INDEX(Historical!$C$7:$C$1452,MATCH(B469,Historical!$B$7:$B$1452,0))/INDEX(Historical!$O$7:$O$1452,MATCH(B469,Historical!$B$7:$B$1452,0)))^(1/10)-1)*100)</f>
        <v>n/a</v>
      </c>
      <c r="W469" s="803" t="str">
        <f t="shared" si="124"/>
        <v>n/a</v>
      </c>
      <c r="X469" s="804">
        <f t="shared" si="125"/>
        <v>1.0565946601988776</v>
      </c>
      <c r="Y469" s="756"/>
      <c r="Z469" s="745">
        <f t="shared" si="126"/>
        <v>47.619047619047613</v>
      </c>
      <c r="AA469" s="678">
        <f t="shared" si="127"/>
        <v>31.031746031746032</v>
      </c>
      <c r="AB469" s="679">
        <v>10</v>
      </c>
      <c r="AC469" s="959">
        <v>0.63</v>
      </c>
      <c r="AD469" s="959">
        <v>2.08</v>
      </c>
      <c r="AE469" s="959">
        <v>2.71</v>
      </c>
      <c r="AF469" s="959">
        <v>1.38</v>
      </c>
      <c r="AG469" s="959">
        <v>12.2</v>
      </c>
      <c r="AH469" s="959">
        <v>-19.600000000000001</v>
      </c>
      <c r="AI469" s="959">
        <v>56.8</v>
      </c>
      <c r="AJ469" s="959">
        <v>10.299999999999999</v>
      </c>
      <c r="AK469" s="959">
        <v>15</v>
      </c>
      <c r="AL469" s="969">
        <v>354.05</v>
      </c>
      <c r="AM469" s="964">
        <v>10.8</v>
      </c>
      <c r="AN469" s="959">
        <v>0.33</v>
      </c>
      <c r="AO469" s="845">
        <f t="shared" si="128"/>
        <v>-18.614294177477646</v>
      </c>
      <c r="AP469" s="846">
        <f t="shared" si="129"/>
        <v>12.417451854268386</v>
      </c>
      <c r="AQ469" s="680">
        <f t="shared" si="130"/>
        <v>37.959429662507048</v>
      </c>
      <c r="AR469" s="745">
        <f>INDEX(Historical!$C$7:$C$1452,MATCH(B469,Historical!$B$7:$B$1452,0))*IF(AH469="n/a",1.03,IF(AH469&lt;0,1.01,IF(AH469&gt;10,1.1,(1+AH469/100))))</f>
        <v>0.22220000000000001</v>
      </c>
      <c r="AS469" s="678">
        <f t="shared" si="131"/>
        <v>0.24442000000000003</v>
      </c>
      <c r="AT469" s="678">
        <f t="shared" si="135"/>
        <v>0.26886200000000005</v>
      </c>
      <c r="AU469" s="678">
        <f t="shared" si="135"/>
        <v>0.29574820000000007</v>
      </c>
      <c r="AV469" s="678">
        <f t="shared" si="135"/>
        <v>0.32532302000000013</v>
      </c>
      <c r="AW469" s="745">
        <f t="shared" si="132"/>
        <v>1.3565532200000003</v>
      </c>
      <c r="AX469" s="854">
        <f t="shared" si="133"/>
        <v>6.9388911508951416</v>
      </c>
      <c r="AY469" s="1090">
        <v>1.07</v>
      </c>
      <c r="AZ469" s="964">
        <v>8.19</v>
      </c>
      <c r="BA469" s="964">
        <v>-41.5</v>
      </c>
      <c r="BB469" s="964">
        <v>-16.12</v>
      </c>
      <c r="BC469" s="964">
        <v>-22.259999999999998</v>
      </c>
      <c r="BE469" s="701">
        <v>2009</v>
      </c>
      <c r="BF469" s="986" t="e">
        <f>#VALUE!</f>
        <v>#VALUE!</v>
      </c>
      <c r="BG469" s="972">
        <v>5.5</v>
      </c>
    </row>
    <row r="470" spans="1:59" ht="11.25" customHeight="1" x14ac:dyDescent="0.2">
      <c r="A470" s="566" t="s">
        <v>668</v>
      </c>
      <c r="B470" s="651" t="s">
        <v>669</v>
      </c>
      <c r="C470" s="1080" t="s">
        <v>113</v>
      </c>
      <c r="D470" s="1080" t="s">
        <v>214</v>
      </c>
      <c r="E470" s="835">
        <v>24</v>
      </c>
      <c r="F470" s="554">
        <v>141</v>
      </c>
      <c r="G470" s="554" t="s">
        <v>38</v>
      </c>
      <c r="H470" s="554" t="s">
        <v>38</v>
      </c>
      <c r="I470" s="959">
        <v>78.849999999999994</v>
      </c>
      <c r="J470" s="745">
        <f t="shared" si="121"/>
        <v>2.38427393785669</v>
      </c>
      <c r="K470" s="974">
        <v>0.47</v>
      </c>
      <c r="L470" s="679">
        <v>4</v>
      </c>
      <c r="M470" s="736">
        <f t="shared" si="122"/>
        <v>1.88</v>
      </c>
      <c r="N470" s="644" t="s">
        <v>470</v>
      </c>
      <c r="O470" s="839">
        <v>0.39</v>
      </c>
      <c r="P470" s="958">
        <v>43462</v>
      </c>
      <c r="Q470" s="958">
        <v>43480</v>
      </c>
      <c r="R470" s="736">
        <f t="shared" si="123"/>
        <v>20.5128205128205</v>
      </c>
      <c r="S470" s="802">
        <f>IF(INDEX(Historical!$D$7:$D$1452,MATCH(B470,Historical!$B$7:$B$1452,0))=0,"n/a",(INDEX(Historical!$C$7:$C$1452,MATCH(B470,Historical!$B$7:$B$1452,0))/INDEX(Historical!$D$7:$D$1452,MATCH(B470,Historical!$B$7:$B$1452,0))-1)*100)</f>
        <v>9.375</v>
      </c>
      <c r="T470" s="802">
        <f>IF(INDEX(Historical!$F$7:$F$1452,MATCH(B470,Historical!$B$7:$B$1452,0))=0,"n/a",((INDEX(Historical!$C$7:$C$1452,MATCH(B470,Historical!$B$7:$B$1452,0))/INDEX(Historical!$F$7:$F$1452,MATCH(B470,Historical!$B$7:$B$1452,0)))^(1/3)-1)*100)</f>
        <v>15.021776101472994</v>
      </c>
      <c r="U470" s="802">
        <f>IF(INDEX(Historical!$I$7:$I$1452,MATCH(B470,Historical!$B$7:$B$1452,0))=0,"n/a",((INDEX(Historical!$C$7:$C$1452,MATCH(B470,Historical!$B$7:$B$1452,0))/INDEX(Historical!$I$7:$I$1452,MATCH(B470,Historical!$B$7:$B$1452,0)))^(1/5)-1)*100)</f>
        <v>15.537728404441831</v>
      </c>
      <c r="V470" s="802">
        <f>IF(INDEX(Historical!$O$7:$O$1452,MATCH(B470,Historical!$B$7:$B$1452,0))=0,"n/a",((INDEX(Historical!$C$7:$C$1452,MATCH(B470,Historical!$B$7:$B$1452,0))/INDEX(Historical!$O$7:$O$1452,MATCH(B470,Historical!$B$7:$B$1452,0)))^(1/10)-1)*100)</f>
        <v>12.270985778320952</v>
      </c>
      <c r="W470" s="803">
        <f t="shared" si="124"/>
        <v>1.2662168048383045</v>
      </c>
      <c r="X470" s="804">
        <f t="shared" si="125"/>
        <v>2.466306095943148</v>
      </c>
      <c r="Y470" s="756"/>
      <c r="Z470" s="745">
        <f t="shared" si="126"/>
        <v>48.205128205128204</v>
      </c>
      <c r="AA470" s="678">
        <f t="shared" si="127"/>
        <v>20.217948717948715</v>
      </c>
      <c r="AB470" s="679">
        <v>12</v>
      </c>
      <c r="AC470" s="959">
        <v>3.9</v>
      </c>
      <c r="AD470" s="959">
        <v>1.37</v>
      </c>
      <c r="AE470" s="959">
        <v>1.74</v>
      </c>
      <c r="AF470" s="959">
        <v>5.51</v>
      </c>
      <c r="AG470" s="959">
        <v>23.7</v>
      </c>
      <c r="AH470" s="959">
        <v>42.3</v>
      </c>
      <c r="AI470" s="959">
        <v>12.770000000000001</v>
      </c>
      <c r="AJ470" s="959">
        <v>6.3</v>
      </c>
      <c r="AK470" s="959">
        <v>14.75</v>
      </c>
      <c r="AL470" s="969">
        <v>5280</v>
      </c>
      <c r="AM470" s="964">
        <v>1.2</v>
      </c>
      <c r="AN470" s="959">
        <v>0.75</v>
      </c>
      <c r="AO470" s="845">
        <f t="shared" si="128"/>
        <v>-2.2959463756501961</v>
      </c>
      <c r="AP470" s="846">
        <f t="shared" si="129"/>
        <v>17.922002342298519</v>
      </c>
      <c r="AQ470" s="680">
        <f t="shared" si="130"/>
        <v>122.51181984674426</v>
      </c>
      <c r="AR470" s="745">
        <f>INDEX(Historical!$C$7:$C$1452,MATCH(B470,Historical!$B$7:$B$1452,0))*IF(AH470="n/a",1.03,IF(AH470&lt;0,1.01,IF(AH470&gt;10,1.1,(1+AH470/100))))</f>
        <v>1.54</v>
      </c>
      <c r="AS470" s="678">
        <f t="shared" si="131"/>
        <v>1.6940000000000002</v>
      </c>
      <c r="AT470" s="678">
        <f t="shared" si="135"/>
        <v>1.8634000000000004</v>
      </c>
      <c r="AU470" s="678">
        <f t="shared" si="135"/>
        <v>2.0497400000000008</v>
      </c>
      <c r="AV470" s="678">
        <f t="shared" si="135"/>
        <v>2.2547140000000012</v>
      </c>
      <c r="AW470" s="745">
        <f t="shared" si="132"/>
        <v>9.4018540000000019</v>
      </c>
      <c r="AX470" s="854">
        <f t="shared" si="133"/>
        <v>11.92372098922004</v>
      </c>
      <c r="AY470" s="1090">
        <v>1.21</v>
      </c>
      <c r="AZ470" s="964">
        <v>9.1</v>
      </c>
      <c r="BA470" s="964">
        <v>-22.189999999999998</v>
      </c>
      <c r="BB470" s="964">
        <v>-3.3099999999999996</v>
      </c>
      <c r="BC470" s="964">
        <v>-10.82</v>
      </c>
      <c r="BE470" s="701">
        <v>1996</v>
      </c>
      <c r="BF470" s="986" t="e">
        <f>#VALUE!</f>
        <v>#VALUE!</v>
      </c>
      <c r="BG470" s="972">
        <v>9.1999999999999993</v>
      </c>
    </row>
    <row r="471" spans="1:59" ht="11.25" customHeight="1" x14ac:dyDescent="0.2">
      <c r="A471" s="645" t="s">
        <v>1426</v>
      </c>
      <c r="B471" s="651" t="s">
        <v>1427</v>
      </c>
      <c r="C471" s="1080" t="s">
        <v>109</v>
      </c>
      <c r="D471" s="1080" t="s">
        <v>119</v>
      </c>
      <c r="E471" s="835">
        <v>9</v>
      </c>
      <c r="F471" s="554">
        <v>426</v>
      </c>
      <c r="G471" s="554" t="s">
        <v>116</v>
      </c>
      <c r="H471" s="554" t="s">
        <v>116</v>
      </c>
      <c r="I471" s="966">
        <v>51.31</v>
      </c>
      <c r="J471" s="745">
        <f t="shared" si="121"/>
        <v>2.8844279867472227</v>
      </c>
      <c r="K471" s="968">
        <v>0.37</v>
      </c>
      <c r="L471" s="679">
        <v>4</v>
      </c>
      <c r="M471" s="736">
        <f t="shared" si="122"/>
        <v>1.48</v>
      </c>
      <c r="N471" s="644" t="s">
        <v>141</v>
      </c>
      <c r="O471" s="838">
        <v>0.33</v>
      </c>
      <c r="P471" s="958">
        <v>43474</v>
      </c>
      <c r="Q471" s="958">
        <v>43497</v>
      </c>
      <c r="R471" s="736">
        <f t="shared" si="123"/>
        <v>12.121212121212114</v>
      </c>
      <c r="S471" s="802">
        <f>IF(INDEX(Historical!$D$7:$D$1452,MATCH(B471,Historical!$B$7:$B$1452,0))=0,"n/a",(INDEX(Historical!$C$7:$C$1452,MATCH(B471,Historical!$B$7:$B$1452,0))/INDEX(Historical!$D$7:$D$1452,MATCH(B471,Historical!$B$7:$B$1452,0))-1)*100)</f>
        <v>15.999999999999993</v>
      </c>
      <c r="T471" s="802">
        <f>IF(INDEX(Historical!$F$7:$F$1452,MATCH(B471,Historical!$B$7:$B$1452,0))=0,"n/a",((INDEX(Historical!$C$7:$C$1452,MATCH(B471,Historical!$B$7:$B$1452,0))/INDEX(Historical!$F$7:$F$1452,MATCH(B471,Historical!$B$7:$B$1452,0)))^(1/3)-1)*100)</f>
        <v>21.924974026832821</v>
      </c>
      <c r="U471" s="802">
        <f>IF(INDEX(Historical!$I$7:$I$1452,MATCH(B471,Historical!$B$7:$B$1452,0))=0,"n/a",((INDEX(Historical!$C$7:$C$1452,MATCH(B471,Historical!$B$7:$B$1452,0))/INDEX(Historical!$I$7:$I$1452,MATCH(B471,Historical!$B$7:$B$1452,0)))^(1/5)-1)*100)</f>
        <v>29.378348220428663</v>
      </c>
      <c r="V471" s="802">
        <f>IF(INDEX(Historical!$O$7:$O$1452,MATCH(B471,Historical!$B$7:$B$1452,0))=0,"n/a",((INDEX(Historical!$C$7:$C$1452,MATCH(B471,Historical!$B$7:$B$1452,0))/INDEX(Historical!$O$7:$O$1452,MATCH(B471,Historical!$B$7:$B$1452,0)))^(1/10)-1)*100)</f>
        <v>-3.0427943978332039</v>
      </c>
      <c r="W471" s="803" t="str">
        <f t="shared" si="124"/>
        <v>n/a</v>
      </c>
      <c r="X471" s="804" t="str">
        <f t="shared" si="125"/>
        <v>n/a</v>
      </c>
      <c r="Y471" s="756"/>
      <c r="Z471" s="745">
        <f t="shared" si="126"/>
        <v>42.89855072463768</v>
      </c>
      <c r="AA471" s="678">
        <f t="shared" si="127"/>
        <v>14.872463768115942</v>
      </c>
      <c r="AB471" s="679">
        <v>12</v>
      </c>
      <c r="AC471" s="959">
        <v>3.45</v>
      </c>
      <c r="AD471" s="959">
        <v>1.26</v>
      </c>
      <c r="AE471" s="959">
        <v>0.71</v>
      </c>
      <c r="AF471" s="959">
        <v>0.74</v>
      </c>
      <c r="AG471" s="959">
        <v>12.9</v>
      </c>
      <c r="AH471" s="959">
        <v>-31.6</v>
      </c>
      <c r="AI471" s="959">
        <v>8.3800000000000008</v>
      </c>
      <c r="AJ471" s="959">
        <v>-5.0999999999999996</v>
      </c>
      <c r="AK471" s="959">
        <v>11.77</v>
      </c>
      <c r="AL471" s="969">
        <v>11080</v>
      </c>
      <c r="AM471" s="964">
        <v>0.2</v>
      </c>
      <c r="AN471" s="959">
        <v>0.39</v>
      </c>
      <c r="AO471" s="845">
        <f t="shared" si="128"/>
        <v>17.39031243905994</v>
      </c>
      <c r="AP471" s="846">
        <f t="shared" si="129"/>
        <v>32.262776207175882</v>
      </c>
      <c r="AQ471" s="680">
        <f t="shared" si="130"/>
        <v>-30.061540739476477</v>
      </c>
      <c r="AR471" s="745">
        <f>INDEX(Historical!$C$7:$C$1452,MATCH(B471,Historical!$B$7:$B$1452,0))*IF(AH471="n/a",1.03,IF(AH471&lt;0,1.01,IF(AH471&gt;10,1.1,(1+AH471/100))))</f>
        <v>1.1716</v>
      </c>
      <c r="AS471" s="678">
        <f t="shared" si="131"/>
        <v>1.2697800800000001</v>
      </c>
      <c r="AT471" s="678">
        <f t="shared" si="135"/>
        <v>1.3967580880000001</v>
      </c>
      <c r="AU471" s="678">
        <f t="shared" si="135"/>
        <v>1.5364338968000002</v>
      </c>
      <c r="AV471" s="678">
        <f t="shared" si="135"/>
        <v>1.6900772864800004</v>
      </c>
      <c r="AW471" s="745">
        <f t="shared" si="132"/>
        <v>7.0646493512800008</v>
      </c>
      <c r="AX471" s="854">
        <f t="shared" si="133"/>
        <v>13.768562368505165</v>
      </c>
      <c r="AY471" s="1090">
        <v>1.84</v>
      </c>
      <c r="AZ471" s="964">
        <v>6.74</v>
      </c>
      <c r="BA471" s="964">
        <v>-40.81</v>
      </c>
      <c r="BB471" s="964">
        <v>-13.569999999999999</v>
      </c>
      <c r="BC471" s="964">
        <v>-21.86</v>
      </c>
      <c r="BE471" s="701">
        <v>2011</v>
      </c>
      <c r="BF471" s="986" t="e">
        <f>#VALUE!</f>
        <v>#VALUE!</v>
      </c>
      <c r="BG471" s="972">
        <v>0.70000000000000007</v>
      </c>
    </row>
    <row r="472" spans="1:59" ht="11.25" customHeight="1" x14ac:dyDescent="0.2">
      <c r="A472" s="566" t="s">
        <v>4466</v>
      </c>
      <c r="B472" s="651" t="s">
        <v>4467</v>
      </c>
      <c r="C472" s="1080" t="s">
        <v>113</v>
      </c>
      <c r="D472" s="1080" t="s">
        <v>4256</v>
      </c>
      <c r="E472" s="835">
        <v>25</v>
      </c>
      <c r="F472" s="554">
        <v>117</v>
      </c>
      <c r="G472" s="554" t="s">
        <v>38</v>
      </c>
      <c r="H472" s="554" t="s">
        <v>38</v>
      </c>
      <c r="I472" s="959">
        <v>156.04</v>
      </c>
      <c r="J472" s="745">
        <f t="shared" si="121"/>
        <v>2.114842348115868</v>
      </c>
      <c r="K472" s="974">
        <v>0.82499999999999996</v>
      </c>
      <c r="L472" s="679">
        <v>4</v>
      </c>
      <c r="M472" s="736">
        <f t="shared" si="122"/>
        <v>3.3</v>
      </c>
      <c r="N472" s="644" t="s">
        <v>150</v>
      </c>
      <c r="O472" s="839">
        <v>0.78749999999999998</v>
      </c>
      <c r="P472" s="958">
        <v>43165</v>
      </c>
      <c r="Q472" s="958">
        <v>43174</v>
      </c>
      <c r="R472" s="736">
        <f t="shared" si="123"/>
        <v>4.7619047619047592</v>
      </c>
      <c r="S472" s="802">
        <f>IF(INDEX(Historical!$D$7:$D$1452,MATCH(B472,Historical!$B$7:$B$1452,0))=0,"n/a",(INDEX(Historical!$C$7:$C$1452,MATCH(B472,Historical!$B$7:$B$1452,0))/INDEX(Historical!$D$7:$D$1452,MATCH(B472,Historical!$B$7:$B$1452,0))-1)*100)</f>
        <v>5.0000000000000044</v>
      </c>
      <c r="T472" s="802">
        <f>IF(INDEX(Historical!$F$7:$F$1452,MATCH(B472,Historical!$B$7:$B$1452,0))=0,"n/a",((INDEX(Historical!$C$7:$C$1452,MATCH(B472,Historical!$B$7:$B$1452,0))/INDEX(Historical!$F$7:$F$1452,MATCH(B472,Historical!$B$7:$B$1452,0)))^(1/3)-1)*100)</f>
        <v>6.6053667550018957</v>
      </c>
      <c r="U472" s="802">
        <f>IF(INDEX(Historical!$I$7:$I$1452,MATCH(B472,Historical!$B$7:$B$1452,0))=0,"n/a",((INDEX(Historical!$C$7:$C$1452,MATCH(B472,Historical!$B$7:$B$1452,0))/INDEX(Historical!$I$7:$I$1452,MATCH(B472,Historical!$B$7:$B$1452,0)))^(1/5)-1)*100)</f>
        <v>7.442863557808499</v>
      </c>
      <c r="V472" s="802">
        <f>IF(INDEX(Historical!$O$7:$O$1452,MATCH(B472,Historical!$B$7:$B$1452,0))=0,"n/a",((INDEX(Historical!$C$7:$C$1452,MATCH(B472,Historical!$B$7:$B$1452,0))/INDEX(Historical!$O$7:$O$1452,MATCH(B472,Historical!$B$7:$B$1452,0)))^(1/10)-1)*100)</f>
        <v>10.131849033861794</v>
      </c>
      <c r="W472" s="803">
        <f t="shared" si="124"/>
        <v>0.73460071630889889</v>
      </c>
      <c r="X472" s="804">
        <f t="shared" si="125"/>
        <v>37.214317789042489</v>
      </c>
      <c r="Y472" s="766"/>
      <c r="Z472" s="745">
        <f t="shared" si="126"/>
        <v>52.464228934817172</v>
      </c>
      <c r="AA472" s="678">
        <f t="shared" si="127"/>
        <v>24.807631160572335</v>
      </c>
      <c r="AB472" s="679">
        <v>12</v>
      </c>
      <c r="AC472" s="959">
        <v>6.29</v>
      </c>
      <c r="AD472" s="959">
        <v>2.2599999999999998</v>
      </c>
      <c r="AE472" s="959">
        <v>7.38</v>
      </c>
      <c r="AF472" s="959">
        <v>7.21</v>
      </c>
      <c r="AG472" s="959">
        <v>23.3</v>
      </c>
      <c r="AH472" s="959">
        <v>8.9</v>
      </c>
      <c r="AI472" s="959">
        <v>13.11</v>
      </c>
      <c r="AJ472" s="959">
        <v>0.2</v>
      </c>
      <c r="AK472" s="959">
        <v>11</v>
      </c>
      <c r="AL472" s="969">
        <v>88880</v>
      </c>
      <c r="AM472" s="964">
        <v>0.1</v>
      </c>
      <c r="AN472" s="959">
        <v>1.33</v>
      </c>
      <c r="AO472" s="845">
        <f t="shared" si="128"/>
        <v>-15.249925254647968</v>
      </c>
      <c r="AP472" s="846">
        <f t="shared" si="129"/>
        <v>9.557705905924367</v>
      </c>
      <c r="AQ472" s="680">
        <f t="shared" si="130"/>
        <v>181.94800203640901</v>
      </c>
      <c r="AR472" s="745">
        <f>INDEX(Historical!$C$7:$C$1452,MATCH(B472,Historical!$B$7:$B$1452,0))*IF(AH472="n/a",1.03,IF(AH472&lt;0,1.01,IF(AH472&gt;10,1.1,(1+AH472/100))))</f>
        <v>3.4303499999999998</v>
      </c>
      <c r="AS472" s="678">
        <f t="shared" si="131"/>
        <v>3.7733850000000002</v>
      </c>
      <c r="AT472" s="678">
        <f t="shared" si="135"/>
        <v>4.1507235000000007</v>
      </c>
      <c r="AU472" s="678">
        <f t="shared" si="135"/>
        <v>4.5657958500000015</v>
      </c>
      <c r="AV472" s="678">
        <f t="shared" si="135"/>
        <v>5.0223754350000025</v>
      </c>
      <c r="AW472" s="745">
        <f t="shared" si="132"/>
        <v>20.942629785000001</v>
      </c>
      <c r="AX472" s="854">
        <f t="shared" si="133"/>
        <v>13.42132131825173</v>
      </c>
      <c r="AY472" s="1090" t="s">
        <v>138</v>
      </c>
      <c r="AZ472" s="964">
        <v>6.9099999999999993</v>
      </c>
      <c r="BA472" s="964">
        <v>-6.4799999999999995</v>
      </c>
      <c r="BB472" s="964">
        <v>-1.3</v>
      </c>
      <c r="BC472" s="964">
        <v>-1.3</v>
      </c>
      <c r="BE472" s="701">
        <v>1994</v>
      </c>
      <c r="BF472" s="986" t="e">
        <f>#VALUE!</f>
        <v>#VALUE!</v>
      </c>
      <c r="BG472" s="972">
        <v>7.1</v>
      </c>
    </row>
    <row r="473" spans="1:59" ht="11.25" customHeight="1" x14ac:dyDescent="0.2">
      <c r="A473" s="645" t="s">
        <v>670</v>
      </c>
      <c r="B473" s="651" t="s">
        <v>671</v>
      </c>
      <c r="C473" s="1080" t="s">
        <v>113</v>
      </c>
      <c r="D473" s="1080" t="s">
        <v>214</v>
      </c>
      <c r="E473" s="835">
        <v>16</v>
      </c>
      <c r="F473" s="554">
        <v>211</v>
      </c>
      <c r="G473" s="554" t="s">
        <v>107</v>
      </c>
      <c r="H473" s="554" t="s">
        <v>107</v>
      </c>
      <c r="I473" s="966">
        <v>96.25</v>
      </c>
      <c r="J473" s="745">
        <f t="shared" si="121"/>
        <v>1.2883116883116883</v>
      </c>
      <c r="K473" s="968">
        <v>0.31</v>
      </c>
      <c r="L473" s="679">
        <v>4</v>
      </c>
      <c r="M473" s="736">
        <f t="shared" si="122"/>
        <v>1.24</v>
      </c>
      <c r="N473" s="644" t="s">
        <v>211</v>
      </c>
      <c r="O473" s="838">
        <v>0.3</v>
      </c>
      <c r="P473" s="958">
        <v>43328</v>
      </c>
      <c r="Q473" s="958">
        <v>43343</v>
      </c>
      <c r="R473" s="736">
        <f t="shared" si="123"/>
        <v>3.3333333333333366</v>
      </c>
      <c r="S473" s="802">
        <f>IF(INDEX(Historical!$D$7:$D$1452,MATCH(B473,Historical!$B$7:$B$1452,0))=0,"n/a",(INDEX(Historical!$C$7:$C$1452,MATCH(B473,Historical!$B$7:$B$1452,0))/INDEX(Historical!$D$7:$D$1452,MATCH(B473,Historical!$B$7:$B$1452,0))-1)*100)</f>
        <v>3.5087719298245723</v>
      </c>
      <c r="T473" s="802">
        <f>IF(INDEX(Historical!$F$7:$F$1452,MATCH(B473,Historical!$B$7:$B$1452,0))=0,"n/a",((INDEX(Historical!$C$7:$C$1452,MATCH(B473,Historical!$B$7:$B$1452,0))/INDEX(Historical!$F$7:$F$1452,MATCH(B473,Historical!$B$7:$B$1452,0)))^(1/3)-1)*100)</f>
        <v>3.6395170814297551</v>
      </c>
      <c r="U473" s="802">
        <f>IF(INDEX(Historical!$I$7:$I$1452,MATCH(B473,Historical!$B$7:$B$1452,0))=0,"n/a",((INDEX(Historical!$C$7:$C$1452,MATCH(B473,Historical!$B$7:$B$1452,0))/INDEX(Historical!$I$7:$I$1452,MATCH(B473,Historical!$B$7:$B$1452,0)))^(1/5)-1)*100)</f>
        <v>23.543423003879038</v>
      </c>
      <c r="V473" s="802">
        <f>IF(INDEX(Historical!$O$7:$O$1452,MATCH(B473,Historical!$B$7:$B$1452,0))=0,"n/a",((INDEX(Historical!$C$7:$C$1452,MATCH(B473,Historical!$B$7:$B$1452,0))/INDEX(Historical!$O$7:$O$1452,MATCH(B473,Historical!$B$7:$B$1452,0)))^(1/10)-1)*100)</f>
        <v>15.891564118540691</v>
      </c>
      <c r="W473" s="803">
        <f t="shared" si="124"/>
        <v>1.4815044528191483</v>
      </c>
      <c r="X473" s="804" t="str">
        <f t="shared" si="125"/>
        <v>n/a</v>
      </c>
      <c r="Y473" s="967"/>
      <c r="Z473" s="745">
        <f t="shared" si="126"/>
        <v>58.767772511848349</v>
      </c>
      <c r="AA473" s="678">
        <f t="shared" si="127"/>
        <v>45.616113744075832</v>
      </c>
      <c r="AB473" s="679">
        <v>8</v>
      </c>
      <c r="AC473" s="959">
        <v>2.11</v>
      </c>
      <c r="AD473" s="959">
        <v>1.99</v>
      </c>
      <c r="AE473" s="959">
        <v>1.98</v>
      </c>
      <c r="AF473" s="959">
        <v>3.74</v>
      </c>
      <c r="AG473" s="959">
        <v>7.3999999999999995</v>
      </c>
      <c r="AH473" s="959">
        <v>-2.4</v>
      </c>
      <c r="AI473" s="959">
        <v>21.86</v>
      </c>
      <c r="AJ473" s="959">
        <v>-17.299999999999997</v>
      </c>
      <c r="AK473" s="959">
        <v>22.900000000000002</v>
      </c>
      <c r="AL473" s="969">
        <v>1080</v>
      </c>
      <c r="AM473" s="964">
        <v>0.70000000000000007</v>
      </c>
      <c r="AN473" s="959">
        <v>0.42</v>
      </c>
      <c r="AO473" s="845">
        <f t="shared" si="128"/>
        <v>-20.784379051885107</v>
      </c>
      <c r="AP473" s="846">
        <f t="shared" si="129"/>
        <v>24.831734692190725</v>
      </c>
      <c r="AQ473" s="680">
        <f t="shared" si="130"/>
        <v>175.3617946571735</v>
      </c>
      <c r="AR473" s="745">
        <f>INDEX(Historical!$C$7:$C$1452,MATCH(B473,Historical!$B$7:$B$1452,0))*IF(AH473="n/a",1.03,IF(AH473&lt;0,1.01,IF(AH473&gt;10,1.1,(1+AH473/100))))</f>
        <v>1.1918</v>
      </c>
      <c r="AS473" s="678">
        <f t="shared" si="131"/>
        <v>1.31098</v>
      </c>
      <c r="AT473" s="678">
        <f t="shared" si="135"/>
        <v>1.4420780000000002</v>
      </c>
      <c r="AU473" s="678">
        <f t="shared" si="135"/>
        <v>1.5862858000000004</v>
      </c>
      <c r="AV473" s="678">
        <f t="shared" si="135"/>
        <v>1.7449143800000007</v>
      </c>
      <c r="AW473" s="745">
        <f t="shared" si="132"/>
        <v>7.2760581800000015</v>
      </c>
      <c r="AX473" s="854">
        <f t="shared" si="133"/>
        <v>7.5595409662337669</v>
      </c>
      <c r="AY473" s="1090">
        <v>0.49</v>
      </c>
      <c r="AZ473" s="964">
        <v>15.18</v>
      </c>
      <c r="BA473" s="964">
        <v>-12.1</v>
      </c>
      <c r="BB473" s="964">
        <v>-1.06</v>
      </c>
      <c r="BC473" s="964">
        <v>1.43</v>
      </c>
      <c r="BE473" s="701">
        <v>2003</v>
      </c>
      <c r="BF473" s="986" t="e">
        <f>#VALUE!</f>
        <v>#VALUE!</v>
      </c>
      <c r="BG473" s="972">
        <v>4</v>
      </c>
    </row>
    <row r="474" spans="1:59" ht="11.25" customHeight="1" x14ac:dyDescent="0.2">
      <c r="A474" s="566" t="s">
        <v>1428</v>
      </c>
      <c r="B474" s="651" t="s">
        <v>1429</v>
      </c>
      <c r="C474" s="1080" t="s">
        <v>248</v>
      </c>
      <c r="D474" s="1080" t="s">
        <v>4405</v>
      </c>
      <c r="E474" s="835">
        <v>9</v>
      </c>
      <c r="F474" s="554">
        <v>369</v>
      </c>
      <c r="G474" s="554" t="s">
        <v>107</v>
      </c>
      <c r="H474" s="554" t="s">
        <v>107</v>
      </c>
      <c r="I474" s="966">
        <v>76.33</v>
      </c>
      <c r="J474" s="745">
        <f t="shared" si="121"/>
        <v>1.5197170182104021</v>
      </c>
      <c r="K474" s="968">
        <v>0.28999999999999998</v>
      </c>
      <c r="L474" s="679">
        <v>4</v>
      </c>
      <c r="M474" s="736">
        <f t="shared" si="122"/>
        <v>1.1599999999999999</v>
      </c>
      <c r="N474" s="644" t="s">
        <v>1000</v>
      </c>
      <c r="O474" s="838">
        <v>0.27</v>
      </c>
      <c r="P474" s="958">
        <v>43230</v>
      </c>
      <c r="Q474" s="958">
        <v>43245</v>
      </c>
      <c r="R474" s="736">
        <f t="shared" si="123"/>
        <v>7.4074074074073932</v>
      </c>
      <c r="S474" s="802">
        <f>IF(INDEX(Historical!$D$7:$D$1452,MATCH(B474,Historical!$B$7:$B$1452,0))=0,"n/a",(INDEX(Historical!$C$7:$C$1452,MATCH(B474,Historical!$B$7:$B$1452,0))/INDEX(Historical!$D$7:$D$1452,MATCH(B474,Historical!$B$7:$B$1452,0))-1)*100)</f>
        <v>11.578947368421066</v>
      </c>
      <c r="T474" s="802">
        <f>IF(INDEX(Historical!$F$7:$F$1452,MATCH(B474,Historical!$B$7:$B$1452,0))=0,"n/a",((INDEX(Historical!$C$7:$C$1452,MATCH(B474,Historical!$B$7:$B$1452,0))/INDEX(Historical!$F$7:$F$1452,MATCH(B474,Historical!$B$7:$B$1452,0)))^(1/3)-1)*100)</f>
        <v>20.224231620910359</v>
      </c>
      <c r="U474" s="802">
        <f>IF(INDEX(Historical!$I$7:$I$1452,MATCH(B474,Historical!$B$7:$B$1452,0))=0,"n/a",((INDEX(Historical!$C$7:$C$1452,MATCH(B474,Historical!$B$7:$B$1452,0))/INDEX(Historical!$I$7:$I$1452,MATCH(B474,Historical!$B$7:$B$1452,0)))^(1/5)-1)*100)</f>
        <v>23.430028206945508</v>
      </c>
      <c r="V474" s="802">
        <f>IF(INDEX(Historical!$O$7:$O$1452,MATCH(B474,Historical!$B$7:$B$1452,0))=0,"n/a",((INDEX(Historical!$C$7:$C$1452,MATCH(B474,Historical!$B$7:$B$1452,0))/INDEX(Historical!$O$7:$O$1452,MATCH(B474,Historical!$B$7:$B$1452,0)))^(1/10)-1)*100)</f>
        <v>6.5888517787053402</v>
      </c>
      <c r="W474" s="803">
        <f t="shared" si="124"/>
        <v>3.5560108185571191</v>
      </c>
      <c r="X474" s="804">
        <f t="shared" si="125"/>
        <v>0.71651462406561184</v>
      </c>
      <c r="Y474" s="756"/>
      <c r="Z474" s="745">
        <f t="shared" si="126"/>
        <v>8.7679516250944811</v>
      </c>
      <c r="AA474" s="678">
        <f t="shared" si="127"/>
        <v>5.769463340891912</v>
      </c>
      <c r="AB474" s="679">
        <v>12</v>
      </c>
      <c r="AC474" s="959">
        <v>13.23</v>
      </c>
      <c r="AD474" s="959">
        <v>0.35</v>
      </c>
      <c r="AE474" s="959">
        <v>0.15</v>
      </c>
      <c r="AF474" s="959">
        <v>1.53</v>
      </c>
      <c r="AG474" s="959">
        <v>25.8</v>
      </c>
      <c r="AH474" s="959">
        <v>43.2</v>
      </c>
      <c r="AI474" s="959">
        <v>5.46</v>
      </c>
      <c r="AJ474" s="959">
        <v>32.700000000000003</v>
      </c>
      <c r="AK474" s="959">
        <v>16.400000000000002</v>
      </c>
      <c r="AL474" s="969">
        <v>1710</v>
      </c>
      <c r="AM474" s="964">
        <v>0.3</v>
      </c>
      <c r="AN474" s="959">
        <v>2.72</v>
      </c>
      <c r="AO474" s="845">
        <f t="shared" si="128"/>
        <v>19.180281884263998</v>
      </c>
      <c r="AP474" s="846">
        <f t="shared" si="129"/>
        <v>24.949745225155908</v>
      </c>
      <c r="AQ474" s="680">
        <f t="shared" si="130"/>
        <v>-37.364266813531266</v>
      </c>
      <c r="AR474" s="745">
        <f>INDEX(Historical!$C$7:$C$1452,MATCH(B474,Historical!$B$7:$B$1452,0))*IF(AH474="n/a",1.03,IF(AH474&lt;0,1.01,IF(AH474&gt;10,1.1,(1+AH474/100))))</f>
        <v>1.1660000000000001</v>
      </c>
      <c r="AS474" s="678">
        <f t="shared" si="131"/>
        <v>1.2296636000000001</v>
      </c>
      <c r="AT474" s="678">
        <f t="shared" si="135"/>
        <v>1.3526299600000002</v>
      </c>
      <c r="AU474" s="678">
        <f t="shared" si="135"/>
        <v>1.4878929560000005</v>
      </c>
      <c r="AV474" s="678">
        <f t="shared" si="135"/>
        <v>1.6366822516000006</v>
      </c>
      <c r="AW474" s="745">
        <f t="shared" si="132"/>
        <v>6.8728687676000018</v>
      </c>
      <c r="AX474" s="854">
        <f t="shared" si="133"/>
        <v>9.0041514052142038</v>
      </c>
      <c r="AY474" s="1090">
        <v>1.32</v>
      </c>
      <c r="AZ474" s="964">
        <v>12.42</v>
      </c>
      <c r="BA474" s="964">
        <v>-40.36</v>
      </c>
      <c r="BB474" s="964">
        <v>-4.0599999999999996</v>
      </c>
      <c r="BC474" s="964">
        <v>-14.81</v>
      </c>
      <c r="BE474" s="701">
        <v>2010</v>
      </c>
      <c r="BF474" s="986" t="e">
        <f>#VALUE!</f>
        <v>#VALUE!</v>
      </c>
      <c r="BG474" s="972">
        <v>5.8999999999999995</v>
      </c>
    </row>
    <row r="475" spans="1:59" ht="11.25" customHeight="1" x14ac:dyDescent="0.2">
      <c r="A475" s="566" t="s">
        <v>1430</v>
      </c>
      <c r="B475" s="651" t="s">
        <v>1431</v>
      </c>
      <c r="C475" s="1080" t="s">
        <v>4277</v>
      </c>
      <c r="D475" s="1080" t="s">
        <v>4426</v>
      </c>
      <c r="E475" s="835">
        <v>9</v>
      </c>
      <c r="F475" s="554">
        <v>386</v>
      </c>
      <c r="G475" s="554" t="s">
        <v>107</v>
      </c>
      <c r="H475" s="554" t="s">
        <v>107</v>
      </c>
      <c r="I475" s="966">
        <v>171.48</v>
      </c>
      <c r="J475" s="745">
        <f t="shared" si="121"/>
        <v>1.0030324236062516</v>
      </c>
      <c r="K475" s="968">
        <v>0.43</v>
      </c>
      <c r="L475" s="679">
        <v>4</v>
      </c>
      <c r="M475" s="736">
        <f t="shared" si="122"/>
        <v>1.72</v>
      </c>
      <c r="N475" s="644" t="s">
        <v>432</v>
      </c>
      <c r="O475" s="838">
        <v>0.37</v>
      </c>
      <c r="P475" s="958">
        <v>43334</v>
      </c>
      <c r="Q475" s="958">
        <v>43349</v>
      </c>
      <c r="R475" s="736">
        <f t="shared" si="123"/>
        <v>16.216216216216218</v>
      </c>
      <c r="S475" s="802">
        <f>IF(INDEX(Historical!$D$7:$D$1452,MATCH(B475,Historical!$B$7:$B$1452,0))=0,"n/a",(INDEX(Historical!$C$7:$C$1452,MATCH(B475,Historical!$B$7:$B$1452,0))/INDEX(Historical!$D$7:$D$1452,MATCH(B475,Historical!$B$7:$B$1452,0))-1)*100)</f>
        <v>12.903225806451601</v>
      </c>
      <c r="T475" s="802">
        <f>IF(INDEX(Historical!$F$7:$F$1452,MATCH(B475,Historical!$B$7:$B$1452,0))=0,"n/a",((INDEX(Historical!$C$7:$C$1452,MATCH(B475,Historical!$B$7:$B$1452,0))/INDEX(Historical!$F$7:$F$1452,MATCH(B475,Historical!$B$7:$B$1452,0)))^(1/3)-1)*100)</f>
        <v>14.200163939464971</v>
      </c>
      <c r="U475" s="802">
        <f>IF(INDEX(Historical!$I$7:$I$1452,MATCH(B475,Historical!$B$7:$B$1452,0))=0,"n/a",((INDEX(Historical!$C$7:$C$1452,MATCH(B475,Historical!$B$7:$B$1452,0))/INDEX(Historical!$I$7:$I$1452,MATCH(B475,Historical!$B$7:$B$1452,0)))^(1/5)-1)*100)</f>
        <v>12.995952835136615</v>
      </c>
      <c r="V475" s="802" t="str">
        <f>IF(INDEX(Historical!$O$7:$O$1452,MATCH(B475,Historical!$B$7:$B$1452,0))=0,"n/a",((INDEX(Historical!$C$7:$C$1452,MATCH(B475,Historical!$B$7:$B$1452,0))/INDEX(Historical!$O$7:$O$1452,MATCH(B475,Historical!$B$7:$B$1452,0)))^(1/10)-1)*100)</f>
        <v>n/a</v>
      </c>
      <c r="W475" s="803" t="str">
        <f t="shared" si="124"/>
        <v>n/a</v>
      </c>
      <c r="X475" s="804">
        <f t="shared" si="125"/>
        <v>0.79243614848393984</v>
      </c>
      <c r="Y475" s="651"/>
      <c r="Z475" s="745">
        <f t="shared" si="126"/>
        <v>25.219941348973606</v>
      </c>
      <c r="AA475" s="678">
        <f t="shared" si="127"/>
        <v>25.143695014662754</v>
      </c>
      <c r="AB475" s="679">
        <v>12</v>
      </c>
      <c r="AC475" s="959">
        <v>6.82</v>
      </c>
      <c r="AD475" s="959">
        <v>2.1</v>
      </c>
      <c r="AE475" s="959">
        <v>2.75</v>
      </c>
      <c r="AF475" s="959">
        <v>2.83</v>
      </c>
      <c r="AG475" s="959">
        <v>9</v>
      </c>
      <c r="AH475" s="959">
        <v>57.999999999999993</v>
      </c>
      <c r="AI475" s="959">
        <v>8.64</v>
      </c>
      <c r="AJ475" s="959">
        <v>16.400000000000002</v>
      </c>
      <c r="AK475" s="959">
        <v>12</v>
      </c>
      <c r="AL475" s="969">
        <v>4450</v>
      </c>
      <c r="AM475" s="964">
        <v>2.5</v>
      </c>
      <c r="AN475" s="959">
        <v>0.46</v>
      </c>
      <c r="AO475" s="845">
        <f t="shared" si="128"/>
        <v>-11.144709755919887</v>
      </c>
      <c r="AP475" s="846">
        <f t="shared" si="129"/>
        <v>13.998985258742866</v>
      </c>
      <c r="AQ475" s="680">
        <f t="shared" si="130"/>
        <v>77.834700890081351</v>
      </c>
      <c r="AR475" s="745">
        <f>INDEX(Historical!$C$7:$C$1452,MATCH(B475,Historical!$B$7:$B$1452,0))*IF(AH475="n/a",1.03,IF(AH475&lt;0,1.01,IF(AH475&gt;10,1.1,(1+AH475/100))))</f>
        <v>1.54</v>
      </c>
      <c r="AS475" s="678">
        <f t="shared" si="131"/>
        <v>1.6730560000000001</v>
      </c>
      <c r="AT475" s="678">
        <f t="shared" si="135"/>
        <v>1.8403616000000003</v>
      </c>
      <c r="AU475" s="678">
        <f t="shared" si="135"/>
        <v>2.0243977600000003</v>
      </c>
      <c r="AV475" s="678">
        <f t="shared" si="135"/>
        <v>2.2268375360000006</v>
      </c>
      <c r="AW475" s="745">
        <f t="shared" si="132"/>
        <v>9.3046528960000003</v>
      </c>
      <c r="AX475" s="854">
        <f t="shared" si="133"/>
        <v>5.4260863634243064</v>
      </c>
      <c r="AY475" s="1090">
        <v>1.04</v>
      </c>
      <c r="AZ475" s="964">
        <v>10.530000000000001</v>
      </c>
      <c r="BA475" s="964">
        <v>-27.98</v>
      </c>
      <c r="BB475" s="964">
        <v>-3.1399999999999997</v>
      </c>
      <c r="BC475" s="964">
        <v>-16.34</v>
      </c>
      <c r="BE475" s="701">
        <v>2010</v>
      </c>
      <c r="BF475" s="986" t="e">
        <f>#VALUE!</f>
        <v>#VALUE!</v>
      </c>
      <c r="BG475" s="972">
        <v>5</v>
      </c>
    </row>
    <row r="476" spans="1:59" ht="11.25" customHeight="1" x14ac:dyDescent="0.2">
      <c r="A476" s="645" t="s">
        <v>672</v>
      </c>
      <c r="B476" s="651" t="s">
        <v>673</v>
      </c>
      <c r="C476" s="1080" t="s">
        <v>113</v>
      </c>
      <c r="D476" s="1080" t="s">
        <v>4433</v>
      </c>
      <c r="E476" s="835">
        <v>16</v>
      </c>
      <c r="F476" s="554">
        <v>219</v>
      </c>
      <c r="G476" s="554" t="s">
        <v>116</v>
      </c>
      <c r="H476" s="554" t="s">
        <v>116</v>
      </c>
      <c r="I476" s="966">
        <v>261.83999999999997</v>
      </c>
      <c r="J476" s="745">
        <f t="shared" si="121"/>
        <v>3.3608310418576237</v>
      </c>
      <c r="K476" s="968">
        <v>2.2000000000000002</v>
      </c>
      <c r="L476" s="679">
        <v>4</v>
      </c>
      <c r="M476" s="736">
        <f t="shared" si="122"/>
        <v>8.8000000000000007</v>
      </c>
      <c r="N476" s="644" t="s">
        <v>153</v>
      </c>
      <c r="O476" s="838">
        <v>2</v>
      </c>
      <c r="P476" s="958">
        <v>43434</v>
      </c>
      <c r="Q476" s="958">
        <v>43462</v>
      </c>
      <c r="R476" s="736">
        <f t="shared" si="123"/>
        <v>10.000000000000009</v>
      </c>
      <c r="S476" s="802">
        <f>IF(INDEX(Historical!$D$7:$D$1452,MATCH(B476,Historical!$B$7:$B$1452,0))=0,"n/a",(INDEX(Historical!$C$7:$C$1452,MATCH(B476,Historical!$B$7:$B$1452,0))/INDEX(Historical!$D$7:$D$1452,MATCH(B476,Historical!$B$7:$B$1452,0))-1)*100)</f>
        <v>10.192023633677994</v>
      </c>
      <c r="T476" s="802">
        <f>IF(INDEX(Historical!$F$7:$F$1452,MATCH(B476,Historical!$B$7:$B$1452,0))=0,"n/a",((INDEX(Historical!$C$7:$C$1452,MATCH(B476,Historical!$B$7:$B$1452,0))/INDEX(Historical!$F$7:$F$1452,MATCH(B476,Historical!$B$7:$B$1452,0)))^(1/3)-1)*100)</f>
        <v>10.761499765171978</v>
      </c>
      <c r="U476" s="802">
        <f>IF(INDEX(Historical!$I$7:$I$1452,MATCH(B476,Historical!$B$7:$B$1452,0))=0,"n/a",((INDEX(Historical!$C$7:$C$1452,MATCH(B476,Historical!$B$7:$B$1452,0))/INDEX(Historical!$I$7:$I$1452,MATCH(B476,Historical!$B$7:$B$1452,0)))^(1/5)-1)*100)</f>
        <v>12.444481491691729</v>
      </c>
      <c r="V476" s="802">
        <f>IF(INDEX(Historical!$O$7:$O$1452,MATCH(B476,Historical!$B$7:$B$1452,0))=0,"n/a",((INDEX(Historical!$C$7:$C$1452,MATCH(B476,Historical!$B$7:$B$1452,0))/INDEX(Historical!$O$7:$O$1452,MATCH(B476,Historical!$B$7:$B$1452,0)))^(1/10)-1)*100)</f>
        <v>17.636514807201252</v>
      </c>
      <c r="W476" s="803">
        <f t="shared" si="124"/>
        <v>0.70560888178487857</v>
      </c>
      <c r="X476" s="804">
        <f t="shared" si="125"/>
        <v>1.338116289429218</v>
      </c>
      <c r="Y476" s="651"/>
      <c r="Z476" s="745">
        <f t="shared" si="126"/>
        <v>51.103368176538908</v>
      </c>
      <c r="AA476" s="678">
        <f t="shared" si="127"/>
        <v>15.205574912891986</v>
      </c>
      <c r="AB476" s="679">
        <v>12</v>
      </c>
      <c r="AC476" s="959">
        <v>17.22</v>
      </c>
      <c r="AD476" s="959">
        <v>0.33</v>
      </c>
      <c r="AE476" s="959">
        <v>1.43</v>
      </c>
      <c r="AF476" s="961">
        <v>78.87</v>
      </c>
      <c r="AG476" s="961" t="s">
        <v>138</v>
      </c>
      <c r="AH476" s="959">
        <v>5.4</v>
      </c>
      <c r="AI476" s="959">
        <v>11.709999999999999</v>
      </c>
      <c r="AJ476" s="959">
        <v>9.3000000000000007</v>
      </c>
      <c r="AK476" s="959">
        <v>45.73</v>
      </c>
      <c r="AL476" s="969">
        <v>77920</v>
      </c>
      <c r="AM476" s="964">
        <v>0.1</v>
      </c>
      <c r="AN476" s="959">
        <v>15.62</v>
      </c>
      <c r="AO476" s="845">
        <f t="shared" si="128"/>
        <v>0.59973762065736658</v>
      </c>
      <c r="AP476" s="846">
        <f t="shared" si="129"/>
        <v>15.805312533549353</v>
      </c>
      <c r="AQ476" s="680">
        <f t="shared" si="130"/>
        <v>630.07265799136292</v>
      </c>
      <c r="AR476" s="745">
        <f>INDEX(Historical!$C$7:$C$1452,MATCH(B476,Historical!$B$7:$B$1452,0))*IF(AH476="n/a",1.03,IF(AH476&lt;0,1.01,IF(AH476&gt;10,1.1,(1+AH476/100))))</f>
        <v>7.8628400000000003</v>
      </c>
      <c r="AS476" s="678">
        <f t="shared" si="131"/>
        <v>8.6491240000000005</v>
      </c>
      <c r="AT476" s="678">
        <f t="shared" si="135"/>
        <v>9.5140364000000019</v>
      </c>
      <c r="AU476" s="678">
        <f t="shared" si="135"/>
        <v>10.465440040000002</v>
      </c>
      <c r="AV476" s="678">
        <f t="shared" si="135"/>
        <v>11.511984044000004</v>
      </c>
      <c r="AW476" s="745">
        <f t="shared" si="132"/>
        <v>48.003424484000007</v>
      </c>
      <c r="AX476" s="854">
        <f t="shared" si="133"/>
        <v>18.333113536510851</v>
      </c>
      <c r="AY476" s="1090">
        <v>0.94</v>
      </c>
      <c r="AZ476" s="964">
        <v>8.57</v>
      </c>
      <c r="BA476" s="964">
        <v>-27.87</v>
      </c>
      <c r="BB476" s="964">
        <v>-11.27</v>
      </c>
      <c r="BC476" s="964">
        <v>-17.549999999999997</v>
      </c>
      <c r="BE476" s="701">
        <v>2003</v>
      </c>
      <c r="BF476" s="986" t="e">
        <f>#VALUE!</f>
        <v>#VALUE!</v>
      </c>
      <c r="BG476" s="972">
        <v>6.9</v>
      </c>
    </row>
    <row r="477" spans="1:59" ht="11.25" customHeight="1" x14ac:dyDescent="0.2">
      <c r="A477" s="645" t="s">
        <v>1432</v>
      </c>
      <c r="B477" s="651" t="s">
        <v>1433</v>
      </c>
      <c r="C477" s="1080" t="s">
        <v>109</v>
      </c>
      <c r="D477" s="1080" t="s">
        <v>4427</v>
      </c>
      <c r="E477" s="835">
        <v>6</v>
      </c>
      <c r="F477" s="554">
        <v>707</v>
      </c>
      <c r="G477" s="554" t="s">
        <v>107</v>
      </c>
      <c r="H477" s="554" t="s">
        <v>107</v>
      </c>
      <c r="I477" s="966">
        <v>38.4</v>
      </c>
      <c r="J477" s="745">
        <f t="shared" si="121"/>
        <v>3.6458333333333335</v>
      </c>
      <c r="K477" s="968">
        <v>0.35</v>
      </c>
      <c r="L477" s="679">
        <v>4</v>
      </c>
      <c r="M477" s="736">
        <f t="shared" si="122"/>
        <v>1.4</v>
      </c>
      <c r="N477" s="644" t="s">
        <v>242</v>
      </c>
      <c r="O477" s="838">
        <v>0.3</v>
      </c>
      <c r="P477" s="958">
        <v>43171</v>
      </c>
      <c r="Q477" s="958">
        <v>43203</v>
      </c>
      <c r="R477" s="736">
        <f t="shared" si="123"/>
        <v>16.666666666666664</v>
      </c>
      <c r="S477" s="802">
        <f>IF(INDEX(Historical!$D$7:$D$1452,MATCH(B477,Historical!$B$7:$B$1452,0))=0,"n/a",(INDEX(Historical!$C$7:$C$1452,MATCH(B477,Historical!$B$7:$B$1452,0))/INDEX(Historical!$D$7:$D$1452,MATCH(B477,Historical!$B$7:$B$1452,0))-1)*100)</f>
        <v>19.587628865979401</v>
      </c>
      <c r="T477" s="802">
        <f>IF(INDEX(Historical!$F$7:$F$1452,MATCH(B477,Historical!$B$7:$B$1452,0))=0,"n/a",((INDEX(Historical!$C$7:$C$1452,MATCH(B477,Historical!$B$7:$B$1452,0))/INDEX(Historical!$F$7:$F$1452,MATCH(B477,Historical!$B$7:$B$1452,0)))^(1/3)-1)*100)</f>
        <v>21.924974026832842</v>
      </c>
      <c r="U477" s="802">
        <f>IF(INDEX(Historical!$I$7:$I$1452,MATCH(B477,Historical!$B$7:$B$1452,0))=0,"n/a",((INDEX(Historical!$C$7:$C$1452,MATCH(B477,Historical!$B$7:$B$1452,0))/INDEX(Historical!$I$7:$I$1452,MATCH(B477,Historical!$B$7:$B$1452,0)))^(1/5)-1)*100)</f>
        <v>14.093616842292779</v>
      </c>
      <c r="V477" s="802">
        <f>IF(INDEX(Historical!$O$7:$O$1452,MATCH(B477,Historical!$B$7:$B$1452,0))=0,"n/a",((INDEX(Historical!$C$7:$C$1452,MATCH(B477,Historical!$B$7:$B$1452,0))/INDEX(Historical!$O$7:$O$1452,MATCH(B477,Historical!$B$7:$B$1452,0)))^(1/10)-1)*100)</f>
        <v>6.8146136267377866</v>
      </c>
      <c r="W477" s="803">
        <f t="shared" si="124"/>
        <v>2.0681461362673783</v>
      </c>
      <c r="X477" s="804" t="str">
        <f t="shared" si="125"/>
        <v>n/a</v>
      </c>
      <c r="Y477" s="967"/>
      <c r="Z477" s="745" t="str">
        <f t="shared" si="126"/>
        <v>n/a</v>
      </c>
      <c r="AA477" s="678" t="str">
        <f t="shared" si="127"/>
        <v>n/a</v>
      </c>
      <c r="AB477" s="679">
        <v>12</v>
      </c>
      <c r="AC477" s="959" t="s">
        <v>138</v>
      </c>
      <c r="AD477" s="959" t="s">
        <v>138</v>
      </c>
      <c r="AE477" s="959" t="s">
        <v>138</v>
      </c>
      <c r="AF477" s="959" t="s">
        <v>138</v>
      </c>
      <c r="AG477" s="959" t="s">
        <v>138</v>
      </c>
      <c r="AH477" s="959" t="s">
        <v>138</v>
      </c>
      <c r="AI477" s="959" t="s">
        <v>138</v>
      </c>
      <c r="AJ477" s="959" t="s">
        <v>138</v>
      </c>
      <c r="AK477" s="959" t="s">
        <v>138</v>
      </c>
      <c r="AL477" s="969" t="s">
        <v>138</v>
      </c>
      <c r="AM477" s="964" t="s">
        <v>138</v>
      </c>
      <c r="AN477" s="959" t="s">
        <v>138</v>
      </c>
      <c r="AO477" s="845" t="str">
        <f t="shared" si="128"/>
        <v>n/a</v>
      </c>
      <c r="AP477" s="846">
        <f t="shared" si="129"/>
        <v>17.739450175626111</v>
      </c>
      <c r="AQ477" s="680" t="str">
        <f t="shared" si="130"/>
        <v>n/a</v>
      </c>
      <c r="AR477" s="745">
        <f>INDEX(Historical!$C$7:$C$1452,MATCH(B477,Historical!$B$7:$B$1452,0))*IF(AH477="n/a",1.03,IF(AH477&lt;0,1.01,IF(AH477&gt;10,1.1,(1+AH477/100))))</f>
        <v>1.1948000000000001</v>
      </c>
      <c r="AS477" s="678">
        <f t="shared" si="131"/>
        <v>1.2306440000000001</v>
      </c>
      <c r="AT477" s="678">
        <f t="shared" si="135"/>
        <v>1.26756332</v>
      </c>
      <c r="AU477" s="678">
        <f t="shared" si="135"/>
        <v>1.3055902196</v>
      </c>
      <c r="AV477" s="678">
        <f t="shared" si="135"/>
        <v>1.3447579261880001</v>
      </c>
      <c r="AW477" s="745">
        <f t="shared" si="132"/>
        <v>6.3433554657880009</v>
      </c>
      <c r="AX477" s="854">
        <f t="shared" si="133"/>
        <v>16.519154858822922</v>
      </c>
      <c r="AY477" s="1090" t="s">
        <v>138</v>
      </c>
      <c r="AZ477" s="964" t="s">
        <v>138</v>
      </c>
      <c r="BA477" s="964" t="s">
        <v>138</v>
      </c>
      <c r="BB477" s="964" t="s">
        <v>138</v>
      </c>
      <c r="BC477" s="964" t="s">
        <v>138</v>
      </c>
      <c r="BD477" s="739" t="s">
        <v>4351</v>
      </c>
      <c r="BE477" s="701">
        <v>2013</v>
      </c>
      <c r="BF477" s="986" t="e">
        <f>#VALUE!</f>
        <v>#VALUE!</v>
      </c>
      <c r="BG477" s="972" t="s">
        <v>138</v>
      </c>
    </row>
    <row r="478" spans="1:59" s="882" customFormat="1" ht="11.25" customHeight="1" x14ac:dyDescent="0.2">
      <c r="A478" s="885" t="s">
        <v>4342</v>
      </c>
      <c r="B478" s="988" t="s">
        <v>3897</v>
      </c>
      <c r="C478" s="1080" t="s">
        <v>4277</v>
      </c>
      <c r="D478" s="1080" t="s">
        <v>4406</v>
      </c>
      <c r="E478" s="862">
        <v>5</v>
      </c>
      <c r="F478" s="554">
        <v>837</v>
      </c>
      <c r="G478" s="1179" t="s">
        <v>107</v>
      </c>
      <c r="H478" s="1179" t="s">
        <v>107</v>
      </c>
      <c r="I478" s="863">
        <v>31.28</v>
      </c>
      <c r="J478" s="864">
        <f t="shared" si="121"/>
        <v>2.1982097186700766</v>
      </c>
      <c r="K478" s="865">
        <v>0.68759999999999999</v>
      </c>
      <c r="L478" s="866">
        <v>1</v>
      </c>
      <c r="M478" s="867">
        <f t="shared" si="122"/>
        <v>0.68759999999999999</v>
      </c>
      <c r="N478" s="868" t="s">
        <v>4343</v>
      </c>
      <c r="O478" s="869">
        <v>0.6341</v>
      </c>
      <c r="P478" s="870">
        <v>43362</v>
      </c>
      <c r="Q478" s="870">
        <v>43364</v>
      </c>
      <c r="R478" s="867">
        <f t="shared" si="123"/>
        <v>8.4371550228670547</v>
      </c>
      <c r="S478" s="802">
        <f>IF(INDEX(Historical!$D$7:$D$1452,MATCH(B478,Historical!$B$7:$B$1452,0))=0,"n/a",(INDEX(Historical!$C$7:$C$1452,MATCH(B478,Historical!$B$7:$B$1452,0))/INDEX(Historical!$D$7:$D$1452,MATCH(B478,Historical!$B$7:$B$1452,0))-1)*100)</f>
        <v>11.656981863004056</v>
      </c>
      <c r="T478" s="802">
        <f>IF(INDEX(Historical!$F$7:$F$1452,MATCH(B478,Historical!$B$7:$B$1452,0))=0,"n/a",((INDEX(Historical!$C$7:$C$1452,MATCH(B478,Historical!$B$7:$B$1452,0))/INDEX(Historical!$F$7:$F$1452,MATCH(B478,Historical!$B$7:$B$1452,0)))^(1/3)-1)*100)</f>
        <v>33.401676764485885</v>
      </c>
      <c r="U478" s="802">
        <f>IF(INDEX(Historical!$I$7:$I$1452,MATCH(B478,Historical!$B$7:$B$1452,0))=0,"n/a",((INDEX(Historical!$C$7:$C$1452,MATCH(B478,Historical!$B$7:$B$1452,0))/INDEX(Historical!$I$7:$I$1452,MATCH(B478,Historical!$B$7:$B$1452,0)))^(1/5)-1)*100)</f>
        <v>-5.4686862767841742</v>
      </c>
      <c r="V478" s="802" t="str">
        <f>IF(INDEX(Historical!$O$7:$O$1452,MATCH(B478,Historical!$B$7:$B$1452,0))=0,"n/a",((INDEX(Historical!$C$7:$C$1452,MATCH(B478,Historical!$B$7:$B$1452,0))/INDEX(Historical!$O$7:$O$1452,MATCH(B478,Historical!$B$7:$B$1452,0)))^(1/10)-1)*100)</f>
        <v>n/a</v>
      </c>
      <c r="W478" s="871" t="str">
        <f t="shared" si="124"/>
        <v>n/a</v>
      </c>
      <c r="X478" s="872" t="str">
        <f t="shared" si="125"/>
        <v>n/a</v>
      </c>
      <c r="Y478" s="883" t="s">
        <v>4346</v>
      </c>
      <c r="Z478" s="864">
        <f t="shared" si="126"/>
        <v>50.558823529411754</v>
      </c>
      <c r="AA478" s="874">
        <f t="shared" si="127"/>
        <v>23</v>
      </c>
      <c r="AB478" s="866">
        <v>12</v>
      </c>
      <c r="AC478" s="875">
        <v>1.36</v>
      </c>
      <c r="AD478" s="875">
        <v>1.87</v>
      </c>
      <c r="AE478" s="875">
        <v>2.1</v>
      </c>
      <c r="AF478" s="875">
        <v>5.12</v>
      </c>
      <c r="AG478" s="875">
        <v>21.099999999999998</v>
      </c>
      <c r="AH478" s="875">
        <v>9.6</v>
      </c>
      <c r="AI478" s="875">
        <v>10.9</v>
      </c>
      <c r="AJ478" s="875">
        <v>24.099999999999998</v>
      </c>
      <c r="AK478" s="875">
        <v>12.29</v>
      </c>
      <c r="AL478" s="876">
        <v>5690</v>
      </c>
      <c r="AM478" s="877">
        <v>6.7</v>
      </c>
      <c r="AN478" s="875">
        <v>0</v>
      </c>
      <c r="AO478" s="878">
        <f t="shared" si="128"/>
        <v>-26.270476558114098</v>
      </c>
      <c r="AP478" s="879">
        <f t="shared" si="129"/>
        <v>-3.2704765581140975</v>
      </c>
      <c r="AQ478" s="880">
        <f t="shared" si="130"/>
        <v>128.77451295495698</v>
      </c>
      <c r="AR478" s="745">
        <f>INDEX(Historical!$C$7:$C$1452,MATCH(B478,Historical!$B$7:$B$1452,0))*IF(AH478="n/a",1.03,IF(AH478&lt;0,1.01,IF(AH478&gt;10,1.1,(1+AH478/100))))</f>
        <v>0.69497360000000008</v>
      </c>
      <c r="AS478" s="874">
        <f t="shared" si="131"/>
        <v>0.76447096000000014</v>
      </c>
      <c r="AT478" s="874">
        <f t="shared" si="135"/>
        <v>0.84091805600000025</v>
      </c>
      <c r="AU478" s="874">
        <f t="shared" si="135"/>
        <v>0.92500986160000032</v>
      </c>
      <c r="AV478" s="874">
        <f t="shared" si="135"/>
        <v>1.0175108477600003</v>
      </c>
      <c r="AW478" s="864">
        <f t="shared" si="132"/>
        <v>4.2428833253600011</v>
      </c>
      <c r="AX478" s="881">
        <f t="shared" si="133"/>
        <v>13.56420500434783</v>
      </c>
      <c r="AY478" s="1091">
        <v>1.07</v>
      </c>
      <c r="AZ478" s="877">
        <v>7.64</v>
      </c>
      <c r="BA478" s="877">
        <v>-37.39</v>
      </c>
      <c r="BB478" s="877">
        <v>-9.08</v>
      </c>
      <c r="BC478" s="877">
        <v>-23.169999999999998</v>
      </c>
      <c r="BD478" s="1007"/>
      <c r="BE478" s="701">
        <v>2014</v>
      </c>
      <c r="BF478" s="986" t="e">
        <f>#VALUE!</f>
        <v>#VALUE!</v>
      </c>
      <c r="BG478" s="938">
        <v>11.600000000000001</v>
      </c>
    </row>
    <row r="479" spans="1:59" ht="11.25" customHeight="1" x14ac:dyDescent="0.2">
      <c r="A479" s="566" t="s">
        <v>273</v>
      </c>
      <c r="B479" s="651" t="s">
        <v>274</v>
      </c>
      <c r="C479" s="1080" t="s">
        <v>248</v>
      </c>
      <c r="D479" s="1080" t="s">
        <v>4405</v>
      </c>
      <c r="E479" s="835">
        <v>56</v>
      </c>
      <c r="F479" s="554">
        <v>13</v>
      </c>
      <c r="G479" s="554" t="s">
        <v>38</v>
      </c>
      <c r="H479" s="554" t="s">
        <v>116</v>
      </c>
      <c r="I479" s="959">
        <v>92.36</v>
      </c>
      <c r="J479" s="745">
        <f t="shared" si="121"/>
        <v>2.0788220008661757</v>
      </c>
      <c r="K479" s="968">
        <v>0.48</v>
      </c>
      <c r="L479" s="679">
        <v>4</v>
      </c>
      <c r="M479" s="736">
        <f t="shared" si="122"/>
        <v>1.92</v>
      </c>
      <c r="N479" s="644" t="s">
        <v>275</v>
      </c>
      <c r="O479" s="838">
        <v>0.41</v>
      </c>
      <c r="P479" s="958">
        <v>43305</v>
      </c>
      <c r="Q479" s="958">
        <v>43320</v>
      </c>
      <c r="R479" s="736">
        <f t="shared" si="123"/>
        <v>17.073170731707318</v>
      </c>
      <c r="S479" s="802">
        <f>IF(INDEX(Historical!$D$7:$D$1452,MATCH(B479,Historical!$B$7:$B$1452,0))=0,"n/a",(INDEX(Historical!$C$7:$C$1452,MATCH(B479,Historical!$B$7:$B$1452,0))/INDEX(Historical!$D$7:$D$1452,MATCH(B479,Historical!$B$7:$B$1452,0))-1)*100)</f>
        <v>20.634920634920629</v>
      </c>
      <c r="T479" s="802">
        <f>IF(INDEX(Historical!$F$7:$F$1452,MATCH(B479,Historical!$B$7:$B$1452,0))=0,"n/a",((INDEX(Historical!$C$7:$C$1452,MATCH(B479,Historical!$B$7:$B$1452,0))/INDEX(Historical!$F$7:$F$1452,MATCH(B479,Historical!$B$7:$B$1452,0)))^(1/3)-1)*100)</f>
        <v>22.840972275422633</v>
      </c>
      <c r="U479" s="802">
        <f>IF(INDEX(Historical!$I$7:$I$1452,MATCH(B479,Historical!$B$7:$B$1452,0))=0,"n/a",((INDEX(Historical!$C$7:$C$1452,MATCH(B479,Historical!$B$7:$B$1452,0))/INDEX(Historical!$I$7:$I$1452,MATCH(B479,Historical!$B$7:$B$1452,0)))^(1/5)-1)*100)</f>
        <v>20.431048521198434</v>
      </c>
      <c r="V479" s="802">
        <f>IF(INDEX(Historical!$O$7:$O$1452,MATCH(B479,Historical!$B$7:$B$1452,0))=0,"n/a",((INDEX(Historical!$C$7:$C$1452,MATCH(B479,Historical!$B$7:$B$1452,0))/INDEX(Historical!$O$7:$O$1452,MATCH(B479,Historical!$B$7:$B$1452,0)))^(1/10)-1)*100)</f>
        <v>19.312796227605844</v>
      </c>
      <c r="W479" s="803">
        <f t="shared" si="124"/>
        <v>1.0579021432429423</v>
      </c>
      <c r="X479" s="804">
        <f t="shared" si="125"/>
        <v>1.0477460780101762</v>
      </c>
      <c r="Y479" s="651"/>
      <c r="Z479" s="745">
        <f t="shared" si="126"/>
        <v>42.477876106194692</v>
      </c>
      <c r="AA479" s="678">
        <f t="shared" si="127"/>
        <v>20.433628318584073</v>
      </c>
      <c r="AB479" s="679">
        <v>1</v>
      </c>
      <c r="AC479" s="959">
        <v>4.5199999999999996</v>
      </c>
      <c r="AD479" s="959">
        <v>1.34</v>
      </c>
      <c r="AE479" s="959">
        <v>1.06</v>
      </c>
      <c r="AF479" s="959">
        <v>13.81</v>
      </c>
      <c r="AG479" s="959">
        <v>64.600000000000009</v>
      </c>
      <c r="AH479" s="959">
        <v>18.399999999999999</v>
      </c>
      <c r="AI479" s="959">
        <v>18.04</v>
      </c>
      <c r="AJ479" s="959">
        <v>19.5</v>
      </c>
      <c r="AK479" s="959">
        <v>15.260000000000002</v>
      </c>
      <c r="AL479" s="969">
        <v>75610</v>
      </c>
      <c r="AM479" s="964">
        <v>0.16</v>
      </c>
      <c r="AN479" s="959">
        <v>2.89</v>
      </c>
      <c r="AO479" s="845">
        <f t="shared" si="128"/>
        <v>2.0762422034805361</v>
      </c>
      <c r="AP479" s="846">
        <f t="shared" si="129"/>
        <v>22.50987052206461</v>
      </c>
      <c r="AQ479" s="680">
        <f t="shared" si="130"/>
        <v>254.14272520154361</v>
      </c>
      <c r="AR479" s="745">
        <f>INDEX(Historical!$C$7:$C$1452,MATCH(B479,Historical!$B$7:$B$1452,0))*IF(AH479="n/a",1.03,IF(AH479&lt;0,1.01,IF(AH479&gt;10,1.1,(1+AH479/100))))</f>
        <v>1.6720000000000002</v>
      </c>
      <c r="AS479" s="678">
        <f t="shared" si="131"/>
        <v>1.8392000000000004</v>
      </c>
      <c r="AT479" s="678">
        <f t="shared" si="135"/>
        <v>2.0231200000000005</v>
      </c>
      <c r="AU479" s="678">
        <f t="shared" si="135"/>
        <v>2.2254320000000005</v>
      </c>
      <c r="AV479" s="678">
        <f t="shared" si="135"/>
        <v>2.4479752000000006</v>
      </c>
      <c r="AW479" s="745">
        <f t="shared" si="132"/>
        <v>10.207727200000003</v>
      </c>
      <c r="AX479" s="854">
        <f t="shared" si="133"/>
        <v>11.052108271979215</v>
      </c>
      <c r="AY479" s="1090">
        <v>1.32</v>
      </c>
      <c r="AZ479" s="964">
        <v>13.8</v>
      </c>
      <c r="BA479" s="964">
        <v>-21.529999999999998</v>
      </c>
      <c r="BB479" s="964">
        <v>-1.27</v>
      </c>
      <c r="BC479" s="964">
        <v>-4.2299999999999995</v>
      </c>
      <c r="BE479" s="701">
        <v>1963</v>
      </c>
      <c r="BF479" s="986" t="e">
        <f>#VALUE!</f>
        <v>#VALUE!</v>
      </c>
      <c r="BG479" s="972">
        <v>10</v>
      </c>
    </row>
    <row r="480" spans="1:59" ht="11.25" customHeight="1" x14ac:dyDescent="0.2">
      <c r="A480" s="645" t="s">
        <v>1436</v>
      </c>
      <c r="B480" s="651" t="s">
        <v>1437</v>
      </c>
      <c r="C480" s="1080" t="s">
        <v>124</v>
      </c>
      <c r="D480" s="1080" t="s">
        <v>4256</v>
      </c>
      <c r="E480" s="835">
        <v>8</v>
      </c>
      <c r="F480" s="554">
        <v>449</v>
      </c>
      <c r="G480" s="554" t="s">
        <v>107</v>
      </c>
      <c r="H480" s="554" t="s">
        <v>107</v>
      </c>
      <c r="I480" s="966">
        <v>83.16</v>
      </c>
      <c r="J480" s="745">
        <f t="shared" si="121"/>
        <v>4.8100048100048101</v>
      </c>
      <c r="K480" s="968">
        <v>1</v>
      </c>
      <c r="L480" s="679">
        <v>4</v>
      </c>
      <c r="M480" s="736">
        <f t="shared" si="122"/>
        <v>4</v>
      </c>
      <c r="N480" s="644" t="s">
        <v>112</v>
      </c>
      <c r="O480" s="838">
        <v>0.9</v>
      </c>
      <c r="P480" s="958">
        <v>43161</v>
      </c>
      <c r="Q480" s="958">
        <v>43171</v>
      </c>
      <c r="R480" s="736">
        <f t="shared" si="123"/>
        <v>11.111111111111107</v>
      </c>
      <c r="S480" s="802">
        <f>IF(INDEX(Historical!$D$7:$D$1452,MATCH(B480,Historical!$B$7:$B$1452,0))=0,"n/a",(INDEX(Historical!$C$7:$C$1452,MATCH(B480,Historical!$B$7:$B$1452,0))/INDEX(Historical!$D$7:$D$1452,MATCH(B480,Historical!$B$7:$B$1452,0))-1)*100)</f>
        <v>6.6066066066066131</v>
      </c>
      <c r="T480" s="802">
        <f>IF(INDEX(Historical!$F$7:$F$1452,MATCH(B480,Historical!$B$7:$B$1452,0))=0,"n/a",((INDEX(Historical!$C$7:$C$1452,MATCH(B480,Historical!$B$7:$B$1452,0))/INDEX(Historical!$F$7:$F$1452,MATCH(B480,Historical!$B$7:$B$1452,0)))^(1/3)-1)*100)</f>
        <v>9.5523075240405042</v>
      </c>
      <c r="U480" s="802">
        <f>IF(INDEX(Historical!$I$7:$I$1452,MATCH(B480,Historical!$B$7:$B$1452,0))=0,"n/a",((INDEX(Historical!$C$7:$C$1452,MATCH(B480,Historical!$B$7:$B$1452,0))/INDEX(Historical!$I$7:$I$1452,MATCH(B480,Historical!$B$7:$B$1452,0)))^(1/5)-1)*100)</f>
        <v>19.611261334491246</v>
      </c>
      <c r="V480" s="802" t="str">
        <f>IF(INDEX(Historical!$O$7:$O$1452,MATCH(B480,Historical!$B$7:$B$1452,0))=0,"n/a",((INDEX(Historical!$C$7:$C$1452,MATCH(B480,Historical!$B$7:$B$1452,0))/INDEX(Historical!$O$7:$O$1452,MATCH(B480,Historical!$B$7:$B$1452,0)))^(1/10)-1)*100)</f>
        <v>n/a</v>
      </c>
      <c r="W480" s="803" t="str">
        <f t="shared" si="124"/>
        <v>n/a</v>
      </c>
      <c r="X480" s="804">
        <f t="shared" si="125"/>
        <v>1.2652426667413708</v>
      </c>
      <c r="Y480" s="758" t="s">
        <v>1438</v>
      </c>
      <c r="Z480" s="745">
        <f t="shared" si="126"/>
        <v>30.983733539891556</v>
      </c>
      <c r="AA480" s="678">
        <f t="shared" si="127"/>
        <v>6.4415182029434543</v>
      </c>
      <c r="AB480" s="679">
        <v>12</v>
      </c>
      <c r="AC480" s="959">
        <v>12.91</v>
      </c>
      <c r="AD480" s="959">
        <v>0.97</v>
      </c>
      <c r="AE480" s="959">
        <v>0.82</v>
      </c>
      <c r="AF480" s="959">
        <v>2.93</v>
      </c>
      <c r="AG480" s="959" t="s">
        <v>138</v>
      </c>
      <c r="AH480" s="959">
        <v>11.600000000000001</v>
      </c>
      <c r="AI480" s="959">
        <v>-5.12</v>
      </c>
      <c r="AJ480" s="959">
        <v>15.5</v>
      </c>
      <c r="AK480" s="959">
        <v>6.660000000000001</v>
      </c>
      <c r="AL480" s="969">
        <v>32100</v>
      </c>
      <c r="AM480" s="964">
        <v>21.4</v>
      </c>
      <c r="AN480" s="959">
        <v>0.78</v>
      </c>
      <c r="AO480" s="845">
        <f t="shared" si="128"/>
        <v>17.979747941552603</v>
      </c>
      <c r="AP480" s="846">
        <f t="shared" si="129"/>
        <v>24.421266144496055</v>
      </c>
      <c r="AQ480" s="680">
        <f t="shared" si="130"/>
        <v>-8.412401774465561</v>
      </c>
      <c r="AR480" s="745">
        <f>INDEX(Historical!$C$7:$C$1452,MATCH(B480,Historical!$B$7:$B$1452,0))*IF(AH480="n/a",1.03,IF(AH480&lt;0,1.01,IF(AH480&gt;10,1.1,(1+AH480/100))))</f>
        <v>3.9050000000000007</v>
      </c>
      <c r="AS480" s="678">
        <f t="shared" si="131"/>
        <v>3.9440500000000007</v>
      </c>
      <c r="AT480" s="678">
        <f t="shared" si="135"/>
        <v>4.2067237300000011</v>
      </c>
      <c r="AU480" s="678">
        <f t="shared" si="135"/>
        <v>4.486891530418001</v>
      </c>
      <c r="AV480" s="678">
        <f t="shared" si="135"/>
        <v>4.7857185063438399</v>
      </c>
      <c r="AW480" s="745">
        <f t="shared" si="132"/>
        <v>21.328383766761846</v>
      </c>
      <c r="AX480" s="854">
        <f t="shared" si="133"/>
        <v>25.647407126938248</v>
      </c>
      <c r="AY480" s="1090">
        <v>1.22</v>
      </c>
      <c r="AZ480" s="964">
        <v>7.28</v>
      </c>
      <c r="BA480" s="964">
        <v>-31.81</v>
      </c>
      <c r="BB480" s="964">
        <v>-6.9099999999999993</v>
      </c>
      <c r="BC480" s="964">
        <v>-19.91</v>
      </c>
      <c r="BE480" s="701">
        <v>2011</v>
      </c>
      <c r="BF480" s="986" t="e">
        <f>#VALUE!</f>
        <v>#VALUE!</v>
      </c>
      <c r="BG480" s="972" t="s">
        <v>138</v>
      </c>
    </row>
    <row r="481" spans="1:59" ht="11.25" customHeight="1" x14ac:dyDescent="0.2">
      <c r="A481" s="566" t="s">
        <v>674</v>
      </c>
      <c r="B481" s="651" t="s">
        <v>675</v>
      </c>
      <c r="C481" s="1080" t="s">
        <v>109</v>
      </c>
      <c r="D481" s="1080" t="s">
        <v>4427</v>
      </c>
      <c r="E481" s="835">
        <v>19</v>
      </c>
      <c r="F481" s="554">
        <v>172</v>
      </c>
      <c r="G481" s="554" t="s">
        <v>107</v>
      </c>
      <c r="H481" s="554" t="s">
        <v>107</v>
      </c>
      <c r="I481" s="966">
        <v>41.1</v>
      </c>
      <c r="J481" s="745">
        <f t="shared" si="121"/>
        <v>2.9197080291970803</v>
      </c>
      <c r="K481" s="968">
        <v>0.3</v>
      </c>
      <c r="L481" s="679">
        <v>4</v>
      </c>
      <c r="M481" s="736">
        <f t="shared" si="122"/>
        <v>1.2</v>
      </c>
      <c r="N481" s="644" t="s">
        <v>496</v>
      </c>
      <c r="O481" s="838">
        <v>0.27</v>
      </c>
      <c r="P481" s="958">
        <v>43370</v>
      </c>
      <c r="Q481" s="958">
        <v>43388</v>
      </c>
      <c r="R481" s="736">
        <f t="shared" si="123"/>
        <v>11.1111111111111</v>
      </c>
      <c r="S481" s="802">
        <f>IF(INDEX(Historical!$D$7:$D$1452,MATCH(B481,Historical!$B$7:$B$1452,0))=0,"n/a",(INDEX(Historical!$C$7:$C$1452,MATCH(B481,Historical!$B$7:$B$1452,0))/INDEX(Historical!$D$7:$D$1452,MATCH(B481,Historical!$B$7:$B$1452,0))-1)*100)</f>
        <v>8.4210526315789522</v>
      </c>
      <c r="T481" s="802">
        <f>IF(INDEX(Historical!$F$7:$F$1452,MATCH(B481,Historical!$B$7:$B$1452,0))=0,"n/a",((INDEX(Historical!$C$7:$C$1452,MATCH(B481,Historical!$B$7:$B$1452,0))/INDEX(Historical!$F$7:$F$1452,MATCH(B481,Historical!$B$7:$B$1452,0)))^(1/3)-1)*100)</f>
        <v>14.564188821257806</v>
      </c>
      <c r="U481" s="802">
        <f>IF(INDEX(Historical!$I$7:$I$1452,MATCH(B481,Historical!$B$7:$B$1452,0))=0,"n/a",((INDEX(Historical!$C$7:$C$1452,MATCH(B481,Historical!$B$7:$B$1452,0))/INDEX(Historical!$I$7:$I$1452,MATCH(B481,Historical!$B$7:$B$1452,0)))^(1/5)-1)*100)</f>
        <v>12.042770196723396</v>
      </c>
      <c r="V481" s="802">
        <f>IF(INDEX(Historical!$O$7:$O$1452,MATCH(B481,Historical!$B$7:$B$1452,0))=0,"n/a",((INDEX(Historical!$C$7:$C$1452,MATCH(B481,Historical!$B$7:$B$1452,0))/INDEX(Historical!$O$7:$O$1452,MATCH(B481,Historical!$B$7:$B$1452,0)))^(1/10)-1)*100)</f>
        <v>11.084501999991048</v>
      </c>
      <c r="W481" s="803">
        <f t="shared" si="124"/>
        <v>1.0864511727033945</v>
      </c>
      <c r="X481" s="804" t="str">
        <f t="shared" si="125"/>
        <v>n/a</v>
      </c>
      <c r="Y481" s="651"/>
      <c r="Z481" s="745" t="str">
        <f t="shared" si="126"/>
        <v>n/a</v>
      </c>
      <c r="AA481" s="678" t="str">
        <f t="shared" si="127"/>
        <v>n/a</v>
      </c>
      <c r="AB481" s="679">
        <v>12</v>
      </c>
      <c r="AC481" s="959" t="s">
        <v>138</v>
      </c>
      <c r="AD481" s="959" t="s">
        <v>138</v>
      </c>
      <c r="AE481" s="959" t="s">
        <v>138</v>
      </c>
      <c r="AF481" s="959" t="s">
        <v>138</v>
      </c>
      <c r="AG481" s="959" t="s">
        <v>138</v>
      </c>
      <c r="AH481" s="959" t="s">
        <v>138</v>
      </c>
      <c r="AI481" s="959" t="s">
        <v>138</v>
      </c>
      <c r="AJ481" s="959" t="s">
        <v>138</v>
      </c>
      <c r="AK481" s="959" t="s">
        <v>138</v>
      </c>
      <c r="AL481" s="969" t="s">
        <v>138</v>
      </c>
      <c r="AM481" s="964" t="s">
        <v>138</v>
      </c>
      <c r="AN481" s="959" t="s">
        <v>138</v>
      </c>
      <c r="AO481" s="845" t="str">
        <f t="shared" si="128"/>
        <v>n/a</v>
      </c>
      <c r="AP481" s="846">
        <f t="shared" si="129"/>
        <v>14.962478225920476</v>
      </c>
      <c r="AQ481" s="680" t="str">
        <f t="shared" si="130"/>
        <v>n/a</v>
      </c>
      <c r="AR481" s="745">
        <f>INDEX(Historical!$C$7:$C$1452,MATCH(B481,Historical!$B$7:$B$1452,0))*IF(AH481="n/a",1.03,IF(AH481&lt;0,1.01,IF(AH481&gt;10,1.1,(1+AH481/100))))</f>
        <v>1.0609</v>
      </c>
      <c r="AS481" s="678">
        <f t="shared" si="131"/>
        <v>1.092727</v>
      </c>
      <c r="AT481" s="678">
        <f t="shared" si="135"/>
        <v>1.1255088100000001</v>
      </c>
      <c r="AU481" s="678">
        <f t="shared" si="135"/>
        <v>1.1592740743000001</v>
      </c>
      <c r="AV481" s="678">
        <f t="shared" si="135"/>
        <v>1.1940522965290001</v>
      </c>
      <c r="AW481" s="745">
        <f t="shared" si="132"/>
        <v>5.6324621808290001</v>
      </c>
      <c r="AX481" s="854">
        <f t="shared" si="133"/>
        <v>13.704287544596106</v>
      </c>
      <c r="AY481" s="1090" t="s">
        <v>138</v>
      </c>
      <c r="AZ481" s="964" t="s">
        <v>138</v>
      </c>
      <c r="BA481" s="964" t="s">
        <v>138</v>
      </c>
      <c r="BB481" s="964" t="s">
        <v>138</v>
      </c>
      <c r="BC481" s="964" t="s">
        <v>138</v>
      </c>
      <c r="BD481" s="1006" t="s">
        <v>4351</v>
      </c>
      <c r="BE481" s="701">
        <v>2001</v>
      </c>
      <c r="BF481" s="986" t="e">
        <f>#VALUE!</f>
        <v>#VALUE!</v>
      </c>
      <c r="BG481" s="972" t="s">
        <v>138</v>
      </c>
    </row>
    <row r="482" spans="1:59" ht="11.25" customHeight="1" x14ac:dyDescent="0.2">
      <c r="A482" s="645" t="s">
        <v>3898</v>
      </c>
      <c r="B482" s="651" t="s">
        <v>3899</v>
      </c>
      <c r="C482" s="1080" t="s">
        <v>109</v>
      </c>
      <c r="D482" s="1080" t="s">
        <v>4427</v>
      </c>
      <c r="E482" s="835">
        <v>5</v>
      </c>
      <c r="F482" s="554">
        <v>850</v>
      </c>
      <c r="G482" s="554" t="s">
        <v>107</v>
      </c>
      <c r="H482" s="554" t="s">
        <v>107</v>
      </c>
      <c r="I482" s="966">
        <v>9.6199999999999992</v>
      </c>
      <c r="J482" s="745">
        <f t="shared" si="121"/>
        <v>2.9106029106029112</v>
      </c>
      <c r="K482" s="968">
        <v>7.0000000000000007E-2</v>
      </c>
      <c r="L482" s="679">
        <v>4</v>
      </c>
      <c r="M482" s="736">
        <f t="shared" si="122"/>
        <v>0.28000000000000003</v>
      </c>
      <c r="N482" s="644" t="s">
        <v>520</v>
      </c>
      <c r="O482" s="838">
        <v>0.06</v>
      </c>
      <c r="P482" s="958">
        <v>43413</v>
      </c>
      <c r="Q482" s="958">
        <v>43432</v>
      </c>
      <c r="R482" s="736">
        <f t="shared" si="123"/>
        <v>16.666666666666682</v>
      </c>
      <c r="S482" s="802">
        <f>IF(INDEX(Historical!$D$7:$D$1452,MATCH(B482,Historical!$B$7:$B$1452,0))=0,"n/a",(INDEX(Historical!$C$7:$C$1452,MATCH(B482,Historical!$B$7:$B$1452,0))/INDEX(Historical!$D$7:$D$1452,MATCH(B482,Historical!$B$7:$B$1452,0))-1)*100)</f>
        <v>50</v>
      </c>
      <c r="T482" s="802">
        <f>IF(INDEX(Historical!$F$7:$F$1452,MATCH(B482,Historical!$B$7:$B$1452,0))=0,"n/a",((INDEX(Historical!$C$7:$C$1452,MATCH(B482,Historical!$B$7:$B$1452,0))/INDEX(Historical!$F$7:$F$1452,MATCH(B482,Historical!$B$7:$B$1452,0)))^(1/3)-1)*100)</f>
        <v>31.037069710444818</v>
      </c>
      <c r="U482" s="802" t="str">
        <f>IF(INDEX(Historical!$I$7:$I$1452,MATCH(B482,Historical!$B$7:$B$1452,0))=0,"n/a",((INDEX(Historical!$C$7:$C$1452,MATCH(B482,Historical!$B$7:$B$1452,0))/INDEX(Historical!$I$7:$I$1452,MATCH(B482,Historical!$B$7:$B$1452,0)))^(1/5)-1)*100)</f>
        <v>n/a</v>
      </c>
      <c r="V482" s="802">
        <f>IF(INDEX(Historical!$O$7:$O$1452,MATCH(B482,Historical!$B$7:$B$1452,0))=0,"n/a",((INDEX(Historical!$C$7:$C$1452,MATCH(B482,Historical!$B$7:$B$1452,0))/INDEX(Historical!$O$7:$O$1452,MATCH(B482,Historical!$B$7:$B$1452,0)))^(1/10)-1)*100)</f>
        <v>-9.9574386343160626</v>
      </c>
      <c r="W482" s="803" t="str">
        <f t="shared" si="124"/>
        <v>n/a</v>
      </c>
      <c r="X482" s="804" t="str">
        <f t="shared" si="125"/>
        <v>n/a</v>
      </c>
      <c r="Y482" s="759"/>
      <c r="Z482" s="745">
        <f t="shared" si="126"/>
        <v>39.436619718309863</v>
      </c>
      <c r="AA482" s="678">
        <f t="shared" si="127"/>
        <v>13.549295774647886</v>
      </c>
      <c r="AB482" s="679">
        <v>12</v>
      </c>
      <c r="AC482" s="959">
        <v>0.71</v>
      </c>
      <c r="AD482" s="959">
        <v>1.7</v>
      </c>
      <c r="AE482" s="959">
        <v>5.0599999999999996</v>
      </c>
      <c r="AF482" s="959">
        <v>1.78</v>
      </c>
      <c r="AG482" s="959">
        <v>12.1</v>
      </c>
      <c r="AH482" s="959">
        <v>17.899999999999999</v>
      </c>
      <c r="AI482" s="959">
        <v>7.82</v>
      </c>
      <c r="AJ482" s="959">
        <v>-15.8</v>
      </c>
      <c r="AK482" s="959">
        <v>8</v>
      </c>
      <c r="AL482" s="969">
        <v>332.56</v>
      </c>
      <c r="AM482" s="964">
        <v>17.8</v>
      </c>
      <c r="AN482" s="959">
        <v>0.22</v>
      </c>
      <c r="AO482" s="845" t="str">
        <f t="shared" si="128"/>
        <v>n/a</v>
      </c>
      <c r="AP482" s="846" t="str">
        <f t="shared" si="129"/>
        <v>n/a</v>
      </c>
      <c r="AQ482" s="680">
        <f t="shared" si="130"/>
        <v>3.5325960026829861</v>
      </c>
      <c r="AR482" s="745">
        <f>INDEX(Historical!$C$7:$C$1452,MATCH(B482,Historical!$B$7:$B$1452,0))*IF(AH482="n/a",1.03,IF(AH482&lt;0,1.01,IF(AH482&gt;10,1.1,(1+AH482/100))))</f>
        <v>0.19800000000000001</v>
      </c>
      <c r="AS482" s="678">
        <f t="shared" si="131"/>
        <v>0.21348360000000002</v>
      </c>
      <c r="AT482" s="678">
        <f t="shared" si="135"/>
        <v>0.23056228800000003</v>
      </c>
      <c r="AU482" s="678">
        <f t="shared" si="135"/>
        <v>0.24900727104000006</v>
      </c>
      <c r="AV482" s="678">
        <f t="shared" si="135"/>
        <v>0.26892785272320008</v>
      </c>
      <c r="AW482" s="745">
        <f t="shared" si="132"/>
        <v>1.1599810117632003</v>
      </c>
      <c r="AX482" s="854">
        <f t="shared" si="133"/>
        <v>12.058014675293144</v>
      </c>
      <c r="AY482" s="1090">
        <v>0.56999999999999995</v>
      </c>
      <c r="AZ482" s="964">
        <v>9.25</v>
      </c>
      <c r="BA482" s="964">
        <v>-25.540000000000003</v>
      </c>
      <c r="BB482" s="964">
        <v>-5.83</v>
      </c>
      <c r="BC482" s="964">
        <v>-15.079999999999998</v>
      </c>
      <c r="BE482" s="701">
        <v>2014</v>
      </c>
      <c r="BF482" s="986" t="e">
        <f>#VALUE!</f>
        <v>#VALUE!</v>
      </c>
      <c r="BG482" s="972">
        <v>1.0999999999999999</v>
      </c>
    </row>
    <row r="483" spans="1:59" ht="11.25" customHeight="1" x14ac:dyDescent="0.2">
      <c r="A483" s="566" t="s">
        <v>1439</v>
      </c>
      <c r="B483" s="651" t="s">
        <v>1440</v>
      </c>
      <c r="C483" s="1080" t="s">
        <v>4407</v>
      </c>
      <c r="D483" s="1080" t="s">
        <v>4408</v>
      </c>
      <c r="E483" s="835">
        <v>9</v>
      </c>
      <c r="F483" s="554">
        <v>401</v>
      </c>
      <c r="G483" s="554" t="s">
        <v>38</v>
      </c>
      <c r="H483" s="554" t="s">
        <v>38</v>
      </c>
      <c r="I483" s="966">
        <v>43.28</v>
      </c>
      <c r="J483" s="745">
        <f t="shared" si="121"/>
        <v>6.9316081330868764</v>
      </c>
      <c r="K483" s="968">
        <v>0.75</v>
      </c>
      <c r="L483" s="679">
        <v>4</v>
      </c>
      <c r="M483" s="736">
        <f t="shared" si="122"/>
        <v>3</v>
      </c>
      <c r="N483" s="644" t="s">
        <v>120</v>
      </c>
      <c r="O483" s="838">
        <v>0.74</v>
      </c>
      <c r="P483" s="958">
        <v>43412</v>
      </c>
      <c r="Q483" s="958">
        <v>43437</v>
      </c>
      <c r="R483" s="736">
        <f t="shared" si="123"/>
        <v>1.3513513513513526</v>
      </c>
      <c r="S483" s="802">
        <f>IF(INDEX(Historical!$D$7:$D$1452,MATCH(B483,Historical!$B$7:$B$1452,0))=0,"n/a",(INDEX(Historical!$C$7:$C$1452,MATCH(B483,Historical!$B$7:$B$1452,0))/INDEX(Historical!$D$7:$D$1452,MATCH(B483,Historical!$B$7:$B$1452,0))-1)*100)</f>
        <v>4.3636363636363695</v>
      </c>
      <c r="T483" s="802">
        <f>IF(INDEX(Historical!$F$7:$F$1452,MATCH(B483,Historical!$B$7:$B$1452,0))=0,"n/a",((INDEX(Historical!$C$7:$C$1452,MATCH(B483,Historical!$B$7:$B$1452,0))/INDEX(Historical!$F$7:$F$1452,MATCH(B483,Historical!$B$7:$B$1452,0)))^(1/3)-1)*100)</f>
        <v>4.5689446765411867</v>
      </c>
      <c r="U483" s="802">
        <f>IF(INDEX(Historical!$I$7:$I$1452,MATCH(B483,Historical!$B$7:$B$1452,0))=0,"n/a",((INDEX(Historical!$C$7:$C$1452,MATCH(B483,Historical!$B$7:$B$1452,0))/INDEX(Historical!$I$7:$I$1452,MATCH(B483,Historical!$B$7:$B$1452,0)))^(1/5)-1)*100)</f>
        <v>5.1756989292600863</v>
      </c>
      <c r="V483" s="802">
        <f>IF(INDEX(Historical!$O$7:$O$1452,MATCH(B483,Historical!$B$7:$B$1452,0))=0,"n/a",((INDEX(Historical!$C$7:$C$1452,MATCH(B483,Historical!$B$7:$B$1452,0))/INDEX(Historical!$O$7:$O$1452,MATCH(B483,Historical!$B$7:$B$1452,0)))^(1/10)-1)*100)</f>
        <v>-0.2066900339348865</v>
      </c>
      <c r="W483" s="803" t="str">
        <f t="shared" si="124"/>
        <v>n/a</v>
      </c>
      <c r="X483" s="804" t="str">
        <f t="shared" si="125"/>
        <v>n/a</v>
      </c>
      <c r="Y483" s="756"/>
      <c r="Z483" s="745">
        <f t="shared" si="126"/>
        <v>447.76119402985069</v>
      </c>
      <c r="AA483" s="678">
        <f t="shared" si="127"/>
        <v>64.597014925373131</v>
      </c>
      <c r="AB483" s="679">
        <v>12</v>
      </c>
      <c r="AC483" s="959">
        <v>0.67</v>
      </c>
      <c r="AD483" s="959">
        <v>308.99</v>
      </c>
      <c r="AE483" s="959">
        <v>6.4</v>
      </c>
      <c r="AF483" s="959">
        <v>2.0099999999999998</v>
      </c>
      <c r="AG483" s="959">
        <v>2.5</v>
      </c>
      <c r="AH483" s="959">
        <v>-68</v>
      </c>
      <c r="AI483" s="959">
        <v>30.869999999999997</v>
      </c>
      <c r="AJ483" s="959">
        <v>-11.200000000000001</v>
      </c>
      <c r="AK483" s="959">
        <v>0.21</v>
      </c>
      <c r="AL483" s="969">
        <v>6210</v>
      </c>
      <c r="AM483" s="964">
        <v>0.45999999999999996</v>
      </c>
      <c r="AN483" s="959">
        <v>1.73</v>
      </c>
      <c r="AO483" s="845">
        <f t="shared" si="128"/>
        <v>-52.489707863026169</v>
      </c>
      <c r="AP483" s="846">
        <f t="shared" si="129"/>
        <v>12.107307062346962</v>
      </c>
      <c r="AQ483" s="680">
        <f t="shared" si="130"/>
        <v>140.22211943671351</v>
      </c>
      <c r="AR483" s="745">
        <f>INDEX(Historical!$C$7:$C$1452,MATCH(B483,Historical!$B$7:$B$1452,0))*IF(AH483="n/a",1.03,IF(AH483&lt;0,1.01,IF(AH483&gt;10,1.1,(1+AH483/100))))</f>
        <v>2.8987000000000003</v>
      </c>
      <c r="AS483" s="678">
        <f t="shared" si="131"/>
        <v>3.1885700000000003</v>
      </c>
      <c r="AT483" s="678">
        <f t="shared" si="135"/>
        <v>3.1952659970000004</v>
      </c>
      <c r="AU483" s="678">
        <f t="shared" si="135"/>
        <v>3.2019760555937005</v>
      </c>
      <c r="AV483" s="678">
        <f t="shared" si="135"/>
        <v>3.2087002053104472</v>
      </c>
      <c r="AW483" s="745">
        <f t="shared" si="132"/>
        <v>15.693212257904147</v>
      </c>
      <c r="AX483" s="854">
        <f t="shared" si="133"/>
        <v>36.259732573715681</v>
      </c>
      <c r="AY483" s="1090">
        <v>0.93</v>
      </c>
      <c r="AZ483" s="964">
        <v>5.82</v>
      </c>
      <c r="BA483" s="964">
        <v>-37.93</v>
      </c>
      <c r="BB483" s="964">
        <v>-11.600000000000001</v>
      </c>
      <c r="BC483" s="964">
        <v>-21.05</v>
      </c>
      <c r="BE483" s="701">
        <v>2011</v>
      </c>
      <c r="BF483" s="986" t="e">
        <f>#VALUE!</f>
        <v>#VALUE!</v>
      </c>
      <c r="BG483" s="972">
        <v>0.89999999999999991</v>
      </c>
    </row>
    <row r="484" spans="1:59" ht="11.25" customHeight="1" x14ac:dyDescent="0.2">
      <c r="A484" s="667" t="s">
        <v>1441</v>
      </c>
      <c r="B484" s="651" t="s">
        <v>1442</v>
      </c>
      <c r="C484" s="1080" t="s">
        <v>109</v>
      </c>
      <c r="D484" s="1080" t="s">
        <v>4427</v>
      </c>
      <c r="E484" s="836">
        <v>6</v>
      </c>
      <c r="F484" s="554">
        <v>661</v>
      </c>
      <c r="G484" s="554" t="s">
        <v>107</v>
      </c>
      <c r="H484" s="554" t="s">
        <v>107</v>
      </c>
      <c r="I484" s="966">
        <v>13.65</v>
      </c>
      <c r="J484" s="745">
        <f t="shared" si="121"/>
        <v>3.5164835164835164</v>
      </c>
      <c r="K484" s="968">
        <v>0.12</v>
      </c>
      <c r="L484" s="679">
        <v>4</v>
      </c>
      <c r="M484" s="736">
        <f t="shared" si="122"/>
        <v>0.48</v>
      </c>
      <c r="N484" s="644" t="s">
        <v>628</v>
      </c>
      <c r="O484" s="838">
        <v>0.1</v>
      </c>
      <c r="P484" s="960">
        <v>42831</v>
      </c>
      <c r="Q484" s="960">
        <v>42843</v>
      </c>
      <c r="R484" s="736">
        <f t="shared" si="123"/>
        <v>19.999999999999989</v>
      </c>
      <c r="S484" s="802">
        <f>IF(INDEX(Historical!$D$7:$D$1452,MATCH(B484,Historical!$B$7:$B$1452,0))=0,"n/a",(INDEX(Historical!$C$7:$C$1452,MATCH(B484,Historical!$B$7:$B$1452,0))/INDEX(Historical!$D$7:$D$1452,MATCH(B484,Historical!$B$7:$B$1452,0))-1)*100)</f>
        <v>14.999999999999991</v>
      </c>
      <c r="T484" s="802">
        <f>IF(INDEX(Historical!$F$7:$F$1452,MATCH(B484,Historical!$B$7:$B$1452,0))=0,"n/a",((INDEX(Historical!$C$7:$C$1452,MATCH(B484,Historical!$B$7:$B$1452,0))/INDEX(Historical!$F$7:$F$1452,MATCH(B484,Historical!$B$7:$B$1452,0)))^(1/3)-1)*100)</f>
        <v>32.000612179591229</v>
      </c>
      <c r="U484" s="802" t="str">
        <f>IF(INDEX(Historical!$I$7:$I$1452,MATCH(B484,Historical!$B$7:$B$1452,0))=0,"n/a",((INDEX(Historical!$C$7:$C$1452,MATCH(B484,Historical!$B$7:$B$1452,0))/INDEX(Historical!$I$7:$I$1452,MATCH(B484,Historical!$B$7:$B$1452,0)))^(1/5)-1)*100)</f>
        <v>n/a</v>
      </c>
      <c r="V484" s="802" t="str">
        <f>IF(INDEX(Historical!$O$7:$O$1452,MATCH(B484,Historical!$B$7:$B$1452,0))=0,"n/a",((INDEX(Historical!$C$7:$C$1452,MATCH(B484,Historical!$B$7:$B$1452,0))/INDEX(Historical!$O$7:$O$1452,MATCH(B484,Historical!$B$7:$B$1452,0)))^(1/10)-1)*100)</f>
        <v>n/a</v>
      </c>
      <c r="W484" s="803" t="str">
        <f t="shared" si="124"/>
        <v>n/a</v>
      </c>
      <c r="X484" s="804" t="str">
        <f t="shared" si="125"/>
        <v>n/a</v>
      </c>
      <c r="Y484" s="770" t="s">
        <v>4484</v>
      </c>
      <c r="Z484" s="745">
        <f t="shared" si="126"/>
        <v>53.333333333333336</v>
      </c>
      <c r="AA484" s="678">
        <f t="shared" si="127"/>
        <v>15.166666666666666</v>
      </c>
      <c r="AB484" s="679">
        <v>12</v>
      </c>
      <c r="AC484" s="959">
        <v>0.9</v>
      </c>
      <c r="AD484" s="959">
        <v>1.52</v>
      </c>
      <c r="AE484" s="959">
        <v>2.97</v>
      </c>
      <c r="AF484" s="959">
        <v>0.98</v>
      </c>
      <c r="AG484" s="959">
        <v>4.3</v>
      </c>
      <c r="AH484" s="959">
        <v>66</v>
      </c>
      <c r="AI484" s="959">
        <v>15.35</v>
      </c>
      <c r="AJ484" s="959">
        <v>-4.1000000000000005</v>
      </c>
      <c r="AK484" s="959">
        <v>10</v>
      </c>
      <c r="AL484" s="969">
        <v>150.41999999999999</v>
      </c>
      <c r="AM484" s="964">
        <v>4.99</v>
      </c>
      <c r="AN484" s="959">
        <v>0</v>
      </c>
      <c r="AO484" s="845" t="str">
        <f t="shared" si="128"/>
        <v>n/a</v>
      </c>
      <c r="AP484" s="846" t="str">
        <f t="shared" si="129"/>
        <v>n/a</v>
      </c>
      <c r="AQ484" s="680">
        <f t="shared" si="130"/>
        <v>-18.723152583740521</v>
      </c>
      <c r="AR484" s="745">
        <f>INDEX(Historical!$C$7:$C$1452,MATCH(B484,Historical!$B$7:$B$1452,0))*IF(AH484="n/a",1.03,IF(AH484&lt;0,1.01,IF(AH484&gt;10,1.1,(1+AH484/100))))</f>
        <v>0.50600000000000001</v>
      </c>
      <c r="AS484" s="678">
        <f t="shared" si="131"/>
        <v>0.55660000000000009</v>
      </c>
      <c r="AT484" s="678">
        <f t="shared" si="135"/>
        <v>0.61226000000000014</v>
      </c>
      <c r="AU484" s="678">
        <f t="shared" si="135"/>
        <v>0.67348600000000025</v>
      </c>
      <c r="AV484" s="678">
        <f t="shared" si="135"/>
        <v>0.74083460000000034</v>
      </c>
      <c r="AW484" s="745">
        <f t="shared" si="132"/>
        <v>3.0891806000000006</v>
      </c>
      <c r="AX484" s="854">
        <f t="shared" si="133"/>
        <v>22.63135970695971</v>
      </c>
      <c r="AY484" s="1090">
        <v>0.61</v>
      </c>
      <c r="AZ484" s="964">
        <v>8.35</v>
      </c>
      <c r="BA484" s="964">
        <v>-22.35</v>
      </c>
      <c r="BB484" s="964">
        <v>-7.6700000000000008</v>
      </c>
      <c r="BC484" s="964">
        <v>-13.96</v>
      </c>
      <c r="BE484" s="701">
        <v>2014</v>
      </c>
      <c r="BF484" s="986" t="e">
        <f>#VALUE!</f>
        <v>#VALUE!</v>
      </c>
      <c r="BG484" s="972">
        <v>0.4</v>
      </c>
    </row>
    <row r="485" spans="1:59" ht="11.25" customHeight="1" x14ac:dyDescent="0.2">
      <c r="A485" s="566" t="s">
        <v>676</v>
      </c>
      <c r="B485" s="651" t="s">
        <v>677</v>
      </c>
      <c r="C485" s="1080" t="s">
        <v>180</v>
      </c>
      <c r="D485" s="1080" t="s">
        <v>4425</v>
      </c>
      <c r="E485" s="835">
        <v>18</v>
      </c>
      <c r="F485" s="554">
        <v>179</v>
      </c>
      <c r="G485" s="554" t="s">
        <v>107</v>
      </c>
      <c r="H485" s="554" t="s">
        <v>107</v>
      </c>
      <c r="I485" s="966">
        <v>57.06</v>
      </c>
      <c r="J485" s="745">
        <f t="shared" si="121"/>
        <v>6.8524360322467572</v>
      </c>
      <c r="K485" s="974">
        <v>0.97750000000000004</v>
      </c>
      <c r="L485" s="679">
        <v>4</v>
      </c>
      <c r="M485" s="736">
        <f t="shared" si="122"/>
        <v>3.91</v>
      </c>
      <c r="N485" s="644" t="s">
        <v>108</v>
      </c>
      <c r="O485" s="839">
        <v>0.95750000000000002</v>
      </c>
      <c r="P485" s="958">
        <v>43410</v>
      </c>
      <c r="Q485" s="958">
        <v>43418</v>
      </c>
      <c r="R485" s="736">
        <f t="shared" si="123"/>
        <v>2.0887728459530042</v>
      </c>
      <c r="S485" s="802">
        <f>IF(INDEX(Historical!$D$7:$D$1452,MATCH(B485,Historical!$B$7:$B$1452,0))=0,"n/a",(INDEX(Historical!$C$7:$C$1452,MATCH(B485,Historical!$B$7:$B$1452,0))/INDEX(Historical!$D$7:$D$1452,MATCH(B485,Historical!$B$7:$B$1452,0))-1)*100)</f>
        <v>8.5516178736517734</v>
      </c>
      <c r="T485" s="802">
        <f>IF(INDEX(Historical!$F$7:$F$1452,MATCH(B485,Historical!$B$7:$B$1452,0))=0,"n/a",((INDEX(Historical!$C$7:$C$1452,MATCH(B485,Historical!$B$7:$B$1452,0))/INDEX(Historical!$F$7:$F$1452,MATCH(B485,Historical!$B$7:$B$1452,0)))^(1/3)-1)*100)</f>
        <v>12.033462172834696</v>
      </c>
      <c r="U485" s="802">
        <f>IF(INDEX(Historical!$I$7:$I$1452,MATCH(B485,Historical!$B$7:$B$1452,0))=0,"n/a",((INDEX(Historical!$C$7:$C$1452,MATCH(B485,Historical!$B$7:$B$1452,0))/INDEX(Historical!$I$7:$I$1452,MATCH(B485,Historical!$B$7:$B$1452,0)))^(1/5)-1)*100)</f>
        <v>14.575359963074842</v>
      </c>
      <c r="V485" s="802">
        <f>IF(INDEX(Historical!$O$7:$O$1452,MATCH(B485,Historical!$B$7:$B$1452,0))=0,"n/a",((INDEX(Historical!$C$7:$C$1452,MATCH(B485,Historical!$B$7:$B$1452,0))/INDEX(Historical!$O$7:$O$1452,MATCH(B485,Historical!$B$7:$B$1452,0)))^(1/10)-1)*100)</f>
        <v>10.947078801557808</v>
      </c>
      <c r="W485" s="803">
        <f t="shared" si="124"/>
        <v>1.3314382975849883</v>
      </c>
      <c r="X485" s="804">
        <f t="shared" si="125"/>
        <v>0.99831232623800292</v>
      </c>
      <c r="Y485" s="967" t="s">
        <v>4072</v>
      </c>
      <c r="Z485" s="745">
        <f t="shared" si="126"/>
        <v>70.961887477313979</v>
      </c>
      <c r="AA485" s="678">
        <f t="shared" si="127"/>
        <v>10.355716878402905</v>
      </c>
      <c r="AB485" s="679">
        <v>12</v>
      </c>
      <c r="AC485" s="959">
        <v>5.51</v>
      </c>
      <c r="AD485" s="959">
        <v>1.29</v>
      </c>
      <c r="AE485" s="959">
        <v>5.09</v>
      </c>
      <c r="AF485" s="959">
        <v>5.12</v>
      </c>
      <c r="AG485" s="959">
        <v>56.100000000000009</v>
      </c>
      <c r="AH485" s="959">
        <v>8.2000000000000011</v>
      </c>
      <c r="AI485" s="959">
        <v>-14.35</v>
      </c>
      <c r="AJ485" s="959">
        <v>14.6</v>
      </c>
      <c r="AK485" s="959">
        <v>8.02</v>
      </c>
      <c r="AL485" s="969">
        <v>13400</v>
      </c>
      <c r="AM485" s="964">
        <v>0.1</v>
      </c>
      <c r="AN485" s="959">
        <v>1.68</v>
      </c>
      <c r="AO485" s="845">
        <f t="shared" si="128"/>
        <v>11.072079116918694</v>
      </c>
      <c r="AP485" s="846">
        <f t="shared" si="129"/>
        <v>21.427795995321599</v>
      </c>
      <c r="AQ485" s="680">
        <f t="shared" si="130"/>
        <v>53.50898694998336</v>
      </c>
      <c r="AR485" s="745">
        <f>INDEX(Historical!$C$7:$C$1452,MATCH(B485,Historical!$B$7:$B$1452,0))*IF(AH485="n/a",1.03,IF(AH485&lt;0,1.01,IF(AH485&gt;10,1.1,(1+AH485/100))))</f>
        <v>3.8113450000000002</v>
      </c>
      <c r="AS485" s="678">
        <f t="shared" si="131"/>
        <v>3.8494584500000002</v>
      </c>
      <c r="AT485" s="678">
        <f t="shared" si="135"/>
        <v>4.1581850176900002</v>
      </c>
      <c r="AU485" s="678">
        <f t="shared" si="135"/>
        <v>4.4916714561087385</v>
      </c>
      <c r="AV485" s="678">
        <f t="shared" si="135"/>
        <v>4.85190350688866</v>
      </c>
      <c r="AW485" s="745">
        <f t="shared" si="132"/>
        <v>21.162563430687399</v>
      </c>
      <c r="AX485" s="854">
        <f t="shared" si="133"/>
        <v>37.088263986483348</v>
      </c>
      <c r="AY485" s="1090">
        <v>0.72</v>
      </c>
      <c r="AZ485" s="964">
        <v>5.18</v>
      </c>
      <c r="BA485" s="964">
        <v>-24.740000000000002</v>
      </c>
      <c r="BB485" s="964">
        <v>-5.9499999999999993</v>
      </c>
      <c r="BC485" s="964">
        <v>-13.26</v>
      </c>
      <c r="BE485" s="701">
        <v>2001</v>
      </c>
      <c r="BF485" s="986" t="e">
        <f>#VALUE!</f>
        <v>#VALUE!</v>
      </c>
      <c r="BG485" s="972">
        <v>16.8</v>
      </c>
    </row>
    <row r="486" spans="1:59" ht="11.25" customHeight="1" x14ac:dyDescent="0.2">
      <c r="A486" s="566" t="s">
        <v>1447</v>
      </c>
      <c r="B486" s="651" t="s">
        <v>1448</v>
      </c>
      <c r="C486" s="1080" t="s">
        <v>248</v>
      </c>
      <c r="D486" s="1080" t="s">
        <v>4422</v>
      </c>
      <c r="E486" s="835">
        <v>8</v>
      </c>
      <c r="F486" s="554">
        <v>458</v>
      </c>
      <c r="G486" s="554" t="s">
        <v>107</v>
      </c>
      <c r="H486" s="554" t="s">
        <v>107</v>
      </c>
      <c r="I486" s="966">
        <v>45.45</v>
      </c>
      <c r="J486" s="745">
        <f t="shared" si="121"/>
        <v>2.9042904290429044</v>
      </c>
      <c r="K486" s="968">
        <v>0.33</v>
      </c>
      <c r="L486" s="679">
        <v>4</v>
      </c>
      <c r="M486" s="736">
        <f t="shared" si="122"/>
        <v>1.32</v>
      </c>
      <c r="N486" s="644" t="s">
        <v>601</v>
      </c>
      <c r="O486" s="838">
        <v>0.27500000000000002</v>
      </c>
      <c r="P486" s="958">
        <v>43167</v>
      </c>
      <c r="Q486" s="958">
        <v>43182</v>
      </c>
      <c r="R486" s="736">
        <f t="shared" si="123"/>
        <v>19.999999999999996</v>
      </c>
      <c r="S486" s="802">
        <f>IF(INDEX(Historical!$D$7:$D$1452,MATCH(B486,Historical!$B$7:$B$1452,0))=0,"n/a",(INDEX(Historical!$C$7:$C$1452,MATCH(B486,Historical!$B$7:$B$1452,0))/INDEX(Historical!$D$7:$D$1452,MATCH(B486,Historical!$B$7:$B$1452,0))-1)*100)</f>
        <v>10.000000000000009</v>
      </c>
      <c r="T486" s="802">
        <f>IF(INDEX(Historical!$F$7:$F$1452,MATCH(B486,Historical!$B$7:$B$1452,0))=0,"n/a",((INDEX(Historical!$C$7:$C$1452,MATCH(B486,Historical!$B$7:$B$1452,0))/INDEX(Historical!$F$7:$F$1452,MATCH(B486,Historical!$B$7:$B$1452,0)))^(1/3)-1)*100)</f>
        <v>13.116605584640361</v>
      </c>
      <c r="U486" s="802">
        <f>IF(INDEX(Historical!$I$7:$I$1452,MATCH(B486,Historical!$B$7:$B$1452,0))=0,"n/a",((INDEX(Historical!$C$7:$C$1452,MATCH(B486,Historical!$B$7:$B$1452,0))/INDEX(Historical!$I$7:$I$1452,MATCH(B486,Historical!$B$7:$B$1452,0)))^(1/5)-1)*100)</f>
        <v>14.869835499703509</v>
      </c>
      <c r="V486" s="802">
        <f>IF(INDEX(Historical!$O$7:$O$1452,MATCH(B486,Historical!$B$7:$B$1452,0))=0,"n/a",((INDEX(Historical!$C$7:$C$1452,MATCH(B486,Historical!$B$7:$B$1452,0))/INDEX(Historical!$O$7:$O$1452,MATCH(B486,Historical!$B$7:$B$1452,0)))^(1/10)-1)*100)</f>
        <v>14.360352045094871</v>
      </c>
      <c r="W486" s="803">
        <f t="shared" si="124"/>
        <v>1.035478479427854</v>
      </c>
      <c r="X486" s="804">
        <f t="shared" si="125"/>
        <v>1.0697723381081659</v>
      </c>
      <c r="Y486" s="967" t="s">
        <v>829</v>
      </c>
      <c r="Z486" s="745">
        <f t="shared" si="126"/>
        <v>19.730941704035875</v>
      </c>
      <c r="AA486" s="678">
        <f t="shared" si="127"/>
        <v>6.7937219730941703</v>
      </c>
      <c r="AB486" s="679">
        <v>12</v>
      </c>
      <c r="AC486" s="959">
        <v>6.69</v>
      </c>
      <c r="AD486" s="959">
        <v>1.45</v>
      </c>
      <c r="AE486" s="959">
        <v>0.38</v>
      </c>
      <c r="AF486" s="959">
        <v>1.41</v>
      </c>
      <c r="AG486" s="959">
        <v>21.2</v>
      </c>
      <c r="AH486" s="959">
        <v>13</v>
      </c>
      <c r="AI486" s="959">
        <v>8.2799999999999994</v>
      </c>
      <c r="AJ486" s="959">
        <v>13.900000000000002</v>
      </c>
      <c r="AK486" s="959">
        <v>4.7</v>
      </c>
      <c r="AL486" s="969">
        <v>15630</v>
      </c>
      <c r="AM486" s="964">
        <v>1.6</v>
      </c>
      <c r="AN486" s="959">
        <v>0.42</v>
      </c>
      <c r="AO486" s="845">
        <f t="shared" si="128"/>
        <v>10.980403955652244</v>
      </c>
      <c r="AP486" s="846">
        <f t="shared" si="129"/>
        <v>17.774125928746415</v>
      </c>
      <c r="AQ486" s="680">
        <f t="shared" si="130"/>
        <v>-34.751252095239295</v>
      </c>
      <c r="AR486" s="745">
        <f>INDEX(Historical!$C$7:$C$1452,MATCH(B486,Historical!$B$7:$B$1452,0))*IF(AH486="n/a",1.03,IF(AH486&lt;0,1.01,IF(AH486&gt;10,1.1,(1+AH486/100))))</f>
        <v>1.2100000000000002</v>
      </c>
      <c r="AS486" s="678">
        <f t="shared" si="131"/>
        <v>1.3101880000000001</v>
      </c>
      <c r="AT486" s="678">
        <f t="shared" si="135"/>
        <v>1.3717668360000002</v>
      </c>
      <c r="AU486" s="678">
        <f t="shared" si="135"/>
        <v>1.436239877292</v>
      </c>
      <c r="AV486" s="678">
        <f t="shared" si="135"/>
        <v>1.5037431515247239</v>
      </c>
      <c r="AW486" s="745">
        <f t="shared" si="132"/>
        <v>6.831937864816723</v>
      </c>
      <c r="AX486" s="854">
        <f t="shared" si="133"/>
        <v>15.031766479244716</v>
      </c>
      <c r="AY486" s="1090">
        <v>1.19</v>
      </c>
      <c r="AZ486" s="964">
        <v>5.99</v>
      </c>
      <c r="BA486" s="964">
        <v>-32.64</v>
      </c>
      <c r="BB486" s="964">
        <v>-5.3199999999999994</v>
      </c>
      <c r="BC486" s="964">
        <v>-18.29</v>
      </c>
      <c r="BE486" s="701">
        <v>2011</v>
      </c>
      <c r="BF486" s="986" t="e">
        <f>#VALUE!</f>
        <v>#VALUE!</v>
      </c>
      <c r="BG486" s="972">
        <v>9.1</v>
      </c>
    </row>
    <row r="487" spans="1:59" ht="11.25" customHeight="1" x14ac:dyDescent="0.2">
      <c r="A487" s="566" t="s">
        <v>1449</v>
      </c>
      <c r="B487" s="651" t="s">
        <v>1450</v>
      </c>
      <c r="C487" s="1080" t="s">
        <v>109</v>
      </c>
      <c r="D487" s="1080" t="s">
        <v>4423</v>
      </c>
      <c r="E487" s="835">
        <v>8</v>
      </c>
      <c r="F487" s="554">
        <v>537</v>
      </c>
      <c r="G487" s="554" t="s">
        <v>107</v>
      </c>
      <c r="H487" s="554" t="s">
        <v>107</v>
      </c>
      <c r="I487" s="966">
        <v>33.81</v>
      </c>
      <c r="J487" s="745">
        <f t="shared" si="121"/>
        <v>6.9210292812777281</v>
      </c>
      <c r="K487" s="968">
        <v>0.19500000000000001</v>
      </c>
      <c r="L487" s="679">
        <v>12</v>
      </c>
      <c r="M487" s="736">
        <f t="shared" si="122"/>
        <v>2.34</v>
      </c>
      <c r="N487" s="644" t="s">
        <v>1065</v>
      </c>
      <c r="O487" s="838">
        <v>0.19</v>
      </c>
      <c r="P487" s="958">
        <v>43362</v>
      </c>
      <c r="Q487" s="958">
        <v>43388</v>
      </c>
      <c r="R487" s="736">
        <f t="shared" si="123"/>
        <v>2.6315789473684235</v>
      </c>
      <c r="S487" s="802">
        <f>IF(INDEX(Historical!$D$7:$D$1452,MATCH(B487,Historical!$B$7:$B$1452,0))=0,"n/a",(INDEX(Historical!$C$7:$C$1452,MATCH(B487,Historical!$B$7:$B$1452,0))/INDEX(Historical!$D$7:$D$1452,MATCH(B487,Historical!$B$7:$B$1452,0))-1)*100)</f>
        <v>2.7586206896552001</v>
      </c>
      <c r="T487" s="802">
        <f>IF(INDEX(Historical!$F$7:$F$1452,MATCH(B487,Historical!$B$7:$B$1452,0))=0,"n/a",((INDEX(Historical!$C$7:$C$1452,MATCH(B487,Historical!$B$7:$B$1452,0))/INDEX(Historical!$F$7:$F$1452,MATCH(B487,Historical!$B$7:$B$1452,0)))^(1/3)-1)*100)</f>
        <v>3.8591767548768807</v>
      </c>
      <c r="U487" s="802">
        <f>IF(INDEX(Historical!$I$7:$I$1452,MATCH(B487,Historical!$B$7:$B$1452,0))=0,"n/a",((INDEX(Historical!$C$7:$C$1452,MATCH(B487,Historical!$B$7:$B$1452,0))/INDEX(Historical!$I$7:$I$1452,MATCH(B487,Historical!$B$7:$B$1452,0)))^(1/5)-1)*100)</f>
        <v>5.5009288875074169</v>
      </c>
      <c r="V487" s="802">
        <f>IF(INDEX(Historical!$O$7:$O$1452,MATCH(B487,Historical!$B$7:$B$1452,0))=0,"n/a",((INDEX(Historical!$C$7:$C$1452,MATCH(B487,Historical!$B$7:$B$1452,0))/INDEX(Historical!$O$7:$O$1452,MATCH(B487,Historical!$B$7:$B$1452,0)))^(1/10)-1)*100)</f>
        <v>21.081100270254403</v>
      </c>
      <c r="W487" s="803">
        <f t="shared" si="124"/>
        <v>0.26094126098670811</v>
      </c>
      <c r="X487" s="804" t="str">
        <f t="shared" si="125"/>
        <v>n/a</v>
      </c>
      <c r="Y487" s="967"/>
      <c r="Z487" s="745">
        <f t="shared" si="126"/>
        <v>64.109589041095887</v>
      </c>
      <c r="AA487" s="678">
        <f t="shared" si="127"/>
        <v>9.2630136986301377</v>
      </c>
      <c r="AB487" s="679">
        <v>12</v>
      </c>
      <c r="AC487" s="959">
        <v>3.65</v>
      </c>
      <c r="AD487" s="959">
        <v>1.32</v>
      </c>
      <c r="AE487" s="959">
        <v>9.02</v>
      </c>
      <c r="AF487" s="959">
        <v>1.37</v>
      </c>
      <c r="AG487" s="959">
        <v>15.4</v>
      </c>
      <c r="AH487" s="959">
        <v>10.9</v>
      </c>
      <c r="AI487" s="959">
        <v>2.08</v>
      </c>
      <c r="AJ487" s="959">
        <v>-3.5000000000000004</v>
      </c>
      <c r="AK487" s="959">
        <v>7.0000000000000009</v>
      </c>
      <c r="AL487" s="969">
        <v>2070</v>
      </c>
      <c r="AM487" s="964">
        <v>5</v>
      </c>
      <c r="AN487" s="959">
        <v>0.63</v>
      </c>
      <c r="AO487" s="845">
        <f t="shared" si="128"/>
        <v>3.1589444701550082</v>
      </c>
      <c r="AP487" s="846">
        <f t="shared" si="129"/>
        <v>12.421958168785146</v>
      </c>
      <c r="AQ487" s="680">
        <f t="shared" si="130"/>
        <v>-24.899093755657898</v>
      </c>
      <c r="AR487" s="745">
        <f>INDEX(Historical!$C$7:$C$1452,MATCH(B487,Historical!$B$7:$B$1452,0))*IF(AH487="n/a",1.03,IF(AH487&lt;0,1.01,IF(AH487&gt;10,1.1,(1+AH487/100))))</f>
        <v>2.4585000000000004</v>
      </c>
      <c r="AS487" s="678">
        <f t="shared" si="131"/>
        <v>2.5096368</v>
      </c>
      <c r="AT487" s="678">
        <f t="shared" ref="AT487:AV506" si="136">IF($AK487="n/a",1.03*AS487,IF($AK487&lt;0,1.01*AS487,IF($AK487&gt;10,1.1*AS487,(1+$AK487/100)*AS487)))</f>
        <v>2.685311376</v>
      </c>
      <c r="AU487" s="678">
        <f t="shared" si="136"/>
        <v>2.8732831723200003</v>
      </c>
      <c r="AV487" s="678">
        <f t="shared" si="136"/>
        <v>3.0744129943824006</v>
      </c>
      <c r="AW487" s="745">
        <f t="shared" si="132"/>
        <v>13.601144342702401</v>
      </c>
      <c r="AX487" s="854">
        <f t="shared" si="133"/>
        <v>40.228170194328307</v>
      </c>
      <c r="AY487" s="1090">
        <v>0.88</v>
      </c>
      <c r="AZ487" s="964">
        <v>5.82</v>
      </c>
      <c r="BA487" s="964">
        <v>-16.46</v>
      </c>
      <c r="BB487" s="964">
        <v>-8.39</v>
      </c>
      <c r="BC487" s="964">
        <v>-10.75</v>
      </c>
      <c r="BE487" s="701">
        <v>2011</v>
      </c>
      <c r="BF487" s="986" t="e">
        <f>#VALUE!</f>
        <v>#VALUE!</v>
      </c>
      <c r="BG487" s="972">
        <v>9.1</v>
      </c>
    </row>
    <row r="488" spans="1:59" s="882" customFormat="1" ht="11.25" customHeight="1" x14ac:dyDescent="0.2">
      <c r="A488" s="740" t="s">
        <v>1453</v>
      </c>
      <c r="B488" s="890" t="s">
        <v>1454</v>
      </c>
      <c r="C488" s="1080" t="s">
        <v>109</v>
      </c>
      <c r="D488" s="1080" t="s">
        <v>4427</v>
      </c>
      <c r="E488" s="862">
        <v>9</v>
      </c>
      <c r="F488" s="554">
        <v>340</v>
      </c>
      <c r="G488" s="1179" t="s">
        <v>107</v>
      </c>
      <c r="H488" s="1179" t="s">
        <v>107</v>
      </c>
      <c r="I488" s="863">
        <v>26</v>
      </c>
      <c r="J488" s="864">
        <f t="shared" si="121"/>
        <v>3.8461538461538463</v>
      </c>
      <c r="K488" s="865">
        <v>0.25</v>
      </c>
      <c r="L488" s="866">
        <v>4</v>
      </c>
      <c r="M488" s="867">
        <f t="shared" si="122"/>
        <v>1</v>
      </c>
      <c r="N488" s="868" t="s">
        <v>191</v>
      </c>
      <c r="O488" s="1092">
        <v>0.23809523809523808</v>
      </c>
      <c r="P488" s="891">
        <v>43083</v>
      </c>
      <c r="Q488" s="891">
        <v>43103</v>
      </c>
      <c r="R488" s="867">
        <f t="shared" si="123"/>
        <v>5.0000000000000062</v>
      </c>
      <c r="S488" s="802">
        <f>IF(INDEX(Historical!$D$7:$D$1452,MATCH(B488,Historical!$B$7:$B$1452,0))=0,"n/a",(INDEX(Historical!$C$7:$C$1452,MATCH(B488,Historical!$B$7:$B$1452,0))/INDEX(Historical!$D$7:$D$1452,MATCH(B488,Historical!$B$7:$B$1452,0))-1)*100)</f>
        <v>11.111111111111116</v>
      </c>
      <c r="T488" s="802">
        <f>IF(INDEX(Historical!$F$7:$F$1452,MATCH(B488,Historical!$B$7:$B$1452,0))=0,"n/a",((INDEX(Historical!$C$7:$C$1452,MATCH(B488,Historical!$B$7:$B$1452,0))/INDEX(Historical!$F$7:$F$1452,MATCH(B488,Historical!$B$7:$B$1452,0)))^(1/3)-1)*100)</f>
        <v>12.624788044360603</v>
      </c>
      <c r="U488" s="802">
        <f>IF(INDEX(Historical!$I$7:$I$1452,MATCH(B488,Historical!$B$7:$B$1452,0))=0,"n/a",((INDEX(Historical!$C$7:$C$1452,MATCH(B488,Historical!$B$7:$B$1452,0))/INDEX(Historical!$I$7:$I$1452,MATCH(B488,Historical!$B$7:$B$1452,0)))^(1/5)-1)*100)</f>
        <v>14.869835499703509</v>
      </c>
      <c r="V488" s="802">
        <f>IF(INDEX(Historical!$O$7:$O$1452,MATCH(B488,Historical!$B$7:$B$1452,0))=0,"n/a",((INDEX(Historical!$C$7:$C$1452,MATCH(B488,Historical!$B$7:$B$1452,0))/INDEX(Historical!$O$7:$O$1452,MATCH(B488,Historical!$B$7:$B$1452,0)))^(1/10)-1)*100)</f>
        <v>12.068872384564933</v>
      </c>
      <c r="W488" s="871">
        <f t="shared" si="124"/>
        <v>1.2320815918743802</v>
      </c>
      <c r="X488" s="872" t="str">
        <f t="shared" si="125"/>
        <v>n/a</v>
      </c>
      <c r="Y488" s="1093" t="s">
        <v>443</v>
      </c>
      <c r="Z488" s="864" t="str">
        <f t="shared" si="126"/>
        <v>n/a</v>
      </c>
      <c r="AA488" s="874" t="str">
        <f t="shared" si="127"/>
        <v>n/a</v>
      </c>
      <c r="AB488" s="866">
        <v>12</v>
      </c>
      <c r="AC488" s="875" t="s">
        <v>138</v>
      </c>
      <c r="AD488" s="875" t="s">
        <v>138</v>
      </c>
      <c r="AE488" s="875" t="s">
        <v>138</v>
      </c>
      <c r="AF488" s="884" t="s">
        <v>138</v>
      </c>
      <c r="AG488" s="875" t="s">
        <v>138</v>
      </c>
      <c r="AH488" s="875" t="s">
        <v>138</v>
      </c>
      <c r="AI488" s="875" t="s">
        <v>138</v>
      </c>
      <c r="AJ488" s="875" t="s">
        <v>138</v>
      </c>
      <c r="AK488" s="875" t="s">
        <v>138</v>
      </c>
      <c r="AL488" s="876" t="s">
        <v>138</v>
      </c>
      <c r="AM488" s="877" t="s">
        <v>138</v>
      </c>
      <c r="AN488" s="875" t="s">
        <v>138</v>
      </c>
      <c r="AO488" s="878" t="str">
        <f t="shared" si="128"/>
        <v>n/a</v>
      </c>
      <c r="AP488" s="879">
        <f t="shared" si="129"/>
        <v>18.715989345857356</v>
      </c>
      <c r="AQ488" s="880" t="str">
        <f t="shared" si="130"/>
        <v>n/a</v>
      </c>
      <c r="AR488" s="745">
        <f>INDEX(Historical!$C$7:$C$1452,MATCH(B488,Historical!$B$7:$B$1452,0))*IF(AH488="n/a",1.03,IF(AH488&lt;0,1.01,IF(AH488&gt;10,1.1,(1+AH488/100))))</f>
        <v>0.98095238095238091</v>
      </c>
      <c r="AS488" s="874">
        <f t="shared" si="131"/>
        <v>1.0103809523809524</v>
      </c>
      <c r="AT488" s="874">
        <f t="shared" si="136"/>
        <v>1.0406923809523809</v>
      </c>
      <c r="AU488" s="874">
        <f t="shared" si="136"/>
        <v>1.0719131523809524</v>
      </c>
      <c r="AV488" s="874">
        <f t="shared" si="136"/>
        <v>1.104070546952381</v>
      </c>
      <c r="AW488" s="864">
        <f t="shared" si="132"/>
        <v>5.208009413619048</v>
      </c>
      <c r="AX488" s="881">
        <f t="shared" si="133"/>
        <v>20.030805436996339</v>
      </c>
      <c r="AY488" s="1091" t="s">
        <v>138</v>
      </c>
      <c r="AZ488" s="877" t="s">
        <v>138</v>
      </c>
      <c r="BA488" s="877" t="s">
        <v>138</v>
      </c>
      <c r="BB488" s="877" t="s">
        <v>138</v>
      </c>
      <c r="BC488" s="877" t="s">
        <v>138</v>
      </c>
      <c r="BD488" s="1007" t="s">
        <v>4351</v>
      </c>
      <c r="BE488" s="701">
        <v>2010</v>
      </c>
      <c r="BF488" s="986" t="e">
        <f>#VALUE!</f>
        <v>#VALUE!</v>
      </c>
      <c r="BG488" s="938" t="s">
        <v>138</v>
      </c>
    </row>
    <row r="489" spans="1:59" ht="11.25" customHeight="1" x14ac:dyDescent="0.2">
      <c r="A489" s="645" t="s">
        <v>1455</v>
      </c>
      <c r="B489" s="651" t="s">
        <v>1456</v>
      </c>
      <c r="C489" s="1080" t="s">
        <v>109</v>
      </c>
      <c r="D489" s="1080" t="s">
        <v>4411</v>
      </c>
      <c r="E489" s="835">
        <v>6</v>
      </c>
      <c r="F489" s="554">
        <v>713</v>
      </c>
      <c r="G489" s="554" t="s">
        <v>107</v>
      </c>
      <c r="H489" s="554" t="s">
        <v>107</v>
      </c>
      <c r="I489" s="966">
        <v>5.62</v>
      </c>
      <c r="J489" s="745">
        <f t="shared" si="121"/>
        <v>8.5409252669039137</v>
      </c>
      <c r="K489" s="968">
        <v>0.12</v>
      </c>
      <c r="L489" s="679">
        <v>4</v>
      </c>
      <c r="M489" s="736">
        <f t="shared" si="122"/>
        <v>0.48</v>
      </c>
      <c r="N489" s="644" t="s">
        <v>221</v>
      </c>
      <c r="O489" s="838">
        <v>0.11</v>
      </c>
      <c r="P489" s="958">
        <v>43199</v>
      </c>
      <c r="Q489" s="958">
        <v>43206</v>
      </c>
      <c r="R489" s="736">
        <f t="shared" si="123"/>
        <v>9.0909090909090864</v>
      </c>
      <c r="S489" s="802">
        <f>IF(INDEX(Historical!$D$7:$D$1452,MATCH(B489,Historical!$B$7:$B$1452,0))=0,"n/a",(INDEX(Historical!$C$7:$C$1452,MATCH(B489,Historical!$B$7:$B$1452,0))/INDEX(Historical!$D$7:$D$1452,MATCH(B489,Historical!$B$7:$B$1452,0))-1)*100)</f>
        <v>13.888888888888884</v>
      </c>
      <c r="T489" s="802">
        <f>IF(INDEX(Historical!$F$7:$F$1452,MATCH(B489,Historical!$B$7:$B$1452,0))=0,"n/a",((INDEX(Historical!$C$7:$C$1452,MATCH(B489,Historical!$B$7:$B$1452,0))/INDEX(Historical!$F$7:$F$1452,MATCH(B489,Historical!$B$7:$B$1452,0)))^(1/3)-1)*100)</f>
        <v>34.105002459104597</v>
      </c>
      <c r="U489" s="802" t="str">
        <f>IF(INDEX(Historical!$I$7:$I$1452,MATCH(B489,Historical!$B$7:$B$1452,0))=0,"n/a",((INDEX(Historical!$C$7:$C$1452,MATCH(B489,Historical!$B$7:$B$1452,0))/INDEX(Historical!$I$7:$I$1452,MATCH(B489,Historical!$B$7:$B$1452,0)))^(1/5)-1)*100)</f>
        <v>n/a</v>
      </c>
      <c r="V489" s="802" t="str">
        <f>IF(INDEX(Historical!$O$7:$O$1452,MATCH(B489,Historical!$B$7:$B$1452,0))=0,"n/a",((INDEX(Historical!$C$7:$C$1452,MATCH(B489,Historical!$B$7:$B$1452,0))/INDEX(Historical!$O$7:$O$1452,MATCH(B489,Historical!$B$7:$B$1452,0)))^(1/10)-1)*100)</f>
        <v>n/a</v>
      </c>
      <c r="W489" s="803" t="str">
        <f t="shared" si="124"/>
        <v>n/a</v>
      </c>
      <c r="X489" s="804" t="str">
        <f t="shared" si="125"/>
        <v>n/a</v>
      </c>
      <c r="Y489" s="967" t="s">
        <v>4072</v>
      </c>
      <c r="Z489" s="745">
        <f t="shared" si="126"/>
        <v>102.12765957446808</v>
      </c>
      <c r="AA489" s="678">
        <f t="shared" si="127"/>
        <v>11.957446808510639</v>
      </c>
      <c r="AB489" s="679">
        <v>12</v>
      </c>
      <c r="AC489" s="959">
        <v>0.47</v>
      </c>
      <c r="AD489" s="959" t="s">
        <v>138</v>
      </c>
      <c r="AE489" s="959">
        <v>7.84</v>
      </c>
      <c r="AF489" s="959">
        <v>1.56</v>
      </c>
      <c r="AG489" s="959">
        <v>15.5</v>
      </c>
      <c r="AH489" s="959">
        <v>13.4</v>
      </c>
      <c r="AI489" s="959">
        <v>16.329999999999998</v>
      </c>
      <c r="AJ489" s="959">
        <v>36.299999999999997</v>
      </c>
      <c r="AK489" s="959" t="s">
        <v>138</v>
      </c>
      <c r="AL489" s="969">
        <v>53.33</v>
      </c>
      <c r="AM489" s="964">
        <v>26.200000000000003</v>
      </c>
      <c r="AN489" s="959">
        <v>0</v>
      </c>
      <c r="AO489" s="845" t="str">
        <f t="shared" si="128"/>
        <v>n/a</v>
      </c>
      <c r="AP489" s="846" t="str">
        <f t="shared" si="129"/>
        <v>n/a</v>
      </c>
      <c r="AQ489" s="680">
        <f t="shared" si="130"/>
        <v>-8.9478366325065899</v>
      </c>
      <c r="AR489" s="745">
        <f>INDEX(Historical!$C$7:$C$1452,MATCH(B489,Historical!$B$7:$B$1452,0))*IF(AH489="n/a",1.03,IF(AH489&lt;0,1.01,IF(AH489&gt;10,1.1,(1+AH489/100))))</f>
        <v>0.45100000000000001</v>
      </c>
      <c r="AS489" s="678">
        <f t="shared" si="131"/>
        <v>0.49610000000000004</v>
      </c>
      <c r="AT489" s="678">
        <f t="shared" si="136"/>
        <v>0.51098300000000008</v>
      </c>
      <c r="AU489" s="678">
        <f t="shared" si="136"/>
        <v>0.52631249000000013</v>
      </c>
      <c r="AV489" s="678">
        <f t="shared" si="136"/>
        <v>0.5421018647000001</v>
      </c>
      <c r="AW489" s="745">
        <f t="shared" si="132"/>
        <v>2.5264973547000005</v>
      </c>
      <c r="AX489" s="854">
        <f t="shared" si="133"/>
        <v>44.955468944839865</v>
      </c>
      <c r="AY489" s="1090">
        <v>0.48</v>
      </c>
      <c r="AZ489" s="964">
        <v>5.24</v>
      </c>
      <c r="BA489" s="964">
        <v>-29.75</v>
      </c>
      <c r="BB489" s="964">
        <v>-5.4399999999999995</v>
      </c>
      <c r="BC489" s="964">
        <v>-16.13</v>
      </c>
      <c r="BE489" s="701">
        <v>2013</v>
      </c>
      <c r="BF489" s="986" t="e">
        <f>#VALUE!</f>
        <v>#VALUE!</v>
      </c>
      <c r="BG489" s="972">
        <v>7.7</v>
      </c>
    </row>
    <row r="490" spans="1:59" ht="11.25" customHeight="1" x14ac:dyDescent="0.2">
      <c r="A490" s="645" t="s">
        <v>1457</v>
      </c>
      <c r="B490" s="651" t="s">
        <v>1458</v>
      </c>
      <c r="C490" s="1080" t="s">
        <v>113</v>
      </c>
      <c r="D490" s="1080" t="s">
        <v>4450</v>
      </c>
      <c r="E490" s="835">
        <v>8</v>
      </c>
      <c r="F490" s="554">
        <v>503</v>
      </c>
      <c r="G490" s="554" t="s">
        <v>107</v>
      </c>
      <c r="H490" s="554" t="s">
        <v>107</v>
      </c>
      <c r="I490" s="966">
        <v>64.8</v>
      </c>
      <c r="J490" s="745">
        <f t="shared" si="121"/>
        <v>3.117283950617284</v>
      </c>
      <c r="K490" s="968">
        <v>1.01</v>
      </c>
      <c r="L490" s="679">
        <v>2</v>
      </c>
      <c r="M490" s="736">
        <f t="shared" si="122"/>
        <v>2.02</v>
      </c>
      <c r="N490" s="644" t="s">
        <v>1371</v>
      </c>
      <c r="O490" s="838">
        <v>0.93</v>
      </c>
      <c r="P490" s="958">
        <v>43251</v>
      </c>
      <c r="Q490" s="958">
        <v>43266</v>
      </c>
      <c r="R490" s="736">
        <f t="shared" si="123"/>
        <v>8.6021505376344045</v>
      </c>
      <c r="S490" s="802">
        <f>IF(INDEX(Historical!$D$7:$D$1452,MATCH(B490,Historical!$B$7:$B$1452,0))=0,"n/a",(INDEX(Historical!$C$7:$C$1452,MATCH(B490,Historical!$B$7:$B$1452,0))/INDEX(Historical!$D$7:$D$1452,MATCH(B490,Historical!$B$7:$B$1452,0))-1)*100)</f>
        <v>12.048192771084354</v>
      </c>
      <c r="T490" s="802">
        <f>IF(INDEX(Historical!$F$7:$F$1452,MATCH(B490,Historical!$B$7:$B$1452,0))=0,"n/a",((INDEX(Historical!$C$7:$C$1452,MATCH(B490,Historical!$B$7:$B$1452,0))/INDEX(Historical!$F$7:$F$1452,MATCH(B490,Historical!$B$7:$B$1452,0)))^(1/3)-1)*100)</f>
        <v>23.811871844264452</v>
      </c>
      <c r="U490" s="802">
        <f>IF(INDEX(Historical!$I$7:$I$1452,MATCH(B490,Historical!$B$7:$B$1452,0))=0,"n/a",((INDEX(Historical!$C$7:$C$1452,MATCH(B490,Historical!$B$7:$B$1452,0))/INDEX(Historical!$I$7:$I$1452,MATCH(B490,Historical!$B$7:$B$1452,0)))^(1/5)-1)*100)</f>
        <v>16.68174046792663</v>
      </c>
      <c r="V490" s="802">
        <f>IF(INDEX(Historical!$O$7:$O$1452,MATCH(B490,Historical!$B$7:$B$1452,0))=0,"n/a",((INDEX(Historical!$C$7:$C$1452,MATCH(B490,Historical!$B$7:$B$1452,0))/INDEX(Historical!$O$7:$O$1452,MATCH(B490,Historical!$B$7:$B$1452,0)))^(1/10)-1)*100)</f>
        <v>10.424739995488853</v>
      </c>
      <c r="W490" s="803">
        <f t="shared" si="124"/>
        <v>1.6002068612881855</v>
      </c>
      <c r="X490" s="804">
        <f t="shared" si="125"/>
        <v>0.73165528368099253</v>
      </c>
      <c r="Y490" s="967"/>
      <c r="Z490" s="745">
        <f t="shared" si="126"/>
        <v>24.876847290640399</v>
      </c>
      <c r="AA490" s="678">
        <f t="shared" si="127"/>
        <v>7.9802955665024635</v>
      </c>
      <c r="AB490" s="679">
        <v>12</v>
      </c>
      <c r="AC490" s="959">
        <v>8.1199999999999992</v>
      </c>
      <c r="AD490" s="959">
        <v>1.34</v>
      </c>
      <c r="AE490" s="959">
        <v>0.18</v>
      </c>
      <c r="AF490" s="959">
        <v>1.53</v>
      </c>
      <c r="AG490" s="959">
        <v>22.1</v>
      </c>
      <c r="AH490" s="959">
        <v>10</v>
      </c>
      <c r="AI490" s="959">
        <v>-4.12</v>
      </c>
      <c r="AJ490" s="959">
        <v>22.8</v>
      </c>
      <c r="AK490" s="959">
        <v>5.9499999999999993</v>
      </c>
      <c r="AL490" s="969">
        <v>4100</v>
      </c>
      <c r="AM490" s="964">
        <v>0.54999999999999993</v>
      </c>
      <c r="AN490" s="959">
        <v>0.4</v>
      </c>
      <c r="AO490" s="845">
        <f t="shared" si="128"/>
        <v>11.818728852041453</v>
      </c>
      <c r="AP490" s="846">
        <f t="shared" si="129"/>
        <v>19.799024418543915</v>
      </c>
      <c r="AQ490" s="680">
        <f t="shared" si="130"/>
        <v>-26.33453329258224</v>
      </c>
      <c r="AR490" s="745">
        <f>INDEX(Historical!$C$7:$C$1452,MATCH(B490,Historical!$B$7:$B$1452,0))*IF(AH490="n/a",1.03,IF(AH490&lt;0,1.01,IF(AH490&gt;10,1.1,(1+AH490/100))))</f>
        <v>2.0460000000000003</v>
      </c>
      <c r="AS490" s="678">
        <f t="shared" si="131"/>
        <v>2.0664600000000002</v>
      </c>
      <c r="AT490" s="678">
        <f t="shared" si="136"/>
        <v>2.1894143700000002</v>
      </c>
      <c r="AU490" s="678">
        <f t="shared" si="136"/>
        <v>2.319684525015</v>
      </c>
      <c r="AV490" s="678">
        <f t="shared" si="136"/>
        <v>2.4577057542533924</v>
      </c>
      <c r="AW490" s="745">
        <f t="shared" si="132"/>
        <v>11.079264649268392</v>
      </c>
      <c r="AX490" s="854">
        <f t="shared" si="133"/>
        <v>17.097630631587027</v>
      </c>
      <c r="AY490" s="1090">
        <v>1.29</v>
      </c>
      <c r="AZ490" s="964">
        <v>5.25</v>
      </c>
      <c r="BA490" s="964">
        <v>-52.680000000000007</v>
      </c>
      <c r="BB490" s="964">
        <v>-13.750000000000002</v>
      </c>
      <c r="BC490" s="964">
        <v>-27.6</v>
      </c>
      <c r="BE490" s="701">
        <v>2011</v>
      </c>
      <c r="BF490" s="986" t="e">
        <f>#VALUE!</f>
        <v>#VALUE!</v>
      </c>
      <c r="BG490" s="972">
        <v>7.0000000000000009</v>
      </c>
    </row>
    <row r="491" spans="1:59" ht="11.25" customHeight="1" x14ac:dyDescent="0.2">
      <c r="A491" s="805" t="s">
        <v>4249</v>
      </c>
      <c r="B491" s="899" t="s">
        <v>4246</v>
      </c>
      <c r="C491" s="1080" t="s">
        <v>109</v>
      </c>
      <c r="D491" s="1080" t="s">
        <v>119</v>
      </c>
      <c r="E491" s="835">
        <v>5</v>
      </c>
      <c r="F491" s="554">
        <v>859</v>
      </c>
      <c r="G491" s="554" t="s">
        <v>107</v>
      </c>
      <c r="H491" s="554" t="s">
        <v>107</v>
      </c>
      <c r="I491" s="973">
        <v>14.19</v>
      </c>
      <c r="J491" s="745">
        <f t="shared" si="121"/>
        <v>7.0472163495419311</v>
      </c>
      <c r="K491" s="566">
        <v>0.25</v>
      </c>
      <c r="L491" s="554">
        <v>4</v>
      </c>
      <c r="M491" s="736">
        <f t="shared" si="122"/>
        <v>1</v>
      </c>
      <c r="N491" s="554" t="s">
        <v>329</v>
      </c>
      <c r="O491" s="685">
        <v>0.22</v>
      </c>
      <c r="P491" s="725">
        <v>43423</v>
      </c>
      <c r="Q491" s="725">
        <v>43453</v>
      </c>
      <c r="R491" s="736">
        <f t="shared" si="123"/>
        <v>13.636363636363635</v>
      </c>
      <c r="S491" s="802">
        <f>IF(INDEX(Historical!$D$7:$D$1452,MATCH(B491,Historical!$B$7:$B$1452,0))=0,"n/a",(INDEX(Historical!$C$7:$C$1452,MATCH(B491,Historical!$B$7:$B$1452,0))/INDEX(Historical!$D$7:$D$1452,MATCH(B491,Historical!$B$7:$B$1452,0))-1)*100)</f>
        <v>10.810810810810811</v>
      </c>
      <c r="T491" s="802">
        <f>IF(INDEX(Historical!$F$7:$F$1452,MATCH(B491,Historical!$B$7:$B$1452,0))=0,"n/a",((INDEX(Historical!$C$7:$C$1452,MATCH(B491,Historical!$B$7:$B$1452,0))/INDEX(Historical!$F$7:$F$1452,MATCH(B491,Historical!$B$7:$B$1452,0)))^(1/3)-1)*100)</f>
        <v>12.887623975499697</v>
      </c>
      <c r="U491" s="802">
        <f>IF(INDEX(Historical!$I$7:$I$1452,MATCH(B491,Historical!$B$7:$B$1452,0))=0,"n/a",((INDEX(Historical!$C$7:$C$1452,MATCH(B491,Historical!$B$7:$B$1452,0))/INDEX(Historical!$I$7:$I$1452,MATCH(B491,Historical!$B$7:$B$1452,0)))^(1/5)-1)*100)</f>
        <v>9.5373176577513874</v>
      </c>
      <c r="V491" s="802">
        <f>IF(INDEX(Historical!$O$7:$O$1452,MATCH(B491,Historical!$B$7:$B$1452,0))=0,"n/a",((INDEX(Historical!$C$7:$C$1452,MATCH(B491,Historical!$B$7:$B$1452,0))/INDEX(Historical!$O$7:$O$1452,MATCH(B491,Historical!$B$7:$B$1452,0)))^(1/10)-1)*100)</f>
        <v>-0.70368811070206094</v>
      </c>
      <c r="W491" s="803" t="str">
        <f t="shared" si="124"/>
        <v>n/a</v>
      </c>
      <c r="X491" s="804">
        <f t="shared" si="125"/>
        <v>1.3432841771480828</v>
      </c>
      <c r="Y491" s="746" t="s">
        <v>4480</v>
      </c>
      <c r="Z491" s="745">
        <f t="shared" si="126"/>
        <v>93.45794392523365</v>
      </c>
      <c r="AA491" s="678">
        <f t="shared" si="127"/>
        <v>13.261682242990654</v>
      </c>
      <c r="AB491" s="679">
        <v>12</v>
      </c>
      <c r="AC491" s="972">
        <v>1.07</v>
      </c>
      <c r="AD491" s="972">
        <v>1.5</v>
      </c>
      <c r="AE491" s="959">
        <v>0.83</v>
      </c>
      <c r="AF491" s="959">
        <v>0.94</v>
      </c>
      <c r="AG491" s="959">
        <v>6.2</v>
      </c>
      <c r="AH491" s="959">
        <v>-13.5</v>
      </c>
      <c r="AI491" s="959">
        <v>4.75</v>
      </c>
      <c r="AJ491" s="782">
        <v>7.1</v>
      </c>
      <c r="AK491" s="782">
        <v>8.82</v>
      </c>
      <c r="AL491" s="972">
        <v>28350</v>
      </c>
      <c r="AM491" s="972">
        <v>0.01</v>
      </c>
      <c r="AN491" s="972">
        <v>0.33</v>
      </c>
      <c r="AO491" s="845">
        <f t="shared" si="128"/>
        <v>3.3228517643026638</v>
      </c>
      <c r="AP491" s="846">
        <f t="shared" si="129"/>
        <v>16.584534007293318</v>
      </c>
      <c r="AQ491" s="680">
        <f t="shared" si="130"/>
        <v>-25.565893992930576</v>
      </c>
      <c r="AR491" s="745">
        <f>INDEX(Historical!$C$7:$C$1452,MATCH(B491,Historical!$B$7:$B$1452,0))*IF(AH491="n/a",1.03,IF(AH491&lt;0,1.01,IF(AH491&gt;10,1.1,(1+AH491/100))))</f>
        <v>0.82819999999999994</v>
      </c>
      <c r="AS491" s="678">
        <f t="shared" si="131"/>
        <v>0.86753950000000002</v>
      </c>
      <c r="AT491" s="678">
        <f t="shared" si="136"/>
        <v>0.94405648390000008</v>
      </c>
      <c r="AU491" s="678">
        <f t="shared" si="136"/>
        <v>1.0273222657799801</v>
      </c>
      <c r="AV491" s="678">
        <f t="shared" si="136"/>
        <v>1.1179320896217744</v>
      </c>
      <c r="AW491" s="745">
        <f t="shared" si="132"/>
        <v>4.7850503393017547</v>
      </c>
      <c r="AX491" s="854">
        <f t="shared" si="133"/>
        <v>33.721284984508493</v>
      </c>
      <c r="AY491" s="831">
        <v>1.28</v>
      </c>
      <c r="AZ491" s="959">
        <v>6.45</v>
      </c>
      <c r="BA491" s="959">
        <v>-35.97</v>
      </c>
      <c r="BB491" s="959">
        <v>-9.56</v>
      </c>
      <c r="BC491" s="959">
        <v>-19.850000000000001</v>
      </c>
      <c r="BE491" s="701">
        <v>2014</v>
      </c>
      <c r="BF491" s="986" t="e">
        <f>#VALUE!</f>
        <v>#VALUE!</v>
      </c>
      <c r="BG491" s="972">
        <v>0.3</v>
      </c>
    </row>
    <row r="492" spans="1:59" ht="11.25" customHeight="1" x14ac:dyDescent="0.2">
      <c r="A492" s="645" t="s">
        <v>1459</v>
      </c>
      <c r="B492" s="651" t="s">
        <v>1460</v>
      </c>
      <c r="C492" s="1080" t="s">
        <v>180</v>
      </c>
      <c r="D492" s="1080" t="s">
        <v>4425</v>
      </c>
      <c r="E492" s="835">
        <v>8</v>
      </c>
      <c r="F492" s="554">
        <v>448</v>
      </c>
      <c r="G492" s="554" t="s">
        <v>38</v>
      </c>
      <c r="H492" s="554" t="s">
        <v>38</v>
      </c>
      <c r="I492" s="966">
        <v>59.01</v>
      </c>
      <c r="J492" s="745">
        <f t="shared" si="121"/>
        <v>3.118115573631588</v>
      </c>
      <c r="K492" s="968">
        <v>0.46</v>
      </c>
      <c r="L492" s="679">
        <v>4</v>
      </c>
      <c r="M492" s="736">
        <f t="shared" si="122"/>
        <v>1.84</v>
      </c>
      <c r="N492" s="644" t="s">
        <v>112</v>
      </c>
      <c r="O492" s="838">
        <v>0.4</v>
      </c>
      <c r="P492" s="695">
        <v>43151</v>
      </c>
      <c r="Q492" s="695">
        <v>43171</v>
      </c>
      <c r="R492" s="736">
        <f t="shared" si="123"/>
        <v>15</v>
      </c>
      <c r="S492" s="802">
        <f>IF(INDEX(Historical!$D$7:$D$1452,MATCH(B492,Historical!$B$7:$B$1452,0))=0,"n/a",(INDEX(Historical!$C$7:$C$1452,MATCH(B492,Historical!$B$7:$B$1452,0))/INDEX(Historical!$D$7:$D$1452,MATCH(B492,Historical!$B$7:$B$1452,0))-1)*100)</f>
        <v>11.764705882352944</v>
      </c>
      <c r="T492" s="802">
        <f>IF(INDEX(Historical!$F$7:$F$1452,MATCH(B492,Historical!$B$7:$B$1452,0))=0,"n/a",((INDEX(Historical!$C$7:$C$1452,MATCH(B492,Historical!$B$7:$B$1452,0))/INDEX(Historical!$F$7:$F$1452,MATCH(B492,Historical!$B$7:$B$1452,0)))^(1/3)-1)*100)</f>
        <v>18.218448001194499</v>
      </c>
      <c r="U492" s="802">
        <f>IF(INDEX(Historical!$I$7:$I$1452,MATCH(B492,Historical!$B$7:$B$1452,0))=0,"n/a",((INDEX(Historical!$C$7:$C$1452,MATCH(B492,Historical!$B$7:$B$1452,0))/INDEX(Historical!$I$7:$I$1452,MATCH(B492,Historical!$B$7:$B$1452,0)))^(1/5)-1)*100)</f>
        <v>20.431048521198434</v>
      </c>
      <c r="V492" s="802" t="str">
        <f>IF(INDEX(Historical!$O$7:$O$1452,MATCH(B492,Historical!$B$7:$B$1452,0))=0,"n/a",((INDEX(Historical!$C$7:$C$1452,MATCH(B492,Historical!$B$7:$B$1452,0))/INDEX(Historical!$O$7:$O$1452,MATCH(B492,Historical!$B$7:$B$1452,0)))^(1/10)-1)*100)</f>
        <v>n/a</v>
      </c>
      <c r="W492" s="803" t="str">
        <f t="shared" si="124"/>
        <v>n/a</v>
      </c>
      <c r="X492" s="804" t="str">
        <f t="shared" si="125"/>
        <v>n/a</v>
      </c>
      <c r="Y492" s="967"/>
      <c r="Z492" s="745">
        <f t="shared" si="126"/>
        <v>36.726546906187629</v>
      </c>
      <c r="AA492" s="678">
        <f t="shared" si="127"/>
        <v>11.778443113772456</v>
      </c>
      <c r="AB492" s="679">
        <v>12</v>
      </c>
      <c r="AC492" s="959">
        <v>5.01</v>
      </c>
      <c r="AD492" s="959">
        <v>0.3</v>
      </c>
      <c r="AE492" s="959">
        <v>0.5</v>
      </c>
      <c r="AF492" s="959">
        <v>1.75</v>
      </c>
      <c r="AG492" s="959">
        <v>26</v>
      </c>
      <c r="AH492" s="959">
        <v>70.3</v>
      </c>
      <c r="AI492" s="959">
        <v>47.06</v>
      </c>
      <c r="AJ492" s="959">
        <v>-5.3</v>
      </c>
      <c r="AK492" s="959">
        <v>39.629999999999995</v>
      </c>
      <c r="AL492" s="969">
        <v>42580</v>
      </c>
      <c r="AM492" s="964">
        <v>0.4</v>
      </c>
      <c r="AN492" s="959">
        <v>1.22</v>
      </c>
      <c r="AO492" s="845">
        <f t="shared" si="128"/>
        <v>11.770720981057567</v>
      </c>
      <c r="AP492" s="846">
        <f t="shared" si="129"/>
        <v>23.549164094830022</v>
      </c>
      <c r="AQ492" s="680">
        <f t="shared" si="130"/>
        <v>-4.2868279142734167</v>
      </c>
      <c r="AR492" s="745">
        <f>INDEX(Historical!$C$7:$C$1452,MATCH(B492,Historical!$B$7:$B$1452,0))*IF(AH492="n/a",1.03,IF(AH492&lt;0,1.01,IF(AH492&gt;10,1.1,(1+AH492/100))))</f>
        <v>1.6720000000000002</v>
      </c>
      <c r="AS492" s="678">
        <f t="shared" si="131"/>
        <v>1.8392000000000004</v>
      </c>
      <c r="AT492" s="678">
        <f t="shared" si="136"/>
        <v>2.0231200000000005</v>
      </c>
      <c r="AU492" s="678">
        <f t="shared" si="136"/>
        <v>2.2254320000000005</v>
      </c>
      <c r="AV492" s="678">
        <f t="shared" si="136"/>
        <v>2.4479752000000006</v>
      </c>
      <c r="AW492" s="745">
        <f t="shared" si="132"/>
        <v>10.207727200000003</v>
      </c>
      <c r="AX492" s="854">
        <f t="shared" si="133"/>
        <v>17.298300627012374</v>
      </c>
      <c r="AY492" s="1090">
        <v>1.31</v>
      </c>
      <c r="AZ492" s="964">
        <v>8.6900000000000013</v>
      </c>
      <c r="BA492" s="964">
        <v>-33.28</v>
      </c>
      <c r="BB492" s="964">
        <v>-9.32</v>
      </c>
      <c r="BC492" s="964">
        <v>-20.78</v>
      </c>
      <c r="BE492" s="701">
        <v>2011</v>
      </c>
      <c r="BF492" s="986" t="e">
        <f>#VALUE!</f>
        <v>#VALUE!</v>
      </c>
      <c r="BG492" s="972">
        <v>7.5</v>
      </c>
    </row>
    <row r="493" spans="1:59" ht="11.25" customHeight="1" x14ac:dyDescent="0.2">
      <c r="A493" s="645" t="s">
        <v>3900</v>
      </c>
      <c r="B493" s="651" t="s">
        <v>3901</v>
      </c>
      <c r="C493" s="1080" t="s">
        <v>4431</v>
      </c>
      <c r="D493" s="1080" t="s">
        <v>1789</v>
      </c>
      <c r="E493" s="835">
        <v>5</v>
      </c>
      <c r="F493" s="554">
        <v>790</v>
      </c>
      <c r="G493" s="554" t="s">
        <v>107</v>
      </c>
      <c r="H493" s="554" t="s">
        <v>107</v>
      </c>
      <c r="I493" s="966">
        <v>39.5</v>
      </c>
      <c r="J493" s="745">
        <f t="shared" si="121"/>
        <v>1.5189873417721518</v>
      </c>
      <c r="K493" s="968">
        <v>0.15</v>
      </c>
      <c r="L493" s="679">
        <v>4</v>
      </c>
      <c r="M493" s="736">
        <f t="shared" si="122"/>
        <v>0.6</v>
      </c>
      <c r="N493" s="644" t="s">
        <v>150</v>
      </c>
      <c r="O493" s="838">
        <v>0.125</v>
      </c>
      <c r="P493" s="958">
        <v>43161</v>
      </c>
      <c r="Q493" s="958">
        <v>43174</v>
      </c>
      <c r="R493" s="736">
        <f t="shared" si="123"/>
        <v>19.999999999999996</v>
      </c>
      <c r="S493" s="802">
        <f>IF(INDEX(Historical!$D$7:$D$1452,MATCH(B493,Historical!$B$7:$B$1452,0))=0,"n/a",(INDEX(Historical!$C$7:$C$1452,MATCH(B493,Historical!$B$7:$B$1452,0))/INDEX(Historical!$D$7:$D$1452,MATCH(B493,Historical!$B$7:$B$1452,0))-1)*100)</f>
        <v>11.111111111111116</v>
      </c>
      <c r="T493" s="802">
        <f>IF(INDEX(Historical!$F$7:$F$1452,MATCH(B493,Historical!$B$7:$B$1452,0))=0,"n/a",((INDEX(Historical!$C$7:$C$1452,MATCH(B493,Historical!$B$7:$B$1452,0))/INDEX(Historical!$F$7:$F$1452,MATCH(B493,Historical!$B$7:$B$1452,0)))^(1/3)-1)*100)</f>
        <v>10.557809853526301</v>
      </c>
      <c r="U493" s="802">
        <f>IF(INDEX(Historical!$I$7:$I$1452,MATCH(B493,Historical!$B$7:$B$1452,0))=0,"n/a",((INDEX(Historical!$C$7:$C$1452,MATCH(B493,Historical!$B$7:$B$1452,0))/INDEX(Historical!$I$7:$I$1452,MATCH(B493,Historical!$B$7:$B$1452,0)))^(1/5)-1)*100)</f>
        <v>8.0185187303563499</v>
      </c>
      <c r="V493" s="802">
        <f>IF(INDEX(Historical!$O$7:$O$1452,MATCH(B493,Historical!$B$7:$B$1452,0))=0,"n/a",((INDEX(Historical!$C$7:$C$1452,MATCH(B493,Historical!$B$7:$B$1452,0))/INDEX(Historical!$O$7:$O$1452,MATCH(B493,Historical!$B$7:$B$1452,0)))^(1/10)-1)*100)</f>
        <v>3.9319579005208327</v>
      </c>
      <c r="W493" s="803">
        <f t="shared" si="124"/>
        <v>2.039319579005209</v>
      </c>
      <c r="X493" s="804">
        <f t="shared" si="125"/>
        <v>0.40910809848756885</v>
      </c>
      <c r="Y493" s="967"/>
      <c r="Z493" s="745">
        <f t="shared" si="126"/>
        <v>29.702970297029701</v>
      </c>
      <c r="AA493" s="678">
        <f t="shared" si="127"/>
        <v>19.554455445544555</v>
      </c>
      <c r="AB493" s="679">
        <v>12</v>
      </c>
      <c r="AC493" s="959">
        <v>2.02</v>
      </c>
      <c r="AD493" s="959">
        <v>1.3</v>
      </c>
      <c r="AE493" s="959">
        <v>1.63</v>
      </c>
      <c r="AF493" s="959">
        <v>2.2999999999999998</v>
      </c>
      <c r="AG493" s="959">
        <v>17.2</v>
      </c>
      <c r="AH493" s="959">
        <v>13.600000000000001</v>
      </c>
      <c r="AI493" s="959">
        <v>9.58</v>
      </c>
      <c r="AJ493" s="959">
        <v>19.600000000000001</v>
      </c>
      <c r="AK493" s="959">
        <v>15</v>
      </c>
      <c r="AL493" s="969">
        <v>1130</v>
      </c>
      <c r="AM493" s="964">
        <v>2.1</v>
      </c>
      <c r="AN493" s="959">
        <v>0.63</v>
      </c>
      <c r="AO493" s="845">
        <f t="shared" si="128"/>
        <v>-10.016949373416054</v>
      </c>
      <c r="AP493" s="846">
        <f t="shared" si="129"/>
        <v>9.537506072128501</v>
      </c>
      <c r="AQ493" s="680">
        <f t="shared" si="130"/>
        <v>41.382456124831805</v>
      </c>
      <c r="AR493" s="745">
        <f>INDEX(Historical!$C$7:$C$1452,MATCH(B493,Historical!$B$7:$B$1452,0))*IF(AH493="n/a",1.03,IF(AH493&lt;0,1.01,IF(AH493&gt;10,1.1,(1+AH493/100))))</f>
        <v>0.55000000000000004</v>
      </c>
      <c r="AS493" s="678">
        <f t="shared" si="131"/>
        <v>0.60269000000000006</v>
      </c>
      <c r="AT493" s="678">
        <f t="shared" si="136"/>
        <v>0.66295900000000008</v>
      </c>
      <c r="AU493" s="678">
        <f t="shared" si="136"/>
        <v>0.72925490000000015</v>
      </c>
      <c r="AV493" s="678">
        <f t="shared" si="136"/>
        <v>0.80218039000000019</v>
      </c>
      <c r="AW493" s="745">
        <f t="shared" si="132"/>
        <v>3.3470842900000006</v>
      </c>
      <c r="AX493" s="854">
        <f t="shared" si="133"/>
        <v>8.4736311139240517</v>
      </c>
      <c r="AY493" s="1090">
        <v>0.75</v>
      </c>
      <c r="AZ493" s="964">
        <v>67.73</v>
      </c>
      <c r="BA493" s="964">
        <v>-11.459999999999999</v>
      </c>
      <c r="BB493" s="964">
        <v>-3.73</v>
      </c>
      <c r="BC493" s="964">
        <v>8.14</v>
      </c>
      <c r="BE493" s="701">
        <v>2014</v>
      </c>
      <c r="BF493" s="986" t="e">
        <f>#VALUE!</f>
        <v>#VALUE!</v>
      </c>
      <c r="BG493" s="972">
        <v>7.9</v>
      </c>
    </row>
    <row r="494" spans="1:59" ht="11.25" customHeight="1" x14ac:dyDescent="0.2">
      <c r="A494" s="566" t="s">
        <v>1461</v>
      </c>
      <c r="B494" s="651" t="s">
        <v>1462</v>
      </c>
      <c r="C494" s="1080" t="s">
        <v>109</v>
      </c>
      <c r="D494" s="1080" t="s">
        <v>4423</v>
      </c>
      <c r="E494" s="835">
        <v>10</v>
      </c>
      <c r="F494" s="554">
        <v>321</v>
      </c>
      <c r="G494" s="554" t="s">
        <v>107</v>
      </c>
      <c r="H494" s="554" t="s">
        <v>107</v>
      </c>
      <c r="I494" s="966">
        <v>211.31</v>
      </c>
      <c r="J494" s="745">
        <f t="shared" si="121"/>
        <v>0.79504046188064914</v>
      </c>
      <c r="K494" s="968">
        <v>0.42</v>
      </c>
      <c r="L494" s="679">
        <v>4</v>
      </c>
      <c r="M494" s="736">
        <f t="shared" si="122"/>
        <v>1.68</v>
      </c>
      <c r="N494" s="644" t="s">
        <v>520</v>
      </c>
      <c r="O494" s="838">
        <v>0.33</v>
      </c>
      <c r="P494" s="695">
        <v>43144</v>
      </c>
      <c r="Q494" s="695">
        <v>43159</v>
      </c>
      <c r="R494" s="736">
        <f t="shared" si="123"/>
        <v>27.272727272727259</v>
      </c>
      <c r="S494" s="802">
        <f>IF(INDEX(Historical!$D$7:$D$1452,MATCH(B494,Historical!$B$7:$B$1452,0))=0,"n/a",(INDEX(Historical!$C$7:$C$1452,MATCH(B494,Historical!$B$7:$B$1452,0))/INDEX(Historical!$D$7:$D$1452,MATCH(B494,Historical!$B$7:$B$1452,0))-1)*100)</f>
        <v>26.923076923076916</v>
      </c>
      <c r="T494" s="802">
        <f>IF(INDEX(Historical!$F$7:$F$1452,MATCH(B494,Historical!$B$7:$B$1452,0))=0,"n/a",((INDEX(Historical!$C$7:$C$1452,MATCH(B494,Historical!$B$7:$B$1452,0))/INDEX(Historical!$F$7:$F$1452,MATCH(B494,Historical!$B$7:$B$1452,0)))^(1/3)-1)*100)</f>
        <v>27.29108424148723</v>
      </c>
      <c r="U494" s="802">
        <f>IF(INDEX(Historical!$I$7:$I$1452,MATCH(B494,Historical!$B$7:$B$1452,0))=0,"n/a",((INDEX(Historical!$C$7:$C$1452,MATCH(B494,Historical!$B$7:$B$1452,0))/INDEX(Historical!$I$7:$I$1452,MATCH(B494,Historical!$B$7:$B$1452,0)))^(1/5)-1)*100)</f>
        <v>24.573093961551741</v>
      </c>
      <c r="V494" s="802" t="str">
        <f>IF(INDEX(Historical!$O$7:$O$1452,MATCH(B494,Historical!$B$7:$B$1452,0))=0,"n/a",((INDEX(Historical!$C$7:$C$1452,MATCH(B494,Historical!$B$7:$B$1452,0))/INDEX(Historical!$O$7:$O$1452,MATCH(B494,Historical!$B$7:$B$1452,0)))^(1/10)-1)*100)</f>
        <v>n/a</v>
      </c>
      <c r="W494" s="803" t="str">
        <f t="shared" si="124"/>
        <v>n/a</v>
      </c>
      <c r="X494" s="804">
        <f t="shared" si="125"/>
        <v>1.181398748151526</v>
      </c>
      <c r="Y494" s="651"/>
      <c r="Z494" s="745">
        <f t="shared" si="126"/>
        <v>36.923076923076927</v>
      </c>
      <c r="AA494" s="678">
        <f t="shared" si="127"/>
        <v>46.441758241758244</v>
      </c>
      <c r="AB494" s="679">
        <v>12</v>
      </c>
      <c r="AC494" s="959">
        <v>4.55</v>
      </c>
      <c r="AD494" s="959">
        <v>1.81</v>
      </c>
      <c r="AE494" s="959">
        <v>19.309999999999999</v>
      </c>
      <c r="AF494" s="959">
        <v>13.49</v>
      </c>
      <c r="AG494" s="959">
        <v>29.299999999999997</v>
      </c>
      <c r="AH494" s="959">
        <v>25.6</v>
      </c>
      <c r="AI494" s="959">
        <v>14.01</v>
      </c>
      <c r="AJ494" s="959">
        <v>20.8</v>
      </c>
      <c r="AK494" s="959">
        <v>25.7</v>
      </c>
      <c r="AL494" s="969">
        <v>8160</v>
      </c>
      <c r="AM494" s="964">
        <v>3.5000000000000004</v>
      </c>
      <c r="AN494" s="959">
        <v>0</v>
      </c>
      <c r="AO494" s="845">
        <f t="shared" si="128"/>
        <v>-21.073623818325853</v>
      </c>
      <c r="AP494" s="846">
        <f t="shared" si="129"/>
        <v>25.368134423432391</v>
      </c>
      <c r="AQ494" s="680">
        <f t="shared" si="130"/>
        <v>427.67806628297677</v>
      </c>
      <c r="AR494" s="745">
        <f>INDEX(Historical!$C$7:$C$1452,MATCH(B494,Historical!$B$7:$B$1452,0))*IF(AH494="n/a",1.03,IF(AH494&lt;0,1.01,IF(AH494&gt;10,1.1,(1+AH494/100))))</f>
        <v>1.4520000000000002</v>
      </c>
      <c r="AS494" s="678">
        <f t="shared" si="131"/>
        <v>1.5972000000000004</v>
      </c>
      <c r="AT494" s="678">
        <f t="shared" si="136"/>
        <v>1.7569200000000005</v>
      </c>
      <c r="AU494" s="678">
        <f t="shared" si="136"/>
        <v>1.9326120000000007</v>
      </c>
      <c r="AV494" s="678">
        <f t="shared" si="136"/>
        <v>2.1258732000000009</v>
      </c>
      <c r="AW494" s="745">
        <f t="shared" si="132"/>
        <v>8.8646052000000033</v>
      </c>
      <c r="AX494" s="854">
        <f t="shared" si="133"/>
        <v>4.1950713170223857</v>
      </c>
      <c r="AY494" s="1090">
        <v>0.24</v>
      </c>
      <c r="AZ494" s="964">
        <v>22.79</v>
      </c>
      <c r="BA494" s="964">
        <v>-8.6499999999999986</v>
      </c>
      <c r="BB494" s="964">
        <v>-0.27999999999999997</v>
      </c>
      <c r="BC494" s="964">
        <v>4.0199999999999996</v>
      </c>
      <c r="BE494" s="701">
        <v>2009</v>
      </c>
      <c r="BF494" s="986" t="e">
        <f>#VALUE!</f>
        <v>#VALUE!</v>
      </c>
      <c r="BG494" s="972">
        <v>26.400000000000002</v>
      </c>
    </row>
    <row r="495" spans="1:59" ht="11.25" customHeight="1" x14ac:dyDescent="0.2">
      <c r="A495" s="667" t="s">
        <v>4075</v>
      </c>
      <c r="B495" s="651" t="s">
        <v>4076</v>
      </c>
      <c r="C495" s="1080" t="s">
        <v>109</v>
      </c>
      <c r="D495" s="1080" t="s">
        <v>4427</v>
      </c>
      <c r="E495" s="835">
        <v>6</v>
      </c>
      <c r="F495" s="554">
        <v>761</v>
      </c>
      <c r="G495" s="554" t="s">
        <v>107</v>
      </c>
      <c r="H495" s="554" t="s">
        <v>107</v>
      </c>
      <c r="I495" s="966">
        <v>32.979999999999997</v>
      </c>
      <c r="J495" s="745">
        <f t="shared" si="121"/>
        <v>3.032140691328078</v>
      </c>
      <c r="K495" s="968">
        <v>0.25</v>
      </c>
      <c r="L495" s="679">
        <v>4</v>
      </c>
      <c r="M495" s="736">
        <f t="shared" si="122"/>
        <v>1</v>
      </c>
      <c r="N495" s="644" t="s">
        <v>165</v>
      </c>
      <c r="O495" s="838">
        <v>0.13</v>
      </c>
      <c r="P495" s="958">
        <v>43454</v>
      </c>
      <c r="Q495" s="958">
        <v>43467</v>
      </c>
      <c r="R495" s="736">
        <f t="shared" si="123"/>
        <v>92.307692307692307</v>
      </c>
      <c r="S495" s="802">
        <f>IF(INDEX(Historical!$D$7:$D$1452,MATCH(B495,Historical!$B$7:$B$1452,0))=0,"n/a",(INDEX(Historical!$C$7:$C$1452,MATCH(B495,Historical!$B$7:$B$1452,0))/INDEX(Historical!$D$7:$D$1452,MATCH(B495,Historical!$B$7:$B$1452,0))-1)*100)</f>
        <v>11.534966723696161</v>
      </c>
      <c r="T495" s="802">
        <f>IF(INDEX(Historical!$F$7:$F$1452,MATCH(B495,Historical!$B$7:$B$1452,0))=0,"n/a",((INDEX(Historical!$C$7:$C$1452,MATCH(B495,Historical!$B$7:$B$1452,0))/INDEX(Historical!$F$7:$F$1452,MATCH(B495,Historical!$B$7:$B$1452,0)))^(1/3)-1)*100)</f>
        <v>33.849531734430215</v>
      </c>
      <c r="U495" s="802" t="str">
        <f>IF(INDEX(Historical!$I$7:$I$1452,MATCH(B495,Historical!$B$7:$B$1452,0))=0,"n/a",((INDEX(Historical!$C$7:$C$1452,MATCH(B495,Historical!$B$7:$B$1452,0))/INDEX(Historical!$I$7:$I$1452,MATCH(B495,Historical!$B$7:$B$1452,0)))^(1/5)-1)*100)</f>
        <v>n/a</v>
      </c>
      <c r="V495" s="802" t="str">
        <f>IF(INDEX(Historical!$O$7:$O$1452,MATCH(B495,Historical!$B$7:$B$1452,0))=0,"n/a",((INDEX(Historical!$C$7:$C$1452,MATCH(B495,Historical!$B$7:$B$1452,0))/INDEX(Historical!$O$7:$O$1452,MATCH(B495,Historical!$B$7:$B$1452,0)))^(1/10)-1)*100)</f>
        <v>n/a</v>
      </c>
      <c r="W495" s="803" t="str">
        <f t="shared" si="124"/>
        <v>n/a</v>
      </c>
      <c r="X495" s="804" t="str">
        <f t="shared" si="125"/>
        <v>n/a</v>
      </c>
      <c r="Y495" s="967"/>
      <c r="Z495" s="745" t="str">
        <f t="shared" si="126"/>
        <v>n/a</v>
      </c>
      <c r="AA495" s="678" t="str">
        <f t="shared" si="127"/>
        <v>n/a</v>
      </c>
      <c r="AB495" s="679">
        <v>12</v>
      </c>
      <c r="AC495" s="959" t="s">
        <v>138</v>
      </c>
      <c r="AD495" s="959" t="s">
        <v>138</v>
      </c>
      <c r="AE495" s="959" t="s">
        <v>138</v>
      </c>
      <c r="AF495" s="959" t="s">
        <v>138</v>
      </c>
      <c r="AG495" s="959" t="s">
        <v>138</v>
      </c>
      <c r="AH495" s="959" t="s">
        <v>138</v>
      </c>
      <c r="AI495" s="959" t="s">
        <v>138</v>
      </c>
      <c r="AJ495" s="959" t="s">
        <v>138</v>
      </c>
      <c r="AK495" s="959" t="s">
        <v>138</v>
      </c>
      <c r="AL495" s="969" t="s">
        <v>138</v>
      </c>
      <c r="AM495" s="964" t="s">
        <v>138</v>
      </c>
      <c r="AN495" s="959" t="s">
        <v>138</v>
      </c>
      <c r="AO495" s="845" t="str">
        <f t="shared" si="128"/>
        <v>n/a</v>
      </c>
      <c r="AP495" s="846" t="str">
        <f t="shared" si="129"/>
        <v>n/a</v>
      </c>
      <c r="AQ495" s="680" t="str">
        <f t="shared" si="130"/>
        <v>n/a</v>
      </c>
      <c r="AR495" s="745">
        <f>INDEX(Historical!$C$7:$C$1452,MATCH(B495,Historical!$B$7:$B$1452,0))*IF(AH495="n/a",1.03,IF(AH495&lt;0,1.01,IF(AH495&gt;10,1.1,(1+AH495/100))))</f>
        <v>0.42101250000000001</v>
      </c>
      <c r="AS495" s="678">
        <f t="shared" si="131"/>
        <v>0.43364287500000004</v>
      </c>
      <c r="AT495" s="678">
        <f t="shared" si="136"/>
        <v>0.44665216125000007</v>
      </c>
      <c r="AU495" s="678">
        <f t="shared" si="136"/>
        <v>0.46005172608750006</v>
      </c>
      <c r="AV495" s="678">
        <f t="shared" si="136"/>
        <v>0.47385327787012504</v>
      </c>
      <c r="AW495" s="745">
        <f t="shared" si="132"/>
        <v>2.2352125402076255</v>
      </c>
      <c r="AX495" s="854">
        <f t="shared" si="133"/>
        <v>6.7774788969303392</v>
      </c>
      <c r="AY495" s="1090" t="s">
        <v>138</v>
      </c>
      <c r="AZ495" s="964" t="s">
        <v>138</v>
      </c>
      <c r="BA495" s="964" t="s">
        <v>138</v>
      </c>
      <c r="BB495" s="964" t="s">
        <v>138</v>
      </c>
      <c r="BC495" s="964" t="s">
        <v>138</v>
      </c>
      <c r="BD495" s="1006" t="s">
        <v>4351</v>
      </c>
      <c r="BE495" s="701">
        <v>2014</v>
      </c>
      <c r="BF495" s="986" t="e">
        <f>#VALUE!</f>
        <v>#VALUE!</v>
      </c>
      <c r="BG495" s="972" t="s">
        <v>138</v>
      </c>
    </row>
    <row r="496" spans="1:59" ht="11.25" customHeight="1" x14ac:dyDescent="0.2">
      <c r="A496" s="645" t="s">
        <v>1841</v>
      </c>
      <c r="B496" s="651" t="s">
        <v>1842</v>
      </c>
      <c r="C496" s="1080" t="s">
        <v>248</v>
      </c>
      <c r="D496" s="1080" t="s">
        <v>4441</v>
      </c>
      <c r="E496" s="835">
        <v>6</v>
      </c>
      <c r="F496" s="554">
        <v>762</v>
      </c>
      <c r="G496" s="554" t="s">
        <v>107</v>
      </c>
      <c r="H496" s="554" t="s">
        <v>107</v>
      </c>
      <c r="I496" s="966">
        <v>70.510000000000005</v>
      </c>
      <c r="J496" s="745">
        <f t="shared" si="121"/>
        <v>2.5528293859027085</v>
      </c>
      <c r="K496" s="968">
        <v>0.45</v>
      </c>
      <c r="L496" s="679">
        <v>4</v>
      </c>
      <c r="M496" s="736">
        <f t="shared" si="122"/>
        <v>1.8</v>
      </c>
      <c r="N496" s="644" t="s">
        <v>268</v>
      </c>
      <c r="O496" s="838">
        <v>0.4</v>
      </c>
      <c r="P496" s="958">
        <v>43453</v>
      </c>
      <c r="Q496" s="958">
        <v>43468</v>
      </c>
      <c r="R496" s="736">
        <f t="shared" si="123"/>
        <v>12.499999999999996</v>
      </c>
      <c r="S496" s="802">
        <f>IF(INDEX(Historical!$D$7:$D$1452,MATCH(B496,Historical!$B$7:$B$1452,0))=0,"n/a",(INDEX(Historical!$C$7:$C$1452,MATCH(B496,Historical!$B$7:$B$1452,0))/INDEX(Historical!$D$7:$D$1452,MATCH(B496,Historical!$B$7:$B$1452,0))-1)*100)</f>
        <v>16.666666666666675</v>
      </c>
      <c r="T496" s="802">
        <f>IF(INDEX(Historical!$F$7:$F$1452,MATCH(B496,Historical!$B$7:$B$1452,0))=0,"n/a",((INDEX(Historical!$C$7:$C$1452,MATCH(B496,Historical!$B$7:$B$1452,0))/INDEX(Historical!$F$7:$F$1452,MATCH(B496,Historical!$B$7:$B$1452,0)))^(1/3)-1)*100)</f>
        <v>77.580800348520128</v>
      </c>
      <c r="U496" s="802" t="str">
        <f>IF(INDEX(Historical!$I$7:$I$1452,MATCH(B496,Historical!$B$7:$B$1452,0))=0,"n/a",((INDEX(Historical!$C$7:$C$1452,MATCH(B496,Historical!$B$7:$B$1452,0))/INDEX(Historical!$I$7:$I$1452,MATCH(B496,Historical!$B$7:$B$1452,0)))^(1/5)-1)*100)</f>
        <v>n/a</v>
      </c>
      <c r="V496" s="802" t="str">
        <f>IF(INDEX(Historical!$O$7:$O$1452,MATCH(B496,Historical!$B$7:$B$1452,0))=0,"n/a",((INDEX(Historical!$C$7:$C$1452,MATCH(B496,Historical!$B$7:$B$1452,0))/INDEX(Historical!$O$7:$O$1452,MATCH(B496,Historical!$B$7:$B$1452,0)))^(1/10)-1)*100)</f>
        <v>n/a</v>
      </c>
      <c r="W496" s="803" t="str">
        <f t="shared" si="124"/>
        <v>n/a</v>
      </c>
      <c r="X496" s="804" t="str">
        <f t="shared" si="125"/>
        <v>n/a</v>
      </c>
      <c r="Y496" s="756"/>
      <c r="Z496" s="745">
        <f t="shared" si="126"/>
        <v>119.20529801324504</v>
      </c>
      <c r="AA496" s="678">
        <f t="shared" si="127"/>
        <v>46.695364238410598</v>
      </c>
      <c r="AB496" s="679">
        <v>12</v>
      </c>
      <c r="AC496" s="959">
        <v>1.51</v>
      </c>
      <c r="AD496" s="959">
        <v>2.17</v>
      </c>
      <c r="AE496" s="959">
        <v>1.41</v>
      </c>
      <c r="AF496" s="959">
        <v>0.66</v>
      </c>
      <c r="AG496" s="959">
        <v>5.8000000000000007</v>
      </c>
      <c r="AH496" s="959">
        <v>20.599999999999998</v>
      </c>
      <c r="AI496" s="959">
        <v>41.089999999999996</v>
      </c>
      <c r="AJ496" s="959">
        <v>97.6</v>
      </c>
      <c r="AK496" s="959">
        <v>21.54</v>
      </c>
      <c r="AL496" s="969">
        <v>3380</v>
      </c>
      <c r="AM496" s="964">
        <v>0.6</v>
      </c>
      <c r="AN496" s="959">
        <v>1.1200000000000001</v>
      </c>
      <c r="AO496" s="845" t="str">
        <f t="shared" si="128"/>
        <v>n/a</v>
      </c>
      <c r="AP496" s="846" t="str">
        <f t="shared" si="129"/>
        <v>n/a</v>
      </c>
      <c r="AQ496" s="680">
        <f t="shared" si="130"/>
        <v>17.035493946354197</v>
      </c>
      <c r="AR496" s="745">
        <f>INDEX(Historical!$C$7:$C$1452,MATCH(B496,Historical!$B$7:$B$1452,0))*IF(AH496="n/a",1.03,IF(AH496&lt;0,1.01,IF(AH496&gt;10,1.1,(1+AH496/100))))</f>
        <v>1.54</v>
      </c>
      <c r="AS496" s="678">
        <f t="shared" si="131"/>
        <v>1.6940000000000002</v>
      </c>
      <c r="AT496" s="678">
        <f t="shared" si="136"/>
        <v>1.8634000000000004</v>
      </c>
      <c r="AU496" s="678">
        <f t="shared" si="136"/>
        <v>2.0497400000000008</v>
      </c>
      <c r="AV496" s="678">
        <f t="shared" si="136"/>
        <v>2.2547140000000012</v>
      </c>
      <c r="AW496" s="745">
        <f t="shared" si="132"/>
        <v>9.4018540000000019</v>
      </c>
      <c r="AX496" s="854">
        <f t="shared" si="133"/>
        <v>13.334071762870517</v>
      </c>
      <c r="AY496" s="1090">
        <v>1.6</v>
      </c>
      <c r="AZ496" s="964">
        <v>16.21</v>
      </c>
      <c r="BA496" s="964">
        <v>-54.26</v>
      </c>
      <c r="BB496" s="964">
        <v>-11.32</v>
      </c>
      <c r="BC496" s="964">
        <v>-36.03</v>
      </c>
      <c r="BE496" s="701">
        <v>2014</v>
      </c>
      <c r="BF496" s="986" t="e">
        <f>#VALUE!</f>
        <v>#VALUE!</v>
      </c>
      <c r="BG496" s="972">
        <v>2.1999999999999997</v>
      </c>
    </row>
    <row r="497" spans="1:59" ht="11.25" customHeight="1" x14ac:dyDescent="0.2">
      <c r="A497" s="806" t="s">
        <v>1463</v>
      </c>
      <c r="B497" s="651" t="s">
        <v>1464</v>
      </c>
      <c r="C497" s="1080" t="s">
        <v>248</v>
      </c>
      <c r="D497" s="1080" t="s">
        <v>4441</v>
      </c>
      <c r="E497" s="835">
        <v>9</v>
      </c>
      <c r="F497" s="554">
        <v>378</v>
      </c>
      <c r="G497" s="554" t="s">
        <v>116</v>
      </c>
      <c r="H497" s="554" t="s">
        <v>116</v>
      </c>
      <c r="I497" s="966">
        <v>108.56</v>
      </c>
      <c r="J497" s="745">
        <f t="shared" si="121"/>
        <v>1.5106853352984524</v>
      </c>
      <c r="K497" s="968">
        <v>0.41</v>
      </c>
      <c r="L497" s="679">
        <v>4</v>
      </c>
      <c r="M497" s="736">
        <f t="shared" si="122"/>
        <v>1.64</v>
      </c>
      <c r="N497" s="644" t="s">
        <v>322</v>
      </c>
      <c r="O497" s="838">
        <v>0.33</v>
      </c>
      <c r="P497" s="958">
        <v>43237</v>
      </c>
      <c r="Q497" s="958">
        <v>43280</v>
      </c>
      <c r="R497" s="736">
        <f t="shared" si="123"/>
        <v>24.242424242424228</v>
      </c>
      <c r="S497" s="802">
        <f>IF(INDEX(Historical!$D$7:$D$1452,MATCH(B497,Historical!$B$7:$B$1452,0))=0,"n/a",(INDEX(Historical!$C$7:$C$1452,MATCH(B497,Historical!$B$7:$B$1452,0))/INDEX(Historical!$D$7:$D$1452,MATCH(B497,Historical!$B$7:$B$1452,0))-1)*100)</f>
        <v>12.173913043478279</v>
      </c>
      <c r="T497" s="802">
        <f>IF(INDEX(Historical!$F$7:$F$1452,MATCH(B497,Historical!$B$7:$B$1452,0))=0,"n/a",((INDEX(Historical!$C$7:$C$1452,MATCH(B497,Historical!$B$7:$B$1452,0))/INDEX(Historical!$F$7:$F$1452,MATCH(B497,Historical!$B$7:$B$1452,0)))^(1/3)-1)*100)</f>
        <v>18.768059754044209</v>
      </c>
      <c r="U497" s="802">
        <f>IF(INDEX(Historical!$I$7:$I$1452,MATCH(B497,Historical!$B$7:$B$1452,0))=0,"n/a",((INDEX(Historical!$C$7:$C$1452,MATCH(B497,Historical!$B$7:$B$1452,0))/INDEX(Historical!$I$7:$I$1452,MATCH(B497,Historical!$B$7:$B$1452,0)))^(1/5)-1)*100)</f>
        <v>21.360882557161219</v>
      </c>
      <c r="V497" s="802">
        <f>IF(INDEX(Historical!$O$7:$O$1452,MATCH(B497,Historical!$B$7:$B$1452,0))=0,"n/a",((INDEX(Historical!$C$7:$C$1452,MATCH(B497,Historical!$B$7:$B$1452,0))/INDEX(Historical!$O$7:$O$1452,MATCH(B497,Historical!$B$7:$B$1452,0)))^(1/10)-1)*100)</f>
        <v>16.99469229782904</v>
      </c>
      <c r="W497" s="803">
        <f t="shared" si="124"/>
        <v>1.2569149345463542</v>
      </c>
      <c r="X497" s="804">
        <f t="shared" si="125"/>
        <v>0.86832855923419583</v>
      </c>
      <c r="Y497" s="773"/>
      <c r="Z497" s="745">
        <f t="shared" si="126"/>
        <v>25.745682888540028</v>
      </c>
      <c r="AA497" s="678">
        <f t="shared" si="127"/>
        <v>17.042386185243327</v>
      </c>
      <c r="AB497" s="679">
        <v>12</v>
      </c>
      <c r="AC497" s="959">
        <v>6.37</v>
      </c>
      <c r="AD497" s="959">
        <v>0.92</v>
      </c>
      <c r="AE497" s="959">
        <v>1.77</v>
      </c>
      <c r="AF497" s="959">
        <v>16.2</v>
      </c>
      <c r="AG497" s="959">
        <v>55.000000000000007</v>
      </c>
      <c r="AH497" s="959">
        <v>95.399999999999991</v>
      </c>
      <c r="AI497" s="959">
        <v>3.3300000000000005</v>
      </c>
      <c r="AJ497" s="959">
        <v>24.6</v>
      </c>
      <c r="AK497" s="959">
        <v>18.57</v>
      </c>
      <c r="AL497" s="969">
        <v>37730</v>
      </c>
      <c r="AM497" s="964">
        <v>18.14</v>
      </c>
      <c r="AN497" s="959">
        <v>4.01</v>
      </c>
      <c r="AO497" s="845">
        <f t="shared" si="128"/>
        <v>5.8291817072163425</v>
      </c>
      <c r="AP497" s="846">
        <f t="shared" si="129"/>
        <v>22.871567892459669</v>
      </c>
      <c r="AQ497" s="680">
        <f t="shared" si="130"/>
        <v>250.2929924131397</v>
      </c>
      <c r="AR497" s="745">
        <f>INDEX(Historical!$C$7:$C$1452,MATCH(B497,Historical!$B$7:$B$1452,0))*IF(AH497="n/a",1.03,IF(AH497&lt;0,1.01,IF(AH497&gt;10,1.1,(1+AH497/100))))</f>
        <v>1.4190000000000003</v>
      </c>
      <c r="AS497" s="678">
        <f t="shared" si="131"/>
        <v>1.4662527000000005</v>
      </c>
      <c r="AT497" s="678">
        <f t="shared" si="136"/>
        <v>1.6128779700000007</v>
      </c>
      <c r="AU497" s="678">
        <f t="shared" si="136"/>
        <v>1.7741657670000008</v>
      </c>
      <c r="AV497" s="678">
        <f t="shared" si="136"/>
        <v>1.9515823437000011</v>
      </c>
      <c r="AW497" s="745">
        <f t="shared" si="132"/>
        <v>8.2238787807000016</v>
      </c>
      <c r="AX497" s="854">
        <f t="shared" si="133"/>
        <v>7.5754226056558602</v>
      </c>
      <c r="AY497" s="1090">
        <v>1.24</v>
      </c>
      <c r="AZ497" s="964">
        <v>7.89</v>
      </c>
      <c r="BA497" s="964">
        <v>-27.24</v>
      </c>
      <c r="BB497" s="964">
        <v>-4.4400000000000004</v>
      </c>
      <c r="BC497" s="964">
        <v>-14.46</v>
      </c>
      <c r="BE497" s="701">
        <v>2010</v>
      </c>
      <c r="BF497" s="986" t="e">
        <f>#VALUE!</f>
        <v>#VALUE!</v>
      </c>
      <c r="BG497" s="972">
        <v>7.0000000000000009</v>
      </c>
    </row>
    <row r="498" spans="1:59" s="882" customFormat="1" ht="11.25" customHeight="1" x14ac:dyDescent="0.2">
      <c r="A498" s="740" t="s">
        <v>1465</v>
      </c>
      <c r="B498" s="890" t="s">
        <v>1466</v>
      </c>
      <c r="C498" s="1080" t="s">
        <v>109</v>
      </c>
      <c r="D498" s="1080" t="s">
        <v>119</v>
      </c>
      <c r="E498" s="862">
        <v>9</v>
      </c>
      <c r="F498" s="554">
        <v>382</v>
      </c>
      <c r="G498" s="1179" t="s">
        <v>116</v>
      </c>
      <c r="H498" s="1179" t="s">
        <v>116</v>
      </c>
      <c r="I498" s="863">
        <v>79.75</v>
      </c>
      <c r="J498" s="864">
        <f t="shared" si="121"/>
        <v>2.0815047021943571</v>
      </c>
      <c r="K498" s="865">
        <v>0.41499999999999998</v>
      </c>
      <c r="L498" s="866">
        <v>4</v>
      </c>
      <c r="M498" s="867">
        <f t="shared" si="122"/>
        <v>1.66</v>
      </c>
      <c r="N498" s="868" t="s">
        <v>108</v>
      </c>
      <c r="O498" s="869">
        <v>0.375</v>
      </c>
      <c r="P498" s="870">
        <v>43291</v>
      </c>
      <c r="Q498" s="870">
        <v>43327</v>
      </c>
      <c r="R498" s="867">
        <f t="shared" si="123"/>
        <v>10.666666666666663</v>
      </c>
      <c r="S498" s="802">
        <f>IF(INDEX(Historical!$D$7:$D$1452,MATCH(B498,Historical!$B$7:$B$1452,0))=0,"n/a",(INDEX(Historical!$C$7:$C$1452,MATCH(B498,Historical!$B$7:$B$1452,0))/INDEX(Historical!$D$7:$D$1452,MATCH(B498,Historical!$B$7:$B$1452,0))-1)*100)</f>
        <v>10.000000000000009</v>
      </c>
      <c r="T498" s="802">
        <f>IF(INDEX(Historical!$F$7:$F$1452,MATCH(B498,Historical!$B$7:$B$1452,0))=0,"n/a",((INDEX(Historical!$C$7:$C$1452,MATCH(B498,Historical!$B$7:$B$1452,0))/INDEX(Historical!$F$7:$F$1452,MATCH(B498,Historical!$B$7:$B$1452,0)))^(1/3)-1)*100)</f>
        <v>10.495194505120399</v>
      </c>
      <c r="U498" s="802">
        <f>IF(INDEX(Historical!$I$7:$I$1452,MATCH(B498,Historical!$B$7:$B$1452,0))=0,"n/a",((INDEX(Historical!$C$7:$C$1452,MATCH(B498,Historical!$B$7:$B$1452,0))/INDEX(Historical!$I$7:$I$1452,MATCH(B498,Historical!$B$7:$B$1452,0)))^(1/5)-1)*100)</f>
        <v>9.7030508754273104</v>
      </c>
      <c r="V498" s="802">
        <f>IF(INDEX(Historical!$O$7:$O$1452,MATCH(B498,Historical!$B$7:$B$1452,0))=0,"n/a",((INDEX(Historical!$C$7:$C$1452,MATCH(B498,Historical!$B$7:$B$1452,0))/INDEX(Historical!$O$7:$O$1452,MATCH(B498,Historical!$B$7:$B$1452,0)))^(1/10)-1)*100)</f>
        <v>6.5251721018729114</v>
      </c>
      <c r="W498" s="871">
        <f t="shared" si="124"/>
        <v>1.4870183841805884</v>
      </c>
      <c r="X498" s="872">
        <f t="shared" si="125"/>
        <v>0.8085875729522759</v>
      </c>
      <c r="Y498" s="887"/>
      <c r="Z498" s="864">
        <f t="shared" si="126"/>
        <v>43.229166666666671</v>
      </c>
      <c r="AA498" s="874">
        <f t="shared" si="127"/>
        <v>20.768229166666668</v>
      </c>
      <c r="AB498" s="866">
        <v>12</v>
      </c>
      <c r="AC498" s="875">
        <v>3.84</v>
      </c>
      <c r="AD498" s="875">
        <v>1.62</v>
      </c>
      <c r="AE498" s="875">
        <v>2.76</v>
      </c>
      <c r="AF498" s="875">
        <v>5.39</v>
      </c>
      <c r="AG498" s="875">
        <v>20</v>
      </c>
      <c r="AH498" s="875">
        <v>11.4</v>
      </c>
      <c r="AI498" s="875">
        <v>8.4599999999999991</v>
      </c>
      <c r="AJ498" s="875">
        <v>12</v>
      </c>
      <c r="AK498" s="875">
        <v>12.83</v>
      </c>
      <c r="AL498" s="876">
        <v>41220</v>
      </c>
      <c r="AM498" s="877">
        <v>0.21</v>
      </c>
      <c r="AN498" s="875">
        <v>0.83</v>
      </c>
      <c r="AO498" s="878">
        <f t="shared" si="128"/>
        <v>-8.9836735890450008</v>
      </c>
      <c r="AP498" s="879">
        <f t="shared" si="129"/>
        <v>11.784555577621667</v>
      </c>
      <c r="AQ498" s="880">
        <f t="shared" si="130"/>
        <v>123.0503233785131</v>
      </c>
      <c r="AR498" s="745">
        <f>INDEX(Historical!$C$7:$C$1452,MATCH(B498,Historical!$B$7:$B$1452,0))*IF(AH498="n/a",1.03,IF(AH498&lt;0,1.01,IF(AH498&gt;10,1.1,(1+AH498/100))))</f>
        <v>1.5730000000000004</v>
      </c>
      <c r="AS498" s="874">
        <f t="shared" si="131"/>
        <v>1.7060758000000005</v>
      </c>
      <c r="AT498" s="874">
        <f t="shared" si="136"/>
        <v>1.8766833800000007</v>
      </c>
      <c r="AU498" s="874">
        <f t="shared" si="136"/>
        <v>2.0643517180000011</v>
      </c>
      <c r="AV498" s="874">
        <f t="shared" si="136"/>
        <v>2.2707868898000014</v>
      </c>
      <c r="AW498" s="864">
        <f t="shared" si="132"/>
        <v>9.4908977878000051</v>
      </c>
      <c r="AX498" s="881">
        <f t="shared" si="133"/>
        <v>11.900812273103455</v>
      </c>
      <c r="AY498" s="1091">
        <v>0.85</v>
      </c>
      <c r="AZ498" s="877">
        <v>7.3400000000000007</v>
      </c>
      <c r="BA498" s="877">
        <v>-10.979999999999999</v>
      </c>
      <c r="BB498" s="877">
        <v>-4.8099999999999996</v>
      </c>
      <c r="BC498" s="877">
        <v>-4.1900000000000004</v>
      </c>
      <c r="BD498" s="1007"/>
      <c r="BE498" s="701">
        <v>2010</v>
      </c>
      <c r="BF498" s="986" t="e">
        <f>#VALUE!</f>
        <v>#VALUE!</v>
      </c>
      <c r="BG498" s="938">
        <v>7.3</v>
      </c>
    </row>
    <row r="499" spans="1:59" ht="11.25" customHeight="1" x14ac:dyDescent="0.2">
      <c r="A499" s="971" t="s">
        <v>4344</v>
      </c>
      <c r="B499" s="670" t="s">
        <v>2505</v>
      </c>
      <c r="C499" s="1080" t="s">
        <v>113</v>
      </c>
      <c r="D499" s="1080" t="s">
        <v>1235</v>
      </c>
      <c r="E499" s="835">
        <v>5</v>
      </c>
      <c r="F499" s="554">
        <v>842</v>
      </c>
      <c r="G499" s="554" t="s">
        <v>107</v>
      </c>
      <c r="H499" s="554" t="s">
        <v>107</v>
      </c>
      <c r="I499" s="966">
        <v>29.24</v>
      </c>
      <c r="J499" s="745">
        <f t="shared" si="121"/>
        <v>1.6415868673050615</v>
      </c>
      <c r="K499" s="968">
        <v>0.12</v>
      </c>
      <c r="L499" s="679">
        <v>4</v>
      </c>
      <c r="M499" s="736">
        <f t="shared" si="122"/>
        <v>0.48</v>
      </c>
      <c r="N499" s="726" t="s">
        <v>930</v>
      </c>
      <c r="O499" s="838">
        <v>0.105</v>
      </c>
      <c r="P499" s="958">
        <v>43384</v>
      </c>
      <c r="Q499" s="958">
        <v>43417</v>
      </c>
      <c r="R499" s="736">
        <f t="shared" si="123"/>
        <v>14.285714285714285</v>
      </c>
      <c r="S499" s="802">
        <f>IF(INDEX(Historical!$D$7:$D$1452,MATCH(B499,Historical!$B$7:$B$1452,0))=0,"n/a",(INDEX(Historical!$C$7:$C$1452,MATCH(B499,Historical!$B$7:$B$1452,0))/INDEX(Historical!$D$7:$D$1452,MATCH(B499,Historical!$B$7:$B$1452,0))-1)*100)</f>
        <v>5.1948051948051965</v>
      </c>
      <c r="T499" s="802">
        <f>IF(INDEX(Historical!$F$7:$F$1452,MATCH(B499,Historical!$B$7:$B$1452,0))=0,"n/a",((INDEX(Historical!$C$7:$C$1452,MATCH(B499,Historical!$B$7:$B$1452,0))/INDEX(Historical!$F$7:$F$1452,MATCH(B499,Historical!$B$7:$B$1452,0)))^(1/3)-1)*100)</f>
        <v>7.0648783255412351</v>
      </c>
      <c r="U499" s="802">
        <f>IF(INDEX(Historical!$I$7:$I$1452,MATCH(B499,Historical!$B$7:$B$1452,0))=0,"n/a",((INDEX(Historical!$C$7:$C$1452,MATCH(B499,Historical!$B$7:$B$1452,0))/INDEX(Historical!$I$7:$I$1452,MATCH(B499,Historical!$B$7:$B$1452,0)))^(1/5)-1)*100)</f>
        <v>6.1858758794934632</v>
      </c>
      <c r="V499" s="802">
        <f>IF(INDEX(Historical!$O$7:$O$1452,MATCH(B499,Historical!$B$7:$B$1452,0))=0,"n/a",((INDEX(Historical!$C$7:$C$1452,MATCH(B499,Historical!$B$7:$B$1452,0))/INDEX(Historical!$O$7:$O$1452,MATCH(B499,Historical!$B$7:$B$1452,0)))^(1/10)-1)*100)</f>
        <v>-7.776550357011736</v>
      </c>
      <c r="W499" s="803" t="str">
        <f t="shared" si="124"/>
        <v>n/a</v>
      </c>
      <c r="X499" s="804">
        <f t="shared" si="125"/>
        <v>9.5313958081563371E-2</v>
      </c>
      <c r="Y499" s="967"/>
      <c r="Z499" s="745">
        <f t="shared" si="126"/>
        <v>24.489795918367346</v>
      </c>
      <c r="AA499" s="678">
        <f t="shared" si="127"/>
        <v>14.918367346938775</v>
      </c>
      <c r="AB499" s="679">
        <v>12</v>
      </c>
      <c r="AC499" s="959">
        <v>1.96</v>
      </c>
      <c r="AD499" s="959">
        <v>0.95</v>
      </c>
      <c r="AE499" s="959">
        <v>1.1299999999999999</v>
      </c>
      <c r="AF499" s="959">
        <v>243.67</v>
      </c>
      <c r="AG499" s="959" t="s">
        <v>138</v>
      </c>
      <c r="AH499" s="959">
        <v>9.3000000000000007</v>
      </c>
      <c r="AI499" s="959">
        <v>13.530000000000001</v>
      </c>
      <c r="AJ499" s="959">
        <v>64.900000000000006</v>
      </c>
      <c r="AK499" s="959">
        <v>15.76</v>
      </c>
      <c r="AL499" s="969">
        <v>9240</v>
      </c>
      <c r="AM499" s="964">
        <v>0.4</v>
      </c>
      <c r="AN499" s="959">
        <v>82.58</v>
      </c>
      <c r="AO499" s="845">
        <f t="shared" si="128"/>
        <v>-7.0909046001402496</v>
      </c>
      <c r="AP499" s="846">
        <f t="shared" si="129"/>
        <v>7.8274627467985249</v>
      </c>
      <c r="AQ499" s="680">
        <f t="shared" si="130"/>
        <v>1171.0727877450731</v>
      </c>
      <c r="AR499" s="745">
        <f>INDEX(Historical!$C$7:$C$1452,MATCH(B499,Historical!$B$7:$B$1452,0))*IF(AH499="n/a",1.03,IF(AH499&lt;0,1.01,IF(AH499&gt;10,1.1,(1+AH499/100))))</f>
        <v>0.44266500000000003</v>
      </c>
      <c r="AS499" s="678">
        <f t="shared" si="131"/>
        <v>0.48693150000000007</v>
      </c>
      <c r="AT499" s="678">
        <f t="shared" si="136"/>
        <v>0.53562465000000015</v>
      </c>
      <c r="AU499" s="678">
        <f t="shared" si="136"/>
        <v>0.58918711500000021</v>
      </c>
      <c r="AV499" s="678">
        <f t="shared" si="136"/>
        <v>0.64810582650000026</v>
      </c>
      <c r="AW499" s="745">
        <f t="shared" si="132"/>
        <v>2.7025140915000008</v>
      </c>
      <c r="AX499" s="854">
        <f t="shared" si="133"/>
        <v>9.242524252735981</v>
      </c>
      <c r="AY499" s="1090">
        <v>1.38</v>
      </c>
      <c r="AZ499" s="964">
        <v>8.18</v>
      </c>
      <c r="BA499" s="964">
        <v>-37.04</v>
      </c>
      <c r="BB499" s="964">
        <v>-3.49</v>
      </c>
      <c r="BC499" s="964">
        <v>-19.5</v>
      </c>
      <c r="BE499" s="701">
        <v>2014</v>
      </c>
      <c r="BF499" s="986" t="e">
        <f>#VALUE!</f>
        <v>#VALUE!</v>
      </c>
      <c r="BG499" s="972">
        <v>11.200000000000001</v>
      </c>
    </row>
    <row r="500" spans="1:59" ht="11.25" customHeight="1" x14ac:dyDescent="0.2">
      <c r="A500" s="566" t="s">
        <v>1467</v>
      </c>
      <c r="B500" s="651" t="s">
        <v>1468</v>
      </c>
      <c r="C500" s="1080" t="s">
        <v>4277</v>
      </c>
      <c r="D500" s="1080" t="s">
        <v>4413</v>
      </c>
      <c r="E500" s="835">
        <v>8</v>
      </c>
      <c r="F500" s="554">
        <v>566</v>
      </c>
      <c r="G500" s="554" t="s">
        <v>107</v>
      </c>
      <c r="H500" s="554" t="s">
        <v>107</v>
      </c>
      <c r="I500" s="966">
        <v>188.65</v>
      </c>
      <c r="J500" s="745">
        <f t="shared" si="121"/>
        <v>0.69970845481049559</v>
      </c>
      <c r="K500" s="968">
        <v>0.33</v>
      </c>
      <c r="L500" s="679">
        <v>4</v>
      </c>
      <c r="M500" s="736">
        <f t="shared" si="122"/>
        <v>1.32</v>
      </c>
      <c r="N500" s="644" t="s">
        <v>275</v>
      </c>
      <c r="O500" s="838">
        <v>0.25</v>
      </c>
      <c r="P500" s="958">
        <v>43473</v>
      </c>
      <c r="Q500" s="958">
        <v>43504</v>
      </c>
      <c r="R500" s="736">
        <f t="shared" si="123"/>
        <v>32.000000000000007</v>
      </c>
      <c r="S500" s="802">
        <f>IF(INDEX(Historical!$D$7:$D$1452,MATCH(B500,Historical!$B$7:$B$1452,0))=0,"n/a",(INDEX(Historical!$C$7:$C$1452,MATCH(B500,Historical!$B$7:$B$1452,0))/INDEX(Historical!$D$7:$D$1452,MATCH(B500,Historical!$B$7:$B$1452,0))-1)*100)</f>
        <v>15.789473684210531</v>
      </c>
      <c r="T500" s="802">
        <f>IF(INDEX(Historical!$F$7:$F$1452,MATCH(B500,Historical!$B$7:$B$1452,0))=0,"n/a",((INDEX(Historical!$C$7:$C$1452,MATCH(B500,Historical!$B$7:$B$1452,0))/INDEX(Historical!$F$7:$F$1452,MATCH(B500,Historical!$B$7:$B$1452,0)))^(1/3)-1)*100)</f>
        <v>25.99210498948732</v>
      </c>
      <c r="U500" s="802">
        <f>IF(INDEX(Historical!$I$7:$I$1452,MATCH(B500,Historical!$B$7:$B$1452,0))=0,"n/a",((INDEX(Historical!$C$7:$C$1452,MATCH(B500,Historical!$B$7:$B$1452,0))/INDEX(Historical!$I$7:$I$1452,MATCH(B500,Historical!$B$7:$B$1452,0)))^(1/5)-1)*100)</f>
        <v>52.988460572146103</v>
      </c>
      <c r="V500" s="802">
        <f>IF(INDEX(Historical!$O$7:$O$1452,MATCH(B500,Historical!$B$7:$B$1452,0))=0,"n/a",((INDEX(Historical!$C$7:$C$1452,MATCH(B500,Historical!$B$7:$B$1452,0))/INDEX(Historical!$O$7:$O$1452,MATCH(B500,Historical!$B$7:$B$1452,0)))^(1/10)-1)*100)</f>
        <v>32.193131682648698</v>
      </c>
      <c r="W500" s="803">
        <f t="shared" si="124"/>
        <v>1.6459554508238654</v>
      </c>
      <c r="X500" s="804">
        <f t="shared" si="125"/>
        <v>3.5803013900098719</v>
      </c>
      <c r="Y500" s="756"/>
      <c r="Z500" s="745">
        <f t="shared" si="126"/>
        <v>23.280423280423282</v>
      </c>
      <c r="AA500" s="678">
        <f t="shared" si="127"/>
        <v>33.271604938271608</v>
      </c>
      <c r="AB500" s="679">
        <v>12</v>
      </c>
      <c r="AC500" s="959">
        <v>5.67</v>
      </c>
      <c r="AD500" s="959">
        <v>1.46</v>
      </c>
      <c r="AE500" s="959">
        <v>13.52</v>
      </c>
      <c r="AF500" s="959">
        <v>33.869999999999997</v>
      </c>
      <c r="AG500" s="959">
        <v>93.4</v>
      </c>
      <c r="AH500" s="959">
        <v>18.7</v>
      </c>
      <c r="AI500" s="959">
        <v>16.73</v>
      </c>
      <c r="AJ500" s="959">
        <v>14.799999999999999</v>
      </c>
      <c r="AK500" s="959">
        <v>22.75</v>
      </c>
      <c r="AL500" s="969">
        <v>195440</v>
      </c>
      <c r="AM500" s="964">
        <v>0.1</v>
      </c>
      <c r="AN500" s="959">
        <v>1.1000000000000001</v>
      </c>
      <c r="AO500" s="845">
        <f t="shared" si="128"/>
        <v>20.416564088684993</v>
      </c>
      <c r="AP500" s="846">
        <f t="shared" si="129"/>
        <v>53.688169026956601</v>
      </c>
      <c r="AQ500" s="680">
        <f t="shared" si="130"/>
        <v>607.70654912243242</v>
      </c>
      <c r="AR500" s="745">
        <f>INDEX(Historical!$C$7:$C$1452,MATCH(B500,Historical!$B$7:$B$1452,0))*IF(AH500="n/a",1.03,IF(AH500&lt;0,1.01,IF(AH500&gt;10,1.1,(1+AH500/100))))</f>
        <v>0.96800000000000008</v>
      </c>
      <c r="AS500" s="678">
        <f t="shared" si="131"/>
        <v>1.0648000000000002</v>
      </c>
      <c r="AT500" s="678">
        <f t="shared" si="136"/>
        <v>1.1712800000000003</v>
      </c>
      <c r="AU500" s="678">
        <f t="shared" si="136"/>
        <v>1.2884080000000004</v>
      </c>
      <c r="AV500" s="678">
        <f t="shared" si="136"/>
        <v>1.4172488000000005</v>
      </c>
      <c r="AW500" s="745">
        <f t="shared" si="132"/>
        <v>5.9097368000000019</v>
      </c>
      <c r="AX500" s="854">
        <f t="shared" si="133"/>
        <v>3.1326460641399425</v>
      </c>
      <c r="AY500" s="1090">
        <v>1.17</v>
      </c>
      <c r="AZ500" s="964">
        <v>24.83</v>
      </c>
      <c r="BA500" s="964">
        <v>-16.29</v>
      </c>
      <c r="BB500" s="964">
        <v>-3.7600000000000002</v>
      </c>
      <c r="BC500" s="964">
        <v>-4.3499999999999996</v>
      </c>
      <c r="BE500" s="701">
        <v>2012</v>
      </c>
      <c r="BF500" s="986" t="e">
        <f>#VALUE!</f>
        <v>#VALUE!</v>
      </c>
      <c r="BG500" s="972">
        <v>23</v>
      </c>
    </row>
    <row r="501" spans="1:59" ht="11.25" customHeight="1" x14ac:dyDescent="0.2">
      <c r="A501" s="645" t="s">
        <v>1469</v>
      </c>
      <c r="B501" s="651" t="s">
        <v>1470</v>
      </c>
      <c r="C501" s="1080" t="s">
        <v>124</v>
      </c>
      <c r="D501" s="1080" t="s">
        <v>4444</v>
      </c>
      <c r="E501" s="835">
        <v>6</v>
      </c>
      <c r="F501" s="554">
        <v>719</v>
      </c>
      <c r="G501" s="554" t="s">
        <v>107</v>
      </c>
      <c r="H501" s="554" t="s">
        <v>107</v>
      </c>
      <c r="I501" s="966">
        <v>44.99</v>
      </c>
      <c r="J501" s="745">
        <f t="shared" si="121"/>
        <v>0.93354078684152031</v>
      </c>
      <c r="K501" s="968">
        <v>0.105</v>
      </c>
      <c r="L501" s="679">
        <v>4</v>
      </c>
      <c r="M501" s="736">
        <f t="shared" si="122"/>
        <v>0.42</v>
      </c>
      <c r="N501" s="644" t="s">
        <v>1007</v>
      </c>
      <c r="O501" s="838">
        <v>0.1</v>
      </c>
      <c r="P501" s="958">
        <v>43235</v>
      </c>
      <c r="Q501" s="958">
        <v>43252</v>
      </c>
      <c r="R501" s="736">
        <f t="shared" si="123"/>
        <v>4.9999999999999902</v>
      </c>
      <c r="S501" s="802">
        <f>IF(INDEX(Historical!$D$7:$D$1452,MATCH(B501,Historical!$B$7:$B$1452,0))=0,"n/a",(INDEX(Historical!$C$7:$C$1452,MATCH(B501,Historical!$B$7:$B$1452,0))/INDEX(Historical!$D$7:$D$1452,MATCH(B501,Historical!$B$7:$B$1452,0))-1)*100)</f>
        <v>5.3333333333333455</v>
      </c>
      <c r="T501" s="802">
        <f>IF(INDEX(Historical!$F$7:$F$1452,MATCH(B501,Historical!$B$7:$B$1452,0))=0,"n/a",((INDEX(Historical!$C$7:$C$1452,MATCH(B501,Historical!$B$7:$B$1452,0))/INDEX(Historical!$F$7:$F$1452,MATCH(B501,Historical!$B$7:$B$1452,0)))^(1/3)-1)*100)</f>
        <v>5.6454416126542117</v>
      </c>
      <c r="U501" s="802">
        <f>IF(INDEX(Historical!$I$7:$I$1452,MATCH(B501,Historical!$B$7:$B$1452,0))=0,"n/a",((INDEX(Historical!$C$7:$C$1452,MATCH(B501,Historical!$B$7:$B$1452,0))/INDEX(Historical!$I$7:$I$1452,MATCH(B501,Historical!$B$7:$B$1452,0)))^(1/5)-1)*100)</f>
        <v>11.913612703078558</v>
      </c>
      <c r="V501" s="802" t="str">
        <f>IF(INDEX(Historical!$O$7:$O$1452,MATCH(B501,Historical!$B$7:$B$1452,0))=0,"n/a",((INDEX(Historical!$C$7:$C$1452,MATCH(B501,Historical!$B$7:$B$1452,0))/INDEX(Historical!$O$7:$O$1452,MATCH(B501,Historical!$B$7:$B$1452,0)))^(1/10)-1)*100)</f>
        <v>n/a</v>
      </c>
      <c r="W501" s="803" t="str">
        <f t="shared" si="124"/>
        <v>n/a</v>
      </c>
      <c r="X501" s="804">
        <f t="shared" si="125"/>
        <v>3.6101856675995627</v>
      </c>
      <c r="Y501" s="967"/>
      <c r="Z501" s="745">
        <f t="shared" si="126"/>
        <v>17.647058823529413</v>
      </c>
      <c r="AA501" s="678">
        <f t="shared" si="127"/>
        <v>18.903361344537817</v>
      </c>
      <c r="AB501" s="679">
        <v>12</v>
      </c>
      <c r="AC501" s="959">
        <v>2.38</v>
      </c>
      <c r="AD501" s="959">
        <v>1.57</v>
      </c>
      <c r="AE501" s="959">
        <v>0.74</v>
      </c>
      <c r="AF501" s="959">
        <v>1.7</v>
      </c>
      <c r="AG501" s="959">
        <v>6.5</v>
      </c>
      <c r="AH501" s="959">
        <v>10.199999999999999</v>
      </c>
      <c r="AI501" s="959">
        <v>10.96</v>
      </c>
      <c r="AJ501" s="959">
        <v>3.3000000000000003</v>
      </c>
      <c r="AK501" s="959">
        <v>12</v>
      </c>
      <c r="AL501" s="969">
        <v>906.1</v>
      </c>
      <c r="AM501" s="964">
        <v>0.89999999999999991</v>
      </c>
      <c r="AN501" s="959">
        <v>0.04</v>
      </c>
      <c r="AO501" s="845">
        <f t="shared" si="128"/>
        <v>-6.0562078546177389</v>
      </c>
      <c r="AP501" s="846">
        <f t="shared" si="129"/>
        <v>12.847153489920078</v>
      </c>
      <c r="AQ501" s="680">
        <f t="shared" si="130"/>
        <v>19.509579877680451</v>
      </c>
      <c r="AR501" s="745">
        <f>INDEX(Historical!$C$7:$C$1452,MATCH(B501,Historical!$B$7:$B$1452,0))*IF(AH501="n/a",1.03,IF(AH501&lt;0,1.01,IF(AH501&gt;10,1.1,(1+AH501/100))))</f>
        <v>0.43450000000000005</v>
      </c>
      <c r="AS501" s="678">
        <f t="shared" si="131"/>
        <v>0.4779500000000001</v>
      </c>
      <c r="AT501" s="678">
        <f t="shared" si="136"/>
        <v>0.52574500000000013</v>
      </c>
      <c r="AU501" s="678">
        <f t="shared" si="136"/>
        <v>0.57831950000000021</v>
      </c>
      <c r="AV501" s="678">
        <f t="shared" si="136"/>
        <v>0.63615145000000028</v>
      </c>
      <c r="AW501" s="745">
        <f t="shared" si="132"/>
        <v>2.6526659500000007</v>
      </c>
      <c r="AX501" s="854">
        <f t="shared" si="133"/>
        <v>5.8961234718826416</v>
      </c>
      <c r="AY501" s="1090">
        <v>1.1499999999999999</v>
      </c>
      <c r="AZ501" s="964">
        <v>5.46</v>
      </c>
      <c r="BA501" s="964">
        <v>-30.89</v>
      </c>
      <c r="BB501" s="964">
        <v>-13.819999999999999</v>
      </c>
      <c r="BC501" s="964">
        <v>-19.239999999999998</v>
      </c>
      <c r="BE501" s="701">
        <v>2013</v>
      </c>
      <c r="BF501" s="986" t="e">
        <f>#VALUE!</f>
        <v>#VALUE!</v>
      </c>
      <c r="BG501" s="972">
        <v>4.3</v>
      </c>
    </row>
    <row r="502" spans="1:59" ht="11.25" customHeight="1" x14ac:dyDescent="0.2">
      <c r="A502" s="805" t="s">
        <v>3902</v>
      </c>
      <c r="B502" s="899" t="s">
        <v>3903</v>
      </c>
      <c r="C502" s="1080" t="s">
        <v>113</v>
      </c>
      <c r="D502" s="1080" t="s">
        <v>4458</v>
      </c>
      <c r="E502" s="835">
        <v>7</v>
      </c>
      <c r="F502" s="554">
        <v>622</v>
      </c>
      <c r="G502" s="554" t="s">
        <v>107</v>
      </c>
      <c r="H502" s="554" t="s">
        <v>107</v>
      </c>
      <c r="I502" s="973">
        <v>32.020000000000003</v>
      </c>
      <c r="J502" s="745">
        <f t="shared" si="121"/>
        <v>2.623360399750156</v>
      </c>
      <c r="K502" s="566">
        <v>0.21</v>
      </c>
      <c r="L502" s="554">
        <v>4</v>
      </c>
      <c r="M502" s="736">
        <f t="shared" si="122"/>
        <v>0.84</v>
      </c>
      <c r="N502" s="554" t="s">
        <v>4253</v>
      </c>
      <c r="O502" s="685">
        <v>0.2</v>
      </c>
      <c r="P502" s="725">
        <v>43313</v>
      </c>
      <c r="Q502" s="725">
        <v>43349</v>
      </c>
      <c r="R502" s="736">
        <f t="shared" si="123"/>
        <v>4.9999999999999902</v>
      </c>
      <c r="S502" s="802">
        <f>IF(INDEX(Historical!$D$7:$D$1452,MATCH(B502,Historical!$B$7:$B$1452,0))=0,"n/a",(INDEX(Historical!$C$7:$C$1452,MATCH(B502,Historical!$B$7:$B$1452,0))/INDEX(Historical!$D$7:$D$1452,MATCH(B502,Historical!$B$7:$B$1452,0))-1)*100)</f>
        <v>5.4054054054054168</v>
      </c>
      <c r="T502" s="802">
        <f>IF(INDEX(Historical!$F$7:$F$1452,MATCH(B502,Historical!$B$7:$B$1452,0))=0,"n/a",((INDEX(Historical!$C$7:$C$1452,MATCH(B502,Historical!$B$7:$B$1452,0))/INDEX(Historical!$F$7:$F$1452,MATCH(B502,Historical!$B$7:$B$1452,0)))^(1/3)-1)*100)</f>
        <v>5.7264270346431223</v>
      </c>
      <c r="U502" s="802">
        <f>IF(INDEX(Historical!$I$7:$I$1452,MATCH(B502,Historical!$B$7:$B$1452,0))=0,"n/a",((INDEX(Historical!$C$7:$C$1452,MATCH(B502,Historical!$B$7:$B$1452,0))/INDEX(Historical!$I$7:$I$1452,MATCH(B502,Historical!$B$7:$B$1452,0)))^(1/5)-1)*100)</f>
        <v>21.058327510759469</v>
      </c>
      <c r="V502" s="802" t="str">
        <f>IF(INDEX(Historical!$O$7:$O$1452,MATCH(B502,Historical!$B$7:$B$1452,0))=0,"n/a",((INDEX(Historical!$C$7:$C$1452,MATCH(B502,Historical!$B$7:$B$1452,0))/INDEX(Historical!$O$7:$O$1452,MATCH(B502,Historical!$B$7:$B$1452,0)))^(1/10)-1)*100)</f>
        <v>n/a</v>
      </c>
      <c r="W502" s="803" t="str">
        <f t="shared" si="124"/>
        <v>n/a</v>
      </c>
      <c r="X502" s="804">
        <f t="shared" si="125"/>
        <v>2.6656110773113251</v>
      </c>
      <c r="Y502" s="746"/>
      <c r="Z502" s="745">
        <f t="shared" si="126"/>
        <v>36.05150214592274</v>
      </c>
      <c r="AA502" s="678">
        <f t="shared" si="127"/>
        <v>13.742489270386267</v>
      </c>
      <c r="AB502" s="679">
        <v>12</v>
      </c>
      <c r="AC502" s="972">
        <v>2.33</v>
      </c>
      <c r="AD502" s="972">
        <v>0.92</v>
      </c>
      <c r="AE502" s="959">
        <v>0.64</v>
      </c>
      <c r="AF502" s="959">
        <v>1.84</v>
      </c>
      <c r="AG502" s="959">
        <v>36.4</v>
      </c>
      <c r="AH502" s="959">
        <v>-3.6999999999999997</v>
      </c>
      <c r="AI502" s="959">
        <v>-0.08</v>
      </c>
      <c r="AJ502" s="782">
        <v>7.9</v>
      </c>
      <c r="AK502" s="782">
        <v>15</v>
      </c>
      <c r="AL502" s="972">
        <v>1380</v>
      </c>
      <c r="AM502" s="972">
        <v>0.4</v>
      </c>
      <c r="AN502" s="972">
        <v>1.22</v>
      </c>
      <c r="AO502" s="845">
        <f t="shared" si="128"/>
        <v>9.9391986401233563</v>
      </c>
      <c r="AP502" s="846">
        <f t="shared" si="129"/>
        <v>23.681687910509623</v>
      </c>
      <c r="AQ502" s="680">
        <f t="shared" si="130"/>
        <v>6.0108595223689054</v>
      </c>
      <c r="AR502" s="745">
        <f>INDEX(Historical!$C$7:$C$1452,MATCH(B502,Historical!$B$7:$B$1452,0))*IF(AH502="n/a",1.03,IF(AH502&lt;0,1.01,IF(AH502&gt;10,1.1,(1+AH502/100))))</f>
        <v>0.78780000000000006</v>
      </c>
      <c r="AS502" s="678">
        <f t="shared" si="131"/>
        <v>0.79567800000000011</v>
      </c>
      <c r="AT502" s="678">
        <f t="shared" si="136"/>
        <v>0.87524580000000018</v>
      </c>
      <c r="AU502" s="678">
        <f t="shared" si="136"/>
        <v>0.96277038000000026</v>
      </c>
      <c r="AV502" s="678">
        <f t="shared" si="136"/>
        <v>1.0590474180000005</v>
      </c>
      <c r="AW502" s="745">
        <f t="shared" si="132"/>
        <v>4.4805415980000012</v>
      </c>
      <c r="AX502" s="854">
        <f t="shared" si="133"/>
        <v>13.992946901936293</v>
      </c>
      <c r="AY502" s="831">
        <v>1.5</v>
      </c>
      <c r="AZ502" s="959">
        <v>15.47</v>
      </c>
      <c r="BA502" s="959">
        <v>-23.69</v>
      </c>
      <c r="BB502" s="959">
        <v>-12.590000000000002</v>
      </c>
      <c r="BC502" s="959">
        <v>-9.5200000000000014</v>
      </c>
      <c r="BE502" s="701">
        <v>2012</v>
      </c>
      <c r="BF502" s="986" t="e">
        <f>#VALUE!</f>
        <v>#VALUE!</v>
      </c>
      <c r="BG502" s="972">
        <v>10.9</v>
      </c>
    </row>
    <row r="503" spans="1:59" ht="11.25" customHeight="1" x14ac:dyDescent="0.2">
      <c r="A503" s="566" t="s">
        <v>678</v>
      </c>
      <c r="B503" s="651" t="s">
        <v>679</v>
      </c>
      <c r="C503" s="1080" t="s">
        <v>113</v>
      </c>
      <c r="D503" s="1080" t="s">
        <v>4410</v>
      </c>
      <c r="E503" s="835">
        <v>24</v>
      </c>
      <c r="F503" s="554">
        <v>140</v>
      </c>
      <c r="G503" s="554" t="s">
        <v>107</v>
      </c>
      <c r="H503" s="554" t="s">
        <v>107</v>
      </c>
      <c r="I503" s="959">
        <v>40.619999999999997</v>
      </c>
      <c r="J503" s="745">
        <f t="shared" si="121"/>
        <v>1.9694731659281144</v>
      </c>
      <c r="K503" s="974">
        <v>0.2</v>
      </c>
      <c r="L503" s="679">
        <v>4</v>
      </c>
      <c r="M503" s="736">
        <f t="shared" si="122"/>
        <v>0.8</v>
      </c>
      <c r="N503" s="644" t="s">
        <v>144</v>
      </c>
      <c r="O503" s="839">
        <v>0.19</v>
      </c>
      <c r="P503" s="958">
        <v>43427</v>
      </c>
      <c r="Q503" s="958">
        <v>43444</v>
      </c>
      <c r="R503" s="736">
        <f t="shared" si="123"/>
        <v>5.2631578947368469</v>
      </c>
      <c r="S503" s="802">
        <f>IF(INDEX(Historical!$D$7:$D$1452,MATCH(B503,Historical!$B$7:$B$1452,0))=0,"n/a",(INDEX(Historical!$C$7:$C$1452,MATCH(B503,Historical!$B$7:$B$1452,0))/INDEX(Historical!$D$7:$D$1452,MATCH(B503,Historical!$B$7:$B$1452,0))-1)*100)</f>
        <v>12.903225806451601</v>
      </c>
      <c r="T503" s="802">
        <f>IF(INDEX(Historical!$F$7:$F$1452,MATCH(B503,Historical!$B$7:$B$1452,0))=0,"n/a",((INDEX(Historical!$C$7:$C$1452,MATCH(B503,Historical!$B$7:$B$1452,0))/INDEX(Historical!$F$7:$F$1452,MATCH(B503,Historical!$B$7:$B$1452,0)))^(1/3)-1)*100)</f>
        <v>15.021776101472994</v>
      </c>
      <c r="U503" s="802">
        <f>IF(INDEX(Historical!$I$7:$I$1452,MATCH(B503,Historical!$B$7:$B$1452,0))=0,"n/a",((INDEX(Historical!$C$7:$C$1452,MATCH(B503,Historical!$B$7:$B$1452,0))/INDEX(Historical!$I$7:$I$1452,MATCH(B503,Historical!$B$7:$B$1452,0)))^(1/5)-1)*100)</f>
        <v>13.600243738384332</v>
      </c>
      <c r="V503" s="802">
        <f>IF(INDEX(Historical!$O$7:$O$1452,MATCH(B503,Historical!$B$7:$B$1452,0))=0,"n/a",((INDEX(Historical!$C$7:$C$1452,MATCH(B503,Historical!$B$7:$B$1452,0))/INDEX(Historical!$O$7:$O$1452,MATCH(B503,Historical!$B$7:$B$1452,0)))^(1/10)-1)*100)</f>
        <v>12.01896409875356</v>
      </c>
      <c r="W503" s="803">
        <f t="shared" si="124"/>
        <v>1.1315653850563345</v>
      </c>
      <c r="X503" s="804">
        <f t="shared" si="125"/>
        <v>2.8936688805073048</v>
      </c>
      <c r="Y503" s="651"/>
      <c r="Z503" s="745">
        <f t="shared" si="126"/>
        <v>32.653061224489797</v>
      </c>
      <c r="AA503" s="678">
        <f t="shared" si="127"/>
        <v>16.579591836734693</v>
      </c>
      <c r="AB503" s="679">
        <v>9</v>
      </c>
      <c r="AC503" s="959">
        <v>2.4500000000000002</v>
      </c>
      <c r="AD503" s="959" t="s">
        <v>138</v>
      </c>
      <c r="AE503" s="959">
        <v>0.85</v>
      </c>
      <c r="AF503" s="959">
        <v>1.48</v>
      </c>
      <c r="AG503" s="959">
        <v>12.7</v>
      </c>
      <c r="AH503" s="959">
        <v>7.5</v>
      </c>
      <c r="AI503" s="959">
        <v>8.19</v>
      </c>
      <c r="AJ503" s="959">
        <v>4.7</v>
      </c>
      <c r="AK503" s="959">
        <v>-10</v>
      </c>
      <c r="AL503" s="969">
        <v>1350</v>
      </c>
      <c r="AM503" s="964">
        <v>2.5</v>
      </c>
      <c r="AN503" s="959">
        <v>1.1100000000000001</v>
      </c>
      <c r="AO503" s="845">
        <f t="shared" si="128"/>
        <v>-1.009874932422246</v>
      </c>
      <c r="AP503" s="846">
        <f t="shared" si="129"/>
        <v>15.569716904312447</v>
      </c>
      <c r="AQ503" s="680">
        <f t="shared" si="130"/>
        <v>4.4302976862075738</v>
      </c>
      <c r="AR503" s="745">
        <f>INDEX(Historical!$C$7:$C$1452,MATCH(B503,Historical!$B$7:$B$1452,0))*IF(AH503="n/a",1.03,IF(AH503&lt;0,1.01,IF(AH503&gt;10,1.1,(1+AH503/100))))</f>
        <v>0.75249999999999995</v>
      </c>
      <c r="AS503" s="678">
        <f t="shared" si="131"/>
        <v>0.81412974999999999</v>
      </c>
      <c r="AT503" s="678">
        <f t="shared" si="136"/>
        <v>0.82227104750000002</v>
      </c>
      <c r="AU503" s="678">
        <f t="shared" si="136"/>
        <v>0.83049375797500002</v>
      </c>
      <c r="AV503" s="678">
        <f t="shared" si="136"/>
        <v>0.83879869555475006</v>
      </c>
      <c r="AW503" s="745">
        <f t="shared" si="132"/>
        <v>4.05819325102975</v>
      </c>
      <c r="AX503" s="854">
        <f t="shared" si="133"/>
        <v>9.9906283875670852</v>
      </c>
      <c r="AY503" s="1090">
        <v>0.99</v>
      </c>
      <c r="AZ503" s="964">
        <v>7.7200000000000006</v>
      </c>
      <c r="BA503" s="964">
        <v>-33.68</v>
      </c>
      <c r="BB503" s="964">
        <v>-2.76</v>
      </c>
      <c r="BC503" s="964">
        <v>-18.88</v>
      </c>
      <c r="BE503" s="701">
        <v>1996</v>
      </c>
      <c r="BF503" s="986" t="e">
        <f>#VALUE!</f>
        <v>#VALUE!</v>
      </c>
      <c r="BG503" s="972">
        <v>4.5</v>
      </c>
    </row>
    <row r="504" spans="1:59" ht="11.25" customHeight="1" x14ac:dyDescent="0.2">
      <c r="A504" s="645" t="s">
        <v>680</v>
      </c>
      <c r="B504" s="651" t="s">
        <v>681</v>
      </c>
      <c r="C504" s="1080" t="s">
        <v>4277</v>
      </c>
      <c r="D504" s="1080" t="s">
        <v>4414</v>
      </c>
      <c r="E504" s="835">
        <v>17</v>
      </c>
      <c r="F504" s="554">
        <v>191</v>
      </c>
      <c r="G504" s="554" t="s">
        <v>107</v>
      </c>
      <c r="H504" s="554" t="s">
        <v>107</v>
      </c>
      <c r="I504" s="966">
        <v>50.85</v>
      </c>
      <c r="J504" s="745">
        <f t="shared" si="121"/>
        <v>3.6184857423795478</v>
      </c>
      <c r="K504" s="968">
        <v>0.46</v>
      </c>
      <c r="L504" s="679">
        <v>4</v>
      </c>
      <c r="M504" s="736">
        <f t="shared" si="122"/>
        <v>1.84</v>
      </c>
      <c r="N504" s="644" t="s">
        <v>150</v>
      </c>
      <c r="O504" s="838">
        <v>0.42</v>
      </c>
      <c r="P504" s="958">
        <v>43341</v>
      </c>
      <c r="Q504" s="958">
        <v>43356</v>
      </c>
      <c r="R504" s="736">
        <f t="shared" si="123"/>
        <v>9.5238095238095326</v>
      </c>
      <c r="S504" s="802">
        <f>IF(INDEX(Historical!$D$7:$D$1452,MATCH(B504,Historical!$B$7:$B$1452,0))=0,"n/a",(INDEX(Historical!$C$7:$C$1452,MATCH(B504,Historical!$B$7:$B$1452,0))/INDEX(Historical!$D$7:$D$1452,MATCH(B504,Historical!$B$7:$B$1452,0))-1)*100)</f>
        <v>9.5238095238095113</v>
      </c>
      <c r="T504" s="802">
        <f>IF(INDEX(Historical!$F$7:$F$1452,MATCH(B504,Historical!$B$7:$B$1452,0))=0,"n/a",((INDEX(Historical!$C$7:$C$1452,MATCH(B504,Historical!$B$7:$B$1452,0))/INDEX(Historical!$F$7:$F$1452,MATCH(B504,Historical!$B$7:$B$1452,0)))^(1/3)-1)*100)</f>
        <v>8.5138345254405436</v>
      </c>
      <c r="U504" s="802">
        <f>IF(INDEX(Historical!$I$7:$I$1452,MATCH(B504,Historical!$B$7:$B$1452,0))=0,"n/a",((INDEX(Historical!$C$7:$C$1452,MATCH(B504,Historical!$B$7:$B$1452,0))/INDEX(Historical!$I$7:$I$1452,MATCH(B504,Historical!$B$7:$B$1452,0)))^(1/5)-1)*100)</f>
        <v>8.4471771197698544</v>
      </c>
      <c r="V504" s="802">
        <f>IF(INDEX(Historical!$O$7:$O$1452,MATCH(B504,Historical!$B$7:$B$1452,0))=0,"n/a",((INDEX(Historical!$C$7:$C$1452,MATCH(B504,Historical!$B$7:$B$1452,0))/INDEX(Historical!$O$7:$O$1452,MATCH(B504,Historical!$B$7:$B$1452,0)))^(1/10)-1)*100)</f>
        <v>7.2162562056248714</v>
      </c>
      <c r="W504" s="803">
        <f t="shared" si="124"/>
        <v>1.1705761102530581</v>
      </c>
      <c r="X504" s="804">
        <f t="shared" si="125"/>
        <v>0.78945580558596773</v>
      </c>
      <c r="Y504" s="651" t="s">
        <v>4072</v>
      </c>
      <c r="Z504" s="745">
        <f t="shared" si="126"/>
        <v>68.656716417910445</v>
      </c>
      <c r="AA504" s="678">
        <f t="shared" si="127"/>
        <v>18.973880597014926</v>
      </c>
      <c r="AB504" s="679">
        <v>6</v>
      </c>
      <c r="AC504" s="959">
        <v>2.68</v>
      </c>
      <c r="AD504" s="959">
        <v>1.39</v>
      </c>
      <c r="AE504" s="959">
        <v>5.73</v>
      </c>
      <c r="AF504" s="959">
        <v>7.39</v>
      </c>
      <c r="AG504" s="959" t="s">
        <v>138</v>
      </c>
      <c r="AH504" s="959">
        <v>26.6</v>
      </c>
      <c r="AI504" s="959">
        <v>8.52</v>
      </c>
      <c r="AJ504" s="959">
        <v>10.7</v>
      </c>
      <c r="AK504" s="959">
        <v>13.600000000000001</v>
      </c>
      <c r="AL504" s="969">
        <v>14560</v>
      </c>
      <c r="AM504" s="964">
        <v>0.3</v>
      </c>
      <c r="AN504" s="959">
        <v>0.78</v>
      </c>
      <c r="AO504" s="845">
        <f t="shared" si="128"/>
        <v>-6.9082177348655236</v>
      </c>
      <c r="AP504" s="846">
        <f t="shared" si="129"/>
        <v>12.065662862149402</v>
      </c>
      <c r="AQ504" s="680">
        <f t="shared" si="130"/>
        <v>149.6370499673834</v>
      </c>
      <c r="AR504" s="745">
        <f>INDEX(Historical!$C$7:$C$1452,MATCH(B504,Historical!$B$7:$B$1452,0))*IF(AH504="n/a",1.03,IF(AH504&lt;0,1.01,IF(AH504&gt;10,1.1,(1+AH504/100))))</f>
        <v>1.518</v>
      </c>
      <c r="AS504" s="678">
        <f t="shared" si="131"/>
        <v>1.6473335999999998</v>
      </c>
      <c r="AT504" s="678">
        <f t="shared" si="136"/>
        <v>1.8120669599999999</v>
      </c>
      <c r="AU504" s="678">
        <f t="shared" si="136"/>
        <v>1.9932736559999999</v>
      </c>
      <c r="AV504" s="678">
        <f t="shared" si="136"/>
        <v>2.1926010216000003</v>
      </c>
      <c r="AW504" s="745">
        <f t="shared" si="132"/>
        <v>9.1632752375999988</v>
      </c>
      <c r="AX504" s="854">
        <f t="shared" si="133"/>
        <v>18.020206956932149</v>
      </c>
      <c r="AY504" s="1090">
        <v>1.29</v>
      </c>
      <c r="AZ504" s="964">
        <v>9.0300000000000011</v>
      </c>
      <c r="BA504" s="964">
        <v>-32.15</v>
      </c>
      <c r="BB504" s="964">
        <v>-2.0299999999999998</v>
      </c>
      <c r="BC504" s="964">
        <v>-11.03</v>
      </c>
      <c r="BE504" s="701">
        <v>2002</v>
      </c>
      <c r="BF504" s="986" t="e">
        <f>#VALUE!</f>
        <v>#VALUE!</v>
      </c>
      <c r="BG504" s="972" t="s">
        <v>138</v>
      </c>
    </row>
    <row r="505" spans="1:59" ht="11.25" customHeight="1" x14ac:dyDescent="0.2">
      <c r="A505" s="645" t="s">
        <v>1471</v>
      </c>
      <c r="B505" s="651" t="s">
        <v>1472</v>
      </c>
      <c r="C505" s="1080" t="s">
        <v>109</v>
      </c>
      <c r="D505" s="1080" t="s">
        <v>4427</v>
      </c>
      <c r="E505" s="835">
        <v>7</v>
      </c>
      <c r="F505" s="554">
        <v>587</v>
      </c>
      <c r="G505" s="554" t="s">
        <v>107</v>
      </c>
      <c r="H505" s="554" t="s">
        <v>107</v>
      </c>
      <c r="I505" s="966">
        <v>39.630000000000003</v>
      </c>
      <c r="J505" s="745">
        <f t="shared" si="121"/>
        <v>2.4224072672218013</v>
      </c>
      <c r="K505" s="968">
        <v>0.24</v>
      </c>
      <c r="L505" s="679">
        <v>4</v>
      </c>
      <c r="M505" s="736">
        <f t="shared" si="122"/>
        <v>0.96</v>
      </c>
      <c r="N505" s="644" t="s">
        <v>322</v>
      </c>
      <c r="O505" s="838">
        <v>0.21</v>
      </c>
      <c r="P505" s="958">
        <v>43173</v>
      </c>
      <c r="Q505" s="958">
        <v>43189</v>
      </c>
      <c r="R505" s="736">
        <f t="shared" si="123"/>
        <v>14.285714285714285</v>
      </c>
      <c r="S505" s="802">
        <f>IF(INDEX(Historical!$D$7:$D$1452,MATCH(B505,Historical!$B$7:$B$1452,0))=0,"n/a",(INDEX(Historical!$C$7:$C$1452,MATCH(B505,Historical!$B$7:$B$1452,0))/INDEX(Historical!$D$7:$D$1452,MATCH(B505,Historical!$B$7:$B$1452,0))-1)*100)</f>
        <v>10.810810810810811</v>
      </c>
      <c r="T505" s="802">
        <f>IF(INDEX(Historical!$F$7:$F$1452,MATCH(B505,Historical!$B$7:$B$1452,0))=0,"n/a",((INDEX(Historical!$C$7:$C$1452,MATCH(B505,Historical!$B$7:$B$1452,0))/INDEX(Historical!$F$7:$F$1452,MATCH(B505,Historical!$B$7:$B$1452,0)))^(1/3)-1)*100)</f>
        <v>16.39567313371937</v>
      </c>
      <c r="U505" s="802">
        <f>IF(INDEX(Historical!$I$7:$I$1452,MATCH(B505,Historical!$B$7:$B$1452,0))=0,"n/a",((INDEX(Historical!$C$7:$C$1452,MATCH(B505,Historical!$B$7:$B$1452,0))/INDEX(Historical!$I$7:$I$1452,MATCH(B505,Historical!$B$7:$B$1452,0)))^(1/5)-1)*100)</f>
        <v>44.535357174246414</v>
      </c>
      <c r="V505" s="802">
        <f>IF(INDEX(Historical!$O$7:$O$1452,MATCH(B505,Historical!$B$7:$B$1452,0))=0,"n/a",((INDEX(Historical!$C$7:$C$1452,MATCH(B505,Historical!$B$7:$B$1452,0))/INDEX(Historical!$O$7:$O$1452,MATCH(B505,Historical!$B$7:$B$1452,0)))^(1/10)-1)*100)</f>
        <v>1.309024971653483</v>
      </c>
      <c r="W505" s="803">
        <f t="shared" si="124"/>
        <v>34.021778146823266</v>
      </c>
      <c r="X505" s="804">
        <f t="shared" si="125"/>
        <v>6.1854662742008912</v>
      </c>
      <c r="Y505" s="759"/>
      <c r="Z505" s="745">
        <f t="shared" si="126"/>
        <v>44.85981308411214</v>
      </c>
      <c r="AA505" s="678">
        <f t="shared" si="127"/>
        <v>18.518691588785046</v>
      </c>
      <c r="AB505" s="679">
        <v>12</v>
      </c>
      <c r="AC505" s="959">
        <v>2.14</v>
      </c>
      <c r="AD505" s="959">
        <v>2.31</v>
      </c>
      <c r="AE505" s="959">
        <v>4.6399999999999997</v>
      </c>
      <c r="AF505" s="959">
        <v>1.21</v>
      </c>
      <c r="AG505" s="959">
        <v>10.4</v>
      </c>
      <c r="AH505" s="959">
        <v>6.2</v>
      </c>
      <c r="AI505" s="959">
        <v>22.53</v>
      </c>
      <c r="AJ505" s="959">
        <v>7.1999999999999993</v>
      </c>
      <c r="AK505" s="959">
        <v>8</v>
      </c>
      <c r="AL505" s="969">
        <v>3390</v>
      </c>
      <c r="AM505" s="964">
        <v>0.8</v>
      </c>
      <c r="AN505" s="959">
        <v>0.21</v>
      </c>
      <c r="AO505" s="845">
        <f t="shared" si="128"/>
        <v>28.439072852683168</v>
      </c>
      <c r="AP505" s="846">
        <f t="shared" si="129"/>
        <v>46.957764441468214</v>
      </c>
      <c r="AQ505" s="680">
        <f t="shared" si="130"/>
        <v>-0.20550711602946858</v>
      </c>
      <c r="AR505" s="745">
        <f>INDEX(Historical!$C$7:$C$1452,MATCH(B505,Historical!$B$7:$B$1452,0))*IF(AH505="n/a",1.03,IF(AH505&lt;0,1.01,IF(AH505&gt;10,1.1,(1+AH505/100))))</f>
        <v>0.87084000000000006</v>
      </c>
      <c r="AS505" s="678">
        <f t="shared" si="131"/>
        <v>0.95792400000000011</v>
      </c>
      <c r="AT505" s="678">
        <f t="shared" si="136"/>
        <v>1.0345579200000001</v>
      </c>
      <c r="AU505" s="678">
        <f t="shared" si="136"/>
        <v>1.1173225536000002</v>
      </c>
      <c r="AV505" s="678">
        <f t="shared" si="136"/>
        <v>1.2067083578880002</v>
      </c>
      <c r="AW505" s="745">
        <f t="shared" si="132"/>
        <v>5.1873528314880009</v>
      </c>
      <c r="AX505" s="854">
        <f t="shared" si="133"/>
        <v>13.089459579833459</v>
      </c>
      <c r="AY505" s="1090">
        <v>1.07</v>
      </c>
      <c r="AZ505" s="964">
        <v>6.7299999999999995</v>
      </c>
      <c r="BA505" s="964">
        <v>-23.18</v>
      </c>
      <c r="BB505" s="964">
        <v>-7.8</v>
      </c>
      <c r="BC505" s="964">
        <v>-13.04</v>
      </c>
      <c r="BE505" s="701">
        <v>2012</v>
      </c>
      <c r="BF505" s="986" t="e">
        <f>#VALUE!</f>
        <v>#VALUE!</v>
      </c>
      <c r="BG505" s="972">
        <v>1.4000000000000001</v>
      </c>
    </row>
    <row r="506" spans="1:59" ht="11.25" customHeight="1" x14ac:dyDescent="0.2">
      <c r="A506" s="566" t="s">
        <v>276</v>
      </c>
      <c r="B506" s="651" t="s">
        <v>277</v>
      </c>
      <c r="C506" s="1080" t="s">
        <v>129</v>
      </c>
      <c r="D506" s="1080" t="s">
        <v>4415</v>
      </c>
      <c r="E506" s="835">
        <v>33</v>
      </c>
      <c r="F506" s="554">
        <v>84</v>
      </c>
      <c r="G506" s="554" t="s">
        <v>38</v>
      </c>
      <c r="H506" s="554" t="s">
        <v>38</v>
      </c>
      <c r="I506" s="959">
        <v>139.24</v>
      </c>
      <c r="J506" s="745">
        <f t="shared" si="121"/>
        <v>1.6374604998563629</v>
      </c>
      <c r="K506" s="974">
        <v>0.56999999999999995</v>
      </c>
      <c r="L506" s="679">
        <v>4</v>
      </c>
      <c r="M506" s="736">
        <f t="shared" si="122"/>
        <v>2.2799999999999998</v>
      </c>
      <c r="N506" s="644" t="s">
        <v>221</v>
      </c>
      <c r="O506" s="839">
        <v>0.52</v>
      </c>
      <c r="P506" s="958">
        <v>43462</v>
      </c>
      <c r="Q506" s="958">
        <v>43479</v>
      </c>
      <c r="R506" s="736">
        <f t="shared" si="123"/>
        <v>9.6153846153846025</v>
      </c>
      <c r="S506" s="802">
        <f>IF(INDEX(Historical!$D$7:$D$1452,MATCH(B506,Historical!$B$7:$B$1452,0))=0,"n/a",(INDEX(Historical!$C$7:$C$1452,MATCH(B506,Historical!$B$7:$B$1452,0))/INDEX(Historical!$D$7:$D$1452,MATCH(B506,Historical!$B$7:$B$1452,0))-1)*100)</f>
        <v>9.302325581395344</v>
      </c>
      <c r="T506" s="802">
        <f>IF(INDEX(Historical!$F$7:$F$1452,MATCH(B506,Historical!$B$7:$B$1452,0))=0,"n/a",((INDEX(Historical!$C$7:$C$1452,MATCH(B506,Historical!$B$7:$B$1452,0))/INDEX(Historical!$F$7:$F$1452,MATCH(B506,Historical!$B$7:$B$1452,0)))^(1/3)-1)*100)</f>
        <v>8.3008947425307955</v>
      </c>
      <c r="U506" s="802">
        <f>IF(INDEX(Historical!$I$7:$I$1452,MATCH(B506,Historical!$B$7:$B$1452,0))=0,"n/a",((INDEX(Historical!$C$7:$C$1452,MATCH(B506,Historical!$B$7:$B$1452,0))/INDEX(Historical!$I$7:$I$1452,MATCH(B506,Historical!$B$7:$B$1452,0)))^(1/5)-1)*100)</f>
        <v>8.6794001831422829</v>
      </c>
      <c r="V506" s="802">
        <f>IF(INDEX(Historical!$O$7:$O$1452,MATCH(B506,Historical!$B$7:$B$1452,0))=0,"n/a",((INDEX(Historical!$C$7:$C$1452,MATCH(B506,Historical!$B$7:$B$1452,0))/INDEX(Historical!$O$7:$O$1452,MATCH(B506,Historical!$B$7:$B$1452,0)))^(1/10)-1)*100)</f>
        <v>8.91978771492421</v>
      </c>
      <c r="W506" s="803">
        <f t="shared" si="124"/>
        <v>0.973050083761554</v>
      </c>
      <c r="X506" s="804">
        <f t="shared" si="125"/>
        <v>2.1169268739371421</v>
      </c>
      <c r="Y506" s="651" t="s">
        <v>4038</v>
      </c>
      <c r="Z506" s="745">
        <f t="shared" si="126"/>
        <v>51.700680272108833</v>
      </c>
      <c r="AA506" s="678">
        <f t="shared" si="127"/>
        <v>31.573696145124718</v>
      </c>
      <c r="AB506" s="679">
        <v>11</v>
      </c>
      <c r="AC506" s="963">
        <v>4.41</v>
      </c>
      <c r="AD506" s="963">
        <v>2.99</v>
      </c>
      <c r="AE506" s="963">
        <v>3.5</v>
      </c>
      <c r="AF506" s="963">
        <v>5.91</v>
      </c>
      <c r="AG506" s="959">
        <v>30.5</v>
      </c>
      <c r="AH506" s="963">
        <v>0.8</v>
      </c>
      <c r="AI506" s="963">
        <v>7.8</v>
      </c>
      <c r="AJ506" s="959">
        <v>4.1000000000000005</v>
      </c>
      <c r="AK506" s="959">
        <v>10.549999999999999</v>
      </c>
      <c r="AL506" s="807">
        <v>18890</v>
      </c>
      <c r="AM506" s="964">
        <v>0.1</v>
      </c>
      <c r="AN506" s="959">
        <v>1.61</v>
      </c>
      <c r="AO506" s="845">
        <f t="shared" si="128"/>
        <v>-21.25683546212607</v>
      </c>
      <c r="AP506" s="846">
        <f t="shared" si="129"/>
        <v>10.316860682998646</v>
      </c>
      <c r="AQ506" s="680">
        <f t="shared" si="130"/>
        <v>187.98190083382136</v>
      </c>
      <c r="AR506" s="745">
        <f>INDEX(Historical!$C$7:$C$1452,MATCH(B506,Historical!$B$7:$B$1452,0))*IF(AH506="n/a",1.03,IF(AH506&lt;0,1.01,IF(AH506&gt;10,1.1,(1+AH506/100))))</f>
        <v>1.8950399999999998</v>
      </c>
      <c r="AS506" s="678">
        <f t="shared" si="131"/>
        <v>2.0428531199999997</v>
      </c>
      <c r="AT506" s="678">
        <f t="shared" si="136"/>
        <v>2.2471384319999999</v>
      </c>
      <c r="AU506" s="678">
        <f t="shared" si="136"/>
        <v>2.4718522751999998</v>
      </c>
      <c r="AV506" s="678">
        <f t="shared" si="136"/>
        <v>2.71903750272</v>
      </c>
      <c r="AW506" s="745">
        <f t="shared" si="132"/>
        <v>11.375921329920001</v>
      </c>
      <c r="AX506" s="854">
        <f t="shared" si="133"/>
        <v>8.1700095733409945</v>
      </c>
      <c r="AY506" s="1090">
        <v>0.45</v>
      </c>
      <c r="AZ506" s="964">
        <v>41.589999999999996</v>
      </c>
      <c r="BA506" s="964">
        <v>-10.74</v>
      </c>
      <c r="BB506" s="964">
        <v>-4.43</v>
      </c>
      <c r="BC506" s="964">
        <v>13.34</v>
      </c>
      <c r="BE506" s="701">
        <v>1987</v>
      </c>
      <c r="BF506" s="986" t="e">
        <f>#VALUE!</f>
        <v>#VALUE!</v>
      </c>
      <c r="BG506" s="972">
        <v>8.6</v>
      </c>
    </row>
    <row r="507" spans="1:59" ht="11.25" customHeight="1" x14ac:dyDescent="0.2">
      <c r="A507" s="566" t="s">
        <v>278</v>
      </c>
      <c r="B507" s="651" t="s">
        <v>279</v>
      </c>
      <c r="C507" s="1080" t="s">
        <v>248</v>
      </c>
      <c r="D507" s="1080" t="s">
        <v>4441</v>
      </c>
      <c r="E507" s="835">
        <v>43</v>
      </c>
      <c r="F507" s="554">
        <v>61</v>
      </c>
      <c r="G507" s="554" t="s">
        <v>38</v>
      </c>
      <c r="H507" s="554" t="s">
        <v>116</v>
      </c>
      <c r="I507" s="959">
        <v>177.57</v>
      </c>
      <c r="J507" s="745">
        <f t="shared" si="121"/>
        <v>2.6130540068705299</v>
      </c>
      <c r="K507" s="968">
        <v>1.1599999999999999</v>
      </c>
      <c r="L507" s="679">
        <v>4</v>
      </c>
      <c r="M507" s="736">
        <f t="shared" si="122"/>
        <v>4.6399999999999997</v>
      </c>
      <c r="N507" s="644" t="s">
        <v>150</v>
      </c>
      <c r="O507" s="838">
        <v>1.01</v>
      </c>
      <c r="P507" s="958">
        <v>43434</v>
      </c>
      <c r="Q507" s="958">
        <v>43451</v>
      </c>
      <c r="R507" s="736">
        <f t="shared" si="123"/>
        <v>14.851485148514843</v>
      </c>
      <c r="S507" s="802">
        <f>IF(INDEX(Historical!$D$7:$D$1452,MATCH(B507,Historical!$B$7:$B$1452,0))=0,"n/a",(INDEX(Historical!$C$7:$C$1452,MATCH(B507,Historical!$B$7:$B$1452,0))/INDEX(Historical!$D$7:$D$1452,MATCH(B507,Historical!$B$7:$B$1452,0))-1)*100)</f>
        <v>6.094182825484773</v>
      </c>
      <c r="T507" s="802">
        <f>IF(INDEX(Historical!$F$7:$F$1452,MATCH(B507,Historical!$B$7:$B$1452,0))=0,"n/a",((INDEX(Historical!$C$7:$C$1452,MATCH(B507,Historical!$B$7:$B$1452,0))/INDEX(Historical!$F$7:$F$1452,MATCH(B507,Historical!$B$7:$B$1452,0)))^(1/3)-1)*100)</f>
        <v>5.303218064241122</v>
      </c>
      <c r="U507" s="802">
        <f>IF(INDEX(Historical!$I$7:$I$1452,MATCH(B507,Historical!$B$7:$B$1452,0))=0,"n/a",((INDEX(Historical!$C$7:$C$1452,MATCH(B507,Historical!$B$7:$B$1452,0))/INDEX(Historical!$I$7:$I$1452,MATCH(B507,Historical!$B$7:$B$1452,0)))^(1/5)-1)*100)</f>
        <v>5.9408310555133292</v>
      </c>
      <c r="V507" s="802">
        <f>IF(INDEX(Historical!$O$7:$O$1452,MATCH(B507,Historical!$B$7:$B$1452,0))=0,"n/a",((INDEX(Historical!$C$7:$C$1452,MATCH(B507,Historical!$B$7:$B$1452,0))/INDEX(Historical!$O$7:$O$1452,MATCH(B507,Historical!$B$7:$B$1452,0)))^(1/10)-1)*100)</f>
        <v>9.8274124023243878</v>
      </c>
      <c r="W507" s="803">
        <f t="shared" si="124"/>
        <v>0.60451630727415073</v>
      </c>
      <c r="X507" s="804">
        <f t="shared" si="125"/>
        <v>0.95819855734085957</v>
      </c>
      <c r="Y507" s="927"/>
      <c r="Z507" s="745">
        <f t="shared" si="126"/>
        <v>61.620185922974755</v>
      </c>
      <c r="AA507" s="678">
        <f t="shared" si="127"/>
        <v>23.581673306772906</v>
      </c>
      <c r="AB507" s="679">
        <v>12</v>
      </c>
      <c r="AC507" s="959">
        <v>7.53</v>
      </c>
      <c r="AD507" s="959">
        <v>2.54</v>
      </c>
      <c r="AE507" s="959">
        <v>6.6</v>
      </c>
      <c r="AF507" s="959" t="s">
        <v>138</v>
      </c>
      <c r="AG507" s="962">
        <v>-101</v>
      </c>
      <c r="AH507" s="959">
        <v>32.800000000000004</v>
      </c>
      <c r="AI507" s="959">
        <v>6.17</v>
      </c>
      <c r="AJ507" s="959">
        <v>6.2</v>
      </c>
      <c r="AK507" s="959">
        <v>9.3000000000000007</v>
      </c>
      <c r="AL507" s="969">
        <v>140000</v>
      </c>
      <c r="AM507" s="964">
        <v>0.06</v>
      </c>
      <c r="AN507" s="959" t="s">
        <v>138</v>
      </c>
      <c r="AO507" s="845">
        <f t="shared" si="128"/>
        <v>-15.027788244389047</v>
      </c>
      <c r="AP507" s="846">
        <f t="shared" si="129"/>
        <v>8.5538850623838592</v>
      </c>
      <c r="AQ507" s="680" t="str">
        <f t="shared" si="130"/>
        <v>n/a</v>
      </c>
      <c r="AR507" s="745">
        <f>INDEX(Historical!$C$7:$C$1452,MATCH(B507,Historical!$B$7:$B$1452,0))*IF(AH507="n/a",1.03,IF(AH507&lt;0,1.01,IF(AH507&gt;10,1.1,(1+AH507/100))))</f>
        <v>4.2130000000000001</v>
      </c>
      <c r="AS507" s="678">
        <f t="shared" si="131"/>
        <v>4.4729421</v>
      </c>
      <c r="AT507" s="678">
        <f t="shared" ref="AT507:AV526" si="137">IF($AK507="n/a",1.03*AS507,IF($AK507&lt;0,1.01*AS507,IF($AK507&gt;10,1.1*AS507,(1+$AK507/100)*AS507)))</f>
        <v>4.8889257153000001</v>
      </c>
      <c r="AU507" s="678">
        <f t="shared" si="137"/>
        <v>5.3435958068228997</v>
      </c>
      <c r="AV507" s="678">
        <f t="shared" si="137"/>
        <v>5.8405502168574293</v>
      </c>
      <c r="AW507" s="745">
        <f t="shared" si="132"/>
        <v>24.75901383898033</v>
      </c>
      <c r="AX507" s="854">
        <f t="shared" si="133"/>
        <v>13.943241447868632</v>
      </c>
      <c r="AY507" s="1090">
        <v>0.57999999999999996</v>
      </c>
      <c r="AZ507" s="964">
        <v>20.93</v>
      </c>
      <c r="BA507" s="964">
        <v>-6.97</v>
      </c>
      <c r="BB507" s="964">
        <v>-1.41</v>
      </c>
      <c r="BC507" s="964">
        <v>6.93</v>
      </c>
      <c r="BE507" s="701">
        <v>1976</v>
      </c>
      <c r="BF507" s="986" t="e">
        <f>#VALUE!</f>
        <v>#VALUE!</v>
      </c>
      <c r="BG507" s="972">
        <v>15.5</v>
      </c>
    </row>
    <row r="508" spans="1:59" s="882" customFormat="1" ht="11.25" customHeight="1" x14ac:dyDescent="0.2">
      <c r="A508" s="861" t="s">
        <v>280</v>
      </c>
      <c r="B508" s="890" t="s">
        <v>281</v>
      </c>
      <c r="C508" s="1080" t="s">
        <v>113</v>
      </c>
      <c r="D508" s="1080" t="s">
        <v>4410</v>
      </c>
      <c r="E508" s="862">
        <v>26</v>
      </c>
      <c r="F508" s="554">
        <v>105</v>
      </c>
      <c r="G508" s="1179" t="s">
        <v>107</v>
      </c>
      <c r="H508" s="1179" t="s">
        <v>107</v>
      </c>
      <c r="I508" s="875">
        <v>51.48</v>
      </c>
      <c r="J508" s="864">
        <f t="shared" si="121"/>
        <v>2.6418026418026423</v>
      </c>
      <c r="K508" s="888">
        <v>0.34</v>
      </c>
      <c r="L508" s="866">
        <v>4</v>
      </c>
      <c r="M508" s="867">
        <f t="shared" si="122"/>
        <v>1.36</v>
      </c>
      <c r="N508" s="868" t="s">
        <v>728</v>
      </c>
      <c r="O508" s="889">
        <v>0.26</v>
      </c>
      <c r="P508" s="870">
        <v>43203</v>
      </c>
      <c r="Q508" s="870">
        <v>43220</v>
      </c>
      <c r="R508" s="867">
        <f t="shared" si="123"/>
        <v>30.769230769230777</v>
      </c>
      <c r="S508" s="802">
        <f>IF(INDEX(Historical!$D$7:$D$1452,MATCH(B508,Historical!$B$7:$B$1452,0))=0,"n/a",(INDEX(Historical!$C$7:$C$1452,MATCH(B508,Historical!$B$7:$B$1452,0))/INDEX(Historical!$D$7:$D$1452,MATCH(B508,Historical!$B$7:$B$1452,0))-1)*100)</f>
        <v>1.9704433497537144</v>
      </c>
      <c r="T508" s="802">
        <f>IF(INDEX(Historical!$F$7:$F$1452,MATCH(B508,Historical!$B$7:$B$1452,0))=0,"n/a",((INDEX(Historical!$C$7:$C$1452,MATCH(B508,Historical!$B$7:$B$1452,0))/INDEX(Historical!$F$7:$F$1452,MATCH(B508,Historical!$B$7:$B$1452,0)))^(1/3)-1)*100)</f>
        <v>2.0105865449937532</v>
      </c>
      <c r="U508" s="802">
        <f>IF(INDEX(Historical!$I$7:$I$1452,MATCH(B508,Historical!$B$7:$B$1452,0))=0,"n/a",((INDEX(Historical!$C$7:$C$1452,MATCH(B508,Historical!$B$7:$B$1452,0))/INDEX(Historical!$I$7:$I$1452,MATCH(B508,Historical!$B$7:$B$1452,0)))^(1/5)-1)*100)</f>
        <v>2.0529933759695806</v>
      </c>
      <c r="V508" s="802">
        <f>IF(INDEX(Historical!$O$7:$O$1452,MATCH(B508,Historical!$B$7:$B$1452,0))=0,"n/a",((INDEX(Historical!$C$7:$C$1452,MATCH(B508,Historical!$B$7:$B$1452,0))/INDEX(Historical!$O$7:$O$1452,MATCH(B508,Historical!$B$7:$B$1452,0)))^(1/10)-1)*100)</f>
        <v>3.9882407517392471</v>
      </c>
      <c r="W508" s="871">
        <f t="shared" si="124"/>
        <v>0.51476164649144684</v>
      </c>
      <c r="X508" s="872">
        <f t="shared" si="125"/>
        <v>0.58656953599130868</v>
      </c>
      <c r="Y508" s="890"/>
      <c r="Z508" s="864">
        <f t="shared" si="126"/>
        <v>47.386759581881535</v>
      </c>
      <c r="AA508" s="874">
        <f t="shared" si="127"/>
        <v>17.937282229965156</v>
      </c>
      <c r="AB508" s="866">
        <v>12</v>
      </c>
      <c r="AC508" s="875">
        <v>2.87</v>
      </c>
      <c r="AD508" s="875">
        <v>1.79</v>
      </c>
      <c r="AE508" s="875">
        <v>2.6</v>
      </c>
      <c r="AF508" s="875">
        <v>2.2400000000000002</v>
      </c>
      <c r="AG508" s="875">
        <v>32.200000000000003</v>
      </c>
      <c r="AH508" s="875">
        <v>32.800000000000004</v>
      </c>
      <c r="AI508" s="875">
        <v>7.61</v>
      </c>
      <c r="AJ508" s="875">
        <v>3.5000000000000004</v>
      </c>
      <c r="AK508" s="875">
        <v>10</v>
      </c>
      <c r="AL508" s="876">
        <v>1270</v>
      </c>
      <c r="AM508" s="877">
        <v>0.1</v>
      </c>
      <c r="AN508" s="875">
        <v>0.56000000000000005</v>
      </c>
      <c r="AO508" s="878">
        <f t="shared" si="128"/>
        <v>-13.242486212192933</v>
      </c>
      <c r="AP508" s="879">
        <f t="shared" si="129"/>
        <v>4.694796017772223</v>
      </c>
      <c r="AQ508" s="880">
        <f t="shared" si="130"/>
        <v>33.632185403104728</v>
      </c>
      <c r="AR508" s="745">
        <f>INDEX(Historical!$C$7:$C$1452,MATCH(B508,Historical!$B$7:$B$1452,0))*IF(AH508="n/a",1.03,IF(AH508&lt;0,1.01,IF(AH508&gt;10,1.1,(1+AH508/100))))</f>
        <v>1.1385000000000003</v>
      </c>
      <c r="AS508" s="874">
        <f t="shared" si="131"/>
        <v>1.2251398500000004</v>
      </c>
      <c r="AT508" s="874">
        <f t="shared" si="137"/>
        <v>1.3476538350000005</v>
      </c>
      <c r="AU508" s="874">
        <f t="shared" si="137"/>
        <v>1.4824192185000007</v>
      </c>
      <c r="AV508" s="874">
        <f t="shared" si="137"/>
        <v>1.6306611403500009</v>
      </c>
      <c r="AW508" s="864">
        <f t="shared" si="132"/>
        <v>6.8243740438500025</v>
      </c>
      <c r="AX508" s="881">
        <f t="shared" si="133"/>
        <v>13.256359836538467</v>
      </c>
      <c r="AY508" s="1091">
        <v>0.66</v>
      </c>
      <c r="AZ508" s="877">
        <v>15.010000000000002</v>
      </c>
      <c r="BA508" s="877">
        <v>-25.16</v>
      </c>
      <c r="BB508" s="877">
        <v>0.12</v>
      </c>
      <c r="BC508" s="877">
        <v>-9.66</v>
      </c>
      <c r="BD508" s="1007"/>
      <c r="BE508" s="701">
        <v>1993</v>
      </c>
      <c r="BF508" s="986" t="e">
        <f>#VALUE!</f>
        <v>#VALUE!</v>
      </c>
      <c r="BG508" s="938">
        <v>14.799999999999999</v>
      </c>
    </row>
    <row r="509" spans="1:59" ht="11.25" customHeight="1" x14ac:dyDescent="0.2">
      <c r="A509" s="645" t="s">
        <v>682</v>
      </c>
      <c r="B509" s="651" t="s">
        <v>683</v>
      </c>
      <c r="C509" s="1080" t="s">
        <v>155</v>
      </c>
      <c r="D509" s="1080" t="s">
        <v>4409</v>
      </c>
      <c r="E509" s="835">
        <v>11</v>
      </c>
      <c r="F509" s="554">
        <v>315</v>
      </c>
      <c r="G509" s="554" t="s">
        <v>116</v>
      </c>
      <c r="H509" s="554" t="s">
        <v>116</v>
      </c>
      <c r="I509" s="966">
        <v>110.47</v>
      </c>
      <c r="J509" s="745">
        <f t="shared" si="121"/>
        <v>1.4121480945052955</v>
      </c>
      <c r="K509" s="968">
        <v>0.39</v>
      </c>
      <c r="L509" s="679">
        <v>4</v>
      </c>
      <c r="M509" s="736">
        <f t="shared" si="122"/>
        <v>1.56</v>
      </c>
      <c r="N509" s="644" t="s">
        <v>165</v>
      </c>
      <c r="O509" s="838">
        <v>0.34</v>
      </c>
      <c r="P509" s="958">
        <v>43343</v>
      </c>
      <c r="Q509" s="958">
        <v>43374</v>
      </c>
      <c r="R509" s="736">
        <f t="shared" si="123"/>
        <v>14.705882352941172</v>
      </c>
      <c r="S509" s="802">
        <f>IF(INDEX(Historical!$D$7:$D$1452,MATCH(B509,Historical!$B$7:$B$1452,0))=0,"n/a",(INDEX(Historical!$C$7:$C$1452,MATCH(B509,Historical!$B$7:$B$1452,0))/INDEX(Historical!$D$7:$D$1452,MATCH(B509,Historical!$B$7:$B$1452,0))-1)*100)</f>
        <v>5.3571428571428603</v>
      </c>
      <c r="T509" s="802">
        <f>IF(INDEX(Historical!$F$7:$F$1452,MATCH(B509,Historical!$B$7:$B$1452,0))=0,"n/a",((INDEX(Historical!$C$7:$C$1452,MATCH(B509,Historical!$B$7:$B$1452,0))/INDEX(Historical!$F$7:$F$1452,MATCH(B509,Historical!$B$7:$B$1452,0)))^(1/3)-1)*100)</f>
        <v>7.1199245451753157</v>
      </c>
      <c r="U509" s="802">
        <f>IF(INDEX(Historical!$I$7:$I$1452,MATCH(B509,Historical!$B$7:$B$1452,0))=0,"n/a",((INDEX(Historical!$C$7:$C$1452,MATCH(B509,Historical!$B$7:$B$1452,0))/INDEX(Historical!$I$7:$I$1452,MATCH(B509,Historical!$B$7:$B$1452,0)))^(1/5)-1)*100)</f>
        <v>8.083252207959756</v>
      </c>
      <c r="V509" s="802">
        <f>IF(INDEX(Historical!$O$7:$O$1452,MATCH(B509,Historical!$B$7:$B$1452,0))=0,"n/a",((INDEX(Historical!$C$7:$C$1452,MATCH(B509,Historical!$B$7:$B$1452,0))/INDEX(Historical!$O$7:$O$1452,MATCH(B509,Historical!$B$7:$B$1452,0)))^(1/10)-1)*100)</f>
        <v>17.264640523089625</v>
      </c>
      <c r="W509" s="803">
        <f t="shared" si="124"/>
        <v>0.46819695997430494</v>
      </c>
      <c r="X509" s="804" t="str">
        <f t="shared" si="125"/>
        <v>n/a</v>
      </c>
      <c r="Y509" s="759"/>
      <c r="Z509" s="745" t="str">
        <f t="shared" si="126"/>
        <v>n/a</v>
      </c>
      <c r="AA509" s="678" t="str">
        <f t="shared" si="127"/>
        <v>n/a</v>
      </c>
      <c r="AB509" s="679">
        <v>3</v>
      </c>
      <c r="AC509" s="959">
        <v>-7.99</v>
      </c>
      <c r="AD509" s="959" t="s">
        <v>138</v>
      </c>
      <c r="AE509" s="959">
        <v>0.1</v>
      </c>
      <c r="AF509" s="959">
        <v>2.35</v>
      </c>
      <c r="AG509" s="959">
        <v>1.2</v>
      </c>
      <c r="AH509" s="959">
        <v>-116.5</v>
      </c>
      <c r="AI509" s="959">
        <v>5.71</v>
      </c>
      <c r="AJ509" s="959">
        <v>-21.8</v>
      </c>
      <c r="AK509" s="959">
        <v>6</v>
      </c>
      <c r="AL509" s="969">
        <v>21610</v>
      </c>
      <c r="AM509" s="964">
        <v>0.28999999999999998</v>
      </c>
      <c r="AN509" s="959">
        <v>0.97</v>
      </c>
      <c r="AO509" s="845" t="str">
        <f t="shared" si="128"/>
        <v>n/a</v>
      </c>
      <c r="AP509" s="846">
        <f t="shared" si="129"/>
        <v>9.4954003024650522</v>
      </c>
      <c r="AQ509" s="680" t="str">
        <f t="shared" si="130"/>
        <v>n/a</v>
      </c>
      <c r="AR509" s="745">
        <f>INDEX(Historical!$C$7:$C$1452,MATCH(B509,Historical!$B$7:$B$1452,0))*IF(AH509="n/a",1.03,IF(AH509&lt;0,1.01,IF(AH509&gt;10,1.1,(1+AH509/100))))</f>
        <v>1.1918000000000002</v>
      </c>
      <c r="AS509" s="678">
        <f t="shared" si="131"/>
        <v>1.2598517800000002</v>
      </c>
      <c r="AT509" s="678">
        <f t="shared" si="137"/>
        <v>1.3354428868000003</v>
      </c>
      <c r="AU509" s="678">
        <f t="shared" si="137"/>
        <v>1.4155694600080004</v>
      </c>
      <c r="AV509" s="678">
        <f t="shared" si="137"/>
        <v>1.5005036276084804</v>
      </c>
      <c r="AW509" s="745">
        <f t="shared" si="132"/>
        <v>6.7031677544164818</v>
      </c>
      <c r="AX509" s="854">
        <f t="shared" si="133"/>
        <v>6.0678625458644717</v>
      </c>
      <c r="AY509" s="1090">
        <v>1.02</v>
      </c>
      <c r="AZ509" s="964">
        <v>4.1099999999999994</v>
      </c>
      <c r="BA509" s="964">
        <v>-38.24</v>
      </c>
      <c r="BB509" s="964">
        <v>-10.209999999999999</v>
      </c>
      <c r="BC509" s="964">
        <v>-17.87</v>
      </c>
      <c r="BE509" s="701">
        <v>2008</v>
      </c>
      <c r="BF509" s="986" t="e">
        <f>#VALUE!</f>
        <v>#VALUE!</v>
      </c>
      <c r="BG509" s="972">
        <v>0.2</v>
      </c>
    </row>
    <row r="510" spans="1:59" ht="11.25" customHeight="1" x14ac:dyDescent="0.2">
      <c r="A510" s="645" t="s">
        <v>283</v>
      </c>
      <c r="B510" s="651" t="s">
        <v>284</v>
      </c>
      <c r="C510" s="1080" t="s">
        <v>132</v>
      </c>
      <c r="D510" s="1080" t="s">
        <v>4416</v>
      </c>
      <c r="E510" s="835">
        <v>28</v>
      </c>
      <c r="F510" s="554">
        <v>98</v>
      </c>
      <c r="G510" s="554" t="s">
        <v>38</v>
      </c>
      <c r="H510" s="554" t="s">
        <v>38</v>
      </c>
      <c r="I510" s="959">
        <v>23.84</v>
      </c>
      <c r="J510" s="745">
        <f t="shared" si="121"/>
        <v>3.4060402684563762</v>
      </c>
      <c r="K510" s="974">
        <v>0.20300000000000001</v>
      </c>
      <c r="L510" s="679">
        <v>4</v>
      </c>
      <c r="M510" s="736">
        <f t="shared" si="122"/>
        <v>0.81200000000000006</v>
      </c>
      <c r="N510" s="644" t="s">
        <v>147</v>
      </c>
      <c r="O510" s="839">
        <v>0.19750000000000001</v>
      </c>
      <c r="P510" s="958">
        <v>43446</v>
      </c>
      <c r="Q510" s="958">
        <v>43466</v>
      </c>
      <c r="R510" s="736">
        <f t="shared" si="123"/>
        <v>2.7848101265822809</v>
      </c>
      <c r="S510" s="802">
        <f>IF(INDEX(Historical!$D$7:$D$1452,MATCH(B510,Historical!$B$7:$B$1452,0))=0,"n/a",(INDEX(Historical!$C$7:$C$1452,MATCH(B510,Historical!$B$7:$B$1452,0))/INDEX(Historical!$D$7:$D$1452,MATCH(B510,Historical!$B$7:$B$1452,0))-1)*100)</f>
        <v>2.6666666666666616</v>
      </c>
      <c r="T510" s="802">
        <f>IF(INDEX(Historical!$F$7:$F$1452,MATCH(B510,Historical!$B$7:$B$1452,0))=0,"n/a",((INDEX(Historical!$C$7:$C$1452,MATCH(B510,Historical!$B$7:$B$1452,0))/INDEX(Historical!$F$7:$F$1452,MATCH(B510,Historical!$B$7:$B$1452,0)))^(1/3)-1)*100)</f>
        <v>2.7410797229115547</v>
      </c>
      <c r="U510" s="802">
        <f>IF(INDEX(Historical!$I$7:$I$1452,MATCH(B510,Historical!$B$7:$B$1452,0))=0,"n/a",((INDEX(Historical!$C$7:$C$1452,MATCH(B510,Historical!$B$7:$B$1452,0))/INDEX(Historical!$I$7:$I$1452,MATCH(B510,Historical!$B$7:$B$1452,0)))^(1/5)-1)*100)</f>
        <v>2.8213222586158881</v>
      </c>
      <c r="V510" s="802">
        <f>IF(INDEX(Historical!$O$7:$O$1452,MATCH(B510,Historical!$B$7:$B$1452,0))=0,"n/a",((INDEX(Historical!$C$7:$C$1452,MATCH(B510,Historical!$B$7:$B$1452,0))/INDEX(Historical!$O$7:$O$1452,MATCH(B510,Historical!$B$7:$B$1452,0)))^(1/10)-1)*100)</f>
        <v>3.4219694129380196</v>
      </c>
      <c r="W510" s="803">
        <f t="shared" si="124"/>
        <v>0.82447325447996034</v>
      </c>
      <c r="X510" s="804">
        <f t="shared" si="125"/>
        <v>3.6310453778840256E-2</v>
      </c>
      <c r="Y510" s="753"/>
      <c r="Z510" s="745">
        <f t="shared" si="126"/>
        <v>59.270072992700726</v>
      </c>
      <c r="AA510" s="678">
        <f t="shared" si="127"/>
        <v>17.401459854014597</v>
      </c>
      <c r="AB510" s="679">
        <v>12</v>
      </c>
      <c r="AC510" s="959">
        <v>1.37</v>
      </c>
      <c r="AD510" s="959">
        <v>2.48</v>
      </c>
      <c r="AE510" s="959">
        <v>1.1000000000000001</v>
      </c>
      <c r="AF510" s="959">
        <v>1.85</v>
      </c>
      <c r="AG510" s="959">
        <v>12.6</v>
      </c>
      <c r="AH510" s="961">
        <v>5.3</v>
      </c>
      <c r="AI510" s="961">
        <v>10.14</v>
      </c>
      <c r="AJ510" s="959">
        <v>77.7</v>
      </c>
      <c r="AK510" s="959">
        <v>7.0000000000000009</v>
      </c>
      <c r="AL510" s="969">
        <v>4960</v>
      </c>
      <c r="AM510" s="964">
        <v>0.4</v>
      </c>
      <c r="AN510" s="959">
        <v>0.76</v>
      </c>
      <c r="AO510" s="845">
        <f t="shared" si="128"/>
        <v>-11.174097326942332</v>
      </c>
      <c r="AP510" s="846">
        <f t="shared" si="129"/>
        <v>6.2273625270722643</v>
      </c>
      <c r="AQ510" s="680">
        <f t="shared" si="130"/>
        <v>19.615496450412586</v>
      </c>
      <c r="AR510" s="745">
        <f>INDEX(Historical!$C$7:$C$1452,MATCH(B510,Historical!$B$7:$B$1452,0))*IF(AH510="n/a",1.03,IF(AH510&lt;0,1.01,IF(AH510&gt;10,1.1,(1+AH510/100))))</f>
        <v>0.81080999999999992</v>
      </c>
      <c r="AS510" s="678">
        <f t="shared" si="131"/>
        <v>0.89189099999999999</v>
      </c>
      <c r="AT510" s="678">
        <f t="shared" si="137"/>
        <v>0.95432337</v>
      </c>
      <c r="AU510" s="678">
        <f t="shared" si="137"/>
        <v>1.0211260059</v>
      </c>
      <c r="AV510" s="678">
        <f t="shared" si="137"/>
        <v>1.0926048263130002</v>
      </c>
      <c r="AW510" s="745">
        <f t="shared" si="132"/>
        <v>4.7707552022129995</v>
      </c>
      <c r="AX510" s="854">
        <f t="shared" si="133"/>
        <v>20.011557056262582</v>
      </c>
      <c r="AY510" s="1090">
        <v>0.56000000000000005</v>
      </c>
      <c r="AZ510" s="964">
        <v>4.88</v>
      </c>
      <c r="BA510" s="964">
        <v>-19.509999999999998</v>
      </c>
      <c r="BB510" s="964">
        <v>-7.19</v>
      </c>
      <c r="BC510" s="964">
        <v>-12.76</v>
      </c>
      <c r="BE510" s="701">
        <v>1992</v>
      </c>
      <c r="BF510" s="986" t="e">
        <f>#VALUE!</f>
        <v>#VALUE!</v>
      </c>
      <c r="BG510" s="972">
        <v>4.8</v>
      </c>
    </row>
    <row r="511" spans="1:59" ht="11.25" customHeight="1" x14ac:dyDescent="0.2">
      <c r="A511" s="645" t="s">
        <v>3904</v>
      </c>
      <c r="B511" s="651" t="s">
        <v>3905</v>
      </c>
      <c r="C511" s="1080" t="s">
        <v>4407</v>
      </c>
      <c r="D511" s="1080" t="s">
        <v>4408</v>
      </c>
      <c r="E511" s="835">
        <v>5</v>
      </c>
      <c r="F511" s="554">
        <v>802</v>
      </c>
      <c r="G511" s="554" t="s">
        <v>107</v>
      </c>
      <c r="H511" s="554" t="s">
        <v>107</v>
      </c>
      <c r="I511" s="966">
        <v>16.079999999999998</v>
      </c>
      <c r="J511" s="745">
        <f t="shared" si="121"/>
        <v>6.2189054726368171</v>
      </c>
      <c r="K511" s="968">
        <v>0.25</v>
      </c>
      <c r="L511" s="679">
        <v>4</v>
      </c>
      <c r="M511" s="736">
        <f t="shared" si="122"/>
        <v>1</v>
      </c>
      <c r="N511" s="644" t="s">
        <v>470</v>
      </c>
      <c r="O511" s="838">
        <v>0.24</v>
      </c>
      <c r="P511" s="958">
        <v>43173</v>
      </c>
      <c r="Q511" s="958">
        <v>43202</v>
      </c>
      <c r="R511" s="736">
        <f t="shared" si="123"/>
        <v>4.1666666666666705</v>
      </c>
      <c r="S511" s="802">
        <f>IF(INDEX(Historical!$D$7:$D$1452,MATCH(B511,Historical!$B$7:$B$1452,0))=0,"n/a",(INDEX(Historical!$C$7:$C$1452,MATCH(B511,Historical!$B$7:$B$1452,0))/INDEX(Historical!$D$7:$D$1452,MATCH(B511,Historical!$B$7:$B$1452,0))-1)*100)</f>
        <v>5.555555555555558</v>
      </c>
      <c r="T511" s="802">
        <f>IF(INDEX(Historical!$F$7:$F$1452,MATCH(B511,Historical!$B$7:$B$1452,0))=0,"n/a",((INDEX(Historical!$C$7:$C$1452,MATCH(B511,Historical!$B$7:$B$1452,0))/INDEX(Historical!$F$7:$F$1452,MATCH(B511,Historical!$B$7:$B$1452,0)))^(1/3)-1)*100)</f>
        <v>4.18729750097111</v>
      </c>
      <c r="U511" s="802">
        <f>IF(INDEX(Historical!$I$7:$I$1452,MATCH(B511,Historical!$B$7:$B$1452,0))=0,"n/a",((INDEX(Historical!$C$7:$C$1452,MATCH(B511,Historical!$B$7:$B$1452,0))/INDEX(Historical!$I$7:$I$1452,MATCH(B511,Historical!$B$7:$B$1452,0)))^(1/5)-1)*100)</f>
        <v>3.4967527040806967</v>
      </c>
      <c r="V511" s="802">
        <f>IF(INDEX(Historical!$O$7:$O$1452,MATCH(B511,Historical!$B$7:$B$1452,0))=0,"n/a",((INDEX(Historical!$C$7:$C$1452,MATCH(B511,Historical!$B$7:$B$1452,0))/INDEX(Historical!$O$7:$O$1452,MATCH(B511,Historical!$B$7:$B$1452,0)))^(1/10)-1)*100)</f>
        <v>-1.2743538167945823</v>
      </c>
      <c r="W511" s="803" t="str">
        <f t="shared" si="124"/>
        <v>n/a</v>
      </c>
      <c r="X511" s="804">
        <f t="shared" si="125"/>
        <v>0.40192559817019508</v>
      </c>
      <c r="Y511" s="967"/>
      <c r="Z511" s="745">
        <f t="shared" si="126"/>
        <v>36.363636363636367</v>
      </c>
      <c r="AA511" s="678">
        <f t="shared" si="127"/>
        <v>5.8472727272727267</v>
      </c>
      <c r="AB511" s="679">
        <v>12</v>
      </c>
      <c r="AC511" s="959">
        <v>2.75</v>
      </c>
      <c r="AD511" s="959">
        <v>0.94</v>
      </c>
      <c r="AE511" s="959">
        <v>7.71</v>
      </c>
      <c r="AF511" s="959">
        <v>1.31</v>
      </c>
      <c r="AG511" s="959">
        <v>25.3</v>
      </c>
      <c r="AH511" s="959">
        <v>-4.3</v>
      </c>
      <c r="AI511" s="959">
        <v>-62.83</v>
      </c>
      <c r="AJ511" s="959">
        <v>8.6999999999999993</v>
      </c>
      <c r="AK511" s="959">
        <v>6.21</v>
      </c>
      <c r="AL511" s="969">
        <v>6230</v>
      </c>
      <c r="AM511" s="964">
        <v>1.2</v>
      </c>
      <c r="AN511" s="959">
        <v>0.9</v>
      </c>
      <c r="AO511" s="845">
        <f t="shared" si="128"/>
        <v>3.868385449444788</v>
      </c>
      <c r="AP511" s="846">
        <f t="shared" si="129"/>
        <v>9.7156581767175147</v>
      </c>
      <c r="AQ511" s="680">
        <f t="shared" si="130"/>
        <v>-41.652659690332747</v>
      </c>
      <c r="AR511" s="745">
        <f>INDEX(Historical!$C$7:$C$1452,MATCH(B511,Historical!$B$7:$B$1452,0))*IF(AH511="n/a",1.03,IF(AH511&lt;0,1.01,IF(AH511&gt;10,1.1,(1+AH511/100))))</f>
        <v>0.95949999999999991</v>
      </c>
      <c r="AS511" s="678">
        <f t="shared" si="131"/>
        <v>0.96909499999999993</v>
      </c>
      <c r="AT511" s="678">
        <f t="shared" si="137"/>
        <v>1.0292757994999999</v>
      </c>
      <c r="AU511" s="678">
        <f t="shared" si="137"/>
        <v>1.09319382664895</v>
      </c>
      <c r="AV511" s="678">
        <f t="shared" si="137"/>
        <v>1.1610811632838498</v>
      </c>
      <c r="AW511" s="745">
        <f t="shared" si="132"/>
        <v>5.2121457894327996</v>
      </c>
      <c r="AX511" s="854">
        <f t="shared" si="133"/>
        <v>32.413841974084576</v>
      </c>
      <c r="AY511" s="1090">
        <v>0.56000000000000005</v>
      </c>
      <c r="AZ511" s="964">
        <v>36.04</v>
      </c>
      <c r="BA511" s="964">
        <v>-8.2199999999999989</v>
      </c>
      <c r="BB511" s="964">
        <v>-0.49</v>
      </c>
      <c r="BC511" s="964">
        <v>11.379999999999999</v>
      </c>
      <c r="BE511" s="701">
        <v>2014</v>
      </c>
      <c r="BF511" s="986" t="e">
        <f>#VALUE!</f>
        <v>#VALUE!</v>
      </c>
      <c r="BG511" s="972">
        <v>11.3</v>
      </c>
    </row>
    <row r="512" spans="1:59" ht="11.25" customHeight="1" x14ac:dyDescent="0.2">
      <c r="A512" s="645" t="s">
        <v>285</v>
      </c>
      <c r="B512" s="651" t="s">
        <v>286</v>
      </c>
      <c r="C512" s="1080" t="s">
        <v>155</v>
      </c>
      <c r="D512" s="1080" t="s">
        <v>4412</v>
      </c>
      <c r="E512" s="835">
        <v>41</v>
      </c>
      <c r="F512" s="554">
        <v>65</v>
      </c>
      <c r="G512" s="554" t="s">
        <v>116</v>
      </c>
      <c r="H512" s="554" t="s">
        <v>116</v>
      </c>
      <c r="I512" s="959">
        <v>90.96</v>
      </c>
      <c r="J512" s="745">
        <f t="shared" si="121"/>
        <v>2.198768689533861</v>
      </c>
      <c r="K512" s="968">
        <v>0.5</v>
      </c>
      <c r="L512" s="679">
        <v>4</v>
      </c>
      <c r="M512" s="736">
        <f t="shared" si="122"/>
        <v>2</v>
      </c>
      <c r="N512" s="644" t="s">
        <v>287</v>
      </c>
      <c r="O512" s="838">
        <v>0.46</v>
      </c>
      <c r="P512" s="958">
        <v>43286</v>
      </c>
      <c r="Q512" s="958">
        <v>43306</v>
      </c>
      <c r="R512" s="736">
        <f t="shared" si="123"/>
        <v>8.6956521739130395</v>
      </c>
      <c r="S512" s="802">
        <f>IF(INDEX(Historical!$D$7:$D$1452,MATCH(B512,Historical!$B$7:$B$1452,0))=0,"n/a",(INDEX(Historical!$C$7:$C$1452,MATCH(B512,Historical!$B$7:$B$1452,0))/INDEX(Historical!$D$7:$D$1452,MATCH(B512,Historical!$B$7:$B$1452,0))-1)*100)</f>
        <v>9.8765432098765427</v>
      </c>
      <c r="T512" s="802">
        <f>IF(INDEX(Historical!$F$7:$F$1452,MATCH(B512,Historical!$B$7:$B$1452,0))=0,"n/a",((INDEX(Historical!$C$7:$C$1452,MATCH(B512,Historical!$B$7:$B$1452,0))/INDEX(Historical!$F$7:$F$1452,MATCH(B512,Historical!$B$7:$B$1452,0)))^(1/3)-1)*100)</f>
        <v>15.012412557300925</v>
      </c>
      <c r="U512" s="802">
        <f>IF(INDEX(Historical!$I$7:$I$1452,MATCH(B512,Historical!$B$7:$B$1452,0))=0,"n/a",((INDEX(Historical!$C$7:$C$1452,MATCH(B512,Historical!$B$7:$B$1452,0))/INDEX(Historical!$I$7:$I$1452,MATCH(B512,Historical!$B$7:$B$1452,0)))^(1/5)-1)*100)</f>
        <v>12.00043919577527</v>
      </c>
      <c r="V512" s="802">
        <f>IF(INDEX(Historical!$O$7:$O$1452,MATCH(B512,Historical!$B$7:$B$1452,0))=0,"n/a",((INDEX(Historical!$C$7:$C$1452,MATCH(B512,Historical!$B$7:$B$1452,0))/INDEX(Historical!$O$7:$O$1452,MATCH(B512,Historical!$B$7:$B$1452,0)))^(1/10)-1)*100)</f>
        <v>14.243687984341369</v>
      </c>
      <c r="W512" s="803">
        <f t="shared" si="124"/>
        <v>0.84250927210479565</v>
      </c>
      <c r="X512" s="804">
        <f t="shared" si="125"/>
        <v>3.1580103146777025</v>
      </c>
      <c r="Y512" s="758" t="s">
        <v>288</v>
      </c>
      <c r="Z512" s="745">
        <f t="shared" si="126"/>
        <v>57.971014492753625</v>
      </c>
      <c r="AA512" s="678">
        <f t="shared" si="127"/>
        <v>26.365217391304345</v>
      </c>
      <c r="AB512" s="679">
        <v>4</v>
      </c>
      <c r="AC512" s="959">
        <v>3.45</v>
      </c>
      <c r="AD512" s="959">
        <v>3.13</v>
      </c>
      <c r="AE512" s="959">
        <v>4.1500000000000004</v>
      </c>
      <c r="AF512" s="959">
        <v>2.4700000000000002</v>
      </c>
      <c r="AG512" s="959" t="s">
        <v>138</v>
      </c>
      <c r="AH512" s="959">
        <v>40.400000000000006</v>
      </c>
      <c r="AI512" s="959">
        <v>8.0299999999999994</v>
      </c>
      <c r="AJ512" s="959">
        <v>3.8</v>
      </c>
      <c r="AK512" s="959">
        <v>8.43</v>
      </c>
      <c r="AL512" s="969">
        <v>126150</v>
      </c>
      <c r="AM512" s="964">
        <v>0.1</v>
      </c>
      <c r="AN512" s="959">
        <v>0.5</v>
      </c>
      <c r="AO512" s="845">
        <f t="shared" si="128"/>
        <v>-12.166009505995214</v>
      </c>
      <c r="AP512" s="846">
        <f t="shared" si="129"/>
        <v>14.19920788530913</v>
      </c>
      <c r="AQ512" s="680">
        <f t="shared" si="130"/>
        <v>70.126863717797676</v>
      </c>
      <c r="AR512" s="745">
        <f>INDEX(Historical!$C$7:$C$1452,MATCH(B512,Historical!$B$7:$B$1452,0))*IF(AH512="n/a",1.03,IF(AH512&lt;0,1.01,IF(AH512&gt;10,1.1,(1+AH512/100))))</f>
        <v>1.9580000000000002</v>
      </c>
      <c r="AS512" s="678">
        <f t="shared" si="131"/>
        <v>2.1152274000000002</v>
      </c>
      <c r="AT512" s="678">
        <f t="shared" si="137"/>
        <v>2.2935410698200003</v>
      </c>
      <c r="AU512" s="678">
        <f t="shared" si="137"/>
        <v>2.4868865820058264</v>
      </c>
      <c r="AV512" s="678">
        <f t="shared" si="137"/>
        <v>2.6965311208689178</v>
      </c>
      <c r="AW512" s="745">
        <f t="shared" si="132"/>
        <v>11.550186172694744</v>
      </c>
      <c r="AX512" s="854">
        <f t="shared" si="133"/>
        <v>12.698093857404071</v>
      </c>
      <c r="AY512" s="1090">
        <v>0.93</v>
      </c>
      <c r="AZ512" s="964">
        <v>19.040000000000003</v>
      </c>
      <c r="BA512" s="964">
        <v>-9.1800000000000015</v>
      </c>
      <c r="BB512" s="964">
        <v>-2</v>
      </c>
      <c r="BC512" s="964">
        <v>1.97</v>
      </c>
      <c r="BE512" s="701">
        <v>1978</v>
      </c>
      <c r="BF512" s="986" t="e">
        <f>#VALUE!</f>
        <v>#VALUE!</v>
      </c>
      <c r="BG512" s="972" t="s">
        <v>138</v>
      </c>
    </row>
    <row r="513" spans="1:59" ht="11.25" customHeight="1" x14ac:dyDescent="0.2">
      <c r="A513" s="645" t="s">
        <v>1473</v>
      </c>
      <c r="B513" s="651" t="s">
        <v>1474</v>
      </c>
      <c r="C513" s="1080" t="s">
        <v>109</v>
      </c>
      <c r="D513" s="1080" t="s">
        <v>4427</v>
      </c>
      <c r="E513" s="835">
        <v>7</v>
      </c>
      <c r="F513" s="554">
        <v>649</v>
      </c>
      <c r="G513" s="554" t="s">
        <v>38</v>
      </c>
      <c r="H513" s="554" t="s">
        <v>38</v>
      </c>
      <c r="I513" s="966">
        <v>28.26</v>
      </c>
      <c r="J513" s="745">
        <f t="shared" si="121"/>
        <v>3.5385704175513095</v>
      </c>
      <c r="K513" s="968">
        <v>0.25</v>
      </c>
      <c r="L513" s="679">
        <v>4</v>
      </c>
      <c r="M513" s="736">
        <f t="shared" si="122"/>
        <v>1</v>
      </c>
      <c r="N513" s="644" t="s">
        <v>717</v>
      </c>
      <c r="O513" s="838">
        <v>0.24</v>
      </c>
      <c r="P513" s="958">
        <v>43440</v>
      </c>
      <c r="Q513" s="958">
        <v>43453</v>
      </c>
      <c r="R513" s="736">
        <f t="shared" si="123"/>
        <v>4.1666666666666705</v>
      </c>
      <c r="S513" s="802">
        <f>IF(INDEX(Historical!$D$7:$D$1452,MATCH(B513,Historical!$B$7:$B$1452,0))=0,"n/a",(INDEX(Historical!$C$7:$C$1452,MATCH(B513,Historical!$B$7:$B$1452,0))/INDEX(Historical!$D$7:$D$1452,MATCH(B513,Historical!$B$7:$B$1452,0))-1)*100)</f>
        <v>12.12121212121211</v>
      </c>
      <c r="T513" s="802">
        <f>IF(INDEX(Historical!$F$7:$F$1452,MATCH(B513,Historical!$B$7:$B$1452,0))=0,"n/a",((INDEX(Historical!$C$7:$C$1452,MATCH(B513,Historical!$B$7:$B$1452,0))/INDEX(Historical!$F$7:$F$1452,MATCH(B513,Historical!$B$7:$B$1452,0)))^(1/3)-1)*100)</f>
        <v>15.521679473813489</v>
      </c>
      <c r="U513" s="802">
        <f>IF(INDEX(Historical!$I$7:$I$1452,MATCH(B513,Historical!$B$7:$B$1452,0))=0,"n/a",((INDEX(Historical!$C$7:$C$1452,MATCH(B513,Historical!$B$7:$B$1452,0))/INDEX(Historical!$I$7:$I$1452,MATCH(B513,Historical!$B$7:$B$1452,0)))^(1/5)-1)*100)</f>
        <v>52.404518103523579</v>
      </c>
      <c r="V513" s="802">
        <f>IF(INDEX(Historical!$O$7:$O$1452,MATCH(B513,Historical!$B$7:$B$1452,0))=0,"n/a",((INDEX(Historical!$C$7:$C$1452,MATCH(B513,Historical!$B$7:$B$1452,0))/INDEX(Historical!$O$7:$O$1452,MATCH(B513,Historical!$B$7:$B$1452,0)))^(1/10)-1)*100)</f>
        <v>2.6445006797345627</v>
      </c>
      <c r="W513" s="803">
        <f t="shared" si="124"/>
        <v>19.816413172101583</v>
      </c>
      <c r="X513" s="804">
        <f t="shared" si="125"/>
        <v>5.9550588754004075</v>
      </c>
      <c r="Y513" s="967" t="s">
        <v>4072</v>
      </c>
      <c r="Z513" s="745">
        <f t="shared" si="126"/>
        <v>41.666666666666671</v>
      </c>
      <c r="AA513" s="678">
        <f t="shared" si="127"/>
        <v>11.775</v>
      </c>
      <c r="AB513" s="679">
        <v>12</v>
      </c>
      <c r="AC513" s="959">
        <v>2.4</v>
      </c>
      <c r="AD513" s="959">
        <v>1.47</v>
      </c>
      <c r="AE513" s="959">
        <v>3.52</v>
      </c>
      <c r="AF513" s="959">
        <v>1.24</v>
      </c>
      <c r="AG513" s="959">
        <v>10.299999999999999</v>
      </c>
      <c r="AH513" s="959">
        <v>1.0999999999999999</v>
      </c>
      <c r="AI513" s="959">
        <v>6.02</v>
      </c>
      <c r="AJ513" s="959">
        <v>8.7999999999999989</v>
      </c>
      <c r="AK513" s="959">
        <v>8</v>
      </c>
      <c r="AL513" s="969">
        <v>485.22</v>
      </c>
      <c r="AM513" s="964">
        <v>1.0999999999999999</v>
      </c>
      <c r="AN513" s="959">
        <v>0.12</v>
      </c>
      <c r="AO513" s="845">
        <f t="shared" si="128"/>
        <v>44.168088521074893</v>
      </c>
      <c r="AP513" s="846">
        <f t="shared" si="129"/>
        <v>55.943088521074891</v>
      </c>
      <c r="AQ513" s="680">
        <f t="shared" si="130"/>
        <v>-19.443601536977006</v>
      </c>
      <c r="AR513" s="745">
        <f>INDEX(Historical!$C$7:$C$1452,MATCH(B513,Historical!$B$7:$B$1452,0))*IF(AH513="n/a",1.03,IF(AH513&lt;0,1.01,IF(AH513&gt;10,1.1,(1+AH513/100))))</f>
        <v>0.74813999999999992</v>
      </c>
      <c r="AS513" s="678">
        <f t="shared" si="131"/>
        <v>0.79317802799999992</v>
      </c>
      <c r="AT513" s="678">
        <f t="shared" si="137"/>
        <v>0.85663227023999999</v>
      </c>
      <c r="AU513" s="678">
        <f t="shared" si="137"/>
        <v>0.92516285185920011</v>
      </c>
      <c r="AV513" s="678">
        <f t="shared" si="137"/>
        <v>0.99917588000793622</v>
      </c>
      <c r="AW513" s="745">
        <f t="shared" si="132"/>
        <v>4.3222890301071359</v>
      </c>
      <c r="AX513" s="854">
        <f t="shared" si="133"/>
        <v>15.29472409804365</v>
      </c>
      <c r="AY513" s="1090">
        <v>0.75</v>
      </c>
      <c r="AZ513" s="964">
        <v>7.0499999999999989</v>
      </c>
      <c r="BA513" s="964">
        <v>-24.64</v>
      </c>
      <c r="BB513" s="964">
        <v>-5.72</v>
      </c>
      <c r="BC513" s="964">
        <v>-15.5</v>
      </c>
      <c r="BE513" s="701">
        <v>2012</v>
      </c>
      <c r="BF513" s="986" t="e">
        <f>#VALUE!</f>
        <v>#VALUE!</v>
      </c>
      <c r="BG513" s="972">
        <v>1.2</v>
      </c>
    </row>
    <row r="514" spans="1:59" ht="11.25" customHeight="1" x14ac:dyDescent="0.2">
      <c r="A514" s="645" t="s">
        <v>1475</v>
      </c>
      <c r="B514" s="651" t="s">
        <v>1476</v>
      </c>
      <c r="C514" s="1080" t="s">
        <v>155</v>
      </c>
      <c r="D514" s="1080" t="s">
        <v>4437</v>
      </c>
      <c r="E514" s="835">
        <v>8</v>
      </c>
      <c r="F514" s="554">
        <v>561</v>
      </c>
      <c r="G514" s="554" t="s">
        <v>116</v>
      </c>
      <c r="H514" s="554" t="s">
        <v>116</v>
      </c>
      <c r="I514" s="966">
        <v>76.41</v>
      </c>
      <c r="J514" s="745">
        <f t="shared" si="121"/>
        <v>2.8792042926318548</v>
      </c>
      <c r="K514" s="968">
        <v>0.55000000000000004</v>
      </c>
      <c r="L514" s="679">
        <v>4</v>
      </c>
      <c r="M514" s="736">
        <f t="shared" si="122"/>
        <v>2.2000000000000002</v>
      </c>
      <c r="N514" s="644" t="s">
        <v>604</v>
      </c>
      <c r="O514" s="838">
        <v>0.48</v>
      </c>
      <c r="P514" s="958">
        <v>43448</v>
      </c>
      <c r="Q514" s="958">
        <v>43473</v>
      </c>
      <c r="R514" s="736">
        <f t="shared" si="123"/>
        <v>14.583333333333348</v>
      </c>
      <c r="S514" s="802">
        <f>IF(INDEX(Historical!$D$7:$D$1452,MATCH(B514,Historical!$B$7:$B$1452,0))=0,"n/a",(INDEX(Historical!$C$7:$C$1452,MATCH(B514,Historical!$B$7:$B$1452,0))/INDEX(Historical!$D$7:$D$1452,MATCH(B514,Historical!$B$7:$B$1452,0))-1)*100)</f>
        <v>2.1739130434782483</v>
      </c>
      <c r="T514" s="802">
        <f>IF(INDEX(Historical!$F$7:$F$1452,MATCH(B514,Historical!$B$7:$B$1452,0))=0,"n/a",((INDEX(Historical!$C$7:$C$1452,MATCH(B514,Historical!$B$7:$B$1452,0))/INDEX(Historical!$F$7:$F$1452,MATCH(B514,Historical!$B$7:$B$1452,0)))^(1/3)-1)*100)</f>
        <v>2.2229462182910442</v>
      </c>
      <c r="U514" s="802">
        <f>IF(INDEX(Historical!$I$7:$I$1452,MATCH(B514,Historical!$B$7:$B$1452,0))=0,"n/a",((INDEX(Historical!$C$7:$C$1452,MATCH(B514,Historical!$B$7:$B$1452,0))/INDEX(Historical!$I$7:$I$1452,MATCH(B514,Historical!$B$7:$B$1452,0)))^(1/5)-1)*100)</f>
        <v>2.2750530662123625</v>
      </c>
      <c r="V514" s="802">
        <f>IF(INDEX(Historical!$O$7:$O$1452,MATCH(B514,Historical!$B$7:$B$1452,0))=0,"n/a",((INDEX(Historical!$C$7:$C$1452,MATCH(B514,Historical!$B$7:$B$1452,0))/INDEX(Historical!$O$7:$O$1452,MATCH(B514,Historical!$B$7:$B$1452,0)))^(1/10)-1)*100)</f>
        <v>2.1483665245273897</v>
      </c>
      <c r="W514" s="803">
        <f t="shared" si="124"/>
        <v>1.058968774759159</v>
      </c>
      <c r="X514" s="804" t="str">
        <f t="shared" si="125"/>
        <v>n/a</v>
      </c>
      <c r="Y514" s="756"/>
      <c r="Z514" s="745">
        <f t="shared" si="126"/>
        <v>99.54751131221721</v>
      </c>
      <c r="AA514" s="678">
        <f t="shared" si="127"/>
        <v>34.574660633484164</v>
      </c>
      <c r="AB514" s="679">
        <v>12</v>
      </c>
      <c r="AC514" s="959">
        <v>2.21</v>
      </c>
      <c r="AD514" s="959">
        <v>3.69</v>
      </c>
      <c r="AE514" s="959">
        <v>4.88</v>
      </c>
      <c r="AF514" s="959">
        <v>6.27</v>
      </c>
      <c r="AG514" s="959">
        <v>10.100000000000001</v>
      </c>
      <c r="AH514" s="959">
        <v>29.2</v>
      </c>
      <c r="AI514" s="959">
        <v>8.36</v>
      </c>
      <c r="AJ514" s="959">
        <v>-1.9</v>
      </c>
      <c r="AK514" s="959">
        <v>9.39</v>
      </c>
      <c r="AL514" s="969">
        <v>203580</v>
      </c>
      <c r="AM514" s="964">
        <v>0.06</v>
      </c>
      <c r="AN514" s="959">
        <v>0.73</v>
      </c>
      <c r="AO514" s="845">
        <f t="shared" si="128"/>
        <v>-29.420403274639945</v>
      </c>
      <c r="AP514" s="846">
        <f t="shared" si="129"/>
        <v>5.1542573588442178</v>
      </c>
      <c r="AQ514" s="680">
        <f t="shared" si="130"/>
        <v>210.39982973359139</v>
      </c>
      <c r="AR514" s="745">
        <f>INDEX(Historical!$C$7:$C$1452,MATCH(B514,Historical!$B$7:$B$1452,0))*IF(AH514="n/a",1.03,IF(AH514&lt;0,1.01,IF(AH514&gt;10,1.1,(1+AH514/100))))</f>
        <v>2.0680000000000001</v>
      </c>
      <c r="AS514" s="678">
        <f t="shared" si="131"/>
        <v>2.2408847999999999</v>
      </c>
      <c r="AT514" s="678">
        <f t="shared" si="137"/>
        <v>2.45130388272</v>
      </c>
      <c r="AU514" s="678">
        <f t="shared" si="137"/>
        <v>2.6814813173074081</v>
      </c>
      <c r="AV514" s="678">
        <f t="shared" si="137"/>
        <v>2.933272413002574</v>
      </c>
      <c r="AW514" s="745">
        <f t="shared" si="132"/>
        <v>12.374942413029981</v>
      </c>
      <c r="AX514" s="854">
        <f t="shared" si="133"/>
        <v>16.1954487803036</v>
      </c>
      <c r="AY514" s="1090">
        <v>0.73</v>
      </c>
      <c r="AZ514" s="964">
        <v>44.629999999999995</v>
      </c>
      <c r="BA514" s="964">
        <v>-4.71</v>
      </c>
      <c r="BB514" s="964">
        <v>2.2999999999999998</v>
      </c>
      <c r="BC514" s="964">
        <v>16</v>
      </c>
      <c r="BE514" s="701">
        <v>2012</v>
      </c>
      <c r="BF514" s="986" t="e">
        <f>#VALUE!</f>
        <v>#VALUE!</v>
      </c>
      <c r="BG514" s="972">
        <v>3.9</v>
      </c>
    </row>
    <row r="515" spans="1:59" ht="11.25" customHeight="1" x14ac:dyDescent="0.2">
      <c r="A515" s="645" t="s">
        <v>289</v>
      </c>
      <c r="B515" s="651" t="s">
        <v>290</v>
      </c>
      <c r="C515" s="1080" t="s">
        <v>109</v>
      </c>
      <c r="D515" s="1080" t="s">
        <v>119</v>
      </c>
      <c r="E515" s="835">
        <v>32</v>
      </c>
      <c r="F515" s="554">
        <v>89</v>
      </c>
      <c r="G515" s="554" t="s">
        <v>107</v>
      </c>
      <c r="H515" s="554" t="s">
        <v>107</v>
      </c>
      <c r="I515" s="959">
        <v>51.71</v>
      </c>
      <c r="J515" s="745">
        <f t="shared" si="121"/>
        <v>4.8539934248694641</v>
      </c>
      <c r="K515" s="974">
        <v>0.62749999999999995</v>
      </c>
      <c r="L515" s="679">
        <v>4</v>
      </c>
      <c r="M515" s="736">
        <f t="shared" si="122"/>
        <v>2.5099999999999998</v>
      </c>
      <c r="N515" s="644" t="s">
        <v>291</v>
      </c>
      <c r="O515" s="839">
        <v>0.625</v>
      </c>
      <c r="P515" s="958">
        <v>43446</v>
      </c>
      <c r="Q515" s="958">
        <v>43461</v>
      </c>
      <c r="R515" s="736">
        <f t="shared" si="123"/>
        <v>0.39999999999999153</v>
      </c>
      <c r="S515" s="802">
        <f>IF(INDEX(Historical!$D$7:$D$1452,MATCH(B515,Historical!$B$7:$B$1452,0))=0,"n/a",(INDEX(Historical!$C$7:$C$1452,MATCH(B515,Historical!$B$7:$B$1452,0))/INDEX(Historical!$D$7:$D$1452,MATCH(B515,Historical!$B$7:$B$1452,0))-1)*100)</f>
        <v>0.40281973816718164</v>
      </c>
      <c r="T515" s="802">
        <f>IF(INDEX(Historical!$F$7:$F$1452,MATCH(B515,Historical!$B$7:$B$1452,0))=0,"n/a",((INDEX(Historical!$C$7:$C$1452,MATCH(B515,Historical!$B$7:$B$1452,0))/INDEX(Historical!$F$7:$F$1452,MATCH(B515,Historical!$B$7:$B$1452,0)))^(1/3)-1)*100)</f>
        <v>0.40445334013192724</v>
      </c>
      <c r="U515" s="802">
        <f>IF(INDEX(Historical!$I$7:$I$1452,MATCH(B515,Historical!$B$7:$B$1452,0))=0,"n/a",((INDEX(Historical!$C$7:$C$1452,MATCH(B515,Historical!$B$7:$B$1452,0))/INDEX(Historical!$I$7:$I$1452,MATCH(B515,Historical!$B$7:$B$1452,0)))^(1/5)-1)*100)</f>
        <v>0.40610473794229218</v>
      </c>
      <c r="V515" s="802">
        <f>IF(INDEX(Historical!$O$7:$O$1452,MATCH(B515,Historical!$B$7:$B$1452,0))=0,"n/a",((INDEX(Historical!$C$7:$C$1452,MATCH(B515,Historical!$B$7:$B$1452,0))/INDEX(Historical!$O$7:$O$1452,MATCH(B515,Historical!$B$7:$B$1452,0)))^(1/10)-1)*100)</f>
        <v>1.8256481556266912</v>
      </c>
      <c r="W515" s="803">
        <f t="shared" si="124"/>
        <v>0.22244414220268438</v>
      </c>
      <c r="X515" s="804">
        <f t="shared" si="125"/>
        <v>0.16244189517691687</v>
      </c>
      <c r="Y515" s="651"/>
      <c r="Z515" s="745">
        <f t="shared" si="126"/>
        <v>164.05228758169932</v>
      </c>
      <c r="AA515" s="678">
        <f t="shared" si="127"/>
        <v>33.79738562091503</v>
      </c>
      <c r="AB515" s="679">
        <v>12</v>
      </c>
      <c r="AC515" s="959">
        <v>1.53</v>
      </c>
      <c r="AD515" s="959">
        <v>0.89</v>
      </c>
      <c r="AE515" s="959">
        <v>0.87</v>
      </c>
      <c r="AF515" s="959">
        <v>1.65</v>
      </c>
      <c r="AG515" s="959">
        <v>5.6000000000000005</v>
      </c>
      <c r="AH515" s="959">
        <v>82.6</v>
      </c>
      <c r="AI515" s="959">
        <v>64.12</v>
      </c>
      <c r="AJ515" s="959">
        <v>2.5</v>
      </c>
      <c r="AK515" s="959">
        <v>37.9</v>
      </c>
      <c r="AL515" s="969">
        <v>2990</v>
      </c>
      <c r="AM515" s="964">
        <v>0.1</v>
      </c>
      <c r="AN515" s="959">
        <v>0.21</v>
      </c>
      <c r="AO515" s="845">
        <f t="shared" si="128"/>
        <v>-28.537287458103272</v>
      </c>
      <c r="AP515" s="846">
        <f t="shared" si="129"/>
        <v>5.2600981628117562</v>
      </c>
      <c r="AQ515" s="680">
        <f t="shared" si="130"/>
        <v>57.431729506277392</v>
      </c>
      <c r="AR515" s="745">
        <f>INDEX(Historical!$C$7:$C$1452,MATCH(B515,Historical!$B$7:$B$1452,0))*IF(AH515="n/a",1.03,IF(AH515&lt;0,1.01,IF(AH515&gt;10,1.1,(1+AH515/100))))</f>
        <v>2.7417500000000006</v>
      </c>
      <c r="AS515" s="678">
        <f t="shared" si="131"/>
        <v>3.0159250000000011</v>
      </c>
      <c r="AT515" s="678">
        <f t="shared" si="137"/>
        <v>3.3175175000000015</v>
      </c>
      <c r="AU515" s="678">
        <f t="shared" si="137"/>
        <v>3.6492692500000019</v>
      </c>
      <c r="AV515" s="678">
        <f t="shared" si="137"/>
        <v>4.0141961750000021</v>
      </c>
      <c r="AW515" s="745">
        <f t="shared" si="132"/>
        <v>16.738657925000005</v>
      </c>
      <c r="AX515" s="854">
        <f t="shared" si="133"/>
        <v>32.370253190872184</v>
      </c>
      <c r="AY515" s="1090">
        <v>0.38</v>
      </c>
      <c r="AZ515" s="964">
        <v>24.89</v>
      </c>
      <c r="BA515" s="964">
        <v>-16.37</v>
      </c>
      <c r="BB515" s="964">
        <v>-6.8900000000000006</v>
      </c>
      <c r="BC515" s="964">
        <v>3.04</v>
      </c>
      <c r="BE515" s="701">
        <v>1988</v>
      </c>
      <c r="BF515" s="986" t="e">
        <f>#VALUE!</f>
        <v>#VALUE!</v>
      </c>
      <c r="BG515" s="972">
        <v>1.7999999999999998</v>
      </c>
    </row>
    <row r="516" spans="1:59" ht="11.25" customHeight="1" x14ac:dyDescent="0.2">
      <c r="A516" s="566" t="s">
        <v>684</v>
      </c>
      <c r="B516" s="651" t="s">
        <v>685</v>
      </c>
      <c r="C516" s="1080" t="s">
        <v>4431</v>
      </c>
      <c r="D516" s="1080" t="s">
        <v>526</v>
      </c>
      <c r="E516" s="835">
        <v>25</v>
      </c>
      <c r="F516" s="554">
        <v>116</v>
      </c>
      <c r="G516" s="554" t="s">
        <v>107</v>
      </c>
      <c r="H516" s="554" t="s">
        <v>107</v>
      </c>
      <c r="I516" s="959">
        <v>51.94</v>
      </c>
      <c r="J516" s="745">
        <f t="shared" si="121"/>
        <v>4.197150558336542</v>
      </c>
      <c r="K516" s="974">
        <v>0.54500000000000004</v>
      </c>
      <c r="L516" s="679">
        <v>4</v>
      </c>
      <c r="M516" s="736">
        <f t="shared" si="122"/>
        <v>2.1800000000000002</v>
      </c>
      <c r="N516" s="644" t="s">
        <v>150</v>
      </c>
      <c r="O516" s="839">
        <v>0.52</v>
      </c>
      <c r="P516" s="695">
        <v>43158</v>
      </c>
      <c r="Q516" s="695">
        <v>43174</v>
      </c>
      <c r="R516" s="736">
        <f t="shared" si="123"/>
        <v>4.8076923076923119</v>
      </c>
      <c r="S516" s="802">
        <f>IF(INDEX(Historical!$D$7:$D$1452,MATCH(B516,Historical!$B$7:$B$1452,0))=0,"n/a",(INDEX(Historical!$C$7:$C$1452,MATCH(B516,Historical!$B$7:$B$1452,0))/INDEX(Historical!$D$7:$D$1452,MATCH(B516,Historical!$B$7:$B$1452,0))-1)*100)</f>
        <v>5.0505050505050608</v>
      </c>
      <c r="T516" s="802">
        <f>IF(INDEX(Historical!$F$7:$F$1452,MATCH(B516,Historical!$B$7:$B$1452,0))=0,"n/a",((INDEX(Historical!$C$7:$C$1452,MATCH(B516,Historical!$B$7:$B$1452,0))/INDEX(Historical!$F$7:$F$1452,MATCH(B516,Historical!$B$7:$B$1452,0)))^(1/3)-1)*100)</f>
        <v>6.3340635203756435</v>
      </c>
      <c r="U516" s="802">
        <f>IF(INDEX(Historical!$I$7:$I$1452,MATCH(B516,Historical!$B$7:$B$1452,0))=0,"n/a",((INDEX(Historical!$C$7:$C$1452,MATCH(B516,Historical!$B$7:$B$1452,0))/INDEX(Historical!$I$7:$I$1452,MATCH(B516,Historical!$B$7:$B$1452,0)))^(1/5)-1)*100)</f>
        <v>6.3345459159369844</v>
      </c>
      <c r="V516" s="802">
        <f>IF(INDEX(Historical!$O$7:$O$1452,MATCH(B516,Historical!$B$7:$B$1452,0))=0,"n/a",((INDEX(Historical!$C$7:$C$1452,MATCH(B516,Historical!$B$7:$B$1452,0))/INDEX(Historical!$O$7:$O$1452,MATCH(B516,Historical!$B$7:$B$1452,0)))^(1/10)-1)*100)</f>
        <v>10.887645350443464</v>
      </c>
      <c r="W516" s="803">
        <f t="shared" si="124"/>
        <v>0.5818104569027841</v>
      </c>
      <c r="X516" s="804" t="str">
        <f t="shared" si="125"/>
        <v>n/a</v>
      </c>
      <c r="Y516" s="967"/>
      <c r="Z516" s="745" t="str">
        <f t="shared" si="126"/>
        <v>n/a</v>
      </c>
      <c r="AA516" s="678" t="str">
        <f t="shared" si="127"/>
        <v>n/a</v>
      </c>
      <c r="AB516" s="679">
        <v>6</v>
      </c>
      <c r="AC516" s="959">
        <v>-1.97</v>
      </c>
      <c r="AD516" s="959" t="s">
        <v>138</v>
      </c>
      <c r="AE516" s="959">
        <v>0.92</v>
      </c>
      <c r="AF516" s="959">
        <v>2.17</v>
      </c>
      <c r="AG516" s="959">
        <v>2.8000000000000003</v>
      </c>
      <c r="AH516" s="959">
        <v>-127.89999999999999</v>
      </c>
      <c r="AI516" s="959">
        <v>124.16</v>
      </c>
      <c r="AJ516" s="959">
        <v>-19.400000000000002</v>
      </c>
      <c r="AK516" s="959">
        <v>27.200000000000003</v>
      </c>
      <c r="AL516" s="969">
        <v>2410</v>
      </c>
      <c r="AM516" s="964">
        <v>0.4</v>
      </c>
      <c r="AN516" s="959">
        <v>3.21</v>
      </c>
      <c r="AO516" s="845" t="str">
        <f t="shared" si="128"/>
        <v>n/a</v>
      </c>
      <c r="AP516" s="846">
        <f t="shared" si="129"/>
        <v>10.531696474273527</v>
      </c>
      <c r="AQ516" s="680" t="str">
        <f t="shared" si="130"/>
        <v>n/a</v>
      </c>
      <c r="AR516" s="745">
        <f>INDEX(Historical!$C$7:$C$1452,MATCH(B516,Historical!$B$7:$B$1452,0))*IF(AH516="n/a",1.03,IF(AH516&lt;0,1.01,IF(AH516&gt;10,1.1,(1+AH516/100))))</f>
        <v>2.1008</v>
      </c>
      <c r="AS516" s="678">
        <f t="shared" si="131"/>
        <v>2.31088</v>
      </c>
      <c r="AT516" s="678">
        <f t="shared" si="137"/>
        <v>2.5419680000000002</v>
      </c>
      <c r="AU516" s="678">
        <f t="shared" si="137"/>
        <v>2.7961648000000006</v>
      </c>
      <c r="AV516" s="678">
        <f t="shared" si="137"/>
        <v>3.0757812800000011</v>
      </c>
      <c r="AW516" s="745">
        <f t="shared" si="132"/>
        <v>12.825594080000002</v>
      </c>
      <c r="AX516" s="854">
        <f t="shared" si="133"/>
        <v>24.693096033885258</v>
      </c>
      <c r="AY516" s="1090">
        <v>1.26</v>
      </c>
      <c r="AZ516" s="964">
        <v>9.81</v>
      </c>
      <c r="BA516" s="964">
        <v>-25.1</v>
      </c>
      <c r="BB516" s="964">
        <v>-5.01</v>
      </c>
      <c r="BC516" s="964">
        <v>-1.32</v>
      </c>
      <c r="BE516" s="701">
        <v>1994</v>
      </c>
      <c r="BF516" s="986" t="e">
        <f>#VALUE!</f>
        <v>#VALUE!</v>
      </c>
      <c r="BG516" s="972">
        <v>0.5</v>
      </c>
    </row>
    <row r="517" spans="1:59" ht="11.25" customHeight="1" x14ac:dyDescent="0.2">
      <c r="A517" s="645" t="s">
        <v>1477</v>
      </c>
      <c r="B517" s="651" t="s">
        <v>1478</v>
      </c>
      <c r="C517" s="1080" t="s">
        <v>124</v>
      </c>
      <c r="D517" s="1080" t="s">
        <v>4256</v>
      </c>
      <c r="E517" s="835">
        <v>8</v>
      </c>
      <c r="F517" s="554">
        <v>471</v>
      </c>
      <c r="G517" s="554" t="s">
        <v>107</v>
      </c>
      <c r="H517" s="554" t="s">
        <v>107</v>
      </c>
      <c r="I517" s="966">
        <v>48.17</v>
      </c>
      <c r="J517" s="745">
        <f t="shared" si="121"/>
        <v>2.7402947892879386</v>
      </c>
      <c r="K517" s="968">
        <v>0.33</v>
      </c>
      <c r="L517" s="679">
        <v>4</v>
      </c>
      <c r="M517" s="736">
        <f t="shared" si="122"/>
        <v>1.32</v>
      </c>
      <c r="N517" s="644" t="s">
        <v>359</v>
      </c>
      <c r="O517" s="838">
        <v>0.3</v>
      </c>
      <c r="P517" s="958">
        <v>43174</v>
      </c>
      <c r="Q517" s="958">
        <v>43190</v>
      </c>
      <c r="R517" s="736">
        <f t="shared" si="123"/>
        <v>10.000000000000009</v>
      </c>
      <c r="S517" s="802">
        <f>IF(INDEX(Historical!$D$7:$D$1452,MATCH(B517,Historical!$B$7:$B$1452,0))=0,"n/a",(INDEX(Historical!$C$7:$C$1452,MATCH(B517,Historical!$B$7:$B$1452,0))/INDEX(Historical!$D$7:$D$1452,MATCH(B517,Historical!$B$7:$B$1452,0))-1)*100)</f>
        <v>6.8181818181817899</v>
      </c>
      <c r="T517" s="802">
        <f>IF(INDEX(Historical!$F$7:$F$1452,MATCH(B517,Historical!$B$7:$B$1452,0))=0,"n/a",((INDEX(Historical!$C$7:$C$1452,MATCH(B517,Historical!$B$7:$B$1452,0))/INDEX(Historical!$F$7:$F$1452,MATCH(B517,Historical!$B$7:$B$1452,0)))^(1/3)-1)*100)</f>
        <v>7.3424294788273059</v>
      </c>
      <c r="U517" s="802">
        <f>IF(INDEX(Historical!$I$7:$I$1452,MATCH(B517,Historical!$B$7:$B$1452,0))=0,"n/a",((INDEX(Historical!$C$7:$C$1452,MATCH(B517,Historical!$B$7:$B$1452,0))/INDEX(Historical!$I$7:$I$1452,MATCH(B517,Historical!$B$7:$B$1452,0)))^(1/5)-1)*100)</f>
        <v>10.138706578336464</v>
      </c>
      <c r="V517" s="802">
        <f>IF(INDEX(Historical!$O$7:$O$1452,MATCH(B517,Historical!$B$7:$B$1452,0))=0,"n/a",((INDEX(Historical!$C$7:$C$1452,MATCH(B517,Historical!$B$7:$B$1452,0))/INDEX(Historical!$O$7:$O$1452,MATCH(B517,Historical!$B$7:$B$1452,0)))^(1/10)-1)*100)</f>
        <v>7.9851749995763832</v>
      </c>
      <c r="W517" s="803">
        <f t="shared" si="124"/>
        <v>1.2696912188993137</v>
      </c>
      <c r="X517" s="804">
        <f t="shared" si="125"/>
        <v>0.21299803736000977</v>
      </c>
      <c r="Y517" s="759"/>
      <c r="Z517" s="745">
        <f t="shared" si="126"/>
        <v>22.797927461139896</v>
      </c>
      <c r="AA517" s="678">
        <f t="shared" si="127"/>
        <v>8.3195164075993091</v>
      </c>
      <c r="AB517" s="679">
        <v>12</v>
      </c>
      <c r="AC517" s="959">
        <v>5.79</v>
      </c>
      <c r="AD517" s="959">
        <v>0.37</v>
      </c>
      <c r="AE517" s="959">
        <v>1.01</v>
      </c>
      <c r="AF517" s="959">
        <v>2.63</v>
      </c>
      <c r="AG517" s="959">
        <v>31.6</v>
      </c>
      <c r="AH517" s="961">
        <v>62.2</v>
      </c>
      <c r="AI517" s="961">
        <v>-10.209999999999999</v>
      </c>
      <c r="AJ517" s="959">
        <v>47.599999999999994</v>
      </c>
      <c r="AK517" s="959">
        <v>22.2</v>
      </c>
      <c r="AL517" s="969">
        <v>3840</v>
      </c>
      <c r="AM517" s="964">
        <v>0.5</v>
      </c>
      <c r="AN517" s="959">
        <v>1</v>
      </c>
      <c r="AO517" s="845">
        <f t="shared" si="128"/>
        <v>4.5594849600250935</v>
      </c>
      <c r="AP517" s="846">
        <f t="shared" si="129"/>
        <v>12.879001367624403</v>
      </c>
      <c r="AQ517" s="680">
        <f t="shared" si="130"/>
        <v>-1.3866627186178371</v>
      </c>
      <c r="AR517" s="745">
        <f>INDEX(Historical!$C$7:$C$1452,MATCH(B517,Historical!$B$7:$B$1452,0))*IF(AH517="n/a",1.03,IF(AH517&lt;0,1.01,IF(AH517&gt;10,1.1,(1+AH517/100))))</f>
        <v>1.2925</v>
      </c>
      <c r="AS517" s="678">
        <f t="shared" si="131"/>
        <v>1.3054250000000001</v>
      </c>
      <c r="AT517" s="678">
        <f t="shared" si="137"/>
        <v>1.4359675000000003</v>
      </c>
      <c r="AU517" s="678">
        <f t="shared" si="137"/>
        <v>1.5795642500000004</v>
      </c>
      <c r="AV517" s="678">
        <f t="shared" si="137"/>
        <v>1.7375206750000007</v>
      </c>
      <c r="AW517" s="745">
        <f t="shared" si="132"/>
        <v>7.3509774250000017</v>
      </c>
      <c r="AX517" s="854">
        <f t="shared" si="133"/>
        <v>15.260488737803616</v>
      </c>
      <c r="AY517" s="1090">
        <v>1.49</v>
      </c>
      <c r="AZ517" s="964">
        <v>5.91</v>
      </c>
      <c r="BA517" s="964">
        <v>-42.120000000000005</v>
      </c>
      <c r="BB517" s="964">
        <v>-18.079999999999998</v>
      </c>
      <c r="BC517" s="964">
        <v>-28.12</v>
      </c>
      <c r="BE517" s="701">
        <v>2011</v>
      </c>
      <c r="BF517" s="986" t="e">
        <f>#VALUE!</f>
        <v>#VALUE!</v>
      </c>
      <c r="BG517" s="972">
        <v>10.199999999999999</v>
      </c>
    </row>
    <row r="518" spans="1:59" s="882" customFormat="1" ht="11.25" customHeight="1" x14ac:dyDescent="0.2">
      <c r="A518" s="861" t="s">
        <v>1479</v>
      </c>
      <c r="B518" s="890" t="s">
        <v>1480</v>
      </c>
      <c r="C518" s="1080" t="s">
        <v>109</v>
      </c>
      <c r="D518" s="1080" t="s">
        <v>119</v>
      </c>
      <c r="E518" s="862">
        <v>6</v>
      </c>
      <c r="F518" s="554">
        <v>721</v>
      </c>
      <c r="G518" s="1179" t="s">
        <v>107</v>
      </c>
      <c r="H518" s="1179" t="s">
        <v>107</v>
      </c>
      <c r="I518" s="863">
        <v>41.06</v>
      </c>
      <c r="J518" s="864">
        <f t="shared" si="121"/>
        <v>4.0915733073550893</v>
      </c>
      <c r="K518" s="865">
        <v>0.42</v>
      </c>
      <c r="L518" s="866">
        <v>4</v>
      </c>
      <c r="M518" s="867">
        <f t="shared" si="122"/>
        <v>1.68</v>
      </c>
      <c r="N518" s="868" t="s">
        <v>265</v>
      </c>
      <c r="O518" s="869">
        <v>0.4</v>
      </c>
      <c r="P518" s="870">
        <v>43224</v>
      </c>
      <c r="Q518" s="870">
        <v>43264</v>
      </c>
      <c r="R518" s="867">
        <f t="shared" si="123"/>
        <v>4.9999999999999902</v>
      </c>
      <c r="S518" s="802">
        <f>IF(INDEX(Historical!$D$7:$D$1452,MATCH(B518,Historical!$B$7:$B$1452,0))=0,"n/a",(INDEX(Historical!$C$7:$C$1452,MATCH(B518,Historical!$B$7:$B$1452,0))/INDEX(Historical!$D$7:$D$1452,MATCH(B518,Historical!$B$7:$B$1452,0))-1)*100)</f>
        <v>1.5873015873016039</v>
      </c>
      <c r="T518" s="802">
        <f>IF(INDEX(Historical!$F$7:$F$1452,MATCH(B518,Historical!$B$7:$B$1452,0))=0,"n/a",((INDEX(Historical!$C$7:$C$1452,MATCH(B518,Historical!$B$7:$B$1452,0))/INDEX(Historical!$F$7:$F$1452,MATCH(B518,Historical!$B$7:$B$1452,0)))^(1/3)-1)*100)</f>
        <v>10.653843015078102</v>
      </c>
      <c r="U518" s="802">
        <f>IF(INDEX(Historical!$I$7:$I$1452,MATCH(B518,Historical!$B$7:$B$1452,0))=0,"n/a",((INDEX(Historical!$C$7:$C$1452,MATCH(B518,Historical!$B$7:$B$1452,0))/INDEX(Historical!$I$7:$I$1452,MATCH(B518,Historical!$B$7:$B$1452,0)))^(1/5)-1)*100)</f>
        <v>19.392148777983209</v>
      </c>
      <c r="V518" s="802">
        <f>IF(INDEX(Historical!$O$7:$O$1452,MATCH(B518,Historical!$B$7:$B$1452,0))=0,"n/a",((INDEX(Historical!$C$7:$C$1452,MATCH(B518,Historical!$B$7:$B$1452,0))/INDEX(Historical!$O$7:$O$1452,MATCH(B518,Historical!$B$7:$B$1452,0)))^(1/10)-1)*100)</f>
        <v>9.2667144092761777</v>
      </c>
      <c r="W518" s="871">
        <f t="shared" si="124"/>
        <v>2.0926671440927604</v>
      </c>
      <c r="X518" s="872">
        <f t="shared" si="125"/>
        <v>0.60981599930764807</v>
      </c>
      <c r="Y518" s="892"/>
      <c r="Z518" s="864">
        <f t="shared" si="126"/>
        <v>34.854771784232362</v>
      </c>
      <c r="AA518" s="874">
        <f t="shared" si="127"/>
        <v>8.5186721991701244</v>
      </c>
      <c r="AB518" s="866">
        <v>12</v>
      </c>
      <c r="AC518" s="875">
        <v>4.82</v>
      </c>
      <c r="AD518" s="875">
        <v>0.51</v>
      </c>
      <c r="AE518" s="875">
        <v>0.6</v>
      </c>
      <c r="AF518" s="875">
        <v>0.79</v>
      </c>
      <c r="AG518" s="875">
        <v>9.6</v>
      </c>
      <c r="AH518" s="875">
        <v>35.699999999999996</v>
      </c>
      <c r="AI518" s="875">
        <v>3.56</v>
      </c>
      <c r="AJ518" s="875">
        <v>31.8</v>
      </c>
      <c r="AK518" s="875">
        <v>16.59</v>
      </c>
      <c r="AL518" s="876">
        <v>40930</v>
      </c>
      <c r="AM518" s="877">
        <v>0.1</v>
      </c>
      <c r="AN518" s="875">
        <v>0.33</v>
      </c>
      <c r="AO518" s="878">
        <f t="shared" si="128"/>
        <v>14.965049886168176</v>
      </c>
      <c r="AP518" s="879">
        <f t="shared" si="129"/>
        <v>23.4837220853383</v>
      </c>
      <c r="AQ518" s="880">
        <f t="shared" si="130"/>
        <v>-45.3099601294536</v>
      </c>
      <c r="AR518" s="745">
        <f>INDEX(Historical!$C$7:$C$1452,MATCH(B518,Historical!$B$7:$B$1452,0))*IF(AH518="n/a",1.03,IF(AH518&lt;0,1.01,IF(AH518&gt;10,1.1,(1+AH518/100))))</f>
        <v>1.7600000000000002</v>
      </c>
      <c r="AS518" s="874">
        <f t="shared" si="131"/>
        <v>1.8226560000000003</v>
      </c>
      <c r="AT518" s="874">
        <f t="shared" si="137"/>
        <v>2.0049216000000003</v>
      </c>
      <c r="AU518" s="874">
        <f t="shared" si="137"/>
        <v>2.2054137600000003</v>
      </c>
      <c r="AV518" s="874">
        <f t="shared" si="137"/>
        <v>2.4259551360000007</v>
      </c>
      <c r="AW518" s="864">
        <f t="shared" si="132"/>
        <v>10.218946496000003</v>
      </c>
      <c r="AX518" s="881">
        <f t="shared" si="133"/>
        <v>24.887838519240141</v>
      </c>
      <c r="AY518" s="1091">
        <v>1.2</v>
      </c>
      <c r="AZ518" s="877">
        <v>8.74</v>
      </c>
      <c r="BA518" s="877">
        <v>-25.629999999999995</v>
      </c>
      <c r="BB518" s="877">
        <v>-2.7199999999999998</v>
      </c>
      <c r="BC518" s="877">
        <v>-9.1</v>
      </c>
      <c r="BD518" s="1007"/>
      <c r="BE518" s="701">
        <v>2013</v>
      </c>
      <c r="BF518" s="986" t="e">
        <f>#VALUE!</f>
        <v>#VALUE!</v>
      </c>
      <c r="BG518" s="938">
        <v>0.70000000000000007</v>
      </c>
    </row>
    <row r="519" spans="1:59" ht="11.25" customHeight="1" x14ac:dyDescent="0.2">
      <c r="A519" s="566" t="s">
        <v>292</v>
      </c>
      <c r="B519" s="651" t="s">
        <v>293</v>
      </c>
      <c r="C519" s="1080" t="s">
        <v>132</v>
      </c>
      <c r="D519" s="1080" t="s">
        <v>4417</v>
      </c>
      <c r="E519" s="835">
        <v>43</v>
      </c>
      <c r="F519" s="554">
        <v>60</v>
      </c>
      <c r="G519" s="554" t="s">
        <v>38</v>
      </c>
      <c r="H519" s="554" t="s">
        <v>38</v>
      </c>
      <c r="I519" s="959">
        <v>59.96</v>
      </c>
      <c r="J519" s="745">
        <f t="shared" ref="J519:J582" si="138">(M519/I519)*100</f>
        <v>2.2515010006671115</v>
      </c>
      <c r="K519" s="968">
        <v>0.33750000000000002</v>
      </c>
      <c r="L519" s="679">
        <v>4</v>
      </c>
      <c r="M519" s="736">
        <f t="shared" ref="M519:M582" si="139">K519*L519</f>
        <v>1.35</v>
      </c>
      <c r="N519" s="644" t="s">
        <v>150</v>
      </c>
      <c r="O519" s="838">
        <v>0.32250000000000001</v>
      </c>
      <c r="P519" s="958">
        <v>43342</v>
      </c>
      <c r="Q519" s="958">
        <v>43358</v>
      </c>
      <c r="R519" s="736">
        <f t="shared" ref="R519:R582" si="140">(K519-O519)/O519*100</f>
        <v>4.6511627906976782</v>
      </c>
      <c r="S519" s="802">
        <f>IF(INDEX(Historical!$D$7:$D$1452,MATCH(B519,Historical!$B$7:$B$1452,0))=0,"n/a",(INDEX(Historical!$C$7:$C$1452,MATCH(B519,Historical!$B$7:$B$1452,0))/INDEX(Historical!$D$7:$D$1452,MATCH(B519,Historical!$B$7:$B$1452,0))-1)*100)</f>
        <v>4.5643153526970792</v>
      </c>
      <c r="T519" s="802">
        <f>IF(INDEX(Historical!$F$7:$F$1452,MATCH(B519,Historical!$B$7:$B$1452,0))=0,"n/a",((INDEX(Historical!$C$7:$C$1452,MATCH(B519,Historical!$B$7:$B$1452,0))/INDEX(Historical!$F$7:$F$1452,MATCH(B519,Historical!$B$7:$B$1452,0)))^(1/3)-1)*100)</f>
        <v>4.3636602882445308</v>
      </c>
      <c r="U519" s="802">
        <f>IF(INDEX(Historical!$I$7:$I$1452,MATCH(B519,Historical!$B$7:$B$1452,0))=0,"n/a",((INDEX(Historical!$C$7:$C$1452,MATCH(B519,Historical!$B$7:$B$1452,0))/INDEX(Historical!$I$7:$I$1452,MATCH(B519,Historical!$B$7:$B$1452,0)))^(1/5)-1)*100)</f>
        <v>3.9738060325766433</v>
      </c>
      <c r="V519" s="802">
        <f>IF(INDEX(Historical!$O$7:$O$1452,MATCH(B519,Historical!$B$7:$B$1452,0))=0,"n/a",((INDEX(Historical!$C$7:$C$1452,MATCH(B519,Historical!$B$7:$B$1452,0))/INDEX(Historical!$O$7:$O$1452,MATCH(B519,Historical!$B$7:$B$1452,0)))^(1/10)-1)*100)</f>
        <v>2.9980776441118628</v>
      </c>
      <c r="W519" s="803">
        <f t="shared" ref="W519:W582" si="141">IF(OR(U519&lt;=0,U519="n/a",V519&lt;=0,V519="n/a"),"n/a",U519/V519)</f>
        <v>1.3254513405885544</v>
      </c>
      <c r="X519" s="804">
        <f t="shared" ref="X519:X582" si="142">IF(OR(AJ519&lt;=0,AJ519="n/a",U519&lt;=0,U519="n/a"),"n/a",U519/AJ519)</f>
        <v>1.2041836462353463</v>
      </c>
      <c r="Y519" s="759"/>
      <c r="Z519" s="745">
        <f t="shared" ref="Z519:Z582" si="143">IF(OR(AC519&lt;0.01,AC519="n/a"),"n/a",M519/AC519*100)</f>
        <v>56.962025316455701</v>
      </c>
      <c r="AA519" s="678">
        <f t="shared" ref="AA519:AA582" si="144">IF(OR(AC519&lt;0.01,AC519="n/a"),"n/a",I519/AC519)</f>
        <v>25.299578059071727</v>
      </c>
      <c r="AB519" s="679">
        <v>12</v>
      </c>
      <c r="AC519" s="959">
        <v>2.37</v>
      </c>
      <c r="AD519" s="959">
        <v>6.31</v>
      </c>
      <c r="AE519" s="959">
        <v>3.97</v>
      </c>
      <c r="AF519" s="959">
        <v>2.56</v>
      </c>
      <c r="AG519" s="959">
        <v>13.100000000000001</v>
      </c>
      <c r="AH519" s="959">
        <v>0.5</v>
      </c>
      <c r="AI519" s="959" t="s">
        <v>138</v>
      </c>
      <c r="AJ519" s="959">
        <v>3.3000000000000003</v>
      </c>
      <c r="AK519" s="959">
        <v>4</v>
      </c>
      <c r="AL519" s="969">
        <v>2220</v>
      </c>
      <c r="AM519" s="964">
        <v>0.2</v>
      </c>
      <c r="AN519" s="959">
        <v>0.61</v>
      </c>
      <c r="AO519" s="845">
        <f t="shared" ref="AO519:AO582" si="145">IF(U519="n/a","n/a",IF(AA519&lt;0,"n/a",IF(AA519="n/a","n/a",J519+U519-AA519)))</f>
        <v>-19.074271025827972</v>
      </c>
      <c r="AP519" s="846">
        <f t="shared" ref="AP519:AP582" si="146">IF(U519="n/a","n/a",J519+U519)</f>
        <v>6.2253070332437552</v>
      </c>
      <c r="AQ519" s="680">
        <f t="shared" ref="AQ519:AQ582" si="147">IF(OR(AC519&lt;0.01,AF519="n/a"),"n/a",(I519/SQRT(22.5*AC519*(I519/AF519))-1)*100)</f>
        <v>69.662304896420807</v>
      </c>
      <c r="AR519" s="745">
        <f>INDEX(Historical!$C$7:$C$1452,MATCH(B519,Historical!$B$7:$B$1452,0))*IF(AH519="n/a",1.03,IF(AH519&lt;0,1.01,IF(AH519&gt;10,1.1,(1+AH519/100))))</f>
        <v>1.2663</v>
      </c>
      <c r="AS519" s="678">
        <f t="shared" ref="AS519:AS582" si="148">IF($AI519="n/a",1.03*AR519,IF($AI519&lt;0,1.01*AR519,IF($AI519&gt;10,1.1*AR519,(1+$AI519/100)*AR519)))</f>
        <v>1.304289</v>
      </c>
      <c r="AT519" s="678">
        <f t="shared" si="137"/>
        <v>1.3564605600000001</v>
      </c>
      <c r="AU519" s="678">
        <f t="shared" si="137"/>
        <v>1.4107189824000002</v>
      </c>
      <c r="AV519" s="678">
        <f t="shared" si="137"/>
        <v>1.4671477416960002</v>
      </c>
      <c r="AW519" s="745">
        <f t="shared" ref="AW519:AW582" si="149">SUM(AR519:AV519)</f>
        <v>6.8049162840960014</v>
      </c>
      <c r="AX519" s="854">
        <f t="shared" ref="AX519:AX582" si="150">AW519/I519*100</f>
        <v>11.349093202294865</v>
      </c>
      <c r="AY519" s="1090">
        <v>0.16</v>
      </c>
      <c r="AZ519" s="964">
        <v>17.45</v>
      </c>
      <c r="BA519" s="964">
        <v>-13.04</v>
      </c>
      <c r="BB519" s="964">
        <v>-6.15</v>
      </c>
      <c r="BC519" s="964">
        <v>-3.2</v>
      </c>
      <c r="BE519" s="701">
        <v>1976</v>
      </c>
      <c r="BF519" s="986" t="e">
        <f t="shared" ref="BF519" si="151">#VALUE!</f>
        <v>#VALUE!</v>
      </c>
      <c r="BG519" s="972">
        <v>5.5</v>
      </c>
    </row>
    <row r="520" spans="1:59" ht="11.25" customHeight="1" x14ac:dyDescent="0.2">
      <c r="A520" s="645" t="s">
        <v>686</v>
      </c>
      <c r="B520" s="651" t="s">
        <v>687</v>
      </c>
      <c r="C520" s="1080" t="s">
        <v>4277</v>
      </c>
      <c r="D520" s="1080" t="s">
        <v>4414</v>
      </c>
      <c r="E520" s="835">
        <v>17</v>
      </c>
      <c r="F520" s="554">
        <v>190</v>
      </c>
      <c r="G520" s="554" t="s">
        <v>107</v>
      </c>
      <c r="H520" s="554" t="s">
        <v>107</v>
      </c>
      <c r="I520" s="966">
        <v>71.92</v>
      </c>
      <c r="J520" s="745">
        <f t="shared" si="138"/>
        <v>2.0244716351501668</v>
      </c>
      <c r="K520" s="968">
        <v>0.36399999999999999</v>
      </c>
      <c r="L520" s="679">
        <v>4</v>
      </c>
      <c r="M520" s="736">
        <f t="shared" si="139"/>
        <v>1.456</v>
      </c>
      <c r="N520" s="644" t="s">
        <v>801</v>
      </c>
      <c r="O520" s="838">
        <v>0.36349999999999999</v>
      </c>
      <c r="P520" s="958">
        <v>43332</v>
      </c>
      <c r="Q520" s="958">
        <v>43347</v>
      </c>
      <c r="R520" s="736">
        <f t="shared" si="140"/>
        <v>0.13755158184319133</v>
      </c>
      <c r="S520" s="802">
        <f>IF(INDEX(Historical!$D$7:$D$1452,MATCH(B520,Historical!$B$7:$B$1452,0))=0,"n/a",(INDEX(Historical!$C$7:$C$1452,MATCH(B520,Historical!$B$7:$B$1452,0))/INDEX(Historical!$D$7:$D$1452,MATCH(B520,Historical!$B$7:$B$1452,0))-1)*100)</f>
        <v>0.55594162612926379</v>
      </c>
      <c r="T520" s="802">
        <f>IF(INDEX(Historical!$F$7:$F$1452,MATCH(B520,Historical!$B$7:$B$1452,0))=0,"n/a",((INDEX(Historical!$C$7:$C$1452,MATCH(B520,Historical!$B$7:$B$1452,0))/INDEX(Historical!$F$7:$F$1452,MATCH(B520,Historical!$B$7:$B$1452,0)))^(1/3)-1)*100)</f>
        <v>0.55906123186275636</v>
      </c>
      <c r="U520" s="802">
        <f>IF(INDEX(Historical!$I$7:$I$1452,MATCH(B520,Historical!$B$7:$B$1452,0))=0,"n/a",((INDEX(Historical!$C$7:$C$1452,MATCH(B520,Historical!$B$7:$B$1452,0))/INDEX(Historical!$I$7:$I$1452,MATCH(B520,Historical!$B$7:$B$1452,0)))^(1/5)-1)*100)</f>
        <v>0.63385358393337476</v>
      </c>
      <c r="V520" s="802">
        <f>IF(INDEX(Historical!$O$7:$O$1452,MATCH(B520,Historical!$B$7:$B$1452,0))=0,"n/a",((INDEX(Historical!$C$7:$C$1452,MATCH(B520,Historical!$B$7:$B$1452,0))/INDEX(Historical!$O$7:$O$1452,MATCH(B520,Historical!$B$7:$B$1452,0)))^(1/10)-1)*100)</f>
        <v>2.3238963425249226</v>
      </c>
      <c r="W520" s="803">
        <f t="shared" si="141"/>
        <v>0.2727546716841468</v>
      </c>
      <c r="X520" s="804">
        <f t="shared" si="142"/>
        <v>1.6680357471930914E-2</v>
      </c>
      <c r="Y520" s="967" t="s">
        <v>4072</v>
      </c>
      <c r="Z520" s="745">
        <f t="shared" si="143"/>
        <v>64.140969162995603</v>
      </c>
      <c r="AA520" s="678">
        <f t="shared" si="144"/>
        <v>31.682819383259911</v>
      </c>
      <c r="AB520" s="679">
        <v>3</v>
      </c>
      <c r="AC520" s="959">
        <v>2.27</v>
      </c>
      <c r="AD520" s="959">
        <v>2.5299999999999998</v>
      </c>
      <c r="AE520" s="959">
        <v>3.79</v>
      </c>
      <c r="AF520" s="959">
        <v>3.28</v>
      </c>
      <c r="AG520" s="959">
        <v>0.70000000000000007</v>
      </c>
      <c r="AH520" s="959">
        <v>327.09999999999997</v>
      </c>
      <c r="AI520" s="959">
        <v>9.8000000000000007</v>
      </c>
      <c r="AJ520" s="959">
        <v>38</v>
      </c>
      <c r="AK520" s="959">
        <v>12.5</v>
      </c>
      <c r="AL520" s="969">
        <v>17590</v>
      </c>
      <c r="AM520" s="964">
        <v>2.1999999999999997</v>
      </c>
      <c r="AN520" s="959">
        <v>2.11</v>
      </c>
      <c r="AO520" s="845">
        <f t="shared" si="145"/>
        <v>-29.024494164176371</v>
      </c>
      <c r="AP520" s="846">
        <f t="shared" si="146"/>
        <v>2.6583252190835416</v>
      </c>
      <c r="AQ520" s="680">
        <f t="shared" si="147"/>
        <v>114.9104698107175</v>
      </c>
      <c r="AR520" s="745">
        <f>INDEX(Historical!$C$7:$C$1452,MATCH(B520,Historical!$B$7:$B$1452,0))*IF(AH520="n/a",1.03,IF(AH520&lt;0,1.01,IF(AH520&gt;10,1.1,(1+AH520/100))))</f>
        <v>1.5916999999999999</v>
      </c>
      <c r="AS520" s="678">
        <f t="shared" si="148"/>
        <v>1.7476866</v>
      </c>
      <c r="AT520" s="678">
        <f t="shared" si="137"/>
        <v>1.9224552600000002</v>
      </c>
      <c r="AU520" s="678">
        <f t="shared" si="137"/>
        <v>2.1147007860000002</v>
      </c>
      <c r="AV520" s="678">
        <f t="shared" si="137"/>
        <v>2.3261708646000003</v>
      </c>
      <c r="AW520" s="745">
        <f t="shared" si="149"/>
        <v>9.7027135106000006</v>
      </c>
      <c r="AX520" s="854">
        <f t="shared" si="150"/>
        <v>13.49098096579533</v>
      </c>
      <c r="AY520" s="1090">
        <v>1.1299999999999999</v>
      </c>
      <c r="AZ520" s="964">
        <v>18.48</v>
      </c>
      <c r="BA520" s="964">
        <v>-30.98</v>
      </c>
      <c r="BB520" s="964">
        <v>1.8399999999999999</v>
      </c>
      <c r="BC520" s="964">
        <v>-15.040000000000001</v>
      </c>
      <c r="BE520" s="701">
        <v>2002</v>
      </c>
      <c r="BF520" s="986" t="e">
        <f>#VALUE!</f>
        <v>#VALUE!</v>
      </c>
      <c r="BG520" s="972">
        <v>0.2</v>
      </c>
    </row>
    <row r="521" spans="1:59" ht="11.25" customHeight="1" x14ac:dyDescent="0.2">
      <c r="A521" s="645" t="s">
        <v>688</v>
      </c>
      <c r="B521" s="651" t="s">
        <v>689</v>
      </c>
      <c r="C521" s="1080" t="s">
        <v>4277</v>
      </c>
      <c r="D521" s="1080" t="s">
        <v>4457</v>
      </c>
      <c r="E521" s="835">
        <v>17</v>
      </c>
      <c r="F521" s="554">
        <v>194</v>
      </c>
      <c r="G521" s="554" t="s">
        <v>38</v>
      </c>
      <c r="H521" s="554" t="s">
        <v>116</v>
      </c>
      <c r="I521" s="966">
        <v>101.57</v>
      </c>
      <c r="J521" s="745">
        <f t="shared" si="138"/>
        <v>1.8115585310623219</v>
      </c>
      <c r="K521" s="968">
        <v>0.46</v>
      </c>
      <c r="L521" s="679">
        <v>4</v>
      </c>
      <c r="M521" s="736">
        <f t="shared" si="139"/>
        <v>1.84</v>
      </c>
      <c r="N521" s="644" t="s">
        <v>137</v>
      </c>
      <c r="O521" s="838">
        <v>0.42</v>
      </c>
      <c r="P521" s="958">
        <v>43418</v>
      </c>
      <c r="Q521" s="958">
        <v>43447</v>
      </c>
      <c r="R521" s="736">
        <f t="shared" si="140"/>
        <v>9.5238095238095326</v>
      </c>
      <c r="S521" s="802">
        <f>IF(INDEX(Historical!$D$7:$D$1452,MATCH(B521,Historical!$B$7:$B$1452,0))=0,"n/a",(INDEX(Historical!$C$7:$C$1452,MATCH(B521,Historical!$B$7:$B$1452,0))/INDEX(Historical!$D$7:$D$1452,MATCH(B521,Historical!$B$7:$B$1452,0))-1)*100)</f>
        <v>8.1632653061224367</v>
      </c>
      <c r="T521" s="802">
        <f>IF(INDEX(Historical!$F$7:$F$1452,MATCH(B521,Historical!$B$7:$B$1452,0))=0,"n/a",((INDEX(Historical!$C$7:$C$1452,MATCH(B521,Historical!$B$7:$B$1452,0))/INDEX(Historical!$F$7:$F$1452,MATCH(B521,Historical!$B$7:$B$1452,0)))^(1/3)-1)*100)</f>
        <v>11.403737508251233</v>
      </c>
      <c r="U521" s="802">
        <f>IF(INDEX(Historical!$I$7:$I$1452,MATCH(B521,Historical!$B$7:$B$1452,0))=0,"n/a",((INDEX(Historical!$C$7:$C$1452,MATCH(B521,Historical!$B$7:$B$1452,0))/INDEX(Historical!$I$7:$I$1452,MATCH(B521,Historical!$B$7:$B$1452,0)))^(1/5)-1)*100)</f>
        <v>13.884286804366731</v>
      </c>
      <c r="V521" s="802">
        <f>IF(INDEX(Historical!$O$7:$O$1452,MATCH(B521,Historical!$B$7:$B$1452,0))=0,"n/a",((INDEX(Historical!$C$7:$C$1452,MATCH(B521,Historical!$B$7:$B$1452,0))/INDEX(Historical!$O$7:$O$1452,MATCH(B521,Historical!$B$7:$B$1452,0)))^(1/10)-1)*100)</f>
        <v>14.51472296094054</v>
      </c>
      <c r="W521" s="803">
        <f t="shared" si="141"/>
        <v>0.95656574649958337</v>
      </c>
      <c r="X521" s="804">
        <f t="shared" si="142"/>
        <v>1.633445506396086</v>
      </c>
      <c r="Y521" s="651" t="s">
        <v>154</v>
      </c>
      <c r="Z521" s="745">
        <f t="shared" si="143"/>
        <v>43.914081145584724</v>
      </c>
      <c r="AA521" s="678">
        <f t="shared" si="144"/>
        <v>24.241050119331739</v>
      </c>
      <c r="AB521" s="679">
        <v>6</v>
      </c>
      <c r="AC521" s="959">
        <v>4.1900000000000004</v>
      </c>
      <c r="AD521" s="959">
        <v>1.77</v>
      </c>
      <c r="AE521" s="959">
        <v>7.08</v>
      </c>
      <c r="AF521" s="959">
        <v>9.07</v>
      </c>
      <c r="AG521" s="959">
        <v>23.1</v>
      </c>
      <c r="AH521" s="959">
        <v>19.3</v>
      </c>
      <c r="AI521" s="959">
        <v>13.309999999999999</v>
      </c>
      <c r="AJ521" s="959">
        <v>8.5</v>
      </c>
      <c r="AK521" s="959">
        <v>13.68</v>
      </c>
      <c r="AL521" s="969">
        <v>813630</v>
      </c>
      <c r="AM521" s="964">
        <v>0.1</v>
      </c>
      <c r="AN521" s="959">
        <v>0.94</v>
      </c>
      <c r="AO521" s="845">
        <f t="shared" si="145"/>
        <v>-8.5452047839026868</v>
      </c>
      <c r="AP521" s="846">
        <f t="shared" si="146"/>
        <v>15.695845335429052</v>
      </c>
      <c r="AQ521" s="680">
        <f t="shared" si="147"/>
        <v>212.59937057044681</v>
      </c>
      <c r="AR521" s="745">
        <f>INDEX(Historical!$C$7:$C$1452,MATCH(B521,Historical!$B$7:$B$1452,0))*IF(AH521="n/a",1.03,IF(AH521&lt;0,1.01,IF(AH521&gt;10,1.1,(1+AH521/100))))</f>
        <v>1.7489999999999999</v>
      </c>
      <c r="AS521" s="678">
        <f t="shared" si="148"/>
        <v>1.9238999999999999</v>
      </c>
      <c r="AT521" s="678">
        <f t="shared" si="137"/>
        <v>2.1162900000000002</v>
      </c>
      <c r="AU521" s="678">
        <f t="shared" si="137"/>
        <v>2.3279190000000005</v>
      </c>
      <c r="AV521" s="678">
        <f t="shared" si="137"/>
        <v>2.5607109000000006</v>
      </c>
      <c r="AW521" s="745">
        <f t="shared" si="149"/>
        <v>10.677819899999999</v>
      </c>
      <c r="AX521" s="854">
        <f t="shared" si="150"/>
        <v>10.512769420104362</v>
      </c>
      <c r="AY521" s="1090">
        <v>1.2</v>
      </c>
      <c r="AZ521" s="964">
        <v>21.16</v>
      </c>
      <c r="BA521" s="964">
        <v>-12.58</v>
      </c>
      <c r="BB521" s="964">
        <v>-4.41</v>
      </c>
      <c r="BC521" s="964">
        <v>-1.81</v>
      </c>
      <c r="BE521" s="701">
        <v>2002</v>
      </c>
      <c r="BF521" s="986" t="e">
        <f>#VALUE!</f>
        <v>#VALUE!</v>
      </c>
      <c r="BG521" s="972">
        <v>7.3999999999999995</v>
      </c>
    </row>
    <row r="522" spans="1:59" ht="11.25" customHeight="1" x14ac:dyDescent="0.2">
      <c r="A522" s="645" t="s">
        <v>1481</v>
      </c>
      <c r="B522" s="651" t="s">
        <v>1482</v>
      </c>
      <c r="C522" s="1080" t="s">
        <v>109</v>
      </c>
      <c r="D522" s="1080" t="s">
        <v>4427</v>
      </c>
      <c r="E522" s="835">
        <v>5</v>
      </c>
      <c r="F522" s="554">
        <v>773</v>
      </c>
      <c r="G522" s="554" t="s">
        <v>38</v>
      </c>
      <c r="H522" s="554" t="s">
        <v>38</v>
      </c>
      <c r="I522" s="966">
        <v>23.02</v>
      </c>
      <c r="J522" s="745">
        <f t="shared" si="138"/>
        <v>2.6064291920069502</v>
      </c>
      <c r="K522" s="968">
        <v>0.15</v>
      </c>
      <c r="L522" s="679">
        <v>4</v>
      </c>
      <c r="M522" s="736">
        <f t="shared" si="139"/>
        <v>0.6</v>
      </c>
      <c r="N522" s="644" t="s">
        <v>470</v>
      </c>
      <c r="O522" s="838">
        <v>0.13</v>
      </c>
      <c r="P522" s="960">
        <v>43089</v>
      </c>
      <c r="Q522" s="960">
        <v>43112</v>
      </c>
      <c r="R522" s="736">
        <f t="shared" si="140"/>
        <v>15.384615384615378</v>
      </c>
      <c r="S522" s="802">
        <f>IF(INDEX(Historical!$D$7:$D$1452,MATCH(B522,Historical!$B$7:$B$1452,0))=0,"n/a",(INDEX(Historical!$C$7:$C$1452,MATCH(B522,Historical!$B$7:$B$1452,0))/INDEX(Historical!$D$7:$D$1452,MATCH(B522,Historical!$B$7:$B$1452,0))-1)*100)</f>
        <v>8.3333333333333481</v>
      </c>
      <c r="T522" s="802">
        <f>IF(INDEX(Historical!$F$7:$F$1452,MATCH(B522,Historical!$B$7:$B$1452,0))=0,"n/a",((INDEX(Historical!$C$7:$C$1452,MATCH(B522,Historical!$B$7:$B$1452,0))/INDEX(Historical!$F$7:$F$1452,MATCH(B522,Historical!$B$7:$B$1452,0)))^(1/3)-1)*100)</f>
        <v>14.106863110398216</v>
      </c>
      <c r="U522" s="802">
        <f>IF(INDEX(Historical!$I$7:$I$1452,MATCH(B522,Historical!$B$7:$B$1452,0))=0,"n/a",((INDEX(Historical!$C$7:$C$1452,MATCH(B522,Historical!$B$7:$B$1452,0))/INDEX(Historical!$I$7:$I$1452,MATCH(B522,Historical!$B$7:$B$1452,0)))^(1/5)-1)*100)</f>
        <v>21.058327510759469</v>
      </c>
      <c r="V522" s="802">
        <f>IF(INDEX(Historical!$O$7:$O$1452,MATCH(B522,Historical!$B$7:$B$1452,0))=0,"n/a",((INDEX(Historical!$C$7:$C$1452,MATCH(B522,Historical!$B$7:$B$1452,0))/INDEX(Historical!$O$7:$O$1452,MATCH(B522,Historical!$B$7:$B$1452,0)))^(1/10)-1)*100)</f>
        <v>-4.1016255231029035</v>
      </c>
      <c r="W522" s="803" t="str">
        <f t="shared" si="141"/>
        <v>n/a</v>
      </c>
      <c r="X522" s="804">
        <f t="shared" si="142"/>
        <v>2.3661042146920752</v>
      </c>
      <c r="Y522" s="774"/>
      <c r="Z522" s="745">
        <f t="shared" si="143"/>
        <v>46.511627906976742</v>
      </c>
      <c r="AA522" s="678">
        <f t="shared" si="144"/>
        <v>17.844961240310077</v>
      </c>
      <c r="AB522" s="679">
        <v>12</v>
      </c>
      <c r="AC522" s="959">
        <v>1.29</v>
      </c>
      <c r="AD522" s="959" t="s">
        <v>138</v>
      </c>
      <c r="AE522" s="959">
        <v>3.44</v>
      </c>
      <c r="AF522" s="959">
        <v>0.81</v>
      </c>
      <c r="AG522" s="959">
        <v>4.5</v>
      </c>
      <c r="AH522" s="959">
        <v>5.6000000000000005</v>
      </c>
      <c r="AI522" s="959" t="s">
        <v>138</v>
      </c>
      <c r="AJ522" s="959">
        <v>8.9</v>
      </c>
      <c r="AK522" s="959" t="s">
        <v>138</v>
      </c>
      <c r="AL522" s="969">
        <v>197.97</v>
      </c>
      <c r="AM522" s="964">
        <v>4.2</v>
      </c>
      <c r="AN522" s="959">
        <v>0.21</v>
      </c>
      <c r="AO522" s="845">
        <f t="shared" si="145"/>
        <v>5.8197954624563408</v>
      </c>
      <c r="AP522" s="846">
        <f t="shared" si="146"/>
        <v>23.664756702766418</v>
      </c>
      <c r="AQ522" s="680">
        <f t="shared" si="147"/>
        <v>-19.848979753769648</v>
      </c>
      <c r="AR522" s="745">
        <f>INDEX(Historical!$C$7:$C$1452,MATCH(B522,Historical!$B$7:$B$1452,0))*IF(AH522="n/a",1.03,IF(AH522&lt;0,1.01,IF(AH522&gt;10,1.1,(1+AH522/100))))</f>
        <v>0.54912000000000005</v>
      </c>
      <c r="AS522" s="678">
        <f t="shared" si="148"/>
        <v>0.56559360000000003</v>
      </c>
      <c r="AT522" s="678">
        <f t="shared" si="137"/>
        <v>0.582561408</v>
      </c>
      <c r="AU522" s="678">
        <f t="shared" si="137"/>
        <v>0.60003825024000002</v>
      </c>
      <c r="AV522" s="678">
        <f t="shared" si="137"/>
        <v>0.61803939774720007</v>
      </c>
      <c r="AW522" s="745">
        <f t="shared" si="149"/>
        <v>2.9153526559872001</v>
      </c>
      <c r="AX522" s="854">
        <f t="shared" si="150"/>
        <v>12.664433779266727</v>
      </c>
      <c r="AY522" s="1090">
        <v>0.53</v>
      </c>
      <c r="AZ522" s="964">
        <v>6.13</v>
      </c>
      <c r="BA522" s="964">
        <v>-39.26</v>
      </c>
      <c r="BB522" s="964">
        <v>-9.2799999999999994</v>
      </c>
      <c r="BC522" s="964">
        <v>-25.650000000000002</v>
      </c>
      <c r="BE522" s="701">
        <v>2014</v>
      </c>
      <c r="BF522" s="986" t="e">
        <f>#VALUE!</f>
        <v>#VALUE!</v>
      </c>
      <c r="BG522" s="972">
        <v>0.4</v>
      </c>
    </row>
    <row r="523" spans="1:59" ht="11.25" customHeight="1" x14ac:dyDescent="0.2">
      <c r="A523" s="566" t="s">
        <v>1483</v>
      </c>
      <c r="B523" s="651" t="s">
        <v>1484</v>
      </c>
      <c r="C523" s="1080" t="s">
        <v>4407</v>
      </c>
      <c r="D523" s="1080" t="s">
        <v>4408</v>
      </c>
      <c r="E523" s="835">
        <v>9</v>
      </c>
      <c r="F523" s="554">
        <v>425</v>
      </c>
      <c r="G523" s="554" t="s">
        <v>38</v>
      </c>
      <c r="H523" s="554" t="s">
        <v>38</v>
      </c>
      <c r="I523" s="966">
        <v>95.7</v>
      </c>
      <c r="J523" s="745">
        <f t="shared" si="138"/>
        <v>4.0125391849529777</v>
      </c>
      <c r="K523" s="968">
        <v>0.96</v>
      </c>
      <c r="L523" s="679">
        <v>4</v>
      </c>
      <c r="M523" s="736">
        <f t="shared" si="139"/>
        <v>3.84</v>
      </c>
      <c r="N523" s="644" t="s">
        <v>162</v>
      </c>
      <c r="O523" s="838">
        <v>0.92249999999999999</v>
      </c>
      <c r="P523" s="958">
        <v>43479</v>
      </c>
      <c r="Q523" s="958">
        <v>43496</v>
      </c>
      <c r="R523" s="736">
        <f t="shared" si="140"/>
        <v>4.0650406504065018</v>
      </c>
      <c r="S523" s="802">
        <f>IF(INDEX(Historical!$D$7:$D$1452,MATCH(B523,Historical!$B$7:$B$1452,0))=0,"n/a",(INDEX(Historical!$C$7:$C$1452,MATCH(B523,Historical!$B$7:$B$1452,0))/INDEX(Historical!$D$7:$D$1452,MATCH(B523,Historical!$B$7:$B$1452,0))-1)*100)</f>
        <v>6.0975609756097615</v>
      </c>
      <c r="T523" s="802">
        <f>IF(INDEX(Historical!$F$7:$F$1452,MATCH(B523,Historical!$B$7:$B$1452,0))=0,"n/a",((INDEX(Historical!$C$7:$C$1452,MATCH(B523,Historical!$B$7:$B$1452,0))/INDEX(Historical!$F$7:$F$1452,MATCH(B523,Historical!$B$7:$B$1452,0)))^(1/3)-1)*100)</f>
        <v>6.0226847710841414</v>
      </c>
      <c r="U523" s="802">
        <f>IF(INDEX(Historical!$I$7:$I$1452,MATCH(B523,Historical!$B$7:$B$1452,0))=0,"n/a",((INDEX(Historical!$C$7:$C$1452,MATCH(B523,Historical!$B$7:$B$1452,0))/INDEX(Historical!$I$7:$I$1452,MATCH(B523,Historical!$B$7:$B$1452,0)))^(1/5)-1)*100)</f>
        <v>5.6805496536407318</v>
      </c>
      <c r="V523" s="802">
        <f>IF(INDEX(Historical!$O$7:$O$1452,MATCH(B523,Historical!$B$7:$B$1452,0))=0,"n/a",((INDEX(Historical!$C$7:$C$1452,MATCH(B523,Historical!$B$7:$B$1452,0))/INDEX(Historical!$O$7:$O$1452,MATCH(B523,Historical!$B$7:$B$1452,0)))^(1/10)-1)*100)</f>
        <v>3.699434433604365</v>
      </c>
      <c r="W523" s="803">
        <f t="shared" si="141"/>
        <v>1.5355184030403703</v>
      </c>
      <c r="X523" s="804">
        <f t="shared" si="142"/>
        <v>0.35952845909118553</v>
      </c>
      <c r="Y523" s="756"/>
      <c r="Z523" s="745">
        <f t="shared" si="143"/>
        <v>155.4655870445344</v>
      </c>
      <c r="AA523" s="678">
        <f t="shared" si="144"/>
        <v>38.744939271255056</v>
      </c>
      <c r="AB523" s="679">
        <v>12</v>
      </c>
      <c r="AC523" s="959">
        <v>2.4700000000000002</v>
      </c>
      <c r="AD523" s="959">
        <v>5.53</v>
      </c>
      <c r="AE523" s="959">
        <v>7.38</v>
      </c>
      <c r="AF523" s="959">
        <v>1.75</v>
      </c>
      <c r="AG523" s="959">
        <v>4.5</v>
      </c>
      <c r="AH523" s="959">
        <v>6.3</v>
      </c>
      <c r="AI523" s="959">
        <v>7.64</v>
      </c>
      <c r="AJ523" s="959">
        <v>15.8</v>
      </c>
      <c r="AK523" s="959">
        <v>7.0000000000000009</v>
      </c>
      <c r="AL523" s="969">
        <v>11480</v>
      </c>
      <c r="AM523" s="964">
        <v>0.1</v>
      </c>
      <c r="AN523" s="959">
        <v>0.73</v>
      </c>
      <c r="AO523" s="845">
        <f t="shared" si="145"/>
        <v>-29.051850432661347</v>
      </c>
      <c r="AP523" s="846">
        <f t="shared" si="146"/>
        <v>9.6930888385937095</v>
      </c>
      <c r="AQ523" s="680">
        <f t="shared" si="147"/>
        <v>73.594218701348794</v>
      </c>
      <c r="AR523" s="745">
        <f>INDEX(Historical!$C$7:$C$1452,MATCH(B523,Historical!$B$7:$B$1452,0))*IF(AH523="n/a",1.03,IF(AH523&lt;0,1.01,IF(AH523&gt;10,1.1,(1+AH523/100))))</f>
        <v>3.6992399999999996</v>
      </c>
      <c r="AS523" s="678">
        <f t="shared" si="148"/>
        <v>3.9818619359999996</v>
      </c>
      <c r="AT523" s="678">
        <f t="shared" si="137"/>
        <v>4.2605922715200002</v>
      </c>
      <c r="AU523" s="678">
        <f t="shared" si="137"/>
        <v>4.5588337305264002</v>
      </c>
      <c r="AV523" s="678">
        <f t="shared" si="137"/>
        <v>4.8779520916632482</v>
      </c>
      <c r="AW523" s="745">
        <f t="shared" si="149"/>
        <v>21.37848002970965</v>
      </c>
      <c r="AX523" s="854">
        <f t="shared" si="150"/>
        <v>22.33905959217309</v>
      </c>
      <c r="AY523" s="1090">
        <v>0.38</v>
      </c>
      <c r="AZ523" s="964">
        <v>12.379999999999999</v>
      </c>
      <c r="BA523" s="964">
        <v>-8.84</v>
      </c>
      <c r="BB523" s="964">
        <v>-3.81</v>
      </c>
      <c r="BC523" s="964">
        <v>-1.76</v>
      </c>
      <c r="BE523" s="701">
        <v>2011</v>
      </c>
      <c r="BF523" s="986" t="e">
        <f>#VALUE!</f>
        <v>#VALUE!</v>
      </c>
      <c r="BG523" s="972">
        <v>2.5</v>
      </c>
    </row>
    <row r="524" spans="1:59" ht="11.25" customHeight="1" x14ac:dyDescent="0.2">
      <c r="A524" s="566" t="s">
        <v>294</v>
      </c>
      <c r="B524" s="651" t="s">
        <v>295</v>
      </c>
      <c r="C524" s="1080" t="s">
        <v>132</v>
      </c>
      <c r="D524" s="1080" t="s">
        <v>4429</v>
      </c>
      <c r="E524" s="835">
        <v>46</v>
      </c>
      <c r="F524" s="554">
        <v>45</v>
      </c>
      <c r="G524" s="554" t="s">
        <v>38</v>
      </c>
      <c r="H524" s="554" t="s">
        <v>38</v>
      </c>
      <c r="I524" s="959">
        <v>53.35</v>
      </c>
      <c r="J524" s="745">
        <f t="shared" si="138"/>
        <v>1.7994376757263355</v>
      </c>
      <c r="K524" s="968">
        <v>0.24</v>
      </c>
      <c r="L524" s="679">
        <v>4</v>
      </c>
      <c r="M524" s="736">
        <f t="shared" si="139"/>
        <v>0.96</v>
      </c>
      <c r="N524" s="644" t="s">
        <v>120</v>
      </c>
      <c r="O524" s="838">
        <v>0.22375</v>
      </c>
      <c r="P524" s="958">
        <v>43418</v>
      </c>
      <c r="Q524" s="958">
        <v>43437</v>
      </c>
      <c r="R524" s="736">
        <f t="shared" si="140"/>
        <v>7.2625698324022281</v>
      </c>
      <c r="S524" s="802">
        <f>IF(INDEX(Historical!$D$7:$D$1452,MATCH(B524,Historical!$B$7:$B$1452,0))=0,"n/a",(INDEX(Historical!$C$7:$C$1452,MATCH(B524,Historical!$B$7:$B$1452,0))/INDEX(Historical!$D$7:$D$1452,MATCH(B524,Historical!$B$7:$B$1452,0))-1)*100)</f>
        <v>6.1919504643962897</v>
      </c>
      <c r="T524" s="802">
        <f>IF(INDEX(Historical!$F$7:$F$1452,MATCH(B524,Historical!$B$7:$B$1452,0))=0,"n/a",((INDEX(Historical!$C$7:$C$1452,MATCH(B524,Historical!$B$7:$B$1452,0))/INDEX(Historical!$F$7:$F$1452,MATCH(B524,Historical!$B$7:$B$1452,0)))^(1/3)-1)*100)</f>
        <v>3.9915600872350909</v>
      </c>
      <c r="U524" s="802">
        <f>IF(INDEX(Historical!$I$7:$I$1452,MATCH(B524,Historical!$B$7:$B$1452,0))=0,"n/a",((INDEX(Historical!$C$7:$C$1452,MATCH(B524,Historical!$B$7:$B$1452,0))/INDEX(Historical!$I$7:$I$1452,MATCH(B524,Historical!$B$7:$B$1452,0)))^(1/5)-1)*100)</f>
        <v>2.9218381930566473</v>
      </c>
      <c r="V524" s="802">
        <f>IF(INDEX(Historical!$O$7:$O$1452,MATCH(B524,Historical!$B$7:$B$1452,0))=0,"n/a",((INDEX(Historical!$C$7:$C$1452,MATCH(B524,Historical!$B$7:$B$1452,0))/INDEX(Historical!$O$7:$O$1452,MATCH(B524,Historical!$B$7:$B$1452,0)))^(1/10)-1)*100)</f>
        <v>2.1601295759101413</v>
      </c>
      <c r="W524" s="803">
        <f t="shared" si="141"/>
        <v>1.3526217249377599</v>
      </c>
      <c r="X524" s="804">
        <f t="shared" si="142"/>
        <v>0.33584347046628132</v>
      </c>
      <c r="Y524" s="651"/>
      <c r="Z524" s="745">
        <f t="shared" si="143"/>
        <v>52.747252747252752</v>
      </c>
      <c r="AA524" s="678">
        <f t="shared" si="144"/>
        <v>29.313186813186814</v>
      </c>
      <c r="AB524" s="679">
        <v>12</v>
      </c>
      <c r="AC524" s="959">
        <v>1.82</v>
      </c>
      <c r="AD524" s="959">
        <v>10.84</v>
      </c>
      <c r="AE524" s="959">
        <v>6.79</v>
      </c>
      <c r="AF524" s="959">
        <v>3.57</v>
      </c>
      <c r="AG524" s="959">
        <v>13</v>
      </c>
      <c r="AH524" s="959">
        <v>-2.7</v>
      </c>
      <c r="AI524" s="959">
        <v>4.5900000000000007</v>
      </c>
      <c r="AJ524" s="959">
        <v>8.6999999999999993</v>
      </c>
      <c r="AK524" s="959">
        <v>2.7</v>
      </c>
      <c r="AL524" s="972">
        <v>925.09</v>
      </c>
      <c r="AM524" s="964">
        <v>1.2</v>
      </c>
      <c r="AN524" s="959">
        <v>0.8</v>
      </c>
      <c r="AO524" s="845">
        <f t="shared" si="145"/>
        <v>-24.591910944403832</v>
      </c>
      <c r="AP524" s="846">
        <f t="shared" si="146"/>
        <v>4.7212758687829828</v>
      </c>
      <c r="AQ524" s="680">
        <f t="shared" si="147"/>
        <v>115.66236669909848</v>
      </c>
      <c r="AR524" s="745">
        <f>INDEX(Historical!$C$7:$C$1452,MATCH(B524,Historical!$B$7:$B$1452,0))*IF(AH524="n/a",1.03,IF(AH524&lt;0,1.01,IF(AH524&gt;10,1.1,(1+AH524/100))))</f>
        <v>0.86607500000000004</v>
      </c>
      <c r="AS524" s="678">
        <f t="shared" si="148"/>
        <v>0.90582784250000004</v>
      </c>
      <c r="AT524" s="678">
        <f t="shared" si="137"/>
        <v>0.9302851942475</v>
      </c>
      <c r="AU524" s="678">
        <f t="shared" si="137"/>
        <v>0.95540289449218241</v>
      </c>
      <c r="AV524" s="678">
        <f t="shared" si="137"/>
        <v>0.98119877264347122</v>
      </c>
      <c r="AW524" s="745">
        <f t="shared" si="149"/>
        <v>4.6387897038831536</v>
      </c>
      <c r="AX524" s="854">
        <f t="shared" si="150"/>
        <v>8.6950135030612064</v>
      </c>
      <c r="AY524" s="1090">
        <v>0.44</v>
      </c>
      <c r="AZ524" s="964">
        <v>57.099999999999994</v>
      </c>
      <c r="BA524" s="964">
        <v>-11.540000000000001</v>
      </c>
      <c r="BB524" s="964">
        <v>6.88</v>
      </c>
      <c r="BC524" s="964">
        <v>18.850000000000001</v>
      </c>
      <c r="BE524" s="701">
        <v>1974</v>
      </c>
      <c r="BF524" s="986" t="e">
        <f>#VALUE!</f>
        <v>#VALUE!</v>
      </c>
      <c r="BG524" s="972">
        <v>4.3</v>
      </c>
    </row>
    <row r="525" spans="1:59" ht="11.25" customHeight="1" x14ac:dyDescent="0.2">
      <c r="A525" s="566" t="s">
        <v>1485</v>
      </c>
      <c r="B525" s="651" t="s">
        <v>1486</v>
      </c>
      <c r="C525" s="1080" t="s">
        <v>109</v>
      </c>
      <c r="D525" s="1080" t="s">
        <v>4427</v>
      </c>
      <c r="E525" s="835">
        <v>8</v>
      </c>
      <c r="F525" s="554">
        <v>452</v>
      </c>
      <c r="G525" s="554" t="s">
        <v>107</v>
      </c>
      <c r="H525" s="554" t="s">
        <v>107</v>
      </c>
      <c r="I525" s="966">
        <v>24.83</v>
      </c>
      <c r="J525" s="745">
        <f t="shared" si="138"/>
        <v>3.1413612565445033</v>
      </c>
      <c r="K525" s="968">
        <v>0.19500000000000001</v>
      </c>
      <c r="L525" s="679">
        <v>4</v>
      </c>
      <c r="M525" s="736">
        <f t="shared" si="139"/>
        <v>0.78</v>
      </c>
      <c r="N525" s="644" t="s">
        <v>150</v>
      </c>
      <c r="O525" s="838">
        <v>0.17</v>
      </c>
      <c r="P525" s="695">
        <v>43159</v>
      </c>
      <c r="Q525" s="695">
        <v>43174</v>
      </c>
      <c r="R525" s="736">
        <f t="shared" si="140"/>
        <v>14.705882352941172</v>
      </c>
      <c r="S525" s="802">
        <f>IF(INDEX(Historical!$D$7:$D$1452,MATCH(B525,Historical!$B$7:$B$1452,0))=0,"n/a",(INDEX(Historical!$C$7:$C$1452,MATCH(B525,Historical!$B$7:$B$1452,0))/INDEX(Historical!$D$7:$D$1452,MATCH(B525,Historical!$B$7:$B$1452,0))-1)*100)</f>
        <v>4.6875</v>
      </c>
      <c r="T525" s="802">
        <f>IF(INDEX(Historical!$F$7:$F$1452,MATCH(B525,Historical!$B$7:$B$1452,0))=0,"n/a",((INDEX(Historical!$C$7:$C$1452,MATCH(B525,Historical!$B$7:$B$1452,0))/INDEX(Historical!$F$7:$F$1452,MATCH(B525,Historical!$B$7:$B$1452,0)))^(1/3)-1)*100)</f>
        <v>4.9257953047803449</v>
      </c>
      <c r="U525" s="802">
        <f>IF(INDEX(Historical!$I$7:$I$1452,MATCH(B525,Historical!$B$7:$B$1452,0))=0,"n/a",((INDEX(Historical!$C$7:$C$1452,MATCH(B525,Historical!$B$7:$B$1452,0))/INDEX(Historical!$I$7:$I$1452,MATCH(B525,Historical!$B$7:$B$1452,0)))^(1/5)-1)*100)</f>
        <v>13.228162727841198</v>
      </c>
      <c r="V525" s="802" t="str">
        <f>IF(INDEX(Historical!$O$7:$O$1452,MATCH(B525,Historical!$B$7:$B$1452,0))=0,"n/a",((INDEX(Historical!$C$7:$C$1452,MATCH(B525,Historical!$B$7:$B$1452,0))/INDEX(Historical!$O$7:$O$1452,MATCH(B525,Historical!$B$7:$B$1452,0)))^(1/10)-1)*100)</f>
        <v>n/a</v>
      </c>
      <c r="W525" s="803" t="str">
        <f t="shared" si="141"/>
        <v>n/a</v>
      </c>
      <c r="X525" s="804" t="str">
        <f t="shared" si="142"/>
        <v>n/a</v>
      </c>
      <c r="Y525" s="967"/>
      <c r="Z525" s="745">
        <f t="shared" si="143"/>
        <v>39.195979899497488</v>
      </c>
      <c r="AA525" s="678">
        <f t="shared" si="144"/>
        <v>12.477386934673365</v>
      </c>
      <c r="AB525" s="679">
        <v>12</v>
      </c>
      <c r="AC525" s="959">
        <v>1.99</v>
      </c>
      <c r="AD525" s="959">
        <v>1.56</v>
      </c>
      <c r="AE525" s="959">
        <v>2.5099999999999998</v>
      </c>
      <c r="AF525" s="959">
        <v>0.87</v>
      </c>
      <c r="AG525" s="959">
        <v>6.1</v>
      </c>
      <c r="AH525" s="959">
        <v>2</v>
      </c>
      <c r="AI525" s="959">
        <v>23.36</v>
      </c>
      <c r="AJ525" s="959">
        <v>-1.3</v>
      </c>
      <c r="AK525" s="959">
        <v>8</v>
      </c>
      <c r="AL525" s="969">
        <v>316.33</v>
      </c>
      <c r="AM525" s="964">
        <v>1.3</v>
      </c>
      <c r="AN525" s="959">
        <v>0.09</v>
      </c>
      <c r="AO525" s="845">
        <f t="shared" si="145"/>
        <v>3.8921370497123355</v>
      </c>
      <c r="AP525" s="846">
        <f t="shared" si="146"/>
        <v>16.369523984385701</v>
      </c>
      <c r="AQ525" s="680">
        <f t="shared" si="147"/>
        <v>-30.54073413330395</v>
      </c>
      <c r="AR525" s="745">
        <f>INDEX(Historical!$C$7:$C$1452,MATCH(B525,Historical!$B$7:$B$1452,0))*IF(AH525="n/a",1.03,IF(AH525&lt;0,1.01,IF(AH525&gt;10,1.1,(1+AH525/100))))</f>
        <v>0.68340000000000001</v>
      </c>
      <c r="AS525" s="678">
        <f t="shared" si="148"/>
        <v>0.75174000000000007</v>
      </c>
      <c r="AT525" s="678">
        <f t="shared" si="137"/>
        <v>0.81187920000000013</v>
      </c>
      <c r="AU525" s="678">
        <f t="shared" si="137"/>
        <v>0.87682953600000024</v>
      </c>
      <c r="AV525" s="678">
        <f t="shared" si="137"/>
        <v>0.94697589888000033</v>
      </c>
      <c r="AW525" s="745">
        <f t="shared" si="149"/>
        <v>4.070824634880001</v>
      </c>
      <c r="AX525" s="854">
        <f t="shared" si="150"/>
        <v>16.394783064357636</v>
      </c>
      <c r="AY525" s="1090">
        <v>0.99</v>
      </c>
      <c r="AZ525" s="964">
        <v>4.3499999999999996</v>
      </c>
      <c r="BA525" s="964">
        <v>-29.459999999999997</v>
      </c>
      <c r="BB525" s="964">
        <v>-12.540000000000001</v>
      </c>
      <c r="BC525" s="964">
        <v>-22.75</v>
      </c>
      <c r="BE525" s="701">
        <v>2011</v>
      </c>
      <c r="BF525" s="986" t="e">
        <f>#VALUE!</f>
        <v>#VALUE!</v>
      </c>
      <c r="BG525" s="972">
        <v>0.70000000000000007</v>
      </c>
    </row>
    <row r="526" spans="1:59" ht="11.25" customHeight="1" x14ac:dyDescent="0.2">
      <c r="A526" s="645" t="s">
        <v>1489</v>
      </c>
      <c r="B526" s="651" t="s">
        <v>1490</v>
      </c>
      <c r="C526" s="1080" t="s">
        <v>4277</v>
      </c>
      <c r="D526" s="1080" t="s">
        <v>4414</v>
      </c>
      <c r="E526" s="835">
        <v>8</v>
      </c>
      <c r="F526" s="554">
        <v>500</v>
      </c>
      <c r="G526" s="554" t="s">
        <v>107</v>
      </c>
      <c r="H526" s="554" t="s">
        <v>107</v>
      </c>
      <c r="I526" s="966">
        <v>64.61</v>
      </c>
      <c r="J526" s="745">
        <f t="shared" si="138"/>
        <v>1.238198421297013</v>
      </c>
      <c r="K526" s="968">
        <v>0.2</v>
      </c>
      <c r="L526" s="679">
        <v>4</v>
      </c>
      <c r="M526" s="736">
        <f t="shared" si="139"/>
        <v>0.8</v>
      </c>
      <c r="N526" s="644" t="s">
        <v>251</v>
      </c>
      <c r="O526" s="838">
        <v>0.18</v>
      </c>
      <c r="P526" s="958">
        <v>43244</v>
      </c>
      <c r="Q526" s="958">
        <v>43259</v>
      </c>
      <c r="R526" s="736">
        <f t="shared" si="140"/>
        <v>11.111111111111121</v>
      </c>
      <c r="S526" s="802">
        <f>IF(INDEX(Historical!$D$7:$D$1452,MATCH(B526,Historical!$B$7:$B$1452,0))=0,"n/a",(INDEX(Historical!$C$7:$C$1452,MATCH(B526,Historical!$B$7:$B$1452,0))/INDEX(Historical!$D$7:$D$1452,MATCH(B526,Historical!$B$7:$B$1452,0))-1)*100)</f>
        <v>3.6764705882352589</v>
      </c>
      <c r="T526" s="802">
        <f>IF(INDEX(Historical!$F$7:$F$1452,MATCH(B526,Historical!$B$7:$B$1452,0))=0,"n/a",((INDEX(Historical!$C$7:$C$1452,MATCH(B526,Historical!$B$7:$B$1452,0))/INDEX(Historical!$F$7:$F$1452,MATCH(B526,Historical!$B$7:$B$1452,0)))^(1/3)-1)*100)</f>
        <v>2.4823964331783133</v>
      </c>
      <c r="U526" s="802">
        <f>IF(INDEX(Historical!$I$7:$I$1452,MATCH(B526,Historical!$B$7:$B$1452,0))=0,"n/a",((INDEX(Historical!$C$7:$C$1452,MATCH(B526,Historical!$B$7:$B$1452,0))/INDEX(Historical!$I$7:$I$1452,MATCH(B526,Historical!$B$7:$B$1452,0)))^(1/5)-1)*100)</f>
        <v>2.6028644479255014</v>
      </c>
      <c r="V526" s="802" t="str">
        <f>IF(INDEX(Historical!$O$7:$O$1452,MATCH(B526,Historical!$B$7:$B$1452,0))=0,"n/a",((INDEX(Historical!$C$7:$C$1452,MATCH(B526,Historical!$B$7:$B$1452,0))/INDEX(Historical!$O$7:$O$1452,MATCH(B526,Historical!$B$7:$B$1452,0)))^(1/10)-1)*100)</f>
        <v>n/a</v>
      </c>
      <c r="W526" s="803" t="str">
        <f t="shared" si="141"/>
        <v>n/a</v>
      </c>
      <c r="X526" s="804">
        <f t="shared" si="142"/>
        <v>5.3778191072840938E-2</v>
      </c>
      <c r="Y526" s="967"/>
      <c r="Z526" s="745">
        <f t="shared" si="143"/>
        <v>10.596026490066226</v>
      </c>
      <c r="AA526" s="678">
        <f t="shared" si="144"/>
        <v>8.5576158940397349</v>
      </c>
      <c r="AB526" s="679">
        <v>12</v>
      </c>
      <c r="AC526" s="959">
        <v>7.55</v>
      </c>
      <c r="AD526" s="959">
        <v>0.63</v>
      </c>
      <c r="AE526" s="959">
        <v>1.71</v>
      </c>
      <c r="AF526" s="959">
        <v>1.94</v>
      </c>
      <c r="AG526" s="959">
        <v>23.1</v>
      </c>
      <c r="AH526" s="959">
        <v>234.60000000000002</v>
      </c>
      <c r="AI526" s="959">
        <v>0.3</v>
      </c>
      <c r="AJ526" s="959">
        <v>48.4</v>
      </c>
      <c r="AK526" s="959">
        <v>13.66</v>
      </c>
      <c r="AL526" s="969">
        <v>3630</v>
      </c>
      <c r="AM526" s="964">
        <v>0.4</v>
      </c>
      <c r="AN526" s="959">
        <v>0.19</v>
      </c>
      <c r="AO526" s="845">
        <f t="shared" si="145"/>
        <v>-4.7165530248172205</v>
      </c>
      <c r="AP526" s="846">
        <f t="shared" si="146"/>
        <v>3.8410628692225144</v>
      </c>
      <c r="AQ526" s="680">
        <f t="shared" si="147"/>
        <v>-14.101416815624079</v>
      </c>
      <c r="AR526" s="745">
        <f>INDEX(Historical!$C$7:$C$1452,MATCH(B526,Historical!$B$7:$B$1452,0))*IF(AH526="n/a",1.03,IF(AH526&lt;0,1.01,IF(AH526&gt;10,1.1,(1+AH526/100))))</f>
        <v>0.77549999999999986</v>
      </c>
      <c r="AS526" s="678">
        <f t="shared" si="148"/>
        <v>0.77782649999999975</v>
      </c>
      <c r="AT526" s="678">
        <f t="shared" si="137"/>
        <v>0.85560914999999982</v>
      </c>
      <c r="AU526" s="678">
        <f t="shared" si="137"/>
        <v>0.94117006499999989</v>
      </c>
      <c r="AV526" s="678">
        <f t="shared" si="137"/>
        <v>1.0352870715</v>
      </c>
      <c r="AW526" s="745">
        <f t="shared" si="149"/>
        <v>4.3853927864999989</v>
      </c>
      <c r="AX526" s="854">
        <f t="shared" si="150"/>
        <v>6.7874830312645091</v>
      </c>
      <c r="AY526" s="1090">
        <v>1.19</v>
      </c>
      <c r="AZ526" s="964">
        <v>14.62</v>
      </c>
      <c r="BA526" s="964">
        <v>-49.63</v>
      </c>
      <c r="BB526" s="964">
        <v>-9.370000000000001</v>
      </c>
      <c r="BC526" s="964">
        <v>-30.330000000000002</v>
      </c>
      <c r="BE526" s="701">
        <v>2011</v>
      </c>
      <c r="BF526" s="986" t="e">
        <f>#VALUE!</f>
        <v>#VALUE!</v>
      </c>
      <c r="BG526" s="972">
        <v>15.9</v>
      </c>
    </row>
    <row r="527" spans="1:59" ht="11.25" customHeight="1" x14ac:dyDescent="0.2">
      <c r="A527" s="645" t="s">
        <v>3908</v>
      </c>
      <c r="B527" s="651" t="s">
        <v>3909</v>
      </c>
      <c r="C527" s="1080" t="s">
        <v>113</v>
      </c>
      <c r="D527" s="1080" t="s">
        <v>4410</v>
      </c>
      <c r="E527" s="835">
        <v>5</v>
      </c>
      <c r="F527" s="554">
        <v>789</v>
      </c>
      <c r="G527" s="554" t="s">
        <v>107</v>
      </c>
      <c r="H527" s="554" t="s">
        <v>107</v>
      </c>
      <c r="I527" s="966">
        <v>31.75</v>
      </c>
      <c r="J527" s="745">
        <f t="shared" si="138"/>
        <v>3.1496062992125982</v>
      </c>
      <c r="K527" s="968">
        <v>0.25</v>
      </c>
      <c r="L527" s="679">
        <v>4</v>
      </c>
      <c r="M527" s="736">
        <f t="shared" si="139"/>
        <v>1</v>
      </c>
      <c r="N527" s="644" t="s">
        <v>137</v>
      </c>
      <c r="O527" s="838">
        <v>0.22700000000000001</v>
      </c>
      <c r="P527" s="695">
        <v>43158</v>
      </c>
      <c r="Q527" s="695">
        <v>43173</v>
      </c>
      <c r="R527" s="736">
        <f t="shared" si="140"/>
        <v>10.132158590308366</v>
      </c>
      <c r="S527" s="802">
        <f>IF(INDEX(Historical!$D$7:$D$1452,MATCH(B527,Historical!$B$7:$B$1452,0))=0,"n/a",(INDEX(Historical!$C$7:$C$1452,MATCH(B527,Historical!$B$7:$B$1452,0))/INDEX(Historical!$D$7:$D$1452,MATCH(B527,Historical!$B$7:$B$1452,0))-1)*100)</f>
        <v>10.194174757281571</v>
      </c>
      <c r="T527" s="802">
        <f>IF(INDEX(Historical!$F$7:$F$1452,MATCH(B527,Historical!$B$7:$B$1452,0))=0,"n/a",((INDEX(Historical!$C$7:$C$1452,MATCH(B527,Historical!$B$7:$B$1452,0))/INDEX(Historical!$F$7:$F$1452,MATCH(B527,Historical!$B$7:$B$1452,0)))^(1/3)-1)*100)</f>
        <v>10.118168263451444</v>
      </c>
      <c r="U527" s="802" t="str">
        <f>IF(INDEX(Historical!$I$7:$I$1452,MATCH(B527,Historical!$B$7:$B$1452,0))=0,"n/a",((INDEX(Historical!$C$7:$C$1452,MATCH(B527,Historical!$B$7:$B$1452,0))/INDEX(Historical!$I$7:$I$1452,MATCH(B527,Historical!$B$7:$B$1452,0)))^(1/5)-1)*100)</f>
        <v>n/a</v>
      </c>
      <c r="V527" s="802" t="str">
        <f>IF(INDEX(Historical!$O$7:$O$1452,MATCH(B527,Historical!$B$7:$B$1452,0))=0,"n/a",((INDEX(Historical!$C$7:$C$1452,MATCH(B527,Historical!$B$7:$B$1452,0))/INDEX(Historical!$O$7:$O$1452,MATCH(B527,Historical!$B$7:$B$1452,0)))^(1/10)-1)*100)</f>
        <v>n/a</v>
      </c>
      <c r="W527" s="803" t="str">
        <f t="shared" si="141"/>
        <v>n/a</v>
      </c>
      <c r="X527" s="804" t="str">
        <f t="shared" si="142"/>
        <v>n/a</v>
      </c>
      <c r="Y527" s="756"/>
      <c r="Z527" s="745" t="str">
        <f t="shared" si="143"/>
        <v>n/a</v>
      </c>
      <c r="AA527" s="678" t="str">
        <f t="shared" si="144"/>
        <v>n/a</v>
      </c>
      <c r="AB527" s="679">
        <v>12</v>
      </c>
      <c r="AC527" s="959">
        <v>-0.12</v>
      </c>
      <c r="AD527" s="959" t="s">
        <v>138</v>
      </c>
      <c r="AE527" s="959">
        <v>2.46</v>
      </c>
      <c r="AF527" s="959">
        <v>1.74</v>
      </c>
      <c r="AG527" s="959">
        <v>8.2000000000000011</v>
      </c>
      <c r="AH527" s="959">
        <v>1.3</v>
      </c>
      <c r="AI527" s="959">
        <v>17.580000000000002</v>
      </c>
      <c r="AJ527" s="959">
        <v>7.1999999999999993</v>
      </c>
      <c r="AK527" s="959">
        <v>16</v>
      </c>
      <c r="AL527" s="969">
        <v>1420</v>
      </c>
      <c r="AM527" s="964">
        <v>0.4</v>
      </c>
      <c r="AN527" s="959">
        <v>1.1299999999999999</v>
      </c>
      <c r="AO527" s="845" t="str">
        <f t="shared" si="145"/>
        <v>n/a</v>
      </c>
      <c r="AP527" s="846" t="str">
        <f t="shared" si="146"/>
        <v>n/a</v>
      </c>
      <c r="AQ527" s="680" t="str">
        <f t="shared" si="147"/>
        <v>n/a</v>
      </c>
      <c r="AR527" s="745">
        <f>INDEX(Historical!$C$7:$C$1452,MATCH(B527,Historical!$B$7:$B$1452,0))*IF(AH527="n/a",1.03,IF(AH527&lt;0,1.01,IF(AH527&gt;10,1.1,(1+AH527/100))))</f>
        <v>0.91980399999999995</v>
      </c>
      <c r="AS527" s="678">
        <f t="shared" si="148"/>
        <v>1.0117844</v>
      </c>
      <c r="AT527" s="678">
        <f t="shared" ref="AT527:AV546" si="152">IF($AK527="n/a",1.03*AS527,IF($AK527&lt;0,1.01*AS527,IF($AK527&gt;10,1.1*AS527,(1+$AK527/100)*AS527)))</f>
        <v>1.1129628400000002</v>
      </c>
      <c r="AU527" s="678">
        <f t="shared" si="152"/>
        <v>1.2242591240000003</v>
      </c>
      <c r="AV527" s="678">
        <f t="shared" si="152"/>
        <v>1.3466850364000005</v>
      </c>
      <c r="AW527" s="745">
        <f t="shared" si="149"/>
        <v>5.6154954004000004</v>
      </c>
      <c r="AX527" s="854">
        <f t="shared" si="150"/>
        <v>17.686599686299214</v>
      </c>
      <c r="AY527" s="1090">
        <v>1.74</v>
      </c>
      <c r="AZ527" s="964">
        <v>7.7700000000000005</v>
      </c>
      <c r="BA527" s="964">
        <v>-37</v>
      </c>
      <c r="BB527" s="964">
        <v>-16.43</v>
      </c>
      <c r="BC527" s="964">
        <v>-26.009999999999998</v>
      </c>
      <c r="BE527" s="701">
        <v>2014</v>
      </c>
      <c r="BF527" s="986" t="e">
        <f>#VALUE!</f>
        <v>#VALUE!</v>
      </c>
      <c r="BG527" s="972">
        <v>3.4000000000000004</v>
      </c>
    </row>
    <row r="528" spans="1:59" s="882" customFormat="1" ht="11.25" customHeight="1" x14ac:dyDescent="0.2">
      <c r="A528" s="861" t="s">
        <v>3910</v>
      </c>
      <c r="B528" s="890" t="s">
        <v>3911</v>
      </c>
      <c r="C528" s="1080" t="s">
        <v>109</v>
      </c>
      <c r="D528" s="1080" t="s">
        <v>4423</v>
      </c>
      <c r="E528" s="862">
        <v>5</v>
      </c>
      <c r="F528" s="554">
        <v>785</v>
      </c>
      <c r="G528" s="1179" t="s">
        <v>107</v>
      </c>
      <c r="H528" s="1179" t="s">
        <v>107</v>
      </c>
      <c r="I528" s="863">
        <v>34.380000000000003</v>
      </c>
      <c r="J528" s="864">
        <f t="shared" si="138"/>
        <v>5.4682955206515409</v>
      </c>
      <c r="K528" s="865">
        <v>0.47</v>
      </c>
      <c r="L528" s="866">
        <v>4</v>
      </c>
      <c r="M528" s="867">
        <f t="shared" si="139"/>
        <v>1.88</v>
      </c>
      <c r="N528" s="868" t="s">
        <v>432</v>
      </c>
      <c r="O528" s="869">
        <v>0.37</v>
      </c>
      <c r="P528" s="886">
        <v>43147</v>
      </c>
      <c r="Q528" s="886">
        <v>43166</v>
      </c>
      <c r="R528" s="867">
        <f t="shared" si="140"/>
        <v>27.027027027027025</v>
      </c>
      <c r="S528" s="802">
        <f>IF(INDEX(Historical!$D$7:$D$1452,MATCH(B528,Historical!$B$7:$B$1452,0))=0,"n/a",(INDEX(Historical!$C$7:$C$1452,MATCH(B528,Historical!$B$7:$B$1452,0))/INDEX(Historical!$D$7:$D$1452,MATCH(B528,Historical!$B$7:$B$1452,0))-1)*100)</f>
        <v>19.354838709677423</v>
      </c>
      <c r="T528" s="802">
        <f>IF(INDEX(Historical!$F$7:$F$1452,MATCH(B528,Historical!$B$7:$B$1452,0))=0,"n/a",((INDEX(Historical!$C$7:$C$1452,MATCH(B528,Historical!$B$7:$B$1452,0))/INDEX(Historical!$F$7:$F$1452,MATCH(B528,Historical!$B$7:$B$1452,0)))^(1/3)-1)*100)</f>
        <v>54.66803737720354</v>
      </c>
      <c r="U528" s="802" t="str">
        <f>IF(INDEX(Historical!$I$7:$I$1452,MATCH(B528,Historical!$B$7:$B$1452,0))=0,"n/a",((INDEX(Historical!$C$7:$C$1452,MATCH(B528,Historical!$B$7:$B$1452,0))/INDEX(Historical!$I$7:$I$1452,MATCH(B528,Historical!$B$7:$B$1452,0)))^(1/5)-1)*100)</f>
        <v>n/a</v>
      </c>
      <c r="V528" s="802" t="str">
        <f>IF(INDEX(Historical!$O$7:$O$1452,MATCH(B528,Historical!$B$7:$B$1452,0))=0,"n/a",((INDEX(Historical!$C$7:$C$1452,MATCH(B528,Historical!$B$7:$B$1452,0))/INDEX(Historical!$O$7:$O$1452,MATCH(B528,Historical!$B$7:$B$1452,0)))^(1/10)-1)*100)</f>
        <v>n/a</v>
      </c>
      <c r="W528" s="871" t="str">
        <f t="shared" si="141"/>
        <v>n/a</v>
      </c>
      <c r="X528" s="872" t="str">
        <f t="shared" si="142"/>
        <v>n/a</v>
      </c>
      <c r="Y528" s="1083"/>
      <c r="Z528" s="864">
        <f t="shared" si="143"/>
        <v>28.790199081163859</v>
      </c>
      <c r="AA528" s="874">
        <f t="shared" si="144"/>
        <v>5.2649310872894333</v>
      </c>
      <c r="AB528" s="866">
        <v>12</v>
      </c>
      <c r="AC528" s="875">
        <v>6.53</v>
      </c>
      <c r="AD528" s="875">
        <v>0.38</v>
      </c>
      <c r="AE528" s="875">
        <v>2.4</v>
      </c>
      <c r="AF528" s="875">
        <v>4.1900000000000004</v>
      </c>
      <c r="AG528" s="875">
        <v>21.9</v>
      </c>
      <c r="AH528" s="875">
        <v>252.70000000000002</v>
      </c>
      <c r="AI528" s="875">
        <v>2.82</v>
      </c>
      <c r="AJ528" s="875">
        <v>51.6</v>
      </c>
      <c r="AK528" s="875">
        <v>13.700000000000001</v>
      </c>
      <c r="AL528" s="876">
        <v>1960</v>
      </c>
      <c r="AM528" s="877">
        <v>0.1</v>
      </c>
      <c r="AN528" s="875">
        <v>0</v>
      </c>
      <c r="AO528" s="878" t="str">
        <f t="shared" si="145"/>
        <v>n/a</v>
      </c>
      <c r="AP528" s="879" t="str">
        <f t="shared" si="146"/>
        <v>n/a</v>
      </c>
      <c r="AQ528" s="880">
        <f t="shared" si="147"/>
        <v>-0.98246786947783216</v>
      </c>
      <c r="AR528" s="745">
        <f>INDEX(Historical!$C$7:$C$1452,MATCH(B528,Historical!$B$7:$B$1452,0))*IF(AH528="n/a",1.03,IF(AH528&lt;0,1.01,IF(AH528&gt;10,1.1,(1+AH528/100))))</f>
        <v>1.6280000000000001</v>
      </c>
      <c r="AS528" s="874">
        <f t="shared" si="148"/>
        <v>1.6739096000000002</v>
      </c>
      <c r="AT528" s="874">
        <f t="shared" si="152"/>
        <v>1.8413005600000003</v>
      </c>
      <c r="AU528" s="874">
        <f t="shared" si="152"/>
        <v>2.0254306160000004</v>
      </c>
      <c r="AV528" s="874">
        <f t="shared" si="152"/>
        <v>2.2279736776000005</v>
      </c>
      <c r="AW528" s="864">
        <f t="shared" si="149"/>
        <v>9.3966144536000016</v>
      </c>
      <c r="AX528" s="881">
        <f t="shared" si="150"/>
        <v>27.331630173356601</v>
      </c>
      <c r="AY528" s="1091">
        <v>1.79</v>
      </c>
      <c r="AZ528" s="877">
        <v>5.27</v>
      </c>
      <c r="BA528" s="877">
        <v>-47.949999999999996</v>
      </c>
      <c r="BB528" s="877">
        <v>-14.299999999999999</v>
      </c>
      <c r="BC528" s="877">
        <v>-34.19</v>
      </c>
      <c r="BD528" s="1007"/>
      <c r="BE528" s="701">
        <v>2014</v>
      </c>
      <c r="BF528" s="986" t="e">
        <f>#VALUE!</f>
        <v>#VALUE!</v>
      </c>
      <c r="BG528" s="938">
        <v>10.7</v>
      </c>
    </row>
    <row r="529" spans="1:59" ht="11.25" customHeight="1" x14ac:dyDescent="0.2">
      <c r="A529" s="805" t="s">
        <v>3912</v>
      </c>
      <c r="B529" s="899" t="s">
        <v>3913</v>
      </c>
      <c r="C529" s="1080" t="s">
        <v>129</v>
      </c>
      <c r="D529" s="1080" t="s">
        <v>4415</v>
      </c>
      <c r="E529" s="835">
        <v>7</v>
      </c>
      <c r="F529" s="554">
        <v>628</v>
      </c>
      <c r="G529" s="554" t="s">
        <v>107</v>
      </c>
      <c r="H529" s="554" t="s">
        <v>107</v>
      </c>
      <c r="I529" s="973">
        <v>40.03</v>
      </c>
      <c r="J529" s="745">
        <f t="shared" si="138"/>
        <v>2.5980514614039474</v>
      </c>
      <c r="K529" s="566">
        <v>0.26</v>
      </c>
      <c r="L529" s="554">
        <v>4</v>
      </c>
      <c r="M529" s="736">
        <f t="shared" si="139"/>
        <v>1.04</v>
      </c>
      <c r="N529" s="554" t="s">
        <v>128</v>
      </c>
      <c r="O529" s="685">
        <v>0.22</v>
      </c>
      <c r="P529" s="725">
        <v>43370</v>
      </c>
      <c r="Q529" s="725">
        <v>43385</v>
      </c>
      <c r="R529" s="736">
        <f t="shared" si="140"/>
        <v>18.181818181818183</v>
      </c>
      <c r="S529" s="802">
        <f>IF(INDEX(Historical!$D$7:$D$1452,MATCH(B529,Historical!$B$7:$B$1452,0))=0,"n/a",(INDEX(Historical!$C$7:$C$1452,MATCH(B529,Historical!$B$7:$B$1452,0))/INDEX(Historical!$D$7:$D$1452,MATCH(B529,Historical!$B$7:$B$1452,0))-1)*100)</f>
        <v>13.888888888888884</v>
      </c>
      <c r="T529" s="802">
        <f>IF(INDEX(Historical!$F$7:$F$1452,MATCH(B529,Historical!$B$7:$B$1452,0))=0,"n/a",((INDEX(Historical!$C$7:$C$1452,MATCH(B529,Historical!$B$7:$B$1452,0))/INDEX(Historical!$F$7:$F$1452,MATCH(B529,Historical!$B$7:$B$1452,0)))^(1/3)-1)*100)</f>
        <v>12.23507977934435</v>
      </c>
      <c r="U529" s="802">
        <f>IF(INDEX(Historical!$I$7:$I$1452,MATCH(B529,Historical!$B$7:$B$1452,0))=0,"n/a",((INDEX(Historical!$C$7:$C$1452,MATCH(B529,Historical!$B$7:$B$1452,0))/INDEX(Historical!$I$7:$I$1452,MATCH(B529,Historical!$B$7:$B$1452,0)))^(1/5)-1)*100)</f>
        <v>44.535357174246414</v>
      </c>
      <c r="V529" s="802" t="str">
        <f>IF(INDEX(Historical!$O$7:$O$1452,MATCH(B529,Historical!$B$7:$B$1452,0))=0,"n/a",((INDEX(Historical!$C$7:$C$1452,MATCH(B529,Historical!$B$7:$B$1452,0))/INDEX(Historical!$O$7:$O$1452,MATCH(B529,Historical!$B$7:$B$1452,0)))^(1/10)-1)*100)</f>
        <v>n/a</v>
      </c>
      <c r="W529" s="803" t="str">
        <f t="shared" si="141"/>
        <v>n/a</v>
      </c>
      <c r="X529" s="804">
        <f t="shared" si="142"/>
        <v>2.7490961218670629</v>
      </c>
      <c r="Y529" s="746"/>
      <c r="Z529" s="745">
        <f t="shared" si="143"/>
        <v>46.846846846846844</v>
      </c>
      <c r="AA529" s="678">
        <f t="shared" si="144"/>
        <v>18.031531531531531</v>
      </c>
      <c r="AB529" s="679">
        <v>12</v>
      </c>
      <c r="AC529" s="972">
        <v>2.2200000000000002</v>
      </c>
      <c r="AD529" s="972">
        <v>2.23</v>
      </c>
      <c r="AE529" s="959">
        <v>2.29</v>
      </c>
      <c r="AF529" s="959">
        <v>2.31</v>
      </c>
      <c r="AG529" s="959">
        <v>13.5</v>
      </c>
      <c r="AH529" s="959">
        <v>77.3</v>
      </c>
      <c r="AI529" s="959">
        <v>2.56</v>
      </c>
      <c r="AJ529" s="782">
        <v>16.2</v>
      </c>
      <c r="AK529" s="782">
        <v>8.09</v>
      </c>
      <c r="AL529" s="972">
        <v>59970</v>
      </c>
      <c r="AM529" s="972">
        <v>0.1</v>
      </c>
      <c r="AN529" s="972">
        <v>0.79</v>
      </c>
      <c r="AO529" s="845">
        <f t="shared" si="145"/>
        <v>29.101877104118831</v>
      </c>
      <c r="AP529" s="846">
        <f t="shared" si="146"/>
        <v>47.133408635650362</v>
      </c>
      <c r="AQ529" s="680">
        <f t="shared" si="147"/>
        <v>36.060179231001932</v>
      </c>
      <c r="AR529" s="745">
        <f>INDEX(Historical!$C$7:$C$1452,MATCH(B529,Historical!$B$7:$B$1452,0))*IF(AH529="n/a",1.03,IF(AH529&lt;0,1.01,IF(AH529&gt;10,1.1,(1+AH529/100))))</f>
        <v>0.90200000000000002</v>
      </c>
      <c r="AS529" s="678">
        <f t="shared" si="148"/>
        <v>0.92509120000000011</v>
      </c>
      <c r="AT529" s="678">
        <f t="shared" si="152"/>
        <v>0.99993107808000015</v>
      </c>
      <c r="AU529" s="678">
        <f t="shared" si="152"/>
        <v>1.0808255022966722</v>
      </c>
      <c r="AV529" s="678">
        <f t="shared" si="152"/>
        <v>1.168264285432473</v>
      </c>
      <c r="AW529" s="745">
        <f t="shared" si="149"/>
        <v>5.076112065809145</v>
      </c>
      <c r="AX529" s="854">
        <f t="shared" si="150"/>
        <v>12.680769587332364</v>
      </c>
      <c r="AY529" s="831">
        <v>0.77</v>
      </c>
      <c r="AZ529" s="959">
        <v>6.97</v>
      </c>
      <c r="BA529" s="959">
        <v>-13.99</v>
      </c>
      <c r="BB529" s="959">
        <v>-6.45</v>
      </c>
      <c r="BC529" s="959">
        <v>-4.29</v>
      </c>
      <c r="BE529" s="701">
        <v>2012</v>
      </c>
      <c r="BF529" s="986" t="e">
        <f>#VALUE!</f>
        <v>#VALUE!</v>
      </c>
      <c r="BG529" s="972">
        <v>5.5</v>
      </c>
    </row>
    <row r="530" spans="1:59" ht="11.25" customHeight="1" x14ac:dyDescent="0.2">
      <c r="A530" s="971" t="s">
        <v>1491</v>
      </c>
      <c r="B530" s="651" t="s">
        <v>1492</v>
      </c>
      <c r="C530" s="1080" t="s">
        <v>4277</v>
      </c>
      <c r="D530" s="1080" t="s">
        <v>4457</v>
      </c>
      <c r="E530" s="835">
        <v>7</v>
      </c>
      <c r="F530" s="554">
        <v>597</v>
      </c>
      <c r="G530" s="554" t="s">
        <v>107</v>
      </c>
      <c r="H530" s="554" t="s">
        <v>107</v>
      </c>
      <c r="I530" s="966">
        <v>15.52</v>
      </c>
      <c r="J530" s="745">
        <f t="shared" si="138"/>
        <v>2.9896907216494846</v>
      </c>
      <c r="K530" s="968">
        <v>0.11600000000000001</v>
      </c>
      <c r="L530" s="679">
        <v>4</v>
      </c>
      <c r="M530" s="736">
        <f t="shared" si="139"/>
        <v>0.46400000000000002</v>
      </c>
      <c r="N530" s="644" t="s">
        <v>463</v>
      </c>
      <c r="O530" s="838">
        <v>0.113</v>
      </c>
      <c r="P530" s="958">
        <v>43189</v>
      </c>
      <c r="Q530" s="958">
        <v>43210</v>
      </c>
      <c r="R530" s="736">
        <f t="shared" si="140"/>
        <v>2.6548672566371705</v>
      </c>
      <c r="S530" s="802">
        <f>IF(INDEX(Historical!$D$7:$D$1452,MATCH(B530,Historical!$B$7:$B$1452,0))=0,"n/a",(INDEX(Historical!$C$7:$C$1452,MATCH(B530,Historical!$B$7:$B$1452,0))/INDEX(Historical!$D$7:$D$1452,MATCH(B530,Historical!$B$7:$B$1452,0))-1)*100)</f>
        <v>4.4186046511627941</v>
      </c>
      <c r="T530" s="802">
        <f>IF(INDEX(Historical!$F$7:$F$1452,MATCH(B530,Historical!$B$7:$B$1452,0))=0,"n/a",((INDEX(Historical!$C$7:$C$1452,MATCH(B530,Historical!$B$7:$B$1452,0))/INDEX(Historical!$F$7:$F$1452,MATCH(B530,Historical!$B$7:$B$1452,0)))^(1/3)-1)*100)</f>
        <v>14.386567719968912</v>
      </c>
      <c r="U530" s="802">
        <f>IF(INDEX(Historical!$I$7:$I$1452,MATCH(B530,Historical!$B$7:$B$1452,0))=0,"n/a",((INDEX(Historical!$C$7:$C$1452,MATCH(B530,Historical!$B$7:$B$1452,0))/INDEX(Historical!$I$7:$I$1452,MATCH(B530,Historical!$B$7:$B$1452,0)))^(1/5)-1)*100)</f>
        <v>62.194928252756718</v>
      </c>
      <c r="V530" s="802" t="str">
        <f>IF(INDEX(Historical!$O$7:$O$1452,MATCH(B530,Historical!$B$7:$B$1452,0))=0,"n/a",((INDEX(Historical!$C$7:$C$1452,MATCH(B530,Historical!$B$7:$B$1452,0))/INDEX(Historical!$O$7:$O$1452,MATCH(B530,Historical!$B$7:$B$1452,0)))^(1/10)-1)*100)</f>
        <v>n/a</v>
      </c>
      <c r="W530" s="803" t="str">
        <f t="shared" si="141"/>
        <v>n/a</v>
      </c>
      <c r="X530" s="804" t="str">
        <f t="shared" si="142"/>
        <v>n/a</v>
      </c>
      <c r="Y530" s="758"/>
      <c r="Z530" s="745" t="str">
        <f t="shared" si="143"/>
        <v>n/a</v>
      </c>
      <c r="AA530" s="678" t="str">
        <f t="shared" si="144"/>
        <v>n/a</v>
      </c>
      <c r="AB530" s="679">
        <v>12</v>
      </c>
      <c r="AC530" s="959">
        <v>-0.09</v>
      </c>
      <c r="AD530" s="959" t="s">
        <v>138</v>
      </c>
      <c r="AE530" s="959">
        <v>2.75</v>
      </c>
      <c r="AF530" s="959">
        <v>1.9</v>
      </c>
      <c r="AG530" s="959">
        <v>0.3</v>
      </c>
      <c r="AH530" s="961">
        <v>-142.79999999999998</v>
      </c>
      <c r="AI530" s="961">
        <v>0</v>
      </c>
      <c r="AJ530" s="959">
        <v>-17.100000000000001</v>
      </c>
      <c r="AK530" s="959">
        <v>15</v>
      </c>
      <c r="AL530" s="969">
        <v>661.31</v>
      </c>
      <c r="AM530" s="964">
        <v>1.7999999999999998</v>
      </c>
      <c r="AN530" s="959">
        <v>0.24</v>
      </c>
      <c r="AO530" s="845" t="str">
        <f t="shared" si="145"/>
        <v>n/a</v>
      </c>
      <c r="AP530" s="846">
        <f t="shared" si="146"/>
        <v>65.184618974406206</v>
      </c>
      <c r="AQ530" s="680" t="str">
        <f t="shared" si="147"/>
        <v>n/a</v>
      </c>
      <c r="AR530" s="745">
        <f>INDEX(Historical!$C$7:$C$1452,MATCH(B530,Historical!$B$7:$B$1452,0))*IF(AH530="n/a",1.03,IF(AH530&lt;0,1.01,IF(AH530&gt;10,1.1,(1+AH530/100))))</f>
        <v>0.45349</v>
      </c>
      <c r="AS530" s="678">
        <f t="shared" si="148"/>
        <v>0.45349</v>
      </c>
      <c r="AT530" s="678">
        <f t="shared" si="152"/>
        <v>0.49883900000000003</v>
      </c>
      <c r="AU530" s="678">
        <f t="shared" si="152"/>
        <v>0.54872290000000012</v>
      </c>
      <c r="AV530" s="678">
        <f t="shared" si="152"/>
        <v>0.60359519000000017</v>
      </c>
      <c r="AW530" s="745">
        <f t="shared" si="149"/>
        <v>2.5581370900000002</v>
      </c>
      <c r="AX530" s="854">
        <f t="shared" si="150"/>
        <v>16.482842074742273</v>
      </c>
      <c r="AY530" s="1090">
        <v>0.9</v>
      </c>
      <c r="AZ530" s="964">
        <v>0.26</v>
      </c>
      <c r="BA530" s="964">
        <v>-41.980000000000004</v>
      </c>
      <c r="BB530" s="964">
        <v>-10.879999999999999</v>
      </c>
      <c r="BC530" s="964">
        <v>-23.64</v>
      </c>
      <c r="BE530" s="701">
        <v>2012</v>
      </c>
      <c r="BF530" s="986" t="e">
        <f>#VALUE!</f>
        <v>#VALUE!</v>
      </c>
      <c r="BG530" s="972">
        <v>0.2</v>
      </c>
    </row>
    <row r="531" spans="1:59" ht="11.25" customHeight="1" x14ac:dyDescent="0.2">
      <c r="A531" s="645" t="s">
        <v>4207</v>
      </c>
      <c r="B531" s="651" t="s">
        <v>692</v>
      </c>
      <c r="C531" s="1080" t="s">
        <v>248</v>
      </c>
      <c r="D531" s="1080" t="s">
        <v>4405</v>
      </c>
      <c r="E531" s="835">
        <v>14</v>
      </c>
      <c r="F531" s="554">
        <v>263</v>
      </c>
      <c r="G531" s="554" t="s">
        <v>107</v>
      </c>
      <c r="H531" s="554" t="s">
        <v>107</v>
      </c>
      <c r="I531" s="966">
        <v>68.75</v>
      </c>
      <c r="J531" s="745">
        <f t="shared" si="138"/>
        <v>1.1636363636363638</v>
      </c>
      <c r="K531" s="968">
        <v>0.2</v>
      </c>
      <c r="L531" s="679">
        <v>4</v>
      </c>
      <c r="M531" s="736">
        <f t="shared" si="139"/>
        <v>0.8</v>
      </c>
      <c r="N531" s="644" t="s">
        <v>112</v>
      </c>
      <c r="O531" s="838">
        <v>0.18</v>
      </c>
      <c r="P531" s="958">
        <v>43252</v>
      </c>
      <c r="Q531" s="958">
        <v>43265</v>
      </c>
      <c r="R531" s="736">
        <f t="shared" si="140"/>
        <v>11.111111111111121</v>
      </c>
      <c r="S531" s="802">
        <f>IF(INDEX(Historical!$D$7:$D$1452,MATCH(B531,Historical!$B$7:$B$1452,0))=0,"n/a",(INDEX(Historical!$C$7:$C$1452,MATCH(B531,Historical!$B$7:$B$1452,0))/INDEX(Historical!$D$7:$D$1452,MATCH(B531,Historical!$B$7:$B$1452,0))-1)*100)</f>
        <v>7.5757575757575912</v>
      </c>
      <c r="T531" s="802">
        <f>IF(INDEX(Historical!$F$7:$F$1452,MATCH(B531,Historical!$B$7:$B$1452,0))=0,"n/a",((INDEX(Historical!$C$7:$C$1452,MATCH(B531,Historical!$B$7:$B$1452,0))/INDEX(Historical!$F$7:$F$1452,MATCH(B531,Historical!$B$7:$B$1452,0)))^(1/3)-1)*100)</f>
        <v>12.399086461422669</v>
      </c>
      <c r="U531" s="802">
        <f>IF(INDEX(Historical!$I$7:$I$1452,MATCH(B531,Historical!$B$7:$B$1452,0))=0,"n/a",((INDEX(Historical!$C$7:$C$1452,MATCH(B531,Historical!$B$7:$B$1452,0))/INDEX(Historical!$I$7:$I$1452,MATCH(B531,Historical!$B$7:$B$1452,0)))^(1/5)-1)*100)</f>
        <v>12.729803073711565</v>
      </c>
      <c r="V531" s="802">
        <f>IF(INDEX(Historical!$O$7:$O$1452,MATCH(B531,Historical!$B$7:$B$1452,0))=0,"n/a",((INDEX(Historical!$C$7:$C$1452,MATCH(B531,Historical!$B$7:$B$1452,0))/INDEX(Historical!$O$7:$O$1452,MATCH(B531,Historical!$B$7:$B$1452,0)))^(1/10)-1)*100)</f>
        <v>17.443711477371693</v>
      </c>
      <c r="W531" s="803">
        <f t="shared" si="141"/>
        <v>0.7297645968419566</v>
      </c>
      <c r="X531" s="804">
        <f t="shared" si="142"/>
        <v>1.3542343695437835</v>
      </c>
      <c r="Y531" s="756"/>
      <c r="Z531" s="745">
        <f t="shared" si="143"/>
        <v>35.398230088495581</v>
      </c>
      <c r="AA531" s="678">
        <f t="shared" si="144"/>
        <v>30.420353982300888</v>
      </c>
      <c r="AB531" s="679">
        <v>3</v>
      </c>
      <c r="AC531" s="959">
        <v>2.2599999999999998</v>
      </c>
      <c r="AD531" s="959">
        <v>1.69</v>
      </c>
      <c r="AE531" s="959">
        <v>2</v>
      </c>
      <c r="AF531" s="959">
        <v>3.41</v>
      </c>
      <c r="AG531" s="959">
        <v>11.200000000000001</v>
      </c>
      <c r="AH531" s="959">
        <v>11.600000000000001</v>
      </c>
      <c r="AI531" s="959">
        <v>12.32</v>
      </c>
      <c r="AJ531" s="959">
        <v>9.4</v>
      </c>
      <c r="AK531" s="959">
        <v>18</v>
      </c>
      <c r="AL531" s="969">
        <v>2340</v>
      </c>
      <c r="AM531" s="964">
        <v>2.4</v>
      </c>
      <c r="AN531" s="959">
        <v>0.6</v>
      </c>
      <c r="AO531" s="845">
        <f t="shared" si="145"/>
        <v>-16.526914544952959</v>
      </c>
      <c r="AP531" s="846">
        <f t="shared" si="146"/>
        <v>13.893439437347929</v>
      </c>
      <c r="AQ531" s="680">
        <f t="shared" si="147"/>
        <v>114.7178066203236</v>
      </c>
      <c r="AR531" s="745">
        <f>INDEX(Historical!$C$7:$C$1452,MATCH(B531,Historical!$B$7:$B$1452,0))*IF(AH531="n/a",1.03,IF(AH531&lt;0,1.01,IF(AH531&gt;10,1.1,(1+AH531/100))))</f>
        <v>0.78100000000000014</v>
      </c>
      <c r="AS531" s="678">
        <f t="shared" si="148"/>
        <v>0.8591000000000002</v>
      </c>
      <c r="AT531" s="678">
        <f t="shared" si="152"/>
        <v>0.94501000000000024</v>
      </c>
      <c r="AU531" s="678">
        <f t="shared" si="152"/>
        <v>1.0395110000000003</v>
      </c>
      <c r="AV531" s="678">
        <f t="shared" si="152"/>
        <v>1.1434621000000005</v>
      </c>
      <c r="AW531" s="745">
        <f t="shared" si="149"/>
        <v>4.7680831000000019</v>
      </c>
      <c r="AX531" s="854">
        <f t="shared" si="150"/>
        <v>6.9353936000000029</v>
      </c>
      <c r="AY531" s="1090">
        <v>0.82</v>
      </c>
      <c r="AZ531" s="964">
        <v>36.82</v>
      </c>
      <c r="BA531" s="964">
        <v>-18.52</v>
      </c>
      <c r="BB531" s="964">
        <v>-7.7799999999999994</v>
      </c>
      <c r="BC531" s="964">
        <v>5.4</v>
      </c>
      <c r="BE531" s="701">
        <v>2005</v>
      </c>
      <c r="BF531" s="986" t="e">
        <f>#VALUE!</f>
        <v>#VALUE!</v>
      </c>
      <c r="BG531" s="972">
        <v>5.7</v>
      </c>
    </row>
    <row r="532" spans="1:59" ht="11.25" customHeight="1" x14ac:dyDescent="0.2">
      <c r="A532" s="566" t="s">
        <v>1493</v>
      </c>
      <c r="B532" s="651" t="s">
        <v>1494</v>
      </c>
      <c r="C532" s="1080" t="s">
        <v>109</v>
      </c>
      <c r="D532" s="1080" t="s">
        <v>4423</v>
      </c>
      <c r="E532" s="835">
        <v>9</v>
      </c>
      <c r="F532" s="554">
        <v>348</v>
      </c>
      <c r="G532" s="554" t="s">
        <v>107</v>
      </c>
      <c r="H532" s="554" t="s">
        <v>107</v>
      </c>
      <c r="I532" s="966">
        <v>140.04</v>
      </c>
      <c r="J532" s="745">
        <f t="shared" si="138"/>
        <v>1.2567837760639819</v>
      </c>
      <c r="K532" s="968">
        <v>0.44</v>
      </c>
      <c r="L532" s="679">
        <v>4</v>
      </c>
      <c r="M532" s="736">
        <f t="shared" si="139"/>
        <v>1.76</v>
      </c>
      <c r="N532" s="644" t="s">
        <v>112</v>
      </c>
      <c r="O532" s="838">
        <v>0.38</v>
      </c>
      <c r="P532" s="695">
        <v>43147</v>
      </c>
      <c r="Q532" s="695">
        <v>43171</v>
      </c>
      <c r="R532" s="736">
        <f t="shared" si="140"/>
        <v>15.789473684210526</v>
      </c>
      <c r="S532" s="802">
        <f>IF(INDEX(Historical!$D$7:$D$1452,MATCH(B532,Historical!$B$7:$B$1452,0))=0,"n/a",(INDEX(Historical!$C$7:$C$1452,MATCH(B532,Historical!$B$7:$B$1452,0))/INDEX(Historical!$D$7:$D$1452,MATCH(B532,Historical!$B$7:$B$1452,0))-1)*100)</f>
        <v>4.1095890410958846</v>
      </c>
      <c r="T532" s="802">
        <f>IF(INDEX(Historical!$F$7:$F$1452,MATCH(B532,Historical!$B$7:$B$1452,0))=0,"n/a",((INDEX(Historical!$C$7:$C$1452,MATCH(B532,Historical!$B$7:$B$1452,0))/INDEX(Historical!$F$7:$F$1452,MATCH(B532,Historical!$B$7:$B$1452,0)))^(1/3)-1)*100)</f>
        <v>10.715524489384997</v>
      </c>
      <c r="U532" s="802">
        <f>IF(INDEX(Historical!$I$7:$I$1452,MATCH(B532,Historical!$B$7:$B$1452,0))=0,"n/a",((INDEX(Historical!$C$7:$C$1452,MATCH(B532,Historical!$B$7:$B$1452,0))/INDEX(Historical!$I$7:$I$1452,MATCH(B532,Historical!$B$7:$B$1452,0)))^(1/5)-1)*100)</f>
        <v>18.88654957871243</v>
      </c>
      <c r="V532" s="802">
        <f>IF(INDEX(Historical!$O$7:$O$1452,MATCH(B532,Historical!$B$7:$B$1452,0))=0,"n/a",((INDEX(Historical!$C$7:$C$1452,MATCH(B532,Historical!$B$7:$B$1452,0))/INDEX(Historical!$O$7:$O$1452,MATCH(B532,Historical!$B$7:$B$1452,0)))^(1/10)-1)*100)</f>
        <v>16.860936130231497</v>
      </c>
      <c r="W532" s="803">
        <f t="shared" si="141"/>
        <v>1.1201364759842145</v>
      </c>
      <c r="X532" s="804">
        <f t="shared" si="142"/>
        <v>3.7773099157424861</v>
      </c>
      <c r="Y532" s="756"/>
      <c r="Z532" s="745">
        <f t="shared" si="143"/>
        <v>40.835266821345712</v>
      </c>
      <c r="AA532" s="678">
        <f t="shared" si="144"/>
        <v>32.491879350348029</v>
      </c>
      <c r="AB532" s="679">
        <v>12</v>
      </c>
      <c r="AC532" s="959">
        <v>4.3099999999999996</v>
      </c>
      <c r="AD532" s="959">
        <v>2.2799999999999998</v>
      </c>
      <c r="AE532" s="959">
        <v>6.05</v>
      </c>
      <c r="AF532" s="959">
        <v>67</v>
      </c>
      <c r="AG532" s="962">
        <v>842.6</v>
      </c>
      <c r="AH532" s="959">
        <v>184.3</v>
      </c>
      <c r="AI532" s="959">
        <v>7.5600000000000005</v>
      </c>
      <c r="AJ532" s="959">
        <v>5</v>
      </c>
      <c r="AK532" s="959">
        <v>14.249999999999998</v>
      </c>
      <c r="AL532" s="969">
        <v>27500</v>
      </c>
      <c r="AM532" s="965">
        <v>0.1</v>
      </c>
      <c r="AN532" s="959">
        <v>12.38</v>
      </c>
      <c r="AO532" s="845">
        <f t="shared" si="145"/>
        <v>-12.348545995571616</v>
      </c>
      <c r="AP532" s="846">
        <f t="shared" si="146"/>
        <v>20.143333354776413</v>
      </c>
      <c r="AQ532" s="680">
        <f t="shared" si="147"/>
        <v>883.63405943319697</v>
      </c>
      <c r="AR532" s="745">
        <f>INDEX(Historical!$C$7:$C$1452,MATCH(B532,Historical!$B$7:$B$1452,0))*IF(AH532="n/a",1.03,IF(AH532&lt;0,1.01,IF(AH532&gt;10,1.1,(1+AH532/100))))</f>
        <v>1.6720000000000002</v>
      </c>
      <c r="AS532" s="678">
        <f t="shared" si="148"/>
        <v>1.7984032000000003</v>
      </c>
      <c r="AT532" s="678">
        <f t="shared" si="152"/>
        <v>1.9782435200000006</v>
      </c>
      <c r="AU532" s="678">
        <f t="shared" si="152"/>
        <v>2.1760678720000008</v>
      </c>
      <c r="AV532" s="678">
        <f t="shared" si="152"/>
        <v>2.3936746592000011</v>
      </c>
      <c r="AW532" s="745">
        <f t="shared" si="149"/>
        <v>10.018389251200002</v>
      </c>
      <c r="AX532" s="854">
        <f t="shared" si="150"/>
        <v>7.1539483370465602</v>
      </c>
      <c r="AY532" s="1090">
        <v>1.25</v>
      </c>
      <c r="AZ532" s="964">
        <v>8.34</v>
      </c>
      <c r="BA532" s="964">
        <v>-25.5</v>
      </c>
      <c r="BB532" s="964">
        <v>-5.7799999999999994</v>
      </c>
      <c r="BC532" s="964">
        <v>-15.310000000000002</v>
      </c>
      <c r="BE532" s="701">
        <v>2010</v>
      </c>
      <c r="BF532" s="986" t="e">
        <f>#VALUE!</f>
        <v>#VALUE!</v>
      </c>
      <c r="BG532" s="972">
        <v>12.5</v>
      </c>
    </row>
    <row r="533" spans="1:59" ht="11.25" customHeight="1" x14ac:dyDescent="0.2">
      <c r="A533" s="566" t="s">
        <v>4275</v>
      </c>
      <c r="B533" s="651" t="s">
        <v>4271</v>
      </c>
      <c r="C533" s="1080" t="s">
        <v>109</v>
      </c>
      <c r="D533" s="1080" t="s">
        <v>4423</v>
      </c>
      <c r="E533" s="835">
        <v>5</v>
      </c>
      <c r="F533" s="554">
        <v>829</v>
      </c>
      <c r="G533" s="554" t="s">
        <v>107</v>
      </c>
      <c r="H533" s="554" t="s">
        <v>107</v>
      </c>
      <c r="I533" s="970">
        <v>39.65</v>
      </c>
      <c r="J533" s="745">
        <f t="shared" si="138"/>
        <v>3.0264817150063053</v>
      </c>
      <c r="K533" s="974">
        <v>0.3</v>
      </c>
      <c r="L533" s="701">
        <v>4</v>
      </c>
      <c r="M533" s="736">
        <f t="shared" si="139"/>
        <v>1.2</v>
      </c>
      <c r="N533" s="701" t="s">
        <v>563</v>
      </c>
      <c r="O533" s="839">
        <v>0.25</v>
      </c>
      <c r="P533" s="725">
        <v>43311</v>
      </c>
      <c r="Q533" s="725">
        <v>43327</v>
      </c>
      <c r="R533" s="736">
        <f t="shared" si="140"/>
        <v>19.999999999999996</v>
      </c>
      <c r="S533" s="802">
        <f>IF(INDEX(Historical!$D$7:$D$1452,MATCH(B533,Historical!$B$7:$B$1452,0))=0,"n/a",(INDEX(Historical!$C$7:$C$1452,MATCH(B533,Historical!$B$7:$B$1452,0))/INDEX(Historical!$D$7:$D$1452,MATCH(B533,Historical!$B$7:$B$1452,0))-1)*100)</f>
        <v>28.57142857142858</v>
      </c>
      <c r="T533" s="802">
        <f>IF(INDEX(Historical!$F$7:$F$1452,MATCH(B533,Historical!$B$7:$B$1452,0))=0,"n/a",((INDEX(Historical!$C$7:$C$1452,MATCH(B533,Historical!$B$7:$B$1452,0))/INDEX(Historical!$F$7:$F$1452,MATCH(B533,Historical!$B$7:$B$1452,0)))^(1/3)-1)*100)</f>
        <v>37.001342118888282</v>
      </c>
      <c r="U533" s="802">
        <f>IF(INDEX(Historical!$I$7:$I$1452,MATCH(B533,Historical!$B$7:$B$1452,0))=0,"n/a",((INDEX(Historical!$C$7:$C$1452,MATCH(B533,Historical!$B$7:$B$1452,0))/INDEX(Historical!$I$7:$I$1452,MATCH(B533,Historical!$B$7:$B$1452,0)))^(1/5)-1)*100)</f>
        <v>35.096003852061351</v>
      </c>
      <c r="V533" s="802">
        <f>IF(INDEX(Historical!$O$7:$O$1452,MATCH(B533,Historical!$B$7:$B$1452,0))=0,"n/a",((INDEX(Historical!$C$7:$C$1452,MATCH(B533,Historical!$B$7:$B$1452,0))/INDEX(Historical!$O$7:$O$1452,MATCH(B533,Historical!$B$7:$B$1452,0)))^(1/10)-1)*100)</f>
        <v>-1.806695543808734</v>
      </c>
      <c r="W533" s="803" t="str">
        <f t="shared" si="141"/>
        <v>n/a</v>
      </c>
      <c r="X533" s="804">
        <f t="shared" si="142"/>
        <v>0.1334448815667732</v>
      </c>
      <c r="Y533" s="651"/>
      <c r="Z533" s="745">
        <f t="shared" si="143"/>
        <v>25.369978858350951</v>
      </c>
      <c r="AA533" s="678">
        <f t="shared" si="144"/>
        <v>8.3826638477801261</v>
      </c>
      <c r="AB533" s="554">
        <v>12</v>
      </c>
      <c r="AC533" s="970">
        <v>4.7300000000000004</v>
      </c>
      <c r="AD533" s="970">
        <v>0.44</v>
      </c>
      <c r="AE533" s="970">
        <v>1.4</v>
      </c>
      <c r="AF533" s="970">
        <v>0.96</v>
      </c>
      <c r="AG533" s="970">
        <v>10.5</v>
      </c>
      <c r="AH533" s="970">
        <v>23.7</v>
      </c>
      <c r="AI533" s="970">
        <v>4.97</v>
      </c>
      <c r="AJ533" s="970">
        <v>263</v>
      </c>
      <c r="AK533" s="970">
        <v>19.12</v>
      </c>
      <c r="AL533" s="970">
        <v>69440</v>
      </c>
      <c r="AM533" s="970">
        <v>24.4</v>
      </c>
      <c r="AN533" s="970">
        <v>6.08</v>
      </c>
      <c r="AO533" s="845">
        <f t="shared" si="145"/>
        <v>29.73982171928753</v>
      </c>
      <c r="AP533" s="846">
        <f t="shared" si="146"/>
        <v>38.122485567067656</v>
      </c>
      <c r="AQ533" s="680">
        <f t="shared" si="147"/>
        <v>-40.195290806496523</v>
      </c>
      <c r="AR533" s="745">
        <f>INDEX(Historical!$C$7:$C$1452,MATCH(B533,Historical!$B$7:$B$1452,0))*IF(AH533="n/a",1.03,IF(AH533&lt;0,1.01,IF(AH533&gt;10,1.1,(1+AH533/100))))</f>
        <v>0.9900000000000001</v>
      </c>
      <c r="AS533" s="678">
        <f t="shared" si="148"/>
        <v>1.0392030000000001</v>
      </c>
      <c r="AT533" s="678">
        <f t="shared" si="152"/>
        <v>1.1431233000000003</v>
      </c>
      <c r="AU533" s="678">
        <f t="shared" si="152"/>
        <v>1.2574356300000005</v>
      </c>
      <c r="AV533" s="678">
        <f t="shared" si="152"/>
        <v>1.3831791930000006</v>
      </c>
      <c r="AW533" s="745">
        <f t="shared" si="149"/>
        <v>5.8129411230000017</v>
      </c>
      <c r="AX533" s="854">
        <f t="shared" si="150"/>
        <v>14.660633349306437</v>
      </c>
      <c r="AY533" s="831">
        <v>1.24</v>
      </c>
      <c r="AZ533" s="972">
        <v>7.9200000000000008</v>
      </c>
      <c r="BA533" s="972">
        <v>-33.229999999999997</v>
      </c>
      <c r="BB533" s="972">
        <v>-8.2600000000000016</v>
      </c>
      <c r="BC533" s="972">
        <v>-18.559999999999999</v>
      </c>
      <c r="BE533" s="701">
        <v>2014</v>
      </c>
      <c r="BF533" s="986" t="e">
        <f>#VALUE!</f>
        <v>#VALUE!</v>
      </c>
      <c r="BG533" s="972">
        <v>0.8</v>
      </c>
    </row>
    <row r="534" spans="1:59" ht="11.25" customHeight="1" x14ac:dyDescent="0.2">
      <c r="A534" s="566" t="s">
        <v>1495</v>
      </c>
      <c r="B534" s="651" t="s">
        <v>1496</v>
      </c>
      <c r="C534" s="1080" t="s">
        <v>109</v>
      </c>
      <c r="D534" s="1080" t="s">
        <v>4423</v>
      </c>
      <c r="E534" s="835">
        <v>9</v>
      </c>
      <c r="F534" s="554">
        <v>424</v>
      </c>
      <c r="G534" s="554" t="s">
        <v>107</v>
      </c>
      <c r="H534" s="554" t="s">
        <v>107</v>
      </c>
      <c r="I534" s="966">
        <v>109.84</v>
      </c>
      <c r="J534" s="745">
        <f t="shared" si="138"/>
        <v>1.0196649672250546</v>
      </c>
      <c r="K534" s="968">
        <v>0.28000000000000003</v>
      </c>
      <c r="L534" s="679">
        <v>4</v>
      </c>
      <c r="M534" s="736">
        <f t="shared" si="139"/>
        <v>1.1200000000000001</v>
      </c>
      <c r="N534" s="644" t="s">
        <v>162</v>
      </c>
      <c r="O534" s="838">
        <v>0.25</v>
      </c>
      <c r="P534" s="958">
        <v>43468</v>
      </c>
      <c r="Q534" s="958">
        <v>43496</v>
      </c>
      <c r="R534" s="736">
        <f t="shared" si="140"/>
        <v>12.000000000000011</v>
      </c>
      <c r="S534" s="802">
        <f>IF(INDEX(Historical!$D$7:$D$1452,MATCH(B534,Historical!$B$7:$B$1452,0))=0,"n/a",(INDEX(Historical!$C$7:$C$1452,MATCH(B534,Historical!$B$7:$B$1452,0))/INDEX(Historical!$D$7:$D$1452,MATCH(B534,Historical!$B$7:$B$1452,0))-1)*100)</f>
        <v>4.5454545454545414</v>
      </c>
      <c r="T534" s="802">
        <f>IF(INDEX(Historical!$F$7:$F$1452,MATCH(B534,Historical!$B$7:$B$1452,0))=0,"n/a",((INDEX(Historical!$C$7:$C$1452,MATCH(B534,Historical!$B$7:$B$1452,0))/INDEX(Historical!$F$7:$F$1452,MATCH(B534,Historical!$B$7:$B$1452,0)))^(1/3)-1)*100)</f>
        <v>10.601148866139919</v>
      </c>
      <c r="U534" s="802">
        <f>IF(INDEX(Historical!$I$7:$I$1452,MATCH(B534,Historical!$B$7:$B$1452,0))=0,"n/a",((INDEX(Historical!$C$7:$C$1452,MATCH(B534,Historical!$B$7:$B$1452,0))/INDEX(Historical!$I$7:$I$1452,MATCH(B534,Historical!$B$7:$B$1452,0)))^(1/5)-1)*100)</f>
        <v>18.126018804310839</v>
      </c>
      <c r="V534" s="802" t="str">
        <f>IF(INDEX(Historical!$O$7:$O$1452,MATCH(B534,Historical!$B$7:$B$1452,0))=0,"n/a",((INDEX(Historical!$C$7:$C$1452,MATCH(B534,Historical!$B$7:$B$1452,0))/INDEX(Historical!$O$7:$O$1452,MATCH(B534,Historical!$B$7:$B$1452,0)))^(1/10)-1)*100)</f>
        <v>n/a</v>
      </c>
      <c r="W534" s="803" t="str">
        <f t="shared" si="141"/>
        <v>n/a</v>
      </c>
      <c r="X534" s="804">
        <f t="shared" si="142"/>
        <v>2.5894312577586911</v>
      </c>
      <c r="Y534" s="756"/>
      <c r="Z534" s="745">
        <f t="shared" si="143"/>
        <v>28.498727735368956</v>
      </c>
      <c r="AA534" s="678">
        <f t="shared" si="144"/>
        <v>27.949109414758269</v>
      </c>
      <c r="AB534" s="679">
        <v>12</v>
      </c>
      <c r="AC534" s="959">
        <v>3.93</v>
      </c>
      <c r="AD534" s="959">
        <v>1.75</v>
      </c>
      <c r="AE534" s="959">
        <v>4.74</v>
      </c>
      <c r="AF534" s="959">
        <v>5.05</v>
      </c>
      <c r="AG534" s="959">
        <v>20.7</v>
      </c>
      <c r="AH534" s="959">
        <v>-21</v>
      </c>
      <c r="AI534" s="959" t="s">
        <v>138</v>
      </c>
      <c r="AJ534" s="959">
        <v>7.0000000000000009</v>
      </c>
      <c r="AK534" s="959">
        <v>16</v>
      </c>
      <c r="AL534" s="969">
        <v>4740</v>
      </c>
      <c r="AM534" s="964">
        <v>53.400000000000006</v>
      </c>
      <c r="AN534" s="959">
        <v>0.1</v>
      </c>
      <c r="AO534" s="845">
        <f t="shared" si="145"/>
        <v>-8.8034256432223756</v>
      </c>
      <c r="AP534" s="846">
        <f t="shared" si="146"/>
        <v>19.145683771535893</v>
      </c>
      <c r="AQ534" s="680">
        <f t="shared" si="147"/>
        <v>150.46002346307509</v>
      </c>
      <c r="AR534" s="745">
        <f>INDEX(Historical!$C$7:$C$1452,MATCH(B534,Historical!$B$7:$B$1452,0))*IF(AH534="n/a",1.03,IF(AH534&lt;0,1.01,IF(AH534&gt;10,1.1,(1+AH534/100))))</f>
        <v>0.92920000000000003</v>
      </c>
      <c r="AS534" s="678">
        <f t="shared" si="148"/>
        <v>0.95707600000000004</v>
      </c>
      <c r="AT534" s="678">
        <f t="shared" si="152"/>
        <v>1.0527836000000002</v>
      </c>
      <c r="AU534" s="678">
        <f t="shared" si="152"/>
        <v>1.1580619600000002</v>
      </c>
      <c r="AV534" s="678">
        <f t="shared" si="152"/>
        <v>1.2738681560000003</v>
      </c>
      <c r="AW534" s="745">
        <f t="shared" si="149"/>
        <v>5.3709897160000004</v>
      </c>
      <c r="AX534" s="854">
        <f t="shared" si="150"/>
        <v>4.8898304042243268</v>
      </c>
      <c r="AY534" s="1090">
        <v>0.78</v>
      </c>
      <c r="AZ534" s="964">
        <v>22.040000000000003</v>
      </c>
      <c r="BA534" s="964">
        <v>-23.9</v>
      </c>
      <c r="BB534" s="964">
        <v>-6.5500000000000007</v>
      </c>
      <c r="BC534" s="964">
        <v>-9.02</v>
      </c>
      <c r="BE534" s="701">
        <v>2011</v>
      </c>
      <c r="BF534" s="986" t="e">
        <f>#VALUE!</f>
        <v>#VALUE!</v>
      </c>
      <c r="BG534" s="972">
        <v>12.6</v>
      </c>
    </row>
    <row r="535" spans="1:59" ht="11.25" customHeight="1" x14ac:dyDescent="0.2">
      <c r="A535" s="645" t="s">
        <v>1497</v>
      </c>
      <c r="B535" s="651" t="s">
        <v>1498</v>
      </c>
      <c r="C535" s="1080" t="s">
        <v>4277</v>
      </c>
      <c r="D535" s="1080" t="s">
        <v>4448</v>
      </c>
      <c r="E535" s="835">
        <v>9</v>
      </c>
      <c r="F535" s="554">
        <v>419</v>
      </c>
      <c r="G535" s="554" t="s">
        <v>107</v>
      </c>
      <c r="H535" s="554" t="s">
        <v>107</v>
      </c>
      <c r="I535" s="966">
        <v>115.04</v>
      </c>
      <c r="J535" s="745">
        <f t="shared" si="138"/>
        <v>1.9819193324061193</v>
      </c>
      <c r="K535" s="968">
        <v>0.56999999999999995</v>
      </c>
      <c r="L535" s="679">
        <v>4</v>
      </c>
      <c r="M535" s="736">
        <f t="shared" si="139"/>
        <v>2.2799999999999998</v>
      </c>
      <c r="N535" s="644" t="s">
        <v>470</v>
      </c>
      <c r="O535" s="838">
        <v>0.52</v>
      </c>
      <c r="P535" s="958">
        <v>43447</v>
      </c>
      <c r="Q535" s="958">
        <v>43480</v>
      </c>
      <c r="R535" s="736">
        <f t="shared" si="140"/>
        <v>9.6153846153846025</v>
      </c>
      <c r="S535" s="802">
        <f>IF(INDEX(Historical!$D$7:$D$1452,MATCH(B535,Historical!$B$7:$B$1452,0))=0,"n/a",(INDEX(Historical!$C$7:$C$1452,MATCH(B535,Historical!$B$7:$B$1452,0))/INDEX(Historical!$D$7:$D$1452,MATCH(B535,Historical!$B$7:$B$1452,0))-1)*100)</f>
        <v>14.634146341463406</v>
      </c>
      <c r="T535" s="802">
        <f>IF(INDEX(Historical!$F$7:$F$1452,MATCH(B535,Historical!$B$7:$B$1452,0))=0,"n/a",((INDEX(Historical!$C$7:$C$1452,MATCH(B535,Historical!$B$7:$B$1452,0))/INDEX(Historical!$F$7:$F$1452,MATCH(B535,Historical!$B$7:$B$1452,0)))^(1/3)-1)*100)</f>
        <v>13.968467749475423</v>
      </c>
      <c r="U535" s="802">
        <f>IF(INDEX(Historical!$I$7:$I$1452,MATCH(B535,Historical!$B$7:$B$1452,0))=0,"n/a",((INDEX(Historical!$C$7:$C$1452,MATCH(B535,Historical!$B$7:$B$1452,0))/INDEX(Historical!$I$7:$I$1452,MATCH(B535,Historical!$B$7:$B$1452,0)))^(1/5)-1)*100)</f>
        <v>15.36498246073117</v>
      </c>
      <c r="V535" s="802">
        <f>IF(INDEX(Historical!$O$7:$O$1452,MATCH(B535,Historical!$B$7:$B$1452,0))=0,"n/a",((INDEX(Historical!$C$7:$C$1452,MATCH(B535,Historical!$B$7:$B$1452,0))/INDEX(Historical!$O$7:$O$1452,MATCH(B535,Historical!$B$7:$B$1452,0)))^(1/10)-1)*100)</f>
        <v>8.8044625845287392</v>
      </c>
      <c r="W535" s="803">
        <f t="shared" si="141"/>
        <v>1.7451357551033972</v>
      </c>
      <c r="X535" s="804">
        <f t="shared" si="142"/>
        <v>1.1640138227826644</v>
      </c>
      <c r="Y535" s="756"/>
      <c r="Z535" s="745">
        <f t="shared" si="143"/>
        <v>47.698744769874466</v>
      </c>
      <c r="AA535" s="678">
        <f t="shared" si="144"/>
        <v>24.06694560669456</v>
      </c>
      <c r="AB535" s="679">
        <v>12</v>
      </c>
      <c r="AC535" s="959">
        <v>4.78</v>
      </c>
      <c r="AD535" s="959">
        <v>1.57</v>
      </c>
      <c r="AE535" s="959">
        <v>2.74</v>
      </c>
      <c r="AF535" s="959" t="s">
        <v>138</v>
      </c>
      <c r="AG535" s="962">
        <v>2</v>
      </c>
      <c r="AH535" s="961">
        <v>29.4</v>
      </c>
      <c r="AI535" s="961">
        <v>7.79</v>
      </c>
      <c r="AJ535" s="959">
        <v>13.200000000000001</v>
      </c>
      <c r="AK535" s="959">
        <v>15.340000000000002</v>
      </c>
      <c r="AL535" s="969">
        <v>19290</v>
      </c>
      <c r="AM535" s="964">
        <v>0.1</v>
      </c>
      <c r="AN535" s="959" t="s">
        <v>138</v>
      </c>
      <c r="AO535" s="845">
        <f t="shared" si="145"/>
        <v>-6.7200438135572718</v>
      </c>
      <c r="AP535" s="846">
        <f t="shared" si="146"/>
        <v>17.346901793137288</v>
      </c>
      <c r="AQ535" s="680" t="str">
        <f t="shared" si="147"/>
        <v>n/a</v>
      </c>
      <c r="AR535" s="745">
        <f>INDEX(Historical!$C$7:$C$1452,MATCH(B535,Historical!$B$7:$B$1452,0))*IF(AH535="n/a",1.03,IF(AH535&lt;0,1.01,IF(AH535&gt;10,1.1,(1+AH535/100))))</f>
        <v>2.0680000000000001</v>
      </c>
      <c r="AS535" s="678">
        <f t="shared" si="148"/>
        <v>2.2290972000000004</v>
      </c>
      <c r="AT535" s="678">
        <f t="shared" si="152"/>
        <v>2.4520069200000005</v>
      </c>
      <c r="AU535" s="678">
        <f t="shared" si="152"/>
        <v>2.6972076120000006</v>
      </c>
      <c r="AV535" s="678">
        <f t="shared" si="152"/>
        <v>2.9669283732000009</v>
      </c>
      <c r="AW535" s="745">
        <f t="shared" si="149"/>
        <v>12.413240105200003</v>
      </c>
      <c r="AX535" s="854">
        <f t="shared" si="150"/>
        <v>10.790368658901254</v>
      </c>
      <c r="AY535" s="1090">
        <v>0.66</v>
      </c>
      <c r="AZ535" s="964">
        <v>28.999999999999996</v>
      </c>
      <c r="BA535" s="964">
        <v>-14.13</v>
      </c>
      <c r="BB535" s="964">
        <v>-7.5600000000000005</v>
      </c>
      <c r="BC535" s="964">
        <v>-3.05</v>
      </c>
      <c r="BE535" s="701">
        <v>2011</v>
      </c>
      <c r="BF535" s="986" t="e">
        <f>#VALUE!</f>
        <v>#VALUE!</v>
      </c>
      <c r="BG535" s="972">
        <v>-0.4</v>
      </c>
    </row>
    <row r="536" spans="1:59" ht="11.25" customHeight="1" x14ac:dyDescent="0.2">
      <c r="A536" s="645" t="s">
        <v>1499</v>
      </c>
      <c r="B536" s="651" t="s">
        <v>1500</v>
      </c>
      <c r="C536" s="1080" t="s">
        <v>180</v>
      </c>
      <c r="D536" s="1080" t="s">
        <v>4425</v>
      </c>
      <c r="E536" s="835">
        <v>6</v>
      </c>
      <c r="F536" s="554">
        <v>744</v>
      </c>
      <c r="G536" s="554" t="s">
        <v>107</v>
      </c>
      <c r="H536" s="554" t="s">
        <v>107</v>
      </c>
      <c r="I536" s="966">
        <v>30.3</v>
      </c>
      <c r="J536" s="745">
        <f t="shared" si="138"/>
        <v>8.4158415841584144</v>
      </c>
      <c r="K536" s="968">
        <v>0.63749999999999996</v>
      </c>
      <c r="L536" s="679">
        <v>4</v>
      </c>
      <c r="M536" s="736">
        <f t="shared" si="139"/>
        <v>2.5499999999999998</v>
      </c>
      <c r="N536" s="644" t="s">
        <v>108</v>
      </c>
      <c r="O536" s="838">
        <v>0.62749999999999995</v>
      </c>
      <c r="P536" s="958">
        <v>43406</v>
      </c>
      <c r="Q536" s="958">
        <v>43418</v>
      </c>
      <c r="R536" s="736">
        <f t="shared" si="140"/>
        <v>1.5936254980079698</v>
      </c>
      <c r="S536" s="802">
        <f>IF(INDEX(Historical!$D$7:$D$1452,MATCH(B536,Historical!$B$7:$B$1452,0))=0,"n/a",(INDEX(Historical!$C$7:$C$1452,MATCH(B536,Historical!$B$7:$B$1452,0))/INDEX(Historical!$D$7:$D$1452,MATCH(B536,Historical!$B$7:$B$1452,0))-1)*100)</f>
        <v>8.866995073891637</v>
      </c>
      <c r="T536" s="802">
        <f>IF(INDEX(Historical!$F$7:$F$1452,MATCH(B536,Historical!$B$7:$B$1452,0))=0,"n/a",((INDEX(Historical!$C$7:$C$1452,MATCH(B536,Historical!$B$7:$B$1452,0))/INDEX(Historical!$F$7:$F$1452,MATCH(B536,Historical!$B$7:$B$1452,0)))^(1/3)-1)*100)</f>
        <v>18.148757408505567</v>
      </c>
      <c r="U536" s="802" t="str">
        <f>IF(INDEX(Historical!$I$7:$I$1452,MATCH(B536,Historical!$B$7:$B$1452,0))=0,"n/a",((INDEX(Historical!$C$7:$C$1452,MATCH(B536,Historical!$B$7:$B$1452,0))/INDEX(Historical!$I$7:$I$1452,MATCH(B536,Historical!$B$7:$B$1452,0)))^(1/5)-1)*100)</f>
        <v>n/a</v>
      </c>
      <c r="V536" s="802" t="str">
        <f>IF(INDEX(Historical!$O$7:$O$1452,MATCH(B536,Historical!$B$7:$B$1452,0))=0,"n/a",((INDEX(Historical!$C$7:$C$1452,MATCH(B536,Historical!$B$7:$B$1452,0))/INDEX(Historical!$O$7:$O$1452,MATCH(B536,Historical!$B$7:$B$1452,0)))^(1/10)-1)*100)</f>
        <v>n/a</v>
      </c>
      <c r="W536" s="803" t="str">
        <f t="shared" si="141"/>
        <v>n/a</v>
      </c>
      <c r="X536" s="804" t="str">
        <f t="shared" si="142"/>
        <v>n/a</v>
      </c>
      <c r="Y536" s="967" t="s">
        <v>4072</v>
      </c>
      <c r="Z536" s="745">
        <f t="shared" si="143"/>
        <v>122.00956937799043</v>
      </c>
      <c r="AA536" s="678">
        <f t="shared" si="144"/>
        <v>14.497607655502394</v>
      </c>
      <c r="AB536" s="679">
        <v>12</v>
      </c>
      <c r="AC536" s="959">
        <v>2.09</v>
      </c>
      <c r="AD536" s="959">
        <v>0.41</v>
      </c>
      <c r="AE536" s="959">
        <v>4.3600000000000003</v>
      </c>
      <c r="AF536" s="959">
        <v>3.54</v>
      </c>
      <c r="AG536" s="959">
        <v>18.8</v>
      </c>
      <c r="AH536" s="959">
        <v>132.1</v>
      </c>
      <c r="AI536" s="959">
        <v>6.0600000000000005</v>
      </c>
      <c r="AJ536" s="959">
        <v>36.1</v>
      </c>
      <c r="AK536" s="959">
        <v>35.799999999999997</v>
      </c>
      <c r="AL536" s="969">
        <v>25260</v>
      </c>
      <c r="AM536" s="964">
        <v>0.1</v>
      </c>
      <c r="AN536" s="959">
        <v>2.04</v>
      </c>
      <c r="AO536" s="845" t="str">
        <f t="shared" si="145"/>
        <v>n/a</v>
      </c>
      <c r="AP536" s="846" t="str">
        <f t="shared" si="146"/>
        <v>n/a</v>
      </c>
      <c r="AQ536" s="680">
        <f t="shared" si="147"/>
        <v>51.028372758202067</v>
      </c>
      <c r="AR536" s="745">
        <f>INDEX(Historical!$C$7:$C$1452,MATCH(B536,Historical!$B$7:$B$1452,0))*IF(AH536="n/a",1.03,IF(AH536&lt;0,1.01,IF(AH536&gt;10,1.1,(1+AH536/100))))</f>
        <v>2.431</v>
      </c>
      <c r="AS536" s="678">
        <f t="shared" si="148"/>
        <v>2.5783186000000002</v>
      </c>
      <c r="AT536" s="678">
        <f t="shared" si="152"/>
        <v>2.8361504600000007</v>
      </c>
      <c r="AU536" s="678">
        <f t="shared" si="152"/>
        <v>3.1197655060000011</v>
      </c>
      <c r="AV536" s="678">
        <f t="shared" si="152"/>
        <v>3.4317420566000014</v>
      </c>
      <c r="AW536" s="745">
        <f t="shared" si="149"/>
        <v>14.396976622600004</v>
      </c>
      <c r="AX536" s="854">
        <f t="shared" si="150"/>
        <v>47.514774332013218</v>
      </c>
      <c r="AY536" s="1090">
        <v>1.08</v>
      </c>
      <c r="AZ536" s="964">
        <v>6.99</v>
      </c>
      <c r="BA536" s="964">
        <v>-23.06</v>
      </c>
      <c r="BB536" s="964">
        <v>-8.15</v>
      </c>
      <c r="BC536" s="964">
        <v>-12.45</v>
      </c>
      <c r="BE536" s="701">
        <v>2013</v>
      </c>
      <c r="BF536" s="986" t="e">
        <f>#VALUE!</f>
        <v>#VALUE!</v>
      </c>
      <c r="BG536" s="972">
        <v>6.9</v>
      </c>
    </row>
    <row r="537" spans="1:59" ht="11.25" customHeight="1" x14ac:dyDescent="0.2">
      <c r="A537" s="566" t="s">
        <v>296</v>
      </c>
      <c r="B537" s="651" t="s">
        <v>297</v>
      </c>
      <c r="C537" s="1080" t="s">
        <v>113</v>
      </c>
      <c r="D537" s="1080" t="s">
        <v>4410</v>
      </c>
      <c r="E537" s="835">
        <v>47</v>
      </c>
      <c r="F537" s="554">
        <v>35</v>
      </c>
      <c r="G537" s="554" t="s">
        <v>107</v>
      </c>
      <c r="H537" s="554" t="s">
        <v>107</v>
      </c>
      <c r="I537" s="959">
        <v>94.27</v>
      </c>
      <c r="J537" s="745">
        <f t="shared" si="138"/>
        <v>1.6123899437785087</v>
      </c>
      <c r="K537" s="968">
        <v>0.38</v>
      </c>
      <c r="L537" s="679">
        <v>4</v>
      </c>
      <c r="M537" s="736">
        <f t="shared" si="139"/>
        <v>1.52</v>
      </c>
      <c r="N537" s="644" t="s">
        <v>298</v>
      </c>
      <c r="O537" s="838">
        <v>0.35</v>
      </c>
      <c r="P537" s="958">
        <v>43238</v>
      </c>
      <c r="Q537" s="958">
        <v>43261</v>
      </c>
      <c r="R537" s="736">
        <f t="shared" si="140"/>
        <v>8.5714285714285801</v>
      </c>
      <c r="S537" s="802">
        <f>IF(INDEX(Historical!$D$7:$D$1452,MATCH(B537,Historical!$B$7:$B$1452,0))=0,"n/a",(INDEX(Historical!$C$7:$C$1452,MATCH(B537,Historical!$B$7:$B$1452,0))/INDEX(Historical!$D$7:$D$1452,MATCH(B537,Historical!$B$7:$B$1452,0))-1)*100)</f>
        <v>5.3435114503816772</v>
      </c>
      <c r="T537" s="802">
        <f>IF(INDEX(Historical!$F$7:$F$1452,MATCH(B537,Historical!$B$7:$B$1452,0))=0,"n/a",((INDEX(Historical!$C$7:$C$1452,MATCH(B537,Historical!$B$7:$B$1452,0))/INDEX(Historical!$F$7:$F$1452,MATCH(B537,Historical!$B$7:$B$1452,0)))^(1/3)-1)*100)</f>
        <v>3.9101547621242849</v>
      </c>
      <c r="U537" s="802">
        <f>IF(INDEX(Historical!$I$7:$I$1452,MATCH(B537,Historical!$B$7:$B$1452,0))=0,"n/a",((INDEX(Historical!$C$7:$C$1452,MATCH(B537,Historical!$B$7:$B$1452,0))/INDEX(Historical!$I$7:$I$1452,MATCH(B537,Historical!$B$7:$B$1452,0)))^(1/5)-1)*100)</f>
        <v>4.6398913996584357</v>
      </c>
      <c r="V537" s="802">
        <f>IF(INDEX(Historical!$O$7:$O$1452,MATCH(B537,Historical!$B$7:$B$1452,0))=0,"n/a",((INDEX(Historical!$C$7:$C$1452,MATCH(B537,Historical!$B$7:$B$1452,0))/INDEX(Historical!$O$7:$O$1452,MATCH(B537,Historical!$B$7:$B$1452,0)))^(1/10)-1)*100)</f>
        <v>5.089658325849622</v>
      </c>
      <c r="W537" s="803">
        <f t="shared" si="141"/>
        <v>0.91163121423949289</v>
      </c>
      <c r="X537" s="804" t="str">
        <f t="shared" si="142"/>
        <v>n/a</v>
      </c>
      <c r="Y537" s="759"/>
      <c r="Z537" s="745">
        <f t="shared" si="143"/>
        <v>70.697674418604649</v>
      </c>
      <c r="AA537" s="678">
        <f t="shared" si="144"/>
        <v>43.846511627906978</v>
      </c>
      <c r="AB537" s="679">
        <v>12</v>
      </c>
      <c r="AC537" s="959">
        <v>2.15</v>
      </c>
      <c r="AD537" s="959">
        <v>2.44</v>
      </c>
      <c r="AE537" s="959">
        <v>2.75</v>
      </c>
      <c r="AF537" s="959">
        <v>5.56</v>
      </c>
      <c r="AG537" s="959">
        <v>10.6</v>
      </c>
      <c r="AH537" s="959">
        <v>-51.2</v>
      </c>
      <c r="AI537" s="959">
        <v>9.17</v>
      </c>
      <c r="AJ537" s="959">
        <v>-12.6</v>
      </c>
      <c r="AK537" s="959">
        <v>18</v>
      </c>
      <c r="AL537" s="969">
        <v>3690</v>
      </c>
      <c r="AM537" s="964">
        <v>1.5</v>
      </c>
      <c r="AN537" s="959">
        <v>0.6</v>
      </c>
      <c r="AO537" s="845">
        <f t="shared" si="145"/>
        <v>-37.594230284470029</v>
      </c>
      <c r="AP537" s="846">
        <f t="shared" si="146"/>
        <v>6.2522813434369446</v>
      </c>
      <c r="AQ537" s="680">
        <f t="shared" si="147"/>
        <v>229.16500735525253</v>
      </c>
      <c r="AR537" s="745">
        <f>INDEX(Historical!$C$7:$C$1452,MATCH(B537,Historical!$B$7:$B$1452,0))*IF(AH537="n/a",1.03,IF(AH537&lt;0,1.01,IF(AH537&gt;10,1.1,(1+AH537/100))))</f>
        <v>1.3937999999999999</v>
      </c>
      <c r="AS537" s="678">
        <f t="shared" si="148"/>
        <v>1.5216114599999997</v>
      </c>
      <c r="AT537" s="678">
        <f t="shared" si="152"/>
        <v>1.6737726059999998</v>
      </c>
      <c r="AU537" s="678">
        <f t="shared" si="152"/>
        <v>1.8411498665999999</v>
      </c>
      <c r="AV537" s="678">
        <f t="shared" si="152"/>
        <v>2.0252648532599999</v>
      </c>
      <c r="AW537" s="745">
        <f t="shared" si="149"/>
        <v>8.4555987858599995</v>
      </c>
      <c r="AX537" s="854">
        <f t="shared" si="150"/>
        <v>8.9695542440437031</v>
      </c>
      <c r="AY537" s="1090">
        <v>1.32</v>
      </c>
      <c r="AZ537" s="964">
        <v>31.900000000000002</v>
      </c>
      <c r="BA537" s="964">
        <v>-14.940000000000001</v>
      </c>
      <c r="BB537" s="964">
        <v>-8.24</v>
      </c>
      <c r="BC537" s="964">
        <v>-2.77</v>
      </c>
      <c r="BE537" s="701">
        <v>1972</v>
      </c>
      <c r="BF537" s="986" t="e">
        <f>#VALUE!</f>
        <v>#VALUE!</v>
      </c>
      <c r="BG537" s="972">
        <v>4</v>
      </c>
    </row>
    <row r="538" spans="1:59" s="882" customFormat="1" ht="11.25" customHeight="1" x14ac:dyDescent="0.2">
      <c r="A538" s="861" t="s">
        <v>693</v>
      </c>
      <c r="B538" s="890" t="s">
        <v>694</v>
      </c>
      <c r="C538" s="1080" t="s">
        <v>113</v>
      </c>
      <c r="D538" s="1080" t="s">
        <v>4420</v>
      </c>
      <c r="E538" s="862">
        <v>16</v>
      </c>
      <c r="F538" s="554">
        <v>218</v>
      </c>
      <c r="G538" s="1179" t="s">
        <v>107</v>
      </c>
      <c r="H538" s="1179" t="s">
        <v>107</v>
      </c>
      <c r="I538" s="863">
        <v>76.92</v>
      </c>
      <c r="J538" s="864">
        <f t="shared" si="138"/>
        <v>3.2761310452418098</v>
      </c>
      <c r="K538" s="865">
        <v>0.63</v>
      </c>
      <c r="L538" s="866">
        <v>4</v>
      </c>
      <c r="M538" s="867">
        <f t="shared" si="139"/>
        <v>2.52</v>
      </c>
      <c r="N538" s="868" t="s">
        <v>728</v>
      </c>
      <c r="O538" s="869">
        <v>0.57999999999999996</v>
      </c>
      <c r="P538" s="870">
        <v>43413</v>
      </c>
      <c r="Q538" s="870">
        <v>43431</v>
      </c>
      <c r="R538" s="867">
        <f t="shared" si="140"/>
        <v>8.6206896551724235</v>
      </c>
      <c r="S538" s="802">
        <f>IF(INDEX(Historical!$D$7:$D$1452,MATCH(B538,Historical!$B$7:$B$1452,0))=0,"n/a",(INDEX(Historical!$C$7:$C$1452,MATCH(B538,Historical!$B$7:$B$1452,0))/INDEX(Historical!$D$7:$D$1452,MATCH(B538,Historical!$B$7:$B$1452,0))-1)*100)</f>
        <v>5.1724137931034475</v>
      </c>
      <c r="T538" s="802">
        <f>IF(INDEX(Historical!$F$7:$F$1452,MATCH(B538,Historical!$B$7:$B$1452,0))=0,"n/a",((INDEX(Historical!$C$7:$C$1452,MATCH(B538,Historical!$B$7:$B$1452,0))/INDEX(Historical!$F$7:$F$1452,MATCH(B538,Historical!$B$7:$B$1452,0)))^(1/3)-1)*100)</f>
        <v>9.6003892316928408</v>
      </c>
      <c r="U538" s="802">
        <f>IF(INDEX(Historical!$I$7:$I$1452,MATCH(B538,Historical!$B$7:$B$1452,0))=0,"n/a",((INDEX(Historical!$C$7:$C$1452,MATCH(B538,Historical!$B$7:$B$1452,0))/INDEX(Historical!$I$7:$I$1452,MATCH(B538,Historical!$B$7:$B$1452,0)))^(1/5)-1)*100)</f>
        <v>11.751241888136343</v>
      </c>
      <c r="V538" s="802">
        <f>IF(INDEX(Historical!$O$7:$O$1452,MATCH(B538,Historical!$B$7:$B$1452,0))=0,"n/a",((INDEX(Historical!$C$7:$C$1452,MATCH(B538,Historical!$B$7:$B$1452,0))/INDEX(Historical!$O$7:$O$1452,MATCH(B538,Historical!$B$7:$B$1452,0)))^(1/10)-1)*100)</f>
        <v>10.406392004080578</v>
      </c>
      <c r="W538" s="871">
        <f t="shared" si="141"/>
        <v>1.1292330601738259</v>
      </c>
      <c r="X538" s="872">
        <f t="shared" si="142"/>
        <v>1.865276490180372</v>
      </c>
      <c r="Y538" s="1116" t="s">
        <v>4072</v>
      </c>
      <c r="Z538" s="864">
        <f t="shared" si="143"/>
        <v>49.606299212598429</v>
      </c>
      <c r="AA538" s="874">
        <f t="shared" si="144"/>
        <v>15.141732283464567</v>
      </c>
      <c r="AB538" s="866">
        <v>8</v>
      </c>
      <c r="AC538" s="875">
        <v>5.08</v>
      </c>
      <c r="AD538" s="875">
        <v>1.29</v>
      </c>
      <c r="AE538" s="875">
        <v>1.37</v>
      </c>
      <c r="AF538" s="875">
        <v>3.12</v>
      </c>
      <c r="AG538" s="875">
        <v>24.4</v>
      </c>
      <c r="AH538" s="875">
        <v>25.5</v>
      </c>
      <c r="AI538" s="875">
        <v>9.120000000000001</v>
      </c>
      <c r="AJ538" s="875">
        <v>6.3</v>
      </c>
      <c r="AK538" s="875">
        <v>11.700000000000001</v>
      </c>
      <c r="AL538" s="876">
        <v>4390</v>
      </c>
      <c r="AM538" s="877">
        <v>0.6</v>
      </c>
      <c r="AN538" s="875">
        <v>0.39</v>
      </c>
      <c r="AO538" s="878">
        <f t="shared" si="145"/>
        <v>-0.11435935008641351</v>
      </c>
      <c r="AP538" s="879">
        <f t="shared" si="146"/>
        <v>15.027372933378153</v>
      </c>
      <c r="AQ538" s="880">
        <f t="shared" si="147"/>
        <v>44.901813077238153</v>
      </c>
      <c r="AR538" s="745">
        <f>INDEX(Historical!$C$7:$C$1452,MATCH(B538,Historical!$B$7:$B$1452,0))*IF(AH538="n/a",1.03,IF(AH538&lt;0,1.01,IF(AH538&gt;10,1.1,(1+AH538/100))))</f>
        <v>2.0130000000000003</v>
      </c>
      <c r="AS538" s="874">
        <f t="shared" si="148"/>
        <v>2.1965856000000001</v>
      </c>
      <c r="AT538" s="874">
        <f t="shared" si="152"/>
        <v>2.4162441600000002</v>
      </c>
      <c r="AU538" s="874">
        <f t="shared" si="152"/>
        <v>2.6578685760000003</v>
      </c>
      <c r="AV538" s="874">
        <f t="shared" si="152"/>
        <v>2.9236554336000005</v>
      </c>
      <c r="AW538" s="864">
        <f t="shared" si="149"/>
        <v>12.207353769600001</v>
      </c>
      <c r="AX538" s="881">
        <f t="shared" si="150"/>
        <v>15.870194708268331</v>
      </c>
      <c r="AY538" s="1091">
        <v>0.78</v>
      </c>
      <c r="AZ538" s="877">
        <v>4.97</v>
      </c>
      <c r="BA538" s="877">
        <v>-23.03</v>
      </c>
      <c r="BB538" s="877">
        <v>-7.03</v>
      </c>
      <c r="BC538" s="877">
        <v>-11.23</v>
      </c>
      <c r="BD538" s="1007"/>
      <c r="BE538" s="701">
        <v>2003</v>
      </c>
      <c r="BF538" s="986" t="e">
        <f>#VALUE!</f>
        <v>#VALUE!</v>
      </c>
      <c r="BG538" s="938">
        <v>14.899999999999999</v>
      </c>
    </row>
    <row r="539" spans="1:59" ht="11.25" customHeight="1" x14ac:dyDescent="0.2">
      <c r="A539" s="667" t="s">
        <v>4296</v>
      </c>
      <c r="B539" s="651" t="s">
        <v>4293</v>
      </c>
      <c r="C539" s="1080" t="s">
        <v>109</v>
      </c>
      <c r="D539" s="1080" t="s">
        <v>4423</v>
      </c>
      <c r="E539" s="835">
        <v>5</v>
      </c>
      <c r="F539" s="554">
        <v>835</v>
      </c>
      <c r="G539" s="554" t="s">
        <v>107</v>
      </c>
      <c r="H539" s="554" t="s">
        <v>107</v>
      </c>
      <c r="I539" s="966">
        <v>147.43</v>
      </c>
      <c r="J539" s="745">
        <f t="shared" si="138"/>
        <v>1.573628162517805</v>
      </c>
      <c r="K539" s="968">
        <v>0.57999999999999996</v>
      </c>
      <c r="L539" s="679">
        <v>4</v>
      </c>
      <c r="M539" s="736">
        <f t="shared" si="139"/>
        <v>2.3199999999999998</v>
      </c>
      <c r="N539" s="644" t="s">
        <v>523</v>
      </c>
      <c r="O539" s="838">
        <v>0.38</v>
      </c>
      <c r="P539" s="958">
        <v>43327</v>
      </c>
      <c r="Q539" s="958">
        <v>43342</v>
      </c>
      <c r="R539" s="736">
        <f t="shared" si="140"/>
        <v>52.631578947368411</v>
      </c>
      <c r="S539" s="802">
        <f>IF(INDEX(Historical!$D$7:$D$1452,MATCH(B539,Historical!$B$7:$B$1452,0))=0,"n/a",(INDEX(Historical!$C$7:$C$1452,MATCH(B539,Historical!$B$7:$B$1452,0))/INDEX(Historical!$D$7:$D$1452,MATCH(B539,Historical!$B$7:$B$1452,0))-1)*100)</f>
        <v>32.000000000000007</v>
      </c>
      <c r="T539" s="802">
        <f>IF(INDEX(Historical!$F$7:$F$1452,MATCH(B539,Historical!$B$7:$B$1452,0))=0,"n/a",((INDEX(Historical!$C$7:$C$1452,MATCH(B539,Historical!$B$7:$B$1452,0))/INDEX(Historical!$F$7:$F$1452,MATCH(B539,Historical!$B$7:$B$1452,0)))^(1/3)-1)*100)</f>
        <v>94.282556108381854</v>
      </c>
      <c r="U539" s="802" t="str">
        <f>IF(INDEX(Historical!$I$7:$I$1452,MATCH(B539,Historical!$B$7:$B$1452,0))=0,"n/a",((INDEX(Historical!$C$7:$C$1452,MATCH(B539,Historical!$B$7:$B$1452,0))/INDEX(Historical!$I$7:$I$1452,MATCH(B539,Historical!$B$7:$B$1452,0)))^(1/5)-1)*100)</f>
        <v>n/a</v>
      </c>
      <c r="V539" s="802" t="str">
        <f>IF(INDEX(Historical!$O$7:$O$1452,MATCH(B539,Historical!$B$7:$B$1452,0))=0,"n/a",((INDEX(Historical!$C$7:$C$1452,MATCH(B539,Historical!$B$7:$B$1452,0))/INDEX(Historical!$O$7:$O$1452,MATCH(B539,Historical!$B$7:$B$1452,0)))^(1/10)-1)*100)</f>
        <v>n/a</v>
      </c>
      <c r="W539" s="803" t="str">
        <f t="shared" si="141"/>
        <v>n/a</v>
      </c>
      <c r="X539" s="804" t="str">
        <f t="shared" si="142"/>
        <v>n/a</v>
      </c>
      <c r="Y539" s="756"/>
      <c r="Z539" s="745">
        <f t="shared" si="143"/>
        <v>47.058823529411761</v>
      </c>
      <c r="AA539" s="678">
        <f t="shared" si="144"/>
        <v>29.904665314401626</v>
      </c>
      <c r="AB539" s="679">
        <v>12</v>
      </c>
      <c r="AC539" s="959">
        <v>4.93</v>
      </c>
      <c r="AD539" s="959">
        <v>1.57</v>
      </c>
      <c r="AE539" s="959">
        <v>9.3699999999999992</v>
      </c>
      <c r="AF539" s="959">
        <v>34.61</v>
      </c>
      <c r="AG539" s="959">
        <v>108.7</v>
      </c>
      <c r="AH539" s="959">
        <v>36.299999999999997</v>
      </c>
      <c r="AI539" s="959">
        <v>13.600000000000001</v>
      </c>
      <c r="AJ539" s="959">
        <v>22.7</v>
      </c>
      <c r="AK539" s="959">
        <v>19</v>
      </c>
      <c r="AL539" s="969">
        <v>13190</v>
      </c>
      <c r="AM539" s="964">
        <v>0.1</v>
      </c>
      <c r="AN539" s="959">
        <v>6.8</v>
      </c>
      <c r="AO539" s="845" t="str">
        <f t="shared" si="145"/>
        <v>n/a</v>
      </c>
      <c r="AP539" s="846" t="str">
        <f t="shared" si="146"/>
        <v>n/a</v>
      </c>
      <c r="AQ539" s="680">
        <f t="shared" si="147"/>
        <v>578.23315117097206</v>
      </c>
      <c r="AR539" s="745">
        <f>INDEX(Historical!$C$7:$C$1452,MATCH(B539,Historical!$B$7:$B$1452,0))*IF(AH539="n/a",1.03,IF(AH539&lt;0,1.01,IF(AH539&gt;10,1.1,(1+AH539/100))))</f>
        <v>1.4520000000000002</v>
      </c>
      <c r="AS539" s="678">
        <f t="shared" si="148"/>
        <v>1.5972000000000004</v>
      </c>
      <c r="AT539" s="678">
        <f t="shared" si="152"/>
        <v>1.7569200000000005</v>
      </c>
      <c r="AU539" s="678">
        <f t="shared" si="152"/>
        <v>1.9326120000000007</v>
      </c>
      <c r="AV539" s="678">
        <f t="shared" si="152"/>
        <v>2.1258732000000009</v>
      </c>
      <c r="AW539" s="745">
        <f t="shared" si="149"/>
        <v>8.8646052000000033</v>
      </c>
      <c r="AX539" s="854">
        <f t="shared" si="150"/>
        <v>6.0127553415180106</v>
      </c>
      <c r="AY539" s="1090">
        <v>1.1000000000000001</v>
      </c>
      <c r="AZ539" s="964">
        <v>16.669999999999998</v>
      </c>
      <c r="BA539" s="964">
        <v>-19.97</v>
      </c>
      <c r="BB539" s="964">
        <v>-1.18</v>
      </c>
      <c r="BC539" s="964">
        <v>-8.3800000000000008</v>
      </c>
      <c r="BE539" s="701">
        <v>2014</v>
      </c>
      <c r="BF539" s="986" t="e">
        <f>#VALUE!</f>
        <v>#VALUE!</v>
      </c>
      <c r="BG539" s="972">
        <v>11.799999999999999</v>
      </c>
    </row>
    <row r="540" spans="1:59" ht="11.25" customHeight="1" x14ac:dyDescent="0.2">
      <c r="A540" s="566" t="s">
        <v>695</v>
      </c>
      <c r="B540" s="651" t="s">
        <v>696</v>
      </c>
      <c r="C540" s="1080" t="s">
        <v>109</v>
      </c>
      <c r="D540" s="1080" t="s">
        <v>4427</v>
      </c>
      <c r="E540" s="835">
        <v>17</v>
      </c>
      <c r="F540" s="554">
        <v>192</v>
      </c>
      <c r="G540" s="554" t="s">
        <v>38</v>
      </c>
      <c r="H540" s="554" t="s">
        <v>107</v>
      </c>
      <c r="I540" s="966">
        <v>34.75</v>
      </c>
      <c r="J540" s="745">
        <f t="shared" si="138"/>
        <v>3.7985611510791371</v>
      </c>
      <c r="K540" s="974">
        <v>0.33</v>
      </c>
      <c r="L540" s="679">
        <v>4</v>
      </c>
      <c r="M540" s="736">
        <f t="shared" si="139"/>
        <v>1.32</v>
      </c>
      <c r="N540" s="644" t="s">
        <v>150</v>
      </c>
      <c r="O540" s="839">
        <v>0.32</v>
      </c>
      <c r="P540" s="958">
        <v>43347</v>
      </c>
      <c r="Q540" s="958">
        <v>43358</v>
      </c>
      <c r="R540" s="736">
        <f t="shared" si="140"/>
        <v>3.1250000000000027</v>
      </c>
      <c r="S540" s="802">
        <f>IF(INDEX(Historical!$D$7:$D$1452,MATCH(B540,Historical!$B$7:$B$1452,0))=0,"n/a",(INDEX(Historical!$C$7:$C$1452,MATCH(B540,Historical!$B$7:$B$1452,0))/INDEX(Historical!$D$7:$D$1452,MATCH(B540,Historical!$B$7:$B$1452,0))-1)*100)</f>
        <v>12.962962962962955</v>
      </c>
      <c r="T540" s="802">
        <f>IF(INDEX(Historical!$F$7:$F$1452,MATCH(B540,Historical!$B$7:$B$1452,0))=0,"n/a",((INDEX(Historical!$C$7:$C$1452,MATCH(B540,Historical!$B$7:$B$1452,0))/INDEX(Historical!$F$7:$F$1452,MATCH(B540,Historical!$B$7:$B$1452,0)))^(1/3)-1)*100)</f>
        <v>11.504497834166227</v>
      </c>
      <c r="U540" s="802">
        <f>IF(INDEX(Historical!$I$7:$I$1452,MATCH(B540,Historical!$B$7:$B$1452,0))=0,"n/a",((INDEX(Historical!$C$7:$C$1452,MATCH(B540,Historical!$B$7:$B$1452,0))/INDEX(Historical!$I$7:$I$1452,MATCH(B540,Historical!$B$7:$B$1452,0)))^(1/5)-1)*100)</f>
        <v>9.9282331408265136</v>
      </c>
      <c r="V540" s="802">
        <f>IF(INDEX(Historical!$O$7:$O$1452,MATCH(B540,Historical!$B$7:$B$1452,0))=0,"n/a",((INDEX(Historical!$C$7:$C$1452,MATCH(B540,Historical!$B$7:$B$1452,0))/INDEX(Historical!$O$7:$O$1452,MATCH(B540,Historical!$B$7:$B$1452,0)))^(1/10)-1)*100)</f>
        <v>9.2211752254581114</v>
      </c>
      <c r="W540" s="803">
        <f t="shared" si="141"/>
        <v>1.0766776357764392</v>
      </c>
      <c r="X540" s="804" t="str">
        <f t="shared" si="142"/>
        <v>n/a</v>
      </c>
      <c r="Y540" s="967" t="s">
        <v>4072</v>
      </c>
      <c r="Z540" s="745" t="str">
        <f t="shared" si="143"/>
        <v>n/a</v>
      </c>
      <c r="AA540" s="678" t="str">
        <f t="shared" si="144"/>
        <v>n/a</v>
      </c>
      <c r="AB540" s="679">
        <v>12</v>
      </c>
      <c r="AC540" s="959" t="s">
        <v>138</v>
      </c>
      <c r="AD540" s="959" t="s">
        <v>138</v>
      </c>
      <c r="AE540" s="959" t="s">
        <v>138</v>
      </c>
      <c r="AF540" s="959" t="s">
        <v>138</v>
      </c>
      <c r="AG540" s="959" t="s">
        <v>138</v>
      </c>
      <c r="AH540" s="959" t="s">
        <v>138</v>
      </c>
      <c r="AI540" s="959" t="s">
        <v>138</v>
      </c>
      <c r="AJ540" s="959" t="s">
        <v>138</v>
      </c>
      <c r="AK540" s="959" t="s">
        <v>138</v>
      </c>
      <c r="AL540" s="969" t="s">
        <v>138</v>
      </c>
      <c r="AM540" s="964" t="s">
        <v>138</v>
      </c>
      <c r="AN540" s="959" t="s">
        <v>138</v>
      </c>
      <c r="AO540" s="845" t="str">
        <f t="shared" si="145"/>
        <v>n/a</v>
      </c>
      <c r="AP540" s="846">
        <f t="shared" si="146"/>
        <v>13.726794291905652</v>
      </c>
      <c r="AQ540" s="680" t="str">
        <f t="shared" si="147"/>
        <v>n/a</v>
      </c>
      <c r="AR540" s="745">
        <f>INDEX(Historical!$C$7:$C$1452,MATCH(B540,Historical!$B$7:$B$1452,0))*IF(AH540="n/a",1.03,IF(AH540&lt;0,1.01,IF(AH540&gt;10,1.1,(1+AH540/100))))</f>
        <v>1.2565999999999999</v>
      </c>
      <c r="AS540" s="678">
        <f t="shared" si="148"/>
        <v>1.2942979999999999</v>
      </c>
      <c r="AT540" s="678">
        <f t="shared" si="152"/>
        <v>1.3331269399999999</v>
      </c>
      <c r="AU540" s="678">
        <f t="shared" si="152"/>
        <v>1.3731207481999999</v>
      </c>
      <c r="AV540" s="678">
        <f t="shared" si="152"/>
        <v>1.414314370646</v>
      </c>
      <c r="AW540" s="745">
        <f t="shared" si="149"/>
        <v>6.6714600588459998</v>
      </c>
      <c r="AX540" s="854">
        <f t="shared" si="150"/>
        <v>19.198446212506472</v>
      </c>
      <c r="AY540" s="1090" t="s">
        <v>138</v>
      </c>
      <c r="AZ540" s="964" t="s">
        <v>138</v>
      </c>
      <c r="BA540" s="964" t="s">
        <v>138</v>
      </c>
      <c r="BB540" s="964" t="s">
        <v>138</v>
      </c>
      <c r="BC540" s="964" t="s">
        <v>138</v>
      </c>
      <c r="BD540" s="1006" t="s">
        <v>4351</v>
      </c>
      <c r="BE540" s="701">
        <v>2002</v>
      </c>
      <c r="BF540" s="986" t="e">
        <f>#VALUE!</f>
        <v>#VALUE!</v>
      </c>
      <c r="BG540" s="972" t="s">
        <v>138</v>
      </c>
    </row>
    <row r="541" spans="1:59" ht="11.25" customHeight="1" x14ac:dyDescent="0.2">
      <c r="A541" s="971" t="s">
        <v>3914</v>
      </c>
      <c r="B541" s="651" t="s">
        <v>3915</v>
      </c>
      <c r="C541" s="1080" t="s">
        <v>109</v>
      </c>
      <c r="D541" s="1080" t="s">
        <v>4427</v>
      </c>
      <c r="E541" s="835">
        <v>5</v>
      </c>
      <c r="F541" s="554">
        <v>861</v>
      </c>
      <c r="G541" s="554" t="s">
        <v>107</v>
      </c>
      <c r="H541" s="554" t="s">
        <v>107</v>
      </c>
      <c r="I541" s="966">
        <v>26.57</v>
      </c>
      <c r="J541" s="745">
        <f t="shared" si="138"/>
        <v>3.0109145652992098</v>
      </c>
      <c r="K541" s="968">
        <v>0.2</v>
      </c>
      <c r="L541" s="679">
        <v>4</v>
      </c>
      <c r="M541" s="736">
        <f t="shared" si="139"/>
        <v>0.8</v>
      </c>
      <c r="N541" s="644" t="s">
        <v>329</v>
      </c>
      <c r="O541" s="838">
        <v>0.18</v>
      </c>
      <c r="P541" s="958">
        <v>43447</v>
      </c>
      <c r="Q541" s="958">
        <v>43462</v>
      </c>
      <c r="R541" s="736">
        <f t="shared" si="140"/>
        <v>11.111111111111121</v>
      </c>
      <c r="S541" s="802">
        <f>IF(INDEX(Historical!$D$7:$D$1452,MATCH(B541,Historical!$B$7:$B$1452,0))=0,"n/a",(INDEX(Historical!$C$7:$C$1452,MATCH(B541,Historical!$B$7:$B$1452,0))/INDEX(Historical!$D$7:$D$1452,MATCH(B541,Historical!$B$7:$B$1452,0))-1)*100)</f>
        <v>13.793103448275868</v>
      </c>
      <c r="T541" s="802">
        <f>IF(INDEX(Historical!$F$7:$F$1452,MATCH(B541,Historical!$B$7:$B$1452,0))=0,"n/a",((INDEX(Historical!$C$7:$C$1452,MATCH(B541,Historical!$B$7:$B$1452,0))/INDEX(Historical!$F$7:$F$1452,MATCH(B541,Historical!$B$7:$B$1452,0)))^(1/3)-1)*100)</f>
        <v>27.29108424148723</v>
      </c>
      <c r="U541" s="802">
        <f>IF(INDEX(Historical!$I$7:$I$1452,MATCH(B541,Historical!$B$7:$B$1452,0))=0,"n/a",((INDEX(Historical!$C$7:$C$1452,MATCH(B541,Historical!$B$7:$B$1452,0))/INDEX(Historical!$I$7:$I$1452,MATCH(B541,Historical!$B$7:$B$1452,0)))^(1/5)-1)*100)</f>
        <v>22.423992536427463</v>
      </c>
      <c r="V541" s="802">
        <f>IF(INDEX(Historical!$O$7:$O$1452,MATCH(B541,Historical!$B$7:$B$1452,0))=0,"n/a",((INDEX(Historical!$C$7:$C$1452,MATCH(B541,Historical!$B$7:$B$1452,0))/INDEX(Historical!$O$7:$O$1452,MATCH(B541,Historical!$B$7:$B$1452,0)))^(1/10)-1)*100)</f>
        <v>0.95765827768869993</v>
      </c>
      <c r="W541" s="803">
        <f t="shared" si="141"/>
        <v>23.415442709426141</v>
      </c>
      <c r="X541" s="804">
        <f t="shared" si="142"/>
        <v>1.2253547834113367</v>
      </c>
      <c r="Y541" s="967"/>
      <c r="Z541" s="745">
        <f t="shared" si="143"/>
        <v>38.834951456310677</v>
      </c>
      <c r="AA541" s="678">
        <f t="shared" si="144"/>
        <v>12.898058252427184</v>
      </c>
      <c r="AB541" s="679">
        <v>12</v>
      </c>
      <c r="AC541" s="959">
        <v>2.06</v>
      </c>
      <c r="AD541" s="959">
        <v>2.58</v>
      </c>
      <c r="AE541" s="959">
        <v>3.46</v>
      </c>
      <c r="AF541" s="959">
        <v>1.18</v>
      </c>
      <c r="AG541" s="959">
        <v>8.3000000000000007</v>
      </c>
      <c r="AH541" s="959">
        <v>8.6</v>
      </c>
      <c r="AI541" s="959">
        <v>18.52</v>
      </c>
      <c r="AJ541" s="959">
        <v>18.3</v>
      </c>
      <c r="AK541" s="959">
        <v>5</v>
      </c>
      <c r="AL541" s="969">
        <v>253.48</v>
      </c>
      <c r="AM541" s="964">
        <v>5.2</v>
      </c>
      <c r="AN541" s="959">
        <v>0.09</v>
      </c>
      <c r="AO541" s="845">
        <f t="shared" si="145"/>
        <v>12.536848849299489</v>
      </c>
      <c r="AP541" s="846">
        <f t="shared" si="146"/>
        <v>25.434907101726672</v>
      </c>
      <c r="AQ541" s="680">
        <f t="shared" si="147"/>
        <v>-17.754544231269175</v>
      </c>
      <c r="AR541" s="745">
        <f>INDEX(Historical!$C$7:$C$1452,MATCH(B541,Historical!$B$7:$B$1452,0))*IF(AH541="n/a",1.03,IF(AH541&lt;0,1.01,IF(AH541&gt;10,1.1,(1+AH541/100))))</f>
        <v>0.71676000000000006</v>
      </c>
      <c r="AS541" s="678">
        <f t="shared" si="148"/>
        <v>0.78843600000000014</v>
      </c>
      <c r="AT541" s="678">
        <f t="shared" si="152"/>
        <v>0.8278578000000002</v>
      </c>
      <c r="AU541" s="678">
        <f t="shared" si="152"/>
        <v>0.86925069000000021</v>
      </c>
      <c r="AV541" s="678">
        <f t="shared" si="152"/>
        <v>0.91271322450000025</v>
      </c>
      <c r="AW541" s="745">
        <f t="shared" si="149"/>
        <v>4.1150177145000013</v>
      </c>
      <c r="AX541" s="854">
        <f t="shared" si="150"/>
        <v>15.487458466315399</v>
      </c>
      <c r="AY541" s="1090">
        <v>0.57999999999999996</v>
      </c>
      <c r="AZ541" s="964">
        <v>9.43</v>
      </c>
      <c r="BA541" s="964">
        <v>-33.58</v>
      </c>
      <c r="BB541" s="964">
        <v>-20.76</v>
      </c>
      <c r="BC541" s="964">
        <v>-27.310000000000002</v>
      </c>
      <c r="BE541" s="701">
        <v>2014</v>
      </c>
      <c r="BF541" s="986" t="e">
        <f>#VALUE!</f>
        <v>#VALUE!</v>
      </c>
      <c r="BG541" s="972">
        <v>0.8</v>
      </c>
    </row>
    <row r="542" spans="1:59" ht="11.25" customHeight="1" x14ac:dyDescent="0.2">
      <c r="A542" s="645" t="s">
        <v>299</v>
      </c>
      <c r="B542" s="898" t="s">
        <v>300</v>
      </c>
      <c r="C542" s="1080" t="s">
        <v>180</v>
      </c>
      <c r="D542" s="1080" t="s">
        <v>4425</v>
      </c>
      <c r="E542" s="836">
        <v>33</v>
      </c>
      <c r="F542" s="554">
        <v>81</v>
      </c>
      <c r="G542" s="554" t="s">
        <v>107</v>
      </c>
      <c r="H542" s="554" t="s">
        <v>107</v>
      </c>
      <c r="I542" s="959">
        <v>33.9</v>
      </c>
      <c r="J542" s="745">
        <f t="shared" si="138"/>
        <v>1.946902654867257</v>
      </c>
      <c r="K542" s="968">
        <v>0.16500000000000001</v>
      </c>
      <c r="L542" s="679">
        <v>4</v>
      </c>
      <c r="M542" s="736">
        <f t="shared" si="139"/>
        <v>0.66</v>
      </c>
      <c r="N542" s="644" t="s">
        <v>150</v>
      </c>
      <c r="O542" s="843">
        <v>8.5933965000000015E-2</v>
      </c>
      <c r="P542" s="960">
        <v>43069</v>
      </c>
      <c r="Q542" s="960">
        <v>43084</v>
      </c>
      <c r="R542" s="736">
        <f t="shared" si="140"/>
        <v>92.007898157614378</v>
      </c>
      <c r="S542" s="802">
        <f>IF(INDEX(Historical!$D$7:$D$1452,MATCH(B542,Historical!$B$7:$B$1452,0))=0,"n/a",(INDEX(Historical!$C$7:$C$1452,MATCH(B542,Historical!$B$7:$B$1452,0))/INDEX(Historical!$D$7:$D$1452,MATCH(B542,Historical!$B$7:$B$1452,0))-1)*100)</f>
        <v>25.419861265680677</v>
      </c>
      <c r="T542" s="802">
        <f>IF(INDEX(Historical!$F$7:$F$1452,MATCH(B542,Historical!$B$7:$B$1452,0))=0,"n/a",((INDEX(Historical!$C$7:$C$1452,MATCH(B542,Historical!$B$7:$B$1452,0))/INDEX(Historical!$F$7:$F$1452,MATCH(B542,Historical!$B$7:$B$1452,0)))^(1/3)-1)*100)</f>
        <v>9.3161184064876945</v>
      </c>
      <c r="U542" s="802">
        <f>IF(INDEX(Historical!$I$7:$I$1452,MATCH(B542,Historical!$B$7:$B$1452,0))=0,"n/a",((INDEX(Historical!$C$7:$C$1452,MATCH(B542,Historical!$B$7:$B$1452,0))/INDEX(Historical!$I$7:$I$1452,MATCH(B542,Historical!$B$7:$B$1452,0)))^(1/5)-1)*100)</f>
        <v>11.553140984562326</v>
      </c>
      <c r="V542" s="802">
        <f>IF(INDEX(Historical!$O$7:$O$1452,MATCH(B542,Historical!$B$7:$B$1452,0))=0,"n/a",((INDEX(Historical!$C$7:$C$1452,MATCH(B542,Historical!$B$7:$B$1452,0))/INDEX(Historical!$O$7:$O$1452,MATCH(B542,Historical!$B$7:$B$1452,0)))^(1/10)-1)*100)</f>
        <v>7.792020265506272</v>
      </c>
      <c r="W542" s="803">
        <f t="shared" si="141"/>
        <v>1.4826887752982099</v>
      </c>
      <c r="X542" s="804" t="str">
        <f t="shared" si="142"/>
        <v>n/a</v>
      </c>
      <c r="Y542" s="770" t="s">
        <v>4494</v>
      </c>
      <c r="Z542" s="745">
        <f t="shared" si="143"/>
        <v>15.102974828375288</v>
      </c>
      <c r="AA542" s="678">
        <f t="shared" si="144"/>
        <v>7.7574370709382148</v>
      </c>
      <c r="AB542" s="679">
        <v>12</v>
      </c>
      <c r="AC542" s="959">
        <v>4.37</v>
      </c>
      <c r="AD542" s="959" t="s">
        <v>138</v>
      </c>
      <c r="AE542" s="959">
        <v>1.87</v>
      </c>
      <c r="AF542" s="959">
        <v>0.98</v>
      </c>
      <c r="AG542" s="959">
        <v>14.799999999999999</v>
      </c>
      <c r="AH542" s="959">
        <v>754.6</v>
      </c>
      <c r="AI542" s="959" t="s">
        <v>138</v>
      </c>
      <c r="AJ542" s="959">
        <v>-6</v>
      </c>
      <c r="AK542" s="959" t="s">
        <v>138</v>
      </c>
      <c r="AL542" s="969">
        <v>229.84</v>
      </c>
      <c r="AM542" s="964">
        <v>2.5</v>
      </c>
      <c r="AN542" s="959">
        <v>7.0000000000000007E-2</v>
      </c>
      <c r="AO542" s="845">
        <f t="shared" si="145"/>
        <v>5.7426065684913681</v>
      </c>
      <c r="AP542" s="846">
        <f t="shared" si="146"/>
        <v>13.500043639429583</v>
      </c>
      <c r="AQ542" s="680">
        <f t="shared" si="147"/>
        <v>-41.872598431378727</v>
      </c>
      <c r="AR542" s="745">
        <f>INDEX(Historical!$C$7:$C$1452,MATCH(B542,Historical!$B$7:$B$1452,0))*IF(AH542="n/a",1.03,IF(AH542&lt;0,1.01,IF(AH542&gt;10,1.1,(1+AH542/100))))</f>
        <v>0.46334763750000008</v>
      </c>
      <c r="AS542" s="678">
        <f t="shared" si="148"/>
        <v>0.47724806662500008</v>
      </c>
      <c r="AT542" s="678">
        <f t="shared" si="152"/>
        <v>0.49156550862375009</v>
      </c>
      <c r="AU542" s="678">
        <f t="shared" si="152"/>
        <v>0.50631247388246259</v>
      </c>
      <c r="AV542" s="678">
        <f t="shared" si="152"/>
        <v>0.52150184809893652</v>
      </c>
      <c r="AW542" s="745">
        <f t="shared" si="149"/>
        <v>2.4599755347301495</v>
      </c>
      <c r="AX542" s="854">
        <f t="shared" si="150"/>
        <v>7.2565649992039809</v>
      </c>
      <c r="AY542" s="1090">
        <v>0.81</v>
      </c>
      <c r="AZ542" s="964">
        <v>17.829999999999998</v>
      </c>
      <c r="BA542" s="964">
        <v>-26.14</v>
      </c>
      <c r="BB542" s="964">
        <v>2.1</v>
      </c>
      <c r="BC542" s="964">
        <v>-2.0699999999999998</v>
      </c>
      <c r="BE542" s="701">
        <v>1987</v>
      </c>
      <c r="BF542" s="986" t="e">
        <f>#VALUE!</f>
        <v>#VALUE!</v>
      </c>
      <c r="BG542" s="972">
        <v>9.1</v>
      </c>
    </row>
    <row r="543" spans="1:59" ht="11.25" customHeight="1" x14ac:dyDescent="0.2">
      <c r="A543" s="645" t="s">
        <v>3916</v>
      </c>
      <c r="B543" s="651" t="s">
        <v>3917</v>
      </c>
      <c r="C543" s="1080" t="s">
        <v>109</v>
      </c>
      <c r="D543" s="1080" t="s">
        <v>4419</v>
      </c>
      <c r="E543" s="835">
        <v>5</v>
      </c>
      <c r="F543" s="554">
        <v>798</v>
      </c>
      <c r="G543" s="554" t="s">
        <v>107</v>
      </c>
      <c r="H543" s="554" t="s">
        <v>107</v>
      </c>
      <c r="I543" s="966">
        <v>41.95</v>
      </c>
      <c r="J543" s="745">
        <f t="shared" si="138"/>
        <v>4.7675804529201429</v>
      </c>
      <c r="K543" s="968">
        <v>0.5</v>
      </c>
      <c r="L543" s="679">
        <v>4</v>
      </c>
      <c r="M543" s="736">
        <f t="shared" si="139"/>
        <v>2</v>
      </c>
      <c r="N543" s="644" t="s">
        <v>322</v>
      </c>
      <c r="O543" s="838">
        <v>0.32</v>
      </c>
      <c r="P543" s="958">
        <v>43174</v>
      </c>
      <c r="Q543" s="958">
        <v>43189</v>
      </c>
      <c r="R543" s="736">
        <f t="shared" si="140"/>
        <v>56.25</v>
      </c>
      <c r="S543" s="802">
        <f>IF(INDEX(Historical!$D$7:$D$1452,MATCH(B543,Historical!$B$7:$B$1452,0))=0,"n/a",(INDEX(Historical!$C$7:$C$1452,MATCH(B543,Historical!$B$7:$B$1452,0))/INDEX(Historical!$D$7:$D$1452,MATCH(B543,Historical!$B$7:$B$1452,0))-1)*100)</f>
        <v>23.076923076923084</v>
      </c>
      <c r="T543" s="802">
        <f>IF(INDEX(Historical!$F$7:$F$1452,MATCH(B543,Historical!$B$7:$B$1452,0))=0,"n/a",((INDEX(Historical!$C$7:$C$1452,MATCH(B543,Historical!$B$7:$B$1452,0))/INDEX(Historical!$F$7:$F$1452,MATCH(B543,Historical!$B$7:$B$1452,0)))^(1/3)-1)*100)</f>
        <v>47.361259945615465</v>
      </c>
      <c r="U543" s="802" t="str">
        <f>IF(INDEX(Historical!$I$7:$I$1452,MATCH(B543,Historical!$B$7:$B$1452,0))=0,"n/a",((INDEX(Historical!$C$7:$C$1452,MATCH(B543,Historical!$B$7:$B$1452,0))/INDEX(Historical!$I$7:$I$1452,MATCH(B543,Historical!$B$7:$B$1452,0)))^(1/5)-1)*100)</f>
        <v>n/a</v>
      </c>
      <c r="V543" s="802">
        <f>IF(INDEX(Historical!$O$7:$O$1452,MATCH(B543,Historical!$B$7:$B$1452,0))=0,"n/a",((INDEX(Historical!$C$7:$C$1452,MATCH(B543,Historical!$B$7:$B$1452,0))/INDEX(Historical!$O$7:$O$1452,MATCH(B543,Historical!$B$7:$B$1452,0)))^(1/10)-1)*100)</f>
        <v>3.5849703383539877</v>
      </c>
      <c r="W543" s="803" t="str">
        <f t="shared" si="141"/>
        <v>n/a</v>
      </c>
      <c r="X543" s="804" t="str">
        <f t="shared" si="142"/>
        <v>n/a</v>
      </c>
      <c r="Y543" s="967"/>
      <c r="Z543" s="745" t="str">
        <f t="shared" si="143"/>
        <v>n/a</v>
      </c>
      <c r="AA543" s="678" t="str">
        <f t="shared" si="144"/>
        <v>n/a</v>
      </c>
      <c r="AB543" s="679">
        <v>12</v>
      </c>
      <c r="AC543" s="959" t="s">
        <v>138</v>
      </c>
      <c r="AD543" s="959" t="s">
        <v>138</v>
      </c>
      <c r="AE543" s="959" t="s">
        <v>138</v>
      </c>
      <c r="AF543" s="959" t="s">
        <v>138</v>
      </c>
      <c r="AG543" s="959" t="s">
        <v>138</v>
      </c>
      <c r="AH543" s="959" t="s">
        <v>138</v>
      </c>
      <c r="AI543" s="959" t="s">
        <v>138</v>
      </c>
      <c r="AJ543" s="959" t="s">
        <v>138</v>
      </c>
      <c r="AK543" s="959" t="s">
        <v>138</v>
      </c>
      <c r="AL543" s="969" t="s">
        <v>138</v>
      </c>
      <c r="AM543" s="964" t="s">
        <v>138</v>
      </c>
      <c r="AN543" s="959" t="s">
        <v>138</v>
      </c>
      <c r="AO543" s="845" t="str">
        <f t="shared" si="145"/>
        <v>n/a</v>
      </c>
      <c r="AP543" s="846" t="str">
        <f t="shared" si="146"/>
        <v>n/a</v>
      </c>
      <c r="AQ543" s="680" t="str">
        <f t="shared" si="147"/>
        <v>n/a</v>
      </c>
      <c r="AR543" s="745">
        <f>INDEX(Historical!$C$7:$C$1452,MATCH(B543,Historical!$B$7:$B$1452,0))*IF(AH543="n/a",1.03,IF(AH543&lt;0,1.01,IF(AH543&gt;10,1.1,(1+AH543/100))))</f>
        <v>1.3184</v>
      </c>
      <c r="AS543" s="678">
        <f t="shared" si="148"/>
        <v>1.357952</v>
      </c>
      <c r="AT543" s="678">
        <f t="shared" si="152"/>
        <v>1.3986905600000001</v>
      </c>
      <c r="AU543" s="678">
        <f t="shared" si="152"/>
        <v>1.4406512768000002</v>
      </c>
      <c r="AV543" s="678">
        <f t="shared" si="152"/>
        <v>1.4838708151040001</v>
      </c>
      <c r="AW543" s="745">
        <f t="shared" si="149"/>
        <v>6.9995646519040005</v>
      </c>
      <c r="AX543" s="854">
        <f t="shared" si="150"/>
        <v>16.68549380668415</v>
      </c>
      <c r="AY543" s="1090" t="s">
        <v>138</v>
      </c>
      <c r="AZ543" s="964" t="s">
        <v>138</v>
      </c>
      <c r="BA543" s="964" t="s">
        <v>138</v>
      </c>
      <c r="BB543" s="964" t="s">
        <v>138</v>
      </c>
      <c r="BC543" s="964" t="s">
        <v>138</v>
      </c>
      <c r="BE543" s="701">
        <v>2014</v>
      </c>
      <c r="BF543" s="986" t="e">
        <f>#VALUE!</f>
        <v>#VALUE!</v>
      </c>
      <c r="BG543" s="972" t="s">
        <v>138</v>
      </c>
    </row>
    <row r="544" spans="1:59" ht="11.25" customHeight="1" x14ac:dyDescent="0.2">
      <c r="A544" s="645" t="s">
        <v>1501</v>
      </c>
      <c r="B544" s="651" t="s">
        <v>1502</v>
      </c>
      <c r="C544" s="1080" t="s">
        <v>109</v>
      </c>
      <c r="D544" s="1080" t="s">
        <v>4423</v>
      </c>
      <c r="E544" s="835">
        <v>7</v>
      </c>
      <c r="F544" s="554">
        <v>611</v>
      </c>
      <c r="G544" s="554" t="s">
        <v>107</v>
      </c>
      <c r="H544" s="554" t="s">
        <v>107</v>
      </c>
      <c r="I544" s="966">
        <v>81.569999999999993</v>
      </c>
      <c r="J544" s="745">
        <f t="shared" si="138"/>
        <v>2.1576560009807526</v>
      </c>
      <c r="K544" s="968">
        <v>0.44</v>
      </c>
      <c r="L544" s="679">
        <v>4</v>
      </c>
      <c r="M544" s="736">
        <f t="shared" si="139"/>
        <v>1.76</v>
      </c>
      <c r="N544" s="644" t="s">
        <v>153</v>
      </c>
      <c r="O544" s="838">
        <v>0.38</v>
      </c>
      <c r="P544" s="958">
        <v>43265</v>
      </c>
      <c r="Q544" s="958">
        <v>43280</v>
      </c>
      <c r="R544" s="736">
        <f t="shared" si="140"/>
        <v>15.789473684210526</v>
      </c>
      <c r="S544" s="802">
        <f>IF(INDEX(Historical!$D$7:$D$1452,MATCH(B544,Historical!$B$7:$B$1452,0))=0,"n/a",(INDEX(Historical!$C$7:$C$1452,MATCH(B544,Historical!$B$7:$B$1452,0))/INDEX(Historical!$D$7:$D$1452,MATCH(B544,Historical!$B$7:$B$1452,0))-1)*100)</f>
        <v>20.661157024793408</v>
      </c>
      <c r="T544" s="802">
        <f>IF(INDEX(Historical!$F$7:$F$1452,MATCH(B544,Historical!$B$7:$B$1452,0))=0,"n/a",((INDEX(Historical!$C$7:$C$1452,MATCH(B544,Historical!$B$7:$B$1452,0))/INDEX(Historical!$F$7:$F$1452,MATCH(B544,Historical!$B$7:$B$1452,0)))^(1/3)-1)*100)</f>
        <v>36.032168344104896</v>
      </c>
      <c r="U544" s="802">
        <f>IF(INDEX(Historical!$I$7:$I$1452,MATCH(B544,Historical!$B$7:$B$1452,0))=0,"n/a",((INDEX(Historical!$C$7:$C$1452,MATCH(B544,Historical!$B$7:$B$1452,0))/INDEX(Historical!$I$7:$I$1452,MATCH(B544,Historical!$B$7:$B$1452,0)))^(1/5)-1)*100)</f>
        <v>30.213990914740464</v>
      </c>
      <c r="V544" s="802" t="str">
        <f>IF(INDEX(Historical!$O$7:$O$1452,MATCH(B544,Historical!$B$7:$B$1452,0))=0,"n/a",((INDEX(Historical!$C$7:$C$1452,MATCH(B544,Historical!$B$7:$B$1452,0))/INDEX(Historical!$O$7:$O$1452,MATCH(B544,Historical!$B$7:$B$1452,0)))^(1/10)-1)*100)</f>
        <v>n/a</v>
      </c>
      <c r="W544" s="803" t="str">
        <f t="shared" si="141"/>
        <v>n/a</v>
      </c>
      <c r="X544" s="804">
        <f t="shared" si="142"/>
        <v>2.2717286402060499</v>
      </c>
      <c r="Y544" s="759"/>
      <c r="Z544" s="745">
        <f t="shared" si="143"/>
        <v>44.783715012722645</v>
      </c>
      <c r="AA544" s="678">
        <f t="shared" si="144"/>
        <v>20.755725190839691</v>
      </c>
      <c r="AB544" s="679">
        <v>12</v>
      </c>
      <c r="AC544" s="959">
        <v>3.93</v>
      </c>
      <c r="AD544" s="959">
        <v>1.59</v>
      </c>
      <c r="AE544" s="959">
        <v>3.33</v>
      </c>
      <c r="AF544" s="959">
        <v>2.39</v>
      </c>
      <c r="AG544" s="959">
        <v>13.200000000000001</v>
      </c>
      <c r="AH544" s="959">
        <v>496.3</v>
      </c>
      <c r="AI544" s="959">
        <v>8.68</v>
      </c>
      <c r="AJ544" s="959">
        <v>13.3</v>
      </c>
      <c r="AK544" s="959">
        <v>13.05</v>
      </c>
      <c r="AL544" s="969">
        <v>13850</v>
      </c>
      <c r="AM544" s="964">
        <v>0.1</v>
      </c>
      <c r="AN544" s="959">
        <v>0.69</v>
      </c>
      <c r="AO544" s="845">
        <f t="shared" si="145"/>
        <v>11.615921724881524</v>
      </c>
      <c r="AP544" s="846">
        <f t="shared" si="146"/>
        <v>32.371646915721215</v>
      </c>
      <c r="AQ544" s="680">
        <f t="shared" si="147"/>
        <v>48.482970525402337</v>
      </c>
      <c r="AR544" s="745">
        <f>INDEX(Historical!$C$7:$C$1452,MATCH(B544,Historical!$B$7:$B$1452,0))*IF(AH544="n/a",1.03,IF(AH544&lt;0,1.01,IF(AH544&gt;10,1.1,(1+AH544/100))))</f>
        <v>1.6060000000000003</v>
      </c>
      <c r="AS544" s="678">
        <f t="shared" si="148"/>
        <v>1.7454008000000003</v>
      </c>
      <c r="AT544" s="678">
        <f t="shared" si="152"/>
        <v>1.9199408800000004</v>
      </c>
      <c r="AU544" s="678">
        <f t="shared" si="152"/>
        <v>2.1119349680000008</v>
      </c>
      <c r="AV544" s="678">
        <f t="shared" si="152"/>
        <v>2.3231284648000012</v>
      </c>
      <c r="AW544" s="745">
        <f t="shared" si="149"/>
        <v>9.7064051128000024</v>
      </c>
      <c r="AX544" s="854">
        <f t="shared" si="150"/>
        <v>11.899479113399538</v>
      </c>
      <c r="AY544" s="1090">
        <v>0.66</v>
      </c>
      <c r="AZ544" s="964">
        <v>11.77</v>
      </c>
      <c r="BA544" s="964">
        <v>-15.770000000000001</v>
      </c>
      <c r="BB544" s="964">
        <v>-5.19</v>
      </c>
      <c r="BC544" s="964">
        <v>-8.42</v>
      </c>
      <c r="BE544" s="701">
        <v>2012</v>
      </c>
      <c r="BF544" s="986" t="e">
        <f>#VALUE!</f>
        <v>#VALUE!</v>
      </c>
      <c r="BG544" s="972">
        <v>4.9000000000000004</v>
      </c>
    </row>
    <row r="545" spans="1:59" ht="11.25" customHeight="1" x14ac:dyDescent="0.2">
      <c r="A545" s="566" t="s">
        <v>697</v>
      </c>
      <c r="B545" s="651" t="s">
        <v>698</v>
      </c>
      <c r="C545" s="1080" t="s">
        <v>109</v>
      </c>
      <c r="D545" s="1080" t="s">
        <v>4427</v>
      </c>
      <c r="E545" s="835">
        <v>19</v>
      </c>
      <c r="F545" s="554">
        <v>173</v>
      </c>
      <c r="G545" s="554" t="s">
        <v>107</v>
      </c>
      <c r="H545" s="554" t="s">
        <v>107</v>
      </c>
      <c r="I545" s="966">
        <v>36.43</v>
      </c>
      <c r="J545" s="745">
        <f t="shared" si="138"/>
        <v>3.4586878945923689</v>
      </c>
      <c r="K545" s="974">
        <v>0.63</v>
      </c>
      <c r="L545" s="679">
        <v>2</v>
      </c>
      <c r="M545" s="736">
        <f t="shared" si="139"/>
        <v>1.26</v>
      </c>
      <c r="N545" s="644" t="s">
        <v>582</v>
      </c>
      <c r="O545" s="839">
        <v>0.58499999999999996</v>
      </c>
      <c r="P545" s="958">
        <v>43427</v>
      </c>
      <c r="Q545" s="958">
        <v>43437</v>
      </c>
      <c r="R545" s="736">
        <f t="shared" si="140"/>
        <v>7.6923076923076996</v>
      </c>
      <c r="S545" s="802">
        <f>IF(INDEX(Historical!$D$7:$D$1452,MATCH(B545,Historical!$B$7:$B$1452,0))=0,"n/a",(INDEX(Historical!$C$7:$C$1452,MATCH(B545,Historical!$B$7:$B$1452,0))/INDEX(Historical!$D$7:$D$1452,MATCH(B545,Historical!$B$7:$B$1452,0))-1)*100)</f>
        <v>0.86206896551723755</v>
      </c>
      <c r="T545" s="802">
        <f>IF(INDEX(Historical!$F$7:$F$1452,MATCH(B545,Historical!$B$7:$B$1452,0))=0,"n/a",((INDEX(Historical!$C$7:$C$1452,MATCH(B545,Historical!$B$7:$B$1452,0))/INDEX(Historical!$F$7:$F$1452,MATCH(B545,Historical!$B$7:$B$1452,0)))^(1/3)-1)*100)</f>
        <v>1.1662858947778743</v>
      </c>
      <c r="U545" s="802">
        <f>IF(INDEX(Historical!$I$7:$I$1452,MATCH(B545,Historical!$B$7:$B$1452,0))=0,"n/a",((INDEX(Historical!$C$7:$C$1452,MATCH(B545,Historical!$B$7:$B$1452,0))/INDEX(Historical!$I$7:$I$1452,MATCH(B545,Historical!$B$7:$B$1452,0)))^(1/5)-1)*100)</f>
        <v>1.2415149780578894</v>
      </c>
      <c r="V545" s="802">
        <f>IF(INDEX(Historical!$O$7:$O$1452,MATCH(B545,Historical!$B$7:$B$1452,0))=0,"n/a",((INDEX(Historical!$C$7:$C$1452,MATCH(B545,Historical!$B$7:$B$1452,0))/INDEX(Historical!$O$7:$O$1452,MATCH(B545,Historical!$B$7:$B$1452,0)))^(1/10)-1)*100)</f>
        <v>4.4088294803778849</v>
      </c>
      <c r="W545" s="803">
        <f t="shared" si="141"/>
        <v>0.28159741345938333</v>
      </c>
      <c r="X545" s="804" t="str">
        <f t="shared" si="142"/>
        <v>n/a</v>
      </c>
      <c r="Y545" s="967"/>
      <c r="Z545" s="745">
        <f t="shared" si="143"/>
        <v>54.077253218884117</v>
      </c>
      <c r="AA545" s="678">
        <f t="shared" si="144"/>
        <v>15.63519313304721</v>
      </c>
      <c r="AB545" s="679">
        <v>12</v>
      </c>
      <c r="AC545" s="959">
        <v>2.33</v>
      </c>
      <c r="AD545" s="959" t="s">
        <v>138</v>
      </c>
      <c r="AE545" s="959">
        <v>6.17</v>
      </c>
      <c r="AF545" s="959">
        <v>1.35</v>
      </c>
      <c r="AG545" s="959">
        <v>7.9</v>
      </c>
      <c r="AH545" s="959">
        <v>4.8</v>
      </c>
      <c r="AI545" s="959">
        <v>3.1399999999999997</v>
      </c>
      <c r="AJ545" s="959">
        <v>-2.5</v>
      </c>
      <c r="AK545" s="959" t="s">
        <v>138</v>
      </c>
      <c r="AL545" s="969">
        <v>262.66000000000003</v>
      </c>
      <c r="AM545" s="964">
        <v>1.0999999999999999</v>
      </c>
      <c r="AN545" s="959">
        <v>0</v>
      </c>
      <c r="AO545" s="845">
        <f t="shared" si="145"/>
        <v>-10.934990260396951</v>
      </c>
      <c r="AP545" s="846">
        <f t="shared" si="146"/>
        <v>4.7002028726502587</v>
      </c>
      <c r="AQ545" s="680">
        <f t="shared" si="147"/>
        <v>-3.1438392262612691</v>
      </c>
      <c r="AR545" s="745">
        <f>INDEX(Historical!$C$7:$C$1452,MATCH(B545,Historical!$B$7:$B$1452,0))*IF(AH545="n/a",1.03,IF(AH545&lt;0,1.01,IF(AH545&gt;10,1.1,(1+AH545/100))))</f>
        <v>1.2261599999999999</v>
      </c>
      <c r="AS545" s="678">
        <f t="shared" si="148"/>
        <v>1.264661424</v>
      </c>
      <c r="AT545" s="678">
        <f t="shared" si="152"/>
        <v>1.30260126672</v>
      </c>
      <c r="AU545" s="678">
        <f t="shared" si="152"/>
        <v>1.3416793047216</v>
      </c>
      <c r="AV545" s="678">
        <f t="shared" si="152"/>
        <v>1.381929683863248</v>
      </c>
      <c r="AW545" s="745">
        <f t="shared" si="149"/>
        <v>6.5170316793048482</v>
      </c>
      <c r="AX545" s="854">
        <f t="shared" si="150"/>
        <v>17.88918934752909</v>
      </c>
      <c r="AY545" s="1090">
        <v>0.5</v>
      </c>
      <c r="AZ545" s="964">
        <v>5.62</v>
      </c>
      <c r="BA545" s="964">
        <v>-26.77</v>
      </c>
      <c r="BB545" s="964">
        <v>-13.320000000000002</v>
      </c>
      <c r="BC545" s="964">
        <v>-19.55</v>
      </c>
      <c r="BE545" s="701">
        <v>2001</v>
      </c>
      <c r="BF545" s="986" t="e">
        <f>#VALUE!</f>
        <v>#VALUE!</v>
      </c>
      <c r="BG545" s="972">
        <v>1.2</v>
      </c>
    </row>
    <row r="546" spans="1:59" ht="11.25" customHeight="1" x14ac:dyDescent="0.2">
      <c r="A546" s="566" t="s">
        <v>301</v>
      </c>
      <c r="B546" s="651" t="s">
        <v>302</v>
      </c>
      <c r="C546" s="1080" t="s">
        <v>132</v>
      </c>
      <c r="D546" s="1080" t="s">
        <v>4428</v>
      </c>
      <c r="E546" s="835">
        <v>48</v>
      </c>
      <c r="F546" s="554">
        <v>32</v>
      </c>
      <c r="G546" s="554" t="s">
        <v>38</v>
      </c>
      <c r="H546" s="554" t="s">
        <v>38</v>
      </c>
      <c r="I546" s="959">
        <v>51.18</v>
      </c>
      <c r="J546" s="745">
        <f t="shared" si="138"/>
        <v>3.3216100039077769</v>
      </c>
      <c r="K546" s="968">
        <v>0.42499999999999999</v>
      </c>
      <c r="L546" s="679">
        <v>4</v>
      </c>
      <c r="M546" s="736">
        <f t="shared" si="139"/>
        <v>1.7</v>
      </c>
      <c r="N546" s="644" t="s">
        <v>183</v>
      </c>
      <c r="O546" s="838">
        <v>0.41499999999999998</v>
      </c>
      <c r="P546" s="958">
        <v>43279</v>
      </c>
      <c r="Q546" s="958">
        <v>43294</v>
      </c>
      <c r="R546" s="736">
        <f t="shared" si="140"/>
        <v>2.4096385542168699</v>
      </c>
      <c r="S546" s="802">
        <f>IF(INDEX(Historical!$D$7:$D$1452,MATCH(B546,Historical!$B$7:$B$1452,0))=0,"n/a",(INDEX(Historical!$C$7:$C$1452,MATCH(B546,Historical!$B$7:$B$1452,0))/INDEX(Historical!$D$7:$D$1452,MATCH(B546,Historical!$B$7:$B$1452,0))-1)*100)</f>
        <v>2.4999999999999911</v>
      </c>
      <c r="T546" s="802">
        <f>IF(INDEX(Historical!$F$7:$F$1452,MATCH(B546,Historical!$B$7:$B$1452,0))=0,"n/a",((INDEX(Historical!$C$7:$C$1452,MATCH(B546,Historical!$B$7:$B$1452,0))/INDEX(Historical!$F$7:$F$1452,MATCH(B546,Historical!$B$7:$B$1452,0)))^(1/3)-1)*100)</f>
        <v>2.5652131008858436</v>
      </c>
      <c r="U546" s="802">
        <f>IF(INDEX(Historical!$I$7:$I$1452,MATCH(B546,Historical!$B$7:$B$1452,0))=0,"n/a",((INDEX(Historical!$C$7:$C$1452,MATCH(B546,Historical!$B$7:$B$1452,0))/INDEX(Historical!$I$7:$I$1452,MATCH(B546,Historical!$B$7:$B$1452,0)))^(1/5)-1)*100)</f>
        <v>2.6351854070710834</v>
      </c>
      <c r="V546" s="802">
        <f>IF(INDEX(Historical!$O$7:$O$1452,MATCH(B546,Historical!$B$7:$B$1452,0))=0,"n/a",((INDEX(Historical!$C$7:$C$1452,MATCH(B546,Historical!$B$7:$B$1452,0))/INDEX(Historical!$O$7:$O$1452,MATCH(B546,Historical!$B$7:$B$1452,0)))^(1/10)-1)*100)</f>
        <v>3.0026508490686998</v>
      </c>
      <c r="W546" s="803">
        <f t="shared" si="141"/>
        <v>0.87761965660723118</v>
      </c>
      <c r="X546" s="804">
        <f t="shared" si="142"/>
        <v>1.646990879419427</v>
      </c>
      <c r="Y546" s="651"/>
      <c r="Z546" s="745">
        <f t="shared" si="143"/>
        <v>51.051051051051047</v>
      </c>
      <c r="AA546" s="678">
        <f t="shared" si="144"/>
        <v>15.36936936936937</v>
      </c>
      <c r="AB546" s="679">
        <v>9</v>
      </c>
      <c r="AC546" s="959">
        <v>3.33</v>
      </c>
      <c r="AD546" s="959">
        <v>1.81</v>
      </c>
      <c r="AE546" s="959">
        <v>2.9</v>
      </c>
      <c r="AF546" s="959">
        <v>2.27</v>
      </c>
      <c r="AG546" s="959">
        <v>20.5</v>
      </c>
      <c r="AH546" s="959">
        <v>1.0999999999999999</v>
      </c>
      <c r="AI546" s="959">
        <v>3.01</v>
      </c>
      <c r="AJ546" s="959">
        <v>1.6</v>
      </c>
      <c r="AK546" s="959">
        <v>8.5</v>
      </c>
      <c r="AL546" s="969">
        <v>4620</v>
      </c>
      <c r="AM546" s="964">
        <v>1.6</v>
      </c>
      <c r="AN546" s="959">
        <v>1.1000000000000001</v>
      </c>
      <c r="AO546" s="845">
        <f t="shared" si="145"/>
        <v>-9.4125739583905101</v>
      </c>
      <c r="AP546" s="846">
        <f t="shared" si="146"/>
        <v>5.9567954109788603</v>
      </c>
      <c r="AQ546" s="680">
        <f t="shared" si="147"/>
        <v>24.523033957521246</v>
      </c>
      <c r="AR546" s="745">
        <f>INDEX(Historical!$C$7:$C$1452,MATCH(B546,Historical!$B$7:$B$1452,0))*IF(AH546="n/a",1.03,IF(AH546&lt;0,1.01,IF(AH546&gt;10,1.1,(1+AH546/100))))</f>
        <v>1.65804</v>
      </c>
      <c r="AS546" s="678">
        <f t="shared" si="148"/>
        <v>1.707947004</v>
      </c>
      <c r="AT546" s="678">
        <f t="shared" si="152"/>
        <v>1.85312249934</v>
      </c>
      <c r="AU546" s="678">
        <f t="shared" si="152"/>
        <v>2.0106379117838999</v>
      </c>
      <c r="AV546" s="678">
        <f t="shared" si="152"/>
        <v>2.1815421342855315</v>
      </c>
      <c r="AW546" s="745">
        <f t="shared" si="149"/>
        <v>9.4112895494094317</v>
      </c>
      <c r="AX546" s="854">
        <f t="shared" si="150"/>
        <v>18.388607951171224</v>
      </c>
      <c r="AY546" s="1090">
        <v>0.6</v>
      </c>
      <c r="AZ546" s="964">
        <v>5.94</v>
      </c>
      <c r="BA546" s="964">
        <v>-13.469999999999999</v>
      </c>
      <c r="BB546" s="964">
        <v>-5.7700000000000005</v>
      </c>
      <c r="BC546" s="964">
        <v>-4.78</v>
      </c>
      <c r="BE546" s="701">
        <v>1971</v>
      </c>
      <c r="BF546" s="986" t="e">
        <f>#VALUE!</f>
        <v>#VALUE!</v>
      </c>
      <c r="BG546" s="972">
        <v>6.6000000000000005</v>
      </c>
    </row>
    <row r="547" spans="1:59" ht="11.25" customHeight="1" x14ac:dyDescent="0.2">
      <c r="A547" s="566" t="s">
        <v>699</v>
      </c>
      <c r="B547" s="651" t="s">
        <v>700</v>
      </c>
      <c r="C547" s="1080" t="s">
        <v>4407</v>
      </c>
      <c r="D547" s="1080" t="s">
        <v>4408</v>
      </c>
      <c r="E547" s="835">
        <v>16</v>
      </c>
      <c r="F547" s="554">
        <v>204</v>
      </c>
      <c r="G547" s="554" t="s">
        <v>116</v>
      </c>
      <c r="H547" s="554" t="s">
        <v>116</v>
      </c>
      <c r="I547" s="966">
        <v>75.540000000000006</v>
      </c>
      <c r="J547" s="745">
        <f t="shared" si="138"/>
        <v>5.2952078369075988</v>
      </c>
      <c r="K547" s="968">
        <v>1</v>
      </c>
      <c r="L547" s="679">
        <v>4</v>
      </c>
      <c r="M547" s="736">
        <f t="shared" si="139"/>
        <v>4</v>
      </c>
      <c r="N547" s="644" t="s">
        <v>701</v>
      </c>
      <c r="O547" s="838">
        <v>0.95</v>
      </c>
      <c r="P547" s="958">
        <v>43188</v>
      </c>
      <c r="Q547" s="958">
        <v>43230</v>
      </c>
      <c r="R547" s="736">
        <f t="shared" si="140"/>
        <v>5.2631578947368478</v>
      </c>
      <c r="S547" s="802">
        <f>IF(INDEX(Historical!$D$7:$D$1452,MATCH(B547,Historical!$B$7:$B$1452,0))=0,"n/a",(INDEX(Historical!$C$7:$C$1452,MATCH(B547,Historical!$B$7:$B$1452,0))/INDEX(Historical!$D$7:$D$1452,MATCH(B547,Historical!$B$7:$B$1452,0))-1)*100)</f>
        <v>5.6338028169014009</v>
      </c>
      <c r="T547" s="802">
        <f>IF(INDEX(Historical!$F$7:$F$1452,MATCH(B547,Historical!$B$7:$B$1452,0))=0,"n/a",((INDEX(Historical!$C$7:$C$1452,MATCH(B547,Historical!$B$7:$B$1452,0))/INDEX(Historical!$F$7:$F$1452,MATCH(B547,Historical!$B$7:$B$1452,0)))^(1/3)-1)*100)</f>
        <v>7.1884498535270236</v>
      </c>
      <c r="U547" s="802">
        <f>IF(INDEX(Historical!$I$7:$I$1452,MATCH(B547,Historical!$B$7:$B$1452,0))=0,"n/a",((INDEX(Historical!$C$7:$C$1452,MATCH(B547,Historical!$B$7:$B$1452,0))/INDEX(Historical!$I$7:$I$1452,MATCH(B547,Historical!$B$7:$B$1452,0)))^(1/5)-1)*100)</f>
        <v>7.4350512357919119</v>
      </c>
      <c r="V547" s="802">
        <f>IF(INDEX(Historical!$O$7:$O$1452,MATCH(B547,Historical!$B$7:$B$1452,0))=0,"n/a",((INDEX(Historical!$C$7:$C$1452,MATCH(B547,Historical!$B$7:$B$1452,0))/INDEX(Historical!$O$7:$O$1452,MATCH(B547,Historical!$B$7:$B$1452,0)))^(1/10)-1)*100)</f>
        <v>6.5949444852503536</v>
      </c>
      <c r="W547" s="803">
        <f t="shared" si="141"/>
        <v>1.1273864779939335</v>
      </c>
      <c r="X547" s="804">
        <f t="shared" si="142"/>
        <v>0.90671356534047698</v>
      </c>
      <c r="Y547" s="967"/>
      <c r="Z547" s="745">
        <f t="shared" si="143"/>
        <v>108.1081081081081</v>
      </c>
      <c r="AA547" s="678">
        <f t="shared" si="144"/>
        <v>20.416216216216217</v>
      </c>
      <c r="AB547" s="679">
        <v>12</v>
      </c>
      <c r="AC547" s="959">
        <v>3.7</v>
      </c>
      <c r="AD547" s="959">
        <v>2.04</v>
      </c>
      <c r="AE547" s="959">
        <v>11.43</v>
      </c>
      <c r="AF547" s="959">
        <v>2.34</v>
      </c>
      <c r="AG547" s="959">
        <v>11.600000000000001</v>
      </c>
      <c r="AH547" s="959">
        <v>0.1</v>
      </c>
      <c r="AI547" s="959">
        <v>3.35</v>
      </c>
      <c r="AJ547" s="959">
        <v>8.2000000000000011</v>
      </c>
      <c r="AK547" s="959">
        <v>10</v>
      </c>
      <c r="AL547" s="969">
        <v>3340</v>
      </c>
      <c r="AM547" s="964">
        <v>0.4</v>
      </c>
      <c r="AN547" s="959">
        <v>0.89</v>
      </c>
      <c r="AO547" s="845">
        <f t="shared" si="145"/>
        <v>-7.6859571435167062</v>
      </c>
      <c r="AP547" s="846">
        <f t="shared" si="146"/>
        <v>12.730259072699511</v>
      </c>
      <c r="AQ547" s="680">
        <f t="shared" si="147"/>
        <v>45.715012489670627</v>
      </c>
      <c r="AR547" s="745">
        <f>INDEX(Historical!$C$7:$C$1452,MATCH(B547,Historical!$B$7:$B$1452,0))*IF(AH547="n/a",1.03,IF(AH547&lt;0,1.01,IF(AH547&gt;10,1.1,(1+AH547/100))))</f>
        <v>3.7537499999999993</v>
      </c>
      <c r="AS547" s="678">
        <f t="shared" si="148"/>
        <v>3.8795006249999995</v>
      </c>
      <c r="AT547" s="678">
        <f t="shared" ref="AT547:AV566" si="153">IF($AK547="n/a",1.03*AS547,IF($AK547&lt;0,1.01*AS547,IF($AK547&gt;10,1.1*AS547,(1+$AK547/100)*AS547)))</f>
        <v>4.2674506874999993</v>
      </c>
      <c r="AU547" s="678">
        <f t="shared" si="153"/>
        <v>4.6941957562500001</v>
      </c>
      <c r="AV547" s="678">
        <f t="shared" si="153"/>
        <v>5.1636153318750004</v>
      </c>
      <c r="AW547" s="745">
        <f t="shared" si="149"/>
        <v>21.758512400624998</v>
      </c>
      <c r="AX547" s="854">
        <f t="shared" si="150"/>
        <v>28.803961345810166</v>
      </c>
      <c r="AY547" s="1090">
        <v>0.33</v>
      </c>
      <c r="AZ547" s="964">
        <v>20.45</v>
      </c>
      <c r="BA547" s="964">
        <v>-7.3800000000000008</v>
      </c>
      <c r="BB547" s="964">
        <v>-0.57000000000000006</v>
      </c>
      <c r="BC547" s="964">
        <v>2.4500000000000002</v>
      </c>
      <c r="BE547" s="701">
        <v>2003</v>
      </c>
      <c r="BF547" s="986" t="e">
        <f>#VALUE!</f>
        <v>#VALUE!</v>
      </c>
      <c r="BG547" s="972">
        <v>5.8999999999999995</v>
      </c>
    </row>
    <row r="548" spans="1:59" s="882" customFormat="1" ht="11.25" customHeight="1" x14ac:dyDescent="0.2">
      <c r="A548" s="861" t="s">
        <v>702</v>
      </c>
      <c r="B548" s="890" t="s">
        <v>703</v>
      </c>
      <c r="C548" s="1080" t="s">
        <v>155</v>
      </c>
      <c r="D548" s="1080" t="s">
        <v>4409</v>
      </c>
      <c r="E548" s="862">
        <v>15</v>
      </c>
      <c r="F548" s="554">
        <v>246</v>
      </c>
      <c r="G548" s="1179" t="s">
        <v>107</v>
      </c>
      <c r="H548" s="1179" t="s">
        <v>107</v>
      </c>
      <c r="I548" s="863">
        <v>78.45</v>
      </c>
      <c r="J548" s="864">
        <f t="shared" si="138"/>
        <v>2.5493945188017846</v>
      </c>
      <c r="K548" s="865">
        <v>0.5</v>
      </c>
      <c r="L548" s="866">
        <v>4</v>
      </c>
      <c r="M548" s="867">
        <f t="shared" si="139"/>
        <v>2</v>
      </c>
      <c r="N548" s="868" t="s">
        <v>120</v>
      </c>
      <c r="O548" s="869">
        <v>0.48</v>
      </c>
      <c r="P548" s="870">
        <v>43279</v>
      </c>
      <c r="Q548" s="870">
        <v>43343</v>
      </c>
      <c r="R548" s="867">
        <f t="shared" si="140"/>
        <v>4.1666666666666705</v>
      </c>
      <c r="S548" s="802">
        <f>IF(INDEX(Historical!$D$7:$D$1452,MATCH(B548,Historical!$B$7:$B$1452,0))=0,"n/a",(INDEX(Historical!$C$7:$C$1452,MATCH(B548,Historical!$B$7:$B$1452,0))/INDEX(Historical!$D$7:$D$1452,MATCH(B548,Historical!$B$7:$B$1452,0))-1)*100)</f>
        <v>9.4117647058823408</v>
      </c>
      <c r="T548" s="802">
        <f>IF(INDEX(Historical!$F$7:$F$1452,MATCH(B548,Historical!$B$7:$B$1452,0))=0,"n/a",((INDEX(Historical!$C$7:$C$1452,MATCH(B548,Historical!$B$7:$B$1452,0))/INDEX(Historical!$F$7:$F$1452,MATCH(B548,Historical!$B$7:$B$1452,0)))^(1/3)-1)*100)</f>
        <v>12.110512440831256</v>
      </c>
      <c r="U548" s="802">
        <f>IF(INDEX(Historical!$I$7:$I$1452,MATCH(B548,Historical!$B$7:$B$1452,0))=0,"n/a",((INDEX(Historical!$C$7:$C$1452,MATCH(B548,Historical!$B$7:$B$1452,0))/INDEX(Historical!$I$7:$I$1452,MATCH(B548,Historical!$B$7:$B$1452,0)))^(1/5)-1)*100)</f>
        <v>9.1607069589288557</v>
      </c>
      <c r="V548" s="802">
        <f>IF(INDEX(Historical!$O$7:$O$1452,MATCH(B548,Historical!$B$7:$B$1452,0))=0,"n/a",((INDEX(Historical!$C$7:$C$1452,MATCH(B548,Historical!$B$7:$B$1452,0))/INDEX(Historical!$O$7:$O$1452,MATCH(B548,Historical!$B$7:$B$1452,0)))^(1/10)-1)*100)</f>
        <v>9.0791723818807633</v>
      </c>
      <c r="W548" s="871">
        <f t="shared" si="141"/>
        <v>1.0089803975096685</v>
      </c>
      <c r="X548" s="872">
        <f t="shared" si="142"/>
        <v>1.327638689699834</v>
      </c>
      <c r="Y548" s="887"/>
      <c r="Z548" s="864">
        <f t="shared" si="143"/>
        <v>43.01075268817204</v>
      </c>
      <c r="AA548" s="874">
        <f t="shared" si="144"/>
        <v>16.870967741935484</v>
      </c>
      <c r="AB548" s="866">
        <v>12</v>
      </c>
      <c r="AC548" s="875">
        <v>4.6500000000000004</v>
      </c>
      <c r="AD548" s="875" t="s">
        <v>138</v>
      </c>
      <c r="AE548" s="875">
        <v>1.21</v>
      </c>
      <c r="AF548" s="875">
        <v>1.66</v>
      </c>
      <c r="AG548" s="875">
        <v>8.7999999999999989</v>
      </c>
      <c r="AH548" s="875">
        <v>27.900000000000002</v>
      </c>
      <c r="AI548" s="875" t="s">
        <v>138</v>
      </c>
      <c r="AJ548" s="875">
        <v>6.9</v>
      </c>
      <c r="AK548" s="875" t="s">
        <v>138</v>
      </c>
      <c r="AL548" s="876">
        <v>1190</v>
      </c>
      <c r="AM548" s="877">
        <v>4.7</v>
      </c>
      <c r="AN548" s="875">
        <v>0.14000000000000001</v>
      </c>
      <c r="AO548" s="878">
        <f t="shared" si="145"/>
        <v>-5.1608662642048433</v>
      </c>
      <c r="AP548" s="879">
        <f t="shared" si="146"/>
        <v>11.710101477730641</v>
      </c>
      <c r="AQ548" s="880">
        <f t="shared" si="147"/>
        <v>11.566236333425417</v>
      </c>
      <c r="AR548" s="745">
        <f>INDEX(Historical!$C$7:$C$1452,MATCH(B548,Historical!$B$7:$B$1452,0))*IF(AH548="n/a",1.03,IF(AH548&lt;0,1.01,IF(AH548&gt;10,1.1,(1+AH548/100))))</f>
        <v>2.0459999999999998</v>
      </c>
      <c r="AS548" s="874">
        <f t="shared" si="148"/>
        <v>2.10738</v>
      </c>
      <c r="AT548" s="874">
        <f t="shared" si="153"/>
        <v>2.1706014000000002</v>
      </c>
      <c r="AU548" s="874">
        <f t="shared" si="153"/>
        <v>2.2357194420000002</v>
      </c>
      <c r="AV548" s="874">
        <f t="shared" si="153"/>
        <v>2.3027910252600003</v>
      </c>
      <c r="AW548" s="864">
        <f t="shared" si="149"/>
        <v>10.862491867260001</v>
      </c>
      <c r="AX548" s="881">
        <f t="shared" si="150"/>
        <v>13.846388613460803</v>
      </c>
      <c r="AY548" s="1091">
        <v>0.47</v>
      </c>
      <c r="AZ548" s="877">
        <v>37.630000000000003</v>
      </c>
      <c r="BA548" s="877">
        <v>-7.6</v>
      </c>
      <c r="BB548" s="877">
        <v>-0.77</v>
      </c>
      <c r="BC548" s="877">
        <v>9.39</v>
      </c>
      <c r="BD548" s="1007"/>
      <c r="BE548" s="701">
        <v>2004</v>
      </c>
      <c r="BF548" s="986" t="e">
        <f>#VALUE!</f>
        <v>#VALUE!</v>
      </c>
      <c r="BG548" s="938">
        <v>5.8000000000000007</v>
      </c>
    </row>
    <row r="549" spans="1:59" ht="11.25" customHeight="1" x14ac:dyDescent="0.2">
      <c r="A549" s="645" t="s">
        <v>2558</v>
      </c>
      <c r="B549" s="651" t="s">
        <v>2559</v>
      </c>
      <c r="C549" s="1080" t="s">
        <v>4277</v>
      </c>
      <c r="D549" s="1080" t="s">
        <v>4426</v>
      </c>
      <c r="E549" s="835">
        <v>5</v>
      </c>
      <c r="F549" s="554">
        <v>784</v>
      </c>
      <c r="G549" s="554" t="s">
        <v>107</v>
      </c>
      <c r="H549" s="554" t="s">
        <v>107</v>
      </c>
      <c r="I549" s="966">
        <v>45.38</v>
      </c>
      <c r="J549" s="745">
        <f t="shared" si="138"/>
        <v>2.0273248126928163</v>
      </c>
      <c r="K549" s="968">
        <v>0.23</v>
      </c>
      <c r="L549" s="679">
        <v>4</v>
      </c>
      <c r="M549" s="736">
        <f t="shared" si="139"/>
        <v>0.92</v>
      </c>
      <c r="N549" s="644" t="s">
        <v>307</v>
      </c>
      <c r="O549" s="838">
        <v>0.21</v>
      </c>
      <c r="P549" s="695">
        <v>43140</v>
      </c>
      <c r="Q549" s="695">
        <v>43164</v>
      </c>
      <c r="R549" s="736">
        <f t="shared" si="140"/>
        <v>9.5238095238095326</v>
      </c>
      <c r="S549" s="802">
        <f>IF(INDEX(Historical!$D$7:$D$1452,MATCH(B549,Historical!$B$7:$B$1452,0))=0,"n/a",(INDEX(Historical!$C$7:$C$1452,MATCH(B549,Historical!$B$7:$B$1452,0))/INDEX(Historical!$D$7:$D$1452,MATCH(B549,Historical!$B$7:$B$1452,0))-1)*100)</f>
        <v>4.9999999999999822</v>
      </c>
      <c r="T549" s="802">
        <f>IF(INDEX(Historical!$F$7:$F$1452,MATCH(B549,Historical!$B$7:$B$1452,0))=0,"n/a",((INDEX(Historical!$C$7:$C$1452,MATCH(B549,Historical!$B$7:$B$1452,0))/INDEX(Historical!$F$7:$F$1452,MATCH(B549,Historical!$B$7:$B$1452,0)))^(1/3)-1)*100)</f>
        <v>11.868894208139679</v>
      </c>
      <c r="U549" s="802">
        <f>IF(INDEX(Historical!$I$7:$I$1452,MATCH(B549,Historical!$B$7:$B$1452,0))=0,"n/a",((INDEX(Historical!$C$7:$C$1452,MATCH(B549,Historical!$B$7:$B$1452,0))/INDEX(Historical!$I$7:$I$1452,MATCH(B549,Historical!$B$7:$B$1452,0)))^(1/5)-1)*100)</f>
        <v>8.4471771197698544</v>
      </c>
      <c r="V549" s="802">
        <f>IF(INDEX(Historical!$O$7:$O$1452,MATCH(B549,Historical!$B$7:$B$1452,0))=0,"n/a",((INDEX(Historical!$C$7:$C$1452,MATCH(B549,Historical!$B$7:$B$1452,0))/INDEX(Historical!$O$7:$O$1452,MATCH(B549,Historical!$B$7:$B$1452,0)))^(1/10)-1)*100)</f>
        <v>13.995211376356664</v>
      </c>
      <c r="W549" s="803">
        <f t="shared" si="141"/>
        <v>0.60357624423168132</v>
      </c>
      <c r="X549" s="804">
        <f t="shared" si="142"/>
        <v>1.7239136979122152</v>
      </c>
      <c r="Y549" s="967"/>
      <c r="Z549" s="745">
        <f t="shared" si="143"/>
        <v>84.403669724770637</v>
      </c>
      <c r="AA549" s="678">
        <f t="shared" si="144"/>
        <v>41.633027522935777</v>
      </c>
      <c r="AB549" s="679">
        <v>12</v>
      </c>
      <c r="AC549" s="959">
        <v>1.0900000000000001</v>
      </c>
      <c r="AD549" s="959">
        <v>0.75</v>
      </c>
      <c r="AE549" s="959">
        <v>4.59</v>
      </c>
      <c r="AF549" s="959">
        <v>5.0199999999999996</v>
      </c>
      <c r="AG549" s="959">
        <v>6.4</v>
      </c>
      <c r="AH549" s="959">
        <v>45.2</v>
      </c>
      <c r="AI549" s="959">
        <v>14.96</v>
      </c>
      <c r="AJ549" s="959">
        <v>4.9000000000000004</v>
      </c>
      <c r="AK549" s="959">
        <v>55.410000000000004</v>
      </c>
      <c r="AL549" s="969">
        <v>6180</v>
      </c>
      <c r="AM549" s="964">
        <v>4.8</v>
      </c>
      <c r="AN549" s="959">
        <v>0</v>
      </c>
      <c r="AO549" s="845">
        <f t="shared" si="145"/>
        <v>-31.158525590473104</v>
      </c>
      <c r="AP549" s="846">
        <f t="shared" si="146"/>
        <v>10.474501932462671</v>
      </c>
      <c r="AQ549" s="680">
        <f t="shared" si="147"/>
        <v>204.77517992057147</v>
      </c>
      <c r="AR549" s="745">
        <f>INDEX(Historical!$C$7:$C$1452,MATCH(B549,Historical!$B$7:$B$1452,0))*IF(AH549="n/a",1.03,IF(AH549&lt;0,1.01,IF(AH549&gt;10,1.1,(1+AH549/100))))</f>
        <v>0.92400000000000004</v>
      </c>
      <c r="AS549" s="678">
        <f t="shared" si="148"/>
        <v>1.0164000000000002</v>
      </c>
      <c r="AT549" s="678">
        <f t="shared" si="153"/>
        <v>1.1180400000000004</v>
      </c>
      <c r="AU549" s="678">
        <f t="shared" si="153"/>
        <v>1.2298440000000006</v>
      </c>
      <c r="AV549" s="678">
        <f t="shared" si="153"/>
        <v>1.3528284000000008</v>
      </c>
      <c r="AW549" s="745">
        <f t="shared" si="149"/>
        <v>5.6411124000000026</v>
      </c>
      <c r="AX549" s="854">
        <f t="shared" si="150"/>
        <v>12.430833847509922</v>
      </c>
      <c r="AY549" s="1090">
        <v>0.94</v>
      </c>
      <c r="AZ549" s="964">
        <v>17.02</v>
      </c>
      <c r="BA549" s="964">
        <v>-15.290000000000001</v>
      </c>
      <c r="BB549" s="964">
        <v>-3.45</v>
      </c>
      <c r="BC549" s="964">
        <v>-1.01</v>
      </c>
      <c r="BE549" s="701">
        <v>2014</v>
      </c>
      <c r="BF549" s="986" t="e">
        <f>#VALUE!</f>
        <v>#VALUE!</v>
      </c>
      <c r="BG549" s="972">
        <v>4.7</v>
      </c>
    </row>
    <row r="550" spans="1:59" ht="11.25" customHeight="1" x14ac:dyDescent="0.2">
      <c r="A550" s="645" t="s">
        <v>303</v>
      </c>
      <c r="B550" s="651" t="s">
        <v>304</v>
      </c>
      <c r="C550" s="1080" t="s">
        <v>4407</v>
      </c>
      <c r="D550" s="1080" t="s">
        <v>4408</v>
      </c>
      <c r="E550" s="835">
        <v>29</v>
      </c>
      <c r="F550" s="554">
        <v>94</v>
      </c>
      <c r="G550" s="554" t="s">
        <v>38</v>
      </c>
      <c r="H550" s="554" t="s">
        <v>38</v>
      </c>
      <c r="I550" s="959">
        <v>48.51</v>
      </c>
      <c r="J550" s="745">
        <f t="shared" si="138"/>
        <v>4.1228612657184094</v>
      </c>
      <c r="K550" s="974">
        <v>0.5</v>
      </c>
      <c r="L550" s="679">
        <v>4</v>
      </c>
      <c r="M550" s="736">
        <f t="shared" si="139"/>
        <v>2</v>
      </c>
      <c r="N550" s="644" t="s">
        <v>108</v>
      </c>
      <c r="O550" s="839">
        <v>0.47499999999999998</v>
      </c>
      <c r="P550" s="958">
        <v>43311</v>
      </c>
      <c r="Q550" s="958">
        <v>43327</v>
      </c>
      <c r="R550" s="736">
        <f t="shared" si="140"/>
        <v>5.2631578947368478</v>
      </c>
      <c r="S550" s="802">
        <f>IF(INDEX(Historical!$D$7:$D$1452,MATCH(B550,Historical!$B$7:$B$1452,0))=0,"n/a",(INDEX(Historical!$C$7:$C$1452,MATCH(B550,Historical!$B$7:$B$1452,0))/INDEX(Historical!$D$7:$D$1452,MATCH(B550,Historical!$B$7:$B$1452,0))-1)*100)</f>
        <v>4.4943820224718989</v>
      </c>
      <c r="T550" s="802">
        <f>IF(INDEX(Historical!$F$7:$F$1452,MATCH(B550,Historical!$B$7:$B$1452,0))=0,"n/a",((INDEX(Historical!$C$7:$C$1452,MATCH(B550,Historical!$B$7:$B$1452,0))/INDEX(Historical!$F$7:$F$1452,MATCH(B550,Historical!$B$7:$B$1452,0)))^(1/3)-1)*100)</f>
        <v>4.0741805351937943</v>
      </c>
      <c r="U550" s="802">
        <f>IF(INDEX(Historical!$I$7:$I$1452,MATCH(B550,Historical!$B$7:$B$1452,0))=0,"n/a",((INDEX(Historical!$C$7:$C$1452,MATCH(B550,Historical!$B$7:$B$1452,0))/INDEX(Historical!$I$7:$I$1452,MATCH(B550,Historical!$B$7:$B$1452,0)))^(1/5)-1)*100)</f>
        <v>3.5804203580214189</v>
      </c>
      <c r="V550" s="802">
        <f>IF(INDEX(Historical!$O$7:$O$1452,MATCH(B550,Historical!$B$7:$B$1452,0))=0,"n/a",((INDEX(Historical!$C$7:$C$1452,MATCH(B550,Historical!$B$7:$B$1452,0))/INDEX(Historical!$O$7:$O$1452,MATCH(B550,Historical!$B$7:$B$1452,0)))^(1/10)-1)*100)</f>
        <v>2.8817850461573702</v>
      </c>
      <c r="W550" s="803">
        <f t="shared" si="141"/>
        <v>1.2424314446338123</v>
      </c>
      <c r="X550" s="804">
        <f t="shared" si="142"/>
        <v>1.0530648111827701</v>
      </c>
      <c r="Y550" s="651"/>
      <c r="Z550" s="745">
        <f t="shared" si="143"/>
        <v>140.84507042253523</v>
      </c>
      <c r="AA550" s="678">
        <f t="shared" si="144"/>
        <v>34.161971830985912</v>
      </c>
      <c r="AB550" s="679">
        <v>12</v>
      </c>
      <c r="AC550" s="959">
        <v>1.42</v>
      </c>
      <c r="AD550" s="959">
        <v>3.43</v>
      </c>
      <c r="AE550" s="959">
        <v>13.36</v>
      </c>
      <c r="AF550" s="959">
        <v>2.21</v>
      </c>
      <c r="AG550" s="959">
        <v>9.8000000000000007</v>
      </c>
      <c r="AH550" s="959">
        <v>0.70000000000000007</v>
      </c>
      <c r="AI550" s="959">
        <v>-9.35</v>
      </c>
      <c r="AJ550" s="959">
        <v>3.4000000000000004</v>
      </c>
      <c r="AK550" s="959">
        <v>10</v>
      </c>
      <c r="AL550" s="969">
        <v>8200</v>
      </c>
      <c r="AM550" s="964">
        <v>0.70000000000000007</v>
      </c>
      <c r="AN550" s="959">
        <v>0.91</v>
      </c>
      <c r="AO550" s="845">
        <f t="shared" si="145"/>
        <v>-26.458690207246086</v>
      </c>
      <c r="AP550" s="846">
        <f t="shared" si="146"/>
        <v>7.7032816237398283</v>
      </c>
      <c r="AQ550" s="680">
        <f t="shared" si="147"/>
        <v>83.179277996513406</v>
      </c>
      <c r="AR550" s="745">
        <f>INDEX(Historical!$C$7:$C$1452,MATCH(B550,Historical!$B$7:$B$1452,0))*IF(AH550="n/a",1.03,IF(AH550&lt;0,1.01,IF(AH550&gt;10,1.1,(1+AH550/100))))</f>
        <v>1.8730199999999997</v>
      </c>
      <c r="AS550" s="678">
        <f t="shared" si="148"/>
        <v>1.8917501999999997</v>
      </c>
      <c r="AT550" s="678">
        <f t="shared" si="153"/>
        <v>2.0809252199999997</v>
      </c>
      <c r="AU550" s="678">
        <f t="shared" si="153"/>
        <v>2.289017742</v>
      </c>
      <c r="AV550" s="678">
        <f t="shared" si="153"/>
        <v>2.5179195162000001</v>
      </c>
      <c r="AW550" s="745">
        <f t="shared" si="149"/>
        <v>10.6526326782</v>
      </c>
      <c r="AX550" s="854">
        <f t="shared" si="150"/>
        <v>21.959663323438466</v>
      </c>
      <c r="AY550" s="1090">
        <v>0.17</v>
      </c>
      <c r="AZ550" s="964">
        <v>33.82</v>
      </c>
      <c r="BA550" s="964">
        <v>-5.7700000000000005</v>
      </c>
      <c r="BB550" s="964">
        <v>-0.03</v>
      </c>
      <c r="BC550" s="964">
        <v>10.36</v>
      </c>
      <c r="BD550" s="739"/>
      <c r="BE550" s="701">
        <v>1990</v>
      </c>
      <c r="BF550" s="986" t="e">
        <f>#VALUE!</f>
        <v>#VALUE!</v>
      </c>
      <c r="BG550" s="972">
        <v>4.7</v>
      </c>
    </row>
    <row r="551" spans="1:59" ht="11.25" customHeight="1" x14ac:dyDescent="0.2">
      <c r="A551" s="645" t="s">
        <v>4150</v>
      </c>
      <c r="B551" s="651" t="s">
        <v>3918</v>
      </c>
      <c r="C551" s="1080" t="s">
        <v>129</v>
      </c>
      <c r="D551" s="1080" t="s">
        <v>194</v>
      </c>
      <c r="E551" s="835">
        <v>5</v>
      </c>
      <c r="F551" s="554">
        <v>848</v>
      </c>
      <c r="G551" s="554" t="s">
        <v>107</v>
      </c>
      <c r="H551" s="554" t="s">
        <v>107</v>
      </c>
      <c r="I551" s="966">
        <v>18.489999999999998</v>
      </c>
      <c r="J551" s="745">
        <f t="shared" si="138"/>
        <v>3.4613304488912928</v>
      </c>
      <c r="K551" s="968">
        <v>0.16</v>
      </c>
      <c r="L551" s="679">
        <v>4</v>
      </c>
      <c r="M551" s="736">
        <f t="shared" si="139"/>
        <v>0.64</v>
      </c>
      <c r="N551" s="644" t="s">
        <v>229</v>
      </c>
      <c r="O551" s="838">
        <v>0.15</v>
      </c>
      <c r="P551" s="958">
        <v>43413</v>
      </c>
      <c r="Q551" s="958">
        <v>43427</v>
      </c>
      <c r="R551" s="736">
        <f t="shared" si="140"/>
        <v>6.6666666666666732</v>
      </c>
      <c r="S551" s="802">
        <f>IF(INDEX(Historical!$D$7:$D$1452,MATCH(B551,Historical!$B$7:$B$1452,0))=0,"n/a",(INDEX(Historical!$C$7:$C$1452,MATCH(B551,Historical!$B$7:$B$1452,0))/INDEX(Historical!$D$7:$D$1452,MATCH(B551,Historical!$B$7:$B$1452,0))-1)*100)</f>
        <v>61.538461538461519</v>
      </c>
      <c r="T551" s="802">
        <f>IF(INDEX(Historical!$F$7:$F$1452,MATCH(B551,Historical!$B$7:$B$1452,0))=0,"n/a",((INDEX(Historical!$C$7:$C$1452,MATCH(B551,Historical!$B$7:$B$1452,0))/INDEX(Historical!$F$7:$F$1452,MATCH(B551,Historical!$B$7:$B$1452,0)))^(1/3)-1)*100)</f>
        <v>141.01422641752296</v>
      </c>
      <c r="U551" s="802" t="str">
        <f>IF(INDEX(Historical!$I$7:$I$1452,MATCH(B551,Historical!$B$7:$B$1452,0))=0,"n/a",((INDEX(Historical!$C$7:$C$1452,MATCH(B551,Historical!$B$7:$B$1452,0))/INDEX(Historical!$I$7:$I$1452,MATCH(B551,Historical!$B$7:$B$1452,0)))^(1/5)-1)*100)</f>
        <v>n/a</v>
      </c>
      <c r="V551" s="802" t="str">
        <f>IF(INDEX(Historical!$O$7:$O$1452,MATCH(B551,Historical!$B$7:$B$1452,0))=0,"n/a",((INDEX(Historical!$C$7:$C$1452,MATCH(B551,Historical!$B$7:$B$1452,0))/INDEX(Historical!$O$7:$O$1452,MATCH(B551,Historical!$B$7:$B$1452,0)))^(1/10)-1)*100)</f>
        <v>n/a</v>
      </c>
      <c r="W551" s="803" t="str">
        <f t="shared" si="141"/>
        <v>n/a</v>
      </c>
      <c r="X551" s="804" t="str">
        <f t="shared" si="142"/>
        <v>n/a</v>
      </c>
      <c r="Y551" s="651" t="s">
        <v>4072</v>
      </c>
      <c r="Z551" s="745">
        <f t="shared" si="143"/>
        <v>17.112299465240639</v>
      </c>
      <c r="AA551" s="678">
        <f t="shared" si="144"/>
        <v>4.9438502673796787</v>
      </c>
      <c r="AB551" s="679">
        <v>12</v>
      </c>
      <c r="AC551" s="959">
        <v>3.74</v>
      </c>
      <c r="AD551" s="959" t="s">
        <v>138</v>
      </c>
      <c r="AE551" s="959">
        <v>1.05</v>
      </c>
      <c r="AF551" s="959">
        <v>2.37</v>
      </c>
      <c r="AG551" s="959">
        <v>23.1</v>
      </c>
      <c r="AH551" s="959">
        <v>-16.7</v>
      </c>
      <c r="AI551" s="959" t="s">
        <v>138</v>
      </c>
      <c r="AJ551" s="959">
        <v>77.100000000000009</v>
      </c>
      <c r="AK551" s="959" t="s">
        <v>138</v>
      </c>
      <c r="AL551" s="969">
        <v>206.9</v>
      </c>
      <c r="AM551" s="964">
        <v>35.85</v>
      </c>
      <c r="AN551" s="959">
        <v>0</v>
      </c>
      <c r="AO551" s="845" t="str">
        <f t="shared" si="145"/>
        <v>n/a</v>
      </c>
      <c r="AP551" s="846" t="str">
        <f t="shared" si="146"/>
        <v>n/a</v>
      </c>
      <c r="AQ551" s="680">
        <f t="shared" si="147"/>
        <v>-27.836835701031461</v>
      </c>
      <c r="AR551" s="745">
        <f>INDEX(Historical!$C$7:$C$1452,MATCH(B551,Historical!$B$7:$B$1452,0))*IF(AH551="n/a",1.03,IF(AH551&lt;0,1.01,IF(AH551&gt;10,1.1,(1+AH551/100))))</f>
        <v>0.42419999999999997</v>
      </c>
      <c r="AS551" s="678">
        <f t="shared" si="148"/>
        <v>0.43692599999999998</v>
      </c>
      <c r="AT551" s="678">
        <f t="shared" si="153"/>
        <v>0.45003377999999999</v>
      </c>
      <c r="AU551" s="678">
        <f t="shared" si="153"/>
        <v>0.46353479340000003</v>
      </c>
      <c r="AV551" s="678">
        <f t="shared" si="153"/>
        <v>0.47744083720200003</v>
      </c>
      <c r="AW551" s="745">
        <f t="shared" si="149"/>
        <v>2.252135410602</v>
      </c>
      <c r="AX551" s="854">
        <f t="shared" si="150"/>
        <v>12.180288862098433</v>
      </c>
      <c r="AY551" s="1090">
        <v>1.72</v>
      </c>
      <c r="AZ551" s="964">
        <v>44.91</v>
      </c>
      <c r="BA551" s="964">
        <v>-31.580000000000002</v>
      </c>
      <c r="BB551" s="964">
        <v>-15.98</v>
      </c>
      <c r="BC551" s="964">
        <v>-14.87</v>
      </c>
      <c r="BE551" s="701">
        <v>2014</v>
      </c>
      <c r="BF551" s="986" t="e">
        <f>#VALUE!</f>
        <v>#VALUE!</v>
      </c>
      <c r="BG551" s="972">
        <v>13.200000000000001</v>
      </c>
    </row>
    <row r="552" spans="1:59" ht="11.25" customHeight="1" x14ac:dyDescent="0.2">
      <c r="A552" s="667" t="s">
        <v>4184</v>
      </c>
      <c r="B552" s="651" t="s">
        <v>4185</v>
      </c>
      <c r="C552" s="1080" t="s">
        <v>109</v>
      </c>
      <c r="D552" s="1080" t="s">
        <v>4427</v>
      </c>
      <c r="E552" s="835">
        <v>6</v>
      </c>
      <c r="F552" s="554">
        <v>758</v>
      </c>
      <c r="G552" s="554" t="s">
        <v>107</v>
      </c>
      <c r="H552" s="554" t="s">
        <v>107</v>
      </c>
      <c r="I552" s="966">
        <v>34.590000000000003</v>
      </c>
      <c r="J552" s="745">
        <f t="shared" si="138"/>
        <v>3.0066493206128935</v>
      </c>
      <c r="K552" s="968">
        <v>0.26</v>
      </c>
      <c r="L552" s="679">
        <v>4</v>
      </c>
      <c r="M552" s="736">
        <f t="shared" si="139"/>
        <v>1.04</v>
      </c>
      <c r="N552" s="644" t="s">
        <v>150</v>
      </c>
      <c r="O552" s="838">
        <v>0.25</v>
      </c>
      <c r="P552" s="958">
        <v>43433</v>
      </c>
      <c r="Q552" s="958">
        <v>43448</v>
      </c>
      <c r="R552" s="736">
        <f t="shared" si="140"/>
        <v>4.0000000000000036</v>
      </c>
      <c r="S552" s="802">
        <f>IF(INDEX(Historical!$D$7:$D$1452,MATCH(B552,Historical!$B$7:$B$1452,0))=0,"n/a",(INDEX(Historical!$C$7:$C$1452,MATCH(B552,Historical!$B$7:$B$1452,0))/INDEX(Historical!$D$7:$D$1452,MATCH(B552,Historical!$B$7:$B$1452,0))-1)*100)</f>
        <v>2.2222222222222143</v>
      </c>
      <c r="T552" s="802">
        <f>IF(INDEX(Historical!$F$7:$F$1452,MATCH(B552,Historical!$B$7:$B$1452,0))=0,"n/a",((INDEX(Historical!$C$7:$C$1452,MATCH(B552,Historical!$B$7:$B$1452,0))/INDEX(Historical!$F$7:$F$1452,MATCH(B552,Historical!$B$7:$B$1452,0)))^(1/3)-1)*100)</f>
        <v>3.0788379107201225</v>
      </c>
      <c r="U552" s="802">
        <f>IF(INDEX(Historical!$I$7:$I$1452,MATCH(B552,Historical!$B$7:$B$1452,0))=0,"n/a",((INDEX(Historical!$C$7:$C$1452,MATCH(B552,Historical!$B$7:$B$1452,0))/INDEX(Historical!$I$7:$I$1452,MATCH(B552,Historical!$B$7:$B$1452,0)))^(1/5)-1)*100)</f>
        <v>2.8346722100213606</v>
      </c>
      <c r="V552" s="802">
        <f>IF(INDEX(Historical!$O$7:$O$1452,MATCH(B552,Historical!$B$7:$B$1452,0))=0,"n/a",((INDEX(Historical!$C$7:$C$1452,MATCH(B552,Historical!$B$7:$B$1452,0))/INDEX(Historical!$O$7:$O$1452,MATCH(B552,Historical!$B$7:$B$1452,0)))^(1/10)-1)*100)</f>
        <v>1.5350702437255892</v>
      </c>
      <c r="W552" s="803">
        <f t="shared" si="141"/>
        <v>1.8466074901834197</v>
      </c>
      <c r="X552" s="804">
        <f t="shared" si="142"/>
        <v>0.70866805250534015</v>
      </c>
      <c r="Y552" s="967" t="s">
        <v>4072</v>
      </c>
      <c r="Z552" s="745">
        <f t="shared" si="143"/>
        <v>43.153526970954353</v>
      </c>
      <c r="AA552" s="678">
        <f t="shared" si="144"/>
        <v>14.352697095435685</v>
      </c>
      <c r="AB552" s="679">
        <v>12</v>
      </c>
      <c r="AC552" s="959">
        <v>2.41</v>
      </c>
      <c r="AD552" s="959">
        <v>2.87</v>
      </c>
      <c r="AE552" s="959">
        <v>4.6399999999999997</v>
      </c>
      <c r="AF552" s="959">
        <v>1.52</v>
      </c>
      <c r="AG552" s="959">
        <v>10.5</v>
      </c>
      <c r="AH552" s="959">
        <v>9.7000000000000011</v>
      </c>
      <c r="AI552" s="959">
        <v>3.0300000000000002</v>
      </c>
      <c r="AJ552" s="959">
        <v>4</v>
      </c>
      <c r="AK552" s="959">
        <v>5</v>
      </c>
      <c r="AL552" s="969">
        <v>1550</v>
      </c>
      <c r="AM552" s="964">
        <v>0.3</v>
      </c>
      <c r="AN552" s="959">
        <v>0.18</v>
      </c>
      <c r="AO552" s="845">
        <f t="shared" si="145"/>
        <v>-8.5113755648014315</v>
      </c>
      <c r="AP552" s="846">
        <f t="shared" si="146"/>
        <v>5.8413215306342536</v>
      </c>
      <c r="AQ552" s="680">
        <f t="shared" si="147"/>
        <v>-1.5315062569368765</v>
      </c>
      <c r="AR552" s="745">
        <f>INDEX(Historical!$C$7:$C$1452,MATCH(B552,Historical!$B$7:$B$1452,0))*IF(AH552="n/a",1.03,IF(AH552&lt;0,1.01,IF(AH552&gt;10,1.1,(1+AH552/100))))</f>
        <v>1.0092399999999999</v>
      </c>
      <c r="AS552" s="678">
        <f t="shared" si="148"/>
        <v>1.0398199719999999</v>
      </c>
      <c r="AT552" s="678">
        <f t="shared" si="153"/>
        <v>1.0918109705999999</v>
      </c>
      <c r="AU552" s="678">
        <f t="shared" si="153"/>
        <v>1.1464015191299999</v>
      </c>
      <c r="AV552" s="678">
        <f t="shared" si="153"/>
        <v>1.2037215950864999</v>
      </c>
      <c r="AW552" s="745">
        <f t="shared" si="149"/>
        <v>5.4909940568164997</v>
      </c>
      <c r="AX552" s="854">
        <f t="shared" si="150"/>
        <v>15.87451302924689</v>
      </c>
      <c r="AY552" s="1090">
        <v>0.88</v>
      </c>
      <c r="AZ552" s="964">
        <v>13.930000000000001</v>
      </c>
      <c r="BA552" s="964">
        <v>-17.41</v>
      </c>
      <c r="BB552" s="964">
        <v>-5.41</v>
      </c>
      <c r="BC552" s="964">
        <v>-9</v>
      </c>
      <c r="BE552" s="701">
        <v>2013</v>
      </c>
      <c r="BF552" s="986" t="e">
        <f>#VALUE!</f>
        <v>#VALUE!</v>
      </c>
      <c r="BG552" s="972">
        <v>1.0999999999999999</v>
      </c>
    </row>
    <row r="553" spans="1:59" ht="11.25" customHeight="1" x14ac:dyDescent="0.2">
      <c r="A553" s="566" t="s">
        <v>1505</v>
      </c>
      <c r="B553" s="651" t="s">
        <v>1506</v>
      </c>
      <c r="C553" s="1080" t="s">
        <v>124</v>
      </c>
      <c r="D553" s="1080" t="s">
        <v>4454</v>
      </c>
      <c r="E553" s="835">
        <v>8</v>
      </c>
      <c r="F553" s="554">
        <v>445</v>
      </c>
      <c r="G553" s="554" t="s">
        <v>107</v>
      </c>
      <c r="H553" s="554" t="s">
        <v>107</v>
      </c>
      <c r="I553" s="966">
        <v>58.92</v>
      </c>
      <c r="J553" s="745">
        <f t="shared" si="138"/>
        <v>2.7834351663272234</v>
      </c>
      <c r="K553" s="968">
        <v>0.41</v>
      </c>
      <c r="L553" s="679">
        <v>4</v>
      </c>
      <c r="M553" s="736">
        <f t="shared" si="139"/>
        <v>1.64</v>
      </c>
      <c r="N553" s="644" t="s">
        <v>1007</v>
      </c>
      <c r="O553" s="838">
        <v>0.37</v>
      </c>
      <c r="P553" s="695">
        <v>43146</v>
      </c>
      <c r="Q553" s="695">
        <v>43161</v>
      </c>
      <c r="R553" s="736">
        <f t="shared" si="140"/>
        <v>10.810810810810805</v>
      </c>
      <c r="S553" s="802">
        <f>IF(INDEX(Historical!$D$7:$D$1452,MATCH(B553,Historical!$B$7:$B$1452,0))=0,"n/a",(INDEX(Historical!$C$7:$C$1452,MATCH(B553,Historical!$B$7:$B$1452,0))/INDEX(Historical!$D$7:$D$1452,MATCH(B553,Historical!$B$7:$B$1452,0))-1)*100)</f>
        <v>12.12121212121211</v>
      </c>
      <c r="T553" s="802">
        <f>IF(INDEX(Historical!$F$7:$F$1452,MATCH(B553,Historical!$B$7:$B$1452,0))=0,"n/a",((INDEX(Historical!$C$7:$C$1452,MATCH(B553,Historical!$B$7:$B$1452,0))/INDEX(Historical!$F$7:$F$1452,MATCH(B553,Historical!$B$7:$B$1452,0)))^(1/3)-1)*100)</f>
        <v>13.21062322933404</v>
      </c>
      <c r="U553" s="802">
        <f>IF(INDEX(Historical!$I$7:$I$1452,MATCH(B553,Historical!$B$7:$B$1452,0))=0,"n/a",((INDEX(Historical!$C$7:$C$1452,MATCH(B553,Historical!$B$7:$B$1452,0))/INDEX(Historical!$I$7:$I$1452,MATCH(B553,Historical!$B$7:$B$1452,0)))^(1/5)-1)*100)</f>
        <v>25.257602729679007</v>
      </c>
      <c r="V553" s="802">
        <f>IF(INDEX(Historical!$O$7:$O$1452,MATCH(B553,Historical!$B$7:$B$1452,0))=0,"n/a",((INDEX(Historical!$C$7:$C$1452,MATCH(B553,Historical!$B$7:$B$1452,0))/INDEX(Historical!$O$7:$O$1452,MATCH(B553,Historical!$B$7:$B$1452,0)))^(1/10)-1)*100)</f>
        <v>13.977774396531363</v>
      </c>
      <c r="W553" s="803">
        <f t="shared" si="141"/>
        <v>1.8069831443228026</v>
      </c>
      <c r="X553" s="804">
        <f t="shared" si="142"/>
        <v>2.0702953057113942</v>
      </c>
      <c r="Y553" s="770"/>
      <c r="Z553" s="745">
        <f t="shared" si="143"/>
        <v>75.925925925925924</v>
      </c>
      <c r="AA553" s="678">
        <f t="shared" si="144"/>
        <v>27.277777777777775</v>
      </c>
      <c r="AB553" s="679">
        <v>12</v>
      </c>
      <c r="AC553" s="959">
        <v>2.16</v>
      </c>
      <c r="AD553" s="959">
        <v>5.46</v>
      </c>
      <c r="AE553" s="959">
        <v>0.96</v>
      </c>
      <c r="AF553" s="959">
        <v>2.4900000000000002</v>
      </c>
      <c r="AG553" s="959">
        <v>10.5</v>
      </c>
      <c r="AH553" s="959">
        <v>1</v>
      </c>
      <c r="AI553" s="959">
        <v>24.88</v>
      </c>
      <c r="AJ553" s="959">
        <v>12.2</v>
      </c>
      <c r="AK553" s="959">
        <v>5</v>
      </c>
      <c r="AL553" s="969">
        <v>1000</v>
      </c>
      <c r="AM553" s="964">
        <v>0.5</v>
      </c>
      <c r="AN553" s="959">
        <v>0.63</v>
      </c>
      <c r="AO553" s="845">
        <f t="shared" si="145"/>
        <v>0.7632601182284553</v>
      </c>
      <c r="AP553" s="846">
        <f t="shared" si="146"/>
        <v>28.04103789600623</v>
      </c>
      <c r="AQ553" s="680">
        <f t="shared" si="147"/>
        <v>73.745237078336643</v>
      </c>
      <c r="AR553" s="745">
        <f>INDEX(Historical!$C$7:$C$1452,MATCH(B553,Historical!$B$7:$B$1452,0))*IF(AH553="n/a",1.03,IF(AH553&lt;0,1.01,IF(AH553&gt;10,1.1,(1+AH553/100))))</f>
        <v>1.4947999999999999</v>
      </c>
      <c r="AS553" s="678">
        <f t="shared" si="148"/>
        <v>1.64428</v>
      </c>
      <c r="AT553" s="678">
        <f t="shared" si="153"/>
        <v>1.726494</v>
      </c>
      <c r="AU553" s="678">
        <f t="shared" si="153"/>
        <v>1.8128187</v>
      </c>
      <c r="AV553" s="678">
        <f t="shared" si="153"/>
        <v>1.9034596350000001</v>
      </c>
      <c r="AW553" s="745">
        <f t="shared" si="149"/>
        <v>8.5818523350000007</v>
      </c>
      <c r="AX553" s="854">
        <f t="shared" si="150"/>
        <v>14.565261939918534</v>
      </c>
      <c r="AY553" s="1090">
        <v>1.0900000000000001</v>
      </c>
      <c r="AZ553" s="964">
        <v>3.73</v>
      </c>
      <c r="BA553" s="964">
        <v>-38.72</v>
      </c>
      <c r="BB553" s="964">
        <v>-16.48</v>
      </c>
      <c r="BC553" s="964">
        <v>-27.26</v>
      </c>
      <c r="BE553" s="701">
        <v>2011</v>
      </c>
      <c r="BF553" s="986" t="e">
        <f>#VALUE!</f>
        <v>#VALUE!</v>
      </c>
      <c r="BG553" s="972">
        <v>4.7</v>
      </c>
    </row>
    <row r="554" spans="1:59" ht="11.25" customHeight="1" x14ac:dyDescent="0.2">
      <c r="A554" s="645" t="s">
        <v>1507</v>
      </c>
      <c r="B554" s="651" t="s">
        <v>1508</v>
      </c>
      <c r="C554" s="1080" t="s">
        <v>4277</v>
      </c>
      <c r="D554" s="1080" t="s">
        <v>4406</v>
      </c>
      <c r="E554" s="835">
        <v>6</v>
      </c>
      <c r="F554" s="554">
        <v>730</v>
      </c>
      <c r="G554" s="554" t="s">
        <v>107</v>
      </c>
      <c r="H554" s="554" t="s">
        <v>107</v>
      </c>
      <c r="I554" s="966">
        <v>59.67</v>
      </c>
      <c r="J554" s="745">
        <f t="shared" si="138"/>
        <v>2.6814144461203284</v>
      </c>
      <c r="K554" s="968">
        <v>0.4</v>
      </c>
      <c r="L554" s="679">
        <v>4</v>
      </c>
      <c r="M554" s="736">
        <f t="shared" si="139"/>
        <v>1.6</v>
      </c>
      <c r="N554" s="644" t="s">
        <v>287</v>
      </c>
      <c r="O554" s="838">
        <v>0.2</v>
      </c>
      <c r="P554" s="958">
        <v>43286</v>
      </c>
      <c r="Q554" s="958">
        <v>43307</v>
      </c>
      <c r="R554" s="736">
        <f t="shared" si="140"/>
        <v>100</v>
      </c>
      <c r="S554" s="802">
        <f>IF(INDEX(Historical!$D$7:$D$1452,MATCH(B554,Historical!$B$7:$B$1452,0))=0,"n/a",(INDEX(Historical!$C$7:$C$1452,MATCH(B554,Historical!$B$7:$B$1452,0))/INDEX(Historical!$D$7:$D$1452,MATCH(B554,Historical!$B$7:$B$1452,0))-1)*100)</f>
        <v>5.4054054054054168</v>
      </c>
      <c r="T554" s="802">
        <f>IF(INDEX(Historical!$F$7:$F$1452,MATCH(B554,Historical!$B$7:$B$1452,0))=0,"n/a",((INDEX(Historical!$C$7:$C$1452,MATCH(B554,Historical!$B$7:$B$1452,0))/INDEX(Historical!$F$7:$F$1452,MATCH(B554,Historical!$B$7:$B$1452,0)))^(1/3)-1)*100)</f>
        <v>7.3786693294802586</v>
      </c>
      <c r="U554" s="802" t="str">
        <f>IF(INDEX(Historical!$I$7:$I$1452,MATCH(B554,Historical!$B$7:$B$1452,0))=0,"n/a",((INDEX(Historical!$C$7:$C$1452,MATCH(B554,Historical!$B$7:$B$1452,0))/INDEX(Historical!$I$7:$I$1452,MATCH(B554,Historical!$B$7:$B$1452,0)))^(1/5)-1)*100)</f>
        <v>n/a</v>
      </c>
      <c r="V554" s="802" t="str">
        <f>IF(INDEX(Historical!$O$7:$O$1452,MATCH(B554,Historical!$B$7:$B$1452,0))=0,"n/a",((INDEX(Historical!$C$7:$C$1452,MATCH(B554,Historical!$B$7:$B$1452,0))/INDEX(Historical!$O$7:$O$1452,MATCH(B554,Historical!$B$7:$B$1452,0)))^(1/10)-1)*100)</f>
        <v>n/a</v>
      </c>
      <c r="W554" s="803" t="str">
        <f t="shared" si="141"/>
        <v>n/a</v>
      </c>
      <c r="X554" s="804" t="str">
        <f t="shared" si="142"/>
        <v>n/a</v>
      </c>
      <c r="Y554" s="770" t="s">
        <v>4042</v>
      </c>
      <c r="Z554" s="745">
        <f t="shared" si="143"/>
        <v>38.186157517899758</v>
      </c>
      <c r="AA554" s="678">
        <f t="shared" si="144"/>
        <v>14.24105011933174</v>
      </c>
      <c r="AB554" s="679">
        <v>4</v>
      </c>
      <c r="AC554" s="959">
        <v>4.1900000000000004</v>
      </c>
      <c r="AD554" s="959">
        <v>0.83</v>
      </c>
      <c r="AE554" s="959">
        <v>2.5299999999999998</v>
      </c>
      <c r="AF554" s="959">
        <v>10.06</v>
      </c>
      <c r="AG554" s="959">
        <v>14.6</v>
      </c>
      <c r="AH554" s="959">
        <v>86.8</v>
      </c>
      <c r="AI554" s="959">
        <v>11.33</v>
      </c>
      <c r="AJ554" s="959">
        <v>19.8</v>
      </c>
      <c r="AK554" s="959">
        <v>17.2</v>
      </c>
      <c r="AL554" s="969">
        <v>15560</v>
      </c>
      <c r="AM554" s="964">
        <v>0.19</v>
      </c>
      <c r="AN554" s="959">
        <v>1.17</v>
      </c>
      <c r="AO554" s="845" t="str">
        <f t="shared" si="145"/>
        <v>n/a</v>
      </c>
      <c r="AP554" s="846" t="str">
        <f t="shared" si="146"/>
        <v>n/a</v>
      </c>
      <c r="AQ554" s="680">
        <f t="shared" si="147"/>
        <v>152.33572363506988</v>
      </c>
      <c r="AR554" s="745">
        <f>INDEX(Historical!$C$7:$C$1452,MATCH(B554,Historical!$B$7:$B$1452,0))*IF(AH554="n/a",1.03,IF(AH554&lt;0,1.01,IF(AH554&gt;10,1.1,(1+AH554/100))))</f>
        <v>0.8580000000000001</v>
      </c>
      <c r="AS554" s="678">
        <f t="shared" si="148"/>
        <v>0.94380000000000019</v>
      </c>
      <c r="AT554" s="678">
        <f t="shared" si="153"/>
        <v>1.0381800000000003</v>
      </c>
      <c r="AU554" s="678">
        <f t="shared" si="153"/>
        <v>1.1419980000000005</v>
      </c>
      <c r="AV554" s="678">
        <f t="shared" si="153"/>
        <v>1.2561978000000007</v>
      </c>
      <c r="AW554" s="745">
        <f t="shared" si="149"/>
        <v>5.2381758000000023</v>
      </c>
      <c r="AX554" s="854">
        <f t="shared" si="150"/>
        <v>8.7785751633986973</v>
      </c>
      <c r="AY554" s="1090">
        <v>1.32</v>
      </c>
      <c r="AZ554" s="964">
        <v>14.75</v>
      </c>
      <c r="BA554" s="964">
        <v>-32.25</v>
      </c>
      <c r="BB554" s="964">
        <v>-14.899999999999999</v>
      </c>
      <c r="BC554" s="964">
        <v>-19.7</v>
      </c>
      <c r="BE554" s="701">
        <v>2013</v>
      </c>
      <c r="BF554" s="986" t="e">
        <f>#VALUE!</f>
        <v>#VALUE!</v>
      </c>
      <c r="BG554" s="972">
        <v>3.1</v>
      </c>
    </row>
    <row r="555" spans="1:59" ht="11.25" customHeight="1" x14ac:dyDescent="0.2">
      <c r="A555" s="566" t="s">
        <v>704</v>
      </c>
      <c r="B555" s="651" t="s">
        <v>705</v>
      </c>
      <c r="C555" s="1080" t="s">
        <v>132</v>
      </c>
      <c r="D555" s="1080" t="s">
        <v>4428</v>
      </c>
      <c r="E555" s="835">
        <v>23</v>
      </c>
      <c r="F555" s="554">
        <v>146</v>
      </c>
      <c r="G555" s="554" t="s">
        <v>38</v>
      </c>
      <c r="H555" s="554" t="s">
        <v>38</v>
      </c>
      <c r="I555" s="959">
        <v>45.67</v>
      </c>
      <c r="J555" s="745">
        <f t="shared" si="138"/>
        <v>2.5618567987738117</v>
      </c>
      <c r="K555" s="974">
        <v>0.29249999999999998</v>
      </c>
      <c r="L555" s="679">
        <v>4</v>
      </c>
      <c r="M555" s="736">
        <f t="shared" si="139"/>
        <v>1.17</v>
      </c>
      <c r="N555" s="644" t="s">
        <v>165</v>
      </c>
      <c r="O555" s="839">
        <v>0.27250000000000002</v>
      </c>
      <c r="P555" s="958">
        <v>43363</v>
      </c>
      <c r="Q555" s="958">
        <v>43374</v>
      </c>
      <c r="R555" s="736">
        <f t="shared" si="140"/>
        <v>7.339449541284389</v>
      </c>
      <c r="S555" s="802">
        <f>IF(INDEX(Historical!$D$7:$D$1452,MATCH(B555,Historical!$B$7:$B$1452,0))=0,"n/a",(INDEX(Historical!$C$7:$C$1452,MATCH(B555,Historical!$B$7:$B$1452,0))/INDEX(Historical!$D$7:$D$1452,MATCH(B555,Historical!$B$7:$B$1452,0))-1)*100)</f>
        <v>6.4102564102564319</v>
      </c>
      <c r="T555" s="802">
        <f>IF(INDEX(Historical!$F$7:$F$1452,MATCH(B555,Historical!$B$7:$B$1452,0))=0,"n/a",((INDEX(Historical!$C$7:$C$1452,MATCH(B555,Historical!$B$7:$B$1452,0))/INDEX(Historical!$F$7:$F$1452,MATCH(B555,Historical!$B$7:$B$1452,0)))^(1/3)-1)*100)</f>
        <v>6.6614123873832254</v>
      </c>
      <c r="U555" s="802">
        <f>IF(INDEX(Historical!$I$7:$I$1452,MATCH(B555,Historical!$B$7:$B$1452,0))=0,"n/a",((INDEX(Historical!$C$7:$C$1452,MATCH(B555,Historical!$B$7:$B$1452,0))/INDEX(Historical!$I$7:$I$1452,MATCH(B555,Historical!$B$7:$B$1452,0)))^(1/5)-1)*100)</f>
        <v>6.1449840310751513</v>
      </c>
      <c r="V555" s="802">
        <f>IF(INDEX(Historical!$O$7:$O$1452,MATCH(B555,Historical!$B$7:$B$1452,0))=0,"n/a",((INDEX(Historical!$C$7:$C$1452,MATCH(B555,Historical!$B$7:$B$1452,0))/INDEX(Historical!$O$7:$O$1452,MATCH(B555,Historical!$B$7:$B$1452,0)))^(1/10)-1)*100)</f>
        <v>7.430283073138888</v>
      </c>
      <c r="W555" s="803">
        <f t="shared" si="141"/>
        <v>0.8270188323362534</v>
      </c>
      <c r="X555" s="804">
        <f t="shared" si="142"/>
        <v>0.20016234628909288</v>
      </c>
      <c r="Y555" s="759"/>
      <c r="Z555" s="745">
        <f t="shared" si="143"/>
        <v>22.159090909090907</v>
      </c>
      <c r="AA555" s="678">
        <f t="shared" si="144"/>
        <v>8.6496212121212128</v>
      </c>
      <c r="AB555" s="679">
        <v>9</v>
      </c>
      <c r="AC555" s="639">
        <v>5.28</v>
      </c>
      <c r="AD555" s="639">
        <v>1.44</v>
      </c>
      <c r="AE555" s="639">
        <v>1.5</v>
      </c>
      <c r="AF555" s="959">
        <v>2.84</v>
      </c>
      <c r="AG555" s="959">
        <v>16.400000000000002</v>
      </c>
      <c r="AH555" s="959">
        <v>245.1</v>
      </c>
      <c r="AI555" s="959">
        <v>6.83</v>
      </c>
      <c r="AJ555" s="639">
        <v>30.7</v>
      </c>
      <c r="AK555" s="639">
        <v>6</v>
      </c>
      <c r="AL555" s="654">
        <v>4360</v>
      </c>
      <c r="AM555" s="649">
        <v>1</v>
      </c>
      <c r="AN555" s="959">
        <v>1.03</v>
      </c>
      <c r="AO555" s="845">
        <f t="shared" si="145"/>
        <v>5.721961772774975E-2</v>
      </c>
      <c r="AP555" s="846">
        <f t="shared" si="146"/>
        <v>8.7068408298489626</v>
      </c>
      <c r="AQ555" s="680">
        <f t="shared" si="147"/>
        <v>4.4880093969834833</v>
      </c>
      <c r="AR555" s="745">
        <f>INDEX(Historical!$C$7:$C$1452,MATCH(B555,Historical!$B$7:$B$1452,0))*IF(AH555="n/a",1.03,IF(AH555&lt;0,1.01,IF(AH555&gt;10,1.1,(1+AH555/100))))</f>
        <v>1.1412500000000001</v>
      </c>
      <c r="AS555" s="678">
        <f t="shared" si="148"/>
        <v>1.219197375</v>
      </c>
      <c r="AT555" s="678">
        <f t="shared" si="153"/>
        <v>1.2923492175000002</v>
      </c>
      <c r="AU555" s="678">
        <f t="shared" si="153"/>
        <v>1.3698901705500002</v>
      </c>
      <c r="AV555" s="678">
        <f t="shared" si="153"/>
        <v>1.4520835807830001</v>
      </c>
      <c r="AW555" s="745">
        <f t="shared" si="149"/>
        <v>6.4747703438330007</v>
      </c>
      <c r="AX555" s="854">
        <f t="shared" si="150"/>
        <v>14.177294381066346</v>
      </c>
      <c r="AY555" s="1090">
        <v>0.25</v>
      </c>
      <c r="AZ555" s="964">
        <v>28.470000000000002</v>
      </c>
      <c r="BA555" s="964">
        <v>-11.89</v>
      </c>
      <c r="BB555" s="964">
        <v>-3.8699999999999997</v>
      </c>
      <c r="BC555" s="964">
        <v>1.8800000000000001</v>
      </c>
      <c r="BE555" s="701">
        <v>1996</v>
      </c>
      <c r="BF555" s="986" t="e">
        <f>#VALUE!</f>
        <v>#VALUE!</v>
      </c>
      <c r="BG555" s="972">
        <v>5.7</v>
      </c>
    </row>
    <row r="556" spans="1:59" ht="11.25" customHeight="1" x14ac:dyDescent="0.2">
      <c r="A556" s="971" t="s">
        <v>4463</v>
      </c>
      <c r="B556" s="651" t="s">
        <v>3922</v>
      </c>
      <c r="C556" s="1080" t="s">
        <v>4431</v>
      </c>
      <c r="D556" s="1080" t="s">
        <v>526</v>
      </c>
      <c r="E556" s="835">
        <v>5</v>
      </c>
      <c r="F556" s="554">
        <v>847</v>
      </c>
      <c r="G556" s="554" t="s">
        <v>107</v>
      </c>
      <c r="H556" s="554" t="s">
        <v>107</v>
      </c>
      <c r="I556" s="966">
        <v>11.57</v>
      </c>
      <c r="J556" s="745">
        <f t="shared" si="138"/>
        <v>13.13742437337943</v>
      </c>
      <c r="K556" s="968">
        <v>0.38</v>
      </c>
      <c r="L556" s="679">
        <v>4</v>
      </c>
      <c r="M556" s="736">
        <f t="shared" si="139"/>
        <v>1.52</v>
      </c>
      <c r="N556" s="644" t="s">
        <v>329</v>
      </c>
      <c r="O556" s="838">
        <v>0.37</v>
      </c>
      <c r="P556" s="958">
        <v>43412</v>
      </c>
      <c r="Q556" s="958">
        <v>43424</v>
      </c>
      <c r="R556" s="736">
        <f t="shared" si="140"/>
        <v>2.7027027027027053</v>
      </c>
      <c r="S556" s="802">
        <f>IF(INDEX(Historical!$D$7:$D$1452,MATCH(B556,Historical!$B$7:$B$1452,0))=0,"n/a",(INDEX(Historical!$C$7:$C$1452,MATCH(B556,Historical!$B$7:$B$1452,0))/INDEX(Historical!$D$7:$D$1452,MATCH(B556,Historical!$B$7:$B$1452,0))-1)*100)</f>
        <v>5.9701492537313383</v>
      </c>
      <c r="T556" s="802">
        <f>IF(INDEX(Historical!$F$7:$F$1452,MATCH(B556,Historical!$B$7:$B$1452,0))=0,"n/a",((INDEX(Historical!$C$7:$C$1452,MATCH(B556,Historical!$B$7:$B$1452,0))/INDEX(Historical!$F$7:$F$1452,MATCH(B556,Historical!$B$7:$B$1452,0)))^(1/3)-1)*100)</f>
        <v>38.0272583140951</v>
      </c>
      <c r="U556" s="802" t="str">
        <f>IF(INDEX(Historical!$I$7:$I$1452,MATCH(B556,Historical!$B$7:$B$1452,0))=0,"n/a",((INDEX(Historical!$C$7:$C$1452,MATCH(B556,Historical!$B$7:$B$1452,0))/INDEX(Historical!$I$7:$I$1452,MATCH(B556,Historical!$B$7:$B$1452,0)))^(1/5)-1)*100)</f>
        <v>n/a</v>
      </c>
      <c r="V556" s="802" t="str">
        <f>IF(INDEX(Historical!$O$7:$O$1452,MATCH(B556,Historical!$B$7:$B$1452,0))=0,"n/a",((INDEX(Historical!$C$7:$C$1452,MATCH(B556,Historical!$B$7:$B$1452,0))/INDEX(Historical!$O$7:$O$1452,MATCH(B556,Historical!$B$7:$B$1452,0)))^(1/10)-1)*100)</f>
        <v>n/a</v>
      </c>
      <c r="W556" s="803" t="str">
        <f t="shared" si="141"/>
        <v>n/a</v>
      </c>
      <c r="X556" s="804" t="str">
        <f t="shared" si="142"/>
        <v>n/a</v>
      </c>
      <c r="Y556" s="967"/>
      <c r="Z556" s="745">
        <f t="shared" si="143"/>
        <v>304</v>
      </c>
      <c r="AA556" s="678">
        <f t="shared" si="144"/>
        <v>23.14</v>
      </c>
      <c r="AB556" s="679">
        <v>12</v>
      </c>
      <c r="AC556" s="959">
        <v>0.5</v>
      </c>
      <c r="AD556" s="959" t="s">
        <v>138</v>
      </c>
      <c r="AE556" s="959">
        <v>0.47</v>
      </c>
      <c r="AF556" s="959">
        <v>0.95</v>
      </c>
      <c r="AG556" s="959">
        <v>4.5</v>
      </c>
      <c r="AH556" s="959">
        <v>-113.79999999999998</v>
      </c>
      <c r="AI556" s="959">
        <v>12.629999999999999</v>
      </c>
      <c r="AJ556" s="959">
        <v>36.199999999999996</v>
      </c>
      <c r="AK556" s="959" t="s">
        <v>138</v>
      </c>
      <c r="AL556" s="969">
        <v>713.52</v>
      </c>
      <c r="AM556" s="964">
        <v>1.0999999999999999</v>
      </c>
      <c r="AN556" s="959">
        <v>0.56000000000000005</v>
      </c>
      <c r="AO556" s="845" t="str">
        <f t="shared" si="145"/>
        <v>n/a</v>
      </c>
      <c r="AP556" s="846" t="str">
        <f t="shared" si="146"/>
        <v>n/a</v>
      </c>
      <c r="AQ556" s="680">
        <f t="shared" si="147"/>
        <v>-1.1555655475624538</v>
      </c>
      <c r="AR556" s="745">
        <f>INDEX(Historical!$C$7:$C$1452,MATCH(B556,Historical!$B$7:$B$1452,0))*IF(AH556="n/a",1.03,IF(AH556&lt;0,1.01,IF(AH556&gt;10,1.1,(1+AH556/100))))</f>
        <v>1.4341999999999999</v>
      </c>
      <c r="AS556" s="678">
        <f t="shared" si="148"/>
        <v>1.57762</v>
      </c>
      <c r="AT556" s="678">
        <f t="shared" si="153"/>
        <v>1.6249486</v>
      </c>
      <c r="AU556" s="678">
        <f t="shared" si="153"/>
        <v>1.6736970579999999</v>
      </c>
      <c r="AV556" s="678">
        <f t="shared" si="153"/>
        <v>1.7239079697399999</v>
      </c>
      <c r="AW556" s="745">
        <f t="shared" si="149"/>
        <v>8.0343736277399991</v>
      </c>
      <c r="AX556" s="854">
        <f t="shared" si="150"/>
        <v>69.441431527571297</v>
      </c>
      <c r="AY556" s="1090">
        <v>1.04</v>
      </c>
      <c r="AZ556" s="964">
        <v>6.34</v>
      </c>
      <c r="BA556" s="964">
        <v>-39.42</v>
      </c>
      <c r="BB556" s="964">
        <v>-14.860000000000001</v>
      </c>
      <c r="BC556" s="964">
        <v>-28.24</v>
      </c>
      <c r="BE556" s="701">
        <v>2014</v>
      </c>
      <c r="BF556" s="986" t="e">
        <f>#VALUE!</f>
        <v>#VALUE!</v>
      </c>
      <c r="BG556" s="972">
        <v>2.2999999999999998</v>
      </c>
    </row>
    <row r="557" spans="1:59" ht="11.25" customHeight="1" x14ac:dyDescent="0.2">
      <c r="A557" s="667" t="s">
        <v>1509</v>
      </c>
      <c r="B557" s="651" t="s">
        <v>1510</v>
      </c>
      <c r="C557" s="1080" t="s">
        <v>109</v>
      </c>
      <c r="D557" s="1080" t="s">
        <v>4411</v>
      </c>
      <c r="E557" s="836">
        <v>6</v>
      </c>
      <c r="F557" s="554">
        <v>664</v>
      </c>
      <c r="G557" s="554" t="s">
        <v>107</v>
      </c>
      <c r="H557" s="554" t="s">
        <v>107</v>
      </c>
      <c r="I557" s="966">
        <v>14.21</v>
      </c>
      <c r="J557" s="745">
        <f t="shared" si="138"/>
        <v>14.074595355383531</v>
      </c>
      <c r="K557" s="968">
        <v>0.5</v>
      </c>
      <c r="L557" s="679">
        <v>4</v>
      </c>
      <c r="M557" s="736">
        <f t="shared" si="139"/>
        <v>2</v>
      </c>
      <c r="N557" s="644" t="s">
        <v>282</v>
      </c>
      <c r="O557" s="838">
        <v>0.48</v>
      </c>
      <c r="P557" s="960">
        <v>42915</v>
      </c>
      <c r="Q557" s="960">
        <v>42944</v>
      </c>
      <c r="R557" s="736">
        <f t="shared" si="140"/>
        <v>4.1666666666666705</v>
      </c>
      <c r="S557" s="802">
        <f>IF(INDEX(Historical!$D$7:$D$1452,MATCH(B557,Historical!$B$7:$B$1452,0))=0,"n/a",(INDEX(Historical!$C$7:$C$1452,MATCH(B557,Historical!$B$7:$B$1452,0))/INDEX(Historical!$D$7:$D$1452,MATCH(B557,Historical!$B$7:$B$1452,0))-1)*100)</f>
        <v>5.4347826086956541</v>
      </c>
      <c r="T557" s="802">
        <f>IF(INDEX(Historical!$F$7:$F$1452,MATCH(B557,Historical!$B$7:$B$1452,0))=0,"n/a",((INDEX(Historical!$C$7:$C$1452,MATCH(B557,Historical!$B$7:$B$1452,0))/INDEX(Historical!$F$7:$F$1452,MATCH(B557,Historical!$B$7:$B$1452,0)))^(1/3)-1)*100)</f>
        <v>11.487086138406234</v>
      </c>
      <c r="U557" s="802" t="str">
        <f>IF(INDEX(Historical!$I$7:$I$1452,MATCH(B557,Historical!$B$7:$B$1452,0))=0,"n/a",((INDEX(Historical!$C$7:$C$1452,MATCH(B557,Historical!$B$7:$B$1452,0))/INDEX(Historical!$I$7:$I$1452,MATCH(B557,Historical!$B$7:$B$1452,0)))^(1/5)-1)*100)</f>
        <v>n/a</v>
      </c>
      <c r="V557" s="802" t="str">
        <f>IF(INDEX(Historical!$O$7:$O$1452,MATCH(B557,Historical!$B$7:$B$1452,0))=0,"n/a",((INDEX(Historical!$C$7:$C$1452,MATCH(B557,Historical!$B$7:$B$1452,0))/INDEX(Historical!$O$7:$O$1452,MATCH(B557,Historical!$B$7:$B$1452,0)))^(1/10)-1)*100)</f>
        <v>n/a</v>
      </c>
      <c r="W557" s="803" t="str">
        <f t="shared" si="141"/>
        <v>n/a</v>
      </c>
      <c r="X557" s="804" t="str">
        <f t="shared" si="142"/>
        <v>n/a</v>
      </c>
      <c r="Y557" s="770" t="s">
        <v>4484</v>
      </c>
      <c r="Z557" s="745">
        <f t="shared" si="143"/>
        <v>53.050397877984089</v>
      </c>
      <c r="AA557" s="678">
        <f t="shared" si="144"/>
        <v>3.7692307692307696</v>
      </c>
      <c r="AB557" s="679">
        <v>12</v>
      </c>
      <c r="AC557" s="959">
        <v>3.77</v>
      </c>
      <c r="AD557" s="959" t="s">
        <v>138</v>
      </c>
      <c r="AE557" s="959">
        <v>2.17</v>
      </c>
      <c r="AF557" s="959">
        <v>0.84</v>
      </c>
      <c r="AG557" s="959">
        <v>23</v>
      </c>
      <c r="AH557" s="959">
        <v>47.199999999999996</v>
      </c>
      <c r="AI557" s="959">
        <v>-3.49</v>
      </c>
      <c r="AJ557" s="959">
        <v>56.999999999999993</v>
      </c>
      <c r="AK557" s="959">
        <v>-7.3400000000000007</v>
      </c>
      <c r="AL557" s="969">
        <v>5340</v>
      </c>
      <c r="AM557" s="964">
        <v>0.3</v>
      </c>
      <c r="AN557" s="959">
        <v>3.77</v>
      </c>
      <c r="AO557" s="845" t="str">
        <f t="shared" si="145"/>
        <v>n/a</v>
      </c>
      <c r="AP557" s="846" t="str">
        <f t="shared" si="146"/>
        <v>n/a</v>
      </c>
      <c r="AQ557" s="680">
        <f t="shared" si="147"/>
        <v>-62.487608884803315</v>
      </c>
      <c r="AR557" s="745">
        <f>INDEX(Historical!$C$7:$C$1452,MATCH(B557,Historical!$B$7:$B$1452,0))*IF(AH557="n/a",1.03,IF(AH557&lt;0,1.01,IF(AH557&gt;10,1.1,(1+AH557/100))))</f>
        <v>2.1339999999999999</v>
      </c>
      <c r="AS557" s="678">
        <f t="shared" si="148"/>
        <v>2.1553399999999998</v>
      </c>
      <c r="AT557" s="678">
        <f t="shared" si="153"/>
        <v>2.1768934</v>
      </c>
      <c r="AU557" s="678">
        <f t="shared" si="153"/>
        <v>2.1986623340000002</v>
      </c>
      <c r="AV557" s="678">
        <f t="shared" si="153"/>
        <v>2.2206489573400003</v>
      </c>
      <c r="AW557" s="745">
        <f t="shared" si="149"/>
        <v>10.88554469134</v>
      </c>
      <c r="AX557" s="854">
        <f t="shared" si="150"/>
        <v>76.604818376776905</v>
      </c>
      <c r="AY557" s="1090">
        <v>0.93</v>
      </c>
      <c r="AZ557" s="964">
        <v>2.5299999999999998</v>
      </c>
      <c r="BA557" s="964">
        <v>-24.19</v>
      </c>
      <c r="BB557" s="964">
        <v>-15.260000000000002</v>
      </c>
      <c r="BC557" s="964">
        <v>-18.970000000000002</v>
      </c>
      <c r="BE557" s="701">
        <v>2014</v>
      </c>
      <c r="BF557" s="986" t="e">
        <f>#VALUE!</f>
        <v>#VALUE!</v>
      </c>
      <c r="BG557" s="972">
        <v>5.0999999999999996</v>
      </c>
    </row>
    <row r="558" spans="1:59" s="882" customFormat="1" ht="11.25" customHeight="1" x14ac:dyDescent="0.2">
      <c r="A558" s="861" t="s">
        <v>706</v>
      </c>
      <c r="B558" s="890" t="s">
        <v>707</v>
      </c>
      <c r="C558" s="1080" t="s">
        <v>124</v>
      </c>
      <c r="D558" s="1080" t="s">
        <v>4256</v>
      </c>
      <c r="E558" s="1118">
        <v>13</v>
      </c>
      <c r="F558" s="554">
        <v>281</v>
      </c>
      <c r="G558" s="1179" t="s">
        <v>107</v>
      </c>
      <c r="H558" s="1179" t="s">
        <v>107</v>
      </c>
      <c r="I558" s="863">
        <v>412.09</v>
      </c>
      <c r="J558" s="864">
        <f t="shared" si="138"/>
        <v>1.6986580601324952</v>
      </c>
      <c r="K558" s="865">
        <v>1.75</v>
      </c>
      <c r="L558" s="866">
        <v>4</v>
      </c>
      <c r="M558" s="867">
        <f t="shared" si="139"/>
        <v>7</v>
      </c>
      <c r="N558" s="868" t="s">
        <v>191</v>
      </c>
      <c r="O558" s="869">
        <v>1.6</v>
      </c>
      <c r="P558" s="891">
        <v>42807</v>
      </c>
      <c r="Q558" s="891">
        <v>42828</v>
      </c>
      <c r="R558" s="867">
        <f t="shared" si="140"/>
        <v>9.3749999999999947</v>
      </c>
      <c r="S558" s="802">
        <f>IF(INDEX(Historical!$D$7:$D$1452,MATCH(B558,Historical!$B$7:$B$1452,0))=0,"n/a",(INDEX(Historical!$C$7:$C$1452,MATCH(B558,Historical!$B$7:$B$1452,0))/INDEX(Historical!$D$7:$D$1452,MATCH(B558,Historical!$B$7:$B$1452,0))-1)*100)</f>
        <v>7.0312499999999778</v>
      </c>
      <c r="T558" s="802">
        <f>IF(INDEX(Historical!$F$7:$F$1452,MATCH(B558,Historical!$B$7:$B$1452,0))=0,"n/a",((INDEX(Historical!$C$7:$C$1452,MATCH(B558,Historical!$B$7:$B$1452,0))/INDEX(Historical!$F$7:$F$1452,MATCH(B558,Historical!$B$7:$B$1452,0)))^(1/3)-1)*100)</f>
        <v>15.898895798030988</v>
      </c>
      <c r="U558" s="802">
        <f>IF(INDEX(Historical!$I$7:$I$1452,MATCH(B558,Historical!$B$7:$B$1452,0))=0,"n/a",((INDEX(Historical!$C$7:$C$1452,MATCH(B558,Historical!$B$7:$B$1452,0))/INDEX(Historical!$I$7:$I$1452,MATCH(B558,Historical!$B$7:$B$1452,0)))^(1/5)-1)*100)</f>
        <v>17.954323283549311</v>
      </c>
      <c r="V558" s="802">
        <f>IF(INDEX(Historical!$O$7:$O$1452,MATCH(B558,Historical!$B$7:$B$1452,0))=0,"n/a",((INDEX(Historical!$C$7:$C$1452,MATCH(B558,Historical!$B$7:$B$1452,0))/INDEX(Historical!$O$7:$O$1452,MATCH(B558,Historical!$B$7:$B$1452,0)))^(1/10)-1)*100)</f>
        <v>29.918816805516201</v>
      </c>
      <c r="W558" s="871">
        <f t="shared" si="141"/>
        <v>0.60010138102249522</v>
      </c>
      <c r="X558" s="872">
        <f t="shared" si="142"/>
        <v>16.322112075953921</v>
      </c>
      <c r="Y558" s="1089" t="s">
        <v>4483</v>
      </c>
      <c r="Z558" s="864">
        <f t="shared" si="143"/>
        <v>40.626813697040042</v>
      </c>
      <c r="AA558" s="874">
        <f t="shared" si="144"/>
        <v>23.917005223447472</v>
      </c>
      <c r="AB558" s="866">
        <v>12</v>
      </c>
      <c r="AC558" s="875">
        <v>17.23</v>
      </c>
      <c r="AD558" s="875">
        <v>3.11</v>
      </c>
      <c r="AE558" s="875">
        <v>2.06</v>
      </c>
      <c r="AF558" s="875">
        <v>8.34</v>
      </c>
      <c r="AG558" s="875">
        <v>29.599999999999998</v>
      </c>
      <c r="AH558" s="875">
        <v>-8.9</v>
      </c>
      <c r="AI558" s="875" t="s">
        <v>138</v>
      </c>
      <c r="AJ558" s="875">
        <v>1.0999999999999999</v>
      </c>
      <c r="AK558" s="875">
        <v>7.7</v>
      </c>
      <c r="AL558" s="876">
        <v>4760</v>
      </c>
      <c r="AM558" s="877">
        <v>0.2</v>
      </c>
      <c r="AN558" s="875">
        <v>1.45</v>
      </c>
      <c r="AO558" s="878">
        <f t="shared" si="145"/>
        <v>-4.2640238797656664</v>
      </c>
      <c r="AP558" s="879">
        <f t="shared" si="146"/>
        <v>19.652981343681805</v>
      </c>
      <c r="AQ558" s="880">
        <f t="shared" si="147"/>
        <v>197.74547188537608</v>
      </c>
      <c r="AR558" s="745">
        <f>INDEX(Historical!$C$7:$C$1452,MATCH(B558,Historical!$B$7:$B$1452,0))*IF(AH558="n/a",1.03,IF(AH558&lt;0,1.01,IF(AH558&gt;10,1.1,(1+AH558/100))))</f>
        <v>6.9184999999999999</v>
      </c>
      <c r="AS558" s="874">
        <f t="shared" si="148"/>
        <v>7.126055</v>
      </c>
      <c r="AT558" s="874">
        <f t="shared" si="153"/>
        <v>7.6747612350000001</v>
      </c>
      <c r="AU558" s="874">
        <f t="shared" si="153"/>
        <v>8.2657178500949993</v>
      </c>
      <c r="AV558" s="874">
        <f t="shared" si="153"/>
        <v>8.9021781245523144</v>
      </c>
      <c r="AW558" s="864">
        <f t="shared" si="149"/>
        <v>38.887212209647316</v>
      </c>
      <c r="AX558" s="881">
        <f t="shared" si="150"/>
        <v>9.4365823508571722</v>
      </c>
      <c r="AY558" s="1091">
        <v>0.68</v>
      </c>
      <c r="AZ558" s="877">
        <v>16.78</v>
      </c>
      <c r="BA558" s="877">
        <v>-5.84</v>
      </c>
      <c r="BB558" s="877">
        <v>3.6900000000000004</v>
      </c>
      <c r="BC558" s="877">
        <v>4.08</v>
      </c>
      <c r="BD558" s="1007"/>
      <c r="BE558" s="701">
        <v>2006</v>
      </c>
      <c r="BF558" s="986" t="e">
        <f>#VALUE!</f>
        <v>#VALUE!</v>
      </c>
      <c r="BG558" s="938">
        <v>9.9</v>
      </c>
    </row>
    <row r="559" spans="1:59" ht="11.25" customHeight="1" x14ac:dyDescent="0.2">
      <c r="A559" s="645" t="s">
        <v>1511</v>
      </c>
      <c r="B559" s="651" t="s">
        <v>1512</v>
      </c>
      <c r="C559" s="1080" t="s">
        <v>4431</v>
      </c>
      <c r="D559" s="1080" t="s">
        <v>526</v>
      </c>
      <c r="E559" s="835">
        <v>6</v>
      </c>
      <c r="F559" s="554">
        <v>684</v>
      </c>
      <c r="G559" s="554" t="s">
        <v>107</v>
      </c>
      <c r="H559" s="554" t="s">
        <v>107</v>
      </c>
      <c r="I559" s="966">
        <v>78.64</v>
      </c>
      <c r="J559" s="745">
        <f t="shared" si="138"/>
        <v>1.9074262461851474</v>
      </c>
      <c r="K559" s="968">
        <v>0.375</v>
      </c>
      <c r="L559" s="679">
        <v>4</v>
      </c>
      <c r="M559" s="736">
        <f t="shared" si="139"/>
        <v>1.5</v>
      </c>
      <c r="N559" s="644" t="s">
        <v>1007</v>
      </c>
      <c r="O559" s="838">
        <v>0.3</v>
      </c>
      <c r="P559" s="695">
        <v>43146</v>
      </c>
      <c r="Q559" s="695">
        <v>43161</v>
      </c>
      <c r="R559" s="736">
        <f t="shared" si="140"/>
        <v>25.000000000000007</v>
      </c>
      <c r="S559" s="802">
        <f>IF(INDEX(Historical!$D$7:$D$1452,MATCH(B559,Historical!$B$7:$B$1452,0))=0,"n/a",(INDEX(Historical!$C$7:$C$1452,MATCH(B559,Historical!$B$7:$B$1452,0))/INDEX(Historical!$D$7:$D$1452,MATCH(B559,Historical!$B$7:$B$1452,0))-1)*100)</f>
        <v>25</v>
      </c>
      <c r="T559" s="802">
        <f>IF(INDEX(Historical!$F$7:$F$1452,MATCH(B559,Historical!$B$7:$B$1452,0))=0,"n/a",((INDEX(Historical!$C$7:$C$1452,MATCH(B559,Historical!$B$7:$B$1452,0))/INDEX(Historical!$F$7:$F$1452,MATCH(B559,Historical!$B$7:$B$1452,0)))^(1/3)-1)*100)</f>
        <v>25.99210498948732</v>
      </c>
      <c r="U559" s="802" t="str">
        <f>IF(INDEX(Historical!$I$7:$I$1452,MATCH(B559,Historical!$B$7:$B$1452,0))=0,"n/a",((INDEX(Historical!$C$7:$C$1452,MATCH(B559,Historical!$B$7:$B$1452,0))/INDEX(Historical!$I$7:$I$1452,MATCH(B559,Historical!$B$7:$B$1452,0)))^(1/5)-1)*100)</f>
        <v>n/a</v>
      </c>
      <c r="V559" s="802" t="str">
        <f>IF(INDEX(Historical!$O$7:$O$1452,MATCH(B559,Historical!$B$7:$B$1452,0))=0,"n/a",((INDEX(Historical!$C$7:$C$1452,MATCH(B559,Historical!$B$7:$B$1452,0))/INDEX(Historical!$O$7:$O$1452,MATCH(B559,Historical!$B$7:$B$1452,0)))^(1/10)-1)*100)</f>
        <v>n/a</v>
      </c>
      <c r="W559" s="803" t="str">
        <f t="shared" si="141"/>
        <v>n/a</v>
      </c>
      <c r="X559" s="804" t="str">
        <f t="shared" si="142"/>
        <v>n/a</v>
      </c>
      <c r="Y559" s="759"/>
      <c r="Z559" s="745">
        <f t="shared" si="143"/>
        <v>24.469820554649267</v>
      </c>
      <c r="AA559" s="678">
        <f t="shared" si="144"/>
        <v>12.828711256117456</v>
      </c>
      <c r="AB559" s="679">
        <v>12</v>
      </c>
      <c r="AC559" s="959">
        <v>6.13</v>
      </c>
      <c r="AD559" s="959">
        <v>0.92</v>
      </c>
      <c r="AE559" s="959">
        <v>1.4</v>
      </c>
      <c r="AF559" s="959">
        <v>2.0699999999999998</v>
      </c>
      <c r="AG559" s="959">
        <v>37.799999999999997</v>
      </c>
      <c r="AH559" s="959">
        <v>12.1</v>
      </c>
      <c r="AI559" s="959">
        <v>-20.77</v>
      </c>
      <c r="AJ559" s="959">
        <v>-10.9</v>
      </c>
      <c r="AK559" s="959">
        <v>14.000000000000002</v>
      </c>
      <c r="AL559" s="969">
        <v>3680</v>
      </c>
      <c r="AM559" s="964">
        <v>0.4</v>
      </c>
      <c r="AN559" s="961">
        <v>2.4</v>
      </c>
      <c r="AO559" s="845" t="str">
        <f t="shared" si="145"/>
        <v>n/a</v>
      </c>
      <c r="AP559" s="846" t="str">
        <f t="shared" si="146"/>
        <v>n/a</v>
      </c>
      <c r="AQ559" s="680">
        <f t="shared" si="147"/>
        <v>8.6389173161627966</v>
      </c>
      <c r="AR559" s="745">
        <f>INDEX(Historical!$C$7:$C$1452,MATCH(B559,Historical!$B$7:$B$1452,0))*IF(AH559="n/a",1.03,IF(AH559&lt;0,1.01,IF(AH559&gt;10,1.1,(1+AH559/100))))</f>
        <v>1.32</v>
      </c>
      <c r="AS559" s="678">
        <f t="shared" si="148"/>
        <v>1.3332000000000002</v>
      </c>
      <c r="AT559" s="678">
        <f t="shared" si="153"/>
        <v>1.4665200000000003</v>
      </c>
      <c r="AU559" s="678">
        <f t="shared" si="153"/>
        <v>1.6131720000000005</v>
      </c>
      <c r="AV559" s="678">
        <f t="shared" si="153"/>
        <v>1.7744892000000008</v>
      </c>
      <c r="AW559" s="745">
        <f t="shared" si="149"/>
        <v>7.5073812000000011</v>
      </c>
      <c r="AX559" s="854">
        <f t="shared" si="150"/>
        <v>9.546517293997967</v>
      </c>
      <c r="AY559" s="1090">
        <v>1.51</v>
      </c>
      <c r="AZ559" s="964">
        <v>30.409999999999997</v>
      </c>
      <c r="BA559" s="964">
        <v>-12.379999999999999</v>
      </c>
      <c r="BB559" s="964">
        <v>-0.82000000000000006</v>
      </c>
      <c r="BC559" s="964">
        <v>5.37</v>
      </c>
      <c r="BE559" s="701">
        <v>2013</v>
      </c>
      <c r="BF559" s="986" t="e">
        <f>#VALUE!</f>
        <v>#VALUE!</v>
      </c>
      <c r="BG559" s="972">
        <v>8.4</v>
      </c>
    </row>
    <row r="560" spans="1:59" ht="11.25" customHeight="1" x14ac:dyDescent="0.2">
      <c r="A560" s="645" t="s">
        <v>708</v>
      </c>
      <c r="B560" s="651" t="s">
        <v>709</v>
      </c>
      <c r="C560" s="1080" t="s">
        <v>132</v>
      </c>
      <c r="D560" s="1080" t="s">
        <v>4417</v>
      </c>
      <c r="E560" s="835">
        <v>24</v>
      </c>
      <c r="F560" s="554">
        <v>133</v>
      </c>
      <c r="G560" s="554" t="s">
        <v>38</v>
      </c>
      <c r="H560" s="554" t="s">
        <v>38</v>
      </c>
      <c r="I560" s="959">
        <v>173.82</v>
      </c>
      <c r="J560" s="745">
        <f t="shared" si="138"/>
        <v>2.5543665861235763</v>
      </c>
      <c r="K560" s="974">
        <v>1.1100000000000001</v>
      </c>
      <c r="L560" s="679">
        <v>4</v>
      </c>
      <c r="M560" s="736">
        <f t="shared" si="139"/>
        <v>4.4400000000000004</v>
      </c>
      <c r="N560" s="644" t="s">
        <v>150</v>
      </c>
      <c r="O560" s="839">
        <v>0.98250000000000004</v>
      </c>
      <c r="P560" s="695">
        <v>43157</v>
      </c>
      <c r="Q560" s="695">
        <v>43174</v>
      </c>
      <c r="R560" s="736">
        <f t="shared" si="140"/>
        <v>12.977099236641227</v>
      </c>
      <c r="S560" s="802">
        <f>IF(INDEX(Historical!$D$7:$D$1452,MATCH(B560,Historical!$B$7:$B$1452,0))=0,"n/a",(INDEX(Historical!$C$7:$C$1452,MATCH(B560,Historical!$B$7:$B$1452,0))/INDEX(Historical!$D$7:$D$1452,MATCH(B560,Historical!$B$7:$B$1452,0))-1)*100)</f>
        <v>12.93103448275863</v>
      </c>
      <c r="T560" s="802">
        <f>IF(INDEX(Historical!$F$7:$F$1452,MATCH(B560,Historical!$B$7:$B$1452,0))=0,"n/a",((INDEX(Historical!$C$7:$C$1452,MATCH(B560,Historical!$B$7:$B$1452,0))/INDEX(Historical!$F$7:$F$1452,MATCH(B560,Historical!$B$7:$B$1452,0)))^(1/3)-1)*100)</f>
        <v>10.661915705073866</v>
      </c>
      <c r="U560" s="802">
        <f>IF(INDEX(Historical!$I$7:$I$1452,MATCH(B560,Historical!$B$7:$B$1452,0))=0,"n/a",((INDEX(Historical!$C$7:$C$1452,MATCH(B560,Historical!$B$7:$B$1452,0))/INDEX(Historical!$I$7:$I$1452,MATCH(B560,Historical!$B$7:$B$1452,0)))^(1/5)-1)*100)</f>
        <v>10.366243721270173</v>
      </c>
      <c r="V560" s="802">
        <f>IF(INDEX(Historical!$O$7:$O$1452,MATCH(B560,Historical!$B$7:$B$1452,0))=0,"n/a",((INDEX(Historical!$C$7:$C$1452,MATCH(B560,Historical!$B$7:$B$1452,0))/INDEX(Historical!$O$7:$O$1452,MATCH(B560,Historical!$B$7:$B$1452,0)))^(1/10)-1)*100)</f>
        <v>9.1326925177782172</v>
      </c>
      <c r="W560" s="803">
        <f t="shared" si="141"/>
        <v>1.1350698275553082</v>
      </c>
      <c r="X560" s="804">
        <f t="shared" si="142"/>
        <v>1.0162984040460954</v>
      </c>
      <c r="Y560" s="651"/>
      <c r="Z560" s="745">
        <f t="shared" si="143"/>
        <v>34.6875</v>
      </c>
      <c r="AA560" s="678">
        <f t="shared" si="144"/>
        <v>13.579687499999999</v>
      </c>
      <c r="AB560" s="679">
        <v>12</v>
      </c>
      <c r="AC560" s="959">
        <v>12.8</v>
      </c>
      <c r="AD560" s="959">
        <v>1.59</v>
      </c>
      <c r="AE560" s="959">
        <v>5.26</v>
      </c>
      <c r="AF560" s="959">
        <v>2.4</v>
      </c>
      <c r="AG560" s="959">
        <v>26.200000000000003</v>
      </c>
      <c r="AH560" s="959">
        <v>18.5</v>
      </c>
      <c r="AI560" s="959">
        <v>7.93</v>
      </c>
      <c r="AJ560" s="959">
        <v>10.199999999999999</v>
      </c>
      <c r="AK560" s="959">
        <v>8.57</v>
      </c>
      <c r="AL560" s="969">
        <v>86060</v>
      </c>
      <c r="AM560" s="964">
        <v>0.1</v>
      </c>
      <c r="AN560" s="959">
        <v>0.95</v>
      </c>
      <c r="AO560" s="845">
        <f t="shared" si="145"/>
        <v>-0.65907719260624908</v>
      </c>
      <c r="AP560" s="846">
        <f t="shared" si="146"/>
        <v>12.920610307393749</v>
      </c>
      <c r="AQ560" s="680">
        <f t="shared" si="147"/>
        <v>20.353645561736112</v>
      </c>
      <c r="AR560" s="745">
        <f>INDEX(Historical!$C$7:$C$1452,MATCH(B560,Historical!$B$7:$B$1452,0))*IF(AH560="n/a",1.03,IF(AH560&lt;0,1.01,IF(AH560&gt;10,1.1,(1+AH560/100))))</f>
        <v>4.3230000000000004</v>
      </c>
      <c r="AS560" s="678">
        <f t="shared" si="148"/>
        <v>4.6658138999999998</v>
      </c>
      <c r="AT560" s="678">
        <f t="shared" si="153"/>
        <v>5.0656741512300005</v>
      </c>
      <c r="AU560" s="678">
        <f t="shared" si="153"/>
        <v>5.4998024259904117</v>
      </c>
      <c r="AV560" s="678">
        <f t="shared" si="153"/>
        <v>5.9711354938977905</v>
      </c>
      <c r="AW560" s="745">
        <f t="shared" si="149"/>
        <v>25.525425971118203</v>
      </c>
      <c r="AX560" s="854">
        <f t="shared" si="150"/>
        <v>14.684976395764702</v>
      </c>
      <c r="AY560" s="1090">
        <v>0.21</v>
      </c>
      <c r="AZ560" s="964">
        <v>19.79</v>
      </c>
      <c r="BA560" s="964">
        <v>-5.64</v>
      </c>
      <c r="BB560" s="964">
        <v>-1.24</v>
      </c>
      <c r="BC560" s="964">
        <v>3.2099999999999995</v>
      </c>
      <c r="BE560" s="701">
        <v>1995</v>
      </c>
      <c r="BF560" s="986" t="e">
        <f>#VALUE!</f>
        <v>#VALUE!</v>
      </c>
      <c r="BG560" s="972">
        <v>8.6999999999999993</v>
      </c>
    </row>
    <row r="561" spans="1:59" ht="11.25" customHeight="1" x14ac:dyDescent="0.2">
      <c r="A561" s="645" t="s">
        <v>3923</v>
      </c>
      <c r="B561" s="651" t="s">
        <v>3924</v>
      </c>
      <c r="C561" s="1080" t="s">
        <v>132</v>
      </c>
      <c r="D561" s="1080" t="s">
        <v>4418</v>
      </c>
      <c r="E561" s="835">
        <v>5</v>
      </c>
      <c r="F561" s="554">
        <v>844</v>
      </c>
      <c r="G561" s="554" t="s">
        <v>107</v>
      </c>
      <c r="H561" s="554" t="s">
        <v>107</v>
      </c>
      <c r="I561" s="966">
        <v>43.05</v>
      </c>
      <c r="J561" s="745">
        <f t="shared" si="138"/>
        <v>4.1811846689895473</v>
      </c>
      <c r="K561" s="968">
        <v>0.45</v>
      </c>
      <c r="L561" s="679">
        <v>4</v>
      </c>
      <c r="M561" s="736">
        <f t="shared" si="139"/>
        <v>1.8</v>
      </c>
      <c r="N561" s="644" t="s">
        <v>108</v>
      </c>
      <c r="O561" s="838">
        <v>0.4375</v>
      </c>
      <c r="P561" s="958">
        <v>43409</v>
      </c>
      <c r="Q561" s="958">
        <v>43418</v>
      </c>
      <c r="R561" s="736">
        <f t="shared" si="140"/>
        <v>2.8571428571428599</v>
      </c>
      <c r="S561" s="802">
        <f>IF(INDEX(Historical!$D$7:$D$1452,MATCH(B561,Historical!$B$7:$B$1452,0))=0,"n/a",(INDEX(Historical!$C$7:$C$1452,MATCH(B561,Historical!$B$7:$B$1452,0))/INDEX(Historical!$D$7:$D$1452,MATCH(B561,Historical!$B$7:$B$1452,0))-1)*100)</f>
        <v>14.836223506743739</v>
      </c>
      <c r="T561" s="802">
        <f>IF(INDEX(Historical!$F$7:$F$1452,MATCH(B561,Historical!$B$7:$B$1452,0))=0,"n/a",((INDEX(Historical!$C$7:$C$1452,MATCH(B561,Historical!$B$7:$B$1452,0))/INDEX(Historical!$F$7:$F$1452,MATCH(B561,Historical!$B$7:$B$1452,0)))^(1/3)-1)*100)</f>
        <v>99.554564226918018</v>
      </c>
      <c r="U561" s="802" t="str">
        <f>IF(INDEX(Historical!$I$7:$I$1452,MATCH(B561,Historical!$B$7:$B$1452,0))=0,"n/a",((INDEX(Historical!$C$7:$C$1452,MATCH(B561,Historical!$B$7:$B$1452,0))/INDEX(Historical!$I$7:$I$1452,MATCH(B561,Historical!$B$7:$B$1452,0)))^(1/5)-1)*100)</f>
        <v>n/a</v>
      </c>
      <c r="V561" s="802" t="str">
        <f>IF(INDEX(Historical!$O$7:$O$1452,MATCH(B561,Historical!$B$7:$B$1452,0))=0,"n/a",((INDEX(Historical!$C$7:$C$1452,MATCH(B561,Historical!$B$7:$B$1452,0))/INDEX(Historical!$O$7:$O$1452,MATCH(B561,Historical!$B$7:$B$1452,0)))^(1/10)-1)*100)</f>
        <v>n/a</v>
      </c>
      <c r="W561" s="803" t="str">
        <f t="shared" si="141"/>
        <v>n/a</v>
      </c>
      <c r="X561" s="804" t="str">
        <f t="shared" si="142"/>
        <v>n/a</v>
      </c>
      <c r="Y561" s="967" t="s">
        <v>4072</v>
      </c>
      <c r="Z561" s="745">
        <f t="shared" si="143"/>
        <v>65.693430656934311</v>
      </c>
      <c r="AA561" s="678">
        <f t="shared" si="144"/>
        <v>15.711678832116785</v>
      </c>
      <c r="AB561" s="679">
        <v>12</v>
      </c>
      <c r="AC561" s="959">
        <v>2.74</v>
      </c>
      <c r="AD561" s="959">
        <v>0.74</v>
      </c>
      <c r="AE561" s="959">
        <v>3.01</v>
      </c>
      <c r="AF561" s="959">
        <v>1.28</v>
      </c>
      <c r="AG561" s="959">
        <v>5.6000000000000005</v>
      </c>
      <c r="AH561" s="961">
        <v>-64.5</v>
      </c>
      <c r="AI561" s="961">
        <v>-34.200000000000003</v>
      </c>
      <c r="AJ561" s="959">
        <v>31.1</v>
      </c>
      <c r="AK561" s="959">
        <v>21.3</v>
      </c>
      <c r="AL561" s="969">
        <v>2580</v>
      </c>
      <c r="AM561" s="964">
        <v>0.54</v>
      </c>
      <c r="AN561" s="959">
        <v>1.95</v>
      </c>
      <c r="AO561" s="845" t="str">
        <f t="shared" si="145"/>
        <v>n/a</v>
      </c>
      <c r="AP561" s="846" t="str">
        <f t="shared" si="146"/>
        <v>n/a</v>
      </c>
      <c r="AQ561" s="680">
        <f t="shared" si="147"/>
        <v>-5.4579484388984074</v>
      </c>
      <c r="AR561" s="745">
        <f>INDEX(Historical!$C$7:$C$1452,MATCH(B561,Historical!$B$7:$B$1452,0))*IF(AH561="n/a",1.03,IF(AH561&lt;0,1.01,IF(AH561&gt;10,1.1,(1+AH561/100))))</f>
        <v>1.5048999999999999</v>
      </c>
      <c r="AS561" s="678">
        <f t="shared" si="148"/>
        <v>1.519949</v>
      </c>
      <c r="AT561" s="678">
        <f t="shared" si="153"/>
        <v>1.6719439</v>
      </c>
      <c r="AU561" s="678">
        <f t="shared" si="153"/>
        <v>1.8391382900000002</v>
      </c>
      <c r="AV561" s="678">
        <f t="shared" si="153"/>
        <v>2.0230521190000004</v>
      </c>
      <c r="AW561" s="745">
        <f t="shared" si="149"/>
        <v>8.5589833090000003</v>
      </c>
      <c r="AX561" s="854">
        <f t="shared" si="150"/>
        <v>19.881494329849016</v>
      </c>
      <c r="AY561" s="1090">
        <v>1.05</v>
      </c>
      <c r="AZ561" s="964">
        <v>16.86</v>
      </c>
      <c r="BA561" s="964">
        <v>-15.02</v>
      </c>
      <c r="BB561" s="964">
        <v>-5.0599999999999996</v>
      </c>
      <c r="BC561" s="964">
        <v>-4.3499999999999996</v>
      </c>
      <c r="BE561" s="701">
        <v>2014</v>
      </c>
      <c r="BF561" s="986" t="e">
        <f>#VALUE!</f>
        <v>#VALUE!</v>
      </c>
      <c r="BG561" s="972">
        <v>1.2</v>
      </c>
    </row>
    <row r="562" spans="1:59" ht="11.25" customHeight="1" x14ac:dyDescent="0.2">
      <c r="A562" s="971" t="s">
        <v>1513</v>
      </c>
      <c r="B562" s="651" t="s">
        <v>1514</v>
      </c>
      <c r="C562" s="1080" t="s">
        <v>113</v>
      </c>
      <c r="D562" s="1080" t="s">
        <v>4450</v>
      </c>
      <c r="E562" s="835">
        <v>6</v>
      </c>
      <c r="F562" s="554">
        <v>726</v>
      </c>
      <c r="G562" s="554" t="s">
        <v>107</v>
      </c>
      <c r="H562" s="554" t="s">
        <v>107</v>
      </c>
      <c r="I562" s="966">
        <v>23.33</v>
      </c>
      <c r="J562" s="745">
        <f t="shared" si="138"/>
        <v>6.0008572653236181</v>
      </c>
      <c r="K562" s="968">
        <v>0.35</v>
      </c>
      <c r="L562" s="679">
        <v>4</v>
      </c>
      <c r="M562" s="736">
        <f t="shared" si="139"/>
        <v>1.4</v>
      </c>
      <c r="N562" s="644" t="s">
        <v>329</v>
      </c>
      <c r="O562" s="838">
        <v>0.34</v>
      </c>
      <c r="P562" s="958">
        <v>43256</v>
      </c>
      <c r="Q562" s="958">
        <v>43271</v>
      </c>
      <c r="R562" s="736">
        <f t="shared" si="140"/>
        <v>2.9411764705882213</v>
      </c>
      <c r="S562" s="802">
        <f>IF(INDEX(Historical!$D$7:$D$1452,MATCH(B562,Historical!$B$7:$B$1452,0))=0,"n/a",(INDEX(Historical!$C$7:$C$1452,MATCH(B562,Historical!$B$7:$B$1452,0))/INDEX(Historical!$D$7:$D$1452,MATCH(B562,Historical!$B$7:$B$1452,0))-1)*100)</f>
        <v>9.9173553719008378</v>
      </c>
      <c r="T562" s="802">
        <f>IF(INDEX(Historical!$F$7:$F$1452,MATCH(B562,Historical!$B$7:$B$1452,0))=0,"n/a",((INDEX(Historical!$C$7:$C$1452,MATCH(B562,Historical!$B$7:$B$1452,0))/INDEX(Historical!$F$7:$F$1452,MATCH(B562,Historical!$B$7:$B$1452,0)))^(1/3)-1)*100)</f>
        <v>11.868894208139679</v>
      </c>
      <c r="U562" s="802" t="str">
        <f>IF(INDEX(Historical!$I$7:$I$1452,MATCH(B562,Historical!$B$7:$B$1452,0))=0,"n/a",((INDEX(Historical!$C$7:$C$1452,MATCH(B562,Historical!$B$7:$B$1452,0))/INDEX(Historical!$I$7:$I$1452,MATCH(B562,Historical!$B$7:$B$1452,0)))^(1/5)-1)*100)</f>
        <v>n/a</v>
      </c>
      <c r="V562" s="802" t="str">
        <f>IF(INDEX(Historical!$O$7:$O$1452,MATCH(B562,Historical!$B$7:$B$1452,0))=0,"n/a",((INDEX(Historical!$C$7:$C$1452,MATCH(B562,Historical!$B$7:$B$1452,0))/INDEX(Historical!$O$7:$O$1452,MATCH(B562,Historical!$B$7:$B$1452,0)))^(1/10)-1)*100)</f>
        <v>n/a</v>
      </c>
      <c r="W562" s="803" t="str">
        <f t="shared" si="141"/>
        <v>n/a</v>
      </c>
      <c r="X562" s="804" t="str">
        <f t="shared" si="142"/>
        <v>n/a</v>
      </c>
      <c r="Y562" s="967" t="s">
        <v>813</v>
      </c>
      <c r="Z562" s="745">
        <f t="shared" si="143"/>
        <v>117.64705882352942</v>
      </c>
      <c r="AA562" s="678">
        <f t="shared" si="144"/>
        <v>19.605042016806721</v>
      </c>
      <c r="AB562" s="679">
        <v>12</v>
      </c>
      <c r="AC562" s="959">
        <v>1.19</v>
      </c>
      <c r="AD562" s="959">
        <v>2.2400000000000002</v>
      </c>
      <c r="AE562" s="959">
        <v>1.3</v>
      </c>
      <c r="AF562" s="959">
        <v>2.06</v>
      </c>
      <c r="AG562" s="959">
        <v>7.7</v>
      </c>
      <c r="AH562" s="959">
        <v>7.3999999999999995</v>
      </c>
      <c r="AI562" s="959">
        <v>26.76</v>
      </c>
      <c r="AJ562" s="959">
        <v>17.5</v>
      </c>
      <c r="AK562" s="959">
        <v>8.76</v>
      </c>
      <c r="AL562" s="969">
        <v>8610</v>
      </c>
      <c r="AM562" s="964">
        <v>0.5</v>
      </c>
      <c r="AN562" s="959">
        <v>2.14</v>
      </c>
      <c r="AO562" s="845" t="str">
        <f t="shared" si="145"/>
        <v>n/a</v>
      </c>
      <c r="AP562" s="846" t="str">
        <f t="shared" si="146"/>
        <v>n/a</v>
      </c>
      <c r="AQ562" s="680">
        <f t="shared" si="147"/>
        <v>33.975763238682433</v>
      </c>
      <c r="AR562" s="745">
        <f>INDEX(Historical!$C$7:$C$1452,MATCH(B562,Historical!$B$7:$B$1452,0))*IF(AH562="n/a",1.03,IF(AH562&lt;0,1.01,IF(AH562&gt;10,1.1,(1+AH562/100))))</f>
        <v>1.4284200000000002</v>
      </c>
      <c r="AS562" s="678">
        <f t="shared" si="148"/>
        <v>1.5712620000000004</v>
      </c>
      <c r="AT562" s="678">
        <f t="shared" si="153"/>
        <v>1.7089045512000003</v>
      </c>
      <c r="AU562" s="678">
        <f t="shared" si="153"/>
        <v>1.8586045898851202</v>
      </c>
      <c r="AV562" s="678">
        <f t="shared" si="153"/>
        <v>2.0214183519590567</v>
      </c>
      <c r="AW562" s="745">
        <f t="shared" si="149"/>
        <v>8.5886094930441779</v>
      </c>
      <c r="AX562" s="854">
        <f t="shared" si="150"/>
        <v>36.813585482401109</v>
      </c>
      <c r="AY562" s="1090">
        <v>0.9</v>
      </c>
      <c r="AZ562" s="964">
        <v>13.639999999999999</v>
      </c>
      <c r="BA562" s="964">
        <v>-40.56</v>
      </c>
      <c r="BB562" s="964">
        <v>-9.34</v>
      </c>
      <c r="BC562" s="964">
        <v>-17.62</v>
      </c>
      <c r="BE562" s="701">
        <v>2013</v>
      </c>
      <c r="BF562" s="986" t="e">
        <f>#VALUE!</f>
        <v>#VALUE!</v>
      </c>
      <c r="BG562" s="972">
        <v>1.9</v>
      </c>
    </row>
    <row r="563" spans="1:59" ht="11.25" customHeight="1" x14ac:dyDescent="0.2">
      <c r="A563" s="645" t="s">
        <v>710</v>
      </c>
      <c r="B563" s="651" t="s">
        <v>711</v>
      </c>
      <c r="C563" s="1080" t="s">
        <v>248</v>
      </c>
      <c r="D563" s="1080" t="s">
        <v>4446</v>
      </c>
      <c r="E563" s="835">
        <v>17</v>
      </c>
      <c r="F563" s="554">
        <v>195</v>
      </c>
      <c r="G563" s="554" t="s">
        <v>116</v>
      </c>
      <c r="H563" s="554" t="s">
        <v>116</v>
      </c>
      <c r="I563" s="966">
        <v>74.14</v>
      </c>
      <c r="J563" s="745">
        <f t="shared" si="138"/>
        <v>1.1869436201780417</v>
      </c>
      <c r="K563" s="968">
        <v>0.22</v>
      </c>
      <c r="L563" s="679">
        <v>4</v>
      </c>
      <c r="M563" s="736">
        <f t="shared" si="139"/>
        <v>0.88</v>
      </c>
      <c r="N563" s="644" t="s">
        <v>165</v>
      </c>
      <c r="O563" s="838">
        <v>0.2</v>
      </c>
      <c r="P563" s="958">
        <v>43434</v>
      </c>
      <c r="Q563" s="958">
        <v>43467</v>
      </c>
      <c r="R563" s="736">
        <f t="shared" si="140"/>
        <v>9.9999999999999947</v>
      </c>
      <c r="S563" s="802">
        <f>IF(INDEX(Historical!$D$7:$D$1452,MATCH(B563,Historical!$B$7:$B$1452,0))=0,"n/a",(INDEX(Historical!$C$7:$C$1452,MATCH(B563,Historical!$B$7:$B$1452,0))/INDEX(Historical!$D$7:$D$1452,MATCH(B563,Historical!$B$7:$B$1452,0))-1)*100)</f>
        <v>12.5</v>
      </c>
      <c r="T563" s="802">
        <f>IF(INDEX(Historical!$F$7:$F$1452,MATCH(B563,Historical!$B$7:$B$1452,0))=0,"n/a",((INDEX(Historical!$C$7:$C$1452,MATCH(B563,Historical!$B$7:$B$1452,0))/INDEX(Historical!$F$7:$F$1452,MATCH(B563,Historical!$B$7:$B$1452,0)))^(1/3)-1)*100)</f>
        <v>14.471424255333186</v>
      </c>
      <c r="U563" s="802">
        <f>IF(INDEX(Historical!$I$7:$I$1452,MATCH(B563,Historical!$B$7:$B$1452,0))=0,"n/a",((INDEX(Historical!$C$7:$C$1452,MATCH(B563,Historical!$B$7:$B$1452,0))/INDEX(Historical!$I$7:$I$1452,MATCH(B563,Historical!$B$7:$B$1452,0)))^(1/5)-1)*100)</f>
        <v>13.935810405670246</v>
      </c>
      <c r="V563" s="802">
        <f>IF(INDEX(Historical!$O$7:$O$1452,MATCH(B563,Historical!$B$7:$B$1452,0))=0,"n/a",((INDEX(Historical!$C$7:$C$1452,MATCH(B563,Historical!$B$7:$B$1452,0))/INDEX(Historical!$O$7:$O$1452,MATCH(B563,Historical!$B$7:$B$1452,0)))^(1/10)-1)*100)</f>
        <v>13.881265112817044</v>
      </c>
      <c r="W563" s="803">
        <f t="shared" si="141"/>
        <v>1.0039294179896354</v>
      </c>
      <c r="X563" s="804">
        <f t="shared" si="142"/>
        <v>1.1329927159081501</v>
      </c>
      <c r="Y563" s="756"/>
      <c r="Z563" s="745">
        <f t="shared" si="143"/>
        <v>34.24124513618677</v>
      </c>
      <c r="AA563" s="678">
        <f t="shared" si="144"/>
        <v>28.848249027237355</v>
      </c>
      <c r="AB563" s="679">
        <v>5</v>
      </c>
      <c r="AC563" s="959">
        <v>2.57</v>
      </c>
      <c r="AD563" s="959">
        <v>2.0299999999999998</v>
      </c>
      <c r="AE563" s="959">
        <v>3.28</v>
      </c>
      <c r="AF563" s="959">
        <v>13.15</v>
      </c>
      <c r="AG563" s="959">
        <v>19.2</v>
      </c>
      <c r="AH563" s="959">
        <v>-4.5999999999999996</v>
      </c>
      <c r="AI563" s="959">
        <v>18.279999999999998</v>
      </c>
      <c r="AJ563" s="959">
        <v>12.3</v>
      </c>
      <c r="AK563" s="959">
        <v>14.180000000000001</v>
      </c>
      <c r="AL563" s="969">
        <v>125130</v>
      </c>
      <c r="AM563" s="964">
        <v>1.2</v>
      </c>
      <c r="AN563" s="959">
        <v>0.39</v>
      </c>
      <c r="AO563" s="845">
        <f t="shared" si="145"/>
        <v>-13.725495001389067</v>
      </c>
      <c r="AP563" s="846">
        <f t="shared" si="146"/>
        <v>15.122754025848288</v>
      </c>
      <c r="AQ563" s="680">
        <f t="shared" si="147"/>
        <v>310.61172506296896</v>
      </c>
      <c r="AR563" s="745">
        <f>INDEX(Historical!$C$7:$C$1452,MATCH(B563,Historical!$B$7:$B$1452,0))*IF(AH563="n/a",1.03,IF(AH563&lt;0,1.01,IF(AH563&gt;10,1.1,(1+AH563/100))))</f>
        <v>0.72719999999999996</v>
      </c>
      <c r="AS563" s="678">
        <f t="shared" si="148"/>
        <v>0.79991999999999996</v>
      </c>
      <c r="AT563" s="678">
        <f t="shared" si="153"/>
        <v>0.87991200000000003</v>
      </c>
      <c r="AU563" s="678">
        <f t="shared" si="153"/>
        <v>0.96790320000000007</v>
      </c>
      <c r="AV563" s="678">
        <f t="shared" si="153"/>
        <v>1.0646935200000001</v>
      </c>
      <c r="AW563" s="745">
        <f t="shared" si="149"/>
        <v>4.43962872</v>
      </c>
      <c r="AX563" s="854">
        <f t="shared" si="150"/>
        <v>5.9881693013218236</v>
      </c>
      <c r="AY563" s="1090">
        <v>0.66</v>
      </c>
      <c r="AZ563" s="964">
        <v>19.41</v>
      </c>
      <c r="BA563" s="964">
        <v>-13.83</v>
      </c>
      <c r="BB563" s="964">
        <v>0.44</v>
      </c>
      <c r="BC563" s="964">
        <v>-0.70000000000000007</v>
      </c>
      <c r="BE563" s="701">
        <v>2003</v>
      </c>
      <c r="BF563" s="986" t="e">
        <f>#VALUE!</f>
        <v>#VALUE!</v>
      </c>
      <c r="BG563" s="972">
        <v>8.4</v>
      </c>
    </row>
    <row r="564" spans="1:59" ht="11.25" customHeight="1" x14ac:dyDescent="0.2">
      <c r="A564" s="645" t="s">
        <v>1515</v>
      </c>
      <c r="B564" s="651" t="s">
        <v>1516</v>
      </c>
      <c r="C564" s="1080" t="s">
        <v>132</v>
      </c>
      <c r="D564" s="1080" t="s">
        <v>4416</v>
      </c>
      <c r="E564" s="835">
        <v>7</v>
      </c>
      <c r="F564" s="554">
        <v>579</v>
      </c>
      <c r="G564" s="554" t="s">
        <v>38</v>
      </c>
      <c r="H564" s="554" t="s">
        <v>38</v>
      </c>
      <c r="I564" s="966">
        <v>25.35</v>
      </c>
      <c r="J564" s="745">
        <f t="shared" si="138"/>
        <v>3.0769230769230766</v>
      </c>
      <c r="K564" s="968">
        <v>0.19500000000000001</v>
      </c>
      <c r="L564" s="679">
        <v>4</v>
      </c>
      <c r="M564" s="736">
        <f t="shared" si="139"/>
        <v>0.78</v>
      </c>
      <c r="N564" s="644" t="s">
        <v>1253</v>
      </c>
      <c r="O564" s="838">
        <v>0.17499999999999999</v>
      </c>
      <c r="P564" s="695">
        <v>43139</v>
      </c>
      <c r="Q564" s="695">
        <v>43151</v>
      </c>
      <c r="R564" s="736">
        <f t="shared" si="140"/>
        <v>11.428571428571439</v>
      </c>
      <c r="S564" s="802">
        <f>IF(INDEX(Historical!$D$7:$D$1452,MATCH(B564,Historical!$B$7:$B$1452,0))=0,"n/a",(INDEX(Historical!$C$7:$C$1452,MATCH(B564,Historical!$B$7:$B$1452,0))/INDEX(Historical!$D$7:$D$1452,MATCH(B564,Historical!$B$7:$B$1452,0))-1)*100)</f>
        <v>9.375</v>
      </c>
      <c r="T564" s="802">
        <f>IF(INDEX(Historical!$F$7:$F$1452,MATCH(B564,Historical!$B$7:$B$1452,0))=0,"n/a",((INDEX(Historical!$C$7:$C$1452,MATCH(B564,Historical!$B$7:$B$1452,0))/INDEX(Historical!$F$7:$F$1452,MATCH(B564,Historical!$B$7:$B$1452,0)))^(1/3)-1)*100)</f>
        <v>20.428885259497086</v>
      </c>
      <c r="U564" s="802">
        <f>IF(INDEX(Historical!$I$7:$I$1452,MATCH(B564,Historical!$B$7:$B$1452,0))=0,"n/a",((INDEX(Historical!$C$7:$C$1452,MATCH(B564,Historical!$B$7:$B$1452,0))/INDEX(Historical!$I$7:$I$1452,MATCH(B564,Historical!$B$7:$B$1452,0)))^(1/5)-1)*100)</f>
        <v>13.640814825271953</v>
      </c>
      <c r="V564" s="802">
        <f>IF(INDEX(Historical!$O$7:$O$1452,MATCH(B564,Historical!$B$7:$B$1452,0))=0,"n/a",((INDEX(Historical!$C$7:$C$1452,MATCH(B564,Historical!$B$7:$B$1452,0))/INDEX(Historical!$O$7:$O$1452,MATCH(B564,Historical!$B$7:$B$1452,0)))^(1/10)-1)*100)</f>
        <v>6.8320043666024732</v>
      </c>
      <c r="W564" s="803">
        <f t="shared" si="141"/>
        <v>1.9966051093224744</v>
      </c>
      <c r="X564" s="804" t="str">
        <f t="shared" si="142"/>
        <v>n/a</v>
      </c>
      <c r="Y564" s="748"/>
      <c r="Z564" s="745" t="str">
        <f t="shared" si="143"/>
        <v>n/a</v>
      </c>
      <c r="AA564" s="678" t="str">
        <f t="shared" si="144"/>
        <v>n/a</v>
      </c>
      <c r="AB564" s="679">
        <v>12</v>
      </c>
      <c r="AC564" s="959">
        <v>-0.28999999999999998</v>
      </c>
      <c r="AD564" s="959" t="s">
        <v>138</v>
      </c>
      <c r="AE564" s="959">
        <v>1.92</v>
      </c>
      <c r="AF564" s="959">
        <v>1.97</v>
      </c>
      <c r="AG564" s="959">
        <v>-2.1</v>
      </c>
      <c r="AH564" s="959">
        <v>-61.7</v>
      </c>
      <c r="AI564" s="959">
        <v>4.5999999999999996</v>
      </c>
      <c r="AJ564" s="959">
        <v>-22.2</v>
      </c>
      <c r="AK564" s="959">
        <v>5.92</v>
      </c>
      <c r="AL564" s="969">
        <v>9640</v>
      </c>
      <c r="AM564" s="964">
        <v>0.2</v>
      </c>
      <c r="AN564" s="959">
        <v>1.87</v>
      </c>
      <c r="AO564" s="845" t="str">
        <f t="shared" si="145"/>
        <v>n/a</v>
      </c>
      <c r="AP564" s="846">
        <f t="shared" si="146"/>
        <v>16.717737902195029</v>
      </c>
      <c r="AQ564" s="680" t="str">
        <f t="shared" si="147"/>
        <v>n/a</v>
      </c>
      <c r="AR564" s="745">
        <f>INDEX(Historical!$C$7:$C$1452,MATCH(B564,Historical!$B$7:$B$1452,0))*IF(AH564="n/a",1.03,IF(AH564&lt;0,1.01,IF(AH564&gt;10,1.1,(1+AH564/100))))</f>
        <v>0.70699999999999996</v>
      </c>
      <c r="AS564" s="678">
        <f t="shared" si="148"/>
        <v>0.73952200000000001</v>
      </c>
      <c r="AT564" s="678">
        <f t="shared" si="153"/>
        <v>0.78330170239999997</v>
      </c>
      <c r="AU564" s="678">
        <f t="shared" si="153"/>
        <v>0.82967316318207995</v>
      </c>
      <c r="AV564" s="678">
        <f t="shared" si="153"/>
        <v>0.87878981444245907</v>
      </c>
      <c r="AW564" s="745">
        <f t="shared" si="149"/>
        <v>3.9382866800245391</v>
      </c>
      <c r="AX564" s="854">
        <f t="shared" si="150"/>
        <v>15.53564765295676</v>
      </c>
      <c r="AY564" s="1090">
        <v>0.13</v>
      </c>
      <c r="AZ564" s="964">
        <v>12.97</v>
      </c>
      <c r="BA564" s="964">
        <v>-9.82</v>
      </c>
      <c r="BB564" s="964">
        <v>-2.58</v>
      </c>
      <c r="BC564" s="964">
        <v>-0.45999999999999996</v>
      </c>
      <c r="BE564" s="701">
        <v>2012</v>
      </c>
      <c r="BF564" s="986" t="e">
        <f>#VALUE!</f>
        <v>#VALUE!</v>
      </c>
      <c r="BG564" s="972">
        <v>-0.5</v>
      </c>
    </row>
    <row r="565" spans="1:59" ht="11.25" customHeight="1" x14ac:dyDescent="0.2">
      <c r="A565" s="566" t="s">
        <v>305</v>
      </c>
      <c r="B565" s="651" t="s">
        <v>306</v>
      </c>
      <c r="C565" s="1080" t="s">
        <v>113</v>
      </c>
      <c r="D565" s="1080" t="s">
        <v>214</v>
      </c>
      <c r="E565" s="835">
        <v>55</v>
      </c>
      <c r="F565" s="554">
        <v>17</v>
      </c>
      <c r="G565" s="554" t="s">
        <v>38</v>
      </c>
      <c r="H565" s="554" t="s">
        <v>38</v>
      </c>
      <c r="I565" s="959">
        <v>119.35</v>
      </c>
      <c r="J565" s="745">
        <f t="shared" si="138"/>
        <v>1.1730205278592376</v>
      </c>
      <c r="K565" s="968">
        <v>0.35</v>
      </c>
      <c r="L565" s="679">
        <v>4</v>
      </c>
      <c r="M565" s="736">
        <f t="shared" si="139"/>
        <v>1.4</v>
      </c>
      <c r="N565" s="644" t="s">
        <v>307</v>
      </c>
      <c r="O565" s="838">
        <v>0.3</v>
      </c>
      <c r="P565" s="958">
        <v>43332</v>
      </c>
      <c r="Q565" s="958">
        <v>43347</v>
      </c>
      <c r="R565" s="736">
        <f t="shared" si="140"/>
        <v>16.666666666666664</v>
      </c>
      <c r="S565" s="802">
        <f>IF(INDEX(Historical!$D$7:$D$1452,MATCH(B565,Historical!$B$7:$B$1452,0))=0,"n/a",(INDEX(Historical!$C$7:$C$1452,MATCH(B565,Historical!$B$7:$B$1452,0))/INDEX(Historical!$D$7:$D$1452,MATCH(B565,Historical!$B$7:$B$1452,0))-1)*100)</f>
        <v>11.764705882352944</v>
      </c>
      <c r="T565" s="802">
        <f>IF(INDEX(Historical!$F$7:$F$1452,MATCH(B565,Historical!$B$7:$B$1452,0))=0,"n/a",((INDEX(Historical!$C$7:$C$1452,MATCH(B565,Historical!$B$7:$B$1452,0))/INDEX(Historical!$F$7:$F$1452,MATCH(B565,Historical!$B$7:$B$1452,0)))^(1/3)-1)*100)</f>
        <v>14.471424255333186</v>
      </c>
      <c r="U565" s="802">
        <f>IF(INDEX(Historical!$I$7:$I$1452,MATCH(B565,Historical!$B$7:$B$1452,0))=0,"n/a",((INDEX(Historical!$C$7:$C$1452,MATCH(B565,Historical!$B$7:$B$1452,0))/INDEX(Historical!$I$7:$I$1452,MATCH(B565,Historical!$B$7:$B$1452,0)))^(1/5)-1)*100)</f>
        <v>16.774793934264444</v>
      </c>
      <c r="V565" s="802">
        <f>IF(INDEX(Historical!$O$7:$O$1452,MATCH(B565,Historical!$B$7:$B$1452,0))=0,"n/a",((INDEX(Historical!$C$7:$C$1452,MATCH(B565,Historical!$B$7:$B$1452,0))/INDEX(Historical!$O$7:$O$1452,MATCH(B565,Historical!$B$7:$B$1452,0)))^(1/10)-1)*100)</f>
        <v>12.533980472183615</v>
      </c>
      <c r="W565" s="803">
        <f t="shared" si="141"/>
        <v>1.3383453063049182</v>
      </c>
      <c r="X565" s="804">
        <f t="shared" si="142"/>
        <v>1.3863466061375573</v>
      </c>
      <c r="Y565" s="759"/>
      <c r="Z565" s="745">
        <f t="shared" si="143"/>
        <v>23.178807947019866</v>
      </c>
      <c r="AA565" s="678">
        <f t="shared" si="144"/>
        <v>19.759933774834437</v>
      </c>
      <c r="AB565" s="679">
        <v>10</v>
      </c>
      <c r="AC565" s="959">
        <v>6.04</v>
      </c>
      <c r="AD565" s="959">
        <v>1.59</v>
      </c>
      <c r="AE565" s="959">
        <v>3.11</v>
      </c>
      <c r="AF565" s="959">
        <v>4.78</v>
      </c>
      <c r="AG565" s="959">
        <v>27.3</v>
      </c>
      <c r="AH565" s="959">
        <v>18.8</v>
      </c>
      <c r="AI565" s="959">
        <v>9.85</v>
      </c>
      <c r="AJ565" s="959">
        <v>12.1</v>
      </c>
      <c r="AK565" s="959">
        <v>12.4</v>
      </c>
      <c r="AL565" s="969">
        <v>7010</v>
      </c>
      <c r="AM565" s="964">
        <v>1.0999999999999999</v>
      </c>
      <c r="AN565" s="959">
        <v>0.92</v>
      </c>
      <c r="AO565" s="845">
        <f t="shared" si="145"/>
        <v>-1.812119312710756</v>
      </c>
      <c r="AP565" s="846">
        <f t="shared" si="146"/>
        <v>17.947814462123681</v>
      </c>
      <c r="AQ565" s="680">
        <f t="shared" si="147"/>
        <v>104.88748505103271</v>
      </c>
      <c r="AR565" s="745">
        <f>INDEX(Historical!$C$7:$C$1452,MATCH(B565,Historical!$B$7:$B$1452,0))*IF(AH565="n/a",1.03,IF(AH565&lt;0,1.01,IF(AH565&gt;10,1.1,(1+AH565/100))))</f>
        <v>1.2540000000000002</v>
      </c>
      <c r="AS565" s="678">
        <f t="shared" si="148"/>
        <v>1.3775190000000004</v>
      </c>
      <c r="AT565" s="678">
        <f t="shared" si="153"/>
        <v>1.5152709000000006</v>
      </c>
      <c r="AU565" s="678">
        <f t="shared" si="153"/>
        <v>1.666797990000001</v>
      </c>
      <c r="AV565" s="678">
        <f t="shared" si="153"/>
        <v>1.8334777890000011</v>
      </c>
      <c r="AW565" s="745">
        <f t="shared" si="149"/>
        <v>7.6470656790000042</v>
      </c>
      <c r="AX565" s="854">
        <f t="shared" si="150"/>
        <v>6.4072607281106029</v>
      </c>
      <c r="AY565" s="1090">
        <v>1.1299999999999999</v>
      </c>
      <c r="AZ565" s="964">
        <v>8.34</v>
      </c>
      <c r="BA565" s="964">
        <v>-21.4</v>
      </c>
      <c r="BB565" s="964">
        <v>-0.92999999999999994</v>
      </c>
      <c r="BC565" s="964">
        <v>-8.68</v>
      </c>
      <c r="BE565" s="701">
        <v>1964</v>
      </c>
      <c r="BF565" s="986" t="e">
        <f>#VALUE!</f>
        <v>#VALUE!</v>
      </c>
      <c r="BG565" s="972">
        <v>10.7</v>
      </c>
    </row>
    <row r="566" spans="1:59" ht="11.25" customHeight="1" x14ac:dyDescent="0.2">
      <c r="A566" s="566" t="s">
        <v>712</v>
      </c>
      <c r="B566" s="651" t="s">
        <v>713</v>
      </c>
      <c r="C566" s="1080" t="s">
        <v>109</v>
      </c>
      <c r="D566" s="1080" t="s">
        <v>4419</v>
      </c>
      <c r="E566" s="835">
        <v>24</v>
      </c>
      <c r="F566" s="554">
        <v>139</v>
      </c>
      <c r="G566" s="554" t="s">
        <v>107</v>
      </c>
      <c r="H566" s="554" t="s">
        <v>107</v>
      </c>
      <c r="I566" s="959">
        <v>37</v>
      </c>
      <c r="J566" s="745">
        <f t="shared" si="138"/>
        <v>2.7027027027027026</v>
      </c>
      <c r="K566" s="974">
        <v>0.25</v>
      </c>
      <c r="L566" s="679">
        <v>4</v>
      </c>
      <c r="M566" s="736">
        <f t="shared" si="139"/>
        <v>1</v>
      </c>
      <c r="N566" s="644" t="s">
        <v>714</v>
      </c>
      <c r="O566" s="839">
        <v>0.24</v>
      </c>
      <c r="P566" s="958">
        <v>43409</v>
      </c>
      <c r="Q566" s="958">
        <v>43424</v>
      </c>
      <c r="R566" s="736">
        <f t="shared" si="140"/>
        <v>4.1666666666666705</v>
      </c>
      <c r="S566" s="802">
        <f>IF(INDEX(Historical!$D$7:$D$1452,MATCH(B566,Historical!$B$7:$B$1452,0))=0,"n/a",(INDEX(Historical!$C$7:$C$1452,MATCH(B566,Historical!$B$7:$B$1452,0))/INDEX(Historical!$D$7:$D$1452,MATCH(B566,Historical!$B$7:$B$1452,0))-1)*100)</f>
        <v>5.8823529411764719</v>
      </c>
      <c r="T566" s="802">
        <f>IF(INDEX(Historical!$F$7:$F$1452,MATCH(B566,Historical!$B$7:$B$1452,0))=0,"n/a",((INDEX(Historical!$C$7:$C$1452,MATCH(B566,Historical!$B$7:$B$1452,0))/INDEX(Historical!$F$7:$F$1452,MATCH(B566,Historical!$B$7:$B$1452,0)))^(1/3)-1)*100)</f>
        <v>4.6624630511620468</v>
      </c>
      <c r="U566" s="802">
        <f>IF(INDEX(Historical!$I$7:$I$1452,MATCH(B566,Historical!$B$7:$B$1452,0))=0,"n/a",((INDEX(Historical!$C$7:$C$1452,MATCH(B566,Historical!$B$7:$B$1452,0))/INDEX(Historical!$I$7:$I$1452,MATCH(B566,Historical!$B$7:$B$1452,0)))^(1/5)-1)*100)</f>
        <v>4.2758959076891534</v>
      </c>
      <c r="V566" s="802">
        <f>IF(INDEX(Historical!$O$7:$O$1452,MATCH(B566,Historical!$B$7:$B$1452,0))=0,"n/a",((INDEX(Historical!$C$7:$C$1452,MATCH(B566,Historical!$B$7:$B$1452,0))/INDEX(Historical!$O$7:$O$1452,MATCH(B566,Historical!$B$7:$B$1452,0)))^(1/10)-1)*100)</f>
        <v>3.3875584783562118</v>
      </c>
      <c r="W566" s="803">
        <f t="shared" si="141"/>
        <v>1.2622353045736943</v>
      </c>
      <c r="X566" s="804" t="str">
        <f t="shared" si="142"/>
        <v>n/a</v>
      </c>
      <c r="Y566" s="760"/>
      <c r="Z566" s="745" t="str">
        <f t="shared" si="143"/>
        <v>n/a</v>
      </c>
      <c r="AA566" s="678" t="str">
        <f t="shared" si="144"/>
        <v>n/a</v>
      </c>
      <c r="AB566" s="679">
        <v>12</v>
      </c>
      <c r="AC566" s="959" t="s">
        <v>138</v>
      </c>
      <c r="AD566" s="959" t="s">
        <v>138</v>
      </c>
      <c r="AE566" s="959" t="s">
        <v>138</v>
      </c>
      <c r="AF566" s="959" t="s">
        <v>138</v>
      </c>
      <c r="AG566" s="959" t="s">
        <v>138</v>
      </c>
      <c r="AH566" s="959" t="s">
        <v>138</v>
      </c>
      <c r="AI566" s="959" t="s">
        <v>138</v>
      </c>
      <c r="AJ566" s="959" t="s">
        <v>138</v>
      </c>
      <c r="AK566" s="959" t="s">
        <v>138</v>
      </c>
      <c r="AL566" s="969" t="s">
        <v>138</v>
      </c>
      <c r="AM566" s="964" t="s">
        <v>138</v>
      </c>
      <c r="AN566" s="959" t="s">
        <v>138</v>
      </c>
      <c r="AO566" s="845" t="str">
        <f t="shared" si="145"/>
        <v>n/a</v>
      </c>
      <c r="AP566" s="846">
        <f t="shared" si="146"/>
        <v>6.978598610391856</v>
      </c>
      <c r="AQ566" s="680" t="str">
        <f t="shared" si="147"/>
        <v>n/a</v>
      </c>
      <c r="AR566" s="745">
        <f>INDEX(Historical!$C$7:$C$1452,MATCH(B566,Historical!$B$7:$B$1452,0))*IF(AH566="n/a",1.03,IF(AH566&lt;0,1.01,IF(AH566&gt;10,1.1,(1+AH566/100))))</f>
        <v>0.92700000000000005</v>
      </c>
      <c r="AS566" s="678">
        <f t="shared" si="148"/>
        <v>0.95481000000000005</v>
      </c>
      <c r="AT566" s="678">
        <f t="shared" si="153"/>
        <v>0.98345430000000011</v>
      </c>
      <c r="AU566" s="678">
        <f t="shared" si="153"/>
        <v>1.0129579290000001</v>
      </c>
      <c r="AV566" s="678">
        <f t="shared" si="153"/>
        <v>1.0433466668700002</v>
      </c>
      <c r="AW566" s="745">
        <f t="shared" si="149"/>
        <v>4.921568895870001</v>
      </c>
      <c r="AX566" s="854">
        <f t="shared" si="150"/>
        <v>13.301537556405407</v>
      </c>
      <c r="AY566" s="1090" t="s">
        <v>138</v>
      </c>
      <c r="AZ566" s="964" t="s">
        <v>138</v>
      </c>
      <c r="BA566" s="964" t="s">
        <v>138</v>
      </c>
      <c r="BB566" s="964" t="s">
        <v>138</v>
      </c>
      <c r="BC566" s="964" t="s">
        <v>138</v>
      </c>
      <c r="BD566" s="1006" t="s">
        <v>4351</v>
      </c>
      <c r="BE566" s="701">
        <v>1996</v>
      </c>
      <c r="BF566" s="986" t="e">
        <f>#VALUE!</f>
        <v>#VALUE!</v>
      </c>
      <c r="BG566" s="972" t="s">
        <v>138</v>
      </c>
    </row>
    <row r="567" spans="1:59" ht="11.25" customHeight="1" x14ac:dyDescent="0.2">
      <c r="A567" s="645" t="s">
        <v>1517</v>
      </c>
      <c r="B567" s="651" t="s">
        <v>1518</v>
      </c>
      <c r="C567" s="1080" t="s">
        <v>109</v>
      </c>
      <c r="D567" s="1080" t="s">
        <v>4423</v>
      </c>
      <c r="E567" s="835">
        <v>7</v>
      </c>
      <c r="F567" s="554">
        <v>626</v>
      </c>
      <c r="G567" s="554" t="s">
        <v>107</v>
      </c>
      <c r="H567" s="554" t="s">
        <v>107</v>
      </c>
      <c r="I567" s="966">
        <v>83.59</v>
      </c>
      <c r="J567" s="745">
        <f t="shared" si="138"/>
        <v>2.6318937671970333</v>
      </c>
      <c r="K567" s="968">
        <v>0.55000000000000004</v>
      </c>
      <c r="L567" s="679">
        <v>4</v>
      </c>
      <c r="M567" s="736">
        <f t="shared" si="139"/>
        <v>2.2000000000000002</v>
      </c>
      <c r="N567" s="644" t="s">
        <v>147</v>
      </c>
      <c r="O567" s="838">
        <v>0.42</v>
      </c>
      <c r="P567" s="958">
        <v>43356</v>
      </c>
      <c r="Q567" s="958">
        <v>43374</v>
      </c>
      <c r="R567" s="736">
        <f t="shared" si="140"/>
        <v>30.95238095238097</v>
      </c>
      <c r="S567" s="802">
        <f>IF(INDEX(Historical!$D$7:$D$1452,MATCH(B567,Historical!$B$7:$B$1452,0))=0,"n/a",(INDEX(Historical!$C$7:$C$1452,MATCH(B567,Historical!$B$7:$B$1452,0))/INDEX(Historical!$D$7:$D$1452,MATCH(B567,Historical!$B$7:$B$1452,0))-1)*100)</f>
        <v>6.8493150684931559</v>
      </c>
      <c r="T567" s="802">
        <f>IF(INDEX(Historical!$F$7:$F$1452,MATCH(B567,Historical!$B$7:$B$1452,0))=0,"n/a",((INDEX(Historical!$C$7:$C$1452,MATCH(B567,Historical!$B$7:$B$1452,0))/INDEX(Historical!$F$7:$F$1452,MATCH(B567,Historical!$B$7:$B$1452,0)))^(1/3)-1)*100)</f>
        <v>6.8164670424479157</v>
      </c>
      <c r="U567" s="802">
        <f>IF(INDEX(Historical!$I$7:$I$1452,MATCH(B567,Historical!$B$7:$B$1452,0))=0,"n/a",((INDEX(Historical!$C$7:$C$1452,MATCH(B567,Historical!$B$7:$B$1452,0))/INDEX(Historical!$I$7:$I$1452,MATCH(B567,Historical!$B$7:$B$1452,0)))^(1/5)-1)*100)</f>
        <v>6.1043824021231208</v>
      </c>
      <c r="V567" s="802">
        <f>IF(INDEX(Historical!$O$7:$O$1452,MATCH(B567,Historical!$B$7:$B$1452,0))=0,"n/a",((INDEX(Historical!$C$7:$C$1452,MATCH(B567,Historical!$B$7:$B$1452,0))/INDEX(Historical!$O$7:$O$1452,MATCH(B567,Historical!$B$7:$B$1452,0)))^(1/10)-1)*100)</f>
        <v>4.5472129682976536</v>
      </c>
      <c r="W567" s="803">
        <f t="shared" si="141"/>
        <v>1.3424447996348028</v>
      </c>
      <c r="X567" s="804">
        <f t="shared" si="142"/>
        <v>0.5652205927891778</v>
      </c>
      <c r="Y567" s="759"/>
      <c r="Z567" s="745">
        <f t="shared" si="143"/>
        <v>35.369774919614152</v>
      </c>
      <c r="AA567" s="678">
        <f t="shared" si="144"/>
        <v>13.438906752411576</v>
      </c>
      <c r="AB567" s="679">
        <v>12</v>
      </c>
      <c r="AC567" s="959">
        <v>6.22</v>
      </c>
      <c r="AD567" s="959">
        <v>0.83</v>
      </c>
      <c r="AE567" s="959">
        <v>3.05</v>
      </c>
      <c r="AF567" s="959">
        <v>1.96</v>
      </c>
      <c r="AG567" s="959">
        <v>15.299999999999999</v>
      </c>
      <c r="AH567" s="959">
        <v>8.5</v>
      </c>
      <c r="AI567" s="959">
        <v>7.55</v>
      </c>
      <c r="AJ567" s="959">
        <v>10.8</v>
      </c>
      <c r="AK567" s="959">
        <v>16.13</v>
      </c>
      <c r="AL567" s="969">
        <v>19020</v>
      </c>
      <c r="AM567" s="964">
        <v>0.3</v>
      </c>
      <c r="AN567" s="961">
        <v>12.51</v>
      </c>
      <c r="AO567" s="845">
        <f t="shared" si="145"/>
        <v>-4.7026305830914215</v>
      </c>
      <c r="AP567" s="846">
        <f t="shared" si="146"/>
        <v>8.7362761693201545</v>
      </c>
      <c r="AQ567" s="680">
        <f t="shared" si="147"/>
        <v>8.1978788757518295</v>
      </c>
      <c r="AR567" s="745">
        <f>INDEX(Historical!$C$7:$C$1452,MATCH(B567,Historical!$B$7:$B$1452,0))*IF(AH567="n/a",1.03,IF(AH567&lt;0,1.01,IF(AH567&gt;10,1.1,(1+AH567/100))))</f>
        <v>1.6926000000000001</v>
      </c>
      <c r="AS567" s="678">
        <f t="shared" si="148"/>
        <v>1.8203913</v>
      </c>
      <c r="AT567" s="678">
        <f t="shared" ref="AT567:AV586" si="154">IF($AK567="n/a",1.03*AS567,IF($AK567&lt;0,1.01*AS567,IF($AK567&gt;10,1.1*AS567,(1+$AK567/100)*AS567)))</f>
        <v>2.0024304300000004</v>
      </c>
      <c r="AU567" s="678">
        <f t="shared" si="154"/>
        <v>2.2026734730000008</v>
      </c>
      <c r="AV567" s="678">
        <f t="shared" si="154"/>
        <v>2.4229408203000009</v>
      </c>
      <c r="AW567" s="745">
        <f t="shared" si="149"/>
        <v>10.141036023300003</v>
      </c>
      <c r="AX567" s="854">
        <f t="shared" si="150"/>
        <v>12.131877046656301</v>
      </c>
      <c r="AY567" s="1090">
        <v>1.1299999999999999</v>
      </c>
      <c r="AZ567" s="964">
        <v>10.040000000000001</v>
      </c>
      <c r="BA567" s="964">
        <v>-27.700000000000003</v>
      </c>
      <c r="BB567" s="964">
        <v>-8.8800000000000008</v>
      </c>
      <c r="BC567" s="964">
        <v>-18.399999999999999</v>
      </c>
      <c r="BE567" s="701">
        <v>2012</v>
      </c>
      <c r="BF567" s="986" t="e">
        <f>#VALUE!</f>
        <v>#VALUE!</v>
      </c>
      <c r="BG567" s="972">
        <v>1.0999999999999999</v>
      </c>
    </row>
    <row r="568" spans="1:59" s="882" customFormat="1" ht="11.25" customHeight="1" x14ac:dyDescent="0.2">
      <c r="A568" s="861" t="s">
        <v>1519</v>
      </c>
      <c r="B568" s="890" t="s">
        <v>1520</v>
      </c>
      <c r="C568" s="1080" t="s">
        <v>109</v>
      </c>
      <c r="D568" s="1080" t="s">
        <v>4419</v>
      </c>
      <c r="E568" s="1118">
        <v>6</v>
      </c>
      <c r="F568" s="554">
        <v>671</v>
      </c>
      <c r="G568" s="1179" t="s">
        <v>107</v>
      </c>
      <c r="H568" s="1179" t="s">
        <v>107</v>
      </c>
      <c r="I568" s="863">
        <v>13.55</v>
      </c>
      <c r="J568" s="864">
        <f t="shared" si="138"/>
        <v>2.9520295202952029</v>
      </c>
      <c r="K568" s="865">
        <v>0.1</v>
      </c>
      <c r="L568" s="866">
        <v>4</v>
      </c>
      <c r="M568" s="867">
        <f t="shared" si="139"/>
        <v>0.4</v>
      </c>
      <c r="N568" s="868" t="s">
        <v>446</v>
      </c>
      <c r="O568" s="869">
        <v>0.08</v>
      </c>
      <c r="P568" s="891">
        <v>43046</v>
      </c>
      <c r="Q568" s="891">
        <v>43061</v>
      </c>
      <c r="R568" s="867">
        <f t="shared" si="140"/>
        <v>25.000000000000007</v>
      </c>
      <c r="S568" s="802">
        <f>IF(INDEX(Historical!$D$7:$D$1452,MATCH(B568,Historical!$B$7:$B$1452,0))=0,"n/a",(INDEX(Historical!$C$7:$C$1452,MATCH(B568,Historical!$B$7:$B$1452,0))/INDEX(Historical!$D$7:$D$1452,MATCH(B568,Historical!$B$7:$B$1452,0))-1)*100)</f>
        <v>9.6774193548387011</v>
      </c>
      <c r="T568" s="802">
        <f>IF(INDEX(Historical!$F$7:$F$1452,MATCH(B568,Historical!$B$7:$B$1452,0))=0,"n/a",((INDEX(Historical!$C$7:$C$1452,MATCH(B568,Historical!$B$7:$B$1452,0))/INDEX(Historical!$F$7:$F$1452,MATCH(B568,Historical!$B$7:$B$1452,0)))^(1/3)-1)*100)</f>
        <v>9.3541299792876842</v>
      </c>
      <c r="U568" s="802">
        <f>IF(INDEX(Historical!$I$7:$I$1452,MATCH(B568,Historical!$B$7:$B$1452,0))=0,"n/a",((INDEX(Historical!$C$7:$C$1452,MATCH(B568,Historical!$B$7:$B$1452,0))/INDEX(Historical!$I$7:$I$1452,MATCH(B568,Historical!$B$7:$B$1452,0)))^(1/5)-1)*100)</f>
        <v>31.765292511688315</v>
      </c>
      <c r="V568" s="802" t="str">
        <f>IF(INDEX(Historical!$O$7:$O$1452,MATCH(B568,Historical!$B$7:$B$1452,0))=0,"n/a",((INDEX(Historical!$C$7:$C$1452,MATCH(B568,Historical!$B$7:$B$1452,0))/INDEX(Historical!$O$7:$O$1452,MATCH(B568,Historical!$B$7:$B$1452,0)))^(1/10)-1)*100)</f>
        <v>n/a</v>
      </c>
      <c r="W568" s="871" t="str">
        <f t="shared" si="141"/>
        <v>n/a</v>
      </c>
      <c r="X568" s="872">
        <f t="shared" si="142"/>
        <v>1.5198704551047042</v>
      </c>
      <c r="Y568" s="1089" t="s">
        <v>4484</v>
      </c>
      <c r="Z568" s="864">
        <f t="shared" si="143"/>
        <v>48.192771084337352</v>
      </c>
      <c r="AA568" s="874">
        <f t="shared" si="144"/>
        <v>16.325301204819279</v>
      </c>
      <c r="AB568" s="866">
        <v>12</v>
      </c>
      <c r="AC568" s="875">
        <v>0.83</v>
      </c>
      <c r="AD568" s="875">
        <v>2.04</v>
      </c>
      <c r="AE568" s="875">
        <v>4.6500000000000004</v>
      </c>
      <c r="AF568" s="875">
        <v>0.97</v>
      </c>
      <c r="AG568" s="875">
        <v>4.3999999999999995</v>
      </c>
      <c r="AH568" s="875">
        <v>31.5</v>
      </c>
      <c r="AI568" s="875">
        <v>-3.92</v>
      </c>
      <c r="AJ568" s="875">
        <v>20.9</v>
      </c>
      <c r="AK568" s="875">
        <v>8</v>
      </c>
      <c r="AL568" s="876">
        <v>665.58</v>
      </c>
      <c r="AM568" s="877">
        <v>1.7999999999999998</v>
      </c>
      <c r="AN568" s="875">
        <v>0.67</v>
      </c>
      <c r="AO568" s="878">
        <f t="shared" si="145"/>
        <v>18.392020827164242</v>
      </c>
      <c r="AP568" s="879">
        <f t="shared" si="146"/>
        <v>34.717322031983521</v>
      </c>
      <c r="AQ568" s="880">
        <f t="shared" si="147"/>
        <v>-16.107099575511164</v>
      </c>
      <c r="AR568" s="745">
        <f>INDEX(Historical!$C$7:$C$1452,MATCH(B568,Historical!$B$7:$B$1452,0))*IF(AH568="n/a",1.03,IF(AH568&lt;0,1.01,IF(AH568&gt;10,1.1,(1+AH568/100))))</f>
        <v>0.374</v>
      </c>
      <c r="AS568" s="874">
        <f t="shared" si="148"/>
        <v>0.37774000000000002</v>
      </c>
      <c r="AT568" s="874">
        <f t="shared" si="154"/>
        <v>0.40795920000000002</v>
      </c>
      <c r="AU568" s="874">
        <f t="shared" si="154"/>
        <v>0.44059593600000008</v>
      </c>
      <c r="AV568" s="874">
        <f t="shared" si="154"/>
        <v>0.4758436108800001</v>
      </c>
      <c r="AW568" s="864">
        <f t="shared" si="149"/>
        <v>2.0761387468800003</v>
      </c>
      <c r="AX568" s="881">
        <f t="shared" si="150"/>
        <v>15.322057172546128</v>
      </c>
      <c r="AY568" s="1091">
        <v>0.62</v>
      </c>
      <c r="AZ568" s="877">
        <v>6.1899999999999995</v>
      </c>
      <c r="BA568" s="877">
        <v>-22.75</v>
      </c>
      <c r="BB568" s="877">
        <v>-0.13999999999999999</v>
      </c>
      <c r="BC568" s="877">
        <v>-12.790000000000001</v>
      </c>
      <c r="BD568" s="1007"/>
      <c r="BE568" s="701">
        <v>2014</v>
      </c>
      <c r="BF568" s="986" t="e">
        <f>#VALUE!</f>
        <v>#VALUE!</v>
      </c>
      <c r="BG568" s="938">
        <v>0.70000000000000007</v>
      </c>
    </row>
    <row r="569" spans="1:59" ht="11.25" customHeight="1" x14ac:dyDescent="0.2">
      <c r="A569" s="645" t="s">
        <v>1521</v>
      </c>
      <c r="B569" s="651" t="s">
        <v>1522</v>
      </c>
      <c r="C569" s="1080" t="s">
        <v>109</v>
      </c>
      <c r="D569" s="1080" t="s">
        <v>4427</v>
      </c>
      <c r="E569" s="835">
        <v>9</v>
      </c>
      <c r="F569" s="554">
        <v>390</v>
      </c>
      <c r="G569" s="554" t="s">
        <v>107</v>
      </c>
      <c r="H569" s="554" t="s">
        <v>107</v>
      </c>
      <c r="I569" s="966">
        <v>32.869999999999997</v>
      </c>
      <c r="J569" s="745">
        <f t="shared" si="138"/>
        <v>3.2856708244599941</v>
      </c>
      <c r="K569" s="968">
        <v>0.27</v>
      </c>
      <c r="L569" s="679">
        <v>4</v>
      </c>
      <c r="M569" s="736">
        <f t="shared" si="139"/>
        <v>1.08</v>
      </c>
      <c r="N569" s="644" t="s">
        <v>598</v>
      </c>
      <c r="O569" s="838">
        <v>0.24</v>
      </c>
      <c r="P569" s="958">
        <v>43348</v>
      </c>
      <c r="Q569" s="958">
        <v>43357</v>
      </c>
      <c r="R569" s="736">
        <f t="shared" si="140"/>
        <v>12.500000000000011</v>
      </c>
      <c r="S569" s="802">
        <f>IF(INDEX(Historical!$D$7:$D$1452,MATCH(B569,Historical!$B$7:$B$1452,0))=0,"n/a",(INDEX(Historical!$C$7:$C$1452,MATCH(B569,Historical!$B$7:$B$1452,0))/INDEX(Historical!$D$7:$D$1452,MATCH(B569,Historical!$B$7:$B$1452,0))-1)*100)</f>
        <v>10.256410256410241</v>
      </c>
      <c r="T569" s="802">
        <f>IF(INDEX(Historical!$F$7:$F$1452,MATCH(B569,Historical!$B$7:$B$1452,0))=0,"n/a",((INDEX(Historical!$C$7:$C$1452,MATCH(B569,Historical!$B$7:$B$1452,0))/INDEX(Historical!$F$7:$F$1452,MATCH(B569,Historical!$B$7:$B$1452,0)))^(1/3)-1)*100)</f>
        <v>7.1026304014222053</v>
      </c>
      <c r="U569" s="802">
        <f>IF(INDEX(Historical!$I$7:$I$1452,MATCH(B569,Historical!$B$7:$B$1452,0))=0,"n/a",((INDEX(Historical!$C$7:$C$1452,MATCH(B569,Historical!$B$7:$B$1452,0))/INDEX(Historical!$I$7:$I$1452,MATCH(B569,Historical!$B$7:$B$1452,0)))^(1/5)-1)*100)</f>
        <v>8.9587431199327661</v>
      </c>
      <c r="V569" s="802">
        <f>IF(INDEX(Historical!$O$7:$O$1452,MATCH(B569,Historical!$B$7:$B$1452,0))=0,"n/a",((INDEX(Historical!$C$7:$C$1452,MATCH(B569,Historical!$B$7:$B$1452,0))/INDEX(Historical!$O$7:$O$1452,MATCH(B569,Historical!$B$7:$B$1452,0)))^(1/10)-1)*100)</f>
        <v>4.4812953553392099</v>
      </c>
      <c r="W569" s="803">
        <f t="shared" si="141"/>
        <v>1.9991414110339616</v>
      </c>
      <c r="X569" s="804">
        <f t="shared" si="142"/>
        <v>3.0892217654940568</v>
      </c>
      <c r="Y569" s="651" t="s">
        <v>4072</v>
      </c>
      <c r="Z569" s="745">
        <f t="shared" si="143"/>
        <v>41.698841698841704</v>
      </c>
      <c r="AA569" s="678">
        <f t="shared" si="144"/>
        <v>12.69111969111969</v>
      </c>
      <c r="AB569" s="679">
        <v>12</v>
      </c>
      <c r="AC569" s="959">
        <v>2.59</v>
      </c>
      <c r="AD569" s="959" t="s">
        <v>138</v>
      </c>
      <c r="AE569" s="959">
        <v>3.68</v>
      </c>
      <c r="AF569" s="959">
        <v>1.1100000000000001</v>
      </c>
      <c r="AG569" s="959">
        <v>7.8</v>
      </c>
      <c r="AH569" s="959">
        <v>9.8000000000000007</v>
      </c>
      <c r="AI569" s="959">
        <v>12.879999999999999</v>
      </c>
      <c r="AJ569" s="959">
        <v>2.9000000000000004</v>
      </c>
      <c r="AK569" s="959" t="s">
        <v>138</v>
      </c>
      <c r="AL569" s="969">
        <v>228.78</v>
      </c>
      <c r="AM569" s="964">
        <v>0.89999999999999991</v>
      </c>
      <c r="AN569" s="959">
        <v>0.05</v>
      </c>
      <c r="AO569" s="845">
        <f t="shared" si="145"/>
        <v>-0.44670574672692887</v>
      </c>
      <c r="AP569" s="846">
        <f t="shared" si="146"/>
        <v>12.244413944392761</v>
      </c>
      <c r="AQ569" s="680">
        <f t="shared" si="147"/>
        <v>-20.873819876400056</v>
      </c>
      <c r="AR569" s="745">
        <f>INDEX(Historical!$C$7:$C$1452,MATCH(B569,Historical!$B$7:$B$1452,0))*IF(AH569="n/a",1.03,IF(AH569&lt;0,1.01,IF(AH569&gt;10,1.1,(1+AH569/100))))</f>
        <v>0.94428000000000001</v>
      </c>
      <c r="AS569" s="678">
        <f t="shared" si="148"/>
        <v>1.0387080000000002</v>
      </c>
      <c r="AT569" s="678">
        <f t="shared" si="154"/>
        <v>1.0698692400000003</v>
      </c>
      <c r="AU569" s="678">
        <f t="shared" si="154"/>
        <v>1.1019653172000003</v>
      </c>
      <c r="AV569" s="678">
        <f t="shared" si="154"/>
        <v>1.1350242767160004</v>
      </c>
      <c r="AW569" s="745">
        <f t="shared" si="149"/>
        <v>5.2898468339160019</v>
      </c>
      <c r="AX569" s="854">
        <f t="shared" si="150"/>
        <v>16.093236488944331</v>
      </c>
      <c r="AY569" s="1090">
        <v>0.87</v>
      </c>
      <c r="AZ569" s="964">
        <v>10.82</v>
      </c>
      <c r="BA569" s="964">
        <v>-27.6</v>
      </c>
      <c r="BB569" s="964">
        <v>-8.24</v>
      </c>
      <c r="BC569" s="964">
        <v>-15.120000000000001</v>
      </c>
      <c r="BE569" s="701">
        <v>2010</v>
      </c>
      <c r="BF569" s="986" t="e">
        <f>#VALUE!</f>
        <v>#VALUE!</v>
      </c>
      <c r="BG569" s="972">
        <v>1</v>
      </c>
    </row>
    <row r="570" spans="1:59" ht="11.25" customHeight="1" x14ac:dyDescent="0.2">
      <c r="A570" s="645" t="s">
        <v>715</v>
      </c>
      <c r="B570" s="651" t="s">
        <v>716</v>
      </c>
      <c r="C570" s="1080" t="s">
        <v>113</v>
      </c>
      <c r="D570" s="1080" t="s">
        <v>4433</v>
      </c>
      <c r="E570" s="835">
        <v>15</v>
      </c>
      <c r="F570" s="554">
        <v>243</v>
      </c>
      <c r="G570" s="554" t="s">
        <v>38</v>
      </c>
      <c r="H570" s="554" t="s">
        <v>38</v>
      </c>
      <c r="I570" s="966">
        <v>244.9</v>
      </c>
      <c r="J570" s="745">
        <f t="shared" si="138"/>
        <v>1.9599836668027764</v>
      </c>
      <c r="K570" s="968">
        <v>1.2</v>
      </c>
      <c r="L570" s="679">
        <v>4</v>
      </c>
      <c r="M570" s="736">
        <f t="shared" si="139"/>
        <v>4.8</v>
      </c>
      <c r="N570" s="644" t="s">
        <v>717</v>
      </c>
      <c r="O570" s="838">
        <v>1.1000000000000001</v>
      </c>
      <c r="P570" s="958">
        <v>43252</v>
      </c>
      <c r="Q570" s="958">
        <v>43271</v>
      </c>
      <c r="R570" s="736">
        <f t="shared" si="140"/>
        <v>9.0909090909090793</v>
      </c>
      <c r="S570" s="802">
        <f>IF(INDEX(Historical!$D$7:$D$1452,MATCH(B570,Historical!$B$7:$B$1452,0))=0,"n/a",(INDEX(Historical!$C$7:$C$1452,MATCH(B570,Historical!$B$7:$B$1452,0))/INDEX(Historical!$D$7:$D$1452,MATCH(B570,Historical!$B$7:$B$1452,0))-1)*100)</f>
        <v>11.428571428571432</v>
      </c>
      <c r="T570" s="802">
        <f>IF(INDEX(Historical!$F$7:$F$1452,MATCH(B570,Historical!$B$7:$B$1452,0))=0,"n/a",((INDEX(Historical!$C$7:$C$1452,MATCH(B570,Historical!$B$7:$B$1452,0))/INDEX(Historical!$F$7:$F$1452,MATCH(B570,Historical!$B$7:$B$1452,0)))^(1/3)-1)*100)</f>
        <v>12.901169000554024</v>
      </c>
      <c r="U570" s="802">
        <f>IF(INDEX(Historical!$I$7:$I$1452,MATCH(B570,Historical!$B$7:$B$1452,0))=0,"n/a",((INDEX(Historical!$C$7:$C$1452,MATCH(B570,Historical!$B$7:$B$1452,0))/INDEX(Historical!$I$7:$I$1452,MATCH(B570,Historical!$B$7:$B$1452,0)))^(1/5)-1)*100)</f>
        <v>12.648452347095173</v>
      </c>
      <c r="V570" s="802">
        <f>IF(INDEX(Historical!$O$7:$O$1452,MATCH(B570,Historical!$B$7:$B$1452,0))=0,"n/a",((INDEX(Historical!$C$7:$C$1452,MATCH(B570,Historical!$B$7:$B$1452,0))/INDEX(Historical!$O$7:$O$1452,MATCH(B570,Historical!$B$7:$B$1452,0)))^(1/10)-1)*100)</f>
        <v>11.29802902105963</v>
      </c>
      <c r="W570" s="803">
        <f t="shared" si="141"/>
        <v>1.1195273373363037</v>
      </c>
      <c r="X570" s="804">
        <f t="shared" si="142"/>
        <v>1.1395002114500157</v>
      </c>
      <c r="Y570" s="651"/>
      <c r="Z570" s="745">
        <f t="shared" si="143"/>
        <v>27.586206896551722</v>
      </c>
      <c r="AA570" s="678">
        <f t="shared" si="144"/>
        <v>14.074712643678163</v>
      </c>
      <c r="AB570" s="679">
        <v>12</v>
      </c>
      <c r="AC570" s="959">
        <v>17.399999999999999</v>
      </c>
      <c r="AD570" s="959">
        <v>0.65</v>
      </c>
      <c r="AE570" s="959">
        <v>1.55</v>
      </c>
      <c r="AF570" s="959">
        <v>4.68</v>
      </c>
      <c r="AG570" s="959">
        <v>34.200000000000003</v>
      </c>
      <c r="AH570" s="959">
        <v>8.1</v>
      </c>
      <c r="AI570" s="959">
        <v>-3.39</v>
      </c>
      <c r="AJ570" s="959">
        <v>11.1</v>
      </c>
      <c r="AK570" s="959">
        <v>21.55</v>
      </c>
      <c r="AL570" s="969">
        <v>44210</v>
      </c>
      <c r="AM570" s="964">
        <v>0.1</v>
      </c>
      <c r="AN570" s="959">
        <v>1.58</v>
      </c>
      <c r="AO570" s="845">
        <f t="shared" si="145"/>
        <v>0.53372337021978566</v>
      </c>
      <c r="AP570" s="846">
        <f t="shared" si="146"/>
        <v>14.608436013897949</v>
      </c>
      <c r="AQ570" s="680">
        <f t="shared" si="147"/>
        <v>71.100561947793082</v>
      </c>
      <c r="AR570" s="745">
        <f>INDEX(Historical!$C$7:$C$1452,MATCH(B570,Historical!$B$7:$B$1452,0))*IF(AH570="n/a",1.03,IF(AH570&lt;0,1.01,IF(AH570&gt;10,1.1,(1+AH570/100))))</f>
        <v>4.2158999999999995</v>
      </c>
      <c r="AS570" s="678">
        <f t="shared" si="148"/>
        <v>4.2580589999999994</v>
      </c>
      <c r="AT570" s="678">
        <f t="shared" si="154"/>
        <v>4.6838648999999997</v>
      </c>
      <c r="AU570" s="678">
        <f t="shared" si="154"/>
        <v>5.15225139</v>
      </c>
      <c r="AV570" s="678">
        <f t="shared" si="154"/>
        <v>5.6674765290000009</v>
      </c>
      <c r="AW570" s="745">
        <f t="shared" si="149"/>
        <v>23.977551819000002</v>
      </c>
      <c r="AX570" s="854">
        <f t="shared" si="150"/>
        <v>9.7907520698244177</v>
      </c>
      <c r="AY570" s="1090">
        <v>0.82</v>
      </c>
      <c r="AZ570" s="964">
        <v>9.51</v>
      </c>
      <c r="BA570" s="964">
        <v>-32.14</v>
      </c>
      <c r="BB570" s="964">
        <v>-8.6499999999999986</v>
      </c>
      <c r="BC570" s="964">
        <v>-20.13</v>
      </c>
      <c r="BE570" s="701">
        <v>2004</v>
      </c>
      <c r="BF570" s="986" t="e">
        <f>#VALUE!</f>
        <v>#VALUE!</v>
      </c>
      <c r="BG570" s="972">
        <v>7.6</v>
      </c>
    </row>
    <row r="571" spans="1:59" ht="11.25" customHeight="1" x14ac:dyDescent="0.2">
      <c r="A571" s="566" t="s">
        <v>1523</v>
      </c>
      <c r="B571" s="651" t="s">
        <v>1524</v>
      </c>
      <c r="C571" s="1080" t="s">
        <v>109</v>
      </c>
      <c r="D571" s="1080" t="s">
        <v>4419</v>
      </c>
      <c r="E571" s="835">
        <v>9</v>
      </c>
      <c r="F571" s="554">
        <v>343</v>
      </c>
      <c r="G571" s="554" t="s">
        <v>38</v>
      </c>
      <c r="H571" s="554" t="s">
        <v>38</v>
      </c>
      <c r="I571" s="966">
        <v>16.940000000000001</v>
      </c>
      <c r="J571" s="745">
        <f t="shared" si="138"/>
        <v>4.0141676505312871</v>
      </c>
      <c r="K571" s="968">
        <v>0.17</v>
      </c>
      <c r="L571" s="679">
        <v>4</v>
      </c>
      <c r="M571" s="736">
        <f t="shared" si="139"/>
        <v>0.68</v>
      </c>
      <c r="N571" s="644" t="s">
        <v>108</v>
      </c>
      <c r="O571" s="838">
        <v>0.16</v>
      </c>
      <c r="P571" s="695">
        <v>43131</v>
      </c>
      <c r="Q571" s="695">
        <v>43146</v>
      </c>
      <c r="R571" s="736">
        <f t="shared" si="140"/>
        <v>6.2500000000000053</v>
      </c>
      <c r="S571" s="802">
        <f>IF(INDEX(Historical!$D$7:$D$1452,MATCH(B571,Historical!$B$7:$B$1452,0))=0,"n/a",(INDEX(Historical!$C$7:$C$1452,MATCH(B571,Historical!$B$7:$B$1452,0))/INDEX(Historical!$D$7:$D$1452,MATCH(B571,Historical!$B$7:$B$1452,0))-1)*100)</f>
        <v>6.6666666666666652</v>
      </c>
      <c r="T571" s="802">
        <f>IF(INDEX(Historical!$F$7:$F$1452,MATCH(B571,Historical!$B$7:$B$1452,0))=0,"n/a",((INDEX(Historical!$C$7:$C$1452,MATCH(B571,Historical!$B$7:$B$1452,0))/INDEX(Historical!$F$7:$F$1452,MATCH(B571,Historical!$B$7:$B$1452,0)))^(1/3)-1)*100)</f>
        <v>7.1664579674248774</v>
      </c>
      <c r="U571" s="802">
        <f>IF(INDEX(Historical!$I$7:$I$1452,MATCH(B571,Historical!$B$7:$B$1452,0))=0,"n/a",((INDEX(Historical!$C$7:$C$1452,MATCH(B571,Historical!$B$7:$B$1452,0))/INDEX(Historical!$I$7:$I$1452,MATCH(B571,Historical!$B$7:$B$1452,0)))^(1/5)-1)*100)</f>
        <v>5.9223841048812176</v>
      </c>
      <c r="V571" s="802">
        <f>IF(INDEX(Historical!$O$7:$O$1452,MATCH(B571,Historical!$B$7:$B$1452,0))=0,"n/a",((INDEX(Historical!$C$7:$C$1452,MATCH(B571,Historical!$B$7:$B$1452,0))/INDEX(Historical!$O$7:$O$1452,MATCH(B571,Historical!$B$7:$B$1452,0)))^(1/10)-1)*100)</f>
        <v>5.5376805080538105</v>
      </c>
      <c r="W571" s="803">
        <f t="shared" si="141"/>
        <v>1.0694701682893961</v>
      </c>
      <c r="X571" s="804">
        <f t="shared" si="142"/>
        <v>1.0211007077381409</v>
      </c>
      <c r="Y571" s="756"/>
      <c r="Z571" s="745">
        <f t="shared" si="143"/>
        <v>71.578947368421069</v>
      </c>
      <c r="AA571" s="678">
        <f t="shared" si="144"/>
        <v>17.831578947368424</v>
      </c>
      <c r="AB571" s="679">
        <v>12</v>
      </c>
      <c r="AC571" s="959">
        <v>0.95</v>
      </c>
      <c r="AD571" s="959">
        <v>1.79</v>
      </c>
      <c r="AE571" s="959">
        <v>4.76</v>
      </c>
      <c r="AF571" s="959">
        <v>1.4</v>
      </c>
      <c r="AG571" s="959">
        <v>8.3000000000000007</v>
      </c>
      <c r="AH571" s="959">
        <v>80.600000000000009</v>
      </c>
      <c r="AI571" s="959">
        <v>5.62</v>
      </c>
      <c r="AJ571" s="959">
        <v>5.8000000000000007</v>
      </c>
      <c r="AK571" s="959">
        <v>10</v>
      </c>
      <c r="AL571" s="969">
        <v>1760</v>
      </c>
      <c r="AM571" s="964">
        <v>0.3</v>
      </c>
      <c r="AN571" s="959">
        <v>0.23</v>
      </c>
      <c r="AO571" s="845">
        <f t="shared" si="145"/>
        <v>-7.8950271919559185</v>
      </c>
      <c r="AP571" s="846">
        <f t="shared" si="146"/>
        <v>9.9365517554125056</v>
      </c>
      <c r="AQ571" s="680">
        <f t="shared" si="147"/>
        <v>5.3337774807424854</v>
      </c>
      <c r="AR571" s="745">
        <f>INDEX(Historical!$C$7:$C$1452,MATCH(B571,Historical!$B$7:$B$1452,0))*IF(AH571="n/a",1.03,IF(AH571&lt;0,1.01,IF(AH571&gt;10,1.1,(1+AH571/100))))</f>
        <v>0.70400000000000007</v>
      </c>
      <c r="AS571" s="678">
        <f t="shared" si="148"/>
        <v>0.74356480000000014</v>
      </c>
      <c r="AT571" s="678">
        <f t="shared" si="154"/>
        <v>0.81792128000000019</v>
      </c>
      <c r="AU571" s="678">
        <f t="shared" si="154"/>
        <v>0.89971340800000033</v>
      </c>
      <c r="AV571" s="678">
        <f t="shared" si="154"/>
        <v>0.98968474880000046</v>
      </c>
      <c r="AW571" s="745">
        <f t="shared" si="149"/>
        <v>4.154884236800001</v>
      </c>
      <c r="AX571" s="854">
        <f t="shared" si="150"/>
        <v>24.527061610389612</v>
      </c>
      <c r="AY571" s="1090">
        <v>0.73</v>
      </c>
      <c r="AZ571" s="964">
        <v>9.2899999999999991</v>
      </c>
      <c r="BA571" s="964">
        <v>-8.73</v>
      </c>
      <c r="BB571" s="964">
        <v>0.47000000000000003</v>
      </c>
      <c r="BC571" s="964">
        <v>-2.0099999999999998</v>
      </c>
      <c r="BE571" s="701">
        <v>2010</v>
      </c>
      <c r="BF571" s="986" t="e">
        <f>#VALUE!</f>
        <v>#VALUE!</v>
      </c>
      <c r="BG571" s="972">
        <v>1.0999999999999999</v>
      </c>
    </row>
    <row r="572" spans="1:59" ht="11.25" customHeight="1" x14ac:dyDescent="0.2">
      <c r="A572" s="566" t="s">
        <v>308</v>
      </c>
      <c r="B572" s="651" t="s">
        <v>309</v>
      </c>
      <c r="C572" s="1080" t="s">
        <v>132</v>
      </c>
      <c r="D572" s="1080" t="s">
        <v>4428</v>
      </c>
      <c r="E572" s="835">
        <v>63</v>
      </c>
      <c r="F572" s="554">
        <v>3</v>
      </c>
      <c r="G572" s="554" t="s">
        <v>38</v>
      </c>
      <c r="H572" s="554" t="s">
        <v>38</v>
      </c>
      <c r="I572" s="959">
        <v>60.46</v>
      </c>
      <c r="J572" s="745">
        <f t="shared" si="138"/>
        <v>3.1425736023817397</v>
      </c>
      <c r="K572" s="968">
        <v>0.47499999999999998</v>
      </c>
      <c r="L572" s="679">
        <v>4</v>
      </c>
      <c r="M572" s="736">
        <f t="shared" si="139"/>
        <v>1.9</v>
      </c>
      <c r="N572" s="644" t="s">
        <v>108</v>
      </c>
      <c r="O572" s="838">
        <v>0.47249999999999998</v>
      </c>
      <c r="P572" s="958">
        <v>43403</v>
      </c>
      <c r="Q572" s="958">
        <v>43419</v>
      </c>
      <c r="R572" s="736">
        <f t="shared" si="140"/>
        <v>0.52910052910052963</v>
      </c>
      <c r="S572" s="802">
        <f>IF(INDEX(Historical!$D$7:$D$1452,MATCH(B572,Historical!$B$7:$B$1452,0))=0,"n/a",(INDEX(Historical!$C$7:$C$1452,MATCH(B572,Historical!$B$7:$B$1452,0))/INDEX(Historical!$D$7:$D$1452,MATCH(B572,Historical!$B$7:$B$1452,0))-1)*100)</f>
        <v>0.53404539385846217</v>
      </c>
      <c r="T572" s="802">
        <f>IF(INDEX(Historical!$F$7:$F$1452,MATCH(B572,Historical!$B$7:$B$1452,0))=0,"n/a",((INDEX(Historical!$C$7:$C$1452,MATCH(B572,Historical!$B$7:$B$1452,0))/INDEX(Historical!$F$7:$F$1452,MATCH(B572,Historical!$B$7:$B$1452,0)))^(1/3)-1)*100)</f>
        <v>0.67296775976388723</v>
      </c>
      <c r="U572" s="802">
        <f>IF(INDEX(Historical!$I$7:$I$1452,MATCH(B572,Historical!$B$7:$B$1452,0))=0,"n/a",((INDEX(Historical!$C$7:$C$1452,MATCH(B572,Historical!$B$7:$B$1452,0))/INDEX(Historical!$I$7:$I$1452,MATCH(B572,Historical!$B$7:$B$1452,0)))^(1/5)-1)*100)</f>
        <v>1.0127956232488966</v>
      </c>
      <c r="V572" s="802">
        <f>IF(INDEX(Historical!$O$7:$O$1452,MATCH(B572,Historical!$B$7:$B$1452,0))=0,"n/a",((INDEX(Historical!$C$7:$C$1452,MATCH(B572,Historical!$B$7:$B$1452,0))/INDEX(Historical!$O$7:$O$1452,MATCH(B572,Historical!$B$7:$B$1452,0)))^(1/10)-1)*100)</f>
        <v>2.7157991210854382</v>
      </c>
      <c r="W572" s="803">
        <f t="shared" si="141"/>
        <v>0.37292729620006176</v>
      </c>
      <c r="X572" s="804" t="str">
        <f t="shared" si="142"/>
        <v>n/a</v>
      </c>
      <c r="Y572" s="651"/>
      <c r="Z572" s="745" t="str">
        <f t="shared" si="143"/>
        <v>n/a</v>
      </c>
      <c r="AA572" s="678" t="str">
        <f t="shared" si="144"/>
        <v>n/a</v>
      </c>
      <c r="AB572" s="679">
        <v>12</v>
      </c>
      <c r="AC572" s="959">
        <v>-1.33</v>
      </c>
      <c r="AD572" s="959" t="s">
        <v>138</v>
      </c>
      <c r="AE572" s="959">
        <v>2.58</v>
      </c>
      <c r="AF572" s="959">
        <v>2.36</v>
      </c>
      <c r="AG572" s="959">
        <v>-8.2000000000000011</v>
      </c>
      <c r="AH572" s="961">
        <v>-156.29999999999998</v>
      </c>
      <c r="AI572" s="961">
        <v>11</v>
      </c>
      <c r="AJ572" s="959">
        <v>-20.599999999999998</v>
      </c>
      <c r="AK572" s="959">
        <v>4</v>
      </c>
      <c r="AL572" s="969">
        <v>1860</v>
      </c>
      <c r="AM572" s="964">
        <v>0.3</v>
      </c>
      <c r="AN572" s="959">
        <v>1.23</v>
      </c>
      <c r="AO572" s="845" t="str">
        <f t="shared" si="145"/>
        <v>n/a</v>
      </c>
      <c r="AP572" s="846">
        <f t="shared" si="146"/>
        <v>4.1553692256306363</v>
      </c>
      <c r="AQ572" s="680" t="str">
        <f t="shared" si="147"/>
        <v>n/a</v>
      </c>
      <c r="AR572" s="745">
        <f>INDEX(Historical!$C$7:$C$1452,MATCH(B572,Historical!$B$7:$B$1452,0))*IF(AH572="n/a",1.03,IF(AH572&lt;0,1.01,IF(AH572&gt;10,1.1,(1+AH572/100))))</f>
        <v>1.9013249999999999</v>
      </c>
      <c r="AS572" s="678">
        <f t="shared" si="148"/>
        <v>2.0914575000000002</v>
      </c>
      <c r="AT572" s="678">
        <f t="shared" si="154"/>
        <v>2.1751158000000004</v>
      </c>
      <c r="AU572" s="678">
        <f t="shared" si="154"/>
        <v>2.2621204320000006</v>
      </c>
      <c r="AV572" s="678">
        <f t="shared" si="154"/>
        <v>2.3526052492800007</v>
      </c>
      <c r="AW572" s="745">
        <f t="shared" si="149"/>
        <v>10.78262398128</v>
      </c>
      <c r="AX572" s="854">
        <f t="shared" si="150"/>
        <v>17.834310256830964</v>
      </c>
      <c r="AY572" s="1090">
        <v>0.33</v>
      </c>
      <c r="AZ572" s="964">
        <v>17.399999999999999</v>
      </c>
      <c r="BA572" s="964">
        <v>-15.809999999999999</v>
      </c>
      <c r="BB572" s="964">
        <v>-9.16</v>
      </c>
      <c r="BC572" s="964">
        <v>-5.0500000000000007</v>
      </c>
      <c r="BE572" s="701">
        <v>1957</v>
      </c>
      <c r="BF572" s="986" t="e">
        <f>#VALUE!</f>
        <v>#VALUE!</v>
      </c>
      <c r="BG572" s="972">
        <v>-2</v>
      </c>
    </row>
    <row r="573" spans="1:59" ht="11.25" customHeight="1" x14ac:dyDescent="0.2">
      <c r="A573" s="645" t="s">
        <v>718</v>
      </c>
      <c r="B573" s="651" t="s">
        <v>719</v>
      </c>
      <c r="C573" s="1080" t="s">
        <v>132</v>
      </c>
      <c r="D573" s="1080" t="s">
        <v>4416</v>
      </c>
      <c r="E573" s="835">
        <v>14</v>
      </c>
      <c r="F573" s="554">
        <v>259</v>
      </c>
      <c r="G573" s="554" t="s">
        <v>38</v>
      </c>
      <c r="H573" s="554" t="s">
        <v>38</v>
      </c>
      <c r="I573" s="966">
        <v>59.44</v>
      </c>
      <c r="J573" s="745">
        <f t="shared" si="138"/>
        <v>3.7012113055181697</v>
      </c>
      <c r="K573" s="968">
        <v>0.55000000000000004</v>
      </c>
      <c r="L573" s="679">
        <v>4</v>
      </c>
      <c r="M573" s="736">
        <f t="shared" si="139"/>
        <v>2.2000000000000002</v>
      </c>
      <c r="N573" s="644" t="s">
        <v>322</v>
      </c>
      <c r="O573" s="838">
        <v>0.52500000000000002</v>
      </c>
      <c r="P573" s="958">
        <v>43173</v>
      </c>
      <c r="Q573" s="958">
        <v>43189</v>
      </c>
      <c r="R573" s="736">
        <f t="shared" si="140"/>
        <v>4.7619047619047654</v>
      </c>
      <c r="S573" s="802">
        <f>IF(INDEX(Historical!$D$7:$D$1452,MATCH(B573,Historical!$B$7:$B$1452,0))=0,"n/a",(INDEX(Historical!$C$7:$C$1452,MATCH(B573,Historical!$B$7:$B$1452,0))/INDEX(Historical!$D$7:$D$1452,MATCH(B573,Historical!$B$7:$B$1452,0))-1)*100)</f>
        <v>5.0000000000000044</v>
      </c>
      <c r="T573" s="802">
        <f>IF(INDEX(Historical!$F$7:$F$1452,MATCH(B573,Historical!$B$7:$B$1452,0))=0,"n/a",((INDEX(Historical!$C$7:$C$1452,MATCH(B573,Historical!$B$7:$B$1452,0))/INDEX(Historical!$F$7:$F$1452,MATCH(B573,Historical!$B$7:$B$1452,0)))^(1/3)-1)*100)</f>
        <v>9.4879784971972256</v>
      </c>
      <c r="U573" s="802">
        <f>IF(INDEX(Historical!$I$7:$I$1452,MATCH(B573,Historical!$B$7:$B$1452,0))=0,"n/a",((INDEX(Historical!$C$7:$C$1452,MATCH(B573,Historical!$B$7:$B$1452,0))/INDEX(Historical!$I$7:$I$1452,MATCH(B573,Historical!$B$7:$B$1452,0)))^(1/5)-1)*100)</f>
        <v>7.2485713934655305</v>
      </c>
      <c r="V573" s="802">
        <f>IF(INDEX(Historical!$O$7:$O$1452,MATCH(B573,Historical!$B$7:$B$1452,0))=0,"n/a",((INDEX(Historical!$C$7:$C$1452,MATCH(B573,Historical!$B$7:$B$1452,0))/INDEX(Historical!$O$7:$O$1452,MATCH(B573,Historical!$B$7:$B$1452,0)))^(1/10)-1)*100)</f>
        <v>5.0753711020916636</v>
      </c>
      <c r="W573" s="803">
        <f t="shared" si="141"/>
        <v>1.4281854957321736</v>
      </c>
      <c r="X573" s="804">
        <f t="shared" si="142"/>
        <v>1.5422492326522406</v>
      </c>
      <c r="Y573" s="759"/>
      <c r="Z573" s="745">
        <f t="shared" si="143"/>
        <v>56.122448979591844</v>
      </c>
      <c r="AA573" s="678">
        <f t="shared" si="144"/>
        <v>15.163265306122449</v>
      </c>
      <c r="AB573" s="679">
        <v>12</v>
      </c>
      <c r="AC573" s="959">
        <v>3.92</v>
      </c>
      <c r="AD573" s="959">
        <v>6.27</v>
      </c>
      <c r="AE573" s="959">
        <v>2.58</v>
      </c>
      <c r="AF573" s="959">
        <v>1.57</v>
      </c>
      <c r="AG573" s="959">
        <v>9.6</v>
      </c>
      <c r="AH573" s="959">
        <v>-1.6</v>
      </c>
      <c r="AI573" s="959">
        <v>0.98</v>
      </c>
      <c r="AJ573" s="959">
        <v>4.7</v>
      </c>
      <c r="AK573" s="959">
        <v>2.42</v>
      </c>
      <c r="AL573" s="969">
        <v>3170</v>
      </c>
      <c r="AM573" s="964">
        <v>0.4</v>
      </c>
      <c r="AN573" s="959">
        <v>1.07</v>
      </c>
      <c r="AO573" s="845">
        <f t="shared" si="145"/>
        <v>-4.213482607138749</v>
      </c>
      <c r="AP573" s="846">
        <f t="shared" si="146"/>
        <v>10.9497826989837</v>
      </c>
      <c r="AQ573" s="680">
        <f t="shared" si="147"/>
        <v>2.8619928309820297</v>
      </c>
      <c r="AR573" s="745">
        <f>INDEX(Historical!$C$7:$C$1452,MATCH(B573,Historical!$B$7:$B$1452,0))*IF(AH573="n/a",1.03,IF(AH573&lt;0,1.01,IF(AH573&gt;10,1.1,(1+AH573/100))))</f>
        <v>2.121</v>
      </c>
      <c r="AS573" s="678">
        <f t="shared" si="148"/>
        <v>2.1417858000000001</v>
      </c>
      <c r="AT573" s="678">
        <f t="shared" si="154"/>
        <v>2.1936170163600002</v>
      </c>
      <c r="AU573" s="678">
        <f t="shared" si="154"/>
        <v>2.2467025481559122</v>
      </c>
      <c r="AV573" s="678">
        <f t="shared" si="154"/>
        <v>2.3010727498212851</v>
      </c>
      <c r="AW573" s="745">
        <f t="shared" si="149"/>
        <v>11.004178114337197</v>
      </c>
      <c r="AX573" s="854">
        <f t="shared" si="150"/>
        <v>18.513085656691114</v>
      </c>
      <c r="AY573" s="1090">
        <v>0.2</v>
      </c>
      <c r="AZ573" s="964">
        <v>18.86</v>
      </c>
      <c r="BA573" s="964">
        <v>-9.58</v>
      </c>
      <c r="BB573" s="964">
        <v>-3.8</v>
      </c>
      <c r="BC573" s="964">
        <v>2.58</v>
      </c>
      <c r="BE573" s="701">
        <v>2005</v>
      </c>
      <c r="BF573" s="986" t="e">
        <f>#VALUE!</f>
        <v>#VALUE!</v>
      </c>
      <c r="BG573" s="972">
        <v>3.3000000000000003</v>
      </c>
    </row>
    <row r="574" spans="1:59" ht="11.25" customHeight="1" x14ac:dyDescent="0.2">
      <c r="A574" s="566" t="s">
        <v>720</v>
      </c>
      <c r="B574" s="651" t="s">
        <v>721</v>
      </c>
      <c r="C574" s="1080" t="s">
        <v>109</v>
      </c>
      <c r="D574" s="1080" t="s">
        <v>4427</v>
      </c>
      <c r="E574" s="835">
        <v>21</v>
      </c>
      <c r="F574" s="554">
        <v>160</v>
      </c>
      <c r="G574" s="554" t="s">
        <v>38</v>
      </c>
      <c r="H574" s="554" t="s">
        <v>38</v>
      </c>
      <c r="I574" s="966">
        <v>33</v>
      </c>
      <c r="J574" s="745">
        <f t="shared" si="138"/>
        <v>2.9090909090909092</v>
      </c>
      <c r="K574" s="974">
        <v>0.24</v>
      </c>
      <c r="L574" s="679">
        <v>4</v>
      </c>
      <c r="M574" s="736">
        <f t="shared" si="139"/>
        <v>0.96</v>
      </c>
      <c r="N574" s="644" t="s">
        <v>141</v>
      </c>
      <c r="O574" s="839">
        <v>0.22</v>
      </c>
      <c r="P574" s="958">
        <v>43479</v>
      </c>
      <c r="Q574" s="958">
        <v>43497</v>
      </c>
      <c r="R574" s="736">
        <f t="shared" si="140"/>
        <v>9.0909090909090864</v>
      </c>
      <c r="S574" s="802">
        <f>IF(INDEX(Historical!$D$7:$D$1452,MATCH(B574,Historical!$B$7:$B$1452,0))=0,"n/a",(INDEX(Historical!$C$7:$C$1452,MATCH(B574,Historical!$B$7:$B$1452,0))/INDEX(Historical!$D$7:$D$1452,MATCH(B574,Historical!$B$7:$B$1452,0))-1)*100)</f>
        <v>4.8386290322580683</v>
      </c>
      <c r="T574" s="802">
        <f>IF(INDEX(Historical!$F$7:$F$1452,MATCH(B574,Historical!$B$7:$B$1452,0))=0,"n/a",((INDEX(Historical!$C$7:$C$1452,MATCH(B574,Historical!$B$7:$B$1452,0))/INDEX(Historical!$F$7:$F$1452,MATCH(B574,Historical!$B$7:$B$1452,0)))^(1/3)-1)*100)</f>
        <v>2.7039761281176133</v>
      </c>
      <c r="U574" s="802">
        <f>IF(INDEX(Historical!$I$7:$I$1452,MATCH(B574,Historical!$B$7:$B$1452,0))=0,"n/a",((INDEX(Historical!$C$7:$C$1452,MATCH(B574,Historical!$B$7:$B$1452,0))/INDEX(Historical!$I$7:$I$1452,MATCH(B574,Historical!$B$7:$B$1452,0)))^(1/5)-1)*100)</f>
        <v>3.5692643486998632</v>
      </c>
      <c r="V574" s="802">
        <f>IF(INDEX(Historical!$O$7:$O$1452,MATCH(B574,Historical!$B$7:$B$1452,0))=0,"n/a",((INDEX(Historical!$C$7:$C$1452,MATCH(B574,Historical!$B$7:$B$1452,0))/INDEX(Historical!$O$7:$O$1452,MATCH(B574,Historical!$B$7:$B$1452,0)))^(1/10)-1)*100)</f>
        <v>4.5092636021065946</v>
      </c>
      <c r="W574" s="803">
        <f t="shared" si="141"/>
        <v>0.79154040740319742</v>
      </c>
      <c r="X574" s="804">
        <f t="shared" si="142"/>
        <v>1.1897547828999544</v>
      </c>
      <c r="Y574" s="754"/>
      <c r="Z574" s="745">
        <f t="shared" si="143"/>
        <v>42.477876106194692</v>
      </c>
      <c r="AA574" s="678">
        <f t="shared" si="144"/>
        <v>14.601769911504427</v>
      </c>
      <c r="AB574" s="679">
        <v>12</v>
      </c>
      <c r="AC574" s="959">
        <v>2.2599999999999998</v>
      </c>
      <c r="AD574" s="959" t="s">
        <v>138</v>
      </c>
      <c r="AE574" s="959">
        <v>5.03</v>
      </c>
      <c r="AF574" s="959">
        <v>1.76</v>
      </c>
      <c r="AG574" s="959">
        <v>9.1</v>
      </c>
      <c r="AH574" s="959">
        <v>55.900000000000006</v>
      </c>
      <c r="AI574" s="959" t="s">
        <v>138</v>
      </c>
      <c r="AJ574" s="959">
        <v>3</v>
      </c>
      <c r="AK574" s="959" t="s">
        <v>138</v>
      </c>
      <c r="AL574" s="969">
        <v>207.9</v>
      </c>
      <c r="AM574" s="964">
        <v>4.3999999999999995</v>
      </c>
      <c r="AN574" s="959">
        <v>0</v>
      </c>
      <c r="AO574" s="845">
        <f t="shared" si="145"/>
        <v>-8.1234146537136542</v>
      </c>
      <c r="AP574" s="846">
        <f t="shared" si="146"/>
        <v>6.4783552577907724</v>
      </c>
      <c r="AQ574" s="680">
        <f t="shared" si="147"/>
        <v>6.872956862597257</v>
      </c>
      <c r="AR574" s="745">
        <f>INDEX(Historical!$C$7:$C$1452,MATCH(B574,Historical!$B$7:$B$1452,0))*IF(AH574="n/a",1.03,IF(AH574&lt;0,1.01,IF(AH574&gt;10,1.1,(1+AH574/100))))</f>
        <v>0.95333259999999997</v>
      </c>
      <c r="AS574" s="678">
        <f t="shared" si="148"/>
        <v>0.981932578</v>
      </c>
      <c r="AT574" s="678">
        <f t="shared" si="154"/>
        <v>1.01139055534</v>
      </c>
      <c r="AU574" s="678">
        <f t="shared" si="154"/>
        <v>1.0417322720002</v>
      </c>
      <c r="AV574" s="678">
        <f t="shared" si="154"/>
        <v>1.0729842401602061</v>
      </c>
      <c r="AW574" s="745">
        <f t="shared" si="149"/>
        <v>5.0613722455004062</v>
      </c>
      <c r="AX574" s="854">
        <f t="shared" si="150"/>
        <v>15.337491653031535</v>
      </c>
      <c r="AY574" s="1090">
        <v>0.43</v>
      </c>
      <c r="AZ574" s="964">
        <v>14.74</v>
      </c>
      <c r="BA574" s="964">
        <v>-18.68</v>
      </c>
      <c r="BB574" s="964">
        <v>-5.83</v>
      </c>
      <c r="BC574" s="964">
        <v>-4.6100000000000003</v>
      </c>
      <c r="BE574" s="701">
        <v>2000</v>
      </c>
      <c r="BF574" s="986" t="e">
        <f>#VALUE!</f>
        <v>#VALUE!</v>
      </c>
      <c r="BG574" s="972">
        <v>0.89999999999999991</v>
      </c>
    </row>
    <row r="575" spans="1:59" ht="11.25" customHeight="1" x14ac:dyDescent="0.2">
      <c r="A575" s="645" t="s">
        <v>722</v>
      </c>
      <c r="B575" s="651" t="s">
        <v>723</v>
      </c>
      <c r="C575" s="1080" t="s">
        <v>129</v>
      </c>
      <c r="D575" s="1080" t="s">
        <v>194</v>
      </c>
      <c r="E575" s="835">
        <v>18</v>
      </c>
      <c r="F575" s="554">
        <v>175</v>
      </c>
      <c r="G575" s="554" t="s">
        <v>107</v>
      </c>
      <c r="H575" s="554" t="s">
        <v>107</v>
      </c>
      <c r="I575" s="966">
        <v>61.33</v>
      </c>
      <c r="J575" s="745">
        <f t="shared" si="138"/>
        <v>2.3805641610957116</v>
      </c>
      <c r="K575" s="968">
        <v>0.36499999999999999</v>
      </c>
      <c r="L575" s="679">
        <v>4</v>
      </c>
      <c r="M575" s="736">
        <f t="shared" si="139"/>
        <v>1.46</v>
      </c>
      <c r="N575" s="644" t="s">
        <v>137</v>
      </c>
      <c r="O575" s="838">
        <v>0.36</v>
      </c>
      <c r="P575" s="695">
        <v>43154</v>
      </c>
      <c r="Q575" s="695">
        <v>43173</v>
      </c>
      <c r="R575" s="736">
        <f t="shared" si="140"/>
        <v>1.3888888888888902</v>
      </c>
      <c r="S575" s="802">
        <f>IF(INDEX(Historical!$D$7:$D$1452,MATCH(B575,Historical!$B$7:$B$1452,0))=0,"n/a",(INDEX(Historical!$C$7:$C$1452,MATCH(B575,Historical!$B$7:$B$1452,0))/INDEX(Historical!$D$7:$D$1452,MATCH(B575,Historical!$B$7:$B$1452,0))-1)*100)</f>
        <v>1.4084507042253502</v>
      </c>
      <c r="T575" s="802">
        <f>IF(INDEX(Historical!$F$7:$F$1452,MATCH(B575,Historical!$B$7:$B$1452,0))=0,"n/a",((INDEX(Historical!$C$7:$C$1452,MATCH(B575,Historical!$B$7:$B$1452,0))/INDEX(Historical!$F$7:$F$1452,MATCH(B575,Historical!$B$7:$B$1452,0)))^(1/3)-1)*100)</f>
        <v>1.4287644623016904</v>
      </c>
      <c r="U575" s="802">
        <f>IF(INDEX(Historical!$I$7:$I$1452,MATCH(B575,Historical!$B$7:$B$1452,0))=0,"n/a",((INDEX(Historical!$C$7:$C$1452,MATCH(B575,Historical!$B$7:$B$1452,0))/INDEX(Historical!$I$7:$I$1452,MATCH(B575,Historical!$B$7:$B$1452,0)))^(1/5)-1)*100)</f>
        <v>12.474611314209483</v>
      </c>
      <c r="V575" s="802">
        <f>IF(INDEX(Historical!$O$7:$O$1452,MATCH(B575,Historical!$B$7:$B$1452,0))=0,"n/a",((INDEX(Historical!$C$7:$C$1452,MATCH(B575,Historical!$B$7:$B$1452,0))/INDEX(Historical!$O$7:$O$1452,MATCH(B575,Historical!$B$7:$B$1452,0)))^(1/10)-1)*100)</f>
        <v>13.112687251123646</v>
      </c>
      <c r="W575" s="803">
        <f t="shared" si="141"/>
        <v>0.95133904098418232</v>
      </c>
      <c r="X575" s="804" t="str">
        <f t="shared" si="142"/>
        <v>n/a</v>
      </c>
      <c r="Y575" s="759"/>
      <c r="Z575" s="745">
        <f t="shared" si="143"/>
        <v>40</v>
      </c>
      <c r="AA575" s="678">
        <f t="shared" si="144"/>
        <v>16.802739726027397</v>
      </c>
      <c r="AB575" s="679">
        <v>12</v>
      </c>
      <c r="AC575" s="959">
        <v>3.65</v>
      </c>
      <c r="AD575" s="959">
        <v>1.93</v>
      </c>
      <c r="AE575" s="959">
        <v>1.3</v>
      </c>
      <c r="AF575" s="959">
        <v>4.0999999999999996</v>
      </c>
      <c r="AG575" s="959">
        <v>20.100000000000001</v>
      </c>
      <c r="AH575" s="959">
        <v>26.6</v>
      </c>
      <c r="AI575" s="959">
        <v>13.700000000000001</v>
      </c>
      <c r="AJ575" s="959">
        <v>-1.7000000000000002</v>
      </c>
      <c r="AK575" s="959">
        <v>8.6999999999999993</v>
      </c>
      <c r="AL575" s="969">
        <v>3450</v>
      </c>
      <c r="AM575" s="964">
        <v>0.6</v>
      </c>
      <c r="AN575" s="959">
        <v>0.54</v>
      </c>
      <c r="AO575" s="845">
        <f t="shared" si="145"/>
        <v>-1.947564250722202</v>
      </c>
      <c r="AP575" s="846">
        <f t="shared" si="146"/>
        <v>14.855175475305195</v>
      </c>
      <c r="AQ575" s="680">
        <f t="shared" si="147"/>
        <v>74.980929598008615</v>
      </c>
      <c r="AR575" s="745">
        <f>INDEX(Historical!$C$7:$C$1452,MATCH(B575,Historical!$B$7:$B$1452,0))*IF(AH575="n/a",1.03,IF(AH575&lt;0,1.01,IF(AH575&gt;10,1.1,(1+AH575/100))))</f>
        <v>1.5840000000000001</v>
      </c>
      <c r="AS575" s="678">
        <f t="shared" si="148"/>
        <v>1.7424000000000002</v>
      </c>
      <c r="AT575" s="678">
        <f t="shared" si="154"/>
        <v>1.8939888</v>
      </c>
      <c r="AU575" s="678">
        <f t="shared" si="154"/>
        <v>2.0587658256000001</v>
      </c>
      <c r="AV575" s="678">
        <f t="shared" si="154"/>
        <v>2.2378784524272</v>
      </c>
      <c r="AW575" s="745">
        <f t="shared" si="149"/>
        <v>9.5170330780272003</v>
      </c>
      <c r="AX575" s="854">
        <f t="shared" si="150"/>
        <v>15.517745113365727</v>
      </c>
      <c r="AY575" s="1090">
        <v>0.98</v>
      </c>
      <c r="AZ575" s="964">
        <v>9.34</v>
      </c>
      <c r="BA575" s="964">
        <v>-30.84</v>
      </c>
      <c r="BB575" s="964">
        <v>-6.9500000000000011</v>
      </c>
      <c r="BC575" s="964">
        <v>-17.990000000000002</v>
      </c>
      <c r="BE575" s="701">
        <v>2001</v>
      </c>
      <c r="BF575" s="986" t="e">
        <f>#VALUE!</f>
        <v>#VALUE!</v>
      </c>
      <c r="BG575" s="972">
        <v>9.1999999999999993</v>
      </c>
    </row>
    <row r="576" spans="1:59" ht="11.25" customHeight="1" x14ac:dyDescent="0.2">
      <c r="A576" s="566" t="s">
        <v>310</v>
      </c>
      <c r="B576" s="651" t="s">
        <v>311</v>
      </c>
      <c r="C576" s="1080" t="s">
        <v>124</v>
      </c>
      <c r="D576" s="1080" t="s">
        <v>4444</v>
      </c>
      <c r="E576" s="835">
        <v>46</v>
      </c>
      <c r="F576" s="554">
        <v>48</v>
      </c>
      <c r="G576" s="554" t="s">
        <v>38</v>
      </c>
      <c r="H576" s="554" t="s">
        <v>38</v>
      </c>
      <c r="I576" s="959">
        <v>51.81</v>
      </c>
      <c r="J576" s="745">
        <f t="shared" si="138"/>
        <v>3.088206909862961</v>
      </c>
      <c r="K576" s="968">
        <v>0.4</v>
      </c>
      <c r="L576" s="679">
        <v>4</v>
      </c>
      <c r="M576" s="736">
        <f t="shared" si="139"/>
        <v>1.6</v>
      </c>
      <c r="N576" s="644" t="s">
        <v>275</v>
      </c>
      <c r="O576" s="838">
        <v>0.38</v>
      </c>
      <c r="P576" s="958">
        <v>43462</v>
      </c>
      <c r="Q576" s="958">
        <v>43507</v>
      </c>
      <c r="R576" s="736">
        <f t="shared" si="140"/>
        <v>5.2631578947368469</v>
      </c>
      <c r="S576" s="802">
        <f>IF(INDEX(Historical!$D$7:$D$1452,MATCH(B576,Historical!$B$7:$B$1452,0))=0,"n/a",(INDEX(Historical!$C$7:$C$1452,MATCH(B576,Historical!$B$7:$B$1452,0))/INDEX(Historical!$D$7:$D$1452,MATCH(B576,Historical!$B$7:$B$1452,0))-1)*100)</f>
        <v>0.66666666666665986</v>
      </c>
      <c r="T576" s="802">
        <f>IF(INDEX(Historical!$F$7:$F$1452,MATCH(B576,Historical!$B$7:$B$1452,0))=0,"n/a",((INDEX(Historical!$C$7:$C$1452,MATCH(B576,Historical!$B$7:$B$1452,0))/INDEX(Historical!$F$7:$F$1452,MATCH(B576,Historical!$B$7:$B$1452,0)))^(1/3)-1)*100)</f>
        <v>0.67116102679460887</v>
      </c>
      <c r="U576" s="802">
        <f>IF(INDEX(Historical!$I$7:$I$1452,MATCH(B576,Historical!$B$7:$B$1452,0))=0,"n/a",((INDEX(Historical!$C$7:$C$1452,MATCH(B576,Historical!$B$7:$B$1452,0))/INDEX(Historical!$I$7:$I$1452,MATCH(B576,Historical!$B$7:$B$1452,0)))^(1/5)-1)*100)</f>
        <v>0.67573717242153108</v>
      </c>
      <c r="V576" s="802">
        <f>IF(INDEX(Historical!$O$7:$O$1452,MATCH(B576,Historical!$B$7:$B$1452,0))=0,"n/a",((INDEX(Historical!$C$7:$C$1452,MATCH(B576,Historical!$B$7:$B$1452,0))/INDEX(Historical!$O$7:$O$1452,MATCH(B576,Historical!$B$7:$B$1452,0)))^(1/10)-1)*100)</f>
        <v>9.1348962169631278</v>
      </c>
      <c r="W576" s="803">
        <f t="shared" si="141"/>
        <v>7.3973163610410245E-2</v>
      </c>
      <c r="X576" s="804">
        <f t="shared" si="142"/>
        <v>3.8394157523950631E-2</v>
      </c>
      <c r="Y576" s="775"/>
      <c r="Z576" s="745">
        <f t="shared" si="143"/>
        <v>26.533996683250415</v>
      </c>
      <c r="AA576" s="678">
        <f t="shared" si="144"/>
        <v>8.5920398009950247</v>
      </c>
      <c r="AB576" s="679">
        <v>12</v>
      </c>
      <c r="AC576" s="959">
        <v>6.03</v>
      </c>
      <c r="AD576" s="959">
        <v>0.71</v>
      </c>
      <c r="AE576" s="959">
        <v>0.71</v>
      </c>
      <c r="AF576" s="959">
        <v>1.67</v>
      </c>
      <c r="AG576" s="959">
        <v>22.3</v>
      </c>
      <c r="AH576" s="959">
        <v>43.1</v>
      </c>
      <c r="AI576" s="959">
        <v>-15.83</v>
      </c>
      <c r="AJ576" s="959">
        <v>17.599999999999998</v>
      </c>
      <c r="AK576" s="959">
        <v>12.18</v>
      </c>
      <c r="AL576" s="969">
        <v>16880</v>
      </c>
      <c r="AM576" s="964">
        <v>0.4</v>
      </c>
      <c r="AN576" s="959">
        <v>0.44</v>
      </c>
      <c r="AO576" s="845">
        <f t="shared" si="145"/>
        <v>-4.8280957187105322</v>
      </c>
      <c r="AP576" s="846">
        <f t="shared" si="146"/>
        <v>3.7639440822844921</v>
      </c>
      <c r="AQ576" s="680">
        <f t="shared" si="147"/>
        <v>-20.142609142820689</v>
      </c>
      <c r="AR576" s="745">
        <f>INDEX(Historical!$C$7:$C$1452,MATCH(B576,Historical!$B$7:$B$1452,0))*IF(AH576="n/a",1.03,IF(AH576&lt;0,1.01,IF(AH576&gt;10,1.1,(1+AH576/100))))</f>
        <v>1.6610000000000003</v>
      </c>
      <c r="AS576" s="678">
        <f t="shared" si="148"/>
        <v>1.6776100000000003</v>
      </c>
      <c r="AT576" s="678">
        <f t="shared" si="154"/>
        <v>1.8453710000000005</v>
      </c>
      <c r="AU576" s="678">
        <f t="shared" si="154"/>
        <v>2.0299081000000005</v>
      </c>
      <c r="AV576" s="678">
        <f t="shared" si="154"/>
        <v>2.2328989100000007</v>
      </c>
      <c r="AW576" s="745">
        <f t="shared" si="149"/>
        <v>9.4467880100000023</v>
      </c>
      <c r="AX576" s="854">
        <f t="shared" si="150"/>
        <v>18.23352250530786</v>
      </c>
      <c r="AY576" s="1090">
        <v>1.39</v>
      </c>
      <c r="AZ576" s="964">
        <v>4.0599999999999996</v>
      </c>
      <c r="BA576" s="964">
        <v>-26.490000000000002</v>
      </c>
      <c r="BB576" s="964">
        <v>-11.27</v>
      </c>
      <c r="BC576" s="964">
        <v>-16.97</v>
      </c>
      <c r="BE576" s="701">
        <v>1974</v>
      </c>
      <c r="BF576" s="986" t="e">
        <f>#VALUE!</f>
        <v>#VALUE!</v>
      </c>
      <c r="BG576" s="972">
        <v>12.2</v>
      </c>
    </row>
    <row r="577" spans="1:59" ht="11.25" customHeight="1" x14ac:dyDescent="0.2">
      <c r="A577" s="645" t="s">
        <v>1525</v>
      </c>
      <c r="B577" s="651" t="s">
        <v>1526</v>
      </c>
      <c r="C577" s="1080" t="s">
        <v>4277</v>
      </c>
      <c r="D577" s="1080" t="s">
        <v>4414</v>
      </c>
      <c r="E577" s="835">
        <v>7</v>
      </c>
      <c r="F577" s="554">
        <v>651</v>
      </c>
      <c r="G577" s="554" t="s">
        <v>107</v>
      </c>
      <c r="H577" s="554" t="s">
        <v>107</v>
      </c>
      <c r="I577" s="966">
        <v>133.5</v>
      </c>
      <c r="J577" s="745">
        <f t="shared" si="138"/>
        <v>0.47940074906367042</v>
      </c>
      <c r="K577" s="968">
        <v>0.16</v>
      </c>
      <c r="L577" s="679">
        <v>4</v>
      </c>
      <c r="M577" s="736">
        <f t="shared" si="139"/>
        <v>0.64</v>
      </c>
      <c r="N577" s="644" t="s">
        <v>150</v>
      </c>
      <c r="O577" s="838">
        <v>0.15</v>
      </c>
      <c r="P577" s="958">
        <v>43433</v>
      </c>
      <c r="Q577" s="958">
        <v>43455</v>
      </c>
      <c r="R577" s="736">
        <f t="shared" si="140"/>
        <v>6.6666666666666732</v>
      </c>
      <c r="S577" s="802">
        <f>IF(INDEX(Historical!$D$7:$D$1452,MATCH(B577,Historical!$B$7:$B$1452,0))=0,"n/a",(INDEX(Historical!$C$7:$C$1452,MATCH(B577,Historical!$B$7:$B$1452,0))/INDEX(Historical!$D$7:$D$1452,MATCH(B577,Historical!$B$7:$B$1452,0))-1)*100)</f>
        <v>17.525773195876315</v>
      </c>
      <c r="T577" s="802">
        <f>IF(INDEX(Historical!$F$7:$F$1452,MATCH(B577,Historical!$B$7:$B$1452,0))=0,"n/a",((INDEX(Historical!$C$7:$C$1452,MATCH(B577,Historical!$B$7:$B$1452,0))/INDEX(Historical!$F$7:$F$1452,MATCH(B577,Historical!$B$7:$B$1452,0)))^(1/3)-1)*100)</f>
        <v>18.795132483441911</v>
      </c>
      <c r="U577" s="802">
        <f>IF(INDEX(Historical!$I$7:$I$1452,MATCH(B577,Historical!$B$7:$B$1452,0))=0,"n/a",((INDEX(Historical!$C$7:$C$1452,MATCH(B577,Historical!$B$7:$B$1452,0))/INDEX(Historical!$I$7:$I$1452,MATCH(B577,Historical!$B$7:$B$1452,0)))^(1/5)-1)*100)</f>
        <v>50.024683233194487</v>
      </c>
      <c r="V577" s="802" t="str">
        <f>IF(INDEX(Historical!$O$7:$O$1452,MATCH(B577,Historical!$B$7:$B$1452,0))=0,"n/a",((INDEX(Historical!$C$7:$C$1452,MATCH(B577,Historical!$B$7:$B$1452,0))/INDEX(Historical!$O$7:$O$1452,MATCH(B577,Historical!$B$7:$B$1452,0)))^(1/10)-1)*100)</f>
        <v>n/a</v>
      </c>
      <c r="W577" s="803" t="str">
        <f t="shared" si="141"/>
        <v>n/a</v>
      </c>
      <c r="X577" s="804">
        <f t="shared" si="142"/>
        <v>1.2959762495646239</v>
      </c>
      <c r="Y577" s="754"/>
      <c r="Z577" s="745">
        <f t="shared" si="143"/>
        <v>8.7912087912087902</v>
      </c>
      <c r="AA577" s="678">
        <f t="shared" si="144"/>
        <v>18.337912087912088</v>
      </c>
      <c r="AB577" s="679">
        <v>1</v>
      </c>
      <c r="AC577" s="959">
        <v>7.28</v>
      </c>
      <c r="AD577" s="959">
        <v>1.18</v>
      </c>
      <c r="AE577" s="959">
        <v>6.68</v>
      </c>
      <c r="AF577" s="959">
        <v>8.58</v>
      </c>
      <c r="AG577" s="959">
        <v>56.100000000000009</v>
      </c>
      <c r="AH577" s="959">
        <v>79.600000000000009</v>
      </c>
      <c r="AI577" s="959">
        <v>-0.72</v>
      </c>
      <c r="AJ577" s="959">
        <v>38.6</v>
      </c>
      <c r="AK577" s="959">
        <v>15.559999999999999</v>
      </c>
      <c r="AL577" s="969">
        <v>83030</v>
      </c>
      <c r="AM577" s="964">
        <v>0.4</v>
      </c>
      <c r="AN577" s="959">
        <v>0.21</v>
      </c>
      <c r="AO577" s="845">
        <f t="shared" si="145"/>
        <v>32.166171894346071</v>
      </c>
      <c r="AP577" s="846">
        <f t="shared" si="146"/>
        <v>50.504083982258159</v>
      </c>
      <c r="AQ577" s="680">
        <f t="shared" si="147"/>
        <v>164.44010934155094</v>
      </c>
      <c r="AR577" s="745">
        <f>INDEX(Historical!$C$7:$C$1452,MATCH(B577,Historical!$B$7:$B$1452,0))*IF(AH577="n/a",1.03,IF(AH577&lt;0,1.01,IF(AH577&gt;10,1.1,(1+AH577/100))))</f>
        <v>0.62700000000000011</v>
      </c>
      <c r="AS577" s="678">
        <f t="shared" si="148"/>
        <v>0.63327000000000011</v>
      </c>
      <c r="AT577" s="678">
        <f t="shared" si="154"/>
        <v>0.69659700000000013</v>
      </c>
      <c r="AU577" s="678">
        <f t="shared" si="154"/>
        <v>0.76625670000000023</v>
      </c>
      <c r="AV577" s="678">
        <f t="shared" si="154"/>
        <v>0.84288237000000032</v>
      </c>
      <c r="AW577" s="745">
        <f t="shared" si="149"/>
        <v>3.5660060700000007</v>
      </c>
      <c r="AX577" s="854">
        <f t="shared" si="150"/>
        <v>2.6711655955056184</v>
      </c>
      <c r="AY577" s="1090">
        <v>1.96</v>
      </c>
      <c r="AZ577" s="964">
        <v>7.26</v>
      </c>
      <c r="BA577" s="964">
        <v>-54.400000000000006</v>
      </c>
      <c r="BB577" s="964">
        <v>-23.89</v>
      </c>
      <c r="BC577" s="964">
        <v>-42.58</v>
      </c>
      <c r="BE577" s="701">
        <v>2013</v>
      </c>
      <c r="BF577" s="986" t="e">
        <f>#VALUE!</f>
        <v>#VALUE!</v>
      </c>
      <c r="BG577" s="972">
        <v>38.1</v>
      </c>
    </row>
    <row r="578" spans="1:59" s="882" customFormat="1" ht="11.25" customHeight="1" x14ac:dyDescent="0.2">
      <c r="A578" s="861" t="s">
        <v>3925</v>
      </c>
      <c r="B578" s="890" t="s">
        <v>3926</v>
      </c>
      <c r="C578" s="1080" t="s">
        <v>109</v>
      </c>
      <c r="D578" s="1080" t="s">
        <v>4427</v>
      </c>
      <c r="E578" s="862">
        <v>5</v>
      </c>
      <c r="F578" s="554">
        <v>778</v>
      </c>
      <c r="G578" s="1179" t="s">
        <v>107</v>
      </c>
      <c r="H578" s="1179" t="s">
        <v>107</v>
      </c>
      <c r="I578" s="863">
        <v>18.3</v>
      </c>
      <c r="J578" s="864">
        <f t="shared" si="138"/>
        <v>1.4207650273224042</v>
      </c>
      <c r="K578" s="865">
        <v>0.13</v>
      </c>
      <c r="L578" s="866">
        <v>2</v>
      </c>
      <c r="M578" s="867">
        <f t="shared" si="139"/>
        <v>0.26</v>
      </c>
      <c r="N578" s="868" t="s">
        <v>275</v>
      </c>
      <c r="O578" s="869">
        <v>0.125</v>
      </c>
      <c r="P578" s="886">
        <v>43126</v>
      </c>
      <c r="Q578" s="886">
        <v>43140</v>
      </c>
      <c r="R578" s="867">
        <f t="shared" si="140"/>
        <v>4.0000000000000036</v>
      </c>
      <c r="S578" s="802">
        <f>IF(INDEX(Historical!$D$7:$D$1452,MATCH(B578,Historical!$B$7:$B$1452,0))=0,"n/a",(INDEX(Historical!$C$7:$C$1452,MATCH(B578,Historical!$B$7:$B$1452,0))/INDEX(Historical!$D$7:$D$1452,MATCH(B578,Historical!$B$7:$B$1452,0))-1)*100)</f>
        <v>4.1666666666666741</v>
      </c>
      <c r="T578" s="802">
        <f>IF(INDEX(Historical!$F$7:$F$1452,MATCH(B578,Historical!$B$7:$B$1452,0))=0,"n/a",((INDEX(Historical!$C$7:$C$1452,MATCH(B578,Historical!$B$7:$B$1452,0))/INDEX(Historical!$F$7:$F$1452,MATCH(B578,Historical!$B$7:$B$1452,0)))^(1/3)-1)*100)</f>
        <v>14.855559430448251</v>
      </c>
      <c r="U578" s="802" t="str">
        <f>IF(INDEX(Historical!$I$7:$I$1452,MATCH(B578,Historical!$B$7:$B$1452,0))=0,"n/a",((INDEX(Historical!$C$7:$C$1452,MATCH(B578,Historical!$B$7:$B$1452,0))/INDEX(Historical!$I$7:$I$1452,MATCH(B578,Historical!$B$7:$B$1452,0)))^(1/5)-1)*100)</f>
        <v>n/a</v>
      </c>
      <c r="V578" s="802">
        <f>IF(INDEX(Historical!$O$7:$O$1452,MATCH(B578,Historical!$B$7:$B$1452,0))=0,"n/a",((INDEX(Historical!$C$7:$C$1452,MATCH(B578,Historical!$B$7:$B$1452,0))/INDEX(Historical!$O$7:$O$1452,MATCH(B578,Historical!$B$7:$B$1452,0)))^(1/10)-1)*100)</f>
        <v>2.7823731142185171</v>
      </c>
      <c r="W578" s="871" t="str">
        <f t="shared" si="141"/>
        <v>n/a</v>
      </c>
      <c r="X578" s="872" t="str">
        <f t="shared" si="142"/>
        <v>n/a</v>
      </c>
      <c r="Y578" s="883"/>
      <c r="Z578" s="864">
        <f t="shared" si="143"/>
        <v>18.978102189781019</v>
      </c>
      <c r="AA578" s="874">
        <f t="shared" si="144"/>
        <v>13.357664233576642</v>
      </c>
      <c r="AB578" s="866">
        <v>12</v>
      </c>
      <c r="AC578" s="875">
        <v>1.37</v>
      </c>
      <c r="AD578" s="875" t="s">
        <v>138</v>
      </c>
      <c r="AE578" s="875">
        <v>4.03</v>
      </c>
      <c r="AF578" s="875">
        <v>1.55</v>
      </c>
      <c r="AG578" s="875">
        <v>10.9</v>
      </c>
      <c r="AH578" s="875">
        <v>31.5</v>
      </c>
      <c r="AI578" s="875" t="s">
        <v>138</v>
      </c>
      <c r="AJ578" s="875">
        <v>12.7</v>
      </c>
      <c r="AK578" s="875" t="s">
        <v>138</v>
      </c>
      <c r="AL578" s="876">
        <v>156.28</v>
      </c>
      <c r="AM578" s="877">
        <v>5.2</v>
      </c>
      <c r="AN578" s="875">
        <v>0</v>
      </c>
      <c r="AO578" s="878" t="str">
        <f t="shared" si="145"/>
        <v>n/a</v>
      </c>
      <c r="AP578" s="879" t="str">
        <f t="shared" si="146"/>
        <v>n/a</v>
      </c>
      <c r="AQ578" s="880">
        <f t="shared" si="147"/>
        <v>-4.073223383564784</v>
      </c>
      <c r="AR578" s="745">
        <f>INDEX(Historical!$C$7:$C$1452,MATCH(B578,Historical!$B$7:$B$1452,0))*IF(AH578="n/a",1.03,IF(AH578&lt;0,1.01,IF(AH578&gt;10,1.1,(1+AH578/100))))</f>
        <v>0.27500000000000002</v>
      </c>
      <c r="AS578" s="874">
        <f t="shared" si="148"/>
        <v>0.28325000000000006</v>
      </c>
      <c r="AT578" s="874">
        <f t="shared" si="154"/>
        <v>0.29174750000000005</v>
      </c>
      <c r="AU578" s="874">
        <f t="shared" si="154"/>
        <v>0.30049992500000006</v>
      </c>
      <c r="AV578" s="874">
        <f t="shared" si="154"/>
        <v>0.30951492275000009</v>
      </c>
      <c r="AW578" s="864">
        <f t="shared" si="149"/>
        <v>1.4600123477500002</v>
      </c>
      <c r="AX578" s="881">
        <f t="shared" si="150"/>
        <v>7.978209550546449</v>
      </c>
      <c r="AY578" s="1091">
        <v>0.17</v>
      </c>
      <c r="AZ578" s="877">
        <v>11.66</v>
      </c>
      <c r="BA578" s="877">
        <v>-28.65</v>
      </c>
      <c r="BB578" s="877">
        <v>1.32</v>
      </c>
      <c r="BC578" s="877">
        <v>-9.9500000000000011</v>
      </c>
      <c r="BD578" s="1007"/>
      <c r="BE578" s="701">
        <v>2014</v>
      </c>
      <c r="BF578" s="986" t="e">
        <f>#VALUE!</f>
        <v>#VALUE!</v>
      </c>
      <c r="BG578" s="938">
        <v>1</v>
      </c>
    </row>
    <row r="579" spans="1:59" ht="11.25" customHeight="1" x14ac:dyDescent="0.2">
      <c r="A579" s="645" t="s">
        <v>724</v>
      </c>
      <c r="B579" s="651" t="s">
        <v>725</v>
      </c>
      <c r="C579" s="1080" t="s">
        <v>180</v>
      </c>
      <c r="D579" s="1080" t="s">
        <v>4425</v>
      </c>
      <c r="E579" s="835">
        <v>15</v>
      </c>
      <c r="F579" s="554">
        <v>249</v>
      </c>
      <c r="G579" s="554" t="s">
        <v>38</v>
      </c>
      <c r="H579" s="554" t="s">
        <v>38</v>
      </c>
      <c r="I579" s="966">
        <v>61.38</v>
      </c>
      <c r="J579" s="745">
        <f t="shared" si="138"/>
        <v>5.0830889540566959</v>
      </c>
      <c r="K579" s="968">
        <v>0.78</v>
      </c>
      <c r="L579" s="679">
        <v>4</v>
      </c>
      <c r="M579" s="736">
        <f t="shared" si="139"/>
        <v>3.12</v>
      </c>
      <c r="N579" s="644" t="s">
        <v>221</v>
      </c>
      <c r="O579" s="838">
        <v>0.77</v>
      </c>
      <c r="P579" s="958">
        <v>43350</v>
      </c>
      <c r="Q579" s="958">
        <v>43388</v>
      </c>
      <c r="R579" s="736">
        <f t="shared" si="140"/>
        <v>1.2987012987012998</v>
      </c>
      <c r="S579" s="802">
        <f>IF(INDEX(Historical!$D$7:$D$1452,MATCH(B579,Historical!$B$7:$B$1452,0))=0,"n/a",(INDEX(Historical!$C$7:$C$1452,MATCH(B579,Historical!$B$7:$B$1452,0))/INDEX(Historical!$D$7:$D$1452,MATCH(B579,Historical!$B$7:$B$1452,0))-1)*100)</f>
        <v>1.3289036544850585</v>
      </c>
      <c r="T579" s="802">
        <f>IF(INDEX(Historical!$F$7:$F$1452,MATCH(B579,Historical!$B$7:$B$1452,0))=0,"n/a",((INDEX(Historical!$C$7:$C$1452,MATCH(B579,Historical!$B$7:$B$1452,0))/INDEX(Historical!$F$7:$F$1452,MATCH(B579,Historical!$B$7:$B$1452,0)))^(1/3)-1)*100)</f>
        <v>4.1605012934500252</v>
      </c>
      <c r="U579" s="802">
        <f>IF(INDEX(Historical!$I$7:$I$1452,MATCH(B579,Historical!$B$7:$B$1452,0))=0,"n/a",((INDEX(Historical!$C$7:$C$1452,MATCH(B579,Historical!$B$7:$B$1452,0))/INDEX(Historical!$I$7:$I$1452,MATCH(B579,Historical!$B$7:$B$1452,0)))^(1/5)-1)*100)</f>
        <v>8.7247300086809254</v>
      </c>
      <c r="V579" s="802">
        <f>IF(INDEX(Historical!$O$7:$O$1452,MATCH(B579,Historical!$B$7:$B$1452,0))=0,"n/a",((INDEX(Historical!$C$7:$C$1452,MATCH(B579,Historical!$B$7:$B$1452,0))/INDEX(Historical!$O$7:$O$1452,MATCH(B579,Historical!$B$7:$B$1452,0)))^(1/10)-1)*100)</f>
        <v>12.890583313078107</v>
      </c>
      <c r="W579" s="803">
        <f t="shared" si="141"/>
        <v>0.67682972886333803</v>
      </c>
      <c r="X579" s="804" t="str">
        <f t="shared" si="142"/>
        <v>n/a</v>
      </c>
      <c r="Y579" s="967"/>
      <c r="Z579" s="745">
        <f t="shared" si="143"/>
        <v>61.296660117878197</v>
      </c>
      <c r="AA579" s="678">
        <f t="shared" si="144"/>
        <v>12.058939096267192</v>
      </c>
      <c r="AB579" s="679">
        <v>12</v>
      </c>
      <c r="AC579" s="959">
        <v>5.09</v>
      </c>
      <c r="AD579" s="959">
        <v>0.18</v>
      </c>
      <c r="AE579" s="959">
        <v>2.91</v>
      </c>
      <c r="AF579" s="959">
        <v>2.1800000000000002</v>
      </c>
      <c r="AG579" s="959">
        <v>18.7</v>
      </c>
      <c r="AH579" s="961">
        <v>228.9</v>
      </c>
      <c r="AI579" s="961">
        <v>-9.59</v>
      </c>
      <c r="AJ579" s="959">
        <v>-18.600000000000001</v>
      </c>
      <c r="AK579" s="959">
        <v>66.47</v>
      </c>
      <c r="AL579" s="969">
        <v>48670</v>
      </c>
      <c r="AM579" s="964">
        <v>0.1</v>
      </c>
      <c r="AN579" s="959">
        <v>0.48</v>
      </c>
      <c r="AO579" s="845">
        <f t="shared" si="145"/>
        <v>1.7488798664704284</v>
      </c>
      <c r="AP579" s="846">
        <f t="shared" si="146"/>
        <v>13.80781896273762</v>
      </c>
      <c r="AQ579" s="680">
        <f t="shared" si="147"/>
        <v>8.0914987506468972</v>
      </c>
      <c r="AR579" s="745">
        <f>INDEX(Historical!$C$7:$C$1452,MATCH(B579,Historical!$B$7:$B$1452,0))*IF(AH579="n/a",1.03,IF(AH579&lt;0,1.01,IF(AH579&gt;10,1.1,(1+AH579/100))))</f>
        <v>3.3550000000000004</v>
      </c>
      <c r="AS579" s="678">
        <f t="shared" si="148"/>
        <v>3.3885500000000004</v>
      </c>
      <c r="AT579" s="678">
        <f t="shared" si="154"/>
        <v>3.7274050000000005</v>
      </c>
      <c r="AU579" s="678">
        <f t="shared" si="154"/>
        <v>4.1001455000000009</v>
      </c>
      <c r="AV579" s="678">
        <f t="shared" si="154"/>
        <v>4.5101600500000014</v>
      </c>
      <c r="AW579" s="745">
        <f t="shared" si="149"/>
        <v>19.081260550000003</v>
      </c>
      <c r="AX579" s="854">
        <f t="shared" si="150"/>
        <v>31.087097670250902</v>
      </c>
      <c r="AY579" s="1090">
        <v>0.91</v>
      </c>
      <c r="AZ579" s="964">
        <v>8.01</v>
      </c>
      <c r="BA579" s="964">
        <v>-29.99</v>
      </c>
      <c r="BB579" s="964">
        <v>-10.09</v>
      </c>
      <c r="BC579" s="964">
        <v>-19.68</v>
      </c>
      <c r="BE579" s="701">
        <v>2004</v>
      </c>
      <c r="BF579" s="986" t="e">
        <f>#VALUE!</f>
        <v>#VALUE!</v>
      </c>
      <c r="BG579" s="972">
        <v>9</v>
      </c>
    </row>
    <row r="580" spans="1:59" ht="11.25" customHeight="1" x14ac:dyDescent="0.2">
      <c r="A580" s="667" t="s">
        <v>4390</v>
      </c>
      <c r="B580" s="670" t="s">
        <v>4386</v>
      </c>
      <c r="C580" s="1080" t="s">
        <v>109</v>
      </c>
      <c r="D580" s="1080" t="s">
        <v>4419</v>
      </c>
      <c r="E580" s="835">
        <v>5</v>
      </c>
      <c r="F580" s="554">
        <v>846</v>
      </c>
      <c r="G580" s="554" t="s">
        <v>107</v>
      </c>
      <c r="H580" s="554" t="s">
        <v>107</v>
      </c>
      <c r="I580" s="966">
        <v>22.51</v>
      </c>
      <c r="J580" s="745">
        <f t="shared" si="138"/>
        <v>3.0208796090626389</v>
      </c>
      <c r="K580" s="968">
        <v>0.17</v>
      </c>
      <c r="L580" s="679">
        <v>4</v>
      </c>
      <c r="M580" s="736">
        <f t="shared" si="139"/>
        <v>0.68</v>
      </c>
      <c r="N580" s="644" t="s">
        <v>108</v>
      </c>
      <c r="O580" s="838">
        <v>0.15</v>
      </c>
      <c r="P580" s="958">
        <v>43406</v>
      </c>
      <c r="Q580" s="958">
        <v>43420</v>
      </c>
      <c r="R580" s="736">
        <f t="shared" si="140"/>
        <v>13.333333333333346</v>
      </c>
      <c r="S580" s="802">
        <f>IF(INDEX(Historical!$D$7:$D$1452,MATCH(B580,Historical!$B$7:$B$1452,0))=0,"n/a",(INDEX(Historical!$C$7:$C$1452,MATCH(B580,Historical!$B$7:$B$1452,0))/INDEX(Historical!$D$7:$D$1452,MATCH(B580,Historical!$B$7:$B$1452,0))-1)*100)</f>
        <v>11.111111111111093</v>
      </c>
      <c r="T580" s="802">
        <f>IF(INDEX(Historical!$F$7:$F$1452,MATCH(B580,Historical!$B$7:$B$1452,0))=0,"n/a",((INDEX(Historical!$C$7:$C$1452,MATCH(B580,Historical!$B$7:$B$1452,0))/INDEX(Historical!$F$7:$F$1452,MATCH(B580,Historical!$B$7:$B$1452,0)))^(1/3)-1)*100)</f>
        <v>6.9838912459786684</v>
      </c>
      <c r="U580" s="802">
        <f>IF(INDEX(Historical!$I$7:$I$1452,MATCH(B580,Historical!$B$7:$B$1452,0))=0,"n/a",((INDEX(Historical!$C$7:$C$1452,MATCH(B580,Historical!$B$7:$B$1452,0))/INDEX(Historical!$I$7:$I$1452,MATCH(B580,Historical!$B$7:$B$1452,0)))^(1/5)-1)*100)</f>
        <v>4.5639552591273169</v>
      </c>
      <c r="V580" s="802">
        <f>IF(INDEX(Historical!$O$7:$O$1452,MATCH(B580,Historical!$B$7:$B$1452,0))=0,"n/a",((INDEX(Historical!$C$7:$C$1452,MATCH(B580,Historical!$B$7:$B$1452,0))/INDEX(Historical!$O$7:$O$1452,MATCH(B580,Historical!$B$7:$B$1452,0)))^(1/10)-1)*100)</f>
        <v>-2.8358342136926562</v>
      </c>
      <c r="W580" s="803" t="str">
        <f t="shared" si="141"/>
        <v>n/a</v>
      </c>
      <c r="X580" s="804">
        <f t="shared" si="142"/>
        <v>1.0372625588925721</v>
      </c>
      <c r="Y580" s="756"/>
      <c r="Z580" s="745">
        <f t="shared" si="143"/>
        <v>50.370370370370367</v>
      </c>
      <c r="AA580" s="678">
        <f t="shared" si="144"/>
        <v>16.674074074074074</v>
      </c>
      <c r="AB580" s="679">
        <v>12</v>
      </c>
      <c r="AC580" s="959">
        <v>1.35</v>
      </c>
      <c r="AD580" s="959">
        <v>1.67</v>
      </c>
      <c r="AE580" s="959">
        <v>4.4800000000000004</v>
      </c>
      <c r="AF580" s="959">
        <v>1.04</v>
      </c>
      <c r="AG580" s="959">
        <v>6</v>
      </c>
      <c r="AH580" s="959">
        <v>42.1</v>
      </c>
      <c r="AI580" s="959">
        <v>10.94</v>
      </c>
      <c r="AJ580" s="959">
        <v>4.3999999999999995</v>
      </c>
      <c r="AK580" s="959">
        <v>10</v>
      </c>
      <c r="AL580" s="969">
        <v>1130</v>
      </c>
      <c r="AM580" s="964">
        <v>0.4</v>
      </c>
      <c r="AN580" s="959">
        <v>0.1</v>
      </c>
      <c r="AO580" s="845">
        <f t="shared" si="145"/>
        <v>-9.0892392058841178</v>
      </c>
      <c r="AP580" s="846">
        <f t="shared" si="146"/>
        <v>7.5848348681899562</v>
      </c>
      <c r="AQ580" s="680">
        <f t="shared" si="147"/>
        <v>-12.2097524094136</v>
      </c>
      <c r="AR580" s="745">
        <f>INDEX(Historical!$C$7:$C$1452,MATCH(B580,Historical!$B$7:$B$1452,0))*IF(AH580="n/a",1.03,IF(AH580&lt;0,1.01,IF(AH580&gt;10,1.1,(1+AH580/100))))</f>
        <v>0.66</v>
      </c>
      <c r="AS580" s="678">
        <f t="shared" si="148"/>
        <v>0.72600000000000009</v>
      </c>
      <c r="AT580" s="678">
        <f t="shared" si="154"/>
        <v>0.7986000000000002</v>
      </c>
      <c r="AU580" s="678">
        <f t="shared" si="154"/>
        <v>0.87846000000000024</v>
      </c>
      <c r="AV580" s="678">
        <f t="shared" si="154"/>
        <v>0.96630600000000033</v>
      </c>
      <c r="AW580" s="745">
        <f t="shared" si="149"/>
        <v>4.0293660000000013</v>
      </c>
      <c r="AX580" s="854">
        <f t="shared" si="150"/>
        <v>17.900337627721015</v>
      </c>
      <c r="AY580" s="1090">
        <v>0.7</v>
      </c>
      <c r="AZ580" s="964">
        <v>5.6800000000000006</v>
      </c>
      <c r="BA580" s="964">
        <v>-27.150000000000002</v>
      </c>
      <c r="BB580" s="964">
        <v>-8.7900000000000009</v>
      </c>
      <c r="BC580" s="964">
        <v>-18.22</v>
      </c>
      <c r="BE580" s="701">
        <v>2014</v>
      </c>
      <c r="BF580" s="986" t="e">
        <f>#VALUE!</f>
        <v>#VALUE!</v>
      </c>
      <c r="BG580" s="972">
        <v>0.8</v>
      </c>
    </row>
    <row r="581" spans="1:59" ht="11.25" customHeight="1" x14ac:dyDescent="0.2">
      <c r="A581" s="645" t="s">
        <v>726</v>
      </c>
      <c r="B581" s="651" t="s">
        <v>727</v>
      </c>
      <c r="C581" s="1080" t="s">
        <v>132</v>
      </c>
      <c r="D581" s="1080" t="s">
        <v>4417</v>
      </c>
      <c r="E581" s="835">
        <v>12</v>
      </c>
      <c r="F581" s="554">
        <v>301</v>
      </c>
      <c r="G581" s="554" t="s">
        <v>38</v>
      </c>
      <c r="H581" s="554" t="s">
        <v>38</v>
      </c>
      <c r="I581" s="966">
        <v>39.19</v>
      </c>
      <c r="J581" s="745">
        <f t="shared" si="138"/>
        <v>3.725440163306966</v>
      </c>
      <c r="K581" s="968">
        <v>0.36499999999999999</v>
      </c>
      <c r="L581" s="679">
        <v>4</v>
      </c>
      <c r="M581" s="736">
        <f t="shared" si="139"/>
        <v>1.46</v>
      </c>
      <c r="N581" s="644" t="s">
        <v>728</v>
      </c>
      <c r="O581" s="838">
        <v>0.33250000000000002</v>
      </c>
      <c r="P581" s="958">
        <v>43382</v>
      </c>
      <c r="Q581" s="958">
        <v>43403</v>
      </c>
      <c r="R581" s="736">
        <f t="shared" si="140"/>
        <v>9.7744360902255547</v>
      </c>
      <c r="S581" s="802">
        <f>IF(INDEX(Historical!$D$7:$D$1452,MATCH(B581,Historical!$B$7:$B$1452,0))=0,"n/a",(INDEX(Historical!$C$7:$C$1452,MATCH(B581,Historical!$B$7:$B$1452,0))/INDEX(Historical!$D$7:$D$1452,MATCH(B581,Historical!$B$7:$B$1452,0))-1)*100)</f>
        <v>9.9778270509977887</v>
      </c>
      <c r="T581" s="802">
        <f>IF(INDEX(Historical!$F$7:$F$1452,MATCH(B581,Historical!$B$7:$B$1452,0))=0,"n/a",((INDEX(Historical!$C$7:$C$1452,MATCH(B581,Historical!$B$7:$B$1452,0))/INDEX(Historical!$F$7:$F$1452,MATCH(B581,Historical!$B$7:$B$1452,0)))^(1/3)-1)*100)</f>
        <v>10.262199325461818</v>
      </c>
      <c r="U581" s="802">
        <f>IF(INDEX(Historical!$I$7:$I$1452,MATCH(B581,Historical!$B$7:$B$1452,0))=0,"n/a",((INDEX(Historical!$C$7:$C$1452,MATCH(B581,Historical!$B$7:$B$1452,0))/INDEX(Historical!$I$7:$I$1452,MATCH(B581,Historical!$B$7:$B$1452,0)))^(1/5)-1)*100)</f>
        <v>9.5747291141209168</v>
      </c>
      <c r="V581" s="802">
        <f>IF(INDEX(Historical!$O$7:$O$1452,MATCH(B581,Historical!$B$7:$B$1452,0))=0,"n/a",((INDEX(Historical!$C$7:$C$1452,MATCH(B581,Historical!$B$7:$B$1452,0))/INDEX(Historical!$O$7:$O$1452,MATCH(B581,Historical!$B$7:$B$1452,0)))^(1/10)-1)*100)</f>
        <v>6.1918721053434878</v>
      </c>
      <c r="W581" s="803">
        <f t="shared" si="141"/>
        <v>1.546338320821917</v>
      </c>
      <c r="X581" s="804">
        <f t="shared" si="142"/>
        <v>11.968411392651145</v>
      </c>
      <c r="Y581" s="967"/>
      <c r="Z581" s="745">
        <f t="shared" si="143"/>
        <v>69.523809523809518</v>
      </c>
      <c r="AA581" s="678">
        <f t="shared" si="144"/>
        <v>18.661904761904761</v>
      </c>
      <c r="AB581" s="679">
        <v>12</v>
      </c>
      <c r="AC581" s="959">
        <v>2.1</v>
      </c>
      <c r="AD581" s="959" t="s">
        <v>138</v>
      </c>
      <c r="AE581" s="959">
        <v>3.62</v>
      </c>
      <c r="AF581" s="959">
        <v>1.94</v>
      </c>
      <c r="AG581" s="959">
        <v>10.9</v>
      </c>
      <c r="AH581" s="959">
        <v>10.5</v>
      </c>
      <c r="AI581" s="959">
        <v>3.73</v>
      </c>
      <c r="AJ581" s="959">
        <v>0.8</v>
      </c>
      <c r="AK581" s="959">
        <v>-2.25</v>
      </c>
      <c r="AL581" s="969">
        <v>8180</v>
      </c>
      <c r="AM581" s="964">
        <v>0.19</v>
      </c>
      <c r="AN581" s="959">
        <v>0.78</v>
      </c>
      <c r="AO581" s="845">
        <f t="shared" si="145"/>
        <v>-5.3617354844768776</v>
      </c>
      <c r="AP581" s="846">
        <f t="shared" si="146"/>
        <v>13.300169277427884</v>
      </c>
      <c r="AQ581" s="680">
        <f t="shared" si="147"/>
        <v>26.849158431220953</v>
      </c>
      <c r="AR581" s="745">
        <f>INDEX(Historical!$C$7:$C$1452,MATCH(B581,Historical!$B$7:$B$1452,0))*IF(AH581="n/a",1.03,IF(AH581&lt;0,1.01,IF(AH581&gt;10,1.1,(1+AH581/100))))</f>
        <v>1.3640000000000001</v>
      </c>
      <c r="AS581" s="678">
        <f t="shared" si="148"/>
        <v>1.4148772000000003</v>
      </c>
      <c r="AT581" s="678">
        <f t="shared" si="154"/>
        <v>1.4290259720000003</v>
      </c>
      <c r="AU581" s="678">
        <f t="shared" si="154"/>
        <v>1.4433162317200003</v>
      </c>
      <c r="AV581" s="678">
        <f t="shared" si="154"/>
        <v>1.4577493940372004</v>
      </c>
      <c r="AW581" s="745">
        <f t="shared" si="149"/>
        <v>7.1089687977572016</v>
      </c>
      <c r="AX581" s="854">
        <f t="shared" si="150"/>
        <v>18.13975197182241</v>
      </c>
      <c r="AY581" s="1090">
        <v>0.45</v>
      </c>
      <c r="AZ581" s="964">
        <v>32.440000000000005</v>
      </c>
      <c r="BA581" s="964">
        <v>-6.2399999999999993</v>
      </c>
      <c r="BB581" s="964">
        <v>1.1400000000000001</v>
      </c>
      <c r="BC581" s="964">
        <v>9.2799999999999994</v>
      </c>
      <c r="BE581" s="701">
        <v>2007</v>
      </c>
      <c r="BF581" s="986" t="e">
        <f>#VALUE!</f>
        <v>#VALUE!</v>
      </c>
      <c r="BG581" s="972">
        <v>4</v>
      </c>
    </row>
    <row r="582" spans="1:59" ht="11.25" customHeight="1" x14ac:dyDescent="0.2">
      <c r="A582" s="645" t="s">
        <v>729</v>
      </c>
      <c r="B582" s="651" t="s">
        <v>730</v>
      </c>
      <c r="C582" s="1080" t="s">
        <v>129</v>
      </c>
      <c r="D582" s="1080" t="s">
        <v>4442</v>
      </c>
      <c r="E582" s="835">
        <v>16</v>
      </c>
      <c r="F582" s="554">
        <v>212</v>
      </c>
      <c r="G582" s="554" t="s">
        <v>107</v>
      </c>
      <c r="H582" s="554" t="s">
        <v>107</v>
      </c>
      <c r="I582" s="966">
        <v>26.5</v>
      </c>
      <c r="J582" s="745">
        <f t="shared" si="138"/>
        <v>3.6226415094339623</v>
      </c>
      <c r="K582" s="968">
        <v>0.24</v>
      </c>
      <c r="L582" s="679">
        <v>4</v>
      </c>
      <c r="M582" s="736">
        <f t="shared" si="139"/>
        <v>0.96</v>
      </c>
      <c r="N582" s="644" t="s">
        <v>120</v>
      </c>
      <c r="O582" s="838">
        <v>0.23</v>
      </c>
      <c r="P582" s="958">
        <v>43328</v>
      </c>
      <c r="Q582" s="958">
        <v>43343</v>
      </c>
      <c r="R582" s="736">
        <f t="shared" si="140"/>
        <v>4.3478260869565135</v>
      </c>
      <c r="S582" s="802">
        <f>IF(INDEX(Historical!$D$7:$D$1452,MATCH(B582,Historical!$B$7:$B$1452,0))=0,"n/a",(INDEX(Historical!$C$7:$C$1452,MATCH(B582,Historical!$B$7:$B$1452,0))/INDEX(Historical!$D$7:$D$1452,MATCH(B582,Historical!$B$7:$B$1452,0))-1)*100)</f>
        <v>4.6511627906976827</v>
      </c>
      <c r="T582" s="802">
        <f>IF(INDEX(Historical!$F$7:$F$1452,MATCH(B582,Historical!$B$7:$B$1452,0))=0,"n/a",((INDEX(Historical!$C$7:$C$1452,MATCH(B582,Historical!$B$7:$B$1452,0))/INDEX(Historical!$F$7:$F$1452,MATCH(B582,Historical!$B$7:$B$1452,0)))^(1/3)-1)*100)</f>
        <v>4.8856246288386806</v>
      </c>
      <c r="U582" s="802">
        <f>IF(INDEX(Historical!$I$7:$I$1452,MATCH(B582,Historical!$B$7:$B$1452,0))=0,"n/a",((INDEX(Historical!$C$7:$C$1452,MATCH(B582,Historical!$B$7:$B$1452,0))/INDEX(Historical!$I$7:$I$1452,MATCH(B582,Historical!$B$7:$B$1452,0)))^(1/5)-1)*100)</f>
        <v>5.1547496797280434</v>
      </c>
      <c r="V582" s="802">
        <f>IF(INDEX(Historical!$O$7:$O$1452,MATCH(B582,Historical!$B$7:$B$1452,0))=0,"n/a",((INDEX(Historical!$C$7:$C$1452,MATCH(B582,Historical!$B$7:$B$1452,0))/INDEX(Historical!$O$7:$O$1452,MATCH(B582,Historical!$B$7:$B$1452,0)))^(1/10)-1)*100)</f>
        <v>6.0540481614018704</v>
      </c>
      <c r="W582" s="803">
        <f t="shared" si="141"/>
        <v>0.85145501692447945</v>
      </c>
      <c r="X582" s="804" t="str">
        <f t="shared" si="142"/>
        <v>n/a</v>
      </c>
      <c r="Y582" s="760"/>
      <c r="Z582" s="745">
        <f t="shared" si="143"/>
        <v>69.565217391304344</v>
      </c>
      <c r="AA582" s="678">
        <f t="shared" si="144"/>
        <v>19.20289855072464</v>
      </c>
      <c r="AB582" s="679">
        <v>7</v>
      </c>
      <c r="AC582" s="959">
        <v>1.38</v>
      </c>
      <c r="AD582" s="959" t="s">
        <v>138</v>
      </c>
      <c r="AE582" s="959">
        <v>0.79</v>
      </c>
      <c r="AF582" s="959">
        <v>1.44</v>
      </c>
      <c r="AG582" s="959">
        <v>4.5999999999999996</v>
      </c>
      <c r="AH582" s="959">
        <v>13.3</v>
      </c>
      <c r="AI582" s="959" t="s">
        <v>138</v>
      </c>
      <c r="AJ582" s="959">
        <v>-4.3</v>
      </c>
      <c r="AK582" s="959" t="s">
        <v>138</v>
      </c>
      <c r="AL582" s="969">
        <v>210.68</v>
      </c>
      <c r="AM582" s="964">
        <v>4.2</v>
      </c>
      <c r="AN582" s="959">
        <v>0.05</v>
      </c>
      <c r="AO582" s="845">
        <f t="shared" si="145"/>
        <v>-10.425507361562634</v>
      </c>
      <c r="AP582" s="846">
        <f t="shared" si="146"/>
        <v>8.7773911891620067</v>
      </c>
      <c r="AQ582" s="680">
        <f t="shared" si="147"/>
        <v>10.859618763839185</v>
      </c>
      <c r="AR582" s="745">
        <f>INDEX(Historical!$C$7:$C$1452,MATCH(B582,Historical!$B$7:$B$1452,0))*IF(AH582="n/a",1.03,IF(AH582&lt;0,1.01,IF(AH582&gt;10,1.1,(1+AH582/100))))</f>
        <v>0.9900000000000001</v>
      </c>
      <c r="AS582" s="678">
        <f t="shared" si="148"/>
        <v>1.0197000000000001</v>
      </c>
      <c r="AT582" s="678">
        <f t="shared" si="154"/>
        <v>1.0502910000000001</v>
      </c>
      <c r="AU582" s="678">
        <f t="shared" si="154"/>
        <v>1.0817997300000002</v>
      </c>
      <c r="AV582" s="678">
        <f t="shared" si="154"/>
        <v>1.1142537219000002</v>
      </c>
      <c r="AW582" s="745">
        <f t="shared" si="149"/>
        <v>5.2560444519000002</v>
      </c>
      <c r="AX582" s="854">
        <f t="shared" si="150"/>
        <v>19.834130007169811</v>
      </c>
      <c r="AY582" s="1090">
        <v>0.93</v>
      </c>
      <c r="AZ582" s="964">
        <v>9.2799999999999994</v>
      </c>
      <c r="BA582" s="964">
        <v>-43.29</v>
      </c>
      <c r="BB582" s="964">
        <v>-9.94</v>
      </c>
      <c r="BC582" s="964">
        <v>-29.45</v>
      </c>
      <c r="BE582" s="701">
        <v>2003</v>
      </c>
      <c r="BF582" s="986" t="e">
        <f>#VALUE!</f>
        <v>#VALUE!</v>
      </c>
      <c r="BG582" s="972">
        <v>3</v>
      </c>
    </row>
    <row r="583" spans="1:59" ht="11.25" customHeight="1" x14ac:dyDescent="0.2">
      <c r="A583" s="805" t="s">
        <v>3927</v>
      </c>
      <c r="B583" s="899" t="s">
        <v>3928</v>
      </c>
      <c r="C583" s="1080" t="s">
        <v>109</v>
      </c>
      <c r="D583" s="1080" t="s">
        <v>4427</v>
      </c>
      <c r="E583" s="835">
        <v>5</v>
      </c>
      <c r="F583" s="554">
        <v>820</v>
      </c>
      <c r="G583" s="554" t="s">
        <v>107</v>
      </c>
      <c r="H583" s="554" t="s">
        <v>107</v>
      </c>
      <c r="I583" s="973">
        <v>26.32</v>
      </c>
      <c r="J583" s="745">
        <f t="shared" ref="J583:J646" si="155">(M583/I583)*100</f>
        <v>1.5197568389057752</v>
      </c>
      <c r="K583" s="566">
        <v>0.1</v>
      </c>
      <c r="L583" s="554">
        <v>4</v>
      </c>
      <c r="M583" s="736">
        <f t="shared" ref="M583:M646" si="156">K583*L583</f>
        <v>0.4</v>
      </c>
      <c r="N583" s="554" t="s">
        <v>204</v>
      </c>
      <c r="O583" s="685">
        <v>0.08</v>
      </c>
      <c r="P583" s="725">
        <v>43265</v>
      </c>
      <c r="Q583" s="725">
        <v>43280</v>
      </c>
      <c r="R583" s="736">
        <f t="shared" ref="R583:R646" si="157">(K583-O583)/O583*100</f>
        <v>25.000000000000007</v>
      </c>
      <c r="S583" s="802">
        <f>IF(INDEX(Historical!$D$7:$D$1452,MATCH(B583,Historical!$B$7:$B$1452,0))=0,"n/a",(INDEX(Historical!$C$7:$C$1452,MATCH(B583,Historical!$B$7:$B$1452,0))/INDEX(Historical!$D$7:$D$1452,MATCH(B583,Historical!$B$7:$B$1452,0))-1)*100)</f>
        <v>33.33333333333335</v>
      </c>
      <c r="T583" s="802">
        <f>IF(INDEX(Historical!$F$7:$F$1452,MATCH(B583,Historical!$B$7:$B$1452,0))=0,"n/a",((INDEX(Historical!$C$7:$C$1452,MATCH(B583,Historical!$B$7:$B$1452,0))/INDEX(Historical!$F$7:$F$1452,MATCH(B583,Historical!$B$7:$B$1452,0)))^(1/3)-1)*100)</f>
        <v>21.141372855475971</v>
      </c>
      <c r="U583" s="802">
        <f>IF(INDEX(Historical!$I$7:$I$1452,MATCH(B583,Historical!$B$7:$B$1452,0))=0,"n/a",((INDEX(Historical!$C$7:$C$1452,MATCH(B583,Historical!$B$7:$B$1452,0))/INDEX(Historical!$I$7:$I$1452,MATCH(B583,Historical!$B$7:$B$1452,0)))^(1/5)-1)*100)</f>
        <v>14.869835499703509</v>
      </c>
      <c r="V583" s="802">
        <f>IF(INDEX(Historical!$O$7:$O$1452,MATCH(B583,Historical!$B$7:$B$1452,0))=0,"n/a",((INDEX(Historical!$C$7:$C$1452,MATCH(B583,Historical!$B$7:$B$1452,0))/INDEX(Historical!$O$7:$O$1452,MATCH(B583,Historical!$B$7:$B$1452,0)))^(1/10)-1)*100)</f>
        <v>10.30542524220699</v>
      </c>
      <c r="W583" s="803">
        <f t="shared" ref="W583:W646" si="158">IF(OR(U583&lt;=0,U583="n/a",V583&lt;=0,V583="n/a"),"n/a",U583/V583)</f>
        <v>1.4429133345029257</v>
      </c>
      <c r="X583" s="804">
        <f t="shared" ref="X583:X646" si="159">IF(OR(AJ583&lt;=0,AJ583="n/a",U583&lt;=0,U583="n/a"),"n/a",U583/AJ583)</f>
        <v>2.973967099940702</v>
      </c>
      <c r="Y583" s="746" t="s">
        <v>4072</v>
      </c>
      <c r="Z583" s="745">
        <f t="shared" ref="Z583:Z646" si="160">IF(OR(AC583&lt;0.01,AC583="n/a"),"n/a",M583/AC583*100)</f>
        <v>24.691358024691358</v>
      </c>
      <c r="AA583" s="678">
        <f t="shared" ref="AA583:AA646" si="161">IF(OR(AC583&lt;0.01,AC583="n/a"),"n/a",I583/AC583)</f>
        <v>16.246913580246911</v>
      </c>
      <c r="AB583" s="679">
        <v>12</v>
      </c>
      <c r="AC583" s="972">
        <v>1.62</v>
      </c>
      <c r="AD583" s="972" t="s">
        <v>138</v>
      </c>
      <c r="AE583" s="959">
        <v>4.53</v>
      </c>
      <c r="AF583" s="959">
        <v>1.24</v>
      </c>
      <c r="AG583" s="959">
        <v>8.1</v>
      </c>
      <c r="AH583" s="959">
        <v>16.400000000000002</v>
      </c>
      <c r="AI583" s="959">
        <v>15.25</v>
      </c>
      <c r="AJ583" s="782">
        <v>5</v>
      </c>
      <c r="AK583" s="782" t="s">
        <v>138</v>
      </c>
      <c r="AL583" s="972">
        <v>455.86</v>
      </c>
      <c r="AM583" s="972">
        <v>7.8</v>
      </c>
      <c r="AN583" s="972">
        <v>0.11</v>
      </c>
      <c r="AO583" s="845">
        <f t="shared" ref="AO583:AO646" si="162">IF(U583="n/a","n/a",IF(AA583&lt;0,"n/a",IF(AA583="n/a","n/a",J583+U583-AA583)))</f>
        <v>0.14267875836237209</v>
      </c>
      <c r="AP583" s="846">
        <f t="shared" ref="AP583:AP646" si="163">IF(U583="n/a","n/a",J583+U583)</f>
        <v>16.389592338609283</v>
      </c>
      <c r="AQ583" s="680">
        <f t="shared" ref="AQ583:AQ646" si="164">IF(OR(AC583&lt;0.01,AF583="n/a"),"n/a",(I583/SQRT(22.5*AC583*(I583/AF583))-1)*100)</f>
        <v>-5.3751903815068331</v>
      </c>
      <c r="AR583" s="745">
        <f>INDEX(Historical!$C$7:$C$1452,MATCH(B583,Historical!$B$7:$B$1452,0))*IF(AH583="n/a",1.03,IF(AH583&lt;0,1.01,IF(AH583&gt;10,1.1,(1+AH583/100))))</f>
        <v>0.35200000000000004</v>
      </c>
      <c r="AS583" s="678">
        <f t="shared" ref="AS583:AS646" si="165">IF($AI583="n/a",1.03*AR583,IF($AI583&lt;0,1.01*AR583,IF($AI583&gt;10,1.1*AR583,(1+$AI583/100)*AR583)))</f>
        <v>0.38720000000000004</v>
      </c>
      <c r="AT583" s="678">
        <f t="shared" si="154"/>
        <v>0.39881600000000006</v>
      </c>
      <c r="AU583" s="678">
        <f t="shared" si="154"/>
        <v>0.41078048000000006</v>
      </c>
      <c r="AV583" s="678">
        <f t="shared" si="154"/>
        <v>0.42310389440000007</v>
      </c>
      <c r="AW583" s="745">
        <f t="shared" ref="AW583:AW646" si="166">SUM(AR583:AV583)</f>
        <v>1.9719003744000003</v>
      </c>
      <c r="AX583" s="854">
        <f t="shared" ref="AX583:AX646" si="167">AW583/I583*100</f>
        <v>7.4920226990881469</v>
      </c>
      <c r="AY583" s="831">
        <v>0.6</v>
      </c>
      <c r="AZ583" s="959">
        <v>7.3800000000000008</v>
      </c>
      <c r="BA583" s="959">
        <v>-26.32</v>
      </c>
      <c r="BB583" s="959">
        <v>-8.41</v>
      </c>
      <c r="BC583" s="959">
        <v>-19.239999999999998</v>
      </c>
      <c r="BE583" s="701">
        <v>2014</v>
      </c>
      <c r="BF583" s="986" t="e">
        <f t="shared" ref="BF583" si="168">#VALUE!</f>
        <v>#VALUE!</v>
      </c>
      <c r="BG583" s="972">
        <v>0.89999999999999991</v>
      </c>
    </row>
    <row r="584" spans="1:59" ht="11.25" customHeight="1" x14ac:dyDescent="0.2">
      <c r="A584" s="645" t="s">
        <v>312</v>
      </c>
      <c r="B584" s="651" t="s">
        <v>313</v>
      </c>
      <c r="C584" s="1080" t="s">
        <v>109</v>
      </c>
      <c r="D584" s="1080" t="s">
        <v>119</v>
      </c>
      <c r="E584" s="835">
        <v>37</v>
      </c>
      <c r="F584" s="554">
        <v>70</v>
      </c>
      <c r="G584" s="554" t="s">
        <v>38</v>
      </c>
      <c r="H584" s="554" t="s">
        <v>116</v>
      </c>
      <c r="I584" s="959">
        <v>20.57</v>
      </c>
      <c r="J584" s="745">
        <f t="shared" si="155"/>
        <v>3.7919299951385517</v>
      </c>
      <c r="K584" s="968">
        <v>0.19500000000000001</v>
      </c>
      <c r="L584" s="679">
        <v>4</v>
      </c>
      <c r="M584" s="736">
        <f t="shared" si="156"/>
        <v>0.78</v>
      </c>
      <c r="N584" s="644" t="s">
        <v>150</v>
      </c>
      <c r="O584" s="838">
        <v>0.19</v>
      </c>
      <c r="P584" s="958">
        <v>43161</v>
      </c>
      <c r="Q584" s="958">
        <v>43174</v>
      </c>
      <c r="R584" s="736">
        <f t="shared" si="157"/>
        <v>2.6315789473684235</v>
      </c>
      <c r="S584" s="802">
        <f>IF(INDEX(Historical!$D$7:$D$1452,MATCH(B584,Historical!$B$7:$B$1452,0))=0,"n/a",(INDEX(Historical!$C$7:$C$1452,MATCH(B584,Historical!$B$7:$B$1452,0))/INDEX(Historical!$D$7:$D$1452,MATCH(B584,Historical!$B$7:$B$1452,0))-1)*100)</f>
        <v>1.3333333333333419</v>
      </c>
      <c r="T584" s="802">
        <f>IF(INDEX(Historical!$F$7:$F$1452,MATCH(B584,Historical!$B$7:$B$1452,0))=0,"n/a",((INDEX(Historical!$C$7:$C$1452,MATCH(B584,Historical!$B$7:$B$1452,0))/INDEX(Historical!$F$7:$F$1452,MATCH(B584,Historical!$B$7:$B$1452,0)))^(1/3)-1)*100)</f>
        <v>1.3515148022100965</v>
      </c>
      <c r="U584" s="802">
        <f>IF(INDEX(Historical!$I$7:$I$1452,MATCH(B584,Historical!$B$7:$B$1452,0))=0,"n/a",((INDEX(Historical!$C$7:$C$1452,MATCH(B584,Historical!$B$7:$B$1452,0))/INDEX(Historical!$I$7:$I$1452,MATCH(B584,Historical!$B$7:$B$1452,0)))^(1/5)-1)*100)</f>
        <v>1.3703739792310987</v>
      </c>
      <c r="V584" s="802">
        <f>IF(INDEX(Historical!$O$7:$O$1452,MATCH(B584,Historical!$B$7:$B$1452,0))=0,"n/a",((INDEX(Historical!$C$7:$C$1452,MATCH(B584,Historical!$B$7:$B$1452,0))/INDEX(Historical!$O$7:$O$1452,MATCH(B584,Historical!$B$7:$B$1452,0)))^(1/10)-1)*100)</f>
        <v>1.8936933136435075</v>
      </c>
      <c r="W584" s="803">
        <f t="shared" si="158"/>
        <v>0.72365148535824375</v>
      </c>
      <c r="X584" s="804">
        <f t="shared" si="159"/>
        <v>2.3749982309031175E-2</v>
      </c>
      <c r="Y584" s="763"/>
      <c r="Z584" s="745">
        <f t="shared" si="160"/>
        <v>27.956989247311832</v>
      </c>
      <c r="AA584" s="678">
        <f t="shared" si="161"/>
        <v>7.3727598566308243</v>
      </c>
      <c r="AB584" s="679">
        <v>12</v>
      </c>
      <c r="AC584" s="959">
        <v>2.79</v>
      </c>
      <c r="AD584" s="959">
        <v>0.74</v>
      </c>
      <c r="AE584" s="959">
        <v>1.01</v>
      </c>
      <c r="AF584" s="959">
        <v>1.1599999999999999</v>
      </c>
      <c r="AG584" s="959">
        <v>15.4</v>
      </c>
      <c r="AH584" s="959">
        <v>32.200000000000003</v>
      </c>
      <c r="AI584" s="959">
        <v>2.9000000000000004</v>
      </c>
      <c r="AJ584" s="959">
        <v>57.699999999999996</v>
      </c>
      <c r="AK584" s="959">
        <v>10</v>
      </c>
      <c r="AL584" s="969">
        <v>6530</v>
      </c>
      <c r="AM584" s="964">
        <v>5.3900000000000006</v>
      </c>
      <c r="AN584" s="959">
        <v>0.18</v>
      </c>
      <c r="AO584" s="845">
        <f t="shared" si="162"/>
        <v>-2.210455882261174</v>
      </c>
      <c r="AP584" s="846">
        <f t="shared" si="163"/>
        <v>5.1623039743696504</v>
      </c>
      <c r="AQ584" s="680">
        <f t="shared" si="164"/>
        <v>-38.34720360062326</v>
      </c>
      <c r="AR584" s="745">
        <f>INDEX(Historical!$C$7:$C$1452,MATCH(B584,Historical!$B$7:$B$1452,0))*IF(AH584="n/a",1.03,IF(AH584&lt;0,1.01,IF(AH584&gt;10,1.1,(1+AH584/100))))</f>
        <v>0.83600000000000008</v>
      </c>
      <c r="AS584" s="678">
        <f t="shared" si="165"/>
        <v>0.86024400000000001</v>
      </c>
      <c r="AT584" s="678">
        <f t="shared" si="154"/>
        <v>0.94626840000000012</v>
      </c>
      <c r="AU584" s="678">
        <f t="shared" si="154"/>
        <v>1.0408952400000002</v>
      </c>
      <c r="AV584" s="678">
        <f t="shared" si="154"/>
        <v>1.1449847640000004</v>
      </c>
      <c r="AW584" s="745">
        <f t="shared" si="166"/>
        <v>4.8283924040000006</v>
      </c>
      <c r="AX584" s="854">
        <f t="shared" si="167"/>
        <v>23.472982032085564</v>
      </c>
      <c r="AY584" s="1090">
        <v>1</v>
      </c>
      <c r="AZ584" s="964">
        <v>5.6000000000000005</v>
      </c>
      <c r="BA584" s="964">
        <v>-10.76</v>
      </c>
      <c r="BB584" s="964">
        <v>-4.16</v>
      </c>
      <c r="BC584" s="964">
        <v>-3.47</v>
      </c>
      <c r="BE584" s="701">
        <v>1982</v>
      </c>
      <c r="BF584" s="986" t="e">
        <f>#VALUE!</f>
        <v>#VALUE!</v>
      </c>
      <c r="BG584" s="972">
        <v>4</v>
      </c>
    </row>
    <row r="585" spans="1:59" ht="11.25" customHeight="1" x14ac:dyDescent="0.2">
      <c r="A585" s="645" t="s">
        <v>731</v>
      </c>
      <c r="B585" s="651" t="s">
        <v>732</v>
      </c>
      <c r="C585" s="1080" t="s">
        <v>4407</v>
      </c>
      <c r="D585" s="1080" t="s">
        <v>4408</v>
      </c>
      <c r="E585" s="835">
        <v>16</v>
      </c>
      <c r="F585" s="554">
        <v>199</v>
      </c>
      <c r="G585" s="554" t="s">
        <v>38</v>
      </c>
      <c r="H585" s="554" t="s">
        <v>38</v>
      </c>
      <c r="I585" s="966">
        <v>35.15</v>
      </c>
      <c r="J585" s="745">
        <f t="shared" si="155"/>
        <v>7.5106685633001433</v>
      </c>
      <c r="K585" s="968">
        <v>0.66</v>
      </c>
      <c r="L585" s="679">
        <v>4</v>
      </c>
      <c r="M585" s="736">
        <f t="shared" si="156"/>
        <v>2.64</v>
      </c>
      <c r="N585" s="644" t="s">
        <v>108</v>
      </c>
      <c r="O585" s="838">
        <v>0.65</v>
      </c>
      <c r="P585" s="695">
        <v>43130</v>
      </c>
      <c r="Q585" s="695">
        <v>43146</v>
      </c>
      <c r="R585" s="736">
        <f t="shared" si="157"/>
        <v>1.5384615384615397</v>
      </c>
      <c r="S585" s="802">
        <f>IF(INDEX(Historical!$D$7:$D$1452,MATCH(B585,Historical!$B$7:$B$1452,0))=0,"n/a",(INDEX(Historical!$C$7:$C$1452,MATCH(B585,Historical!$B$7:$B$1452,0))/INDEX(Historical!$D$7:$D$1452,MATCH(B585,Historical!$B$7:$B$1452,0))-1)*100)</f>
        <v>7.6271186440677985</v>
      </c>
      <c r="T585" s="802">
        <f>IF(INDEX(Historical!$F$7:$F$1452,MATCH(B585,Historical!$B$7:$B$1452,0))=0,"n/a",((INDEX(Historical!$C$7:$C$1452,MATCH(B585,Historical!$B$7:$B$1452,0))/INDEX(Historical!$F$7:$F$1452,MATCH(B585,Historical!$B$7:$B$1452,0)))^(1/3)-1)*100)</f>
        <v>7.9346238587324924</v>
      </c>
      <c r="U585" s="802">
        <f>IF(INDEX(Historical!$I$7:$I$1452,MATCH(B585,Historical!$B$7:$B$1452,0))=0,"n/a",((INDEX(Historical!$C$7:$C$1452,MATCH(B585,Historical!$B$7:$B$1452,0))/INDEX(Historical!$I$7:$I$1452,MATCH(B585,Historical!$B$7:$B$1452,0)))^(1/5)-1)*100)</f>
        <v>8.4899233597428125</v>
      </c>
      <c r="V585" s="802">
        <f>IF(INDEX(Historical!$O$7:$O$1452,MATCH(B585,Historical!$B$7:$B$1452,0))=0,"n/a",((INDEX(Historical!$C$7:$C$1452,MATCH(B585,Historical!$B$7:$B$1452,0))/INDEX(Historical!$O$7:$O$1452,MATCH(B585,Historical!$B$7:$B$1452,0)))^(1/10)-1)*100)</f>
        <v>8.9283677923822182</v>
      </c>
      <c r="W585" s="803">
        <f t="shared" si="158"/>
        <v>0.95089310355096579</v>
      </c>
      <c r="X585" s="804" t="str">
        <f t="shared" si="159"/>
        <v>n/a</v>
      </c>
      <c r="Y585" s="967"/>
      <c r="Z585" s="745">
        <f t="shared" si="160"/>
        <v>195.55555555555554</v>
      </c>
      <c r="AA585" s="678">
        <f t="shared" si="161"/>
        <v>26.037037037037035</v>
      </c>
      <c r="AB585" s="679">
        <v>12</v>
      </c>
      <c r="AC585" s="959">
        <v>1.35</v>
      </c>
      <c r="AD585" s="959">
        <v>1.65</v>
      </c>
      <c r="AE585" s="959">
        <v>8.3699999999999992</v>
      </c>
      <c r="AF585" s="959">
        <v>2.04</v>
      </c>
      <c r="AG585" s="959">
        <v>8</v>
      </c>
      <c r="AH585" s="959">
        <v>-73.3</v>
      </c>
      <c r="AI585" s="959">
        <v>14.940000000000001</v>
      </c>
      <c r="AJ585" s="959">
        <v>-15.4</v>
      </c>
      <c r="AK585" s="959">
        <v>15.8</v>
      </c>
      <c r="AL585" s="969">
        <v>7400</v>
      </c>
      <c r="AM585" s="964">
        <v>0.2</v>
      </c>
      <c r="AN585" s="959">
        <v>1.33</v>
      </c>
      <c r="AO585" s="845">
        <f t="shared" si="162"/>
        <v>-10.03644511399408</v>
      </c>
      <c r="AP585" s="846">
        <f t="shared" si="163"/>
        <v>16.000591923042954</v>
      </c>
      <c r="AQ585" s="680">
        <f t="shared" si="164"/>
        <v>53.645415096731419</v>
      </c>
      <c r="AR585" s="745">
        <f>INDEX(Historical!$C$7:$C$1452,MATCH(B585,Historical!$B$7:$B$1452,0))*IF(AH585="n/a",1.03,IF(AH585&lt;0,1.01,IF(AH585&gt;10,1.1,(1+AH585/100))))</f>
        <v>2.5653999999999999</v>
      </c>
      <c r="AS585" s="678">
        <f t="shared" si="165"/>
        <v>2.8219400000000001</v>
      </c>
      <c r="AT585" s="678">
        <f t="shared" si="154"/>
        <v>3.1041340000000002</v>
      </c>
      <c r="AU585" s="678">
        <f t="shared" si="154"/>
        <v>3.4145474000000005</v>
      </c>
      <c r="AV585" s="678">
        <f t="shared" si="154"/>
        <v>3.756002140000001</v>
      </c>
      <c r="AW585" s="745">
        <f t="shared" si="166"/>
        <v>15.662023540000002</v>
      </c>
      <c r="AX585" s="854">
        <f t="shared" si="167"/>
        <v>44.5576772119488</v>
      </c>
      <c r="AY585" s="1090">
        <v>0.3</v>
      </c>
      <c r="AZ585" s="964">
        <v>41.160000000000004</v>
      </c>
      <c r="BA585" s="964">
        <v>-8.32</v>
      </c>
      <c r="BB585" s="964">
        <v>-0.09</v>
      </c>
      <c r="BC585" s="964">
        <v>11.959999999999999</v>
      </c>
      <c r="BE585" s="701">
        <v>2003</v>
      </c>
      <c r="BF585" s="986" t="e">
        <f>#VALUE!</f>
        <v>#VALUE!</v>
      </c>
      <c r="BG585" s="972">
        <v>3.2</v>
      </c>
    </row>
    <row r="586" spans="1:59" ht="11.25" customHeight="1" x14ac:dyDescent="0.2">
      <c r="A586" s="566" t="s">
        <v>1529</v>
      </c>
      <c r="B586" s="651" t="s">
        <v>1530</v>
      </c>
      <c r="C586" s="1080" t="s">
        <v>4431</v>
      </c>
      <c r="D586" s="1080" t="s">
        <v>526</v>
      </c>
      <c r="E586" s="835">
        <v>9</v>
      </c>
      <c r="F586" s="554">
        <v>341</v>
      </c>
      <c r="G586" s="554" t="s">
        <v>38</v>
      </c>
      <c r="H586" s="554" t="s">
        <v>38</v>
      </c>
      <c r="I586" s="966">
        <v>73.239999999999995</v>
      </c>
      <c r="J586" s="745">
        <f t="shared" si="155"/>
        <v>3.2768978700163847</v>
      </c>
      <c r="K586" s="968">
        <v>0.6</v>
      </c>
      <c r="L586" s="679">
        <v>4</v>
      </c>
      <c r="M586" s="736">
        <f t="shared" si="156"/>
        <v>2.4</v>
      </c>
      <c r="N586" s="644" t="s">
        <v>1531</v>
      </c>
      <c r="O586" s="838">
        <v>0.55000000000000004</v>
      </c>
      <c r="P586" s="960">
        <v>43087</v>
      </c>
      <c r="Q586" s="960">
        <v>43109</v>
      </c>
      <c r="R586" s="736">
        <f t="shared" si="157"/>
        <v>9.0909090909090793</v>
      </c>
      <c r="S586" s="802">
        <f>IF(INDEX(Historical!$D$7:$D$1452,MATCH(B586,Historical!$B$7:$B$1452,0))=0,"n/a",(INDEX(Historical!$C$7:$C$1452,MATCH(B586,Historical!$B$7:$B$1452,0))/INDEX(Historical!$D$7:$D$1452,MATCH(B586,Historical!$B$7:$B$1452,0))-1)*100)</f>
        <v>4.7619047619047672</v>
      </c>
      <c r="T586" s="802">
        <f>IF(INDEX(Historical!$F$7:$F$1452,MATCH(B586,Historical!$B$7:$B$1452,0))=0,"n/a",((INDEX(Historical!$C$7:$C$1452,MATCH(B586,Historical!$B$7:$B$1452,0))/INDEX(Historical!$F$7:$F$1452,MATCH(B586,Historical!$B$7:$B$1452,0)))^(1/3)-1)*100)</f>
        <v>6.917810999860885</v>
      </c>
      <c r="U586" s="802">
        <f>IF(INDEX(Historical!$I$7:$I$1452,MATCH(B586,Historical!$B$7:$B$1452,0))=0,"n/a",((INDEX(Historical!$C$7:$C$1452,MATCH(B586,Historical!$B$7:$B$1452,0))/INDEX(Historical!$I$7:$I$1452,MATCH(B586,Historical!$B$7:$B$1452,0)))^(1/5)-1)*100)</f>
        <v>13.853128308099571</v>
      </c>
      <c r="V586" s="802">
        <f>IF(INDEX(Historical!$O$7:$O$1452,MATCH(B586,Historical!$B$7:$B$1452,0))=0,"n/a",((INDEX(Historical!$C$7:$C$1452,MATCH(B586,Historical!$B$7:$B$1452,0))/INDEX(Historical!$O$7:$O$1452,MATCH(B586,Historical!$B$7:$B$1452,0)))^(1/10)-1)*100)</f>
        <v>14.869835499703509</v>
      </c>
      <c r="W586" s="803">
        <f t="shared" si="158"/>
        <v>0.93162619777305467</v>
      </c>
      <c r="X586" s="804">
        <f t="shared" si="159"/>
        <v>1.9511448321267002</v>
      </c>
      <c r="Y586" s="756"/>
      <c r="Z586" s="745">
        <f t="shared" si="160"/>
        <v>41.811846689895468</v>
      </c>
      <c r="AA586" s="678">
        <f t="shared" si="161"/>
        <v>12.7595818815331</v>
      </c>
      <c r="AB586" s="679">
        <v>12</v>
      </c>
      <c r="AC586" s="959">
        <v>5.74</v>
      </c>
      <c r="AD586" s="959">
        <v>1.88</v>
      </c>
      <c r="AE586" s="959">
        <v>1.0900000000000001</v>
      </c>
      <c r="AF586" s="959">
        <v>6.92</v>
      </c>
      <c r="AG586" s="959">
        <v>47.5</v>
      </c>
      <c r="AH586" s="959">
        <v>6.8000000000000007</v>
      </c>
      <c r="AI586" s="959">
        <v>2.5499999999999998</v>
      </c>
      <c r="AJ586" s="959">
        <v>7.1</v>
      </c>
      <c r="AK586" s="959">
        <v>6.8000000000000007</v>
      </c>
      <c r="AL586" s="969">
        <v>16690</v>
      </c>
      <c r="AM586" s="964">
        <v>0.3</v>
      </c>
      <c r="AN586" s="959">
        <v>2.04</v>
      </c>
      <c r="AO586" s="845">
        <f t="shared" si="162"/>
        <v>4.3704442965828552</v>
      </c>
      <c r="AP586" s="846">
        <f t="shared" si="163"/>
        <v>17.130026178115955</v>
      </c>
      <c r="AQ586" s="680">
        <f t="shared" si="164"/>
        <v>98.097962993855958</v>
      </c>
      <c r="AR586" s="745">
        <f>INDEX(Historical!$C$7:$C$1452,MATCH(B586,Historical!$B$7:$B$1452,0))*IF(AH586="n/a",1.03,IF(AH586&lt;0,1.01,IF(AH586&gt;10,1.1,(1+AH586/100))))</f>
        <v>2.3496000000000001</v>
      </c>
      <c r="AS586" s="678">
        <f t="shared" si="165"/>
        <v>2.4095148000000002</v>
      </c>
      <c r="AT586" s="678">
        <f t="shared" si="154"/>
        <v>2.5733618064000003</v>
      </c>
      <c r="AU586" s="678">
        <f t="shared" si="154"/>
        <v>2.7483504092352007</v>
      </c>
      <c r="AV586" s="678">
        <f t="shared" si="154"/>
        <v>2.9352382370631944</v>
      </c>
      <c r="AW586" s="745">
        <f t="shared" si="166"/>
        <v>13.016065252698395</v>
      </c>
      <c r="AX586" s="854">
        <f t="shared" si="167"/>
        <v>17.771798542734018</v>
      </c>
      <c r="AY586" s="1090">
        <v>0.74</v>
      </c>
      <c r="AZ586" s="964">
        <v>11.219999999999999</v>
      </c>
      <c r="BA586" s="964">
        <v>-12.120000000000001</v>
      </c>
      <c r="BB586" s="964">
        <v>-2.5299999999999998</v>
      </c>
      <c r="BC586" s="964">
        <v>0.74</v>
      </c>
      <c r="BE586" s="701">
        <v>2010</v>
      </c>
      <c r="BF586" s="986" t="e">
        <f>#VALUE!</f>
        <v>#VALUE!</v>
      </c>
      <c r="BG586" s="972">
        <v>5.0999999999999996</v>
      </c>
    </row>
    <row r="587" spans="1:59" s="882" customFormat="1" ht="11.25" customHeight="1" x14ac:dyDescent="0.2">
      <c r="A587" s="861" t="s">
        <v>3929</v>
      </c>
      <c r="B587" s="890" t="s">
        <v>3930</v>
      </c>
      <c r="C587" s="1080" t="s">
        <v>132</v>
      </c>
      <c r="D587" s="1080" t="s">
        <v>4428</v>
      </c>
      <c r="E587" s="862">
        <v>5</v>
      </c>
      <c r="F587" s="554">
        <v>786</v>
      </c>
      <c r="G587" s="1179" t="s">
        <v>116</v>
      </c>
      <c r="H587" s="1179" t="s">
        <v>116</v>
      </c>
      <c r="I587" s="863">
        <v>79.599999999999994</v>
      </c>
      <c r="J587" s="864">
        <f t="shared" si="155"/>
        <v>2.3115577889447239</v>
      </c>
      <c r="K587" s="865">
        <v>0.46</v>
      </c>
      <c r="L587" s="866">
        <v>4</v>
      </c>
      <c r="M587" s="867">
        <f t="shared" si="156"/>
        <v>1.84</v>
      </c>
      <c r="N587" s="868" t="s">
        <v>229</v>
      </c>
      <c r="O587" s="869">
        <v>0.42</v>
      </c>
      <c r="P587" s="886">
        <v>43153</v>
      </c>
      <c r="Q587" s="886">
        <v>43168</v>
      </c>
      <c r="R587" s="867">
        <f t="shared" si="157"/>
        <v>9.5238095238095326</v>
      </c>
      <c r="S587" s="802">
        <f>IF(INDEX(Historical!$D$7:$D$1452,MATCH(B587,Historical!$B$7:$B$1452,0))=0,"n/a",(INDEX(Historical!$C$7:$C$1452,MATCH(B587,Historical!$B$7:$B$1452,0))/INDEX(Historical!$D$7:$D$1452,MATCH(B587,Historical!$B$7:$B$1452,0))-1)*100)</f>
        <v>19.999999999999996</v>
      </c>
      <c r="T587" s="802">
        <f>IF(INDEX(Historical!$F$7:$F$1452,MATCH(B587,Historical!$B$7:$B$1452,0))=0,"n/a",((INDEX(Historical!$C$7:$C$1452,MATCH(B587,Historical!$B$7:$B$1452,0))/INDEX(Historical!$F$7:$F$1452,MATCH(B587,Historical!$B$7:$B$1452,0)))^(1/3)-1)*100)</f>
        <v>25.99210498948732</v>
      </c>
      <c r="U587" s="802" t="str">
        <f>IF(INDEX(Historical!$I$7:$I$1452,MATCH(B587,Historical!$B$7:$B$1452,0))=0,"n/a",((INDEX(Historical!$C$7:$C$1452,MATCH(B587,Historical!$B$7:$B$1452,0))/INDEX(Historical!$I$7:$I$1452,MATCH(B587,Historical!$B$7:$B$1452,0)))^(1/5)-1)*100)</f>
        <v>n/a</v>
      </c>
      <c r="V587" s="802" t="str">
        <f>IF(INDEX(Historical!$O$7:$O$1452,MATCH(B587,Historical!$B$7:$B$1452,0))=0,"n/a",((INDEX(Historical!$C$7:$C$1452,MATCH(B587,Historical!$B$7:$B$1452,0))/INDEX(Historical!$O$7:$O$1452,MATCH(B587,Historical!$B$7:$B$1452,0)))^(1/10)-1)*100)</f>
        <v>n/a</v>
      </c>
      <c r="W587" s="871" t="str">
        <f t="shared" si="158"/>
        <v>n/a</v>
      </c>
      <c r="X587" s="872" t="str">
        <f t="shared" si="159"/>
        <v>n/a</v>
      </c>
      <c r="Y587" s="894"/>
      <c r="Z587" s="864">
        <f t="shared" si="160"/>
        <v>55.08982035928144</v>
      </c>
      <c r="AA587" s="874">
        <f t="shared" si="161"/>
        <v>23.832335329341316</v>
      </c>
      <c r="AB587" s="866">
        <v>12</v>
      </c>
      <c r="AC587" s="875">
        <v>3.34</v>
      </c>
      <c r="AD587" s="875">
        <v>4.33</v>
      </c>
      <c r="AE587" s="875">
        <v>2.73</v>
      </c>
      <c r="AF587" s="875">
        <v>2.08</v>
      </c>
      <c r="AG587" s="875">
        <v>8.6999999999999993</v>
      </c>
      <c r="AH587" s="875">
        <v>17.899999999999999</v>
      </c>
      <c r="AI587" s="875">
        <v>3.81</v>
      </c>
      <c r="AJ587" s="875">
        <v>10.8</v>
      </c>
      <c r="AK587" s="875">
        <v>5.5</v>
      </c>
      <c r="AL587" s="876">
        <v>4450</v>
      </c>
      <c r="AM587" s="877">
        <v>1.54</v>
      </c>
      <c r="AN587" s="875">
        <v>0.73</v>
      </c>
      <c r="AO587" s="878" t="str">
        <f t="shared" si="162"/>
        <v>n/a</v>
      </c>
      <c r="AP587" s="879" t="str">
        <f t="shared" si="163"/>
        <v>n/a</v>
      </c>
      <c r="AQ587" s="880">
        <f t="shared" si="164"/>
        <v>48.430690874046121</v>
      </c>
      <c r="AR587" s="745">
        <f>INDEX(Historical!$C$7:$C$1452,MATCH(B587,Historical!$B$7:$B$1452,0))*IF(AH587="n/a",1.03,IF(AH587&lt;0,1.01,IF(AH587&gt;10,1.1,(1+AH587/100))))</f>
        <v>1.8480000000000001</v>
      </c>
      <c r="AS587" s="874">
        <f t="shared" si="165"/>
        <v>1.9184088000000001</v>
      </c>
      <c r="AT587" s="874">
        <f t="shared" ref="AT587:AV606" si="169">IF($AK587="n/a",1.03*AS587,IF($AK587&lt;0,1.01*AS587,IF($AK587&gt;10,1.1*AS587,(1+$AK587/100)*AS587)))</f>
        <v>2.023921284</v>
      </c>
      <c r="AU587" s="874">
        <f t="shared" si="169"/>
        <v>2.1352369546199998</v>
      </c>
      <c r="AV587" s="874">
        <f t="shared" si="169"/>
        <v>2.2526749871240996</v>
      </c>
      <c r="AW587" s="864">
        <f t="shared" si="166"/>
        <v>10.178242025744101</v>
      </c>
      <c r="AX587" s="881">
        <f t="shared" si="167"/>
        <v>12.786736213246359</v>
      </c>
      <c r="AY587" s="1091">
        <v>0.28000000000000003</v>
      </c>
      <c r="AZ587" s="877">
        <v>27.97</v>
      </c>
      <c r="BA587" s="877">
        <v>-9.2899999999999991</v>
      </c>
      <c r="BB587" s="877">
        <v>-3.6900000000000004</v>
      </c>
      <c r="BC587" s="877">
        <v>3.94</v>
      </c>
      <c r="BD587" s="1007"/>
      <c r="BE587" s="701">
        <v>2014</v>
      </c>
      <c r="BF587" s="986" t="e">
        <f>#VALUE!</f>
        <v>#VALUE!</v>
      </c>
      <c r="BG587" s="938">
        <v>3.4000000000000004</v>
      </c>
    </row>
    <row r="588" spans="1:59" ht="11.25" customHeight="1" x14ac:dyDescent="0.2">
      <c r="A588" s="566" t="s">
        <v>1532</v>
      </c>
      <c r="B588" s="651" t="s">
        <v>1533</v>
      </c>
      <c r="C588" s="1080" t="s">
        <v>4407</v>
      </c>
      <c r="D588" s="1080" t="s">
        <v>4408</v>
      </c>
      <c r="E588" s="835">
        <v>8</v>
      </c>
      <c r="F588" s="554">
        <v>436</v>
      </c>
      <c r="G588" s="554" t="s">
        <v>107</v>
      </c>
      <c r="H588" s="554" t="s">
        <v>107</v>
      </c>
      <c r="I588" s="966">
        <v>24.22</v>
      </c>
      <c r="J588" s="745">
        <f t="shared" si="155"/>
        <v>7.4318744838976061</v>
      </c>
      <c r="K588" s="968">
        <v>0.45</v>
      </c>
      <c r="L588" s="679">
        <v>4</v>
      </c>
      <c r="M588" s="736">
        <f t="shared" si="156"/>
        <v>1.8</v>
      </c>
      <c r="N588" s="644" t="s">
        <v>509</v>
      </c>
      <c r="O588" s="838">
        <v>0.43</v>
      </c>
      <c r="P588" s="960">
        <v>43090</v>
      </c>
      <c r="Q588" s="960">
        <v>43105</v>
      </c>
      <c r="R588" s="736">
        <f t="shared" si="157"/>
        <v>4.6511627906976782</v>
      </c>
      <c r="S588" s="802">
        <f>IF(INDEX(Historical!$D$7:$D$1452,MATCH(B588,Historical!$B$7:$B$1452,0))=0,"n/a",(INDEX(Historical!$C$7:$C$1452,MATCH(B588,Historical!$B$7:$B$1452,0))/INDEX(Historical!$D$7:$D$1452,MATCH(B588,Historical!$B$7:$B$1452,0))-1)*100)</f>
        <v>4.8780487804878092</v>
      </c>
      <c r="T588" s="802">
        <f>IF(INDEX(Historical!$F$7:$F$1452,MATCH(B588,Historical!$B$7:$B$1452,0))=0,"n/a",((INDEX(Historical!$C$7:$C$1452,MATCH(B588,Historical!$B$7:$B$1452,0))/INDEX(Historical!$F$7:$F$1452,MATCH(B588,Historical!$B$7:$B$1452,0)))^(1/3)-1)*100)</f>
        <v>5.1369991663735792</v>
      </c>
      <c r="U588" s="802">
        <f>IF(INDEX(Historical!$I$7:$I$1452,MATCH(B588,Historical!$B$7:$B$1452,0))=0,"n/a",((INDEX(Historical!$C$7:$C$1452,MATCH(B588,Historical!$B$7:$B$1452,0))/INDEX(Historical!$I$7:$I$1452,MATCH(B588,Historical!$B$7:$B$1452,0)))^(1/5)-1)*100)</f>
        <v>5.4364811125223733</v>
      </c>
      <c r="V588" s="802">
        <f>IF(INDEX(Historical!$O$7:$O$1452,MATCH(B588,Historical!$B$7:$B$1452,0))=0,"n/a",((INDEX(Historical!$C$7:$C$1452,MATCH(B588,Historical!$B$7:$B$1452,0))/INDEX(Historical!$O$7:$O$1452,MATCH(B588,Historical!$B$7:$B$1452,0)))^(1/10)-1)*100)</f>
        <v>1.7926909812115532</v>
      </c>
      <c r="W588" s="803">
        <f t="shared" si="158"/>
        <v>3.0325812811576927</v>
      </c>
      <c r="X588" s="804">
        <f t="shared" si="159"/>
        <v>0.5227385685117667</v>
      </c>
      <c r="Y588" s="967" t="s">
        <v>4040</v>
      </c>
      <c r="Z588" s="745">
        <f t="shared" si="160"/>
        <v>141.73228346456693</v>
      </c>
      <c r="AA588" s="678">
        <f t="shared" si="161"/>
        <v>19.070866141732282</v>
      </c>
      <c r="AB588" s="679">
        <v>12</v>
      </c>
      <c r="AC588" s="959">
        <v>1.27</v>
      </c>
      <c r="AD588" s="959">
        <v>3.19</v>
      </c>
      <c r="AE588" s="959">
        <v>6.21</v>
      </c>
      <c r="AF588" s="959">
        <v>1.48</v>
      </c>
      <c r="AG588" s="959">
        <v>8.4</v>
      </c>
      <c r="AH588" s="959">
        <v>-7.8</v>
      </c>
      <c r="AI588" s="959">
        <v>-18.350000000000001</v>
      </c>
      <c r="AJ588" s="959">
        <v>10.4</v>
      </c>
      <c r="AK588" s="959">
        <v>6</v>
      </c>
      <c r="AL588" s="969">
        <v>489</v>
      </c>
      <c r="AM588" s="964">
        <v>0.4</v>
      </c>
      <c r="AN588" s="959">
        <v>1.32</v>
      </c>
      <c r="AO588" s="845">
        <f t="shared" si="162"/>
        <v>-6.2025105453123022</v>
      </c>
      <c r="AP588" s="846">
        <f t="shared" si="163"/>
        <v>12.868355596419979</v>
      </c>
      <c r="AQ588" s="680">
        <f t="shared" si="164"/>
        <v>12.001749767609105</v>
      </c>
      <c r="AR588" s="745">
        <f>INDEX(Historical!$C$7:$C$1452,MATCH(B588,Historical!$B$7:$B$1452,0))*IF(AH588="n/a",1.03,IF(AH588&lt;0,1.01,IF(AH588&gt;10,1.1,(1+AH588/100))))</f>
        <v>1.7372000000000001</v>
      </c>
      <c r="AS588" s="678">
        <f t="shared" si="165"/>
        <v>1.754572</v>
      </c>
      <c r="AT588" s="678">
        <f t="shared" si="169"/>
        <v>1.8598463200000002</v>
      </c>
      <c r="AU588" s="678">
        <f t="shared" si="169"/>
        <v>1.9714370992000003</v>
      </c>
      <c r="AV588" s="678">
        <f t="shared" si="169"/>
        <v>2.0897233251520007</v>
      </c>
      <c r="AW588" s="745">
        <f t="shared" si="166"/>
        <v>9.4127787443519999</v>
      </c>
      <c r="AX588" s="854">
        <f t="shared" si="167"/>
        <v>38.863661207068539</v>
      </c>
      <c r="AY588" s="1090">
        <v>0.66</v>
      </c>
      <c r="AZ588" s="964">
        <v>15.21</v>
      </c>
      <c r="BA588" s="964">
        <v>-17.73</v>
      </c>
      <c r="BB588" s="964">
        <v>-6.21</v>
      </c>
      <c r="BC588" s="964">
        <v>-6.98</v>
      </c>
      <c r="BE588" s="701">
        <v>2011</v>
      </c>
      <c r="BF588" s="986" t="e">
        <f>#VALUE!</f>
        <v>#VALUE!</v>
      </c>
      <c r="BG588" s="972">
        <v>3.4000000000000004</v>
      </c>
    </row>
    <row r="589" spans="1:59" ht="11.25" customHeight="1" x14ac:dyDescent="0.2">
      <c r="A589" s="645" t="s">
        <v>733</v>
      </c>
      <c r="B589" s="651" t="s">
        <v>734</v>
      </c>
      <c r="C589" s="1080" t="s">
        <v>180</v>
      </c>
      <c r="D589" s="1080" t="s">
        <v>4425</v>
      </c>
      <c r="E589" s="835">
        <v>16</v>
      </c>
      <c r="F589" s="554">
        <v>217</v>
      </c>
      <c r="G589" s="554" t="s">
        <v>38</v>
      </c>
      <c r="H589" s="554" t="s">
        <v>38</v>
      </c>
      <c r="I589" s="966">
        <v>53.95</v>
      </c>
      <c r="J589" s="745">
        <f t="shared" si="155"/>
        <v>6.3392029657089903</v>
      </c>
      <c r="K589" s="968">
        <v>0.85499999999999998</v>
      </c>
      <c r="L589" s="679">
        <v>4</v>
      </c>
      <c r="M589" s="736">
        <f t="shared" si="156"/>
        <v>3.42</v>
      </c>
      <c r="N589" s="644" t="s">
        <v>108</v>
      </c>
      <c r="O589" s="838">
        <v>0.82499999999999996</v>
      </c>
      <c r="P589" s="958">
        <v>43406</v>
      </c>
      <c r="Q589" s="958">
        <v>43418</v>
      </c>
      <c r="R589" s="736">
        <f t="shared" si="157"/>
        <v>3.6363636363636398</v>
      </c>
      <c r="S589" s="802">
        <f>IF(INDEX(Historical!$D$7:$D$1452,MATCH(B589,Historical!$B$7:$B$1452,0))=0,"n/a",(INDEX(Historical!$C$7:$C$1452,MATCH(B589,Historical!$B$7:$B$1452,0))/INDEX(Historical!$D$7:$D$1452,MATCH(B589,Historical!$B$7:$B$1452,0))-1)*100)</f>
        <v>10.569105691056912</v>
      </c>
      <c r="T589" s="802">
        <f>IF(INDEX(Historical!$F$7:$F$1452,MATCH(B589,Historical!$B$7:$B$1452,0))=0,"n/a",((INDEX(Historical!$C$7:$C$1452,MATCH(B589,Historical!$B$7:$B$1452,0))/INDEX(Historical!$F$7:$F$1452,MATCH(B589,Historical!$B$7:$B$1452,0)))^(1/3)-1)*100)</f>
        <v>8.576704663796253</v>
      </c>
      <c r="U589" s="802">
        <f>IF(INDEX(Historical!$I$7:$I$1452,MATCH(B589,Historical!$B$7:$B$1452,0))=0,"n/a",((INDEX(Historical!$C$7:$C$1452,MATCH(B589,Historical!$B$7:$B$1452,0))/INDEX(Historical!$I$7:$I$1452,MATCH(B589,Historical!$B$7:$B$1452,0)))^(1/5)-1)*100)</f>
        <v>19.654845739155146</v>
      </c>
      <c r="V589" s="802">
        <f>IF(INDEX(Historical!$O$7:$O$1452,MATCH(B589,Historical!$B$7:$B$1452,0))=0,"n/a",((INDEX(Historical!$C$7:$C$1452,MATCH(B589,Historical!$B$7:$B$1452,0))/INDEX(Historical!$O$7:$O$1452,MATCH(B589,Historical!$B$7:$B$1452,0)))^(1/10)-1)*100)</f>
        <v>16.100934044458338</v>
      </c>
      <c r="W589" s="803">
        <f t="shared" si="158"/>
        <v>1.2207270512930275</v>
      </c>
      <c r="X589" s="804">
        <f t="shared" si="159"/>
        <v>4.1818820721606693</v>
      </c>
      <c r="Y589" s="967" t="s">
        <v>4072</v>
      </c>
      <c r="Z589" s="745">
        <f t="shared" si="160"/>
        <v>131.53846153846155</v>
      </c>
      <c r="AA589" s="678">
        <f t="shared" si="161"/>
        <v>20.75</v>
      </c>
      <c r="AB589" s="679">
        <v>12</v>
      </c>
      <c r="AC589" s="959">
        <v>2.6</v>
      </c>
      <c r="AD589" s="959">
        <v>0.51</v>
      </c>
      <c r="AE589" s="959">
        <v>1.78</v>
      </c>
      <c r="AF589" s="959">
        <v>3.34</v>
      </c>
      <c r="AG589" s="961">
        <v>14.399999999999999</v>
      </c>
      <c r="AH589" s="959">
        <v>5.7</v>
      </c>
      <c r="AI589" s="959">
        <v>0.13999999999999999</v>
      </c>
      <c r="AJ589" s="959">
        <v>4.7</v>
      </c>
      <c r="AK589" s="959">
        <v>40.64</v>
      </c>
      <c r="AL589" s="969">
        <v>23550</v>
      </c>
      <c r="AM589" s="964">
        <v>0.2</v>
      </c>
      <c r="AN589" s="961">
        <v>1.35</v>
      </c>
      <c r="AO589" s="845">
        <f t="shared" si="162"/>
        <v>5.2440487048641344</v>
      </c>
      <c r="AP589" s="846">
        <f t="shared" si="163"/>
        <v>25.994048704864134</v>
      </c>
      <c r="AQ589" s="680">
        <f t="shared" si="164"/>
        <v>75.505618776785099</v>
      </c>
      <c r="AR589" s="745">
        <f>INDEX(Historical!$C$7:$C$1452,MATCH(B589,Historical!$B$7:$B$1452,0))*IF(AH589="n/a",1.03,IF(AH589&lt;0,1.01,IF(AH589&gt;10,1.1,(1+AH589/100))))</f>
        <v>2.8750399999999994</v>
      </c>
      <c r="AS589" s="678">
        <f t="shared" si="165"/>
        <v>2.8790650559999995</v>
      </c>
      <c r="AT589" s="678">
        <f t="shared" si="169"/>
        <v>3.1669715615999996</v>
      </c>
      <c r="AU589" s="678">
        <f t="shared" si="169"/>
        <v>3.4836687177599996</v>
      </c>
      <c r="AV589" s="678">
        <f t="shared" si="169"/>
        <v>3.8320355895359999</v>
      </c>
      <c r="AW589" s="745">
        <f t="shared" si="166"/>
        <v>16.236780924895996</v>
      </c>
      <c r="AX589" s="854">
        <f t="shared" si="167"/>
        <v>30.095979471540307</v>
      </c>
      <c r="AY589" s="1090">
        <v>0.9</v>
      </c>
      <c r="AZ589" s="964">
        <v>7.3400000000000007</v>
      </c>
      <c r="BA589" s="964">
        <v>-25.06</v>
      </c>
      <c r="BB589" s="964">
        <v>-11.540000000000001</v>
      </c>
      <c r="BC589" s="964">
        <v>-16.48</v>
      </c>
      <c r="BE589" s="701">
        <v>2003</v>
      </c>
      <c r="BF589" s="986" t="e">
        <f>#VALUE!</f>
        <v>#VALUE!</v>
      </c>
      <c r="BG589" s="972">
        <v>5.4</v>
      </c>
    </row>
    <row r="590" spans="1:59" ht="11.25" customHeight="1" x14ac:dyDescent="0.2">
      <c r="A590" s="645" t="s">
        <v>1534</v>
      </c>
      <c r="B590" s="651" t="s">
        <v>1535</v>
      </c>
      <c r="C590" s="1080" t="s">
        <v>4277</v>
      </c>
      <c r="D590" s="1080" t="s">
        <v>4457</v>
      </c>
      <c r="E590" s="835">
        <v>6</v>
      </c>
      <c r="F590" s="554">
        <v>727</v>
      </c>
      <c r="G590" s="554" t="s">
        <v>107</v>
      </c>
      <c r="H590" s="554" t="s">
        <v>107</v>
      </c>
      <c r="I590" s="966">
        <v>32.6</v>
      </c>
      <c r="J590" s="745">
        <f t="shared" si="155"/>
        <v>1.8625766871165641</v>
      </c>
      <c r="K590" s="968">
        <v>0.15179999999999999</v>
      </c>
      <c r="L590" s="679">
        <v>4</v>
      </c>
      <c r="M590" s="736">
        <f t="shared" si="156"/>
        <v>0.60719999999999996</v>
      </c>
      <c r="N590" s="644" t="s">
        <v>598</v>
      </c>
      <c r="O590" s="838">
        <v>0.13200000000000001</v>
      </c>
      <c r="P590" s="958">
        <v>43258</v>
      </c>
      <c r="Q590" s="958">
        <v>43280</v>
      </c>
      <c r="R590" s="736">
        <f t="shared" si="157"/>
        <v>14.999999999999988</v>
      </c>
      <c r="S590" s="802">
        <f>IF(INDEX(Historical!$D$7:$D$1452,MATCH(B590,Historical!$B$7:$B$1452,0))=0,"n/a",(INDEX(Historical!$C$7:$C$1452,MATCH(B590,Historical!$B$7:$B$1452,0))/INDEX(Historical!$D$7:$D$1452,MATCH(B590,Historical!$B$7:$B$1452,0))-1)*100)</f>
        <v>14.831460674157304</v>
      </c>
      <c r="T590" s="802">
        <f>IF(INDEX(Historical!$F$7:$F$1452,MATCH(B590,Historical!$B$7:$B$1452,0))=0,"n/a",((INDEX(Historical!$C$7:$C$1452,MATCH(B590,Historical!$B$7:$B$1452,0))/INDEX(Historical!$F$7:$F$1452,MATCH(B590,Historical!$B$7:$B$1452,0)))^(1/3)-1)*100)</f>
        <v>15.170590269155348</v>
      </c>
      <c r="U590" s="802" t="str">
        <f>IF(INDEX(Historical!$I$7:$I$1452,MATCH(B590,Historical!$B$7:$B$1452,0))=0,"n/a",((INDEX(Historical!$C$7:$C$1452,MATCH(B590,Historical!$B$7:$B$1452,0))/INDEX(Historical!$I$7:$I$1452,MATCH(B590,Historical!$B$7:$B$1452,0)))^(1/5)-1)*100)</f>
        <v>n/a</v>
      </c>
      <c r="V590" s="802" t="str">
        <f>IF(INDEX(Historical!$O$7:$O$1452,MATCH(B590,Historical!$B$7:$B$1452,0))=0,"n/a",((INDEX(Historical!$C$7:$C$1452,MATCH(B590,Historical!$B$7:$B$1452,0))/INDEX(Historical!$O$7:$O$1452,MATCH(B590,Historical!$B$7:$B$1452,0)))^(1/10)-1)*100)</f>
        <v>n/a</v>
      </c>
      <c r="W590" s="803" t="str">
        <f t="shared" si="158"/>
        <v>n/a</v>
      </c>
      <c r="X590" s="804" t="str">
        <f t="shared" si="159"/>
        <v>n/a</v>
      </c>
      <c r="Y590" s="967" t="s">
        <v>829</v>
      </c>
      <c r="Z590" s="745">
        <f t="shared" si="160"/>
        <v>62.597938144329888</v>
      </c>
      <c r="AA590" s="678">
        <f t="shared" si="161"/>
        <v>33.608247422680414</v>
      </c>
      <c r="AB590" s="679">
        <v>6</v>
      </c>
      <c r="AC590" s="959">
        <v>0.97</v>
      </c>
      <c r="AD590" s="959">
        <v>3.42</v>
      </c>
      <c r="AE590" s="959">
        <v>3.08</v>
      </c>
      <c r="AF590" s="959">
        <v>2.35</v>
      </c>
      <c r="AG590" s="959">
        <v>6.6000000000000005</v>
      </c>
      <c r="AH590" s="959">
        <v>-75.599999999999994</v>
      </c>
      <c r="AI590" s="959">
        <v>8.48</v>
      </c>
      <c r="AJ590" s="959">
        <v>9.1999999999999993</v>
      </c>
      <c r="AK590" s="959">
        <v>9.8000000000000007</v>
      </c>
      <c r="AL590" s="969">
        <v>8760</v>
      </c>
      <c r="AM590" s="964">
        <v>2.2999999999999998</v>
      </c>
      <c r="AN590" s="959">
        <v>0.7</v>
      </c>
      <c r="AO590" s="845" t="str">
        <f t="shared" si="162"/>
        <v>n/a</v>
      </c>
      <c r="AP590" s="846" t="str">
        <f t="shared" si="163"/>
        <v>n/a</v>
      </c>
      <c r="AQ590" s="680">
        <f t="shared" si="164"/>
        <v>87.355136860810106</v>
      </c>
      <c r="AR590" s="745">
        <f>INDEX(Historical!$C$7:$C$1452,MATCH(B590,Historical!$B$7:$B$1452,0))*IF(AH590="n/a",1.03,IF(AH590&lt;0,1.01,IF(AH590&gt;10,1.1,(1+AH590/100))))</f>
        <v>0.51611000000000007</v>
      </c>
      <c r="AS590" s="678">
        <f t="shared" si="165"/>
        <v>0.55987612800000008</v>
      </c>
      <c r="AT590" s="678">
        <f t="shared" si="169"/>
        <v>0.61474398854400014</v>
      </c>
      <c r="AU590" s="678">
        <f t="shared" si="169"/>
        <v>0.67498889942131224</v>
      </c>
      <c r="AV590" s="678">
        <f t="shared" si="169"/>
        <v>0.7411378115646009</v>
      </c>
      <c r="AW590" s="745">
        <f t="shared" si="166"/>
        <v>3.106856827529914</v>
      </c>
      <c r="AX590" s="854">
        <f t="shared" si="167"/>
        <v>9.5302356672696753</v>
      </c>
      <c r="AY590" s="1090">
        <v>0.46</v>
      </c>
      <c r="AZ590" s="964">
        <v>5.2</v>
      </c>
      <c r="BA590" s="964">
        <v>-19.13</v>
      </c>
      <c r="BB590" s="964">
        <v>-2.2200000000000002</v>
      </c>
      <c r="BC590" s="964">
        <v>-8.61</v>
      </c>
      <c r="BE590" s="701">
        <v>2013</v>
      </c>
      <c r="BF590" s="986" t="e">
        <f>#VALUE!</f>
        <v>#VALUE!</v>
      </c>
      <c r="BG590" s="972">
        <v>3.1</v>
      </c>
    </row>
    <row r="591" spans="1:59" ht="11.25" customHeight="1" x14ac:dyDescent="0.2">
      <c r="A591" s="566" t="s">
        <v>1536</v>
      </c>
      <c r="B591" s="651" t="s">
        <v>1537</v>
      </c>
      <c r="C591" s="1080" t="s">
        <v>4277</v>
      </c>
      <c r="D591" s="1080" t="s">
        <v>4457</v>
      </c>
      <c r="E591" s="836">
        <v>10</v>
      </c>
      <c r="F591" s="554">
        <v>320</v>
      </c>
      <c r="G591" s="554" t="s">
        <v>107</v>
      </c>
      <c r="H591" s="554" t="s">
        <v>107</v>
      </c>
      <c r="I591" s="966">
        <v>45.15</v>
      </c>
      <c r="J591" s="745">
        <f t="shared" si="155"/>
        <v>1.6832779623477301</v>
      </c>
      <c r="K591" s="968">
        <v>0.19</v>
      </c>
      <c r="L591" s="679">
        <v>4</v>
      </c>
      <c r="M591" s="736">
        <f t="shared" si="156"/>
        <v>0.76</v>
      </c>
      <c r="N591" s="644" t="s">
        <v>287</v>
      </c>
      <c r="O591" s="838">
        <v>0.15</v>
      </c>
      <c r="P591" s="960">
        <v>42835</v>
      </c>
      <c r="Q591" s="960">
        <v>42851</v>
      </c>
      <c r="R591" s="736">
        <f t="shared" si="157"/>
        <v>26.666666666666671</v>
      </c>
      <c r="S591" s="802">
        <f>IF(INDEX(Historical!$D$7:$D$1452,MATCH(B591,Historical!$B$7:$B$1452,0))=0,"n/a",(INDEX(Historical!$C$7:$C$1452,MATCH(B591,Historical!$B$7:$B$1452,0))/INDEX(Historical!$D$7:$D$1452,MATCH(B591,Historical!$B$7:$B$1452,0))-1)*100)</f>
        <v>20.000000000000018</v>
      </c>
      <c r="T591" s="802">
        <f>IF(INDEX(Historical!$F$7:$F$1452,MATCH(B591,Historical!$B$7:$B$1452,0))=0,"n/a",((INDEX(Historical!$C$7:$C$1452,MATCH(B591,Historical!$B$7:$B$1452,0))/INDEX(Historical!$F$7:$F$1452,MATCH(B591,Historical!$B$7:$B$1452,0)))^(1/3)-1)*100)</f>
        <v>14.471424255333186</v>
      </c>
      <c r="U591" s="802">
        <f>IF(INDEX(Historical!$I$7:$I$1452,MATCH(B591,Historical!$B$7:$B$1452,0))=0,"n/a",((INDEX(Historical!$C$7:$C$1452,MATCH(B591,Historical!$B$7:$B$1452,0))/INDEX(Historical!$I$7:$I$1452,MATCH(B591,Historical!$B$7:$B$1452,0)))^(1/5)-1)*100)</f>
        <v>24.573093961551741</v>
      </c>
      <c r="V591" s="802" t="str">
        <f>IF(INDEX(Historical!$O$7:$O$1452,MATCH(B591,Historical!$B$7:$B$1452,0))=0,"n/a",((INDEX(Historical!$C$7:$C$1452,MATCH(B591,Historical!$B$7:$B$1452,0))/INDEX(Historical!$O$7:$O$1452,MATCH(B591,Historical!$B$7:$B$1452,0)))^(1/10)-1)*100)</f>
        <v>n/a</v>
      </c>
      <c r="W591" s="803" t="str">
        <f t="shared" si="158"/>
        <v>n/a</v>
      </c>
      <c r="X591" s="804">
        <f t="shared" si="159"/>
        <v>10.238789150646559</v>
      </c>
      <c r="Y591" s="759" t="s">
        <v>4485</v>
      </c>
      <c r="Z591" s="745">
        <f t="shared" si="160"/>
        <v>28.464419475655433</v>
      </c>
      <c r="AA591" s="678">
        <f t="shared" si="161"/>
        <v>16.910112359550563</v>
      </c>
      <c r="AB591" s="679">
        <v>5</v>
      </c>
      <c r="AC591" s="959">
        <v>2.67</v>
      </c>
      <c r="AD591" s="959">
        <v>1.82</v>
      </c>
      <c r="AE591" s="959">
        <v>4.43</v>
      </c>
      <c r="AF591" s="959">
        <v>5.49</v>
      </c>
      <c r="AG591" s="959">
        <v>9.8000000000000007</v>
      </c>
      <c r="AH591" s="959">
        <v>15</v>
      </c>
      <c r="AI591" s="959">
        <v>7.88</v>
      </c>
      <c r="AJ591" s="959">
        <v>2.4</v>
      </c>
      <c r="AK591" s="959">
        <v>9.2799999999999994</v>
      </c>
      <c r="AL591" s="969">
        <v>176310</v>
      </c>
      <c r="AM591" s="964">
        <v>30</v>
      </c>
      <c r="AN591" s="959">
        <v>1.9</v>
      </c>
      <c r="AO591" s="845">
        <f t="shared" si="162"/>
        <v>9.3462595643489088</v>
      </c>
      <c r="AP591" s="846">
        <f t="shared" si="163"/>
        <v>26.256371923899472</v>
      </c>
      <c r="AQ591" s="680">
        <f t="shared" si="164"/>
        <v>103.12723637489722</v>
      </c>
      <c r="AR591" s="745">
        <f>INDEX(Historical!$C$7:$C$1452,MATCH(B591,Historical!$B$7:$B$1452,0))*IF(AH591="n/a",1.03,IF(AH591&lt;0,1.01,IF(AH591&gt;10,1.1,(1+AH591/100))))</f>
        <v>0.79200000000000015</v>
      </c>
      <c r="AS591" s="678">
        <f t="shared" si="165"/>
        <v>0.8544096000000001</v>
      </c>
      <c r="AT591" s="678">
        <f t="shared" si="169"/>
        <v>0.93369881088000006</v>
      </c>
      <c r="AU591" s="678">
        <f t="shared" si="169"/>
        <v>1.0203460605296641</v>
      </c>
      <c r="AV591" s="678">
        <f t="shared" si="169"/>
        <v>1.1150341749468169</v>
      </c>
      <c r="AW591" s="745">
        <f t="shared" si="166"/>
        <v>4.7154886463564809</v>
      </c>
      <c r="AX591" s="854">
        <f t="shared" si="167"/>
        <v>10.444050158043147</v>
      </c>
      <c r="AY591" s="1090">
        <v>1.01</v>
      </c>
      <c r="AZ591" s="964">
        <v>6.49</v>
      </c>
      <c r="BA591" s="964">
        <v>-15.58</v>
      </c>
      <c r="BB591" s="964">
        <v>-5.47</v>
      </c>
      <c r="BC591" s="964">
        <v>-5.01</v>
      </c>
      <c r="BE591" s="701">
        <v>2010</v>
      </c>
      <c r="BF591" s="986" t="e">
        <f>#VALUE!</f>
        <v>#VALUE!</v>
      </c>
      <c r="BG591" s="972">
        <v>3</v>
      </c>
    </row>
    <row r="592" spans="1:59" ht="11.25" customHeight="1" x14ac:dyDescent="0.2">
      <c r="A592" s="645" t="s">
        <v>1538</v>
      </c>
      <c r="B592" s="651" t="s">
        <v>1539</v>
      </c>
      <c r="C592" s="1080" t="s">
        <v>113</v>
      </c>
      <c r="D592" s="1080" t="s">
        <v>214</v>
      </c>
      <c r="E592" s="835">
        <v>6</v>
      </c>
      <c r="F592" s="554">
        <v>752</v>
      </c>
      <c r="G592" s="554" t="s">
        <v>107</v>
      </c>
      <c r="H592" s="554" t="s">
        <v>107</v>
      </c>
      <c r="I592" s="966">
        <v>61.31</v>
      </c>
      <c r="J592" s="745">
        <f t="shared" si="155"/>
        <v>1.7615397161963791</v>
      </c>
      <c r="K592" s="968">
        <v>0.27</v>
      </c>
      <c r="L592" s="679">
        <v>4</v>
      </c>
      <c r="M592" s="736">
        <f t="shared" si="156"/>
        <v>1.08</v>
      </c>
      <c r="N592" s="644" t="s">
        <v>523</v>
      </c>
      <c r="O592" s="838">
        <v>0.24</v>
      </c>
      <c r="P592" s="958">
        <v>43420</v>
      </c>
      <c r="Q592" s="958">
        <v>43437</v>
      </c>
      <c r="R592" s="736">
        <f t="shared" si="157"/>
        <v>12.500000000000011</v>
      </c>
      <c r="S592" s="802">
        <f>IF(INDEX(Historical!$D$7:$D$1452,MATCH(B592,Historical!$B$7:$B$1452,0))=0,"n/a",(INDEX(Historical!$C$7:$C$1452,MATCH(B592,Historical!$B$7:$B$1452,0))/INDEX(Historical!$D$7:$D$1452,MATCH(B592,Historical!$B$7:$B$1452,0))-1)*100)</f>
        <v>11.538461538461542</v>
      </c>
      <c r="T592" s="802">
        <f>IF(INDEX(Historical!$F$7:$F$1452,MATCH(B592,Historical!$B$7:$B$1452,0))=0,"n/a",((INDEX(Historical!$C$7:$C$1452,MATCH(B592,Historical!$B$7:$B$1452,0))/INDEX(Historical!$F$7:$F$1452,MATCH(B592,Historical!$B$7:$B$1452,0)))^(1/3)-1)*100)</f>
        <v>11.954749110762929</v>
      </c>
      <c r="U592" s="802" t="str">
        <f>IF(INDEX(Historical!$I$7:$I$1452,MATCH(B592,Historical!$B$7:$B$1452,0))=0,"n/a",((INDEX(Historical!$C$7:$C$1452,MATCH(B592,Historical!$B$7:$B$1452,0))/INDEX(Historical!$I$7:$I$1452,MATCH(B592,Historical!$B$7:$B$1452,0)))^(1/5)-1)*100)</f>
        <v>n/a</v>
      </c>
      <c r="V592" s="802">
        <f>IF(INDEX(Historical!$O$7:$O$1452,MATCH(B592,Historical!$B$7:$B$1452,0))=0,"n/a",((INDEX(Historical!$C$7:$C$1452,MATCH(B592,Historical!$B$7:$B$1452,0))/INDEX(Historical!$O$7:$O$1452,MATCH(B592,Historical!$B$7:$B$1452,0)))^(1/10)-1)*100)</f>
        <v>8.0801468581459535</v>
      </c>
      <c r="W592" s="803" t="str">
        <f t="shared" si="158"/>
        <v>n/a</v>
      </c>
      <c r="X592" s="804" t="str">
        <f t="shared" si="159"/>
        <v>n/a</v>
      </c>
      <c r="Y592" s="759"/>
      <c r="Z592" s="745">
        <f t="shared" si="160"/>
        <v>17.504051863857377</v>
      </c>
      <c r="AA592" s="678">
        <f t="shared" si="161"/>
        <v>9.9367909238249599</v>
      </c>
      <c r="AB592" s="679">
        <v>9</v>
      </c>
      <c r="AC592" s="959">
        <v>6.17</v>
      </c>
      <c r="AD592" s="959">
        <v>0.77</v>
      </c>
      <c r="AE592" s="959">
        <v>0.59</v>
      </c>
      <c r="AF592" s="959">
        <v>1.78</v>
      </c>
      <c r="AG592" s="959">
        <v>19.7</v>
      </c>
      <c r="AH592" s="959">
        <v>63.2</v>
      </c>
      <c r="AI592" s="959">
        <v>7.0000000000000009</v>
      </c>
      <c r="AJ592" s="959">
        <v>11.700000000000001</v>
      </c>
      <c r="AK592" s="959">
        <v>12.950000000000001</v>
      </c>
      <c r="AL592" s="969">
        <v>4570</v>
      </c>
      <c r="AM592" s="964">
        <v>1.3</v>
      </c>
      <c r="AN592" s="959">
        <v>0.33</v>
      </c>
      <c r="AO592" s="845" t="str">
        <f t="shared" si="162"/>
        <v>n/a</v>
      </c>
      <c r="AP592" s="846" t="str">
        <f t="shared" si="163"/>
        <v>n/a</v>
      </c>
      <c r="AQ592" s="680">
        <f t="shared" si="164"/>
        <v>-11.337123277969564</v>
      </c>
      <c r="AR592" s="745">
        <f>INDEX(Historical!$C$7:$C$1452,MATCH(B592,Historical!$B$7:$B$1452,0))*IF(AH592="n/a",1.03,IF(AH592&lt;0,1.01,IF(AH592&gt;10,1.1,(1+AH592/100))))</f>
        <v>0.95700000000000007</v>
      </c>
      <c r="AS592" s="678">
        <f t="shared" si="165"/>
        <v>1.0239900000000002</v>
      </c>
      <c r="AT592" s="678">
        <f t="shared" si="169"/>
        <v>1.1263890000000003</v>
      </c>
      <c r="AU592" s="678">
        <f t="shared" si="169"/>
        <v>1.2390279000000004</v>
      </c>
      <c r="AV592" s="678">
        <f t="shared" si="169"/>
        <v>1.3629306900000004</v>
      </c>
      <c r="AW592" s="745">
        <f t="shared" si="166"/>
        <v>5.7093375900000023</v>
      </c>
      <c r="AX592" s="854">
        <f t="shared" si="167"/>
        <v>9.3122452944054839</v>
      </c>
      <c r="AY592" s="1090">
        <v>1.67</v>
      </c>
      <c r="AZ592" s="964">
        <v>19.23</v>
      </c>
      <c r="BA592" s="964">
        <v>-38.85</v>
      </c>
      <c r="BB592" s="964">
        <v>-3.2399999999999998</v>
      </c>
      <c r="BC592" s="964">
        <v>-13.370000000000001</v>
      </c>
      <c r="BE592" s="701">
        <v>2014</v>
      </c>
      <c r="BF592" s="986" t="e">
        <f>#VALUE!</f>
        <v>#VALUE!</v>
      </c>
      <c r="BG592" s="972">
        <v>9.1</v>
      </c>
    </row>
    <row r="593" spans="1:59" ht="11.25" customHeight="1" x14ac:dyDescent="0.2">
      <c r="A593" s="566" t="s">
        <v>2646</v>
      </c>
      <c r="B593" s="651" t="s">
        <v>2647</v>
      </c>
      <c r="C593" s="1080" t="s">
        <v>132</v>
      </c>
      <c r="D593" s="1080" t="s">
        <v>4417</v>
      </c>
      <c r="E593" s="835">
        <v>5</v>
      </c>
      <c r="F593" s="554">
        <v>788</v>
      </c>
      <c r="G593" s="554" t="s">
        <v>38</v>
      </c>
      <c r="H593" s="554" t="s">
        <v>38</v>
      </c>
      <c r="I593" s="966">
        <v>49.64</v>
      </c>
      <c r="J593" s="745">
        <f t="shared" si="155"/>
        <v>2.6994359387590654</v>
      </c>
      <c r="K593" s="968">
        <v>0.33500000000000002</v>
      </c>
      <c r="L593" s="679">
        <v>4</v>
      </c>
      <c r="M593" s="736">
        <f t="shared" si="156"/>
        <v>1.34</v>
      </c>
      <c r="N593" s="644" t="s">
        <v>298</v>
      </c>
      <c r="O593" s="838">
        <v>0.32</v>
      </c>
      <c r="P593" s="695">
        <v>43145</v>
      </c>
      <c r="Q593" s="695">
        <v>43169</v>
      </c>
      <c r="R593" s="736">
        <f t="shared" si="157"/>
        <v>4.6875000000000044</v>
      </c>
      <c r="S593" s="802">
        <f>IF(INDEX(Historical!$D$7:$D$1452,MATCH(B593,Historical!$B$7:$B$1452,0))=0,"n/a",(INDEX(Historical!$C$7:$C$1452,MATCH(B593,Historical!$B$7:$B$1452,0))/INDEX(Historical!$D$7:$D$1452,MATCH(B593,Historical!$B$7:$B$1452,0))-1)*100)</f>
        <v>2.4000000000000021</v>
      </c>
      <c r="T593" s="802">
        <f>IF(INDEX(Historical!$F$7:$F$1452,MATCH(B593,Historical!$B$7:$B$1452,0))=0,"n/a",((INDEX(Historical!$C$7:$C$1452,MATCH(B593,Historical!$B$7:$B$1452,0))/INDEX(Historical!$F$7:$F$1452,MATCH(B593,Historical!$B$7:$B$1452,0)))^(1/3)-1)*100)</f>
        <v>1.892339296559542</v>
      </c>
      <c r="U593" s="802">
        <f>IF(INDEX(Historical!$I$7:$I$1452,MATCH(B593,Historical!$B$7:$B$1452,0))=0,"n/a",((INDEX(Historical!$C$7:$C$1452,MATCH(B593,Historical!$B$7:$B$1452,0))/INDEX(Historical!$I$7:$I$1452,MATCH(B593,Historical!$B$7:$B$1452,0)))^(1/5)-1)*100)</f>
        <v>1.4688180699877096</v>
      </c>
      <c r="V593" s="802">
        <f>IF(INDEX(Historical!$O$7:$O$1452,MATCH(B593,Historical!$B$7:$B$1452,0))=0,"n/a",((INDEX(Historical!$C$7:$C$1452,MATCH(B593,Historical!$B$7:$B$1452,0))/INDEX(Historical!$O$7:$O$1452,MATCH(B593,Historical!$B$7:$B$1452,0)))^(1/10)-1)*100)</f>
        <v>0.90261249027860924</v>
      </c>
      <c r="W593" s="803">
        <f t="shared" si="158"/>
        <v>1.6272964154687575</v>
      </c>
      <c r="X593" s="804">
        <f t="shared" si="159"/>
        <v>0.12240150583230913</v>
      </c>
      <c r="Y593" s="748"/>
      <c r="Z593" s="745">
        <f t="shared" si="160"/>
        <v>60.633484162895932</v>
      </c>
      <c r="AA593" s="678">
        <f t="shared" si="161"/>
        <v>22.461538461538463</v>
      </c>
      <c r="AB593" s="679">
        <v>12</v>
      </c>
      <c r="AC593" s="959">
        <v>2.21</v>
      </c>
      <c r="AD593" s="959">
        <v>2.5</v>
      </c>
      <c r="AE593" s="959">
        <v>2.2799999999999998</v>
      </c>
      <c r="AF593" s="959">
        <v>2.71</v>
      </c>
      <c r="AG593" s="959">
        <v>12.2</v>
      </c>
      <c r="AH593" s="959">
        <v>16</v>
      </c>
      <c r="AI593" s="959">
        <v>5.01</v>
      </c>
      <c r="AJ593" s="959">
        <v>12</v>
      </c>
      <c r="AK593" s="959">
        <v>9</v>
      </c>
      <c r="AL593" s="969">
        <v>2060</v>
      </c>
      <c r="AM593" s="964">
        <v>0.4</v>
      </c>
      <c r="AN593" s="959">
        <v>0.84</v>
      </c>
      <c r="AO593" s="845">
        <f t="shared" si="162"/>
        <v>-18.293284452791688</v>
      </c>
      <c r="AP593" s="846">
        <f t="shared" si="163"/>
        <v>4.168254008746775</v>
      </c>
      <c r="AQ593" s="680">
        <f t="shared" si="164"/>
        <v>64.4800146330101</v>
      </c>
      <c r="AR593" s="745">
        <f>INDEX(Historical!$C$7:$C$1452,MATCH(B593,Historical!$B$7:$B$1452,0))*IF(AH593="n/a",1.03,IF(AH593&lt;0,1.01,IF(AH593&gt;10,1.1,(1+AH593/100))))</f>
        <v>1.4080000000000001</v>
      </c>
      <c r="AS593" s="678">
        <f t="shared" si="165"/>
        <v>1.4785408000000002</v>
      </c>
      <c r="AT593" s="678">
        <f t="shared" si="169"/>
        <v>1.6116094720000003</v>
      </c>
      <c r="AU593" s="678">
        <f t="shared" si="169"/>
        <v>1.7566543244800004</v>
      </c>
      <c r="AV593" s="678">
        <f t="shared" si="169"/>
        <v>1.9147532136832006</v>
      </c>
      <c r="AW593" s="745">
        <f t="shared" si="166"/>
        <v>8.1695578101632016</v>
      </c>
      <c r="AX593" s="854">
        <f t="shared" si="167"/>
        <v>16.457610415316683</v>
      </c>
      <c r="AY593" s="1090">
        <v>0.4</v>
      </c>
      <c r="AZ593" s="964">
        <v>27.279999999999998</v>
      </c>
      <c r="BA593" s="964">
        <v>-4.32</v>
      </c>
      <c r="BB593" s="964">
        <v>3.6799999999999997</v>
      </c>
      <c r="BC593" s="964">
        <v>6.0600000000000005</v>
      </c>
      <c r="BE593" s="701">
        <v>2014</v>
      </c>
      <c r="BF593" s="986" t="e">
        <f>#VALUE!</f>
        <v>#VALUE!</v>
      </c>
      <c r="BG593" s="972">
        <v>4.3</v>
      </c>
    </row>
    <row r="594" spans="1:59" ht="11.25" customHeight="1" x14ac:dyDescent="0.2">
      <c r="A594" s="566" t="s">
        <v>1843</v>
      </c>
      <c r="B594" s="651" t="s">
        <v>1844</v>
      </c>
      <c r="C594" s="1080" t="s">
        <v>113</v>
      </c>
      <c r="D594" s="1080" t="s">
        <v>1235</v>
      </c>
      <c r="E594" s="835">
        <v>6</v>
      </c>
      <c r="F594" s="554">
        <v>768</v>
      </c>
      <c r="G594" s="554" t="s">
        <v>107</v>
      </c>
      <c r="H594" s="554" t="s">
        <v>107</v>
      </c>
      <c r="I594" s="966">
        <v>43.98</v>
      </c>
      <c r="J594" s="745">
        <f t="shared" si="155"/>
        <v>2.0009095043201457</v>
      </c>
      <c r="K594" s="968">
        <v>0.22</v>
      </c>
      <c r="L594" s="679">
        <v>4</v>
      </c>
      <c r="M594" s="736">
        <f t="shared" si="156"/>
        <v>0.88</v>
      </c>
      <c r="N594" s="644" t="s">
        <v>575</v>
      </c>
      <c r="O594" s="838">
        <v>0.21</v>
      </c>
      <c r="P594" s="958">
        <v>43467</v>
      </c>
      <c r="Q594" s="958">
        <v>43483</v>
      </c>
      <c r="R594" s="736">
        <f t="shared" si="157"/>
        <v>4.7619047619047663</v>
      </c>
      <c r="S594" s="802">
        <f>IF(INDEX(Historical!$D$7:$D$1452,MATCH(B594,Historical!$B$7:$B$1452,0))=0,"n/a",(INDEX(Historical!$C$7:$C$1452,MATCH(B594,Historical!$B$7:$B$1452,0))/INDEX(Historical!$D$7:$D$1452,MATCH(B594,Historical!$B$7:$B$1452,0))-1)*100)</f>
        <v>12.676056338028175</v>
      </c>
      <c r="T594" s="802">
        <f>IF(INDEX(Historical!$F$7:$F$1452,MATCH(B594,Historical!$B$7:$B$1452,0))=0,"n/a",((INDEX(Historical!$C$7:$C$1452,MATCH(B594,Historical!$B$7:$B$1452,0))/INDEX(Historical!$F$7:$F$1452,MATCH(B594,Historical!$B$7:$B$1452,0)))^(1/3)-1)*100)</f>
        <v>18.563110149668759</v>
      </c>
      <c r="U594" s="802" t="str">
        <f>IF(INDEX(Historical!$I$7:$I$1452,MATCH(B594,Historical!$B$7:$B$1452,0))=0,"n/a",((INDEX(Historical!$C$7:$C$1452,MATCH(B594,Historical!$B$7:$B$1452,0))/INDEX(Historical!$I$7:$I$1452,MATCH(B594,Historical!$B$7:$B$1452,0)))^(1/5)-1)*100)</f>
        <v>n/a</v>
      </c>
      <c r="V594" s="802" t="str">
        <f>IF(INDEX(Historical!$O$7:$O$1452,MATCH(B594,Historical!$B$7:$B$1452,0))=0,"n/a",((INDEX(Historical!$C$7:$C$1452,MATCH(B594,Historical!$B$7:$B$1452,0))/INDEX(Historical!$O$7:$O$1452,MATCH(B594,Historical!$B$7:$B$1452,0)))^(1/10)-1)*100)</f>
        <v>n/a</v>
      </c>
      <c r="W594" s="803" t="str">
        <f t="shared" si="158"/>
        <v>n/a</v>
      </c>
      <c r="X594" s="804" t="str">
        <f t="shared" si="159"/>
        <v>n/a</v>
      </c>
      <c r="Y594" s="756"/>
      <c r="Z594" s="745">
        <f t="shared" si="160"/>
        <v>21.728395061728396</v>
      </c>
      <c r="AA594" s="678">
        <f t="shared" si="161"/>
        <v>10.859259259259259</v>
      </c>
      <c r="AB594" s="679">
        <v>12</v>
      </c>
      <c r="AC594" s="959">
        <v>4.05</v>
      </c>
      <c r="AD594" s="959">
        <v>0.88</v>
      </c>
      <c r="AE594" s="959">
        <v>0.72</v>
      </c>
      <c r="AF594" s="959">
        <v>1.1599999999999999</v>
      </c>
      <c r="AG594" s="959">
        <v>8.9</v>
      </c>
      <c r="AH594" s="959">
        <v>-3.8</v>
      </c>
      <c r="AI594" s="959">
        <v>16.14</v>
      </c>
      <c r="AJ594" s="959">
        <v>86.6</v>
      </c>
      <c r="AK594" s="959">
        <v>12.4</v>
      </c>
      <c r="AL594" s="969">
        <v>5020</v>
      </c>
      <c r="AM594" s="964">
        <v>1.3</v>
      </c>
      <c r="AN594" s="959">
        <v>0.88</v>
      </c>
      <c r="AO594" s="845" t="str">
        <f t="shared" si="162"/>
        <v>n/a</v>
      </c>
      <c r="AP594" s="846" t="str">
        <f t="shared" si="163"/>
        <v>n/a</v>
      </c>
      <c r="AQ594" s="680">
        <f t="shared" si="164"/>
        <v>-25.176531486911024</v>
      </c>
      <c r="AR594" s="745">
        <f>INDEX(Historical!$C$7:$C$1452,MATCH(B594,Historical!$B$7:$B$1452,0))*IF(AH594="n/a",1.03,IF(AH594&lt;0,1.01,IF(AH594&gt;10,1.1,(1+AH594/100))))</f>
        <v>0.80800000000000005</v>
      </c>
      <c r="AS594" s="678">
        <f t="shared" si="165"/>
        <v>0.88880000000000015</v>
      </c>
      <c r="AT594" s="678">
        <f t="shared" si="169"/>
        <v>0.97768000000000022</v>
      </c>
      <c r="AU594" s="678">
        <f t="shared" si="169"/>
        <v>1.0754480000000004</v>
      </c>
      <c r="AV594" s="678">
        <f t="shared" si="169"/>
        <v>1.1829928000000005</v>
      </c>
      <c r="AW594" s="745">
        <f t="shared" si="166"/>
        <v>4.9329208000000015</v>
      </c>
      <c r="AX594" s="854">
        <f t="shared" si="167"/>
        <v>11.216281946339249</v>
      </c>
      <c r="AY594" s="1090">
        <v>1.19</v>
      </c>
      <c r="AZ594" s="964">
        <v>8.2199999999999989</v>
      </c>
      <c r="BA594" s="964">
        <v>-54.43</v>
      </c>
      <c r="BB594" s="964">
        <v>-7.48</v>
      </c>
      <c r="BC594" s="964">
        <v>-27.339999999999996</v>
      </c>
      <c r="BE594" s="701">
        <v>2014</v>
      </c>
      <c r="BF594" s="986" t="e">
        <f>#VALUE!</f>
        <v>#VALUE!</v>
      </c>
      <c r="BG594" s="972">
        <v>3.8</v>
      </c>
    </row>
    <row r="595" spans="1:59" ht="11.25" customHeight="1" x14ac:dyDescent="0.2">
      <c r="A595" s="667" t="s">
        <v>4177</v>
      </c>
      <c r="B595" s="651" t="s">
        <v>4178</v>
      </c>
      <c r="C595" s="1080" t="s">
        <v>109</v>
      </c>
      <c r="D595" s="1080" t="s">
        <v>4411</v>
      </c>
      <c r="E595" s="835">
        <v>6</v>
      </c>
      <c r="F595" s="554">
        <v>729</v>
      </c>
      <c r="G595" s="554" t="s">
        <v>107</v>
      </c>
      <c r="H595" s="554" t="s">
        <v>107</v>
      </c>
      <c r="I595" s="966">
        <v>18.79</v>
      </c>
      <c r="J595" s="745">
        <f t="shared" si="155"/>
        <v>4.2575838211814796</v>
      </c>
      <c r="K595" s="968">
        <v>0.2</v>
      </c>
      <c r="L595" s="679">
        <v>4</v>
      </c>
      <c r="M595" s="736">
        <f t="shared" si="156"/>
        <v>0.8</v>
      </c>
      <c r="N595" s="644" t="s">
        <v>242</v>
      </c>
      <c r="O595" s="838">
        <v>0.16</v>
      </c>
      <c r="P595" s="958">
        <v>43279</v>
      </c>
      <c r="Q595" s="958">
        <v>43294</v>
      </c>
      <c r="R595" s="736">
        <f t="shared" si="157"/>
        <v>25.000000000000007</v>
      </c>
      <c r="S595" s="802">
        <f>IF(INDEX(Historical!$D$7:$D$1452,MATCH(B595,Historical!$B$7:$B$1452,0))=0,"n/a",(INDEX(Historical!$C$7:$C$1452,MATCH(B595,Historical!$B$7:$B$1452,0))/INDEX(Historical!$D$7:$D$1452,MATCH(B595,Historical!$B$7:$B$1452,0))-1)*100)</f>
        <v>12.5</v>
      </c>
      <c r="T595" s="802">
        <f>IF(INDEX(Historical!$F$7:$F$1452,MATCH(B595,Historical!$B$7:$B$1452,0))=0,"n/a",((INDEX(Historical!$C$7:$C$1452,MATCH(B595,Historical!$B$7:$B$1452,0))/INDEX(Historical!$F$7:$F$1452,MATCH(B595,Historical!$B$7:$B$1452,0)))^(1/3)-1)*100)</f>
        <v>29.267804995627735</v>
      </c>
      <c r="U595" s="802" t="str">
        <f>IF(INDEX(Historical!$I$7:$I$1452,MATCH(B595,Historical!$B$7:$B$1452,0))=0,"n/a",((INDEX(Historical!$C$7:$C$1452,MATCH(B595,Historical!$B$7:$B$1452,0))/INDEX(Historical!$I$7:$I$1452,MATCH(B595,Historical!$B$7:$B$1452,0)))^(1/5)-1)*100)</f>
        <v>n/a</v>
      </c>
      <c r="V595" s="802" t="str">
        <f>IF(INDEX(Historical!$O$7:$O$1452,MATCH(B595,Historical!$B$7:$B$1452,0))=0,"n/a",((INDEX(Historical!$C$7:$C$1452,MATCH(B595,Historical!$B$7:$B$1452,0))/INDEX(Historical!$O$7:$O$1452,MATCH(B595,Historical!$B$7:$B$1452,0)))^(1/10)-1)*100)</f>
        <v>n/a</v>
      </c>
      <c r="W595" s="803" t="str">
        <f t="shared" si="158"/>
        <v>n/a</v>
      </c>
      <c r="X595" s="804" t="str">
        <f t="shared" si="159"/>
        <v>n/a</v>
      </c>
      <c r="Y595" s="967" t="s">
        <v>4072</v>
      </c>
      <c r="Z595" s="745">
        <f t="shared" si="160"/>
        <v>296.2962962962963</v>
      </c>
      <c r="AA595" s="678">
        <f t="shared" si="161"/>
        <v>69.592592592592581</v>
      </c>
      <c r="AB595" s="679">
        <v>12</v>
      </c>
      <c r="AC595" s="959">
        <v>0.27</v>
      </c>
      <c r="AD595" s="959" t="s">
        <v>138</v>
      </c>
      <c r="AE595" s="959">
        <v>9.68</v>
      </c>
      <c r="AF595" s="959">
        <v>0.84</v>
      </c>
      <c r="AG595" s="959">
        <v>0.3</v>
      </c>
      <c r="AH595" s="959">
        <v>-58.5</v>
      </c>
      <c r="AI595" s="959">
        <v>57.14</v>
      </c>
      <c r="AJ595" s="959">
        <v>53.7</v>
      </c>
      <c r="AK595" s="959" t="s">
        <v>138</v>
      </c>
      <c r="AL595" s="969">
        <v>163.66</v>
      </c>
      <c r="AM595" s="964">
        <v>0.2</v>
      </c>
      <c r="AN595" s="959">
        <v>0.08</v>
      </c>
      <c r="AO595" s="845" t="str">
        <f t="shared" si="162"/>
        <v>n/a</v>
      </c>
      <c r="AP595" s="846" t="str">
        <f t="shared" si="163"/>
        <v>n/a</v>
      </c>
      <c r="AQ595" s="680">
        <f t="shared" si="164"/>
        <v>61.186955327970715</v>
      </c>
      <c r="AR595" s="745">
        <f>INDEX(Historical!$C$7:$C$1452,MATCH(B595,Historical!$B$7:$B$1452,0))*IF(AH595="n/a",1.03,IF(AH595&lt;0,1.01,IF(AH595&gt;10,1.1,(1+AH595/100))))</f>
        <v>0.36359999999999998</v>
      </c>
      <c r="AS595" s="678">
        <f t="shared" si="165"/>
        <v>0.39995999999999998</v>
      </c>
      <c r="AT595" s="678">
        <f t="shared" si="169"/>
        <v>0.41195880000000001</v>
      </c>
      <c r="AU595" s="678">
        <f t="shared" si="169"/>
        <v>0.42431756400000004</v>
      </c>
      <c r="AV595" s="678">
        <f t="shared" si="169"/>
        <v>0.43704709092000005</v>
      </c>
      <c r="AW595" s="745">
        <f t="shared" si="166"/>
        <v>2.0368834549200003</v>
      </c>
      <c r="AX595" s="854">
        <f t="shared" si="167"/>
        <v>10.840252554124536</v>
      </c>
      <c r="AY595" s="1090">
        <v>0.08</v>
      </c>
      <c r="AZ595" s="964">
        <v>37.049999999999997</v>
      </c>
      <c r="BA595" s="964">
        <v>-9.4499999999999993</v>
      </c>
      <c r="BB595" s="964">
        <v>2.7</v>
      </c>
      <c r="BC595" s="964">
        <v>12.11</v>
      </c>
      <c r="BE595" s="701">
        <v>2013</v>
      </c>
      <c r="BF595" s="986" t="e">
        <f>#VALUE!</f>
        <v>#VALUE!</v>
      </c>
      <c r="BG595" s="972">
        <v>0.3</v>
      </c>
    </row>
    <row r="596" spans="1:59" s="882" customFormat="1" ht="11.25" customHeight="1" x14ac:dyDescent="0.2">
      <c r="A596" s="740" t="s">
        <v>1540</v>
      </c>
      <c r="B596" s="890" t="s">
        <v>1541</v>
      </c>
      <c r="C596" s="1080" t="s">
        <v>248</v>
      </c>
      <c r="D596" s="1080" t="s">
        <v>4446</v>
      </c>
      <c r="E596" s="862">
        <v>8</v>
      </c>
      <c r="F596" s="554">
        <v>487</v>
      </c>
      <c r="G596" s="1179" t="s">
        <v>107</v>
      </c>
      <c r="H596" s="1179" t="s">
        <v>107</v>
      </c>
      <c r="I596" s="863">
        <v>71.040000000000006</v>
      </c>
      <c r="J596" s="864">
        <f t="shared" si="155"/>
        <v>1.9144144144144142</v>
      </c>
      <c r="K596" s="865">
        <v>0.34</v>
      </c>
      <c r="L596" s="866">
        <v>4</v>
      </c>
      <c r="M596" s="867">
        <f t="shared" si="156"/>
        <v>1.36</v>
      </c>
      <c r="N596" s="868" t="s">
        <v>188</v>
      </c>
      <c r="O596" s="869">
        <v>0.27</v>
      </c>
      <c r="P596" s="870">
        <v>43209</v>
      </c>
      <c r="Q596" s="870">
        <v>43224</v>
      </c>
      <c r="R596" s="867">
        <f t="shared" si="157"/>
        <v>25.925925925925924</v>
      </c>
      <c r="S596" s="802">
        <f>IF(INDEX(Historical!$D$7:$D$1452,MATCH(B596,Historical!$B$7:$B$1452,0))=0,"n/a",(INDEX(Historical!$C$7:$C$1452,MATCH(B596,Historical!$B$7:$B$1452,0))/INDEX(Historical!$D$7:$D$1452,MATCH(B596,Historical!$B$7:$B$1452,0))-1)*100)</f>
        <v>1.8867924528301883</v>
      </c>
      <c r="T596" s="802">
        <f>IF(INDEX(Historical!$F$7:$F$1452,MATCH(B596,Historical!$B$7:$B$1452,0))=0,"n/a",((INDEX(Historical!$C$7:$C$1452,MATCH(B596,Historical!$B$7:$B$1452,0))/INDEX(Historical!$F$7:$F$1452,MATCH(B596,Historical!$B$7:$B$1452,0)))^(1/3)-1)*100)</f>
        <v>10.064241629820891</v>
      </c>
      <c r="U596" s="802">
        <f>IF(INDEX(Historical!$I$7:$I$1452,MATCH(B596,Historical!$B$7:$B$1452,0))=0,"n/a",((INDEX(Historical!$C$7:$C$1452,MATCH(B596,Historical!$B$7:$B$1452,0))/INDEX(Historical!$I$7:$I$1452,MATCH(B596,Historical!$B$7:$B$1452,0)))^(1/5)-1)*100)</f>
        <v>13.239815312499648</v>
      </c>
      <c r="V596" s="802">
        <f>IF(INDEX(Historical!$O$7:$O$1452,MATCH(B596,Historical!$B$7:$B$1452,0))=0,"n/a",((INDEX(Historical!$C$7:$C$1452,MATCH(B596,Historical!$B$7:$B$1452,0))/INDEX(Historical!$O$7:$O$1452,MATCH(B596,Historical!$B$7:$B$1452,0)))^(1/10)-1)*100)</f>
        <v>4.1379743992410623</v>
      </c>
      <c r="W596" s="871">
        <f t="shared" si="158"/>
        <v>3.199588502753409</v>
      </c>
      <c r="X596" s="872">
        <f t="shared" si="159"/>
        <v>1.2036195738636044</v>
      </c>
      <c r="Y596" s="887"/>
      <c r="Z596" s="864">
        <f t="shared" si="160"/>
        <v>36.956521739130437</v>
      </c>
      <c r="AA596" s="874">
        <f t="shared" si="161"/>
        <v>19.304347826086957</v>
      </c>
      <c r="AB596" s="866">
        <v>1</v>
      </c>
      <c r="AC596" s="875">
        <v>3.68</v>
      </c>
      <c r="AD596" s="875">
        <v>1.93</v>
      </c>
      <c r="AE596" s="875">
        <v>1.1000000000000001</v>
      </c>
      <c r="AF596" s="875">
        <v>2.5499999999999998</v>
      </c>
      <c r="AG596" s="875">
        <v>16.3</v>
      </c>
      <c r="AH596" s="875">
        <v>-2.9000000000000004</v>
      </c>
      <c r="AI596" s="875">
        <v>11.78</v>
      </c>
      <c r="AJ596" s="875">
        <v>11</v>
      </c>
      <c r="AK596" s="875">
        <v>10</v>
      </c>
      <c r="AL596" s="876">
        <v>1210</v>
      </c>
      <c r="AM596" s="877">
        <v>1.7999999999999998</v>
      </c>
      <c r="AN596" s="875">
        <v>7.0000000000000007E-2</v>
      </c>
      <c r="AO596" s="878">
        <f t="shared" si="162"/>
        <v>-4.1501180991728948</v>
      </c>
      <c r="AP596" s="879">
        <f t="shared" si="163"/>
        <v>15.154229726914062</v>
      </c>
      <c r="AQ596" s="880">
        <f t="shared" si="164"/>
        <v>47.913017917846631</v>
      </c>
      <c r="AR596" s="745">
        <f>INDEX(Historical!$C$7:$C$1452,MATCH(B596,Historical!$B$7:$B$1452,0))*IF(AH596="n/a",1.03,IF(AH596&lt;0,1.01,IF(AH596&gt;10,1.1,(1+AH596/100))))</f>
        <v>1.0908</v>
      </c>
      <c r="AS596" s="874">
        <f t="shared" si="165"/>
        <v>1.1998800000000001</v>
      </c>
      <c r="AT596" s="874">
        <f t="shared" si="169"/>
        <v>1.3198680000000003</v>
      </c>
      <c r="AU596" s="874">
        <f t="shared" si="169"/>
        <v>1.4518548000000004</v>
      </c>
      <c r="AV596" s="874">
        <f t="shared" si="169"/>
        <v>1.5970402800000005</v>
      </c>
      <c r="AW596" s="864">
        <f t="shared" si="166"/>
        <v>6.6594430800000017</v>
      </c>
      <c r="AX596" s="881">
        <f t="shared" si="167"/>
        <v>9.3742160472972991</v>
      </c>
      <c r="AY596" s="1091">
        <v>0.45</v>
      </c>
      <c r="AZ596" s="877">
        <v>11.87</v>
      </c>
      <c r="BA596" s="877">
        <v>-26.91</v>
      </c>
      <c r="BB596" s="877">
        <v>-11.97</v>
      </c>
      <c r="BC596" s="877">
        <v>-15.35</v>
      </c>
      <c r="BD596" s="1007"/>
      <c r="BE596" s="701">
        <v>2011</v>
      </c>
      <c r="BF596" s="986" t="e">
        <f>#VALUE!</f>
        <v>#VALUE!</v>
      </c>
      <c r="BG596" s="938">
        <v>10.4</v>
      </c>
    </row>
    <row r="597" spans="1:59" ht="11.25" customHeight="1" x14ac:dyDescent="0.2">
      <c r="A597" s="645" t="s">
        <v>1542</v>
      </c>
      <c r="B597" s="651" t="s">
        <v>1543</v>
      </c>
      <c r="C597" s="1080" t="s">
        <v>124</v>
      </c>
      <c r="D597" s="1080" t="s">
        <v>4454</v>
      </c>
      <c r="E597" s="836">
        <v>6</v>
      </c>
      <c r="F597" s="554">
        <v>663</v>
      </c>
      <c r="G597" s="554" t="s">
        <v>107</v>
      </c>
      <c r="H597" s="554" t="s">
        <v>107</v>
      </c>
      <c r="I597" s="966">
        <v>9.76</v>
      </c>
      <c r="J597" s="745">
        <f t="shared" si="155"/>
        <v>5.3278688524590168</v>
      </c>
      <c r="K597" s="968">
        <v>0.13</v>
      </c>
      <c r="L597" s="679">
        <v>4</v>
      </c>
      <c r="M597" s="736">
        <f t="shared" si="156"/>
        <v>0.52</v>
      </c>
      <c r="N597" s="644" t="s">
        <v>170</v>
      </c>
      <c r="O597" s="838">
        <v>0.125</v>
      </c>
      <c r="P597" s="960">
        <v>42824</v>
      </c>
      <c r="Q597" s="960">
        <v>42872</v>
      </c>
      <c r="R597" s="736">
        <f t="shared" si="157"/>
        <v>4.0000000000000036</v>
      </c>
      <c r="S597" s="802">
        <f>IF(INDEX(Historical!$D$7:$D$1452,MATCH(B597,Historical!$B$7:$B$1452,0))=0,"n/a",(INDEX(Historical!$C$7:$C$1452,MATCH(B597,Historical!$B$7:$B$1452,0))/INDEX(Historical!$D$7:$D$1452,MATCH(B597,Historical!$B$7:$B$1452,0))-1)*100)</f>
        <v>4.0404040404040442</v>
      </c>
      <c r="T597" s="802">
        <f>IF(INDEX(Historical!$F$7:$F$1452,MATCH(B597,Historical!$B$7:$B$1452,0))=0,"n/a",((INDEX(Historical!$C$7:$C$1452,MATCH(B597,Historical!$B$7:$B$1452,0))/INDEX(Historical!$F$7:$F$1452,MATCH(B597,Historical!$B$7:$B$1452,0)))^(1/3)-1)*100)</f>
        <v>6.1971653303297014</v>
      </c>
      <c r="U597" s="802">
        <f>IF(INDEX(Historical!$I$7:$I$1452,MATCH(B597,Historical!$B$7:$B$1452,0))=0,"n/a",((INDEX(Historical!$C$7:$C$1452,MATCH(B597,Historical!$B$7:$B$1452,0))/INDEX(Historical!$I$7:$I$1452,MATCH(B597,Historical!$B$7:$B$1452,0)))^(1/5)-1)*100)</f>
        <v>7.4239075115404729</v>
      </c>
      <c r="V597" s="802">
        <f>IF(INDEX(Historical!$O$7:$O$1452,MATCH(B597,Historical!$B$7:$B$1452,0))=0,"n/a",((INDEX(Historical!$C$7:$C$1452,MATCH(B597,Historical!$B$7:$B$1452,0))/INDEX(Historical!$O$7:$O$1452,MATCH(B597,Historical!$B$7:$B$1452,0)))^(1/10)-1)*100)</f>
        <v>3.6455052144281241</v>
      </c>
      <c r="W597" s="803">
        <f t="shared" si="158"/>
        <v>2.0364550521442806</v>
      </c>
      <c r="X597" s="804" t="str">
        <f t="shared" si="159"/>
        <v>n/a</v>
      </c>
      <c r="Y597" s="770" t="s">
        <v>4484</v>
      </c>
      <c r="Z597" s="745">
        <f t="shared" si="160"/>
        <v>173.33333333333334</v>
      </c>
      <c r="AA597" s="678">
        <f t="shared" si="161"/>
        <v>32.533333333333331</v>
      </c>
      <c r="AB597" s="679">
        <v>12</v>
      </c>
      <c r="AC597" s="959">
        <v>0.3</v>
      </c>
      <c r="AD597" s="959">
        <v>4.43</v>
      </c>
      <c r="AE597" s="959">
        <v>0.41</v>
      </c>
      <c r="AF597" s="959">
        <v>0.7</v>
      </c>
      <c r="AG597" s="959">
        <v>-13.5</v>
      </c>
      <c r="AH597" s="959">
        <v>32.700000000000003</v>
      </c>
      <c r="AI597" s="959">
        <v>428.46000000000004</v>
      </c>
      <c r="AJ597" s="959">
        <v>-13.8</v>
      </c>
      <c r="AK597" s="959">
        <v>7.37</v>
      </c>
      <c r="AL597" s="969">
        <v>426.02</v>
      </c>
      <c r="AM597" s="964">
        <v>0.5</v>
      </c>
      <c r="AN597" s="959">
        <v>1.06</v>
      </c>
      <c r="AO597" s="845">
        <f t="shared" si="162"/>
        <v>-19.781556969333842</v>
      </c>
      <c r="AP597" s="846">
        <f t="shared" si="163"/>
        <v>12.75177636399949</v>
      </c>
      <c r="AQ597" s="680">
        <f t="shared" si="164"/>
        <v>0.60557380921537618</v>
      </c>
      <c r="AR597" s="745">
        <f>INDEX(Historical!$C$7:$C$1452,MATCH(B597,Historical!$B$7:$B$1452,0))*IF(AH597="n/a",1.03,IF(AH597&lt;0,1.01,IF(AH597&gt;10,1.1,(1+AH597/100))))</f>
        <v>0.56650000000000011</v>
      </c>
      <c r="AS597" s="678">
        <f t="shared" si="165"/>
        <v>0.6231500000000002</v>
      </c>
      <c r="AT597" s="678">
        <f t="shared" si="169"/>
        <v>0.66907615500000028</v>
      </c>
      <c r="AU597" s="678">
        <f t="shared" si="169"/>
        <v>0.71838706762350035</v>
      </c>
      <c r="AV597" s="678">
        <f t="shared" si="169"/>
        <v>0.77133219450735235</v>
      </c>
      <c r="AW597" s="745">
        <f t="shared" si="166"/>
        <v>3.3484454171308533</v>
      </c>
      <c r="AX597" s="854">
        <f t="shared" si="167"/>
        <v>34.307842388635798</v>
      </c>
      <c r="AY597" s="1090">
        <v>1.24</v>
      </c>
      <c r="AZ597" s="964">
        <v>-0.31</v>
      </c>
      <c r="BA597" s="964">
        <v>-59.08</v>
      </c>
      <c r="BB597" s="964">
        <v>-29.62</v>
      </c>
      <c r="BC597" s="964">
        <v>-45.050000000000004</v>
      </c>
      <c r="BD597" s="739"/>
      <c r="BE597" s="701">
        <v>2014</v>
      </c>
      <c r="BF597" s="986" t="e">
        <f>#VALUE!</f>
        <v>#VALUE!</v>
      </c>
      <c r="BG597" s="972">
        <v>-5.3</v>
      </c>
    </row>
    <row r="598" spans="1:59" ht="11.25" customHeight="1" x14ac:dyDescent="0.2">
      <c r="A598" s="566" t="s">
        <v>1544</v>
      </c>
      <c r="B598" s="651" t="s">
        <v>1545</v>
      </c>
      <c r="C598" s="1080" t="s">
        <v>113</v>
      </c>
      <c r="D598" s="1080" t="s">
        <v>214</v>
      </c>
      <c r="E598" s="835">
        <v>9</v>
      </c>
      <c r="F598" s="554">
        <v>428</v>
      </c>
      <c r="G598" s="554" t="s">
        <v>107</v>
      </c>
      <c r="H598" s="554" t="s">
        <v>107</v>
      </c>
      <c r="I598" s="966">
        <v>57.14</v>
      </c>
      <c r="J598" s="745">
        <f t="shared" si="155"/>
        <v>2.2401120056002801</v>
      </c>
      <c r="K598" s="968">
        <v>0.32</v>
      </c>
      <c r="L598" s="679">
        <v>4</v>
      </c>
      <c r="M598" s="736">
        <f t="shared" si="156"/>
        <v>1.28</v>
      </c>
      <c r="N598" s="644" t="s">
        <v>801</v>
      </c>
      <c r="O598" s="838">
        <v>0.28000000000000003</v>
      </c>
      <c r="P598" s="958">
        <v>43507</v>
      </c>
      <c r="Q598" s="958">
        <v>43529</v>
      </c>
      <c r="R598" s="736">
        <f t="shared" si="157"/>
        <v>14.285714285714276</v>
      </c>
      <c r="S598" s="802">
        <f>IF(INDEX(Historical!$D$7:$D$1452,MATCH(B598,Historical!$B$7:$B$1452,0))=0,"n/a",(INDEX(Historical!$C$7:$C$1452,MATCH(B598,Historical!$B$7:$B$1452,0))/INDEX(Historical!$D$7:$D$1452,MATCH(B598,Historical!$B$7:$B$1452,0))-1)*100)</f>
        <v>3.125</v>
      </c>
      <c r="T598" s="802">
        <f>IF(INDEX(Historical!$F$7:$F$1452,MATCH(B598,Historical!$B$7:$B$1452,0))=0,"n/a",((INDEX(Historical!$C$7:$C$1452,MATCH(B598,Historical!$B$7:$B$1452,0))/INDEX(Historical!$F$7:$F$1452,MATCH(B598,Historical!$B$7:$B$1452,0)))^(1/3)-1)*100)</f>
        <v>4.8042548330827772</v>
      </c>
      <c r="U598" s="802">
        <f>IF(INDEX(Historical!$I$7:$I$1452,MATCH(B598,Historical!$B$7:$B$1452,0))=0,"n/a",((INDEX(Historical!$C$7:$C$1452,MATCH(B598,Historical!$B$7:$B$1452,0))/INDEX(Historical!$I$7:$I$1452,MATCH(B598,Historical!$B$7:$B$1452,0)))^(1/5)-1)*100)</f>
        <v>4.8837286784054301</v>
      </c>
      <c r="V598" s="802">
        <f>IF(INDEX(Historical!$O$7:$O$1452,MATCH(B598,Historical!$B$7:$B$1452,0))=0,"n/a",((INDEX(Historical!$C$7:$C$1452,MATCH(B598,Historical!$B$7:$B$1452,0))/INDEX(Historical!$O$7:$O$1452,MATCH(B598,Historical!$B$7:$B$1452,0)))^(1/10)-1)*100)</f>
        <v>4.3506714919300915</v>
      </c>
      <c r="W598" s="803">
        <f t="shared" si="158"/>
        <v>1.1225229685725726</v>
      </c>
      <c r="X598" s="804">
        <f t="shared" si="159"/>
        <v>0.76308260600084843</v>
      </c>
      <c r="Y598" s="776"/>
      <c r="Z598" s="745">
        <f t="shared" si="160"/>
        <v>22.183708838821492</v>
      </c>
      <c r="AA598" s="678">
        <f t="shared" si="161"/>
        <v>9.9029462738301568</v>
      </c>
      <c r="AB598" s="679">
        <v>12</v>
      </c>
      <c r="AC598" s="959">
        <v>5.77</v>
      </c>
      <c r="AD598" s="959">
        <v>1.98</v>
      </c>
      <c r="AE598" s="959">
        <v>0.9</v>
      </c>
      <c r="AF598" s="959">
        <v>2.19</v>
      </c>
      <c r="AG598" s="959">
        <v>25.5</v>
      </c>
      <c r="AH598" s="959">
        <v>187</v>
      </c>
      <c r="AI598" s="959">
        <v>1.29</v>
      </c>
      <c r="AJ598" s="959">
        <v>6.4</v>
      </c>
      <c r="AK598" s="959">
        <v>5.01</v>
      </c>
      <c r="AL598" s="969">
        <v>20420</v>
      </c>
      <c r="AM598" s="964">
        <v>1.4000000000000001</v>
      </c>
      <c r="AN598" s="959">
        <v>1.05</v>
      </c>
      <c r="AO598" s="845">
        <f t="shared" si="162"/>
        <v>-2.7791055898244466</v>
      </c>
      <c r="AP598" s="846">
        <f t="shared" si="163"/>
        <v>7.1238406840057102</v>
      </c>
      <c r="AQ598" s="680">
        <f t="shared" si="164"/>
        <v>-1.8222647107399514</v>
      </c>
      <c r="AR598" s="745">
        <f>INDEX(Historical!$C$7:$C$1452,MATCH(B598,Historical!$B$7:$B$1452,0))*IF(AH598="n/a",1.03,IF(AH598&lt;0,1.01,IF(AH598&gt;10,1.1,(1+AH598/100))))</f>
        <v>1.089</v>
      </c>
      <c r="AS598" s="678">
        <f t="shared" si="165"/>
        <v>1.1030480999999999</v>
      </c>
      <c r="AT598" s="678">
        <f t="shared" si="169"/>
        <v>1.1583108098099999</v>
      </c>
      <c r="AU598" s="678">
        <f t="shared" si="169"/>
        <v>1.216342181381481</v>
      </c>
      <c r="AV598" s="678">
        <f t="shared" si="169"/>
        <v>1.2772809246686931</v>
      </c>
      <c r="AW598" s="745">
        <f t="shared" si="166"/>
        <v>5.8439820158601741</v>
      </c>
      <c r="AX598" s="854">
        <f t="shared" si="167"/>
        <v>10.227479901750392</v>
      </c>
      <c r="AY598" s="1090">
        <v>1.21</v>
      </c>
      <c r="AZ598" s="964">
        <v>9.67</v>
      </c>
      <c r="BA598" s="964">
        <v>-25.75</v>
      </c>
      <c r="BB598" s="964">
        <v>0.57000000000000006</v>
      </c>
      <c r="BC598" s="964">
        <v>-7.3800000000000008</v>
      </c>
      <c r="BE598" s="701">
        <v>2011</v>
      </c>
      <c r="BF598" s="986" t="e">
        <f>#VALUE!</f>
        <v>#VALUE!</v>
      </c>
      <c r="BG598" s="972">
        <v>9.1</v>
      </c>
    </row>
    <row r="599" spans="1:59" ht="11.25" customHeight="1" x14ac:dyDescent="0.2">
      <c r="A599" s="645" t="s">
        <v>1546</v>
      </c>
      <c r="B599" s="651" t="s">
        <v>1547</v>
      </c>
      <c r="C599" s="1080" t="s">
        <v>124</v>
      </c>
      <c r="D599" s="1080" t="s">
        <v>4430</v>
      </c>
      <c r="E599" s="835">
        <v>8</v>
      </c>
      <c r="F599" s="554">
        <v>509</v>
      </c>
      <c r="G599" s="554" t="s">
        <v>107</v>
      </c>
      <c r="H599" s="554" t="s">
        <v>107</v>
      </c>
      <c r="I599" s="966">
        <v>83.46</v>
      </c>
      <c r="J599" s="745">
        <f t="shared" si="155"/>
        <v>3.7862449077402354</v>
      </c>
      <c r="K599" s="968">
        <v>0.79</v>
      </c>
      <c r="L599" s="679">
        <v>4</v>
      </c>
      <c r="M599" s="736">
        <f t="shared" si="156"/>
        <v>3.16</v>
      </c>
      <c r="N599" s="644" t="s">
        <v>183</v>
      </c>
      <c r="O599" s="838">
        <v>0.63</v>
      </c>
      <c r="P599" s="958">
        <v>43265</v>
      </c>
      <c r="Q599" s="958">
        <v>43294</v>
      </c>
      <c r="R599" s="736">
        <f t="shared" si="157"/>
        <v>25.396825396825403</v>
      </c>
      <c r="S599" s="802">
        <f>IF(INDEX(Historical!$D$7:$D$1452,MATCH(B599,Historical!$B$7:$B$1452,0))=0,"n/a",(INDEX(Historical!$C$7:$C$1452,MATCH(B599,Historical!$B$7:$B$1452,0))/INDEX(Historical!$D$7:$D$1452,MATCH(B599,Historical!$B$7:$B$1452,0))-1)*100)</f>
        <v>10.526315789473696</v>
      </c>
      <c r="T599" s="802">
        <f>IF(INDEX(Historical!$F$7:$F$1452,MATCH(B599,Historical!$B$7:$B$1452,0))=0,"n/a",((INDEX(Historical!$C$7:$C$1452,MATCH(B599,Historical!$B$7:$B$1452,0))/INDEX(Historical!$F$7:$F$1452,MATCH(B599,Historical!$B$7:$B$1452,0)))^(1/3)-1)*100)</f>
        <v>16.348338572528085</v>
      </c>
      <c r="U599" s="802">
        <f>IF(INDEX(Historical!$I$7:$I$1452,MATCH(B599,Historical!$B$7:$B$1452,0))=0,"n/a",((INDEX(Historical!$C$7:$C$1452,MATCH(B599,Historical!$B$7:$B$1452,0))/INDEX(Historical!$I$7:$I$1452,MATCH(B599,Historical!$B$7:$B$1452,0)))^(1/5)-1)*100)</f>
        <v>21.544521185290201</v>
      </c>
      <c r="V599" s="802">
        <f>IF(INDEX(Historical!$O$7:$O$1452,MATCH(B599,Historical!$B$7:$B$1452,0))=0,"n/a",((INDEX(Historical!$C$7:$C$1452,MATCH(B599,Historical!$B$7:$B$1452,0))/INDEX(Historical!$O$7:$O$1452,MATCH(B599,Historical!$B$7:$B$1452,0)))^(1/10)-1)*100)</f>
        <v>9.6831852506676022</v>
      </c>
      <c r="W599" s="803">
        <f t="shared" si="158"/>
        <v>2.2249415484233173</v>
      </c>
      <c r="X599" s="804">
        <f t="shared" si="159"/>
        <v>0.75330493654860842</v>
      </c>
      <c r="Y599" s="759"/>
      <c r="Z599" s="745">
        <f t="shared" si="160"/>
        <v>44.01114206128134</v>
      </c>
      <c r="AA599" s="678">
        <f t="shared" si="161"/>
        <v>11.623955431754874</v>
      </c>
      <c r="AB599" s="679">
        <v>12</v>
      </c>
      <c r="AC599" s="959">
        <v>7.18</v>
      </c>
      <c r="AD599" s="959">
        <v>1.1000000000000001</v>
      </c>
      <c r="AE599" s="959">
        <v>1.18</v>
      </c>
      <c r="AF599" s="959">
        <v>3.09</v>
      </c>
      <c r="AG599" s="959">
        <v>34</v>
      </c>
      <c r="AH599" s="959">
        <v>21.5</v>
      </c>
      <c r="AI599" s="959">
        <v>8.15</v>
      </c>
      <c r="AJ599" s="959">
        <v>28.599999999999998</v>
      </c>
      <c r="AK599" s="959">
        <v>10.61</v>
      </c>
      <c r="AL599" s="969">
        <v>8170</v>
      </c>
      <c r="AM599" s="964">
        <v>0.70000000000000007</v>
      </c>
      <c r="AN599" s="959">
        <v>0.99</v>
      </c>
      <c r="AO599" s="845">
        <f t="shared" si="162"/>
        <v>13.706810661275563</v>
      </c>
      <c r="AP599" s="846">
        <f t="shared" si="163"/>
        <v>25.330766093030437</v>
      </c>
      <c r="AQ599" s="680">
        <f t="shared" si="164"/>
        <v>26.347004157637354</v>
      </c>
      <c r="AR599" s="745">
        <f>INDEX(Historical!$C$7:$C$1452,MATCH(B599,Historical!$B$7:$B$1452,0))*IF(AH599="n/a",1.03,IF(AH599&lt;0,1.01,IF(AH599&gt;10,1.1,(1+AH599/100))))</f>
        <v>2.7720000000000002</v>
      </c>
      <c r="AS599" s="678">
        <f t="shared" si="165"/>
        <v>2.9979179999999999</v>
      </c>
      <c r="AT599" s="678">
        <f t="shared" si="169"/>
        <v>3.2977098000000002</v>
      </c>
      <c r="AU599" s="678">
        <f t="shared" si="169"/>
        <v>3.6274807800000004</v>
      </c>
      <c r="AV599" s="678">
        <f t="shared" si="169"/>
        <v>3.9902288580000009</v>
      </c>
      <c r="AW599" s="745">
        <f t="shared" si="166"/>
        <v>16.685337438000001</v>
      </c>
      <c r="AX599" s="854">
        <f t="shared" si="167"/>
        <v>19.992017059669305</v>
      </c>
      <c r="AY599" s="1090">
        <v>1.75</v>
      </c>
      <c r="AZ599" s="964">
        <v>7.1400000000000006</v>
      </c>
      <c r="BA599" s="964">
        <v>-36.35</v>
      </c>
      <c r="BB599" s="964">
        <v>-9.2899999999999991</v>
      </c>
      <c r="BC599" s="964">
        <v>-22.78</v>
      </c>
      <c r="BE599" s="701">
        <v>2011</v>
      </c>
      <c r="BF599" s="986" t="e">
        <f>#VALUE!</f>
        <v>#VALUE!</v>
      </c>
      <c r="BG599" s="972">
        <v>12.7</v>
      </c>
    </row>
    <row r="600" spans="1:59" ht="11.25" customHeight="1" x14ac:dyDescent="0.2">
      <c r="A600" s="645" t="s">
        <v>1548</v>
      </c>
      <c r="B600" s="651" t="s">
        <v>1549</v>
      </c>
      <c r="C600" s="1080" t="s">
        <v>248</v>
      </c>
      <c r="D600" s="1080" t="s">
        <v>4441</v>
      </c>
      <c r="E600" s="836">
        <v>6</v>
      </c>
      <c r="F600" s="554">
        <v>666</v>
      </c>
      <c r="G600" s="554" t="s">
        <v>107</v>
      </c>
      <c r="H600" s="554" t="s">
        <v>107</v>
      </c>
      <c r="I600" s="966">
        <v>39.81</v>
      </c>
      <c r="J600" s="745">
        <f t="shared" si="155"/>
        <v>2.2607385079125843</v>
      </c>
      <c r="K600" s="968">
        <v>0.22500000000000001</v>
      </c>
      <c r="L600" s="679">
        <v>4</v>
      </c>
      <c r="M600" s="736">
        <f t="shared" si="156"/>
        <v>0.9</v>
      </c>
      <c r="N600" s="644" t="s">
        <v>239</v>
      </c>
      <c r="O600" s="838">
        <v>0.2</v>
      </c>
      <c r="P600" s="960">
        <v>42950</v>
      </c>
      <c r="Q600" s="960">
        <v>42965</v>
      </c>
      <c r="R600" s="736">
        <f t="shared" si="157"/>
        <v>12.499999999999996</v>
      </c>
      <c r="S600" s="802">
        <f>IF(INDEX(Historical!$D$7:$D$1452,MATCH(B600,Historical!$B$7:$B$1452,0))=0,"n/a",(INDEX(Historical!$C$7:$C$1452,MATCH(B600,Historical!$B$7:$B$1452,0))/INDEX(Historical!$D$7:$D$1452,MATCH(B600,Historical!$B$7:$B$1452,0))-1)*100)</f>
        <v>13.333333333333353</v>
      </c>
      <c r="T600" s="802">
        <f>IF(INDEX(Historical!$F$7:$F$1452,MATCH(B600,Historical!$B$7:$B$1452,0))=0,"n/a",((INDEX(Historical!$C$7:$C$1452,MATCH(B600,Historical!$B$7:$B$1452,0))/INDEX(Historical!$F$7:$F$1452,MATCH(B600,Historical!$B$7:$B$1452,0)))^(1/3)-1)*100)</f>
        <v>17.052587578495725</v>
      </c>
      <c r="U600" s="802" t="str">
        <f>IF(INDEX(Historical!$I$7:$I$1452,MATCH(B600,Historical!$B$7:$B$1452,0))=0,"n/a",((INDEX(Historical!$C$7:$C$1452,MATCH(B600,Historical!$B$7:$B$1452,0))/INDEX(Historical!$I$7:$I$1452,MATCH(B600,Historical!$B$7:$B$1452,0)))^(1/5)-1)*100)</f>
        <v>n/a</v>
      </c>
      <c r="V600" s="802" t="str">
        <f>IF(INDEX(Historical!$O$7:$O$1452,MATCH(B600,Historical!$B$7:$B$1452,0))=0,"n/a",((INDEX(Historical!$C$7:$C$1452,MATCH(B600,Historical!$B$7:$B$1452,0))/INDEX(Historical!$O$7:$O$1452,MATCH(B600,Historical!$B$7:$B$1452,0)))^(1/10)-1)*100)</f>
        <v>n/a</v>
      </c>
      <c r="W600" s="803" t="str">
        <f t="shared" si="158"/>
        <v>n/a</v>
      </c>
      <c r="X600" s="804" t="str">
        <f t="shared" si="159"/>
        <v>n/a</v>
      </c>
      <c r="Y600" s="770" t="s">
        <v>4484</v>
      </c>
      <c r="Z600" s="745">
        <f t="shared" si="160"/>
        <v>84.905660377358487</v>
      </c>
      <c r="AA600" s="678">
        <f t="shared" si="161"/>
        <v>37.556603773584904</v>
      </c>
      <c r="AB600" s="679">
        <v>1</v>
      </c>
      <c r="AC600" s="959">
        <v>1.06</v>
      </c>
      <c r="AD600" s="959">
        <v>9.6300000000000008</v>
      </c>
      <c r="AE600" s="959">
        <v>0.76</v>
      </c>
      <c r="AF600" s="961" t="s">
        <v>138</v>
      </c>
      <c r="AG600" s="962">
        <v>-18.5</v>
      </c>
      <c r="AH600" s="959">
        <v>-3.6999999999999997</v>
      </c>
      <c r="AI600" s="959">
        <v>2.6</v>
      </c>
      <c r="AJ600" s="959">
        <v>15.4</v>
      </c>
      <c r="AK600" s="959">
        <v>3.9</v>
      </c>
      <c r="AL600" s="969">
        <v>1260</v>
      </c>
      <c r="AM600" s="964">
        <v>1.3</v>
      </c>
      <c r="AN600" s="961" t="s">
        <v>138</v>
      </c>
      <c r="AO600" s="845" t="str">
        <f t="shared" si="162"/>
        <v>n/a</v>
      </c>
      <c r="AP600" s="846" t="str">
        <f t="shared" si="163"/>
        <v>n/a</v>
      </c>
      <c r="AQ600" s="680" t="str">
        <f t="shared" si="164"/>
        <v>n/a</v>
      </c>
      <c r="AR600" s="745">
        <f>INDEX(Historical!$C$7:$C$1452,MATCH(B600,Historical!$B$7:$B$1452,0))*IF(AH600="n/a",1.03,IF(AH600&lt;0,1.01,IF(AH600&gt;10,1.1,(1+AH600/100))))</f>
        <v>0.85850000000000015</v>
      </c>
      <c r="AS600" s="678">
        <f t="shared" si="165"/>
        <v>0.88082100000000019</v>
      </c>
      <c r="AT600" s="678">
        <f t="shared" si="169"/>
        <v>0.91517301900000014</v>
      </c>
      <c r="AU600" s="678">
        <f t="shared" si="169"/>
        <v>0.95086476674100007</v>
      </c>
      <c r="AV600" s="678">
        <f t="shared" si="169"/>
        <v>0.98794849264389895</v>
      </c>
      <c r="AW600" s="745">
        <f t="shared" si="166"/>
        <v>4.5933072783848994</v>
      </c>
      <c r="AX600" s="854">
        <f t="shared" si="167"/>
        <v>11.538074047688768</v>
      </c>
      <c r="AY600" s="1090">
        <v>0.42</v>
      </c>
      <c r="AZ600" s="964">
        <v>4.63</v>
      </c>
      <c r="BA600" s="964">
        <v>-42.68</v>
      </c>
      <c r="BB600" s="964">
        <v>-20.97</v>
      </c>
      <c r="BC600" s="964">
        <v>-22.53</v>
      </c>
      <c r="BE600" s="701">
        <v>2014</v>
      </c>
      <c r="BF600" s="986" t="e">
        <f>#VALUE!</f>
        <v>#VALUE!</v>
      </c>
      <c r="BG600" s="972">
        <v>7.8</v>
      </c>
    </row>
    <row r="601" spans="1:59" ht="11.25" customHeight="1" x14ac:dyDescent="0.2">
      <c r="A601" s="645" t="s">
        <v>3933</v>
      </c>
      <c r="B601" s="651" t="s">
        <v>3934</v>
      </c>
      <c r="C601" s="1080" t="s">
        <v>109</v>
      </c>
      <c r="D601" s="1080" t="s">
        <v>4427</v>
      </c>
      <c r="E601" s="835">
        <v>5</v>
      </c>
      <c r="F601" s="554">
        <v>823</v>
      </c>
      <c r="G601" s="554" t="s">
        <v>107</v>
      </c>
      <c r="H601" s="554" t="s">
        <v>107</v>
      </c>
      <c r="I601" s="966">
        <v>18.72</v>
      </c>
      <c r="J601" s="745">
        <f t="shared" si="155"/>
        <v>2.9914529914529919</v>
      </c>
      <c r="K601" s="968">
        <v>0.14000000000000001</v>
      </c>
      <c r="L601" s="679">
        <v>4</v>
      </c>
      <c r="M601" s="736">
        <f t="shared" si="156"/>
        <v>0.56000000000000005</v>
      </c>
      <c r="N601" s="644" t="s">
        <v>282</v>
      </c>
      <c r="O601" s="838">
        <v>0.12</v>
      </c>
      <c r="P601" s="958">
        <v>43293</v>
      </c>
      <c r="Q601" s="958">
        <v>43309</v>
      </c>
      <c r="R601" s="736">
        <f t="shared" si="157"/>
        <v>16.666666666666682</v>
      </c>
      <c r="S601" s="802">
        <f>IF(INDEX(Historical!$D$7:$D$1452,MATCH(B601,Historical!$B$7:$B$1452,0))=0,"n/a",(INDEX(Historical!$C$7:$C$1452,MATCH(B601,Historical!$B$7:$B$1452,0))/INDEX(Historical!$D$7:$D$1452,MATCH(B601,Historical!$B$7:$B$1452,0))-1)*100)</f>
        <v>41.935483870967751</v>
      </c>
      <c r="T601" s="802">
        <f>IF(INDEX(Historical!$F$7:$F$1452,MATCH(B601,Historical!$B$7:$B$1452,0))=0,"n/a",((INDEX(Historical!$C$7:$C$1452,MATCH(B601,Historical!$B$7:$B$1452,0))/INDEX(Historical!$F$7:$F$1452,MATCH(B601,Historical!$B$7:$B$1452,0)))^(1/3)-1)*100)</f>
        <v>63.864254120129146</v>
      </c>
      <c r="U601" s="802" t="str">
        <f>IF(INDEX(Historical!$I$7:$I$1452,MATCH(B601,Historical!$B$7:$B$1452,0))=0,"n/a",((INDEX(Historical!$C$7:$C$1452,MATCH(B601,Historical!$B$7:$B$1452,0))/INDEX(Historical!$I$7:$I$1452,MATCH(B601,Historical!$B$7:$B$1452,0)))^(1/5)-1)*100)</f>
        <v>n/a</v>
      </c>
      <c r="V601" s="802" t="str">
        <f>IF(INDEX(Historical!$O$7:$O$1452,MATCH(B601,Historical!$B$7:$B$1452,0))=0,"n/a",((INDEX(Historical!$C$7:$C$1452,MATCH(B601,Historical!$B$7:$B$1452,0))/INDEX(Historical!$O$7:$O$1452,MATCH(B601,Historical!$B$7:$B$1452,0)))^(1/10)-1)*100)</f>
        <v>n/a</v>
      </c>
      <c r="W601" s="803" t="str">
        <f t="shared" si="158"/>
        <v>n/a</v>
      </c>
      <c r="X601" s="804" t="str">
        <f t="shared" si="159"/>
        <v>n/a</v>
      </c>
      <c r="Y601" s="766" t="s">
        <v>4202</v>
      </c>
      <c r="Z601" s="745">
        <f t="shared" si="160"/>
        <v>28.282828282828287</v>
      </c>
      <c r="AA601" s="678">
        <f t="shared" si="161"/>
        <v>9.4545454545454533</v>
      </c>
      <c r="AB601" s="679">
        <v>12</v>
      </c>
      <c r="AC601" s="959">
        <v>1.98</v>
      </c>
      <c r="AD601" s="959">
        <v>0.36</v>
      </c>
      <c r="AE601" s="959">
        <v>3.38</v>
      </c>
      <c r="AF601" s="959">
        <v>1.32</v>
      </c>
      <c r="AG601" s="959">
        <v>13.8</v>
      </c>
      <c r="AH601" s="959">
        <v>-16.8</v>
      </c>
      <c r="AI601" s="959" t="s">
        <v>138</v>
      </c>
      <c r="AJ601" s="959">
        <v>8.6</v>
      </c>
      <c r="AK601" s="959">
        <v>26.3</v>
      </c>
      <c r="AL601" s="969">
        <v>194.07</v>
      </c>
      <c r="AM601" s="964">
        <v>5.2</v>
      </c>
      <c r="AN601" s="959">
        <v>0.09</v>
      </c>
      <c r="AO601" s="845" t="str">
        <f t="shared" si="162"/>
        <v>n/a</v>
      </c>
      <c r="AP601" s="846" t="str">
        <f t="shared" si="163"/>
        <v>n/a</v>
      </c>
      <c r="AQ601" s="680">
        <f t="shared" si="164"/>
        <v>-25.524053099898978</v>
      </c>
      <c r="AR601" s="745">
        <f>INDEX(Historical!$C$7:$C$1452,MATCH(B601,Historical!$B$7:$B$1452,0))*IF(AH601="n/a",1.03,IF(AH601&lt;0,1.01,IF(AH601&gt;10,1.1,(1+AH601/100))))</f>
        <v>0.44440000000000002</v>
      </c>
      <c r="AS601" s="678">
        <f t="shared" si="165"/>
        <v>0.45773200000000003</v>
      </c>
      <c r="AT601" s="678">
        <f t="shared" si="169"/>
        <v>0.5035052000000001</v>
      </c>
      <c r="AU601" s="678">
        <f t="shared" si="169"/>
        <v>0.55385572000000016</v>
      </c>
      <c r="AV601" s="678">
        <f t="shared" si="169"/>
        <v>0.60924129200000021</v>
      </c>
      <c r="AW601" s="745">
        <f t="shared" si="166"/>
        <v>2.5687342120000003</v>
      </c>
      <c r="AX601" s="854">
        <f t="shared" si="167"/>
        <v>13.721870790598292</v>
      </c>
      <c r="AY601" s="1090">
        <v>0.41</v>
      </c>
      <c r="AZ601" s="964">
        <v>12</v>
      </c>
      <c r="BA601" s="964">
        <v>-24.54</v>
      </c>
      <c r="BB601" s="964">
        <v>-1.08</v>
      </c>
      <c r="BC601" s="964">
        <v>-11.92</v>
      </c>
      <c r="BE601" s="701">
        <v>2014</v>
      </c>
      <c r="BF601" s="986" t="e">
        <f>#VALUE!</f>
        <v>#VALUE!</v>
      </c>
      <c r="BG601" s="972">
        <v>1.4000000000000001</v>
      </c>
    </row>
    <row r="602" spans="1:59" ht="11.25" customHeight="1" x14ac:dyDescent="0.2">
      <c r="A602" s="566" t="s">
        <v>314</v>
      </c>
      <c r="B602" s="651" t="s">
        <v>315</v>
      </c>
      <c r="C602" s="1080" t="s">
        <v>113</v>
      </c>
      <c r="D602" s="1080" t="s">
        <v>214</v>
      </c>
      <c r="E602" s="835">
        <v>62</v>
      </c>
      <c r="F602" s="554">
        <v>6</v>
      </c>
      <c r="G602" s="554" t="s">
        <v>38</v>
      </c>
      <c r="H602" s="554" t="s">
        <v>38</v>
      </c>
      <c r="I602" s="959">
        <v>149.13999999999999</v>
      </c>
      <c r="J602" s="745">
        <f t="shared" si="155"/>
        <v>2.0383532251575702</v>
      </c>
      <c r="K602" s="968">
        <v>0.76</v>
      </c>
      <c r="L602" s="679">
        <v>4</v>
      </c>
      <c r="M602" s="736">
        <f t="shared" si="156"/>
        <v>3.04</v>
      </c>
      <c r="N602" s="644" t="s">
        <v>298</v>
      </c>
      <c r="O602" s="838">
        <v>0.66</v>
      </c>
      <c r="P602" s="958">
        <v>43229</v>
      </c>
      <c r="Q602" s="958">
        <v>43261</v>
      </c>
      <c r="R602" s="736">
        <f t="shared" si="157"/>
        <v>15.151515151515147</v>
      </c>
      <c r="S602" s="802">
        <f>IF(INDEX(Historical!$D$7:$D$1452,MATCH(B602,Historical!$B$7:$B$1452,0))=0,"n/a",(INDEX(Historical!$C$7:$C$1452,MATCH(B602,Historical!$B$7:$B$1452,0))/INDEX(Historical!$D$7:$D$1452,MATCH(B602,Historical!$B$7:$B$1452,0))-1)*100)</f>
        <v>4.7619047619047672</v>
      </c>
      <c r="T602" s="802">
        <f>IF(INDEX(Historical!$F$7:$F$1452,MATCH(B602,Historical!$B$7:$B$1452,0))=0,"n/a",((INDEX(Historical!$C$7:$C$1452,MATCH(B602,Historical!$B$7:$B$1452,0))/INDEX(Historical!$F$7:$F$1452,MATCH(B602,Historical!$B$7:$B$1452,0)))^(1/3)-1)*100)</f>
        <v>8.4454146872977809</v>
      </c>
      <c r="U602" s="802">
        <f>IF(INDEX(Historical!$I$7:$I$1452,MATCH(B602,Historical!$B$7:$B$1452,0))=0,"n/a",((INDEX(Historical!$C$7:$C$1452,MATCH(B602,Historical!$B$7:$B$1452,0))/INDEX(Historical!$I$7:$I$1452,MATCH(B602,Historical!$B$7:$B$1452,0)))^(1/5)-1)*100)</f>
        <v>10.25994778190622</v>
      </c>
      <c r="V602" s="802">
        <f>IF(INDEX(Historical!$O$7:$O$1452,MATCH(B602,Historical!$B$7:$B$1452,0))=0,"n/a",((INDEX(Historical!$C$7:$C$1452,MATCH(B602,Historical!$B$7:$B$1452,0))/INDEX(Historical!$O$7:$O$1452,MATCH(B602,Historical!$B$7:$B$1452,0)))^(1/10)-1)*100)</f>
        <v>13.21113894432273</v>
      </c>
      <c r="W602" s="803">
        <f t="shared" si="158"/>
        <v>0.77661341880862311</v>
      </c>
      <c r="X602" s="804">
        <f t="shared" si="159"/>
        <v>0.91606676624162675</v>
      </c>
      <c r="Y602" s="967" t="s">
        <v>154</v>
      </c>
      <c r="Z602" s="745">
        <f t="shared" si="160"/>
        <v>26.926483613817542</v>
      </c>
      <c r="AA602" s="678">
        <f t="shared" si="161"/>
        <v>13.20992028343667</v>
      </c>
      <c r="AB602" s="679">
        <v>6</v>
      </c>
      <c r="AC602" s="959">
        <v>11.29</v>
      </c>
      <c r="AD602" s="959">
        <v>1.53</v>
      </c>
      <c r="AE602" s="959">
        <v>1.41</v>
      </c>
      <c r="AF602" s="959">
        <v>3.24</v>
      </c>
      <c r="AG602" s="959">
        <v>19.7</v>
      </c>
      <c r="AH602" s="959">
        <v>46.300000000000004</v>
      </c>
      <c r="AI602" s="959">
        <v>7.41</v>
      </c>
      <c r="AJ602" s="959">
        <v>11.200000000000001</v>
      </c>
      <c r="AK602" s="959">
        <v>8.6199999999999992</v>
      </c>
      <c r="AL602" s="969">
        <v>20360</v>
      </c>
      <c r="AM602" s="964">
        <v>0.3</v>
      </c>
      <c r="AN602" s="959">
        <v>0.84</v>
      </c>
      <c r="AO602" s="845">
        <f t="shared" si="162"/>
        <v>-0.91161927637288009</v>
      </c>
      <c r="AP602" s="846">
        <f t="shared" si="163"/>
        <v>12.29830100706379</v>
      </c>
      <c r="AQ602" s="680">
        <f t="shared" si="164"/>
        <v>37.921300777468026</v>
      </c>
      <c r="AR602" s="745">
        <f>INDEX(Historical!$C$7:$C$1452,MATCH(B602,Historical!$B$7:$B$1452,0))*IF(AH602="n/a",1.03,IF(AH602&lt;0,1.01,IF(AH602&gt;10,1.1,(1+AH602/100))))</f>
        <v>2.9040000000000004</v>
      </c>
      <c r="AS602" s="678">
        <f t="shared" si="165"/>
        <v>3.1191864000000007</v>
      </c>
      <c r="AT602" s="678">
        <f t="shared" si="169"/>
        <v>3.3880602676800011</v>
      </c>
      <c r="AU602" s="678">
        <f t="shared" si="169"/>
        <v>3.6801110627540172</v>
      </c>
      <c r="AV602" s="678">
        <f t="shared" si="169"/>
        <v>3.9973366363634137</v>
      </c>
      <c r="AW602" s="745">
        <f t="shared" si="166"/>
        <v>17.088694366797434</v>
      </c>
      <c r="AX602" s="854">
        <f t="shared" si="167"/>
        <v>11.458156340886037</v>
      </c>
      <c r="AY602" s="1090">
        <v>1.45</v>
      </c>
      <c r="AZ602" s="964">
        <v>5.91</v>
      </c>
      <c r="BA602" s="964">
        <v>-29.92</v>
      </c>
      <c r="BB602" s="964">
        <v>-5.9700000000000006</v>
      </c>
      <c r="BC602" s="964">
        <v>-11.540000000000001</v>
      </c>
      <c r="BE602" s="701">
        <v>1957</v>
      </c>
      <c r="BF602" s="986" t="e">
        <f>#VALUE!</f>
        <v>#VALUE!</v>
      </c>
      <c r="BG602" s="972">
        <v>7.3</v>
      </c>
    </row>
    <row r="603" spans="1:59" ht="11.25" customHeight="1" x14ac:dyDescent="0.2">
      <c r="A603" s="645" t="s">
        <v>1550</v>
      </c>
      <c r="B603" s="651" t="s">
        <v>1551</v>
      </c>
      <c r="C603" s="1080" t="s">
        <v>132</v>
      </c>
      <c r="D603" s="1080" t="s">
        <v>4418</v>
      </c>
      <c r="E603" s="835">
        <v>5</v>
      </c>
      <c r="F603" s="554">
        <v>775</v>
      </c>
      <c r="G603" s="554" t="s">
        <v>107</v>
      </c>
      <c r="H603" s="554" t="s">
        <v>107</v>
      </c>
      <c r="I603" s="966">
        <v>18.62</v>
      </c>
      <c r="J603" s="745">
        <f t="shared" si="155"/>
        <v>9.065520945220193</v>
      </c>
      <c r="K603" s="968">
        <v>0.42199999999999999</v>
      </c>
      <c r="L603" s="679">
        <v>4</v>
      </c>
      <c r="M603" s="736">
        <f t="shared" si="156"/>
        <v>1.6879999999999999</v>
      </c>
      <c r="N603" s="644" t="s">
        <v>162</v>
      </c>
      <c r="O603" s="838">
        <v>0.42</v>
      </c>
      <c r="P603" s="960">
        <v>43097</v>
      </c>
      <c r="Q603" s="960">
        <v>43131</v>
      </c>
      <c r="R603" s="736">
        <f t="shared" si="157"/>
        <v>0.47619047619047666</v>
      </c>
      <c r="S603" s="802">
        <f>IF(INDEX(Historical!$D$7:$D$1452,MATCH(B603,Historical!$B$7:$B$1452,0))=0,"n/a",(INDEX(Historical!$C$7:$C$1452,MATCH(B603,Historical!$B$7:$B$1452,0))/INDEX(Historical!$D$7:$D$1452,MATCH(B603,Historical!$B$7:$B$1452,0))-1)*100)</f>
        <v>6.3964534515516203</v>
      </c>
      <c r="T603" s="802">
        <f>IF(INDEX(Historical!$F$7:$F$1452,MATCH(B603,Historical!$B$7:$B$1452,0))=0,"n/a",((INDEX(Historical!$C$7:$C$1452,MATCH(B603,Historical!$B$7:$B$1452,0))/INDEX(Historical!$F$7:$F$1452,MATCH(B603,Historical!$B$7:$B$1452,0)))^(1/3)-1)*100)</f>
        <v>8.9935099202629978</v>
      </c>
      <c r="U603" s="802" t="str">
        <f>IF(INDEX(Historical!$I$7:$I$1452,MATCH(B603,Historical!$B$7:$B$1452,0))=0,"n/a",((INDEX(Historical!$C$7:$C$1452,MATCH(B603,Historical!$B$7:$B$1452,0))/INDEX(Historical!$I$7:$I$1452,MATCH(B603,Historical!$B$7:$B$1452,0)))^(1/5)-1)*100)</f>
        <v>n/a</v>
      </c>
      <c r="V603" s="802" t="str">
        <f>IF(INDEX(Historical!$O$7:$O$1452,MATCH(B603,Historical!$B$7:$B$1452,0))=0,"n/a",((INDEX(Historical!$C$7:$C$1452,MATCH(B603,Historical!$B$7:$B$1452,0))/INDEX(Historical!$O$7:$O$1452,MATCH(B603,Historical!$B$7:$B$1452,0)))^(1/10)-1)*100)</f>
        <v>n/a</v>
      </c>
      <c r="W603" s="803" t="str">
        <f t="shared" si="158"/>
        <v>n/a</v>
      </c>
      <c r="X603" s="804" t="str">
        <f t="shared" si="159"/>
        <v>n/a</v>
      </c>
      <c r="Y603" s="756"/>
      <c r="Z603" s="745">
        <f t="shared" si="160"/>
        <v>108.2051282051282</v>
      </c>
      <c r="AA603" s="678">
        <f t="shared" si="161"/>
        <v>11.935897435897436</v>
      </c>
      <c r="AB603" s="679">
        <v>12</v>
      </c>
      <c r="AC603" s="959">
        <v>1.56</v>
      </c>
      <c r="AD603" s="959">
        <v>0.4</v>
      </c>
      <c r="AE603" s="959">
        <v>3.97</v>
      </c>
      <c r="AF603" s="959">
        <v>1.59</v>
      </c>
      <c r="AG603" s="959">
        <v>25.4</v>
      </c>
      <c r="AH603" s="959">
        <v>6.6000000000000005</v>
      </c>
      <c r="AI603" s="959">
        <v>-66.100000000000009</v>
      </c>
      <c r="AJ603" s="959">
        <v>-10.4</v>
      </c>
      <c r="AK603" s="959">
        <v>30</v>
      </c>
      <c r="AL603" s="969">
        <v>1910</v>
      </c>
      <c r="AM603" s="964">
        <v>1.2</v>
      </c>
      <c r="AN603" s="959">
        <v>2.09</v>
      </c>
      <c r="AO603" s="845" t="str">
        <f t="shared" si="162"/>
        <v>n/a</v>
      </c>
      <c r="AP603" s="846" t="str">
        <f t="shared" si="163"/>
        <v>n/a</v>
      </c>
      <c r="AQ603" s="680">
        <f t="shared" si="164"/>
        <v>-8.1593725266379877</v>
      </c>
      <c r="AR603" s="745">
        <f>INDEX(Historical!$C$7:$C$1452,MATCH(B603,Historical!$B$7:$B$1452,0))*IF(AH603="n/a",1.03,IF(AH603&lt;0,1.01,IF(AH603&gt;10,1.1,(1+AH603/100))))</f>
        <v>1.79088</v>
      </c>
      <c r="AS603" s="678">
        <f t="shared" si="165"/>
        <v>1.8087888000000001</v>
      </c>
      <c r="AT603" s="678">
        <f t="shared" si="169"/>
        <v>1.9896676800000002</v>
      </c>
      <c r="AU603" s="678">
        <f t="shared" si="169"/>
        <v>2.1886344480000002</v>
      </c>
      <c r="AV603" s="678">
        <f t="shared" si="169"/>
        <v>2.4074978928000004</v>
      </c>
      <c r="AW603" s="745">
        <f t="shared" si="166"/>
        <v>10.185468820800001</v>
      </c>
      <c r="AX603" s="854">
        <f t="shared" si="167"/>
        <v>54.701765954887215</v>
      </c>
      <c r="AY603" s="1090">
        <v>0.99</v>
      </c>
      <c r="AZ603" s="964">
        <v>12.3</v>
      </c>
      <c r="BA603" s="964">
        <v>-15.25</v>
      </c>
      <c r="BB603" s="964">
        <v>-5</v>
      </c>
      <c r="BC603" s="964">
        <v>-1.6099999999999999</v>
      </c>
      <c r="BE603" s="701">
        <v>2014</v>
      </c>
      <c r="BF603" s="986" t="e">
        <f>#VALUE!</f>
        <v>#VALUE!</v>
      </c>
      <c r="BG603" s="972">
        <v>5.6000000000000005</v>
      </c>
    </row>
    <row r="604" spans="1:59" ht="11.25" customHeight="1" x14ac:dyDescent="0.2">
      <c r="A604" s="566" t="s">
        <v>1552</v>
      </c>
      <c r="B604" s="651" t="s">
        <v>1553</v>
      </c>
      <c r="C604" s="1080" t="s">
        <v>155</v>
      </c>
      <c r="D604" s="1080" t="s">
        <v>4409</v>
      </c>
      <c r="E604" s="836">
        <v>9</v>
      </c>
      <c r="F604" s="554">
        <v>337</v>
      </c>
      <c r="G604" s="554" t="s">
        <v>107</v>
      </c>
      <c r="H604" s="554" t="s">
        <v>107</v>
      </c>
      <c r="I604" s="966">
        <v>19.66</v>
      </c>
      <c r="J604" s="745">
        <f t="shared" si="155"/>
        <v>5.2899287894201423</v>
      </c>
      <c r="K604" s="968">
        <v>0.26</v>
      </c>
      <c r="L604" s="679">
        <v>4</v>
      </c>
      <c r="M604" s="736">
        <f t="shared" si="156"/>
        <v>1.04</v>
      </c>
      <c r="N604" s="644" t="s">
        <v>282</v>
      </c>
      <c r="O604" s="838">
        <v>0.24</v>
      </c>
      <c r="P604" s="960">
        <v>42837</v>
      </c>
      <c r="Q604" s="960">
        <v>42853</v>
      </c>
      <c r="R604" s="736">
        <f t="shared" si="157"/>
        <v>8.333333333333341</v>
      </c>
      <c r="S604" s="802">
        <f>IF(INDEX(Historical!$D$7:$D$1452,MATCH(B604,Historical!$B$7:$B$1452,0))=0,"n/a",(INDEX(Historical!$C$7:$C$1452,MATCH(B604,Historical!$B$7:$B$1452,0))/INDEX(Historical!$D$7:$D$1452,MATCH(B604,Historical!$B$7:$B$1452,0))-1)*100)</f>
        <v>8.5106382978723527</v>
      </c>
      <c r="T604" s="802">
        <f>IF(INDEX(Historical!$F$7:$F$1452,MATCH(B604,Historical!$B$7:$B$1452,0))=0,"n/a",((INDEX(Historical!$C$7:$C$1452,MATCH(B604,Historical!$B$7:$B$1452,0))/INDEX(Historical!$F$7:$F$1452,MATCH(B604,Historical!$B$7:$B$1452,0)))^(1/3)-1)*100)</f>
        <v>10.30508318908543</v>
      </c>
      <c r="U604" s="802">
        <f>IF(INDEX(Historical!$I$7:$I$1452,MATCH(B604,Historical!$B$7:$B$1452,0))=0,"n/a",((INDEX(Historical!$C$7:$C$1452,MATCH(B604,Historical!$B$7:$B$1452,0))/INDEX(Historical!$I$7:$I$1452,MATCH(B604,Historical!$B$7:$B$1452,0)))^(1/5)-1)*100)</f>
        <v>13.564157249607756</v>
      </c>
      <c r="V604" s="802" t="str">
        <f>IF(INDEX(Historical!$O$7:$O$1452,MATCH(B604,Historical!$B$7:$B$1452,0))=0,"n/a",((INDEX(Historical!$C$7:$C$1452,MATCH(B604,Historical!$B$7:$B$1452,0))/INDEX(Historical!$O$7:$O$1452,MATCH(B604,Historical!$B$7:$B$1452,0)))^(1/10)-1)*100)</f>
        <v>n/a</v>
      </c>
      <c r="W604" s="803" t="str">
        <f t="shared" si="158"/>
        <v>n/a</v>
      </c>
      <c r="X604" s="804" t="str">
        <f t="shared" si="159"/>
        <v>n/a</v>
      </c>
      <c r="Y604" s="759" t="s">
        <v>4486</v>
      </c>
      <c r="Z604" s="745">
        <f t="shared" si="160"/>
        <v>123.80952380952381</v>
      </c>
      <c r="AA604" s="678">
        <f t="shared" si="161"/>
        <v>23.404761904761905</v>
      </c>
      <c r="AB604" s="679">
        <v>4</v>
      </c>
      <c r="AC604" s="959">
        <v>0.84</v>
      </c>
      <c r="AD604" s="959">
        <v>5.22</v>
      </c>
      <c r="AE604" s="959">
        <v>0.35</v>
      </c>
      <c r="AF604" s="959">
        <v>1.25</v>
      </c>
      <c r="AG604" s="959">
        <v>10.6</v>
      </c>
      <c r="AH604" s="959">
        <v>-26.6</v>
      </c>
      <c r="AI604" s="959">
        <v>8.44</v>
      </c>
      <c r="AJ604" s="959">
        <v>-8</v>
      </c>
      <c r="AK604" s="959">
        <v>4.5</v>
      </c>
      <c r="AL604" s="969">
        <v>1910</v>
      </c>
      <c r="AM604" s="964">
        <v>0.6</v>
      </c>
      <c r="AN604" s="959">
        <v>0.56000000000000005</v>
      </c>
      <c r="AO604" s="845">
        <f t="shared" si="162"/>
        <v>-4.5506758657340072</v>
      </c>
      <c r="AP604" s="846">
        <f t="shared" si="163"/>
        <v>18.854086039027898</v>
      </c>
      <c r="AQ604" s="680">
        <f t="shared" si="164"/>
        <v>14.02914321630897</v>
      </c>
      <c r="AR604" s="745">
        <f>INDEX(Historical!$C$7:$C$1452,MATCH(B604,Historical!$B$7:$B$1452,0))*IF(AH604="n/a",1.03,IF(AH604&lt;0,1.01,IF(AH604&gt;10,1.1,(1+AH604/100))))</f>
        <v>1.0302</v>
      </c>
      <c r="AS604" s="678">
        <f t="shared" si="165"/>
        <v>1.11714888</v>
      </c>
      <c r="AT604" s="678">
        <f t="shared" si="169"/>
        <v>1.1674205795999999</v>
      </c>
      <c r="AU604" s="678">
        <f t="shared" si="169"/>
        <v>1.2199545056819998</v>
      </c>
      <c r="AV604" s="678">
        <f t="shared" si="169"/>
        <v>1.2748524584376897</v>
      </c>
      <c r="AW604" s="745">
        <f t="shared" si="166"/>
        <v>5.8095764237196894</v>
      </c>
      <c r="AX604" s="854">
        <f t="shared" si="167"/>
        <v>29.550236132857016</v>
      </c>
      <c r="AY604" s="1090">
        <v>1.21</v>
      </c>
      <c r="AZ604" s="964">
        <v>3.8</v>
      </c>
      <c r="BA604" s="964">
        <v>-48.96</v>
      </c>
      <c r="BB604" s="964">
        <v>-15.690000000000001</v>
      </c>
      <c r="BC604" s="964">
        <v>-15.15</v>
      </c>
      <c r="BE604" s="701">
        <v>2011</v>
      </c>
      <c r="BF604" s="986" t="e">
        <f>#VALUE!</f>
        <v>#VALUE!</v>
      </c>
      <c r="BG604" s="972">
        <v>4.5</v>
      </c>
    </row>
    <row r="605" spans="1:59" ht="11.25" customHeight="1" x14ac:dyDescent="0.2">
      <c r="A605" s="566" t="s">
        <v>1554</v>
      </c>
      <c r="B605" s="651" t="s">
        <v>1555</v>
      </c>
      <c r="C605" s="1080" t="s">
        <v>4277</v>
      </c>
      <c r="D605" s="1080" t="s">
        <v>4413</v>
      </c>
      <c r="E605" s="835">
        <v>8</v>
      </c>
      <c r="F605" s="554">
        <v>495</v>
      </c>
      <c r="G605" s="554" t="s">
        <v>38</v>
      </c>
      <c r="H605" s="554" t="s">
        <v>38</v>
      </c>
      <c r="I605" s="966">
        <v>65.150000000000006</v>
      </c>
      <c r="J605" s="745">
        <f t="shared" si="155"/>
        <v>3.4382194934765922</v>
      </c>
      <c r="K605" s="968">
        <v>0.56000000000000005</v>
      </c>
      <c r="L605" s="679">
        <v>4</v>
      </c>
      <c r="M605" s="736">
        <f t="shared" si="156"/>
        <v>2.2400000000000002</v>
      </c>
      <c r="N605" s="644" t="s">
        <v>652</v>
      </c>
      <c r="O605" s="838">
        <v>0.5</v>
      </c>
      <c r="P605" s="958">
        <v>43228</v>
      </c>
      <c r="Q605" s="958">
        <v>43244</v>
      </c>
      <c r="R605" s="736">
        <f t="shared" si="157"/>
        <v>12.000000000000011</v>
      </c>
      <c r="S605" s="802">
        <f>IF(INDEX(Historical!$D$7:$D$1452,MATCH(B605,Historical!$B$7:$B$1452,0))=0,"n/a",(INDEX(Historical!$C$7:$C$1452,MATCH(B605,Historical!$B$7:$B$1452,0))/INDEX(Historical!$D$7:$D$1452,MATCH(B605,Historical!$B$7:$B$1452,0))-1)*100)</f>
        <v>9.0909090909090828</v>
      </c>
      <c r="T605" s="802">
        <f>IF(INDEX(Historical!$F$7:$F$1452,MATCH(B605,Historical!$B$7:$B$1452,0))=0,"n/a",((INDEX(Historical!$C$7:$C$1452,MATCH(B605,Historical!$B$7:$B$1452,0))/INDEX(Historical!$F$7:$F$1452,MATCH(B605,Historical!$B$7:$B$1452,0)))^(1/3)-1)*100)</f>
        <v>9.5593526885309199</v>
      </c>
      <c r="U605" s="802">
        <f>IF(INDEX(Historical!$I$7:$I$1452,MATCH(B605,Historical!$B$7:$B$1452,0))=0,"n/a",((INDEX(Historical!$C$7:$C$1452,MATCH(B605,Historical!$B$7:$B$1452,0))/INDEX(Historical!$I$7:$I$1452,MATCH(B605,Historical!$B$7:$B$1452,0)))^(1/5)-1)*100)</f>
        <v>8.2785181739996272</v>
      </c>
      <c r="V605" s="802">
        <f>IF(INDEX(Historical!$O$7:$O$1452,MATCH(B605,Historical!$B$7:$B$1452,0))=0,"n/a",((INDEX(Historical!$C$7:$C$1452,MATCH(B605,Historical!$B$7:$B$1452,0))/INDEX(Historical!$O$7:$O$1452,MATCH(B605,Historical!$B$7:$B$1452,0)))^(1/10)-1)*100)</f>
        <v>6.5295532396132838</v>
      </c>
      <c r="W605" s="803">
        <f t="shared" si="158"/>
        <v>1.2678536907817488</v>
      </c>
      <c r="X605" s="804">
        <f t="shared" si="159"/>
        <v>1.0220392807406948</v>
      </c>
      <c r="Y605" s="760"/>
      <c r="Z605" s="745">
        <f t="shared" si="160"/>
        <v>93.723849372384933</v>
      </c>
      <c r="AA605" s="678">
        <f t="shared" si="161"/>
        <v>27.259414225941423</v>
      </c>
      <c r="AB605" s="679">
        <v>5</v>
      </c>
      <c r="AC605" s="959">
        <v>2.39</v>
      </c>
      <c r="AD605" s="959">
        <v>2.88</v>
      </c>
      <c r="AE605" s="959">
        <v>7</v>
      </c>
      <c r="AF605" s="959">
        <v>9.65</v>
      </c>
      <c r="AG605" s="959">
        <v>42</v>
      </c>
      <c r="AH605" s="959">
        <v>2</v>
      </c>
      <c r="AI605" s="959">
        <v>8.02</v>
      </c>
      <c r="AJ605" s="959">
        <v>8.1</v>
      </c>
      <c r="AK605" s="959">
        <v>9.4600000000000009</v>
      </c>
      <c r="AL605" s="969">
        <v>24230</v>
      </c>
      <c r="AM605" s="964">
        <v>10.7</v>
      </c>
      <c r="AN605" s="959">
        <v>0.02</v>
      </c>
      <c r="AO605" s="845">
        <f t="shared" si="162"/>
        <v>-15.542676558465203</v>
      </c>
      <c r="AP605" s="846">
        <f t="shared" si="163"/>
        <v>11.71673766747622</v>
      </c>
      <c r="AQ605" s="680">
        <f t="shared" si="164"/>
        <v>241.92484377602614</v>
      </c>
      <c r="AR605" s="745">
        <f>INDEX(Historical!$C$7:$C$1452,MATCH(B605,Historical!$B$7:$B$1452,0))*IF(AH605="n/a",1.03,IF(AH605&lt;0,1.01,IF(AH605&gt;10,1.1,(1+AH605/100))))</f>
        <v>1.9583999999999999</v>
      </c>
      <c r="AS605" s="678">
        <f t="shared" si="165"/>
        <v>2.11546368</v>
      </c>
      <c r="AT605" s="678">
        <f t="shared" si="169"/>
        <v>2.3155865441280001</v>
      </c>
      <c r="AU605" s="678">
        <f t="shared" si="169"/>
        <v>2.5346410312025092</v>
      </c>
      <c r="AV605" s="678">
        <f t="shared" si="169"/>
        <v>2.7744180727542664</v>
      </c>
      <c r="AW605" s="745">
        <f t="shared" si="166"/>
        <v>11.698509328084775</v>
      </c>
      <c r="AX605" s="854">
        <f t="shared" si="167"/>
        <v>17.956269114481618</v>
      </c>
      <c r="AY605" s="1090">
        <v>0.96</v>
      </c>
      <c r="AZ605" s="964">
        <v>9.75</v>
      </c>
      <c r="BA605" s="964">
        <v>-14.299999999999999</v>
      </c>
      <c r="BB605" s="964">
        <v>-2.71</v>
      </c>
      <c r="BC605" s="964">
        <v>-3.88</v>
      </c>
      <c r="BE605" s="701">
        <v>2011</v>
      </c>
      <c r="BF605" s="986" t="e">
        <f>#VALUE!</f>
        <v>#VALUE!</v>
      </c>
      <c r="BG605" s="972">
        <v>13.4</v>
      </c>
    </row>
    <row r="606" spans="1:59" s="882" customFormat="1" ht="11.25" customHeight="1" x14ac:dyDescent="0.2">
      <c r="A606" s="861" t="s">
        <v>3935</v>
      </c>
      <c r="B606" s="890" t="s">
        <v>3936</v>
      </c>
      <c r="C606" s="1080" t="s">
        <v>180</v>
      </c>
      <c r="D606" s="1080" t="s">
        <v>4425</v>
      </c>
      <c r="E606" s="862">
        <v>5</v>
      </c>
      <c r="F606" s="554">
        <v>852</v>
      </c>
      <c r="G606" s="1179" t="s">
        <v>107</v>
      </c>
      <c r="H606" s="1179" t="s">
        <v>107</v>
      </c>
      <c r="I606" s="863">
        <v>20.100000000000001</v>
      </c>
      <c r="J606" s="864">
        <f t="shared" si="155"/>
        <v>9.9502487562189046</v>
      </c>
      <c r="K606" s="865">
        <v>0.5</v>
      </c>
      <c r="L606" s="866">
        <v>4</v>
      </c>
      <c r="M606" s="867">
        <f t="shared" si="156"/>
        <v>2</v>
      </c>
      <c r="N606" s="868" t="s">
        <v>137</v>
      </c>
      <c r="O606" s="869">
        <v>0.495</v>
      </c>
      <c r="P606" s="870">
        <v>43418</v>
      </c>
      <c r="Q606" s="870">
        <v>43434</v>
      </c>
      <c r="R606" s="867">
        <f t="shared" si="157"/>
        <v>1.0101010101010111</v>
      </c>
      <c r="S606" s="802">
        <f>IF(INDEX(Historical!$D$7:$D$1452,MATCH(B606,Historical!$B$7:$B$1452,0))=0,"n/a",(INDEX(Historical!$C$7:$C$1452,MATCH(B606,Historical!$B$7:$B$1452,0))/INDEX(Historical!$D$7:$D$1452,MATCH(B606,Historical!$B$7:$B$1452,0))-1)*100)</f>
        <v>9.4117647058823639</v>
      </c>
      <c r="T606" s="802">
        <f>IF(INDEX(Historical!$F$7:$F$1452,MATCH(B606,Historical!$B$7:$B$1452,0))=0,"n/a",((INDEX(Historical!$C$7:$C$1452,MATCH(B606,Historical!$B$7:$B$1452,0))/INDEX(Historical!$F$7:$F$1452,MATCH(B606,Historical!$B$7:$B$1452,0)))^(1/3)-1)*100)</f>
        <v>59.313179138919111</v>
      </c>
      <c r="U606" s="802" t="str">
        <f>IF(INDEX(Historical!$I$7:$I$1452,MATCH(B606,Historical!$B$7:$B$1452,0))=0,"n/a",((INDEX(Historical!$C$7:$C$1452,MATCH(B606,Historical!$B$7:$B$1452,0))/INDEX(Historical!$I$7:$I$1452,MATCH(B606,Historical!$B$7:$B$1452,0)))^(1/5)-1)*100)</f>
        <v>n/a</v>
      </c>
      <c r="V606" s="802" t="str">
        <f>IF(INDEX(Historical!$O$7:$O$1452,MATCH(B606,Historical!$B$7:$B$1452,0))=0,"n/a",((INDEX(Historical!$C$7:$C$1452,MATCH(B606,Historical!$B$7:$B$1452,0))/INDEX(Historical!$O$7:$O$1452,MATCH(B606,Historical!$B$7:$B$1452,0)))^(1/10)-1)*100)</f>
        <v>n/a</v>
      </c>
      <c r="W606" s="871" t="str">
        <f t="shared" si="158"/>
        <v>n/a</v>
      </c>
      <c r="X606" s="872" t="str">
        <f t="shared" si="159"/>
        <v>n/a</v>
      </c>
      <c r="Y606" s="883" t="s">
        <v>4072</v>
      </c>
      <c r="Z606" s="864">
        <f t="shared" si="160"/>
        <v>116.95906432748538</v>
      </c>
      <c r="AA606" s="874">
        <f t="shared" si="161"/>
        <v>11.754385964912283</v>
      </c>
      <c r="AB606" s="866">
        <v>12</v>
      </c>
      <c r="AC606" s="875">
        <v>1.71</v>
      </c>
      <c r="AD606" s="875">
        <v>2.94</v>
      </c>
      <c r="AE606" s="875">
        <v>3.42</v>
      </c>
      <c r="AF606" s="875">
        <v>34.07</v>
      </c>
      <c r="AG606" s="893" t="s">
        <v>138</v>
      </c>
      <c r="AH606" s="875">
        <v>7.8</v>
      </c>
      <c r="AI606" s="875">
        <v>13.01</v>
      </c>
      <c r="AJ606" s="875">
        <v>160</v>
      </c>
      <c r="AK606" s="875">
        <v>4</v>
      </c>
      <c r="AL606" s="876">
        <v>923.6</v>
      </c>
      <c r="AM606" s="877">
        <v>0.1</v>
      </c>
      <c r="AN606" s="875">
        <v>0</v>
      </c>
      <c r="AO606" s="878" t="str">
        <f t="shared" si="162"/>
        <v>n/a</v>
      </c>
      <c r="AP606" s="879" t="str">
        <f t="shared" si="163"/>
        <v>n/a</v>
      </c>
      <c r="AQ606" s="880">
        <f t="shared" si="164"/>
        <v>321.8856768918231</v>
      </c>
      <c r="AR606" s="745">
        <f>INDEX(Historical!$C$7:$C$1452,MATCH(B606,Historical!$B$7:$B$1452,0))*IF(AH606="n/a",1.03,IF(AH606&lt;0,1.01,IF(AH606&gt;10,1.1,(1+AH606/100))))</f>
        <v>2.0050800000000004</v>
      </c>
      <c r="AS606" s="874">
        <f t="shared" si="165"/>
        <v>2.2055880000000005</v>
      </c>
      <c r="AT606" s="874">
        <f t="shared" si="169"/>
        <v>2.2938115200000007</v>
      </c>
      <c r="AU606" s="874">
        <f t="shared" si="169"/>
        <v>2.3855639808000006</v>
      </c>
      <c r="AV606" s="874">
        <f t="shared" si="169"/>
        <v>2.4809865400320006</v>
      </c>
      <c r="AW606" s="864">
        <f t="shared" si="166"/>
        <v>11.371030040832004</v>
      </c>
      <c r="AX606" s="881">
        <f t="shared" si="167"/>
        <v>56.572288760358227</v>
      </c>
      <c r="AY606" s="1091">
        <v>0.72</v>
      </c>
      <c r="AZ606" s="877">
        <v>13.239999999999998</v>
      </c>
      <c r="BA606" s="877">
        <v>-11.450000000000001</v>
      </c>
      <c r="BB606" s="877">
        <v>-3.9600000000000004</v>
      </c>
      <c r="BC606" s="877">
        <v>-3.61</v>
      </c>
      <c r="BD606" s="1007"/>
      <c r="BE606" s="701">
        <v>2014</v>
      </c>
      <c r="BF606" s="986" t="e">
        <f>#VALUE!</f>
        <v>#VALUE!</v>
      </c>
      <c r="BG606" s="938">
        <v>9.4</v>
      </c>
    </row>
    <row r="607" spans="1:59" ht="11.25" customHeight="1" x14ac:dyDescent="0.2">
      <c r="A607" s="566" t="s">
        <v>1558</v>
      </c>
      <c r="B607" s="651" t="s">
        <v>1559</v>
      </c>
      <c r="C607" s="1080" t="s">
        <v>248</v>
      </c>
      <c r="D607" s="1080" t="s">
        <v>4405</v>
      </c>
      <c r="E607" s="835">
        <v>8</v>
      </c>
      <c r="F607" s="554">
        <v>549</v>
      </c>
      <c r="G607" s="554" t="s">
        <v>107</v>
      </c>
      <c r="H607" s="554" t="s">
        <v>107</v>
      </c>
      <c r="I607" s="966">
        <v>40.32</v>
      </c>
      <c r="J607" s="745">
        <f t="shared" si="155"/>
        <v>3.6706349206349209</v>
      </c>
      <c r="K607" s="968">
        <v>0.37</v>
      </c>
      <c r="L607" s="679">
        <v>4</v>
      </c>
      <c r="M607" s="736">
        <f t="shared" si="156"/>
        <v>1.48</v>
      </c>
      <c r="N607" s="644" t="s">
        <v>120</v>
      </c>
      <c r="O607" s="838">
        <v>0.36</v>
      </c>
      <c r="P607" s="958">
        <v>43412</v>
      </c>
      <c r="Q607" s="958">
        <v>43438</v>
      </c>
      <c r="R607" s="736">
        <f t="shared" si="157"/>
        <v>2.7777777777777803</v>
      </c>
      <c r="S607" s="802">
        <f>IF(INDEX(Historical!$D$7:$D$1452,MATCH(B607,Historical!$B$7:$B$1452,0))=0,"n/a",(INDEX(Historical!$C$7:$C$1452,MATCH(B607,Historical!$B$7:$B$1452,0))/INDEX(Historical!$D$7:$D$1452,MATCH(B607,Historical!$B$7:$B$1452,0))-1)*100)</f>
        <v>14.545454545454529</v>
      </c>
      <c r="T607" s="802">
        <f>IF(INDEX(Historical!$F$7:$F$1452,MATCH(B607,Historical!$B$7:$B$1452,0))=0,"n/a",((INDEX(Historical!$C$7:$C$1452,MATCH(B607,Historical!$B$7:$B$1452,0))/INDEX(Historical!$F$7:$F$1452,MATCH(B607,Historical!$B$7:$B$1452,0)))^(1/3)-1)*100)</f>
        <v>17.33438845558204</v>
      </c>
      <c r="U607" s="802">
        <f>IF(INDEX(Historical!$I$7:$I$1452,MATCH(B607,Historical!$B$7:$B$1452,0))=0,"n/a",((INDEX(Historical!$C$7:$C$1452,MATCH(B607,Historical!$B$7:$B$1452,0))/INDEX(Historical!$I$7:$I$1452,MATCH(B607,Historical!$B$7:$B$1452,0)))^(1/5)-1)*100)</f>
        <v>22.32706130436808</v>
      </c>
      <c r="V607" s="802">
        <f>IF(INDEX(Historical!$O$7:$O$1452,MATCH(B607,Historical!$B$7:$B$1452,0))=0,"n/a",((INDEX(Historical!$C$7:$C$1452,MATCH(B607,Historical!$B$7:$B$1452,0))/INDEX(Historical!$O$7:$O$1452,MATCH(B607,Historical!$B$7:$B$1452,0)))^(1/10)-1)*100)</f>
        <v>15.431656766005775</v>
      </c>
      <c r="W607" s="803">
        <f t="shared" si="158"/>
        <v>1.4468350121389504</v>
      </c>
      <c r="X607" s="804">
        <f t="shared" si="159"/>
        <v>1.4984604902260457</v>
      </c>
      <c r="Y607" s="967" t="s">
        <v>4072</v>
      </c>
      <c r="Z607" s="745">
        <f t="shared" si="160"/>
        <v>27.509293680297397</v>
      </c>
      <c r="AA607" s="678">
        <f t="shared" si="161"/>
        <v>7.4944237918215615</v>
      </c>
      <c r="AB607" s="679">
        <v>12</v>
      </c>
      <c r="AC607" s="959">
        <v>5.38</v>
      </c>
      <c r="AD607" s="959">
        <v>1.1000000000000001</v>
      </c>
      <c r="AE607" s="959">
        <v>0.15</v>
      </c>
      <c r="AF607" s="959">
        <v>1.33</v>
      </c>
      <c r="AG607" s="959">
        <v>28.299999999999997</v>
      </c>
      <c r="AH607" s="959">
        <v>7.8</v>
      </c>
      <c r="AI607" s="959">
        <v>3.35</v>
      </c>
      <c r="AJ607" s="959">
        <v>14.899999999999999</v>
      </c>
      <c r="AK607" s="959">
        <v>6.8000000000000007</v>
      </c>
      <c r="AL607" s="969">
        <v>3430</v>
      </c>
      <c r="AM607" s="964">
        <v>0.3</v>
      </c>
      <c r="AN607" s="959">
        <v>2.17</v>
      </c>
      <c r="AO607" s="845">
        <f t="shared" si="162"/>
        <v>18.50327243318144</v>
      </c>
      <c r="AP607" s="846">
        <f t="shared" si="163"/>
        <v>25.997696225003001</v>
      </c>
      <c r="AQ607" s="680">
        <f t="shared" si="164"/>
        <v>-33.441475566827741</v>
      </c>
      <c r="AR607" s="745">
        <f>INDEX(Historical!$C$7:$C$1452,MATCH(B607,Historical!$B$7:$B$1452,0))*IF(AH607="n/a",1.03,IF(AH607&lt;0,1.01,IF(AH607&gt;10,1.1,(1+AH607/100))))</f>
        <v>1.3582800000000002</v>
      </c>
      <c r="AS607" s="678">
        <f t="shared" si="165"/>
        <v>1.4037823800000002</v>
      </c>
      <c r="AT607" s="678">
        <f t="shared" ref="AT607:AV626" si="170">IF($AK607="n/a",1.03*AS607,IF($AK607&lt;0,1.01*AS607,IF($AK607&gt;10,1.1*AS607,(1+$AK607/100)*AS607)))</f>
        <v>1.4992395818400004</v>
      </c>
      <c r="AU607" s="678">
        <f t="shared" si="170"/>
        <v>1.6011878734051206</v>
      </c>
      <c r="AV607" s="678">
        <f t="shared" si="170"/>
        <v>1.710068648796669</v>
      </c>
      <c r="AW607" s="745">
        <f t="shared" si="166"/>
        <v>7.5725584840417905</v>
      </c>
      <c r="AX607" s="854">
        <f t="shared" si="167"/>
        <v>18.781147033833808</v>
      </c>
      <c r="AY607" s="1090">
        <v>1.26</v>
      </c>
      <c r="AZ607" s="964">
        <v>4.75</v>
      </c>
      <c r="BA607" s="964">
        <v>-26.46</v>
      </c>
      <c r="BB607" s="964">
        <v>-5.67</v>
      </c>
      <c r="BC607" s="964">
        <v>-14.14</v>
      </c>
      <c r="BE607" s="701">
        <v>2011</v>
      </c>
      <c r="BF607" s="986" t="e">
        <f>#VALUE!</f>
        <v>#VALUE!</v>
      </c>
      <c r="BG607" s="972">
        <v>6.6000000000000005</v>
      </c>
    </row>
    <row r="608" spans="1:59" ht="11.25" customHeight="1" x14ac:dyDescent="0.2">
      <c r="A608" s="645" t="s">
        <v>316</v>
      </c>
      <c r="B608" s="651" t="s">
        <v>317</v>
      </c>
      <c r="C608" s="1080" t="s">
        <v>113</v>
      </c>
      <c r="D608" s="1080" t="s">
        <v>214</v>
      </c>
      <c r="E608" s="835">
        <v>43</v>
      </c>
      <c r="F608" s="554">
        <v>62</v>
      </c>
      <c r="G608" s="554" t="s">
        <v>38</v>
      </c>
      <c r="H608" s="554" t="s">
        <v>38</v>
      </c>
      <c r="I608" s="959">
        <v>37.78</v>
      </c>
      <c r="J608" s="745">
        <f t="shared" si="155"/>
        <v>1.9057702488088932</v>
      </c>
      <c r="K608" s="975">
        <v>0.18</v>
      </c>
      <c r="L608" s="679">
        <v>4</v>
      </c>
      <c r="M608" s="736">
        <f t="shared" si="156"/>
        <v>0.72</v>
      </c>
      <c r="N608" s="644" t="s">
        <v>275</v>
      </c>
      <c r="O608" s="838">
        <v>0.17499999999999999</v>
      </c>
      <c r="P608" s="958">
        <v>43489</v>
      </c>
      <c r="Q608" s="958">
        <v>43504</v>
      </c>
      <c r="R608" s="736">
        <f t="shared" si="157"/>
        <v>2.8571428571428599</v>
      </c>
      <c r="S608" s="802">
        <f>IF(INDEX(Historical!$D$7:$D$1452,MATCH(B608,Historical!$B$7:$B$1452,0))=0,"n/a",(INDEX(Historical!$C$7:$C$1452,MATCH(B608,Historical!$B$7:$B$1452,0))/INDEX(Historical!$D$7:$D$1452,MATCH(B608,Historical!$B$7:$B$1452,0))-1)*100)</f>
        <v>1.4705882352941124</v>
      </c>
      <c r="T608" s="802">
        <f>IF(INDEX(Historical!$F$7:$F$1452,MATCH(B608,Historical!$B$7:$B$1452,0))=0,"n/a",((INDEX(Historical!$C$7:$C$1452,MATCH(B608,Historical!$B$7:$B$1452,0))/INDEX(Historical!$F$7:$F$1452,MATCH(B608,Historical!$B$7:$B$1452,0)))^(1/3)-1)*100)</f>
        <v>7.8521483511043044</v>
      </c>
      <c r="U608" s="802">
        <f>IF(INDEX(Historical!$I$7:$I$1452,MATCH(B608,Historical!$B$7:$B$1452,0))=0,"n/a",((INDEX(Historical!$C$7:$C$1452,MATCH(B608,Historical!$B$7:$B$1452,0))/INDEX(Historical!$I$7:$I$1452,MATCH(B608,Historical!$B$7:$B$1452,0)))^(1/5)-1)*100)</f>
        <v>9.4156092263382618</v>
      </c>
      <c r="V608" s="802">
        <f>IF(INDEX(Historical!$O$7:$O$1452,MATCH(B608,Historical!$B$7:$B$1452,0))=0,"n/a",((INDEX(Historical!$C$7:$C$1452,MATCH(B608,Historical!$B$7:$B$1452,0))/INDEX(Historical!$O$7:$O$1452,MATCH(B608,Historical!$B$7:$B$1452,0)))^(1/10)-1)*100)</f>
        <v>8.6857942899212901</v>
      </c>
      <c r="W608" s="803">
        <f t="shared" si="158"/>
        <v>1.084023972023356</v>
      </c>
      <c r="X608" s="804">
        <f t="shared" si="159"/>
        <v>0.20513309861303403</v>
      </c>
      <c r="Y608" s="771"/>
      <c r="Z608" s="745">
        <f t="shared" si="160"/>
        <v>26.373626373626376</v>
      </c>
      <c r="AA608" s="678">
        <f t="shared" si="161"/>
        <v>13.838827838827839</v>
      </c>
      <c r="AB608" s="679">
        <v>12</v>
      </c>
      <c r="AC608" s="959">
        <v>2.73</v>
      </c>
      <c r="AD608" s="959" t="s">
        <v>138</v>
      </c>
      <c r="AE608" s="959">
        <v>1.93</v>
      </c>
      <c r="AF608" s="959">
        <v>3.5</v>
      </c>
      <c r="AG608" s="959">
        <v>13.100000000000001</v>
      </c>
      <c r="AH608" s="961">
        <v>19.8</v>
      </c>
      <c r="AI608" s="961">
        <v>9.17</v>
      </c>
      <c r="AJ608" s="959">
        <v>45.9</v>
      </c>
      <c r="AK608" s="959" t="s">
        <v>138</v>
      </c>
      <c r="AL608" s="969">
        <v>6730</v>
      </c>
      <c r="AM608" s="964">
        <v>0.61</v>
      </c>
      <c r="AN608" s="959">
        <v>0</v>
      </c>
      <c r="AO608" s="845">
        <f t="shared" si="162"/>
        <v>-2.5174483636806837</v>
      </c>
      <c r="AP608" s="846">
        <f t="shared" si="163"/>
        <v>11.321379475147156</v>
      </c>
      <c r="AQ608" s="680">
        <f t="shared" si="164"/>
        <v>46.721046639756246</v>
      </c>
      <c r="AR608" s="745">
        <f>INDEX(Historical!$C$7:$C$1452,MATCH(B608,Historical!$B$7:$B$1452,0))*IF(AH608="n/a",1.03,IF(AH608&lt;0,1.01,IF(AH608&gt;10,1.1,(1+AH608/100))))</f>
        <v>1.5180000000000002</v>
      </c>
      <c r="AS608" s="678">
        <f t="shared" si="165"/>
        <v>1.6572006000000001</v>
      </c>
      <c r="AT608" s="678">
        <f t="shared" si="170"/>
        <v>1.7069166180000002</v>
      </c>
      <c r="AU608" s="678">
        <f t="shared" si="170"/>
        <v>1.7581241165400001</v>
      </c>
      <c r="AV608" s="678">
        <f t="shared" si="170"/>
        <v>1.8108678400362002</v>
      </c>
      <c r="AW608" s="745">
        <f t="shared" si="166"/>
        <v>8.4511091745762013</v>
      </c>
      <c r="AX608" s="854">
        <f t="shared" si="167"/>
        <v>22.369267269921124</v>
      </c>
      <c r="AY608" s="1090">
        <v>1.21</v>
      </c>
      <c r="AZ608" s="964">
        <v>7.03</v>
      </c>
      <c r="BA608" s="964">
        <v>-24.83</v>
      </c>
      <c r="BB608" s="964">
        <v>-6.05</v>
      </c>
      <c r="BC608" s="964">
        <v>-12.5</v>
      </c>
      <c r="BE608" s="701">
        <v>1977</v>
      </c>
      <c r="BF608" s="986" t="e">
        <f>#VALUE!</f>
        <v>#VALUE!</v>
      </c>
      <c r="BG608" s="972">
        <v>6.9</v>
      </c>
    </row>
    <row r="609" spans="1:59" ht="11.25" customHeight="1" x14ac:dyDescent="0.2">
      <c r="A609" s="645" t="s">
        <v>1560</v>
      </c>
      <c r="B609" s="651" t="s">
        <v>1561</v>
      </c>
      <c r="C609" s="1080" t="s">
        <v>109</v>
      </c>
      <c r="D609" s="1080" t="s">
        <v>4427</v>
      </c>
      <c r="E609" s="835">
        <v>6</v>
      </c>
      <c r="F609" s="554">
        <v>690</v>
      </c>
      <c r="G609" s="554" t="s">
        <v>38</v>
      </c>
      <c r="H609" s="554" t="s">
        <v>116</v>
      </c>
      <c r="I609" s="966">
        <v>24.46</v>
      </c>
      <c r="J609" s="745">
        <f t="shared" si="155"/>
        <v>2.1259198691741621</v>
      </c>
      <c r="K609" s="968">
        <v>0.13</v>
      </c>
      <c r="L609" s="679">
        <v>4</v>
      </c>
      <c r="M609" s="736">
        <f t="shared" si="156"/>
        <v>0.52</v>
      </c>
      <c r="N609" s="644" t="s">
        <v>150</v>
      </c>
      <c r="O609" s="840">
        <v>0.10909090909090907</v>
      </c>
      <c r="P609" s="958">
        <v>43161</v>
      </c>
      <c r="Q609" s="958">
        <v>43174</v>
      </c>
      <c r="R609" s="736">
        <f t="shared" si="157"/>
        <v>19.166666666666693</v>
      </c>
      <c r="S609" s="802">
        <f>IF(INDEX(Historical!$D$7:$D$1452,MATCH(B609,Historical!$B$7:$B$1452,0))=0,"n/a",(INDEX(Historical!$C$7:$C$1452,MATCH(B609,Historical!$B$7:$B$1452,0))/INDEX(Historical!$D$7:$D$1452,MATCH(B609,Historical!$B$7:$B$1452,0))-1)*100)</f>
        <v>26.315789473684205</v>
      </c>
      <c r="T609" s="802">
        <f>IF(INDEX(Historical!$F$7:$F$1452,MATCH(B609,Historical!$B$7:$B$1452,0))=0,"n/a",((INDEX(Historical!$C$7:$C$1452,MATCH(B609,Historical!$B$7:$B$1452,0))/INDEX(Historical!$F$7:$F$1452,MATCH(B609,Historical!$B$7:$B$1452,0)))^(1/3)-1)*100)</f>
        <v>38.672254870126935</v>
      </c>
      <c r="U609" s="802">
        <f>IF(INDEX(Historical!$I$7:$I$1452,MATCH(B609,Historical!$B$7:$B$1452,0))=0,"n/a",((INDEX(Historical!$C$7:$C$1452,MATCH(B609,Historical!$B$7:$B$1452,0))/INDEX(Historical!$I$7:$I$1452,MATCH(B609,Historical!$B$7:$B$1452,0)))^(1/5)-1)*100)</f>
        <v>43.096908110525554</v>
      </c>
      <c r="V609" s="802">
        <f>IF(INDEX(Historical!$O$7:$O$1452,MATCH(B609,Historical!$B$7:$B$1452,0))=0,"n/a",((INDEX(Historical!$C$7:$C$1452,MATCH(B609,Historical!$B$7:$B$1452,0))/INDEX(Historical!$O$7:$O$1452,MATCH(B609,Historical!$B$7:$B$1452,0)))^(1/10)-1)*100)</f>
        <v>1.5887784185791398</v>
      </c>
      <c r="W609" s="803">
        <f t="shared" si="158"/>
        <v>27.125814151647116</v>
      </c>
      <c r="X609" s="804">
        <f t="shared" si="159"/>
        <v>2.3942726728069754</v>
      </c>
      <c r="Y609" s="765" t="s">
        <v>443</v>
      </c>
      <c r="Z609" s="745">
        <f t="shared" si="160"/>
        <v>24.880382775119621</v>
      </c>
      <c r="AA609" s="678">
        <f t="shared" si="161"/>
        <v>11.703349282296651</v>
      </c>
      <c r="AB609" s="679">
        <v>12</v>
      </c>
      <c r="AC609" s="959">
        <v>2.09</v>
      </c>
      <c r="AD609" s="959" t="s">
        <v>138</v>
      </c>
      <c r="AE609" s="959">
        <v>3.37</v>
      </c>
      <c r="AF609" s="959">
        <v>1.22</v>
      </c>
      <c r="AG609" s="959">
        <v>10.199999999999999</v>
      </c>
      <c r="AH609" s="959">
        <v>19.100000000000001</v>
      </c>
      <c r="AI609" s="959" t="s">
        <v>138</v>
      </c>
      <c r="AJ609" s="959">
        <v>18</v>
      </c>
      <c r="AK609" s="959" t="s">
        <v>138</v>
      </c>
      <c r="AL609" s="969">
        <v>148.96</v>
      </c>
      <c r="AM609" s="964">
        <v>4.7</v>
      </c>
      <c r="AN609" s="959">
        <v>0.17</v>
      </c>
      <c r="AO609" s="845">
        <f t="shared" si="162"/>
        <v>33.519478697403066</v>
      </c>
      <c r="AP609" s="846">
        <f t="shared" si="163"/>
        <v>45.222827979699716</v>
      </c>
      <c r="AQ609" s="680">
        <f t="shared" si="164"/>
        <v>-20.339369477201984</v>
      </c>
      <c r="AR609" s="745">
        <f>INDEX(Historical!$C$7:$C$1452,MATCH(B609,Historical!$B$7:$B$1452,0))*IF(AH609="n/a",1.03,IF(AH609&lt;0,1.01,IF(AH609&gt;10,1.1,(1+AH609/100))))</f>
        <v>0.47999999999999993</v>
      </c>
      <c r="AS609" s="678">
        <f t="shared" si="165"/>
        <v>0.49439999999999995</v>
      </c>
      <c r="AT609" s="678">
        <f t="shared" si="170"/>
        <v>0.50923199999999991</v>
      </c>
      <c r="AU609" s="678">
        <f t="shared" si="170"/>
        <v>0.52450895999999991</v>
      </c>
      <c r="AV609" s="678">
        <f t="shared" si="170"/>
        <v>0.54024422879999989</v>
      </c>
      <c r="AW609" s="745">
        <f t="shared" si="166"/>
        <v>2.5483851887999993</v>
      </c>
      <c r="AX609" s="854">
        <f t="shared" si="167"/>
        <v>10.418582129190511</v>
      </c>
      <c r="AY609" s="1090">
        <v>0.8</v>
      </c>
      <c r="AZ609" s="964">
        <v>22.12</v>
      </c>
      <c r="BA609" s="964">
        <v>-26.96</v>
      </c>
      <c r="BB609" s="964">
        <v>-9.9599999999999991</v>
      </c>
      <c r="BC609" s="964">
        <v>-18.329999999999998</v>
      </c>
      <c r="BE609" s="701">
        <v>2013</v>
      </c>
      <c r="BF609" s="986" t="e">
        <f>#VALUE!</f>
        <v>#VALUE!</v>
      </c>
      <c r="BG609" s="972">
        <v>1.0999999999999999</v>
      </c>
    </row>
    <row r="610" spans="1:59" ht="11.25" customHeight="1" x14ac:dyDescent="0.2">
      <c r="A610" s="645" t="s">
        <v>1562</v>
      </c>
      <c r="B610" s="651" t="s">
        <v>1563</v>
      </c>
      <c r="C610" s="1080" t="s">
        <v>109</v>
      </c>
      <c r="D610" s="1080" t="s">
        <v>4427</v>
      </c>
      <c r="E610" s="835">
        <v>7</v>
      </c>
      <c r="F610" s="554">
        <v>645</v>
      </c>
      <c r="G610" s="554" t="s">
        <v>107</v>
      </c>
      <c r="H610" s="554" t="s">
        <v>107</v>
      </c>
      <c r="I610" s="966">
        <v>64</v>
      </c>
      <c r="J610" s="745">
        <f t="shared" si="155"/>
        <v>3.3125</v>
      </c>
      <c r="K610" s="968">
        <v>0.53</v>
      </c>
      <c r="L610" s="679">
        <v>4</v>
      </c>
      <c r="M610" s="736">
        <f t="shared" si="156"/>
        <v>2.12</v>
      </c>
      <c r="N610" s="644" t="s">
        <v>153</v>
      </c>
      <c r="O610" s="838">
        <v>0.51</v>
      </c>
      <c r="P610" s="958">
        <v>43425</v>
      </c>
      <c r="Q610" s="958">
        <v>43448</v>
      </c>
      <c r="R610" s="736">
        <f t="shared" si="157"/>
        <v>3.9215686274509838</v>
      </c>
      <c r="S610" s="802">
        <f>IF(INDEX(Historical!$D$7:$D$1452,MATCH(B610,Historical!$B$7:$B$1452,0))=0,"n/a",(INDEX(Historical!$C$7:$C$1452,MATCH(B610,Historical!$B$7:$B$1452,0))/INDEX(Historical!$D$7:$D$1452,MATCH(B610,Historical!$B$7:$B$1452,0))-1)*100)</f>
        <v>3.1914893617021267</v>
      </c>
      <c r="T610" s="802">
        <f>IF(INDEX(Historical!$F$7:$F$1452,MATCH(B610,Historical!$B$7:$B$1452,0))=0,"n/a",((INDEX(Historical!$C$7:$C$1452,MATCH(B610,Historical!$B$7:$B$1452,0))/INDEX(Historical!$F$7:$F$1452,MATCH(B610,Historical!$B$7:$B$1452,0)))^(1/3)-1)*100)</f>
        <v>11.092628336087817</v>
      </c>
      <c r="U610" s="802">
        <f>IF(INDEX(Historical!$I$7:$I$1452,MATCH(B610,Historical!$B$7:$B$1452,0))=0,"n/a",((INDEX(Historical!$C$7:$C$1452,MATCH(B610,Historical!$B$7:$B$1452,0))/INDEX(Historical!$I$7:$I$1452,MATCH(B610,Historical!$B$7:$B$1452,0)))^(1/5)-1)*100)</f>
        <v>12.304443555131961</v>
      </c>
      <c r="V610" s="802" t="str">
        <f>IF(INDEX(Historical!$O$7:$O$1452,MATCH(B610,Historical!$B$7:$B$1452,0))=0,"n/a",((INDEX(Historical!$C$7:$C$1452,MATCH(B610,Historical!$B$7:$B$1452,0))/INDEX(Historical!$O$7:$O$1452,MATCH(B610,Historical!$B$7:$B$1452,0)))^(1/10)-1)*100)</f>
        <v>n/a</v>
      </c>
      <c r="W610" s="803" t="str">
        <f t="shared" si="158"/>
        <v>n/a</v>
      </c>
      <c r="X610" s="804" t="str">
        <f t="shared" si="159"/>
        <v>n/a</v>
      </c>
      <c r="Y610" s="754"/>
      <c r="Z610" s="745" t="str">
        <f t="shared" si="160"/>
        <v>n/a</v>
      </c>
      <c r="AA610" s="678" t="str">
        <f t="shared" si="161"/>
        <v>n/a</v>
      </c>
      <c r="AB610" s="679">
        <v>12</v>
      </c>
      <c r="AC610" s="959" t="s">
        <v>138</v>
      </c>
      <c r="AD610" s="959" t="s">
        <v>138</v>
      </c>
      <c r="AE610" s="959" t="s">
        <v>138</v>
      </c>
      <c r="AF610" s="959" t="s">
        <v>138</v>
      </c>
      <c r="AG610" s="959" t="s">
        <v>138</v>
      </c>
      <c r="AH610" s="959" t="s">
        <v>138</v>
      </c>
      <c r="AI610" s="959" t="s">
        <v>138</v>
      </c>
      <c r="AJ610" s="959" t="s">
        <v>138</v>
      </c>
      <c r="AK610" s="959" t="s">
        <v>138</v>
      </c>
      <c r="AL610" s="969" t="s">
        <v>138</v>
      </c>
      <c r="AM610" s="964" t="s">
        <v>138</v>
      </c>
      <c r="AN610" s="959" t="s">
        <v>138</v>
      </c>
      <c r="AO610" s="845" t="str">
        <f t="shared" si="162"/>
        <v>n/a</v>
      </c>
      <c r="AP610" s="846">
        <f t="shared" si="163"/>
        <v>15.616943555131961</v>
      </c>
      <c r="AQ610" s="680" t="str">
        <f t="shared" si="164"/>
        <v>n/a</v>
      </c>
      <c r="AR610" s="745">
        <f>INDEX(Historical!$C$7:$C$1452,MATCH(B610,Historical!$B$7:$B$1452,0))*IF(AH610="n/a",1.03,IF(AH610&lt;0,1.01,IF(AH610&gt;10,1.1,(1+AH610/100))))</f>
        <v>1.9982</v>
      </c>
      <c r="AS610" s="678">
        <f t="shared" si="165"/>
        <v>2.0581459999999998</v>
      </c>
      <c r="AT610" s="678">
        <f t="shared" si="170"/>
        <v>2.1198903799999997</v>
      </c>
      <c r="AU610" s="678">
        <f t="shared" si="170"/>
        <v>2.1834870914</v>
      </c>
      <c r="AV610" s="678">
        <f t="shared" si="170"/>
        <v>2.248991704142</v>
      </c>
      <c r="AW610" s="745">
        <f t="shared" si="166"/>
        <v>10.608715175541999</v>
      </c>
      <c r="AX610" s="854">
        <f t="shared" si="167"/>
        <v>16.576117461784374</v>
      </c>
      <c r="AY610" s="1090" t="s">
        <v>138</v>
      </c>
      <c r="AZ610" s="964" t="s">
        <v>138</v>
      </c>
      <c r="BA610" s="964" t="s">
        <v>138</v>
      </c>
      <c r="BB610" s="964" t="s">
        <v>138</v>
      </c>
      <c r="BC610" s="964" t="s">
        <v>138</v>
      </c>
      <c r="BD610" s="1006" t="s">
        <v>4351</v>
      </c>
      <c r="BE610" s="701">
        <v>2012</v>
      </c>
      <c r="BF610" s="986" t="e">
        <f>#VALUE!</f>
        <v>#VALUE!</v>
      </c>
      <c r="BG610" s="972" t="s">
        <v>138</v>
      </c>
    </row>
    <row r="611" spans="1:59" ht="11.25" customHeight="1" x14ac:dyDescent="0.2">
      <c r="A611" s="645" t="s">
        <v>318</v>
      </c>
      <c r="B611" s="651" t="s">
        <v>319</v>
      </c>
      <c r="C611" s="1080" t="s">
        <v>109</v>
      </c>
      <c r="D611" s="1080" t="s">
        <v>4427</v>
      </c>
      <c r="E611" s="835">
        <v>26</v>
      </c>
      <c r="F611" s="554">
        <v>106</v>
      </c>
      <c r="G611" s="554" t="s">
        <v>38</v>
      </c>
      <c r="H611" s="554" t="s">
        <v>116</v>
      </c>
      <c r="I611" s="959">
        <v>14.43</v>
      </c>
      <c r="J611" s="745">
        <f t="shared" si="155"/>
        <v>4.8510048510048511</v>
      </c>
      <c r="K611" s="974">
        <v>0.17499999999999999</v>
      </c>
      <c r="L611" s="679">
        <v>4</v>
      </c>
      <c r="M611" s="736">
        <f t="shared" si="156"/>
        <v>0.7</v>
      </c>
      <c r="N611" s="644" t="s">
        <v>108</v>
      </c>
      <c r="O611" s="839">
        <v>0.17249999999999999</v>
      </c>
      <c r="P611" s="958">
        <v>43220</v>
      </c>
      <c r="Q611" s="958">
        <v>43235</v>
      </c>
      <c r="R611" s="736">
        <f t="shared" si="157"/>
        <v>1.4492753623188419</v>
      </c>
      <c r="S611" s="802">
        <f>IF(INDEX(Historical!$D$7:$D$1452,MATCH(B611,Historical!$B$7:$B$1452,0))=0,"n/a",(INDEX(Historical!$C$7:$C$1452,MATCH(B611,Historical!$B$7:$B$1452,0))/INDEX(Historical!$D$7:$D$1452,MATCH(B611,Historical!$B$7:$B$1452,0))-1)*100)</f>
        <v>1.4760147601476037</v>
      </c>
      <c r="T611" s="802">
        <f>IF(INDEX(Historical!$F$7:$F$1452,MATCH(B611,Historical!$B$7:$B$1452,0))=0,"n/a",((INDEX(Historical!$C$7:$C$1452,MATCH(B611,Historical!$B$7:$B$1452,0))/INDEX(Historical!$F$7:$F$1452,MATCH(B611,Historical!$B$7:$B$1452,0)))^(1/3)-1)*100)</f>
        <v>1.4983498943354601</v>
      </c>
      <c r="U611" s="802">
        <f>IF(INDEX(Historical!$I$7:$I$1452,MATCH(B611,Historical!$B$7:$B$1452,0))=0,"n/a",((INDEX(Historical!$C$7:$C$1452,MATCH(B611,Historical!$B$7:$B$1452,0))/INDEX(Historical!$I$7:$I$1452,MATCH(B611,Historical!$B$7:$B$1452,0)))^(1/5)-1)*100)</f>
        <v>1.5216114482351717</v>
      </c>
      <c r="V611" s="802">
        <f>IF(INDEX(Historical!$O$7:$O$1452,MATCH(B611,Historical!$B$7:$B$1452,0))=0,"n/a",((INDEX(Historical!$C$7:$C$1452,MATCH(B611,Historical!$B$7:$B$1452,0))/INDEX(Historical!$O$7:$O$1452,MATCH(B611,Historical!$B$7:$B$1452,0)))^(1/10)-1)*100)</f>
        <v>2.8534593362451455</v>
      </c>
      <c r="W611" s="803">
        <f t="shared" si="158"/>
        <v>0.53325149193731058</v>
      </c>
      <c r="X611" s="804">
        <f t="shared" si="159"/>
        <v>0.26694937688336345</v>
      </c>
      <c r="Y611" s="651"/>
      <c r="Z611" s="745">
        <f t="shared" si="160"/>
        <v>57.377049180327866</v>
      </c>
      <c r="AA611" s="678">
        <f t="shared" si="161"/>
        <v>11.827868852459016</v>
      </c>
      <c r="AB611" s="679">
        <v>12</v>
      </c>
      <c r="AC611" s="959">
        <v>1.22</v>
      </c>
      <c r="AD611" s="959">
        <v>5.9</v>
      </c>
      <c r="AE611" s="959">
        <v>3.77</v>
      </c>
      <c r="AF611" s="959">
        <v>0.86</v>
      </c>
      <c r="AG611" s="959">
        <v>7.6</v>
      </c>
      <c r="AH611" s="959">
        <v>3.4000000000000004</v>
      </c>
      <c r="AI611" s="959">
        <v>11.66</v>
      </c>
      <c r="AJ611" s="959">
        <v>5.7</v>
      </c>
      <c r="AK611" s="959">
        <v>2</v>
      </c>
      <c r="AL611" s="969">
        <v>5560</v>
      </c>
      <c r="AM611" s="964">
        <v>0.1</v>
      </c>
      <c r="AN611" s="959">
        <v>0.16</v>
      </c>
      <c r="AO611" s="845">
        <f t="shared" si="162"/>
        <v>-5.4552525532189931</v>
      </c>
      <c r="AP611" s="846">
        <f t="shared" si="163"/>
        <v>6.3726162992400228</v>
      </c>
      <c r="AQ611" s="680">
        <f t="shared" si="164"/>
        <v>-32.762552718444979</v>
      </c>
      <c r="AR611" s="745">
        <f>INDEX(Historical!$C$7:$C$1452,MATCH(B611,Historical!$B$7:$B$1452,0))*IF(AH611="n/a",1.03,IF(AH611&lt;0,1.01,IF(AH611&gt;10,1.1,(1+AH611/100))))</f>
        <v>0.71087500000000003</v>
      </c>
      <c r="AS611" s="678">
        <f t="shared" si="165"/>
        <v>0.78196250000000012</v>
      </c>
      <c r="AT611" s="678">
        <f t="shared" si="170"/>
        <v>0.79760175000000011</v>
      </c>
      <c r="AU611" s="678">
        <f t="shared" si="170"/>
        <v>0.81355378500000008</v>
      </c>
      <c r="AV611" s="678">
        <f t="shared" si="170"/>
        <v>0.82982486070000006</v>
      </c>
      <c r="AW611" s="745">
        <f t="shared" si="166"/>
        <v>3.9338178957000003</v>
      </c>
      <c r="AX611" s="854">
        <f t="shared" si="167"/>
        <v>27.261385278586282</v>
      </c>
      <c r="AY611" s="1090">
        <v>1.05</v>
      </c>
      <c r="AZ611" s="964">
        <v>5.64</v>
      </c>
      <c r="BA611" s="964">
        <v>-28.78</v>
      </c>
      <c r="BB611" s="964">
        <v>-7.62</v>
      </c>
      <c r="BC611" s="964">
        <v>-18.37</v>
      </c>
      <c r="BE611" s="701">
        <v>1993</v>
      </c>
      <c r="BF611" s="986" t="e">
        <f>#VALUE!</f>
        <v>#VALUE!</v>
      </c>
      <c r="BG611" s="972">
        <v>1</v>
      </c>
    </row>
    <row r="612" spans="1:59" ht="11.25" customHeight="1" x14ac:dyDescent="0.2">
      <c r="A612" s="566" t="s">
        <v>320</v>
      </c>
      <c r="B612" s="651" t="s">
        <v>321</v>
      </c>
      <c r="C612" s="1080" t="s">
        <v>129</v>
      </c>
      <c r="D612" s="1080" t="s">
        <v>4435</v>
      </c>
      <c r="E612" s="835">
        <v>46</v>
      </c>
      <c r="F612" s="554">
        <v>43</v>
      </c>
      <c r="G612" s="554" t="s">
        <v>116</v>
      </c>
      <c r="H612" s="554" t="s">
        <v>116</v>
      </c>
      <c r="I612" s="959">
        <v>110.48</v>
      </c>
      <c r="J612" s="745">
        <f t="shared" si="155"/>
        <v>3.3580738595220851</v>
      </c>
      <c r="K612" s="968">
        <v>0.92749999999999999</v>
      </c>
      <c r="L612" s="679">
        <v>4</v>
      </c>
      <c r="M612" s="736">
        <f t="shared" si="156"/>
        <v>3.71</v>
      </c>
      <c r="N612" s="644" t="s">
        <v>322</v>
      </c>
      <c r="O612" s="838">
        <v>0.80500000000000005</v>
      </c>
      <c r="P612" s="958">
        <v>43252</v>
      </c>
      <c r="Q612" s="958">
        <v>43281</v>
      </c>
      <c r="R612" s="736">
        <f t="shared" si="157"/>
        <v>15.217391304347819</v>
      </c>
      <c r="S612" s="802">
        <f>IF(INDEX(Historical!$D$7:$D$1452,MATCH(B612,Historical!$B$7:$B$1452,0))=0,"n/a",(INDEX(Historical!$C$7:$C$1452,MATCH(B612,Historical!$B$7:$B$1452,0))/INDEX(Historical!$D$7:$D$1452,MATCH(B612,Historical!$B$7:$B$1452,0))-1)*100)</f>
        <v>8.8487972508590964</v>
      </c>
      <c r="T612" s="802">
        <f>IF(INDEX(Historical!$F$7:$F$1452,MATCH(B612,Historical!$B$7:$B$1452,0))=0,"n/a",((INDEX(Historical!$C$7:$C$1452,MATCH(B612,Historical!$B$7:$B$1452,0))/INDEX(Historical!$F$7:$F$1452,MATCH(B612,Historical!$B$7:$B$1452,0)))^(1/3)-1)*100)</f>
        <v>7.7429981686489624</v>
      </c>
      <c r="U612" s="802">
        <f>IF(INDEX(Historical!$I$7:$I$1452,MATCH(B612,Historical!$B$7:$B$1452,0))=0,"n/a",((INDEX(Historical!$C$7:$C$1452,MATCH(B612,Historical!$B$7:$B$1452,0))/INDEX(Historical!$I$7:$I$1452,MATCH(B612,Historical!$B$7:$B$1452,0)))^(1/5)-1)*100)</f>
        <v>8.515782062925247</v>
      </c>
      <c r="V612" s="802">
        <f>IF(INDEX(Historical!$O$7:$O$1452,MATCH(B612,Historical!$B$7:$B$1452,0))=0,"n/a",((INDEX(Historical!$C$7:$C$1452,MATCH(B612,Historical!$B$7:$B$1452,0))/INDEX(Historical!$O$7:$O$1452,MATCH(B612,Historical!$B$7:$B$1452,0)))^(1/10)-1)*100)</f>
        <v>8.9026092889217487</v>
      </c>
      <c r="W612" s="803">
        <f t="shared" si="158"/>
        <v>0.9565490056406426</v>
      </c>
      <c r="X612" s="804">
        <f t="shared" si="159"/>
        <v>1.6067513326274052</v>
      </c>
      <c r="Y612" s="764" t="s">
        <v>4042</v>
      </c>
      <c r="Z612" s="745">
        <f t="shared" si="160"/>
        <v>63.96551724137931</v>
      </c>
      <c r="AA612" s="678">
        <f t="shared" si="161"/>
        <v>19.048275862068966</v>
      </c>
      <c r="AB612" s="679">
        <v>12</v>
      </c>
      <c r="AC612" s="959">
        <v>5.8</v>
      </c>
      <c r="AD612" s="959">
        <v>2.74</v>
      </c>
      <c r="AE612" s="959">
        <v>2.4900000000000002</v>
      </c>
      <c r="AF612" s="959">
        <v>15.2</v>
      </c>
      <c r="AG612" s="959">
        <v>46.800000000000004</v>
      </c>
      <c r="AH612" s="959">
        <v>16.600000000000001</v>
      </c>
      <c r="AI612" s="959">
        <v>5.42</v>
      </c>
      <c r="AJ612" s="959">
        <v>5.3</v>
      </c>
      <c r="AK612" s="959">
        <v>6.9500000000000011</v>
      </c>
      <c r="AL612" s="969">
        <v>160940</v>
      </c>
      <c r="AM612" s="964">
        <v>0.1</v>
      </c>
      <c r="AN612" s="959">
        <v>3.41</v>
      </c>
      <c r="AO612" s="845">
        <f t="shared" si="162"/>
        <v>-7.1744199396216342</v>
      </c>
      <c r="AP612" s="846">
        <f t="shared" si="163"/>
        <v>11.873855922447332</v>
      </c>
      <c r="AQ612" s="680">
        <f t="shared" si="164"/>
        <v>258.72229624565409</v>
      </c>
      <c r="AR612" s="745">
        <f>INDEX(Historical!$C$7:$C$1452,MATCH(B612,Historical!$B$7:$B$1452,0))*IF(AH612="n/a",1.03,IF(AH612&lt;0,1.01,IF(AH612&gt;10,1.1,(1+AH612/100))))</f>
        <v>3.4842500000000003</v>
      </c>
      <c r="AS612" s="678">
        <f t="shared" si="165"/>
        <v>3.6730963500000002</v>
      </c>
      <c r="AT612" s="678">
        <f t="shared" si="170"/>
        <v>3.9283765463250009</v>
      </c>
      <c r="AU612" s="678">
        <f t="shared" si="170"/>
        <v>4.2013987162945892</v>
      </c>
      <c r="AV612" s="678">
        <f t="shared" si="170"/>
        <v>4.4933959270770636</v>
      </c>
      <c r="AW612" s="745">
        <f t="shared" si="166"/>
        <v>19.780517539696653</v>
      </c>
      <c r="AX612" s="854">
        <f t="shared" si="167"/>
        <v>17.904161422607398</v>
      </c>
      <c r="AY612" s="1090">
        <v>0.68</v>
      </c>
      <c r="AZ612" s="964">
        <v>15.160000000000002</v>
      </c>
      <c r="BA612" s="964">
        <v>-9.82</v>
      </c>
      <c r="BB612" s="964">
        <v>-3.19</v>
      </c>
      <c r="BC612" s="964">
        <v>0.72</v>
      </c>
      <c r="BE612" s="701">
        <v>1973</v>
      </c>
      <c r="BF612" s="986" t="e">
        <f>#VALUE!</f>
        <v>#VALUE!</v>
      </c>
      <c r="BG612" s="972">
        <v>6.3</v>
      </c>
    </row>
    <row r="613" spans="1:59" ht="11.25" customHeight="1" x14ac:dyDescent="0.2">
      <c r="A613" s="645" t="s">
        <v>737</v>
      </c>
      <c r="B613" s="651" t="s">
        <v>738</v>
      </c>
      <c r="C613" s="1080" t="s">
        <v>155</v>
      </c>
      <c r="D613" s="1080" t="s">
        <v>4437</v>
      </c>
      <c r="E613" s="835">
        <v>16</v>
      </c>
      <c r="F613" s="554">
        <v>202</v>
      </c>
      <c r="G613" s="554" t="s">
        <v>107</v>
      </c>
      <c r="H613" s="554" t="s">
        <v>107</v>
      </c>
      <c r="I613" s="966">
        <v>38.75</v>
      </c>
      <c r="J613" s="745">
        <f t="shared" si="155"/>
        <v>1.9612903225806451</v>
      </c>
      <c r="K613" s="968">
        <v>0.19</v>
      </c>
      <c r="L613" s="679">
        <v>4</v>
      </c>
      <c r="M613" s="736">
        <f t="shared" si="156"/>
        <v>0.76</v>
      </c>
      <c r="N613" s="644" t="s">
        <v>329</v>
      </c>
      <c r="O613" s="838">
        <v>0.16</v>
      </c>
      <c r="P613" s="958">
        <v>43160</v>
      </c>
      <c r="Q613" s="958">
        <v>43179</v>
      </c>
      <c r="R613" s="736">
        <f t="shared" si="157"/>
        <v>18.75</v>
      </c>
      <c r="S613" s="802">
        <f>IF(INDEX(Historical!$D$7:$D$1452,MATCH(B613,Historical!$B$7:$B$1452,0))=0,"n/a",(INDEX(Historical!$C$7:$C$1452,MATCH(B613,Historical!$B$7:$B$1452,0))/INDEX(Historical!$D$7:$D$1452,MATCH(B613,Historical!$B$7:$B$1452,0))-1)*100)</f>
        <v>10.344827586206918</v>
      </c>
      <c r="T613" s="802">
        <f>IF(INDEX(Historical!$F$7:$F$1452,MATCH(B613,Historical!$B$7:$B$1452,0))=0,"n/a",((INDEX(Historical!$C$7:$C$1452,MATCH(B613,Historical!$B$7:$B$1452,0))/INDEX(Historical!$F$7:$F$1452,MATCH(B613,Historical!$B$7:$B$1452,0)))^(1/3)-1)*100)</f>
        <v>15.073916532957622</v>
      </c>
      <c r="U613" s="802">
        <f>IF(INDEX(Historical!$I$7:$I$1452,MATCH(B613,Historical!$B$7:$B$1452,0))=0,"n/a",((INDEX(Historical!$C$7:$C$1452,MATCH(B613,Historical!$B$7:$B$1452,0))/INDEX(Historical!$I$7:$I$1452,MATCH(B613,Historical!$B$7:$B$1452,0)))^(1/5)-1)*100)</f>
        <v>14.165059363448229</v>
      </c>
      <c r="V613" s="802">
        <f>IF(INDEX(Historical!$O$7:$O$1452,MATCH(B613,Historical!$B$7:$B$1452,0))=0,"n/a",((INDEX(Historical!$C$7:$C$1452,MATCH(B613,Historical!$B$7:$B$1452,0))/INDEX(Historical!$O$7:$O$1452,MATCH(B613,Historical!$B$7:$B$1452,0)))^(1/10)-1)*100)</f>
        <v>13.214179793258163</v>
      </c>
      <c r="W613" s="803">
        <f t="shared" si="158"/>
        <v>1.0719590307583982</v>
      </c>
      <c r="X613" s="804" t="str">
        <f t="shared" si="159"/>
        <v>n/a</v>
      </c>
      <c r="Y613" s="967" t="s">
        <v>739</v>
      </c>
      <c r="Z613" s="745">
        <f t="shared" si="160"/>
        <v>79.166666666666671</v>
      </c>
      <c r="AA613" s="678">
        <f t="shared" si="161"/>
        <v>40.364583333333336</v>
      </c>
      <c r="AB613" s="679">
        <v>6</v>
      </c>
      <c r="AC613" s="959">
        <v>0.96</v>
      </c>
      <c r="AD613" s="959">
        <v>9.2799999999999994</v>
      </c>
      <c r="AE613" s="959">
        <v>1.1100000000000001</v>
      </c>
      <c r="AF613" s="959">
        <v>0.94</v>
      </c>
      <c r="AG613" s="959">
        <v>2.1</v>
      </c>
      <c r="AH613" s="959">
        <v>103.4</v>
      </c>
      <c r="AI613" s="959">
        <v>4.51</v>
      </c>
      <c r="AJ613" s="959">
        <v>-27.400000000000002</v>
      </c>
      <c r="AK613" s="959">
        <v>4.33</v>
      </c>
      <c r="AL613" s="969">
        <v>5340</v>
      </c>
      <c r="AM613" s="964">
        <v>0.1</v>
      </c>
      <c r="AN613" s="959">
        <v>0.57999999999999996</v>
      </c>
      <c r="AO613" s="845">
        <f t="shared" si="162"/>
        <v>-24.238233647304462</v>
      </c>
      <c r="AP613" s="846">
        <f t="shared" si="163"/>
        <v>16.126349686028874</v>
      </c>
      <c r="AQ613" s="680">
        <f t="shared" si="164"/>
        <v>29.859254294508887</v>
      </c>
      <c r="AR613" s="745">
        <f>INDEX(Historical!$C$7:$C$1452,MATCH(B613,Historical!$B$7:$B$1452,0))*IF(AH613="n/a",1.03,IF(AH613&lt;0,1.01,IF(AH613&gt;10,1.1,(1+AH613/100))))</f>
        <v>0.70400000000000007</v>
      </c>
      <c r="AS613" s="678">
        <f t="shared" si="165"/>
        <v>0.73575040000000003</v>
      </c>
      <c r="AT613" s="678">
        <f t="shared" si="170"/>
        <v>0.76760839232</v>
      </c>
      <c r="AU613" s="678">
        <f t="shared" si="170"/>
        <v>0.80084583570745593</v>
      </c>
      <c r="AV613" s="678">
        <f t="shared" si="170"/>
        <v>0.83552246039358868</v>
      </c>
      <c r="AW613" s="745">
        <f t="shared" si="166"/>
        <v>3.8437270884210446</v>
      </c>
      <c r="AX613" s="854">
        <f t="shared" si="167"/>
        <v>9.9192957120543088</v>
      </c>
      <c r="AY613" s="1090">
        <v>1.21</v>
      </c>
      <c r="AZ613" s="964">
        <v>6.81</v>
      </c>
      <c r="BA613" s="964">
        <v>-59.61</v>
      </c>
      <c r="BB613" s="964">
        <v>-37.53</v>
      </c>
      <c r="BC613" s="964">
        <v>-46.660000000000004</v>
      </c>
      <c r="BE613" s="701">
        <v>2003</v>
      </c>
      <c r="BF613" s="986" t="e">
        <f>#VALUE!</f>
        <v>#VALUE!</v>
      </c>
      <c r="BG613" s="972">
        <v>1.0999999999999999</v>
      </c>
    </row>
    <row r="614" spans="1:59" ht="11.25" customHeight="1" x14ac:dyDescent="0.2">
      <c r="A614" s="566" t="s">
        <v>1564</v>
      </c>
      <c r="B614" s="651" t="s">
        <v>1565</v>
      </c>
      <c r="C614" s="1080" t="s">
        <v>248</v>
      </c>
      <c r="D614" s="1080" t="s">
        <v>4452</v>
      </c>
      <c r="E614" s="835">
        <v>10</v>
      </c>
      <c r="F614" s="554">
        <v>323</v>
      </c>
      <c r="G614" s="554" t="s">
        <v>107</v>
      </c>
      <c r="H614" s="554" t="s">
        <v>107</v>
      </c>
      <c r="I614" s="966">
        <v>23.26</v>
      </c>
      <c r="J614" s="745">
        <f t="shared" si="155"/>
        <v>4.6431642304385212</v>
      </c>
      <c r="K614" s="968">
        <v>0.27</v>
      </c>
      <c r="L614" s="679">
        <v>4</v>
      </c>
      <c r="M614" s="736">
        <f t="shared" si="156"/>
        <v>1.08</v>
      </c>
      <c r="N614" s="644" t="s">
        <v>978</v>
      </c>
      <c r="O614" s="838">
        <v>0.25</v>
      </c>
      <c r="P614" s="958">
        <v>43314</v>
      </c>
      <c r="Q614" s="958">
        <v>43322</v>
      </c>
      <c r="R614" s="736">
        <f t="shared" si="157"/>
        <v>8.0000000000000071</v>
      </c>
      <c r="S614" s="802">
        <f>IF(INDEX(Historical!$D$7:$D$1452,MATCH(B614,Historical!$B$7:$B$1452,0))=0,"n/a",(INDEX(Historical!$C$7:$C$1452,MATCH(B614,Historical!$B$7:$B$1452,0))/INDEX(Historical!$D$7:$D$1452,MATCH(B614,Historical!$B$7:$B$1452,0))-1)*100)</f>
        <v>5.3333333333333455</v>
      </c>
      <c r="T614" s="802">
        <f>IF(INDEX(Historical!$F$7:$F$1452,MATCH(B614,Historical!$B$7:$B$1452,0))=0,"n/a",((INDEX(Historical!$C$7:$C$1452,MATCH(B614,Historical!$B$7:$B$1452,0))/INDEX(Historical!$F$7:$F$1452,MATCH(B614,Historical!$B$7:$B$1452,0)))^(1/3)-1)*100)</f>
        <v>5.1250122777545482</v>
      </c>
      <c r="U614" s="802">
        <f>IF(INDEX(Historical!$I$7:$I$1452,MATCH(B614,Historical!$B$7:$B$1452,0))=0,"n/a",((INDEX(Historical!$C$7:$C$1452,MATCH(B614,Historical!$B$7:$B$1452,0))/INDEX(Historical!$I$7:$I$1452,MATCH(B614,Historical!$B$7:$B$1452,0)))^(1/5)-1)*100)</f>
        <v>5.6562440968709549</v>
      </c>
      <c r="V614" s="802" t="str">
        <f>IF(INDEX(Historical!$O$7:$O$1452,MATCH(B614,Historical!$B$7:$B$1452,0))=0,"n/a",((INDEX(Historical!$C$7:$C$1452,MATCH(B614,Historical!$B$7:$B$1452,0))/INDEX(Historical!$O$7:$O$1452,MATCH(B614,Historical!$B$7:$B$1452,0)))^(1/10)-1)*100)</f>
        <v>n/a</v>
      </c>
      <c r="W614" s="803" t="str">
        <f t="shared" si="158"/>
        <v>n/a</v>
      </c>
      <c r="X614" s="804">
        <f t="shared" si="159"/>
        <v>0.38477850999122143</v>
      </c>
      <c r="Y614" s="759" t="s">
        <v>4072</v>
      </c>
      <c r="Z614" s="745">
        <f t="shared" si="160"/>
        <v>54.822335025380717</v>
      </c>
      <c r="AA614" s="678">
        <f t="shared" si="161"/>
        <v>11.807106598984772</v>
      </c>
      <c r="AB614" s="679">
        <v>3</v>
      </c>
      <c r="AC614" s="959">
        <v>1.97</v>
      </c>
      <c r="AD614" s="959">
        <v>1.27</v>
      </c>
      <c r="AE614" s="959">
        <v>1.65</v>
      </c>
      <c r="AF614" s="959">
        <v>3.67</v>
      </c>
      <c r="AG614" s="959">
        <v>35.5</v>
      </c>
      <c r="AH614" s="959">
        <v>45.7</v>
      </c>
      <c r="AI614" s="959">
        <v>6.1</v>
      </c>
      <c r="AJ614" s="959">
        <v>14.7</v>
      </c>
      <c r="AK614" s="959">
        <v>9.3000000000000007</v>
      </c>
      <c r="AL614" s="969">
        <v>473.11</v>
      </c>
      <c r="AM614" s="964">
        <v>1.6</v>
      </c>
      <c r="AN614" s="959">
        <v>0</v>
      </c>
      <c r="AO614" s="845">
        <f t="shared" si="162"/>
        <v>-1.5076982716752969</v>
      </c>
      <c r="AP614" s="846">
        <f t="shared" si="163"/>
        <v>10.299408327309475</v>
      </c>
      <c r="AQ614" s="680">
        <f t="shared" si="164"/>
        <v>38.775728294530595</v>
      </c>
      <c r="AR614" s="745">
        <f>INDEX(Historical!$C$7:$C$1452,MATCH(B614,Historical!$B$7:$B$1452,0))*IF(AH614="n/a",1.03,IF(AH614&lt;0,1.01,IF(AH614&gt;10,1.1,(1+AH614/100))))</f>
        <v>0.86900000000000011</v>
      </c>
      <c r="AS614" s="678">
        <f t="shared" si="165"/>
        <v>0.92200900000000008</v>
      </c>
      <c r="AT614" s="678">
        <f t="shared" si="170"/>
        <v>1.0077558370000002</v>
      </c>
      <c r="AU614" s="678">
        <f t="shared" si="170"/>
        <v>1.1014771298410002</v>
      </c>
      <c r="AV614" s="678">
        <f t="shared" si="170"/>
        <v>1.2039145029162133</v>
      </c>
      <c r="AW614" s="745">
        <f t="shared" si="166"/>
        <v>5.1041564697572142</v>
      </c>
      <c r="AX614" s="854">
        <f t="shared" si="167"/>
        <v>21.943922913831528</v>
      </c>
      <c r="AY614" s="1090">
        <v>0.66</v>
      </c>
      <c r="AZ614" s="964">
        <v>6.45</v>
      </c>
      <c r="BA614" s="964">
        <v>-59.760000000000005</v>
      </c>
      <c r="BB614" s="964">
        <v>-10.38</v>
      </c>
      <c r="BC614" s="964">
        <v>-33.229999999999997</v>
      </c>
      <c r="BE614" s="701">
        <v>2009</v>
      </c>
      <c r="BF614" s="986" t="e">
        <f>#VALUE!</f>
        <v>#VALUE!</v>
      </c>
      <c r="BG614" s="972">
        <v>29.799999999999997</v>
      </c>
    </row>
    <row r="615" spans="1:59" ht="11.25" customHeight="1" x14ac:dyDescent="0.2">
      <c r="A615" s="566" t="s">
        <v>1566</v>
      </c>
      <c r="B615" s="651" t="s">
        <v>1567</v>
      </c>
      <c r="C615" s="1080" t="s">
        <v>155</v>
      </c>
      <c r="D615" s="1080" t="s">
        <v>4437</v>
      </c>
      <c r="E615" s="835">
        <v>9</v>
      </c>
      <c r="F615" s="554">
        <v>427</v>
      </c>
      <c r="G615" s="554" t="s">
        <v>38</v>
      </c>
      <c r="H615" s="554" t="s">
        <v>38</v>
      </c>
      <c r="I615" s="966">
        <v>43.65</v>
      </c>
      <c r="J615" s="745">
        <f t="shared" si="155"/>
        <v>3.2989690721649487</v>
      </c>
      <c r="K615" s="968">
        <v>0.36</v>
      </c>
      <c r="L615" s="679">
        <v>4</v>
      </c>
      <c r="M615" s="736">
        <f t="shared" si="156"/>
        <v>1.44</v>
      </c>
      <c r="N615" s="644" t="s">
        <v>120</v>
      </c>
      <c r="O615" s="838">
        <v>0.34</v>
      </c>
      <c r="P615" s="958">
        <v>43496</v>
      </c>
      <c r="Q615" s="958">
        <v>43525</v>
      </c>
      <c r="R615" s="736">
        <f t="shared" si="157"/>
        <v>5.8823529411764595</v>
      </c>
      <c r="S615" s="802">
        <f>IF(INDEX(Historical!$D$7:$D$1452,MATCH(B615,Historical!$B$7:$B$1452,0))=0,"n/a",(INDEX(Historical!$C$7:$C$1452,MATCH(B615,Historical!$B$7:$B$1452,0))/INDEX(Historical!$D$7:$D$1452,MATCH(B615,Historical!$B$7:$B$1452,0))-1)*100)</f>
        <v>6.6666666666666652</v>
      </c>
      <c r="T615" s="802">
        <f>IF(INDEX(Historical!$F$7:$F$1452,MATCH(B615,Historical!$B$7:$B$1452,0))=0,"n/a",((INDEX(Historical!$C$7:$C$1452,MATCH(B615,Historical!$B$7:$B$1452,0))/INDEX(Historical!$F$7:$F$1452,MATCH(B615,Historical!$B$7:$B$1452,0)))^(1/3)-1)*100)</f>
        <v>7.1664579674248774</v>
      </c>
      <c r="U615" s="802">
        <f>IF(INDEX(Historical!$I$7:$I$1452,MATCH(B615,Historical!$B$7:$B$1452,0))=0,"n/a",((INDEX(Historical!$C$7:$C$1452,MATCH(B615,Historical!$B$7:$B$1452,0))/INDEX(Historical!$I$7:$I$1452,MATCH(B615,Historical!$B$7:$B$1452,0)))^(1/5)-1)*100)</f>
        <v>7.7818067712725814</v>
      </c>
      <c r="V615" s="802">
        <f>IF(INDEX(Historical!$O$7:$O$1452,MATCH(B615,Historical!$B$7:$B$1452,0))=0,"n/a",((INDEX(Historical!$C$7:$C$1452,MATCH(B615,Historical!$B$7:$B$1452,0))/INDEX(Historical!$O$7:$O$1452,MATCH(B615,Historical!$B$7:$B$1452,0)))^(1/10)-1)*100)</f>
        <v>0.98926189011108168</v>
      </c>
      <c r="W615" s="803">
        <f t="shared" si="158"/>
        <v>7.8662757042008185</v>
      </c>
      <c r="X615" s="804">
        <f t="shared" si="159"/>
        <v>0.74825065108390199</v>
      </c>
      <c r="Y615" s="756"/>
      <c r="Z615" s="745">
        <f t="shared" si="160"/>
        <v>60</v>
      </c>
      <c r="AA615" s="678">
        <f t="shared" si="161"/>
        <v>18.1875</v>
      </c>
      <c r="AB615" s="679">
        <v>12</v>
      </c>
      <c r="AC615" s="959">
        <v>2.4</v>
      </c>
      <c r="AD615" s="959">
        <v>2.4300000000000002</v>
      </c>
      <c r="AE615" s="959">
        <v>4.9000000000000004</v>
      </c>
      <c r="AF615" s="959">
        <v>3.6</v>
      </c>
      <c r="AG615" s="959">
        <v>33.700000000000003</v>
      </c>
      <c r="AH615" s="959">
        <v>68.2</v>
      </c>
      <c r="AI615" s="959">
        <v>2.4</v>
      </c>
      <c r="AJ615" s="959">
        <v>10.4</v>
      </c>
      <c r="AK615" s="959">
        <v>7.48</v>
      </c>
      <c r="AL615" s="969">
        <v>261790.00000000003</v>
      </c>
      <c r="AM615" s="964">
        <v>0.1</v>
      </c>
      <c r="AN615" s="959">
        <v>0.57999999999999996</v>
      </c>
      <c r="AO615" s="845">
        <f t="shared" si="162"/>
        <v>-7.1067241565624695</v>
      </c>
      <c r="AP615" s="846">
        <f t="shared" si="163"/>
        <v>11.080775843437531</v>
      </c>
      <c r="AQ615" s="680">
        <f t="shared" si="164"/>
        <v>70.58722109231978</v>
      </c>
      <c r="AR615" s="745">
        <f>INDEX(Historical!$C$7:$C$1452,MATCH(B615,Historical!$B$7:$B$1452,0))*IF(AH615="n/a",1.03,IF(AH615&lt;0,1.01,IF(AH615&gt;10,1.1,(1+AH615/100))))</f>
        <v>1.4080000000000001</v>
      </c>
      <c r="AS615" s="678">
        <f t="shared" si="165"/>
        <v>1.4417920000000002</v>
      </c>
      <c r="AT615" s="678">
        <f t="shared" si="170"/>
        <v>1.5496380416000002</v>
      </c>
      <c r="AU615" s="678">
        <f t="shared" si="170"/>
        <v>1.6655509671116802</v>
      </c>
      <c r="AV615" s="678">
        <f t="shared" si="170"/>
        <v>1.7901341794516339</v>
      </c>
      <c r="AW615" s="745">
        <f t="shared" si="166"/>
        <v>7.8551151881633148</v>
      </c>
      <c r="AX615" s="854">
        <f t="shared" si="167"/>
        <v>17.995681988919394</v>
      </c>
      <c r="AY615" s="1090">
        <v>0.86</v>
      </c>
      <c r="AZ615" s="964">
        <v>31.480000000000004</v>
      </c>
      <c r="BA615" s="964">
        <v>-6.0699999999999994</v>
      </c>
      <c r="BB615" s="964">
        <v>6.9999999999999993E-2</v>
      </c>
      <c r="BC615" s="964">
        <v>9.5699999999999985</v>
      </c>
      <c r="BE615" s="701">
        <v>2011</v>
      </c>
      <c r="BF615" s="986" t="e">
        <f>#VALUE!</f>
        <v>#VALUE!</v>
      </c>
      <c r="BG615" s="972">
        <v>14.2</v>
      </c>
    </row>
    <row r="616" spans="1:59" s="882" customFormat="1" ht="11.25" customHeight="1" x14ac:dyDescent="0.2">
      <c r="A616" s="740" t="s">
        <v>740</v>
      </c>
      <c r="B616" s="890" t="s">
        <v>741</v>
      </c>
      <c r="C616" s="1080" t="s">
        <v>129</v>
      </c>
      <c r="D616" s="1080" t="s">
        <v>127</v>
      </c>
      <c r="E616" s="862">
        <v>11</v>
      </c>
      <c r="F616" s="554">
        <v>313</v>
      </c>
      <c r="G616" s="1179" t="s">
        <v>116</v>
      </c>
      <c r="H616" s="1179" t="s">
        <v>116</v>
      </c>
      <c r="I616" s="863">
        <v>66.760000000000005</v>
      </c>
      <c r="J616" s="864">
        <f t="shared" si="155"/>
        <v>6.8304373876572786</v>
      </c>
      <c r="K616" s="865">
        <v>1.1399999999999999</v>
      </c>
      <c r="L616" s="866">
        <v>4</v>
      </c>
      <c r="M616" s="867">
        <f t="shared" si="156"/>
        <v>4.5599999999999996</v>
      </c>
      <c r="N616" s="868" t="s">
        <v>112</v>
      </c>
      <c r="O616" s="869">
        <v>1.07</v>
      </c>
      <c r="P616" s="870">
        <v>43272</v>
      </c>
      <c r="Q616" s="870">
        <v>43292</v>
      </c>
      <c r="R616" s="867">
        <f t="shared" si="157"/>
        <v>6.5420560747663394</v>
      </c>
      <c r="S616" s="802">
        <f>IF(INDEX(Historical!$D$7:$D$1452,MATCH(B616,Historical!$B$7:$B$1452,0))=0,"n/a",(INDEX(Historical!$C$7:$C$1452,MATCH(B616,Historical!$B$7:$B$1452,0))/INDEX(Historical!$D$7:$D$1452,MATCH(B616,Historical!$B$7:$B$1452,0))-1)*100)</f>
        <v>2.1951219512195363</v>
      </c>
      <c r="T616" s="802">
        <f>IF(INDEX(Historical!$F$7:$F$1452,MATCH(B616,Historical!$B$7:$B$1452,0))=0,"n/a",((INDEX(Historical!$C$7:$C$1452,MATCH(B616,Historical!$B$7:$B$1452,0))/INDEX(Historical!$F$7:$F$1452,MATCH(B616,Historical!$B$7:$B$1452,0)))^(1/3)-1)*100)</f>
        <v>2.5952921378319171</v>
      </c>
      <c r="U616" s="802">
        <f>IF(INDEX(Historical!$I$7:$I$1452,MATCH(B616,Historical!$B$7:$B$1452,0))=0,"n/a",((INDEX(Historical!$C$7:$C$1452,MATCH(B616,Historical!$B$7:$B$1452,0))/INDEX(Historical!$I$7:$I$1452,MATCH(B616,Historical!$B$7:$B$1452,0)))^(1/5)-1)*100)</f>
        <v>5.8048042575878256</v>
      </c>
      <c r="V616" s="802" t="str">
        <f>IF(INDEX(Historical!$O$7:$O$1452,MATCH(B616,Historical!$B$7:$B$1452,0))=0,"n/a",((INDEX(Historical!$C$7:$C$1452,MATCH(B616,Historical!$B$7:$B$1452,0))/INDEX(Historical!$O$7:$O$1452,MATCH(B616,Historical!$B$7:$B$1452,0)))^(1/10)-1)*100)</f>
        <v>n/a</v>
      </c>
      <c r="W616" s="871" t="str">
        <f t="shared" si="158"/>
        <v>n/a</v>
      </c>
      <c r="X616" s="872" t="str">
        <f t="shared" si="159"/>
        <v>n/a</v>
      </c>
      <c r="Y616" s="890"/>
      <c r="Z616" s="864">
        <f t="shared" si="160"/>
        <v>85.553470919324567</v>
      </c>
      <c r="AA616" s="874">
        <f t="shared" si="161"/>
        <v>12.52532833020638</v>
      </c>
      <c r="AB616" s="866">
        <v>12</v>
      </c>
      <c r="AC616" s="875">
        <v>5.33</v>
      </c>
      <c r="AD616" s="875">
        <v>1.77</v>
      </c>
      <c r="AE616" s="875">
        <v>3.42</v>
      </c>
      <c r="AF616" s="875" t="s">
        <v>138</v>
      </c>
      <c r="AG616" s="875">
        <v>-55.600000000000009</v>
      </c>
      <c r="AH616" s="875">
        <v>9.5</v>
      </c>
      <c r="AI616" s="875">
        <v>5.25</v>
      </c>
      <c r="AJ616" s="875">
        <v>-1</v>
      </c>
      <c r="AK616" s="875">
        <v>7.0900000000000007</v>
      </c>
      <c r="AL616" s="876">
        <v>104160</v>
      </c>
      <c r="AM616" s="877">
        <v>0.16999999999999998</v>
      </c>
      <c r="AN616" s="875" t="s">
        <v>138</v>
      </c>
      <c r="AO616" s="878">
        <f t="shared" si="162"/>
        <v>0.10991331503872459</v>
      </c>
      <c r="AP616" s="879">
        <f t="shared" si="163"/>
        <v>12.635241645245104</v>
      </c>
      <c r="AQ616" s="880" t="str">
        <f t="shared" si="164"/>
        <v>n/a</v>
      </c>
      <c r="AR616" s="745">
        <f>INDEX(Historical!$C$7:$C$1452,MATCH(B616,Historical!$B$7:$B$1452,0))*IF(AH616="n/a",1.03,IF(AH616&lt;0,1.01,IF(AH616&gt;10,1.1,(1+AH616/100))))</f>
        <v>4.58805</v>
      </c>
      <c r="AS616" s="874">
        <f t="shared" si="165"/>
        <v>4.8289226249999997</v>
      </c>
      <c r="AT616" s="874">
        <f t="shared" si="170"/>
        <v>5.1712932391124991</v>
      </c>
      <c r="AU616" s="874">
        <f t="shared" si="170"/>
        <v>5.5379379297655751</v>
      </c>
      <c r="AV616" s="874">
        <f t="shared" si="170"/>
        <v>5.9305777289859538</v>
      </c>
      <c r="AW616" s="864">
        <f t="shared" si="166"/>
        <v>26.056781522864028</v>
      </c>
      <c r="AX616" s="881">
        <f t="shared" si="167"/>
        <v>39.030529542935923</v>
      </c>
      <c r="AY616" s="1091">
        <v>0.93</v>
      </c>
      <c r="AZ616" s="877">
        <v>3.2300000000000004</v>
      </c>
      <c r="BA616" s="877">
        <v>-39.989999999999995</v>
      </c>
      <c r="BB616" s="877">
        <v>-20.39</v>
      </c>
      <c r="BC616" s="877">
        <v>-20.96</v>
      </c>
      <c r="BD616" s="1007"/>
      <c r="BE616" s="701">
        <v>2008</v>
      </c>
      <c r="BF616" s="986" t="e">
        <f>#VALUE!</f>
        <v>#VALUE!</v>
      </c>
      <c r="BG616" s="938">
        <v>16.100000000000001</v>
      </c>
    </row>
    <row r="617" spans="1:59" ht="11.25" customHeight="1" x14ac:dyDescent="0.2">
      <c r="A617" s="645" t="s">
        <v>1568</v>
      </c>
      <c r="B617" s="651" t="s">
        <v>1569</v>
      </c>
      <c r="C617" s="1080" t="s">
        <v>180</v>
      </c>
      <c r="D617" s="1080" t="s">
        <v>4425</v>
      </c>
      <c r="E617" s="835">
        <v>7</v>
      </c>
      <c r="F617" s="554">
        <v>604</v>
      </c>
      <c r="G617" s="554" t="s">
        <v>38</v>
      </c>
      <c r="H617" s="554" t="s">
        <v>38</v>
      </c>
      <c r="I617" s="966">
        <v>86.15</v>
      </c>
      <c r="J617" s="745">
        <f t="shared" si="155"/>
        <v>3.7144515380150898</v>
      </c>
      <c r="K617" s="968">
        <v>0.8</v>
      </c>
      <c r="L617" s="679">
        <v>4</v>
      </c>
      <c r="M617" s="736">
        <f t="shared" si="156"/>
        <v>3.2</v>
      </c>
      <c r="N617" s="644" t="s">
        <v>120</v>
      </c>
      <c r="O617" s="838">
        <v>0.7</v>
      </c>
      <c r="P617" s="958">
        <v>43238</v>
      </c>
      <c r="Q617" s="958">
        <v>43252</v>
      </c>
      <c r="R617" s="736">
        <f t="shared" si="157"/>
        <v>14.285714285714299</v>
      </c>
      <c r="S617" s="802">
        <f>IF(INDEX(Historical!$D$7:$D$1452,MATCH(B617,Historical!$B$7:$B$1452,0))=0,"n/a",(INDEX(Historical!$C$7:$C$1452,MATCH(B617,Historical!$B$7:$B$1452,0))/INDEX(Historical!$D$7:$D$1452,MATCH(B617,Historical!$B$7:$B$1452,0))-1)*100)</f>
        <v>11.428571428571409</v>
      </c>
      <c r="T617" s="802">
        <f>IF(INDEX(Historical!$F$7:$F$1452,MATCH(B617,Historical!$B$7:$B$1452,0))=0,"n/a",((INDEX(Historical!$C$7:$C$1452,MATCH(B617,Historical!$B$7:$B$1452,0))/INDEX(Historical!$F$7:$F$1452,MATCH(B617,Historical!$B$7:$B$1452,0)))^(1/3)-1)*100)</f>
        <v>13.040381433805548</v>
      </c>
      <c r="U617" s="802">
        <f>IF(INDEX(Historical!$I$7:$I$1452,MATCH(B617,Historical!$B$7:$B$1452,0))=0,"n/a",((INDEX(Historical!$C$7:$C$1452,MATCH(B617,Historical!$B$7:$B$1452,0))/INDEX(Historical!$I$7:$I$1452,MATCH(B617,Historical!$B$7:$B$1452,0)))^(1/5)-1)*100)</f>
        <v>43.413497286213556</v>
      </c>
      <c r="V617" s="802" t="str">
        <f>IF(INDEX(Historical!$O$7:$O$1452,MATCH(B617,Historical!$B$7:$B$1452,0))=0,"n/a",((INDEX(Historical!$C$7:$C$1452,MATCH(B617,Historical!$B$7:$B$1452,0))/INDEX(Historical!$O$7:$O$1452,MATCH(B617,Historical!$B$7:$B$1452,0)))^(1/10)-1)*100)</f>
        <v>n/a</v>
      </c>
      <c r="W617" s="803" t="str">
        <f t="shared" si="158"/>
        <v>n/a</v>
      </c>
      <c r="X617" s="804" t="str">
        <f t="shared" si="159"/>
        <v>n/a</v>
      </c>
      <c r="Y617" s="967"/>
      <c r="Z617" s="745">
        <f t="shared" si="160"/>
        <v>40.404040404040408</v>
      </c>
      <c r="AA617" s="678">
        <f t="shared" si="161"/>
        <v>10.877525252525253</v>
      </c>
      <c r="AB617" s="679">
        <v>12</v>
      </c>
      <c r="AC617" s="959">
        <v>7.92</v>
      </c>
      <c r="AD617" s="959">
        <v>0.26</v>
      </c>
      <c r="AE617" s="959">
        <v>0.37</v>
      </c>
      <c r="AF617" s="959">
        <v>1.72</v>
      </c>
      <c r="AG617" s="959">
        <v>28.199999999999996</v>
      </c>
      <c r="AH617" s="959">
        <v>56.999999999999993</v>
      </c>
      <c r="AI617" s="959">
        <v>7.33</v>
      </c>
      <c r="AJ617" s="959">
        <v>-6.4</v>
      </c>
      <c r="AK617" s="959">
        <v>42.059999999999995</v>
      </c>
      <c r="AL617" s="969">
        <v>41690</v>
      </c>
      <c r="AM617" s="964">
        <v>0.1</v>
      </c>
      <c r="AN617" s="959">
        <v>0.49</v>
      </c>
      <c r="AO617" s="845">
        <f t="shared" si="162"/>
        <v>36.250423571703394</v>
      </c>
      <c r="AP617" s="846">
        <f t="shared" si="163"/>
        <v>47.127948824228646</v>
      </c>
      <c r="AQ617" s="680">
        <f t="shared" si="164"/>
        <v>-8.8119319834163647</v>
      </c>
      <c r="AR617" s="745">
        <f>INDEX(Historical!$C$7:$C$1452,MATCH(B617,Historical!$B$7:$B$1452,0))*IF(AH617="n/a",1.03,IF(AH617&lt;0,1.01,IF(AH617&gt;10,1.1,(1+AH617/100))))</f>
        <v>3.0029999999999997</v>
      </c>
      <c r="AS617" s="678">
        <f t="shared" si="165"/>
        <v>3.2231198999999995</v>
      </c>
      <c r="AT617" s="678">
        <f t="shared" si="170"/>
        <v>3.5454318899999997</v>
      </c>
      <c r="AU617" s="678">
        <f t="shared" si="170"/>
        <v>3.8999750789999998</v>
      </c>
      <c r="AV617" s="678">
        <f t="shared" si="170"/>
        <v>4.2899725869000003</v>
      </c>
      <c r="AW617" s="745">
        <f t="shared" si="166"/>
        <v>17.961499455899997</v>
      </c>
      <c r="AX617" s="854">
        <f t="shared" si="167"/>
        <v>20.849099774695294</v>
      </c>
      <c r="AY617" s="1090">
        <v>0.92</v>
      </c>
      <c r="AZ617" s="964">
        <v>9.83</v>
      </c>
      <c r="BA617" s="964">
        <v>-30.509999999999998</v>
      </c>
      <c r="BB617" s="964">
        <v>-8.3699999999999992</v>
      </c>
      <c r="BC617" s="964">
        <v>-20.21</v>
      </c>
      <c r="BE617" s="701">
        <v>2012</v>
      </c>
      <c r="BF617" s="986" t="e">
        <f>#VALUE!</f>
        <v>#VALUE!</v>
      </c>
      <c r="BG617" s="972">
        <v>12.1</v>
      </c>
    </row>
    <row r="618" spans="1:59" ht="11.25" customHeight="1" x14ac:dyDescent="0.2">
      <c r="A618" s="645" t="s">
        <v>1570</v>
      </c>
      <c r="B618" s="651" t="s">
        <v>1571</v>
      </c>
      <c r="C618" s="1080" t="s">
        <v>180</v>
      </c>
      <c r="D618" s="1080" t="s">
        <v>4425</v>
      </c>
      <c r="E618" s="835">
        <v>6</v>
      </c>
      <c r="F618" s="554">
        <v>743</v>
      </c>
      <c r="G618" s="554" t="s">
        <v>107</v>
      </c>
      <c r="H618" s="554" t="s">
        <v>107</v>
      </c>
      <c r="I618" s="966">
        <v>42.11</v>
      </c>
      <c r="J618" s="745">
        <f t="shared" si="155"/>
        <v>7.5231536452149141</v>
      </c>
      <c r="K618" s="968">
        <v>0.79200000000000004</v>
      </c>
      <c r="L618" s="679">
        <v>4</v>
      </c>
      <c r="M618" s="736">
        <f t="shared" si="156"/>
        <v>3.1680000000000001</v>
      </c>
      <c r="N618" s="644" t="s">
        <v>563</v>
      </c>
      <c r="O618" s="838">
        <v>0.752</v>
      </c>
      <c r="P618" s="958">
        <v>43403</v>
      </c>
      <c r="Q618" s="958">
        <v>43417</v>
      </c>
      <c r="R618" s="736">
        <f t="shared" si="157"/>
        <v>5.319148936170218</v>
      </c>
      <c r="S618" s="802">
        <f>IF(INDEX(Historical!$D$7:$D$1452,MATCH(B618,Historical!$B$7:$B$1452,0))=0,"n/a",(INDEX(Historical!$C$7:$C$1452,MATCH(B618,Historical!$B$7:$B$1452,0))/INDEX(Historical!$D$7:$D$1452,MATCH(B618,Historical!$B$7:$B$1452,0))-1)*100)</f>
        <v>21.772151898734183</v>
      </c>
      <c r="T618" s="802">
        <f>IF(INDEX(Historical!$F$7:$F$1452,MATCH(B618,Historical!$B$7:$B$1452,0))=0,"n/a",((INDEX(Historical!$C$7:$C$1452,MATCH(B618,Historical!$B$7:$B$1452,0))/INDEX(Historical!$F$7:$F$1452,MATCH(B618,Historical!$B$7:$B$1452,0)))^(1/3)-1)*100)</f>
        <v>29.08955163821485</v>
      </c>
      <c r="U618" s="802" t="str">
        <f>IF(INDEX(Historical!$I$7:$I$1452,MATCH(B618,Historical!$B$7:$B$1452,0))=0,"n/a",((INDEX(Historical!$C$7:$C$1452,MATCH(B618,Historical!$B$7:$B$1452,0))/INDEX(Historical!$I$7:$I$1452,MATCH(B618,Historical!$B$7:$B$1452,0)))^(1/5)-1)*100)</f>
        <v>n/a</v>
      </c>
      <c r="V618" s="802" t="str">
        <f>IF(INDEX(Historical!$O$7:$O$1452,MATCH(B618,Historical!$B$7:$B$1452,0))=0,"n/a",((INDEX(Historical!$C$7:$C$1452,MATCH(B618,Historical!$B$7:$B$1452,0))/INDEX(Historical!$O$7:$O$1452,MATCH(B618,Historical!$B$7:$B$1452,0)))^(1/10)-1)*100)</f>
        <v>n/a</v>
      </c>
      <c r="W618" s="803" t="str">
        <f t="shared" si="158"/>
        <v>n/a</v>
      </c>
      <c r="X618" s="804" t="str">
        <f t="shared" si="159"/>
        <v>n/a</v>
      </c>
      <c r="Y618" s="967" t="s">
        <v>4072</v>
      </c>
      <c r="Z618" s="745">
        <f t="shared" si="160"/>
        <v>85.853658536585371</v>
      </c>
      <c r="AA618" s="678">
        <f t="shared" si="161"/>
        <v>11.411924119241192</v>
      </c>
      <c r="AB618" s="679">
        <v>12</v>
      </c>
      <c r="AC618" s="959">
        <v>3.69</v>
      </c>
      <c r="AD618" s="959">
        <v>0.68</v>
      </c>
      <c r="AE618" s="959">
        <v>4.84</v>
      </c>
      <c r="AF618" s="959">
        <v>1.72</v>
      </c>
      <c r="AG618" s="959">
        <v>16.7</v>
      </c>
      <c r="AH618" s="959">
        <v>18.099999999999998</v>
      </c>
      <c r="AI618" s="959">
        <v>-2.0299999999999998</v>
      </c>
      <c r="AJ618" s="959">
        <v>32.190000000000005</v>
      </c>
      <c r="AK618" s="959">
        <v>16.869999999999997</v>
      </c>
      <c r="AL618" s="969">
        <v>5420</v>
      </c>
      <c r="AM618" s="964">
        <v>55.71</v>
      </c>
      <c r="AN618" s="959">
        <v>0.97</v>
      </c>
      <c r="AO618" s="845" t="str">
        <f t="shared" si="162"/>
        <v>n/a</v>
      </c>
      <c r="AP618" s="846" t="str">
        <f t="shared" si="163"/>
        <v>n/a</v>
      </c>
      <c r="AQ618" s="680">
        <f t="shared" si="164"/>
        <v>-6.5988116061926672</v>
      </c>
      <c r="AR618" s="745">
        <f>INDEX(Historical!$C$7:$C$1452,MATCH(B618,Historical!$B$7:$B$1452,0))*IF(AH618="n/a",1.03,IF(AH618&lt;0,1.01,IF(AH618&gt;10,1.1,(1+AH618/100))))</f>
        <v>2.6455000000000006</v>
      </c>
      <c r="AS618" s="678">
        <f t="shared" si="165"/>
        <v>2.6719550000000005</v>
      </c>
      <c r="AT618" s="678">
        <f t="shared" si="170"/>
        <v>2.9391505000000007</v>
      </c>
      <c r="AU618" s="678">
        <f t="shared" si="170"/>
        <v>3.233065550000001</v>
      </c>
      <c r="AV618" s="678">
        <f t="shared" si="170"/>
        <v>3.5563721050000012</v>
      </c>
      <c r="AW618" s="745">
        <f t="shared" si="166"/>
        <v>15.046043155000003</v>
      </c>
      <c r="AX618" s="854">
        <f t="shared" si="167"/>
        <v>35.730332830681554</v>
      </c>
      <c r="AY618" s="1090">
        <v>1.04</v>
      </c>
      <c r="AZ618" s="964">
        <v>3.3099999999999996</v>
      </c>
      <c r="BA618" s="964">
        <v>-25.44</v>
      </c>
      <c r="BB618" s="964">
        <v>-11.62</v>
      </c>
      <c r="BC618" s="964">
        <v>-16.36</v>
      </c>
      <c r="BE618" s="701">
        <v>2013</v>
      </c>
      <c r="BF618" s="986" t="e">
        <f>#VALUE!</f>
        <v>#VALUE!</v>
      </c>
      <c r="BG618" s="972">
        <v>8.7999999999999989</v>
      </c>
    </row>
    <row r="619" spans="1:59" ht="11.25" customHeight="1" x14ac:dyDescent="0.2">
      <c r="A619" s="566" t="s">
        <v>1572</v>
      </c>
      <c r="B619" s="651" t="s">
        <v>1573</v>
      </c>
      <c r="C619" s="1080" t="s">
        <v>109</v>
      </c>
      <c r="D619" s="1080" t="s">
        <v>4427</v>
      </c>
      <c r="E619" s="835">
        <v>7</v>
      </c>
      <c r="F619" s="554">
        <v>644</v>
      </c>
      <c r="G619" s="554" t="s">
        <v>107</v>
      </c>
      <c r="H619" s="554" t="s">
        <v>107</v>
      </c>
      <c r="I619" s="966">
        <v>27.45</v>
      </c>
      <c r="J619" s="745">
        <f t="shared" si="155"/>
        <v>1.8214936247723135</v>
      </c>
      <c r="K619" s="968">
        <v>0.125</v>
      </c>
      <c r="L619" s="679">
        <v>4</v>
      </c>
      <c r="M619" s="736">
        <f t="shared" si="156"/>
        <v>0.5</v>
      </c>
      <c r="N619" s="644" t="s">
        <v>1007</v>
      </c>
      <c r="O619" s="838">
        <v>0.11</v>
      </c>
      <c r="P619" s="958">
        <v>43455</v>
      </c>
      <c r="Q619" s="958">
        <v>43441</v>
      </c>
      <c r="R619" s="736">
        <f t="shared" si="157"/>
        <v>13.636363636363635</v>
      </c>
      <c r="S619" s="802">
        <f>IF(INDEX(Historical!$D$7:$D$1452,MATCH(B619,Historical!$B$7:$B$1452,0))=0,"n/a",(INDEX(Historical!$C$7:$C$1452,MATCH(B619,Historical!$B$7:$B$1452,0))/INDEX(Historical!$D$7:$D$1452,MATCH(B619,Historical!$B$7:$B$1452,0))-1)*100)</f>
        <v>5.2631578947368363</v>
      </c>
      <c r="T619" s="802">
        <f>IF(INDEX(Historical!$F$7:$F$1452,MATCH(B619,Historical!$B$7:$B$1452,0))=0,"n/a",((INDEX(Historical!$C$7:$C$1452,MATCH(B619,Historical!$B$7:$B$1452,0))/INDEX(Historical!$F$7:$F$1452,MATCH(B619,Historical!$B$7:$B$1452,0)))^(1/3)-1)*100)</f>
        <v>7.7217345015941907</v>
      </c>
      <c r="U619" s="802">
        <f>IF(INDEX(Historical!$I$7:$I$1452,MATCH(B619,Historical!$B$7:$B$1452,0))=0,"n/a",((INDEX(Historical!$C$7:$C$1452,MATCH(B619,Historical!$B$7:$B$1452,0))/INDEX(Historical!$I$7:$I$1452,MATCH(B619,Historical!$B$7:$B$1452,0)))^(1/5)-1)*100)</f>
        <v>51.571656651039802</v>
      </c>
      <c r="V619" s="802">
        <f>IF(INDEX(Historical!$O$7:$O$1452,MATCH(B619,Historical!$B$7:$B$1452,0))=0,"n/a",((INDEX(Historical!$C$7:$C$1452,MATCH(B619,Historical!$B$7:$B$1452,0))/INDEX(Historical!$O$7:$O$1452,MATCH(B619,Historical!$B$7:$B$1452,0)))^(1/10)-1)*100)</f>
        <v>-3.9735499207781966</v>
      </c>
      <c r="W619" s="803" t="str">
        <f t="shared" si="158"/>
        <v>n/a</v>
      </c>
      <c r="X619" s="804" t="str">
        <f t="shared" si="159"/>
        <v>n/a</v>
      </c>
      <c r="Y619" s="759" t="s">
        <v>4072</v>
      </c>
      <c r="Z619" s="745" t="str">
        <f t="shared" si="160"/>
        <v>n/a</v>
      </c>
      <c r="AA619" s="678" t="str">
        <f t="shared" si="161"/>
        <v>n/a</v>
      </c>
      <c r="AB619" s="679">
        <v>12</v>
      </c>
      <c r="AC619" s="959" t="s">
        <v>138</v>
      </c>
      <c r="AD619" s="959" t="s">
        <v>138</v>
      </c>
      <c r="AE619" s="959" t="s">
        <v>138</v>
      </c>
      <c r="AF619" s="959" t="s">
        <v>138</v>
      </c>
      <c r="AG619" s="959" t="s">
        <v>138</v>
      </c>
      <c r="AH619" s="959" t="s">
        <v>138</v>
      </c>
      <c r="AI619" s="959" t="s">
        <v>138</v>
      </c>
      <c r="AJ619" s="959" t="s">
        <v>138</v>
      </c>
      <c r="AK619" s="959" t="s">
        <v>138</v>
      </c>
      <c r="AL619" s="969" t="s">
        <v>138</v>
      </c>
      <c r="AM619" s="964" t="s">
        <v>138</v>
      </c>
      <c r="AN619" s="959" t="s">
        <v>138</v>
      </c>
      <c r="AO619" s="845" t="str">
        <f t="shared" si="162"/>
        <v>n/a</v>
      </c>
      <c r="AP619" s="846">
        <f t="shared" si="163"/>
        <v>53.393150275812118</v>
      </c>
      <c r="AQ619" s="680" t="str">
        <f t="shared" si="164"/>
        <v>n/a</v>
      </c>
      <c r="AR619" s="745">
        <f>INDEX(Historical!$C$7:$C$1452,MATCH(B619,Historical!$B$7:$B$1452,0))*IF(AH619="n/a",1.03,IF(AH619&lt;0,1.01,IF(AH619&gt;10,1.1,(1+AH619/100))))</f>
        <v>0.41200000000000003</v>
      </c>
      <c r="AS619" s="678">
        <f t="shared" si="165"/>
        <v>0.42436000000000007</v>
      </c>
      <c r="AT619" s="678">
        <f t="shared" si="170"/>
        <v>0.43709080000000006</v>
      </c>
      <c r="AU619" s="678">
        <f t="shared" si="170"/>
        <v>0.45020352400000008</v>
      </c>
      <c r="AV619" s="678">
        <f t="shared" si="170"/>
        <v>0.46370962972000007</v>
      </c>
      <c r="AW619" s="745">
        <f t="shared" si="166"/>
        <v>2.1873639537200003</v>
      </c>
      <c r="AX619" s="854">
        <f t="shared" si="167"/>
        <v>7.9685389935154838</v>
      </c>
      <c r="AY619" s="1090" t="s">
        <v>138</v>
      </c>
      <c r="AZ619" s="964" t="s">
        <v>138</v>
      </c>
      <c r="BA619" s="964" t="s">
        <v>138</v>
      </c>
      <c r="BB619" s="964" t="s">
        <v>138</v>
      </c>
      <c r="BC619" s="964" t="s">
        <v>138</v>
      </c>
      <c r="BD619" s="1006" t="s">
        <v>4351</v>
      </c>
      <c r="BE619" s="701">
        <v>2012</v>
      </c>
      <c r="BF619" s="986" t="e">
        <f>#VALUE!</f>
        <v>#VALUE!</v>
      </c>
      <c r="BG619" s="972" t="s">
        <v>138</v>
      </c>
    </row>
    <row r="620" spans="1:59" ht="11.25" customHeight="1" x14ac:dyDescent="0.2">
      <c r="A620" s="645" t="s">
        <v>1576</v>
      </c>
      <c r="B620" s="651" t="s">
        <v>1577</v>
      </c>
      <c r="C620" s="1080" t="s">
        <v>132</v>
      </c>
      <c r="D620" s="1080" t="s">
        <v>4417</v>
      </c>
      <c r="E620" s="835">
        <v>7</v>
      </c>
      <c r="F620" s="554">
        <v>642</v>
      </c>
      <c r="G620" s="554" t="s">
        <v>38</v>
      </c>
      <c r="H620" s="554" t="s">
        <v>38</v>
      </c>
      <c r="I620" s="966">
        <v>85.2</v>
      </c>
      <c r="J620" s="745">
        <f t="shared" si="155"/>
        <v>3.464788732394366</v>
      </c>
      <c r="K620" s="968">
        <v>0.73799999999999999</v>
      </c>
      <c r="L620" s="679">
        <v>4</v>
      </c>
      <c r="M620" s="736">
        <f t="shared" si="156"/>
        <v>2.952</v>
      </c>
      <c r="N620" s="644" t="s">
        <v>120</v>
      </c>
      <c r="O620" s="838">
        <v>0.69499999999999995</v>
      </c>
      <c r="P620" s="958">
        <v>43404</v>
      </c>
      <c r="Q620" s="958">
        <v>43437</v>
      </c>
      <c r="R620" s="736">
        <f t="shared" si="157"/>
        <v>6.1870503597122362</v>
      </c>
      <c r="S620" s="802">
        <f>IF(INDEX(Historical!$D$7:$D$1452,MATCH(B620,Historical!$B$7:$B$1452,0))=0,"n/a",(INDEX(Historical!$C$7:$C$1452,MATCH(B620,Historical!$B$7:$B$1452,0))/INDEX(Historical!$D$7:$D$1452,MATCH(B620,Historical!$B$7:$B$1452,0))-1)*100)</f>
        <v>5.1383399209486313</v>
      </c>
      <c r="T620" s="802">
        <f>IF(INDEX(Historical!$F$7:$F$1452,MATCH(B620,Historical!$B$7:$B$1452,0))=0,"n/a",((INDEX(Historical!$C$7:$C$1452,MATCH(B620,Historical!$B$7:$B$1452,0))/INDEX(Historical!$F$7:$F$1452,MATCH(B620,Historical!$B$7:$B$1452,0)))^(1/3)-1)*100)</f>
        <v>5.0046920311471954</v>
      </c>
      <c r="U620" s="802">
        <f>IF(INDEX(Historical!$I$7:$I$1452,MATCH(B620,Historical!$B$7:$B$1452,0))=0,"n/a",((INDEX(Historical!$C$7:$C$1452,MATCH(B620,Historical!$B$7:$B$1452,0))/INDEX(Historical!$I$7:$I$1452,MATCH(B620,Historical!$B$7:$B$1452,0)))^(1/5)-1)*100)</f>
        <v>4.642752601986877</v>
      </c>
      <c r="V620" s="802">
        <f>IF(INDEX(Historical!$O$7:$O$1452,MATCH(B620,Historical!$B$7:$B$1452,0))=0,"n/a",((INDEX(Historical!$C$7:$C$1452,MATCH(B620,Historical!$B$7:$B$1452,0))/INDEX(Historical!$O$7:$O$1452,MATCH(B620,Historical!$B$7:$B$1452,0)))^(1/10)-1)*100)</f>
        <v>2.3920490704586683</v>
      </c>
      <c r="W620" s="803">
        <f t="shared" si="158"/>
        <v>1.9409102678218231</v>
      </c>
      <c r="X620" s="804">
        <f t="shared" si="159"/>
        <v>0.96724012541393278</v>
      </c>
      <c r="Y620" s="748"/>
      <c r="Z620" s="745">
        <f t="shared" si="160"/>
        <v>64.313725490196077</v>
      </c>
      <c r="AA620" s="678">
        <f t="shared" si="161"/>
        <v>18.562091503267975</v>
      </c>
      <c r="AB620" s="679">
        <v>12</v>
      </c>
      <c r="AC620" s="959">
        <v>4.59</v>
      </c>
      <c r="AD620" s="959">
        <v>4.5199999999999996</v>
      </c>
      <c r="AE620" s="959">
        <v>2.73</v>
      </c>
      <c r="AF620" s="959">
        <v>1.78</v>
      </c>
      <c r="AG620" s="959">
        <v>9.9</v>
      </c>
      <c r="AH620" s="959">
        <v>12.3</v>
      </c>
      <c r="AI620" s="959">
        <v>7.7200000000000006</v>
      </c>
      <c r="AJ620" s="959">
        <v>4.8</v>
      </c>
      <c r="AK620" s="959">
        <v>4.1099999999999994</v>
      </c>
      <c r="AL620" s="969">
        <v>10090</v>
      </c>
      <c r="AM620" s="964">
        <v>0.1</v>
      </c>
      <c r="AN620" s="959">
        <v>0.97</v>
      </c>
      <c r="AO620" s="845">
        <f t="shared" si="162"/>
        <v>-10.454550168886733</v>
      </c>
      <c r="AP620" s="846">
        <f t="shared" si="163"/>
        <v>8.1075413343812421</v>
      </c>
      <c r="AQ620" s="680">
        <f t="shared" si="164"/>
        <v>21.180348380818103</v>
      </c>
      <c r="AR620" s="745">
        <f>INDEX(Historical!$C$7:$C$1452,MATCH(B620,Historical!$B$7:$B$1452,0))*IF(AH620="n/a",1.03,IF(AH620&lt;0,1.01,IF(AH620&gt;10,1.1,(1+AH620/100))))</f>
        <v>2.9260000000000006</v>
      </c>
      <c r="AS620" s="678">
        <f t="shared" si="165"/>
        <v>3.1518872000000004</v>
      </c>
      <c r="AT620" s="678">
        <f t="shared" si="170"/>
        <v>3.2814297639200003</v>
      </c>
      <c r="AU620" s="678">
        <f t="shared" si="170"/>
        <v>3.4162965272171122</v>
      </c>
      <c r="AV620" s="678">
        <f t="shared" si="170"/>
        <v>3.5567063144857354</v>
      </c>
      <c r="AW620" s="745">
        <f t="shared" si="166"/>
        <v>16.332319805622848</v>
      </c>
      <c r="AX620" s="854">
        <f t="shared" si="167"/>
        <v>19.169389443219305</v>
      </c>
      <c r="AY620" s="1090">
        <v>0.09</v>
      </c>
      <c r="AZ620" s="964">
        <v>16.05</v>
      </c>
      <c r="BA620" s="964">
        <v>-8.0299999999999994</v>
      </c>
      <c r="BB620" s="964">
        <v>-2.42</v>
      </c>
      <c r="BC620" s="964">
        <v>4.75</v>
      </c>
      <c r="BE620" s="701">
        <v>2013</v>
      </c>
      <c r="BF620" s="986" t="e">
        <f>#VALUE!</f>
        <v>#VALUE!</v>
      </c>
      <c r="BG620" s="972">
        <v>2.9000000000000004</v>
      </c>
    </row>
    <row r="621" spans="1:59" ht="11.25" customHeight="1" x14ac:dyDescent="0.2">
      <c r="A621" s="645" t="s">
        <v>1578</v>
      </c>
      <c r="B621" s="651" t="s">
        <v>1579</v>
      </c>
      <c r="C621" s="1080" t="s">
        <v>109</v>
      </c>
      <c r="D621" s="1080" t="s">
        <v>4427</v>
      </c>
      <c r="E621" s="835">
        <v>9</v>
      </c>
      <c r="F621" s="554">
        <v>363</v>
      </c>
      <c r="G621" s="554" t="s">
        <v>107</v>
      </c>
      <c r="H621" s="554" t="s">
        <v>107</v>
      </c>
      <c r="I621" s="966">
        <v>29.15</v>
      </c>
      <c r="J621" s="745">
        <f t="shared" si="155"/>
        <v>2.8816466552315609</v>
      </c>
      <c r="K621" s="968">
        <v>0.21</v>
      </c>
      <c r="L621" s="679">
        <v>4</v>
      </c>
      <c r="M621" s="736">
        <f t="shared" si="156"/>
        <v>0.84</v>
      </c>
      <c r="N621" s="644" t="s">
        <v>322</v>
      </c>
      <c r="O621" s="838">
        <v>0.2</v>
      </c>
      <c r="P621" s="958">
        <v>43178</v>
      </c>
      <c r="Q621" s="958">
        <v>43189</v>
      </c>
      <c r="R621" s="736">
        <f t="shared" si="157"/>
        <v>4.9999999999999902</v>
      </c>
      <c r="S621" s="802">
        <f>IF(INDEX(Historical!$D$7:$D$1452,MATCH(B621,Historical!$B$7:$B$1452,0))=0,"n/a",(INDEX(Historical!$C$7:$C$1452,MATCH(B621,Historical!$B$7:$B$1452,0))/INDEX(Historical!$D$7:$D$1452,MATCH(B621,Historical!$B$7:$B$1452,0))-1)*100)</f>
        <v>5.2631578947368363</v>
      </c>
      <c r="T621" s="802">
        <f>IF(INDEX(Historical!$F$7:$F$1452,MATCH(B621,Historical!$B$7:$B$1452,0))=0,"n/a",((INDEX(Historical!$C$7:$C$1452,MATCH(B621,Historical!$B$7:$B$1452,0))/INDEX(Historical!$F$7:$F$1452,MATCH(B621,Historical!$B$7:$B$1452,0)))^(1/3)-1)*100)</f>
        <v>5.5667191978000741</v>
      </c>
      <c r="U621" s="802">
        <f>IF(INDEX(Historical!$I$7:$I$1452,MATCH(B621,Historical!$B$7:$B$1452,0))=0,"n/a",((INDEX(Historical!$C$7:$C$1452,MATCH(B621,Historical!$B$7:$B$1452,0))/INDEX(Historical!$I$7:$I$1452,MATCH(B621,Historical!$B$7:$B$1452,0)))^(1/5)-1)*100)</f>
        <v>5.5727976512114141</v>
      </c>
      <c r="V621" s="802">
        <f>IF(INDEX(Historical!$O$7:$O$1452,MATCH(B621,Historical!$B$7:$B$1452,0))=0,"n/a",((INDEX(Historical!$C$7:$C$1452,MATCH(B621,Historical!$B$7:$B$1452,0))/INDEX(Historical!$O$7:$O$1452,MATCH(B621,Historical!$B$7:$B$1452,0)))^(1/10)-1)*100)</f>
        <v>6.6556998173038506</v>
      </c>
      <c r="W621" s="803">
        <f t="shared" si="158"/>
        <v>0.83729702423221541</v>
      </c>
      <c r="X621" s="804" t="str">
        <f t="shared" si="159"/>
        <v>n/a</v>
      </c>
      <c r="Y621" s="766"/>
      <c r="Z621" s="745" t="str">
        <f t="shared" si="160"/>
        <v>n/a</v>
      </c>
      <c r="AA621" s="678" t="str">
        <f t="shared" si="161"/>
        <v>n/a</v>
      </c>
      <c r="AB621" s="679">
        <v>12</v>
      </c>
      <c r="AC621" s="959" t="s">
        <v>138</v>
      </c>
      <c r="AD621" s="959" t="s">
        <v>138</v>
      </c>
      <c r="AE621" s="959" t="s">
        <v>138</v>
      </c>
      <c r="AF621" s="959" t="s">
        <v>138</v>
      </c>
      <c r="AG621" s="959" t="s">
        <v>138</v>
      </c>
      <c r="AH621" s="959" t="s">
        <v>138</v>
      </c>
      <c r="AI621" s="959" t="s">
        <v>138</v>
      </c>
      <c r="AJ621" s="959" t="s">
        <v>138</v>
      </c>
      <c r="AK621" s="959" t="s">
        <v>138</v>
      </c>
      <c r="AL621" s="969" t="s">
        <v>138</v>
      </c>
      <c r="AM621" s="964" t="s">
        <v>138</v>
      </c>
      <c r="AN621" s="959" t="s">
        <v>138</v>
      </c>
      <c r="AO621" s="845" t="str">
        <f t="shared" si="162"/>
        <v>n/a</v>
      </c>
      <c r="AP621" s="846">
        <f t="shared" si="163"/>
        <v>8.4544443064429746</v>
      </c>
      <c r="AQ621" s="680" t="str">
        <f t="shared" si="164"/>
        <v>n/a</v>
      </c>
      <c r="AR621" s="745">
        <f>INDEX(Historical!$C$7:$C$1452,MATCH(B621,Historical!$B$7:$B$1452,0))*IF(AH621="n/a",1.03,IF(AH621&lt;0,1.01,IF(AH621&gt;10,1.1,(1+AH621/100))))</f>
        <v>0.82400000000000007</v>
      </c>
      <c r="AS621" s="678">
        <f t="shared" si="165"/>
        <v>0.84872000000000014</v>
      </c>
      <c r="AT621" s="678">
        <f t="shared" si="170"/>
        <v>0.87418160000000011</v>
      </c>
      <c r="AU621" s="678">
        <f t="shared" si="170"/>
        <v>0.90040704800000015</v>
      </c>
      <c r="AV621" s="678">
        <f t="shared" si="170"/>
        <v>0.92741925944000014</v>
      </c>
      <c r="AW621" s="745">
        <f t="shared" si="166"/>
        <v>4.3747279074400005</v>
      </c>
      <c r="AX621" s="854">
        <f t="shared" si="167"/>
        <v>15.007642907169814</v>
      </c>
      <c r="AY621" s="1090" t="s">
        <v>138</v>
      </c>
      <c r="AZ621" s="964" t="s">
        <v>138</v>
      </c>
      <c r="BA621" s="964" t="s">
        <v>138</v>
      </c>
      <c r="BB621" s="964" t="s">
        <v>138</v>
      </c>
      <c r="BC621" s="964" t="s">
        <v>138</v>
      </c>
      <c r="BD621" s="1006" t="s">
        <v>4351</v>
      </c>
      <c r="BE621" s="701">
        <v>2010</v>
      </c>
      <c r="BF621" s="986" t="e">
        <f>#VALUE!</f>
        <v>#VALUE!</v>
      </c>
      <c r="BG621" s="972" t="s">
        <v>138</v>
      </c>
    </row>
    <row r="622" spans="1:59" ht="11.25" customHeight="1" x14ac:dyDescent="0.2">
      <c r="A622" s="566" t="s">
        <v>1580</v>
      </c>
      <c r="B622" s="651" t="s">
        <v>1581</v>
      </c>
      <c r="C622" s="1080" t="s">
        <v>109</v>
      </c>
      <c r="D622" s="1080" t="s">
        <v>4427</v>
      </c>
      <c r="E622" s="835">
        <v>8</v>
      </c>
      <c r="F622" s="554">
        <v>513</v>
      </c>
      <c r="G622" s="554" t="s">
        <v>38</v>
      </c>
      <c r="H622" s="554" t="s">
        <v>116</v>
      </c>
      <c r="I622" s="966">
        <v>116.91</v>
      </c>
      <c r="J622" s="745">
        <f t="shared" si="155"/>
        <v>3.2503635274997862</v>
      </c>
      <c r="K622" s="968">
        <v>0.95</v>
      </c>
      <c r="L622" s="679">
        <v>4</v>
      </c>
      <c r="M622" s="736">
        <f t="shared" si="156"/>
        <v>3.8</v>
      </c>
      <c r="N622" s="644" t="s">
        <v>245</v>
      </c>
      <c r="O622" s="838">
        <v>0.75</v>
      </c>
      <c r="P622" s="958">
        <v>43297</v>
      </c>
      <c r="Q622" s="958">
        <v>43317</v>
      </c>
      <c r="R622" s="736">
        <f t="shared" si="157"/>
        <v>26.666666666666661</v>
      </c>
      <c r="S622" s="802">
        <f>IF(INDEX(Historical!$D$7:$D$1452,MATCH(B622,Historical!$B$7:$B$1452,0))=0,"n/a",(INDEX(Historical!$C$7:$C$1452,MATCH(B622,Historical!$B$7:$B$1452,0))/INDEX(Historical!$D$7:$D$1452,MATCH(B622,Historical!$B$7:$B$1452,0))-1)*100)</f>
        <v>22.641509433962259</v>
      </c>
      <c r="T622" s="802">
        <f>IF(INDEX(Historical!$F$7:$F$1452,MATCH(B622,Historical!$B$7:$B$1452,0))=0,"n/a",((INDEX(Historical!$C$7:$C$1452,MATCH(B622,Historical!$B$7:$B$1452,0))/INDEX(Historical!$F$7:$F$1452,MATCH(B622,Historical!$B$7:$B$1452,0)))^(1/3)-1)*100)</f>
        <v>11.413674954225916</v>
      </c>
      <c r="U622" s="802">
        <f>IF(INDEX(Historical!$I$7:$I$1452,MATCH(B622,Historical!$B$7:$B$1452,0))=0,"n/a",((INDEX(Historical!$C$7:$C$1452,MATCH(B622,Historical!$B$7:$B$1452,0))/INDEX(Historical!$I$7:$I$1452,MATCH(B622,Historical!$B$7:$B$1452,0)))^(1/5)-1)*100)</f>
        <v>10.899178727659798</v>
      </c>
      <c r="V622" s="802">
        <f>IF(INDEX(Historical!$O$7:$O$1452,MATCH(B622,Historical!$B$7:$B$1452,0))=0,"n/a",((INDEX(Historical!$C$7:$C$1452,MATCH(B622,Historical!$B$7:$B$1452,0))/INDEX(Historical!$O$7:$O$1452,MATCH(B622,Historical!$B$7:$B$1452,0)))^(1/10)-1)*100)</f>
        <v>0.63715531053334384</v>
      </c>
      <c r="W622" s="803">
        <f t="shared" si="158"/>
        <v>17.105999977519481</v>
      </c>
      <c r="X622" s="804">
        <f t="shared" si="159"/>
        <v>1.297521277102357</v>
      </c>
      <c r="Y622" s="759"/>
      <c r="Z622" s="745">
        <f t="shared" si="160"/>
        <v>39.256198347107436</v>
      </c>
      <c r="AA622" s="678">
        <f t="shared" si="161"/>
        <v>12.077479338842975</v>
      </c>
      <c r="AB622" s="679">
        <v>12</v>
      </c>
      <c r="AC622" s="959">
        <v>9.68</v>
      </c>
      <c r="AD622" s="959">
        <v>1.08</v>
      </c>
      <c r="AE622" s="959">
        <v>4.55</v>
      </c>
      <c r="AF622" s="959">
        <v>1.1599999999999999</v>
      </c>
      <c r="AG622" s="959">
        <v>12.3</v>
      </c>
      <c r="AH622" s="959">
        <v>8.2000000000000011</v>
      </c>
      <c r="AI622" s="959">
        <v>6.97</v>
      </c>
      <c r="AJ622" s="959">
        <v>8.4</v>
      </c>
      <c r="AK622" s="959">
        <v>11.129999999999999</v>
      </c>
      <c r="AL622" s="969">
        <v>54820</v>
      </c>
      <c r="AM622" s="964">
        <v>0.1</v>
      </c>
      <c r="AN622" s="959">
        <v>0.81</v>
      </c>
      <c r="AO622" s="845">
        <f t="shared" si="162"/>
        <v>2.0720629163166091</v>
      </c>
      <c r="AP622" s="846">
        <f t="shared" si="163"/>
        <v>14.149542255159584</v>
      </c>
      <c r="AQ622" s="680">
        <f t="shared" si="164"/>
        <v>-21.091118559138522</v>
      </c>
      <c r="AR622" s="745">
        <f>INDEX(Historical!$C$7:$C$1452,MATCH(B622,Historical!$B$7:$B$1452,0))*IF(AH622="n/a",1.03,IF(AH622&lt;0,1.01,IF(AH622&gt;10,1.1,(1+AH622/100))))</f>
        <v>2.8132000000000001</v>
      </c>
      <c r="AS622" s="678">
        <f t="shared" si="165"/>
        <v>3.0092800400000006</v>
      </c>
      <c r="AT622" s="678">
        <f t="shared" si="170"/>
        <v>3.3102080440000008</v>
      </c>
      <c r="AU622" s="678">
        <f t="shared" si="170"/>
        <v>3.6412288484000013</v>
      </c>
      <c r="AV622" s="678">
        <f t="shared" si="170"/>
        <v>4.0053517332400022</v>
      </c>
      <c r="AW622" s="745">
        <f t="shared" si="166"/>
        <v>16.779268665640004</v>
      </c>
      <c r="AX622" s="854">
        <f t="shared" si="167"/>
        <v>14.352295497083231</v>
      </c>
      <c r="AY622" s="1090">
        <v>1.06</v>
      </c>
      <c r="AZ622" s="964">
        <v>7.8</v>
      </c>
      <c r="BA622" s="964">
        <v>-28.53</v>
      </c>
      <c r="BB622" s="964">
        <v>-7.4300000000000006</v>
      </c>
      <c r="BC622" s="964">
        <v>-16.239999999999998</v>
      </c>
      <c r="BE622" s="701">
        <v>2011</v>
      </c>
      <c r="BF622" s="986" t="e">
        <f>#VALUE!</f>
        <v>#VALUE!</v>
      </c>
      <c r="BG622" s="972">
        <v>1.5</v>
      </c>
    </row>
    <row r="623" spans="1:59" ht="11.25" customHeight="1" x14ac:dyDescent="0.2">
      <c r="A623" s="566" t="s">
        <v>1582</v>
      </c>
      <c r="B623" s="651" t="s">
        <v>1583</v>
      </c>
      <c r="C623" s="1080" t="s">
        <v>132</v>
      </c>
      <c r="D623" s="1080" t="s">
        <v>4417</v>
      </c>
      <c r="E623" s="835">
        <v>8</v>
      </c>
      <c r="F623" s="554">
        <v>568</v>
      </c>
      <c r="G623" s="554" t="s">
        <v>38</v>
      </c>
      <c r="H623" s="554" t="s">
        <v>38</v>
      </c>
      <c r="I623" s="966">
        <v>41.09</v>
      </c>
      <c r="J623" s="745">
        <f t="shared" si="155"/>
        <v>2.8230713068873201</v>
      </c>
      <c r="K623" s="968">
        <v>0.28999999999999998</v>
      </c>
      <c r="L623" s="679">
        <v>4</v>
      </c>
      <c r="M623" s="736">
        <f t="shared" si="156"/>
        <v>1.1599999999999999</v>
      </c>
      <c r="N623" s="644" t="s">
        <v>141</v>
      </c>
      <c r="O623" s="838">
        <v>0.26500000000000001</v>
      </c>
      <c r="P623" s="958">
        <v>43496</v>
      </c>
      <c r="Q623" s="958">
        <v>43511</v>
      </c>
      <c r="R623" s="736">
        <f t="shared" si="157"/>
        <v>9.4339622641509298</v>
      </c>
      <c r="S623" s="802">
        <f>IF(INDEX(Historical!$D$7:$D$1452,MATCH(B623,Historical!$B$7:$B$1452,0))=0,"n/a",(INDEX(Historical!$C$7:$C$1452,MATCH(B623,Historical!$B$7:$B$1452,0))/INDEX(Historical!$D$7:$D$1452,MATCH(B623,Historical!$B$7:$B$1452,0))-1)*100)</f>
        <v>10.22727272727273</v>
      </c>
      <c r="T623" s="802">
        <f>IF(INDEX(Historical!$F$7:$F$1452,MATCH(B623,Historical!$B$7:$B$1452,0))=0,"n/a",((INDEX(Historical!$C$7:$C$1452,MATCH(B623,Historical!$B$7:$B$1452,0))/INDEX(Historical!$F$7:$F$1452,MATCH(B623,Historical!$B$7:$B$1452,0)))^(1/3)-1)*100)</f>
        <v>9.4409879427143295</v>
      </c>
      <c r="U623" s="802">
        <f>IF(INDEX(Historical!$I$7:$I$1452,MATCH(B623,Historical!$B$7:$B$1452,0))=0,"n/a",((INDEX(Historical!$C$7:$C$1452,MATCH(B623,Historical!$B$7:$B$1452,0))/INDEX(Historical!$I$7:$I$1452,MATCH(B623,Historical!$B$7:$B$1452,0)))^(1/5)-1)*100)</f>
        <v>11.613503702063532</v>
      </c>
      <c r="V623" s="802">
        <f>IF(INDEX(Historical!$O$7:$O$1452,MATCH(B623,Historical!$B$7:$B$1452,0))=0,"n/a",((INDEX(Historical!$C$7:$C$1452,MATCH(B623,Historical!$B$7:$B$1452,0))/INDEX(Historical!$O$7:$O$1452,MATCH(B623,Historical!$B$7:$B$1452,0)))^(1/10)-1)*100)</f>
        <v>0.6405575707561173</v>
      </c>
      <c r="W623" s="803">
        <f t="shared" si="158"/>
        <v>18.130304335260444</v>
      </c>
      <c r="X623" s="804">
        <f t="shared" si="159"/>
        <v>14.516879627579415</v>
      </c>
      <c r="Y623" s="756"/>
      <c r="Z623" s="745">
        <f t="shared" si="160"/>
        <v>80.555555555555557</v>
      </c>
      <c r="AA623" s="678">
        <f t="shared" si="161"/>
        <v>28.534722222222225</v>
      </c>
      <c r="AB623" s="679">
        <v>12</v>
      </c>
      <c r="AC623" s="959">
        <v>1.44</v>
      </c>
      <c r="AD623" s="959">
        <v>6.98</v>
      </c>
      <c r="AE623" s="959">
        <v>2.44</v>
      </c>
      <c r="AF623" s="959">
        <v>1.85</v>
      </c>
      <c r="AG623" s="959">
        <v>5</v>
      </c>
      <c r="AH623" s="959">
        <v>-6.3</v>
      </c>
      <c r="AI623" s="959">
        <v>8.19</v>
      </c>
      <c r="AJ623" s="959">
        <v>0.8</v>
      </c>
      <c r="AK623" s="959">
        <v>4.1000000000000005</v>
      </c>
      <c r="AL623" s="969">
        <v>3480</v>
      </c>
      <c r="AM623" s="964">
        <v>1</v>
      </c>
      <c r="AN623" s="959">
        <v>1.62</v>
      </c>
      <c r="AO623" s="845">
        <f t="shared" si="162"/>
        <v>-14.098147213271373</v>
      </c>
      <c r="AP623" s="846">
        <f t="shared" si="163"/>
        <v>14.436575008950852</v>
      </c>
      <c r="AQ623" s="680">
        <f t="shared" si="164"/>
        <v>53.172721840572464</v>
      </c>
      <c r="AR623" s="745">
        <f>INDEX(Historical!$C$7:$C$1452,MATCH(B623,Historical!$B$7:$B$1452,0))*IF(AH623="n/a",1.03,IF(AH623&lt;0,1.01,IF(AH623&gt;10,1.1,(1+AH623/100))))</f>
        <v>0.97970000000000013</v>
      </c>
      <c r="AS623" s="678">
        <f t="shared" si="165"/>
        <v>1.0599374300000002</v>
      </c>
      <c r="AT623" s="678">
        <f t="shared" si="170"/>
        <v>1.10339486463</v>
      </c>
      <c r="AU623" s="678">
        <f t="shared" si="170"/>
        <v>1.1486340540798299</v>
      </c>
      <c r="AV623" s="678">
        <f t="shared" si="170"/>
        <v>1.1957280502971028</v>
      </c>
      <c r="AW623" s="745">
        <f t="shared" si="166"/>
        <v>5.4873943990069325</v>
      </c>
      <c r="AX623" s="854">
        <f t="shared" si="167"/>
        <v>13.354573859836776</v>
      </c>
      <c r="AY623" s="1090">
        <v>0.2</v>
      </c>
      <c r="AZ623" s="964">
        <v>21.75</v>
      </c>
      <c r="BA623" s="964">
        <v>-9.39</v>
      </c>
      <c r="BB623" s="964">
        <v>-0.8</v>
      </c>
      <c r="BC623" s="964">
        <v>4.41</v>
      </c>
      <c r="BE623" s="701">
        <v>2012</v>
      </c>
      <c r="BF623" s="986" t="e">
        <f>#VALUE!</f>
        <v>#VALUE!</v>
      </c>
      <c r="BG623" s="972">
        <v>1.3</v>
      </c>
    </row>
    <row r="624" spans="1:59" ht="11.25" customHeight="1" x14ac:dyDescent="0.2">
      <c r="A624" s="566" t="s">
        <v>742</v>
      </c>
      <c r="B624" s="651" t="s">
        <v>743</v>
      </c>
      <c r="C624" s="1080" t="s">
        <v>248</v>
      </c>
      <c r="D624" s="1080" t="s">
        <v>4434</v>
      </c>
      <c r="E624" s="835">
        <v>23</v>
      </c>
      <c r="F624" s="554">
        <v>142</v>
      </c>
      <c r="G624" s="554" t="s">
        <v>38</v>
      </c>
      <c r="H624" s="554" t="s">
        <v>38</v>
      </c>
      <c r="I624" s="959">
        <v>76.680000000000007</v>
      </c>
      <c r="J624" s="745">
        <f t="shared" si="155"/>
        <v>3.1298904538341152</v>
      </c>
      <c r="K624" s="974">
        <v>0.6</v>
      </c>
      <c r="L624" s="679">
        <v>4</v>
      </c>
      <c r="M624" s="736">
        <f t="shared" si="156"/>
        <v>2.4</v>
      </c>
      <c r="N624" s="644" t="s">
        <v>150</v>
      </c>
      <c r="O624" s="839">
        <v>0.57999999999999996</v>
      </c>
      <c r="P624" s="695">
        <v>43159</v>
      </c>
      <c r="Q624" s="695">
        <v>43174</v>
      </c>
      <c r="R624" s="736">
        <f t="shared" si="157"/>
        <v>3.4482758620689689</v>
      </c>
      <c r="S624" s="802">
        <f>IF(INDEX(Historical!$D$7:$D$1452,MATCH(B624,Historical!$B$7:$B$1452,0))=0,"n/a",(INDEX(Historical!$C$7:$C$1452,MATCH(B624,Historical!$B$7:$B$1452,0))/INDEX(Historical!$D$7:$D$1452,MATCH(B624,Historical!$B$7:$B$1452,0))-1)*100)</f>
        <v>5.4545454545454453</v>
      </c>
      <c r="T624" s="802">
        <f>IF(INDEX(Historical!$F$7:$F$1452,MATCH(B624,Historical!$B$7:$B$1452,0))=0,"n/a",((INDEX(Historical!$C$7:$C$1452,MATCH(B624,Historical!$B$7:$B$1452,0))/INDEX(Historical!$F$7:$F$1452,MATCH(B624,Historical!$B$7:$B$1452,0)))^(1/3)-1)*100)</f>
        <v>6.5112754733217981</v>
      </c>
      <c r="U624" s="802">
        <f>IF(INDEX(Historical!$I$7:$I$1452,MATCH(B624,Historical!$B$7:$B$1452,0))=0,"n/a",((INDEX(Historical!$C$7:$C$1452,MATCH(B624,Historical!$B$7:$B$1452,0))/INDEX(Historical!$I$7:$I$1452,MATCH(B624,Historical!$B$7:$B$1452,0)))^(1/5)-1)*100)</f>
        <v>9.4070363507941188</v>
      </c>
      <c r="V624" s="802">
        <f>IF(INDEX(Historical!$O$7:$O$1452,MATCH(B624,Historical!$B$7:$B$1452,0))=0,"n/a",((INDEX(Historical!$C$7:$C$1452,MATCH(B624,Historical!$B$7:$B$1452,0))/INDEX(Historical!$O$7:$O$1452,MATCH(B624,Historical!$B$7:$B$1452,0)))^(1/10)-1)*100)</f>
        <v>13.057117163903985</v>
      </c>
      <c r="W624" s="803">
        <f t="shared" si="158"/>
        <v>0.72045277933168839</v>
      </c>
      <c r="X624" s="804" t="str">
        <f t="shared" si="159"/>
        <v>n/a</v>
      </c>
      <c r="Y624" s="759"/>
      <c r="Z624" s="745">
        <f t="shared" si="160"/>
        <v>46.875</v>
      </c>
      <c r="AA624" s="678">
        <f t="shared" si="161"/>
        <v>14.976562500000002</v>
      </c>
      <c r="AB624" s="679">
        <v>12</v>
      </c>
      <c r="AC624" s="959">
        <v>5.12</v>
      </c>
      <c r="AD624" s="959">
        <v>1</v>
      </c>
      <c r="AE624" s="959">
        <v>0.8</v>
      </c>
      <c r="AF624" s="959">
        <v>5.31</v>
      </c>
      <c r="AG624" s="959">
        <v>29.9</v>
      </c>
      <c r="AH624" s="959">
        <v>8.6999999999999993</v>
      </c>
      <c r="AI624" s="959">
        <v>6.419999999999999</v>
      </c>
      <c r="AJ624" s="959">
        <v>-4.2</v>
      </c>
      <c r="AK624" s="959">
        <v>15</v>
      </c>
      <c r="AL624" s="969">
        <v>4710</v>
      </c>
      <c r="AM624" s="964">
        <v>0.89999999999999991</v>
      </c>
      <c r="AN624" s="959">
        <v>2.08</v>
      </c>
      <c r="AO624" s="845">
        <f t="shared" si="162"/>
        <v>-2.4396356953717682</v>
      </c>
      <c r="AP624" s="846">
        <f t="shared" si="163"/>
        <v>12.536926804628234</v>
      </c>
      <c r="AQ624" s="680">
        <f t="shared" si="164"/>
        <v>88.001828448555244</v>
      </c>
      <c r="AR624" s="745">
        <f>INDEX(Historical!$C$7:$C$1452,MATCH(B624,Historical!$B$7:$B$1452,0))*IF(AH624="n/a",1.03,IF(AH624&lt;0,1.01,IF(AH624&gt;10,1.1,(1+AH624/100))))</f>
        <v>2.5218399999999996</v>
      </c>
      <c r="AS624" s="678">
        <f t="shared" si="165"/>
        <v>2.6837421279999996</v>
      </c>
      <c r="AT624" s="678">
        <f t="shared" si="170"/>
        <v>2.9521163408</v>
      </c>
      <c r="AU624" s="678">
        <f t="shared" si="170"/>
        <v>3.2473279748800001</v>
      </c>
      <c r="AV624" s="678">
        <f t="shared" si="170"/>
        <v>3.5720607723680002</v>
      </c>
      <c r="AW624" s="745">
        <f t="shared" si="166"/>
        <v>14.977087216048002</v>
      </c>
      <c r="AX624" s="854">
        <f t="shared" si="167"/>
        <v>19.531934293229003</v>
      </c>
      <c r="AY624" s="1090">
        <v>1.22</v>
      </c>
      <c r="AZ624" s="964">
        <v>9.120000000000001</v>
      </c>
      <c r="BA624" s="964">
        <v>-44.3</v>
      </c>
      <c r="BB624" s="964">
        <v>-13.420000000000002</v>
      </c>
      <c r="BC624" s="964">
        <v>-28.32</v>
      </c>
      <c r="BE624" s="701">
        <v>1996</v>
      </c>
      <c r="BF624" s="986" t="e">
        <f>#VALUE!</f>
        <v>#VALUE!</v>
      </c>
      <c r="BG624" s="972">
        <v>8</v>
      </c>
    </row>
    <row r="625" spans="1:59" ht="11.25" customHeight="1" x14ac:dyDescent="0.2">
      <c r="A625" s="566" t="s">
        <v>1584</v>
      </c>
      <c r="B625" s="651" t="s">
        <v>1585</v>
      </c>
      <c r="C625" s="1080" t="s">
        <v>124</v>
      </c>
      <c r="D625" s="1080" t="s">
        <v>4256</v>
      </c>
      <c r="E625" s="835">
        <v>9</v>
      </c>
      <c r="F625" s="554">
        <v>413</v>
      </c>
      <c r="G625" s="554" t="s">
        <v>107</v>
      </c>
      <c r="H625" s="554" t="s">
        <v>107</v>
      </c>
      <c r="I625" s="966">
        <v>28.6</v>
      </c>
      <c r="J625" s="745">
        <f t="shared" si="155"/>
        <v>2.7272727272727271</v>
      </c>
      <c r="K625" s="968">
        <v>0.19500000000000001</v>
      </c>
      <c r="L625" s="679">
        <v>4</v>
      </c>
      <c r="M625" s="736">
        <f t="shared" si="156"/>
        <v>0.78</v>
      </c>
      <c r="N625" s="644" t="s">
        <v>128</v>
      </c>
      <c r="O625" s="838">
        <v>0.17499999999999999</v>
      </c>
      <c r="P625" s="958">
        <v>43447</v>
      </c>
      <c r="Q625" s="958">
        <v>43474</v>
      </c>
      <c r="R625" s="736">
        <f t="shared" si="157"/>
        <v>11.428571428571439</v>
      </c>
      <c r="S625" s="802">
        <f>IF(INDEX(Historical!$D$7:$D$1452,MATCH(B625,Historical!$B$7:$B$1452,0))=0,"n/a",(INDEX(Historical!$C$7:$C$1452,MATCH(B625,Historical!$B$7:$B$1452,0))/INDEX(Historical!$D$7:$D$1452,MATCH(B625,Historical!$B$7:$B$1452,0))-1)*100)</f>
        <v>12.500000000000021</v>
      </c>
      <c r="T625" s="802">
        <f>IF(INDEX(Historical!$F$7:$F$1452,MATCH(B625,Historical!$B$7:$B$1452,0))=0,"n/a",((INDEX(Historical!$C$7:$C$1452,MATCH(B625,Historical!$B$7:$B$1452,0))/INDEX(Historical!$F$7:$F$1452,MATCH(B625,Historical!$B$7:$B$1452,0)))^(1/3)-1)*100)</f>
        <v>19.055078897614951</v>
      </c>
      <c r="U625" s="802">
        <f>IF(INDEX(Historical!$I$7:$I$1452,MATCH(B625,Historical!$B$7:$B$1452,0))=0,"n/a",((INDEX(Historical!$C$7:$C$1452,MATCH(B625,Historical!$B$7:$B$1452,0))/INDEX(Historical!$I$7:$I$1452,MATCH(B625,Historical!$B$7:$B$1452,0)))^(1/5)-1)*100)</f>
        <v>23.233286774948535</v>
      </c>
      <c r="V625" s="802" t="str">
        <f>IF(INDEX(Historical!$O$7:$O$1452,MATCH(B625,Historical!$B$7:$B$1452,0))=0,"n/a",((INDEX(Historical!$C$7:$C$1452,MATCH(B625,Historical!$B$7:$B$1452,0))/INDEX(Historical!$O$7:$O$1452,MATCH(B625,Historical!$B$7:$B$1452,0)))^(1/10)-1)*100)</f>
        <v>n/a</v>
      </c>
      <c r="W625" s="803" t="str">
        <f t="shared" si="158"/>
        <v>n/a</v>
      </c>
      <c r="X625" s="804">
        <f t="shared" si="159"/>
        <v>0.78226554797806513</v>
      </c>
      <c r="Y625" s="756"/>
      <c r="Z625" s="745">
        <f t="shared" si="160"/>
        <v>33.476394849785407</v>
      </c>
      <c r="AA625" s="678">
        <f t="shared" si="161"/>
        <v>12.274678111587983</v>
      </c>
      <c r="AB625" s="679">
        <v>12</v>
      </c>
      <c r="AC625" s="959">
        <v>2.33</v>
      </c>
      <c r="AD625" s="959">
        <v>1.62</v>
      </c>
      <c r="AE625" s="959">
        <v>0.66</v>
      </c>
      <c r="AF625" s="959">
        <v>3.72</v>
      </c>
      <c r="AG625" s="959">
        <v>31.2</v>
      </c>
      <c r="AH625" s="959">
        <v>10.7</v>
      </c>
      <c r="AI625" s="959">
        <v>9.43</v>
      </c>
      <c r="AJ625" s="959">
        <v>29.7</v>
      </c>
      <c r="AK625" s="959">
        <v>7.57</v>
      </c>
      <c r="AL625" s="969">
        <v>2310</v>
      </c>
      <c r="AM625" s="964">
        <v>0.6</v>
      </c>
      <c r="AN625" s="959">
        <v>2.1800000000000002</v>
      </c>
      <c r="AO625" s="845">
        <f t="shared" si="162"/>
        <v>13.685881390633279</v>
      </c>
      <c r="AP625" s="846">
        <f t="shared" si="163"/>
        <v>25.960559502221262</v>
      </c>
      <c r="AQ625" s="680">
        <f t="shared" si="164"/>
        <v>42.45748305310417</v>
      </c>
      <c r="AR625" s="745">
        <f>INDEX(Historical!$C$7:$C$1452,MATCH(B625,Historical!$B$7:$B$1452,0))*IF(AH625="n/a",1.03,IF(AH625&lt;0,1.01,IF(AH625&gt;10,1.1,(1+AH625/100))))</f>
        <v>0.59400000000000008</v>
      </c>
      <c r="AS625" s="678">
        <f t="shared" si="165"/>
        <v>0.6500142000000001</v>
      </c>
      <c r="AT625" s="678">
        <f t="shared" si="170"/>
        <v>0.69922027494000016</v>
      </c>
      <c r="AU625" s="678">
        <f t="shared" si="170"/>
        <v>0.75215124975295822</v>
      </c>
      <c r="AV625" s="678">
        <f t="shared" si="170"/>
        <v>0.80908909935925721</v>
      </c>
      <c r="AW625" s="745">
        <f t="shared" si="166"/>
        <v>3.5044748240522159</v>
      </c>
      <c r="AX625" s="854">
        <f t="shared" si="167"/>
        <v>12.253408475707047</v>
      </c>
      <c r="AY625" s="1090">
        <v>1.67</v>
      </c>
      <c r="AZ625" s="964">
        <v>9.33</v>
      </c>
      <c r="BA625" s="964">
        <v>-39.76</v>
      </c>
      <c r="BB625" s="964">
        <v>-10.6</v>
      </c>
      <c r="BC625" s="964">
        <v>-28.99</v>
      </c>
      <c r="BE625" s="701">
        <v>2011</v>
      </c>
      <c r="BF625" s="986" t="e">
        <f>#VALUE!</f>
        <v>#VALUE!</v>
      </c>
      <c r="BG625" s="972">
        <v>6.8000000000000007</v>
      </c>
    </row>
    <row r="626" spans="1:59" s="882" customFormat="1" ht="11.25" customHeight="1" x14ac:dyDescent="0.2">
      <c r="A626" s="740" t="s">
        <v>1586</v>
      </c>
      <c r="B626" s="890" t="s">
        <v>1587</v>
      </c>
      <c r="C626" s="1080" t="s">
        <v>248</v>
      </c>
      <c r="D626" s="1080" t="s">
        <v>4447</v>
      </c>
      <c r="E626" s="862">
        <v>8</v>
      </c>
      <c r="F626" s="554">
        <v>498</v>
      </c>
      <c r="G626" s="1179" t="s">
        <v>107</v>
      </c>
      <c r="H626" s="1179" t="s">
        <v>107</v>
      </c>
      <c r="I626" s="863">
        <v>148.65</v>
      </c>
      <c r="J626" s="864">
        <f t="shared" si="155"/>
        <v>1.2108980827447022</v>
      </c>
      <c r="K626" s="865">
        <v>0.45</v>
      </c>
      <c r="L626" s="866">
        <v>4</v>
      </c>
      <c r="M626" s="867">
        <f t="shared" si="156"/>
        <v>1.8</v>
      </c>
      <c r="N626" s="868" t="s">
        <v>211</v>
      </c>
      <c r="O626" s="869">
        <v>0.37</v>
      </c>
      <c r="P626" s="870">
        <v>43237</v>
      </c>
      <c r="Q626" s="870">
        <v>43252</v>
      </c>
      <c r="R626" s="867">
        <f t="shared" si="157"/>
        <v>21.621621621621625</v>
      </c>
      <c r="S626" s="802">
        <f>IF(INDEX(Historical!$D$7:$D$1452,MATCH(B626,Historical!$B$7:$B$1452,0))=0,"n/a",(INDEX(Historical!$C$7:$C$1452,MATCH(B626,Historical!$B$7:$B$1452,0))/INDEX(Historical!$D$7:$D$1452,MATCH(B626,Historical!$B$7:$B$1452,0))-1)*100)</f>
        <v>19.327731092436974</v>
      </c>
      <c r="T626" s="802">
        <f>IF(INDEX(Historical!$F$7:$F$1452,MATCH(B626,Historical!$B$7:$B$1452,0))=0,"n/a",((INDEX(Historical!$C$7:$C$1452,MATCH(B626,Historical!$B$7:$B$1452,0))/INDEX(Historical!$F$7:$F$1452,MATCH(B626,Historical!$B$7:$B$1452,0)))^(1/3)-1)*100)</f>
        <v>18.656027985622579</v>
      </c>
      <c r="U626" s="802">
        <f>IF(INDEX(Historical!$I$7:$I$1452,MATCH(B626,Historical!$B$7:$B$1452,0))=0,"n/a",((INDEX(Historical!$C$7:$C$1452,MATCH(B626,Historical!$B$7:$B$1452,0))/INDEX(Historical!$I$7:$I$1452,MATCH(B626,Historical!$B$7:$B$1452,0)))^(1/5)-1)*100)</f>
        <v>18.026446295116184</v>
      </c>
      <c r="V626" s="802">
        <f>IF(INDEX(Historical!$O$7:$O$1452,MATCH(B626,Historical!$B$7:$B$1452,0))=0,"n/a",((INDEX(Historical!$C$7:$C$1452,MATCH(B626,Historical!$B$7:$B$1452,0))/INDEX(Historical!$O$7:$O$1452,MATCH(B626,Historical!$B$7:$B$1452,0)))^(1/10)-1)*100)</f>
        <v>11.810744470312118</v>
      </c>
      <c r="W626" s="871">
        <f t="shared" si="158"/>
        <v>1.5262751929336937</v>
      </c>
      <c r="X626" s="872">
        <f t="shared" si="159"/>
        <v>0.90585157261890359</v>
      </c>
      <c r="Y626" s="894"/>
      <c r="Z626" s="864">
        <f t="shared" si="160"/>
        <v>32.5497287522604</v>
      </c>
      <c r="AA626" s="874">
        <f t="shared" si="161"/>
        <v>26.880650994575046</v>
      </c>
      <c r="AB626" s="866">
        <v>12</v>
      </c>
      <c r="AC626" s="875">
        <v>5.53</v>
      </c>
      <c r="AD626" s="875">
        <v>1.58</v>
      </c>
      <c r="AE626" s="875">
        <v>2.0299999999999998</v>
      </c>
      <c r="AF626" s="875">
        <v>16.12</v>
      </c>
      <c r="AG626" s="875">
        <v>83.899999999999991</v>
      </c>
      <c r="AH626" s="875">
        <v>22.1</v>
      </c>
      <c r="AI626" s="875">
        <v>10.190000000000001</v>
      </c>
      <c r="AJ626" s="875">
        <v>19.900000000000002</v>
      </c>
      <c r="AK626" s="875">
        <v>17</v>
      </c>
      <c r="AL626" s="876">
        <v>6030</v>
      </c>
      <c r="AM626" s="877">
        <v>0.70000000000000007</v>
      </c>
      <c r="AN626" s="875">
        <v>1.56</v>
      </c>
      <c r="AO626" s="878">
        <f t="shared" si="162"/>
        <v>-7.6433066167141597</v>
      </c>
      <c r="AP626" s="879">
        <f t="shared" si="163"/>
        <v>19.237344377860886</v>
      </c>
      <c r="AQ626" s="880">
        <f t="shared" si="164"/>
        <v>338.84499619015054</v>
      </c>
      <c r="AR626" s="745">
        <f>INDEX(Historical!$C$7:$C$1452,MATCH(B626,Historical!$B$7:$B$1452,0))*IF(AH626="n/a",1.03,IF(AH626&lt;0,1.01,IF(AH626&gt;10,1.1,(1+AH626/100))))</f>
        <v>1.5620000000000001</v>
      </c>
      <c r="AS626" s="874">
        <f t="shared" si="165"/>
        <v>1.7182000000000002</v>
      </c>
      <c r="AT626" s="874">
        <f t="shared" si="170"/>
        <v>1.8900200000000003</v>
      </c>
      <c r="AU626" s="874">
        <f t="shared" si="170"/>
        <v>2.0790220000000006</v>
      </c>
      <c r="AV626" s="874">
        <f t="shared" si="170"/>
        <v>2.286924200000001</v>
      </c>
      <c r="AW626" s="864">
        <f t="shared" si="166"/>
        <v>9.536166200000002</v>
      </c>
      <c r="AX626" s="881">
        <f t="shared" si="167"/>
        <v>6.4151807601749082</v>
      </c>
      <c r="AY626" s="1091">
        <v>1.0900000000000001</v>
      </c>
      <c r="AZ626" s="877">
        <v>20</v>
      </c>
      <c r="BA626" s="877">
        <v>-15.479999999999999</v>
      </c>
      <c r="BB626" s="877">
        <v>0.03</v>
      </c>
      <c r="BC626" s="877">
        <v>-2.39</v>
      </c>
      <c r="BD626" s="1007"/>
      <c r="BE626" s="701">
        <v>2011</v>
      </c>
      <c r="BF626" s="986" t="e">
        <f>#VALUE!</f>
        <v>#VALUE!</v>
      </c>
      <c r="BG626" s="938">
        <v>18.8</v>
      </c>
    </row>
    <row r="627" spans="1:59" ht="11.25" customHeight="1" x14ac:dyDescent="0.2">
      <c r="A627" s="645" t="s">
        <v>744</v>
      </c>
      <c r="B627" s="651" t="s">
        <v>745</v>
      </c>
      <c r="C627" s="1080" t="s">
        <v>132</v>
      </c>
      <c r="D627" s="1080" t="s">
        <v>4417</v>
      </c>
      <c r="E627" s="835">
        <v>13</v>
      </c>
      <c r="F627" s="554">
        <v>289</v>
      </c>
      <c r="G627" s="554" t="s">
        <v>107</v>
      </c>
      <c r="H627" s="554" t="s">
        <v>107</v>
      </c>
      <c r="I627" s="966">
        <v>45.85</v>
      </c>
      <c r="J627" s="745">
        <f t="shared" si="155"/>
        <v>3.1624863685932385</v>
      </c>
      <c r="K627" s="968">
        <v>0.36249999999999999</v>
      </c>
      <c r="L627" s="679">
        <v>4</v>
      </c>
      <c r="M627" s="736">
        <f t="shared" si="156"/>
        <v>1.45</v>
      </c>
      <c r="N627" s="644" t="s">
        <v>221</v>
      </c>
      <c r="O627" s="838">
        <v>0.34</v>
      </c>
      <c r="P627" s="958">
        <v>43273</v>
      </c>
      <c r="Q627" s="958">
        <v>43297</v>
      </c>
      <c r="R627" s="736">
        <f t="shared" si="157"/>
        <v>6.6176470588235183</v>
      </c>
      <c r="S627" s="802">
        <f>IF(INDEX(Historical!$D$7:$D$1452,MATCH(B627,Historical!$B$7:$B$1452,0))=0,"n/a",(INDEX(Historical!$C$7:$C$1452,MATCH(B627,Historical!$B$7:$B$1452,0))/INDEX(Historical!$D$7:$D$1452,MATCH(B627,Historical!$B$7:$B$1452,0))-1)*100)</f>
        <v>6.4516129032258229</v>
      </c>
      <c r="T627" s="802">
        <f>IF(INDEX(Historical!$F$7:$F$1452,MATCH(B627,Historical!$B$7:$B$1452,0))=0,"n/a",((INDEX(Historical!$C$7:$C$1452,MATCH(B627,Historical!$B$7:$B$1452,0))/INDEX(Historical!$F$7:$F$1452,MATCH(B627,Historical!$B$7:$B$1452,0)))^(1/3)-1)*100)</f>
        <v>5.9457770971114821</v>
      </c>
      <c r="U627" s="802">
        <f>IF(INDEX(Historical!$I$7:$I$1452,MATCH(B627,Historical!$B$7:$B$1452,0))=0,"n/a",((INDEX(Historical!$C$7:$C$1452,MATCH(B627,Historical!$B$7:$B$1452,0))/INDEX(Historical!$I$7:$I$1452,MATCH(B627,Historical!$B$7:$B$1452,0)))^(1/5)-1)*100)</f>
        <v>4.2888865516587771</v>
      </c>
      <c r="V627" s="802">
        <f>IF(INDEX(Historical!$O$7:$O$1452,MATCH(B627,Historical!$B$7:$B$1452,0))=0,"n/a",((INDEX(Historical!$C$7:$C$1452,MATCH(B627,Historical!$B$7:$B$1452,0))/INDEX(Historical!$O$7:$O$1452,MATCH(B627,Historical!$B$7:$B$1452,0)))^(1/10)-1)*100)</f>
        <v>3.6760900871232183</v>
      </c>
      <c r="W627" s="803">
        <f t="shared" si="158"/>
        <v>1.1666978909690193</v>
      </c>
      <c r="X627" s="804">
        <f t="shared" si="159"/>
        <v>1.0211634646806611</v>
      </c>
      <c r="Y627" s="651"/>
      <c r="Z627" s="745">
        <f t="shared" si="160"/>
        <v>58.232931726907623</v>
      </c>
      <c r="AA627" s="678">
        <f t="shared" si="161"/>
        <v>18.413654618473895</v>
      </c>
      <c r="AB627" s="679">
        <v>12</v>
      </c>
      <c r="AC627" s="959">
        <v>2.4900000000000002</v>
      </c>
      <c r="AD627" s="959">
        <v>3.62</v>
      </c>
      <c r="AE627" s="959">
        <v>2.1800000000000002</v>
      </c>
      <c r="AF627" s="959">
        <v>1.65</v>
      </c>
      <c r="AG627" s="959">
        <v>8.4</v>
      </c>
      <c r="AH627" s="959">
        <v>5.6000000000000005</v>
      </c>
      <c r="AI627" s="959">
        <v>4.5199999999999996</v>
      </c>
      <c r="AJ627" s="959">
        <v>4.2</v>
      </c>
      <c r="AK627" s="959">
        <v>5.0999999999999996</v>
      </c>
      <c r="AL627" s="969">
        <v>4320</v>
      </c>
      <c r="AM627" s="964">
        <v>0.59</v>
      </c>
      <c r="AN627" s="959">
        <v>0.98</v>
      </c>
      <c r="AO627" s="845">
        <f t="shared" si="162"/>
        <v>-10.962281698221879</v>
      </c>
      <c r="AP627" s="846">
        <f t="shared" si="163"/>
        <v>7.451372920252016</v>
      </c>
      <c r="AQ627" s="680">
        <f t="shared" si="164"/>
        <v>16.203901484477655</v>
      </c>
      <c r="AR627" s="745">
        <f>INDEX(Historical!$C$7:$C$1452,MATCH(B627,Historical!$B$7:$B$1452,0))*IF(AH627="n/a",1.03,IF(AH627&lt;0,1.01,IF(AH627&gt;10,1.1,(1+AH627/100))))</f>
        <v>1.39392</v>
      </c>
      <c r="AS627" s="678">
        <f t="shared" si="165"/>
        <v>1.4569251839999999</v>
      </c>
      <c r="AT627" s="678">
        <f t="shared" ref="AT627:AV646" si="171">IF($AK627="n/a",1.03*AS627,IF($AK627&lt;0,1.01*AS627,IF($AK627&gt;10,1.1*AS627,(1+$AK627/100)*AS627)))</f>
        <v>1.5312283683839998</v>
      </c>
      <c r="AU627" s="678">
        <f t="shared" si="171"/>
        <v>1.6093210151715838</v>
      </c>
      <c r="AV627" s="678">
        <f t="shared" si="171"/>
        <v>1.6913963869453343</v>
      </c>
      <c r="AW627" s="745">
        <f t="shared" si="166"/>
        <v>7.6827909545009181</v>
      </c>
      <c r="AX627" s="854">
        <f t="shared" si="167"/>
        <v>16.756359769903856</v>
      </c>
      <c r="AY627" s="1090">
        <v>0.23</v>
      </c>
      <c r="AZ627" s="964">
        <v>17.5</v>
      </c>
      <c r="BA627" s="964">
        <v>-9.0300000000000011</v>
      </c>
      <c r="BB627" s="964">
        <v>-2.67</v>
      </c>
      <c r="BC627" s="964">
        <v>3.6700000000000004</v>
      </c>
      <c r="BE627" s="701">
        <v>2006</v>
      </c>
      <c r="BF627" s="986" t="e">
        <f>#VALUE!</f>
        <v>#VALUE!</v>
      </c>
      <c r="BG627" s="972">
        <v>2.6</v>
      </c>
    </row>
    <row r="628" spans="1:59" ht="11.25" customHeight="1" x14ac:dyDescent="0.2">
      <c r="A628" s="667" t="s">
        <v>4200</v>
      </c>
      <c r="B628" s="651" t="s">
        <v>4201</v>
      </c>
      <c r="C628" s="1080" t="s">
        <v>109</v>
      </c>
      <c r="D628" s="1080" t="s">
        <v>4427</v>
      </c>
      <c r="E628" s="836">
        <v>6</v>
      </c>
      <c r="F628" s="554">
        <v>665</v>
      </c>
      <c r="G628" s="554" t="s">
        <v>107</v>
      </c>
      <c r="H628" s="554" t="s">
        <v>107</v>
      </c>
      <c r="I628" s="966">
        <v>14.1</v>
      </c>
      <c r="J628" s="745">
        <f t="shared" si="155"/>
        <v>1.9858156028368796</v>
      </c>
      <c r="K628" s="968">
        <v>7.0000000000000007E-2</v>
      </c>
      <c r="L628" s="679">
        <v>4</v>
      </c>
      <c r="M628" s="736">
        <f t="shared" si="156"/>
        <v>0.28000000000000003</v>
      </c>
      <c r="N628" s="644" t="s">
        <v>141</v>
      </c>
      <c r="O628" s="838">
        <v>6.5000000000000002E-2</v>
      </c>
      <c r="P628" s="960">
        <v>42936</v>
      </c>
      <c r="Q628" s="960">
        <v>42948</v>
      </c>
      <c r="R628" s="736">
        <f t="shared" si="157"/>
        <v>7.6923076923076987</v>
      </c>
      <c r="S628" s="802">
        <f>IF(INDEX(Historical!$D$7:$D$1452,MATCH(B628,Historical!$B$7:$B$1452,0))=0,"n/a",(INDEX(Historical!$C$7:$C$1452,MATCH(B628,Historical!$B$7:$B$1452,0))/INDEX(Historical!$D$7:$D$1452,MATCH(B628,Historical!$B$7:$B$1452,0))-1)*100)</f>
        <v>8.0000000000000071</v>
      </c>
      <c r="T628" s="802">
        <f>IF(INDEX(Historical!$F$7:$F$1452,MATCH(B628,Historical!$B$7:$B$1452,0))=0,"n/a",((INDEX(Historical!$C$7:$C$1452,MATCH(B628,Historical!$B$7:$B$1452,0))/INDEX(Historical!$F$7:$F$1452,MATCH(B628,Historical!$B$7:$B$1452,0)))^(1/3)-1)*100)</f>
        <v>16.673335619846096</v>
      </c>
      <c r="U628" s="802" t="str">
        <f>IF(INDEX(Historical!$I$7:$I$1452,MATCH(B628,Historical!$B$7:$B$1452,0))=0,"n/a",((INDEX(Historical!$C$7:$C$1452,MATCH(B628,Historical!$B$7:$B$1452,0))/INDEX(Historical!$I$7:$I$1452,MATCH(B628,Historical!$B$7:$B$1452,0)))^(1/5)-1)*100)</f>
        <v>n/a</v>
      </c>
      <c r="V628" s="802">
        <f>IF(INDEX(Historical!$O$7:$O$1452,MATCH(B628,Historical!$B$7:$B$1452,0))=0,"n/a",((INDEX(Historical!$C$7:$C$1452,MATCH(B628,Historical!$B$7:$B$1452,0))/INDEX(Historical!$O$7:$O$1452,MATCH(B628,Historical!$B$7:$B$1452,0)))^(1/10)-1)*100)</f>
        <v>-4.4353038236902727</v>
      </c>
      <c r="W628" s="803" t="str">
        <f t="shared" si="158"/>
        <v>n/a</v>
      </c>
      <c r="X628" s="804" t="str">
        <f t="shared" si="159"/>
        <v>n/a</v>
      </c>
      <c r="Y628" s="770" t="s">
        <v>4484</v>
      </c>
      <c r="Z628" s="745" t="str">
        <f t="shared" si="160"/>
        <v>n/a</v>
      </c>
      <c r="AA628" s="678" t="str">
        <f t="shared" si="161"/>
        <v>n/a</v>
      </c>
      <c r="AB628" s="679">
        <v>12</v>
      </c>
      <c r="AC628" s="959" t="s">
        <v>138</v>
      </c>
      <c r="AD628" s="959" t="s">
        <v>138</v>
      </c>
      <c r="AE628" s="959" t="s">
        <v>138</v>
      </c>
      <c r="AF628" s="959" t="s">
        <v>138</v>
      </c>
      <c r="AG628" s="959" t="s">
        <v>138</v>
      </c>
      <c r="AH628" s="959" t="s">
        <v>138</v>
      </c>
      <c r="AI628" s="959" t="s">
        <v>138</v>
      </c>
      <c r="AJ628" s="959" t="s">
        <v>138</v>
      </c>
      <c r="AK628" s="959" t="s">
        <v>138</v>
      </c>
      <c r="AL628" s="969" t="s">
        <v>138</v>
      </c>
      <c r="AM628" s="964" t="s">
        <v>138</v>
      </c>
      <c r="AN628" s="959" t="s">
        <v>138</v>
      </c>
      <c r="AO628" s="845" t="str">
        <f t="shared" si="162"/>
        <v>n/a</v>
      </c>
      <c r="AP628" s="846" t="str">
        <f t="shared" si="163"/>
        <v>n/a</v>
      </c>
      <c r="AQ628" s="680" t="str">
        <f t="shared" si="164"/>
        <v>n/a</v>
      </c>
      <c r="AR628" s="745">
        <f>INDEX(Historical!$C$7:$C$1452,MATCH(B628,Historical!$B$7:$B$1452,0))*IF(AH628="n/a",1.03,IF(AH628&lt;0,1.01,IF(AH628&gt;10,1.1,(1+AH628/100))))</f>
        <v>0.27810000000000001</v>
      </c>
      <c r="AS628" s="678">
        <f t="shared" si="165"/>
        <v>0.286443</v>
      </c>
      <c r="AT628" s="678">
        <f t="shared" si="171"/>
        <v>0.29503629000000003</v>
      </c>
      <c r="AU628" s="678">
        <f t="shared" si="171"/>
        <v>0.30388737870000004</v>
      </c>
      <c r="AV628" s="678">
        <f t="shared" si="171"/>
        <v>0.31300400006100004</v>
      </c>
      <c r="AW628" s="745">
        <f t="shared" si="166"/>
        <v>1.4764706687610003</v>
      </c>
      <c r="AX628" s="854">
        <f t="shared" si="167"/>
        <v>10.47142318270213</v>
      </c>
      <c r="AY628" s="1090" t="s">
        <v>138</v>
      </c>
      <c r="AZ628" s="964" t="s">
        <v>138</v>
      </c>
      <c r="BA628" s="964" t="s">
        <v>138</v>
      </c>
      <c r="BB628" s="964" t="s">
        <v>138</v>
      </c>
      <c r="BC628" s="964" t="s">
        <v>138</v>
      </c>
      <c r="BD628" s="1006" t="s">
        <v>4351</v>
      </c>
      <c r="BE628" s="701">
        <v>2014</v>
      </c>
      <c r="BF628" s="986" t="e">
        <f>#VALUE!</f>
        <v>#VALUE!</v>
      </c>
      <c r="BG628" s="972" t="s">
        <v>138</v>
      </c>
    </row>
    <row r="629" spans="1:59" ht="11.25" customHeight="1" x14ac:dyDescent="0.2">
      <c r="A629" s="566" t="s">
        <v>1588</v>
      </c>
      <c r="B629" s="651" t="s">
        <v>1589</v>
      </c>
      <c r="C629" s="1080" t="s">
        <v>4277</v>
      </c>
      <c r="D629" s="1080" t="s">
        <v>4414</v>
      </c>
      <c r="E629" s="835">
        <v>6</v>
      </c>
      <c r="F629" s="554">
        <v>702</v>
      </c>
      <c r="G629" s="554" t="s">
        <v>107</v>
      </c>
      <c r="H629" s="554" t="s">
        <v>107</v>
      </c>
      <c r="I629" s="966">
        <v>60.98</v>
      </c>
      <c r="J629" s="745">
        <f t="shared" si="155"/>
        <v>1.0495244342407348</v>
      </c>
      <c r="K629" s="968">
        <v>0.16</v>
      </c>
      <c r="L629" s="679">
        <v>4</v>
      </c>
      <c r="M629" s="736">
        <f t="shared" si="156"/>
        <v>0.64</v>
      </c>
      <c r="N629" s="644" t="s">
        <v>322</v>
      </c>
      <c r="O629" s="838">
        <v>0.14000000000000001</v>
      </c>
      <c r="P629" s="695">
        <v>43158</v>
      </c>
      <c r="Q629" s="695">
        <v>43189</v>
      </c>
      <c r="R629" s="736">
        <f t="shared" si="157"/>
        <v>14.285714285714276</v>
      </c>
      <c r="S629" s="802">
        <f>IF(INDEX(Historical!$D$7:$D$1452,MATCH(B629,Historical!$B$7:$B$1452,0))=0,"n/a",(INDEX(Historical!$C$7:$C$1452,MATCH(B629,Historical!$B$7:$B$1452,0))/INDEX(Historical!$D$7:$D$1452,MATCH(B629,Historical!$B$7:$B$1452,0))-1)*100)</f>
        <v>7.6923076923077094</v>
      </c>
      <c r="T629" s="802">
        <f>IF(INDEX(Historical!$F$7:$F$1452,MATCH(B629,Historical!$B$7:$B$1452,0))=0,"n/a",((INDEX(Historical!$C$7:$C$1452,MATCH(B629,Historical!$B$7:$B$1452,0))/INDEX(Historical!$F$7:$F$1452,MATCH(B629,Historical!$B$7:$B$1452,0)))^(1/3)-1)*100)</f>
        <v>8.3706762661827092</v>
      </c>
      <c r="U629" s="802">
        <f>IF(INDEX(Historical!$I$7:$I$1452,MATCH(B629,Historical!$B$7:$B$1452,0))=0,"n/a",((INDEX(Historical!$C$7:$C$1452,MATCH(B629,Historical!$B$7:$B$1452,0))/INDEX(Historical!$I$7:$I$1452,MATCH(B629,Historical!$B$7:$B$1452,0)))^(1/5)-1)*100)</f>
        <v>22.865967908314722</v>
      </c>
      <c r="V629" s="802" t="str">
        <f>IF(INDEX(Historical!$O$7:$O$1452,MATCH(B629,Historical!$B$7:$B$1452,0))=0,"n/a",((INDEX(Historical!$C$7:$C$1452,MATCH(B629,Historical!$B$7:$B$1452,0))/INDEX(Historical!$O$7:$O$1452,MATCH(B629,Historical!$B$7:$B$1452,0)))^(1/10)-1)*100)</f>
        <v>n/a</v>
      </c>
      <c r="W629" s="803" t="str">
        <f t="shared" si="158"/>
        <v>n/a</v>
      </c>
      <c r="X629" s="804">
        <f t="shared" si="159"/>
        <v>0.75216999698403697</v>
      </c>
      <c r="Y629" s="749"/>
      <c r="Z629" s="745">
        <f t="shared" si="160"/>
        <v>28.318584070796465</v>
      </c>
      <c r="AA629" s="678">
        <f t="shared" si="161"/>
        <v>26.982300884955752</v>
      </c>
      <c r="AB629" s="679">
        <v>12</v>
      </c>
      <c r="AC629" s="959">
        <v>2.2599999999999998</v>
      </c>
      <c r="AD629" s="959">
        <v>3.76</v>
      </c>
      <c r="AE629" s="959">
        <v>4.2</v>
      </c>
      <c r="AF629" s="639">
        <v>3.37</v>
      </c>
      <c r="AG629" s="639">
        <v>5.7</v>
      </c>
      <c r="AH629" s="959">
        <v>29.099999999999998</v>
      </c>
      <c r="AI629" s="959">
        <v>-0.3</v>
      </c>
      <c r="AJ629" s="959">
        <v>30.4</v>
      </c>
      <c r="AK629" s="959">
        <v>7.1800000000000006</v>
      </c>
      <c r="AL629" s="969">
        <v>1810</v>
      </c>
      <c r="AM629" s="964">
        <v>2.5</v>
      </c>
      <c r="AN629" s="959">
        <v>0</v>
      </c>
      <c r="AO629" s="845">
        <f t="shared" si="162"/>
        <v>-3.0668085424002953</v>
      </c>
      <c r="AP629" s="846">
        <f t="shared" si="163"/>
        <v>23.915492342555456</v>
      </c>
      <c r="AQ629" s="680">
        <f t="shared" si="164"/>
        <v>101.03106888936443</v>
      </c>
      <c r="AR629" s="745">
        <f>INDEX(Historical!$C$7:$C$1452,MATCH(B629,Historical!$B$7:$B$1452,0))*IF(AH629="n/a",1.03,IF(AH629&lt;0,1.01,IF(AH629&gt;10,1.1,(1+AH629/100))))</f>
        <v>0.6160000000000001</v>
      </c>
      <c r="AS629" s="678">
        <f t="shared" si="165"/>
        <v>0.62216000000000016</v>
      </c>
      <c r="AT629" s="678">
        <f t="shared" si="171"/>
        <v>0.66683108800000024</v>
      </c>
      <c r="AU629" s="678">
        <f t="shared" si="171"/>
        <v>0.71470956011840037</v>
      </c>
      <c r="AV629" s="678">
        <f t="shared" si="171"/>
        <v>0.76602570653490154</v>
      </c>
      <c r="AW629" s="745">
        <f t="shared" si="166"/>
        <v>3.3857263546533023</v>
      </c>
      <c r="AX629" s="854">
        <f t="shared" si="167"/>
        <v>5.552191463846019</v>
      </c>
      <c r="AY629" s="1090">
        <v>0.95</v>
      </c>
      <c r="AZ629" s="964">
        <v>28.79</v>
      </c>
      <c r="BA629" s="964">
        <v>-24.25</v>
      </c>
      <c r="BB629" s="964">
        <v>3.32</v>
      </c>
      <c r="BC629" s="964">
        <v>-10.31</v>
      </c>
      <c r="BE629" s="701">
        <v>2013</v>
      </c>
      <c r="BF629" s="986" t="e">
        <f>#VALUE!</f>
        <v>#VALUE!</v>
      </c>
      <c r="BG629" s="972">
        <v>5</v>
      </c>
    </row>
    <row r="630" spans="1:59" ht="11.25" customHeight="1" x14ac:dyDescent="0.2">
      <c r="A630" s="566" t="s">
        <v>323</v>
      </c>
      <c r="B630" s="651" t="s">
        <v>324</v>
      </c>
      <c r="C630" s="1080" t="s">
        <v>124</v>
      </c>
      <c r="D630" s="1080" t="s">
        <v>4256</v>
      </c>
      <c r="E630" s="835">
        <v>47</v>
      </c>
      <c r="F630" s="554">
        <v>38</v>
      </c>
      <c r="G630" s="554" t="s">
        <v>38</v>
      </c>
      <c r="H630" s="554" t="s">
        <v>116</v>
      </c>
      <c r="I630" s="959">
        <v>102.23</v>
      </c>
      <c r="J630" s="745">
        <f t="shared" si="155"/>
        <v>1.8781179692849457</v>
      </c>
      <c r="K630" s="968">
        <v>0.48</v>
      </c>
      <c r="L630" s="679">
        <v>4</v>
      </c>
      <c r="M630" s="736">
        <f t="shared" si="156"/>
        <v>1.92</v>
      </c>
      <c r="N630" s="644" t="s">
        <v>112</v>
      </c>
      <c r="O630" s="838">
        <v>0.45</v>
      </c>
      <c r="P630" s="958">
        <v>43321</v>
      </c>
      <c r="Q630" s="958">
        <v>43355</v>
      </c>
      <c r="R630" s="736">
        <f t="shared" si="157"/>
        <v>6.6666666666666599</v>
      </c>
      <c r="S630" s="802">
        <f>IF(INDEX(Historical!$D$7:$D$1452,MATCH(B630,Historical!$B$7:$B$1452,0))=0,"n/a",(INDEX(Historical!$C$7:$C$1452,MATCH(B630,Historical!$B$7:$B$1452,0))/INDEX(Historical!$D$7:$D$1452,MATCH(B630,Historical!$B$7:$B$1452,0))-1)*100)</f>
        <v>8.9743589743589869</v>
      </c>
      <c r="T630" s="802">
        <f>IF(INDEX(Historical!$F$7:$F$1452,MATCH(B630,Historical!$B$7:$B$1452,0))=0,"n/a",((INDEX(Historical!$C$7:$C$1452,MATCH(B630,Historical!$B$7:$B$1452,0))/INDEX(Historical!$F$7:$F$1452,MATCH(B630,Historical!$B$7:$B$1452,0)))^(1/3)-1)*100)</f>
        <v>9.0751641501583649</v>
      </c>
      <c r="U630" s="802">
        <f>IF(INDEX(Historical!$I$7:$I$1452,MATCH(B630,Historical!$B$7:$B$1452,0))=0,"n/a",((INDEX(Historical!$C$7:$C$1452,MATCH(B630,Historical!$B$7:$B$1452,0))/INDEX(Historical!$I$7:$I$1452,MATCH(B630,Historical!$B$7:$B$1452,0)))^(1/5)-1)*100)</f>
        <v>7.7587666223579488</v>
      </c>
      <c r="V630" s="802">
        <f>IF(INDEX(Historical!$O$7:$O$1452,MATCH(B630,Historical!$B$7:$B$1452,0))=0,"n/a",((INDEX(Historical!$C$7:$C$1452,MATCH(B630,Historical!$B$7:$B$1452,0))/INDEX(Historical!$O$7:$O$1452,MATCH(B630,Historical!$B$7:$B$1452,0)))^(1/10)-1)*100)</f>
        <v>5.2409779148925528</v>
      </c>
      <c r="W630" s="803">
        <f t="shared" si="158"/>
        <v>1.4804043726860494</v>
      </c>
      <c r="X630" s="804">
        <f t="shared" si="159"/>
        <v>0.3246345867095376</v>
      </c>
      <c r="Y630" s="759"/>
      <c r="Z630" s="745">
        <f t="shared" si="160"/>
        <v>39.344262295081968</v>
      </c>
      <c r="AA630" s="678">
        <f t="shared" si="161"/>
        <v>20.94877049180328</v>
      </c>
      <c r="AB630" s="679">
        <v>12</v>
      </c>
      <c r="AC630" s="959">
        <v>4.88</v>
      </c>
      <c r="AD630" s="959">
        <v>3.29</v>
      </c>
      <c r="AE630" s="959">
        <v>1.6</v>
      </c>
      <c r="AF630" s="959">
        <v>4.97</v>
      </c>
      <c r="AG630" s="959">
        <v>23.7</v>
      </c>
      <c r="AH630" s="959">
        <v>158.4</v>
      </c>
      <c r="AI630" s="959">
        <v>10.79</v>
      </c>
      <c r="AJ630" s="959">
        <v>23.9</v>
      </c>
      <c r="AK630" s="959">
        <v>6.36</v>
      </c>
      <c r="AL630" s="969">
        <v>24710</v>
      </c>
      <c r="AM630" s="964">
        <v>0.15</v>
      </c>
      <c r="AN630" s="959">
        <v>1.01</v>
      </c>
      <c r="AO630" s="845">
        <f t="shared" si="162"/>
        <v>-11.311885900160386</v>
      </c>
      <c r="AP630" s="846">
        <f t="shared" si="163"/>
        <v>9.6368845916428949</v>
      </c>
      <c r="AQ630" s="680">
        <f t="shared" si="164"/>
        <v>115.1127759460783</v>
      </c>
      <c r="AR630" s="745">
        <f>INDEX(Historical!$C$7:$C$1452,MATCH(B630,Historical!$B$7:$B$1452,0))*IF(AH630="n/a",1.03,IF(AH630&lt;0,1.01,IF(AH630&gt;10,1.1,(1+AH630/100))))</f>
        <v>1.8700000000000003</v>
      </c>
      <c r="AS630" s="678">
        <f t="shared" si="165"/>
        <v>2.0570000000000004</v>
      </c>
      <c r="AT630" s="678">
        <f t="shared" si="171"/>
        <v>2.1878252000000007</v>
      </c>
      <c r="AU630" s="678">
        <f t="shared" si="171"/>
        <v>2.3269708827200009</v>
      </c>
      <c r="AV630" s="678">
        <f t="shared" si="171"/>
        <v>2.4749662308609932</v>
      </c>
      <c r="AW630" s="745">
        <f t="shared" si="166"/>
        <v>10.916762313580994</v>
      </c>
      <c r="AX630" s="854">
        <f t="shared" si="167"/>
        <v>10.678628889348522</v>
      </c>
      <c r="AY630" s="1090">
        <v>1.26</v>
      </c>
      <c r="AZ630" s="964">
        <v>8.33</v>
      </c>
      <c r="BA630" s="964">
        <v>-16.25</v>
      </c>
      <c r="BB630" s="964">
        <v>-1.41</v>
      </c>
      <c r="BC630" s="964">
        <v>-4.03</v>
      </c>
      <c r="BE630" s="701">
        <v>1972</v>
      </c>
      <c r="BF630" s="986" t="e">
        <f>#VALUE!</f>
        <v>#VALUE!</v>
      </c>
      <c r="BG630" s="972">
        <v>7.3</v>
      </c>
    </row>
    <row r="631" spans="1:59" ht="11.25" customHeight="1" x14ac:dyDescent="0.2">
      <c r="A631" s="645" t="s">
        <v>746</v>
      </c>
      <c r="B631" s="651" t="s">
        <v>747</v>
      </c>
      <c r="C631" s="1080" t="s">
        <v>132</v>
      </c>
      <c r="D631" s="1080" t="s">
        <v>4417</v>
      </c>
      <c r="E631" s="835">
        <v>17</v>
      </c>
      <c r="F631" s="554">
        <v>183</v>
      </c>
      <c r="G631" s="554" t="s">
        <v>38</v>
      </c>
      <c r="H631" s="554" t="s">
        <v>38</v>
      </c>
      <c r="I631" s="966">
        <v>28.33</v>
      </c>
      <c r="J631" s="745">
        <f t="shared" si="155"/>
        <v>5.7889163430991886</v>
      </c>
      <c r="K631" s="968">
        <v>0.41</v>
      </c>
      <c r="L631" s="679">
        <v>4</v>
      </c>
      <c r="M631" s="736">
        <f t="shared" si="156"/>
        <v>1.64</v>
      </c>
      <c r="N631" s="644" t="s">
        <v>165</v>
      </c>
      <c r="O631" s="838">
        <v>0.39500000000000002</v>
      </c>
      <c r="P631" s="958">
        <v>43167</v>
      </c>
      <c r="Q631" s="958">
        <v>43192</v>
      </c>
      <c r="R631" s="736">
        <f t="shared" si="157"/>
        <v>3.7974683544303689</v>
      </c>
      <c r="S631" s="802">
        <f>IF(INDEX(Historical!$D$7:$D$1452,MATCH(B631,Historical!$B$7:$B$1452,0))=0,"n/a",(INDEX(Historical!$C$7:$C$1452,MATCH(B631,Historical!$B$7:$B$1452,0))/INDEX(Historical!$D$7:$D$1452,MATCH(B631,Historical!$B$7:$B$1452,0))-1)*100)</f>
        <v>3.3003300330032959</v>
      </c>
      <c r="T631" s="802">
        <f>IF(INDEX(Historical!$F$7:$F$1452,MATCH(B631,Historical!$B$7:$B$1452,0))=0,"n/a",((INDEX(Historical!$C$7:$C$1452,MATCH(B631,Historical!$B$7:$B$1452,0))/INDEX(Historical!$F$7:$F$1452,MATCH(B631,Historical!$B$7:$B$1452,0)))^(1/3)-1)*100)</f>
        <v>4.2038787496981644</v>
      </c>
      <c r="U631" s="802">
        <f>IF(INDEX(Historical!$I$7:$I$1452,MATCH(B631,Historical!$B$7:$B$1452,0))=0,"n/a",((INDEX(Historical!$C$7:$C$1452,MATCH(B631,Historical!$B$7:$B$1452,0))/INDEX(Historical!$I$7:$I$1452,MATCH(B631,Historical!$B$7:$B$1452,0)))^(1/5)-1)*100)</f>
        <v>3.1342995203031521</v>
      </c>
      <c r="V631" s="802">
        <f>IF(INDEX(Historical!$O$7:$O$1452,MATCH(B631,Historical!$B$7:$B$1452,0))=0,"n/a",((INDEX(Historical!$C$7:$C$1452,MATCH(B631,Historical!$B$7:$B$1452,0))/INDEX(Historical!$O$7:$O$1452,MATCH(B631,Historical!$B$7:$B$1452,0)))^(1/10)-1)*100)</f>
        <v>3.2527976498285982</v>
      </c>
      <c r="W631" s="803">
        <f t="shared" si="158"/>
        <v>0.96357039623055241</v>
      </c>
      <c r="X631" s="804" t="str">
        <f t="shared" si="159"/>
        <v>n/a</v>
      </c>
      <c r="Y631" s="967"/>
      <c r="Z631" s="745">
        <f t="shared" si="160"/>
        <v>63.320463320463318</v>
      </c>
      <c r="AA631" s="678">
        <f t="shared" si="161"/>
        <v>10.938223938223938</v>
      </c>
      <c r="AB631" s="679">
        <v>12</v>
      </c>
      <c r="AC631" s="959">
        <v>2.59</v>
      </c>
      <c r="AD631" s="959">
        <v>2.54</v>
      </c>
      <c r="AE631" s="961">
        <v>2.7</v>
      </c>
      <c r="AF631" s="959">
        <v>1.69</v>
      </c>
      <c r="AG631" s="959">
        <v>13.3</v>
      </c>
      <c r="AH631" s="959">
        <v>-24.6</v>
      </c>
      <c r="AI631" s="959">
        <v>3.18</v>
      </c>
      <c r="AJ631" s="959">
        <v>-3.5999999999999996</v>
      </c>
      <c r="AK631" s="959">
        <v>4.3099999999999996</v>
      </c>
      <c r="AL631" s="969">
        <v>21000</v>
      </c>
      <c r="AM631" s="964">
        <v>0.21</v>
      </c>
      <c r="AN631" s="959">
        <v>1.85</v>
      </c>
      <c r="AO631" s="845">
        <f t="shared" si="162"/>
        <v>-2.0150080748215977</v>
      </c>
      <c r="AP631" s="846">
        <f t="shared" si="163"/>
        <v>8.9232158634023406</v>
      </c>
      <c r="AQ631" s="680">
        <f t="shared" si="164"/>
        <v>-9.3588308999628218</v>
      </c>
      <c r="AR631" s="745">
        <f>INDEX(Historical!$C$7:$C$1452,MATCH(B631,Historical!$B$7:$B$1452,0))*IF(AH631="n/a",1.03,IF(AH631&lt;0,1.01,IF(AH631&gt;10,1.1,(1+AH631/100))))</f>
        <v>1.5806499999999999</v>
      </c>
      <c r="AS631" s="678">
        <f t="shared" si="165"/>
        <v>1.6309146699999999</v>
      </c>
      <c r="AT631" s="678">
        <f t="shared" si="171"/>
        <v>1.7012070922769997</v>
      </c>
      <c r="AU631" s="678">
        <f t="shared" si="171"/>
        <v>1.7745291179541383</v>
      </c>
      <c r="AV631" s="678">
        <f t="shared" si="171"/>
        <v>1.8510113229379614</v>
      </c>
      <c r="AW631" s="745">
        <f t="shared" si="166"/>
        <v>8.5383122031690988</v>
      </c>
      <c r="AX631" s="854">
        <f t="shared" si="167"/>
        <v>30.138765277688311</v>
      </c>
      <c r="AY631" s="1090">
        <v>0.48</v>
      </c>
      <c r="AZ631" s="964">
        <v>11.98</v>
      </c>
      <c r="BA631" s="964">
        <v>-12.72</v>
      </c>
      <c r="BB631" s="964">
        <v>-7.02</v>
      </c>
      <c r="BC631" s="964">
        <v>-2.35</v>
      </c>
      <c r="BE631" s="701">
        <v>2002</v>
      </c>
      <c r="BF631" s="986" t="e">
        <f>#VALUE!</f>
        <v>#VALUE!</v>
      </c>
      <c r="BG631" s="972">
        <v>3.5000000000000004</v>
      </c>
    </row>
    <row r="632" spans="1:59" ht="11.25" customHeight="1" x14ac:dyDescent="0.2">
      <c r="A632" s="645" t="s">
        <v>1590</v>
      </c>
      <c r="B632" s="651" t="s">
        <v>1591</v>
      </c>
      <c r="C632" s="1080" t="s">
        <v>4407</v>
      </c>
      <c r="D632" s="1080" t="s">
        <v>4408</v>
      </c>
      <c r="E632" s="835">
        <v>9</v>
      </c>
      <c r="F632" s="554">
        <v>418</v>
      </c>
      <c r="G632" s="554" t="s">
        <v>107</v>
      </c>
      <c r="H632" s="554" t="s">
        <v>107</v>
      </c>
      <c r="I632" s="966">
        <v>14.06</v>
      </c>
      <c r="J632" s="745">
        <f t="shared" si="155"/>
        <v>7.3968705547652922</v>
      </c>
      <c r="K632" s="968">
        <v>0.26</v>
      </c>
      <c r="L632" s="679">
        <v>4</v>
      </c>
      <c r="M632" s="736">
        <f t="shared" si="156"/>
        <v>1.04</v>
      </c>
      <c r="N632" s="644" t="s">
        <v>221</v>
      </c>
      <c r="O632" s="838">
        <v>0.255</v>
      </c>
      <c r="P632" s="958">
        <v>43447</v>
      </c>
      <c r="Q632" s="958">
        <v>43480</v>
      </c>
      <c r="R632" s="736">
        <f t="shared" si="157"/>
        <v>1.9607843137254919</v>
      </c>
      <c r="S632" s="802">
        <f>IF(INDEX(Historical!$D$7:$D$1452,MATCH(B632,Historical!$B$7:$B$1452,0))=0,"n/a",(INDEX(Historical!$C$7:$C$1452,MATCH(B632,Historical!$B$7:$B$1452,0))/INDEX(Historical!$D$7:$D$1452,MATCH(B632,Historical!$B$7:$B$1452,0))-1)*100)</f>
        <v>16.049382716049365</v>
      </c>
      <c r="T632" s="802">
        <f>IF(INDEX(Historical!$F$7:$F$1452,MATCH(B632,Historical!$B$7:$B$1452,0))=0,"n/a",((INDEX(Historical!$C$7:$C$1452,MATCH(B632,Historical!$B$7:$B$1452,0))/INDEX(Historical!$F$7:$F$1452,MATCH(B632,Historical!$B$7:$B$1452,0)))^(1/3)-1)*100)</f>
        <v>13.670898594408598</v>
      </c>
      <c r="U632" s="802">
        <f>IF(INDEX(Historical!$I$7:$I$1452,MATCH(B632,Historical!$B$7:$B$1452,0))=0,"n/a",((INDEX(Historical!$C$7:$C$1452,MATCH(B632,Historical!$B$7:$B$1452,0))/INDEX(Historical!$I$7:$I$1452,MATCH(B632,Historical!$B$7:$B$1452,0)))^(1/5)-1)*100)</f>
        <v>12.355337863080273</v>
      </c>
      <c r="V632" s="802" t="str">
        <f>IF(INDEX(Historical!$O$7:$O$1452,MATCH(B632,Historical!$B$7:$B$1452,0))=0,"n/a",((INDEX(Historical!$C$7:$C$1452,MATCH(B632,Historical!$B$7:$B$1452,0))/INDEX(Historical!$O$7:$O$1452,MATCH(B632,Historical!$B$7:$B$1452,0)))^(1/10)-1)*100)</f>
        <v>n/a</v>
      </c>
      <c r="W632" s="803" t="str">
        <f t="shared" si="158"/>
        <v>n/a</v>
      </c>
      <c r="X632" s="804" t="str">
        <f t="shared" si="159"/>
        <v>n/a</v>
      </c>
      <c r="Y632" s="967" t="s">
        <v>4072</v>
      </c>
      <c r="Z632" s="745" t="str">
        <f t="shared" si="160"/>
        <v>n/a</v>
      </c>
      <c r="AA632" s="678" t="str">
        <f t="shared" si="161"/>
        <v>n/a</v>
      </c>
      <c r="AB632" s="679">
        <v>12</v>
      </c>
      <c r="AC632" s="959">
        <v>-1.76</v>
      </c>
      <c r="AD632" s="959" t="s">
        <v>138</v>
      </c>
      <c r="AE632" s="959">
        <v>1.64</v>
      </c>
      <c r="AF632" s="959">
        <v>0.38</v>
      </c>
      <c r="AG632" s="959">
        <v>-4.9000000000000004</v>
      </c>
      <c r="AH632" s="961">
        <v>46.6</v>
      </c>
      <c r="AI632" s="961">
        <v>-93.8</v>
      </c>
      <c r="AJ632" s="959">
        <v>-56.8</v>
      </c>
      <c r="AK632" s="959">
        <v>7.0000000000000009</v>
      </c>
      <c r="AL632" s="969">
        <v>611.19000000000005</v>
      </c>
      <c r="AM632" s="964">
        <v>0.2</v>
      </c>
      <c r="AN632" s="959">
        <v>1.46</v>
      </c>
      <c r="AO632" s="845" t="str">
        <f t="shared" si="162"/>
        <v>n/a</v>
      </c>
      <c r="AP632" s="846">
        <f t="shared" si="163"/>
        <v>19.752208417845566</v>
      </c>
      <c r="AQ632" s="680" t="str">
        <f t="shared" si="164"/>
        <v>n/a</v>
      </c>
      <c r="AR632" s="745">
        <f>INDEX(Historical!$C$7:$C$1452,MATCH(B632,Historical!$B$7:$B$1452,0))*IF(AH632="n/a",1.03,IF(AH632&lt;0,1.01,IF(AH632&gt;10,1.1,(1+AH632/100))))</f>
        <v>1.034</v>
      </c>
      <c r="AS632" s="678">
        <f t="shared" si="165"/>
        <v>1.04434</v>
      </c>
      <c r="AT632" s="678">
        <f t="shared" si="171"/>
        <v>1.1174438000000002</v>
      </c>
      <c r="AU632" s="678">
        <f t="shared" si="171"/>
        <v>1.1956648660000002</v>
      </c>
      <c r="AV632" s="678">
        <f t="shared" si="171"/>
        <v>1.2793614066200003</v>
      </c>
      <c r="AW632" s="745">
        <f t="shared" si="166"/>
        <v>5.670810072620001</v>
      </c>
      <c r="AX632" s="854">
        <f t="shared" si="167"/>
        <v>40.332930815220493</v>
      </c>
      <c r="AY632" s="1090">
        <v>0.48</v>
      </c>
      <c r="AZ632" s="964">
        <v>7.0000000000000009</v>
      </c>
      <c r="BA632" s="964">
        <v>-31.65</v>
      </c>
      <c r="BB632" s="964">
        <v>-8.18</v>
      </c>
      <c r="BC632" s="964">
        <v>-11.29</v>
      </c>
      <c r="BE632" s="701">
        <v>2011</v>
      </c>
      <c r="BF632" s="986" t="e">
        <f>#VALUE!</f>
        <v>#VALUE!</v>
      </c>
      <c r="BG632" s="972">
        <v>-1.9</v>
      </c>
    </row>
    <row r="633" spans="1:59" ht="11.25" customHeight="1" x14ac:dyDescent="0.2">
      <c r="A633" s="566" t="s">
        <v>3937</v>
      </c>
      <c r="B633" s="651" t="s">
        <v>3938</v>
      </c>
      <c r="C633" s="1080" t="s">
        <v>109</v>
      </c>
      <c r="D633" s="1080" t="s">
        <v>4427</v>
      </c>
      <c r="E633" s="835">
        <v>6</v>
      </c>
      <c r="F633" s="554">
        <v>769</v>
      </c>
      <c r="G633" s="554" t="s">
        <v>107</v>
      </c>
      <c r="H633" s="554" t="s">
        <v>107</v>
      </c>
      <c r="I633" s="966">
        <v>43.35</v>
      </c>
      <c r="J633" s="745">
        <f t="shared" si="155"/>
        <v>2.7681660899653977</v>
      </c>
      <c r="K633" s="968">
        <v>0.3</v>
      </c>
      <c r="L633" s="679">
        <v>4</v>
      </c>
      <c r="M633" s="736">
        <f t="shared" si="156"/>
        <v>1.2</v>
      </c>
      <c r="N633" s="644" t="s">
        <v>4024</v>
      </c>
      <c r="O633" s="838">
        <v>0.25</v>
      </c>
      <c r="P633" s="958">
        <v>43472</v>
      </c>
      <c r="Q633" s="958">
        <v>43487</v>
      </c>
      <c r="R633" s="736">
        <f t="shared" si="157"/>
        <v>19.999999999999996</v>
      </c>
      <c r="S633" s="802">
        <f>IF(INDEX(Historical!$D$7:$D$1452,MATCH(B633,Historical!$B$7:$B$1452,0))=0,"n/a",(INDEX(Historical!$C$7:$C$1452,MATCH(B633,Historical!$B$7:$B$1452,0))/INDEX(Historical!$D$7:$D$1452,MATCH(B633,Historical!$B$7:$B$1452,0))-1)*100)</f>
        <v>33.33333333333335</v>
      </c>
      <c r="T633" s="802">
        <f>IF(INDEX(Historical!$F$7:$F$1452,MATCH(B633,Historical!$B$7:$B$1452,0))=0,"n/a",((INDEX(Historical!$C$7:$C$1452,MATCH(B633,Historical!$B$7:$B$1452,0))/INDEX(Historical!$F$7:$F$1452,MATCH(B633,Historical!$B$7:$B$1452,0)))^(1/3)-1)*100)</f>
        <v>99.999999999999972</v>
      </c>
      <c r="U633" s="802" t="str">
        <f>IF(INDEX(Historical!$I$7:$I$1452,MATCH(B633,Historical!$B$7:$B$1452,0))=0,"n/a",((INDEX(Historical!$C$7:$C$1452,MATCH(B633,Historical!$B$7:$B$1452,0))/INDEX(Historical!$I$7:$I$1452,MATCH(B633,Historical!$B$7:$B$1452,0)))^(1/5)-1)*100)</f>
        <v>n/a</v>
      </c>
      <c r="V633" s="802">
        <f>IF(INDEX(Historical!$O$7:$O$1452,MATCH(B633,Historical!$B$7:$B$1452,0))=0,"n/a",((INDEX(Historical!$C$7:$C$1452,MATCH(B633,Historical!$B$7:$B$1452,0))/INDEX(Historical!$O$7:$O$1452,MATCH(B633,Historical!$B$7:$B$1452,0)))^(1/10)-1)*100)</f>
        <v>2.5266853615191431</v>
      </c>
      <c r="W633" s="803" t="str">
        <f t="shared" si="158"/>
        <v>n/a</v>
      </c>
      <c r="X633" s="804" t="str">
        <f t="shared" si="159"/>
        <v>n/a</v>
      </c>
      <c r="Y633" s="756"/>
      <c r="Z633" s="745">
        <f t="shared" si="160"/>
        <v>27.586206896551722</v>
      </c>
      <c r="AA633" s="678">
        <f t="shared" si="161"/>
        <v>9.9655172413793114</v>
      </c>
      <c r="AB633" s="679">
        <v>12</v>
      </c>
      <c r="AC633" s="959">
        <v>4.3499999999999996</v>
      </c>
      <c r="AD633" s="959">
        <v>1</v>
      </c>
      <c r="AE633" s="959">
        <v>3.68</v>
      </c>
      <c r="AF633" s="959">
        <v>1.63</v>
      </c>
      <c r="AG633" s="959">
        <v>15.6</v>
      </c>
      <c r="AH633" s="959">
        <v>31.8</v>
      </c>
      <c r="AI633" s="959">
        <v>9.9599999999999991</v>
      </c>
      <c r="AJ633" s="959">
        <v>13.700000000000001</v>
      </c>
      <c r="AK633" s="959">
        <v>10</v>
      </c>
      <c r="AL633" s="969">
        <v>672.79</v>
      </c>
      <c r="AM633" s="964">
        <v>5.8999999999999995</v>
      </c>
      <c r="AN633" s="959">
        <v>0.25</v>
      </c>
      <c r="AO633" s="845" t="str">
        <f t="shared" si="162"/>
        <v>n/a</v>
      </c>
      <c r="AP633" s="846" t="str">
        <f t="shared" si="163"/>
        <v>n/a</v>
      </c>
      <c r="AQ633" s="680">
        <f t="shared" si="164"/>
        <v>-15.032573291098394</v>
      </c>
      <c r="AR633" s="745">
        <f>INDEX(Historical!$C$7:$C$1452,MATCH(B633,Historical!$B$7:$B$1452,0))*IF(AH633="n/a",1.03,IF(AH633&lt;0,1.01,IF(AH633&gt;10,1.1,(1+AH633/100))))</f>
        <v>0.88000000000000012</v>
      </c>
      <c r="AS633" s="678">
        <f t="shared" si="165"/>
        <v>0.96764800000000006</v>
      </c>
      <c r="AT633" s="678">
        <f t="shared" si="171"/>
        <v>1.0644128000000002</v>
      </c>
      <c r="AU633" s="678">
        <f t="shared" si="171"/>
        <v>1.1708540800000002</v>
      </c>
      <c r="AV633" s="678">
        <f t="shared" si="171"/>
        <v>1.2879394880000004</v>
      </c>
      <c r="AW633" s="745">
        <f t="shared" si="166"/>
        <v>5.3708543680000007</v>
      </c>
      <c r="AX633" s="854">
        <f t="shared" si="167"/>
        <v>12.389514113033449</v>
      </c>
      <c r="AY633" s="1090">
        <v>1.18</v>
      </c>
      <c r="AZ633" s="964">
        <v>8.74</v>
      </c>
      <c r="BA633" s="964">
        <v>-37.61</v>
      </c>
      <c r="BB633" s="964">
        <v>-12.02</v>
      </c>
      <c r="BC633" s="964">
        <v>-27.57</v>
      </c>
      <c r="BE633" s="701">
        <v>2014</v>
      </c>
      <c r="BF633" s="986" t="e">
        <f>#VALUE!</f>
        <v>#VALUE!</v>
      </c>
      <c r="BG633" s="972">
        <v>1.5</v>
      </c>
    </row>
    <row r="634" spans="1:59" ht="11.25" customHeight="1" x14ac:dyDescent="0.2">
      <c r="A634" s="566" t="s">
        <v>1592</v>
      </c>
      <c r="B634" s="651" t="s">
        <v>1593</v>
      </c>
      <c r="C634" s="1080" t="s">
        <v>109</v>
      </c>
      <c r="D634" s="1080" t="s">
        <v>119</v>
      </c>
      <c r="E634" s="835">
        <v>9</v>
      </c>
      <c r="F634" s="554">
        <v>351</v>
      </c>
      <c r="G634" s="554" t="s">
        <v>107</v>
      </c>
      <c r="H634" s="554" t="s">
        <v>107</v>
      </c>
      <c r="I634" s="966">
        <v>97.71</v>
      </c>
      <c r="J634" s="745">
        <f t="shared" si="155"/>
        <v>1.0234367004400777</v>
      </c>
      <c r="K634" s="968">
        <v>0.25</v>
      </c>
      <c r="L634" s="679">
        <v>4</v>
      </c>
      <c r="M634" s="736">
        <f t="shared" si="156"/>
        <v>1</v>
      </c>
      <c r="N634" s="644" t="s">
        <v>598</v>
      </c>
      <c r="O634" s="838">
        <v>0.2</v>
      </c>
      <c r="P634" s="695">
        <v>43145</v>
      </c>
      <c r="Q634" s="695">
        <v>43175</v>
      </c>
      <c r="R634" s="736">
        <f t="shared" si="157"/>
        <v>24.999999999999993</v>
      </c>
      <c r="S634" s="802">
        <f>IF(INDEX(Historical!$D$7:$D$1452,MATCH(B634,Historical!$B$7:$B$1452,0))=0,"n/a",(INDEX(Historical!$C$7:$C$1452,MATCH(B634,Historical!$B$7:$B$1452,0))/INDEX(Historical!$D$7:$D$1452,MATCH(B634,Historical!$B$7:$B$1452,0))-1)*100)</f>
        <v>11.428571428571432</v>
      </c>
      <c r="T634" s="802">
        <f>IF(INDEX(Historical!$F$7:$F$1452,MATCH(B634,Historical!$B$7:$B$1452,0))=0,"n/a",((INDEX(Historical!$C$7:$C$1452,MATCH(B634,Historical!$B$7:$B$1452,0))/INDEX(Historical!$F$7:$F$1452,MATCH(B634,Historical!$B$7:$B$1452,0)))^(1/3)-1)*100)</f>
        <v>17.566734386037886</v>
      </c>
      <c r="U634" s="802">
        <f>IF(INDEX(Historical!$I$7:$I$1452,MATCH(B634,Historical!$B$7:$B$1452,0))=0,"n/a",((INDEX(Historical!$C$7:$C$1452,MATCH(B634,Historical!$B$7:$B$1452,0))/INDEX(Historical!$I$7:$I$1452,MATCH(B634,Historical!$B$7:$B$1452,0)))^(1/5)-1)*100)</f>
        <v>26.583375415798361</v>
      </c>
      <c r="V634" s="802" t="str">
        <f>IF(INDEX(Historical!$O$7:$O$1452,MATCH(B634,Historical!$B$7:$B$1452,0))=0,"n/a",((INDEX(Historical!$C$7:$C$1452,MATCH(B634,Historical!$B$7:$B$1452,0))/INDEX(Historical!$O$7:$O$1452,MATCH(B634,Historical!$B$7:$B$1452,0)))^(1/10)-1)*100)</f>
        <v>n/a</v>
      </c>
      <c r="W634" s="803" t="str">
        <f t="shared" si="158"/>
        <v>n/a</v>
      </c>
      <c r="X634" s="804">
        <f t="shared" si="159"/>
        <v>1.7261932088180754</v>
      </c>
      <c r="Y634" s="967"/>
      <c r="Z634" s="745">
        <f t="shared" si="160"/>
        <v>14.164305949008499</v>
      </c>
      <c r="AA634" s="678">
        <f t="shared" si="161"/>
        <v>13.839943342776204</v>
      </c>
      <c r="AB634" s="679">
        <v>12</v>
      </c>
      <c r="AC634" s="959">
        <v>7.06</v>
      </c>
      <c r="AD634" s="959">
        <v>1.38</v>
      </c>
      <c r="AE634" s="959">
        <v>2.37</v>
      </c>
      <c r="AF634" s="959">
        <v>2.94</v>
      </c>
      <c r="AG634" s="959">
        <v>22.3</v>
      </c>
      <c r="AH634" s="959">
        <v>20.7</v>
      </c>
      <c r="AI634" s="959">
        <v>11.48</v>
      </c>
      <c r="AJ634" s="959">
        <v>15.4</v>
      </c>
      <c r="AK634" s="959">
        <v>10</v>
      </c>
      <c r="AL634" s="969">
        <v>4390</v>
      </c>
      <c r="AM634" s="964">
        <v>0.6</v>
      </c>
      <c r="AN634" s="959">
        <v>0.88</v>
      </c>
      <c r="AO634" s="845">
        <f t="shared" si="162"/>
        <v>13.766868773462233</v>
      </c>
      <c r="AP634" s="846">
        <f t="shared" si="163"/>
        <v>27.606812116238437</v>
      </c>
      <c r="AQ634" s="680">
        <f t="shared" si="164"/>
        <v>34.477480027552978</v>
      </c>
      <c r="AR634" s="745">
        <f>INDEX(Historical!$C$7:$C$1452,MATCH(B634,Historical!$B$7:$B$1452,0))*IF(AH634="n/a",1.03,IF(AH634&lt;0,1.01,IF(AH634&gt;10,1.1,(1+AH634/100))))</f>
        <v>0.8580000000000001</v>
      </c>
      <c r="AS634" s="678">
        <f t="shared" si="165"/>
        <v>0.94380000000000019</v>
      </c>
      <c r="AT634" s="678">
        <f t="shared" si="171"/>
        <v>1.0381800000000003</v>
      </c>
      <c r="AU634" s="678">
        <f t="shared" si="171"/>
        <v>1.1419980000000005</v>
      </c>
      <c r="AV634" s="678">
        <f t="shared" si="171"/>
        <v>1.2561978000000007</v>
      </c>
      <c r="AW634" s="745">
        <f t="shared" si="166"/>
        <v>5.2381758000000023</v>
      </c>
      <c r="AX634" s="854">
        <f t="shared" si="167"/>
        <v>5.3609413570770679</v>
      </c>
      <c r="AY634" s="1090">
        <v>1.31</v>
      </c>
      <c r="AZ634" s="964">
        <v>8.51</v>
      </c>
      <c r="BA634" s="964">
        <v>-23.87</v>
      </c>
      <c r="BB634" s="964">
        <v>-11.1</v>
      </c>
      <c r="BC634" s="964">
        <v>-9.39</v>
      </c>
      <c r="BE634" s="701">
        <v>2010</v>
      </c>
      <c r="BF634" s="986" t="e">
        <f>#VALUE!</f>
        <v>#VALUE!</v>
      </c>
      <c r="BG634" s="972">
        <v>2.5</v>
      </c>
    </row>
    <row r="635" spans="1:59" ht="11.25" customHeight="1" x14ac:dyDescent="0.2">
      <c r="A635" s="805" t="s">
        <v>4250</v>
      </c>
      <c r="B635" s="899" t="s">
        <v>2703</v>
      </c>
      <c r="C635" s="1080" t="s">
        <v>113</v>
      </c>
      <c r="D635" s="1080" t="s">
        <v>4453</v>
      </c>
      <c r="E635" s="835">
        <v>7</v>
      </c>
      <c r="F635" s="554">
        <v>576</v>
      </c>
      <c r="G635" s="554" t="s">
        <v>107</v>
      </c>
      <c r="H635" s="554" t="s">
        <v>107</v>
      </c>
      <c r="I635" s="973">
        <v>19.13</v>
      </c>
      <c r="J635" s="745">
        <f t="shared" si="155"/>
        <v>1.2545739675901726</v>
      </c>
      <c r="K635" s="566">
        <v>0.06</v>
      </c>
      <c r="L635" s="554">
        <v>4</v>
      </c>
      <c r="M635" s="736">
        <f t="shared" si="156"/>
        <v>0.24</v>
      </c>
      <c r="N635" s="554" t="s">
        <v>496</v>
      </c>
      <c r="O635" s="685">
        <v>5.5E-2</v>
      </c>
      <c r="P635" s="1117">
        <v>43097</v>
      </c>
      <c r="Q635" s="1117">
        <v>43115</v>
      </c>
      <c r="R635" s="736">
        <f t="shared" si="157"/>
        <v>9.0909090909090864</v>
      </c>
      <c r="S635" s="802">
        <f>IF(INDEX(Historical!$D$7:$D$1452,MATCH(B635,Historical!$B$7:$B$1452,0))=0,"n/a",(INDEX(Historical!$C$7:$C$1452,MATCH(B635,Historical!$B$7:$B$1452,0))/INDEX(Historical!$D$7:$D$1452,MATCH(B635,Historical!$B$7:$B$1452,0))-1)*100)</f>
        <v>2.2727272727272707</v>
      </c>
      <c r="T635" s="802">
        <f>IF(INDEX(Historical!$F$7:$F$1452,MATCH(B635,Historical!$B$7:$B$1452,0))=0,"n/a",((INDEX(Historical!$C$7:$C$1452,MATCH(B635,Historical!$B$7:$B$1452,0))/INDEX(Historical!$F$7:$F$1452,MATCH(B635,Historical!$B$7:$B$1452,0)))^(1/3)-1)*100)</f>
        <v>14.471424255333186</v>
      </c>
      <c r="U635" s="802">
        <f>IF(INDEX(Historical!$I$7:$I$1452,MATCH(B635,Historical!$B$7:$B$1452,0))=0,"n/a",((INDEX(Historical!$C$7:$C$1452,MATCH(B635,Historical!$B$7:$B$1452,0))/INDEX(Historical!$I$7:$I$1452,MATCH(B635,Historical!$B$7:$B$1452,0)))^(1/5)-1)*100)</f>
        <v>13.396657763302722</v>
      </c>
      <c r="V635" s="802" t="str">
        <f>IF(INDEX(Historical!$O$7:$O$1452,MATCH(B635,Historical!$B$7:$B$1452,0))=0,"n/a",((INDEX(Historical!$C$7:$C$1452,MATCH(B635,Historical!$B$7:$B$1452,0))/INDEX(Historical!$O$7:$O$1452,MATCH(B635,Historical!$B$7:$B$1452,0)))^(1/10)-1)*100)</f>
        <v>n/a</v>
      </c>
      <c r="W635" s="803" t="str">
        <f t="shared" si="158"/>
        <v>n/a</v>
      </c>
      <c r="X635" s="804">
        <f t="shared" si="159"/>
        <v>6.6983288816513609</v>
      </c>
      <c r="Y635" s="746"/>
      <c r="Z635" s="745">
        <f t="shared" si="160"/>
        <v>21.238938053097346</v>
      </c>
      <c r="AA635" s="678">
        <f t="shared" si="161"/>
        <v>16.929203539823011</v>
      </c>
      <c r="AB635" s="679">
        <v>12</v>
      </c>
      <c r="AC635" s="972">
        <v>1.1299999999999999</v>
      </c>
      <c r="AD635" s="972">
        <v>1.7</v>
      </c>
      <c r="AE635" s="959">
        <v>0.37</v>
      </c>
      <c r="AF635" s="959">
        <v>1.67</v>
      </c>
      <c r="AG635" s="959">
        <v>11.899999999999999</v>
      </c>
      <c r="AH635" s="959">
        <v>136.69999999999999</v>
      </c>
      <c r="AI635" s="959">
        <v>37.57</v>
      </c>
      <c r="AJ635" s="782">
        <v>2</v>
      </c>
      <c r="AK635" s="782">
        <v>10</v>
      </c>
      <c r="AL635" s="972">
        <v>970.46</v>
      </c>
      <c r="AM635" s="972">
        <v>4.3999999999999995</v>
      </c>
      <c r="AN635" s="972">
        <v>0.63</v>
      </c>
      <c r="AO635" s="845">
        <f t="shared" si="162"/>
        <v>-2.2779718089301166</v>
      </c>
      <c r="AP635" s="846">
        <f t="shared" si="163"/>
        <v>14.651231730892894</v>
      </c>
      <c r="AQ635" s="680">
        <f t="shared" si="164"/>
        <v>12.094741499232441</v>
      </c>
      <c r="AR635" s="745">
        <f>INDEX(Historical!$C$7:$C$1452,MATCH(B635,Historical!$B$7:$B$1452,0))*IF(AH635="n/a",1.03,IF(AH635&lt;0,1.01,IF(AH635&gt;10,1.1,(1+AH635/100))))</f>
        <v>0.24750000000000003</v>
      </c>
      <c r="AS635" s="678">
        <f t="shared" si="165"/>
        <v>0.27225000000000005</v>
      </c>
      <c r="AT635" s="678">
        <f t="shared" si="171"/>
        <v>0.2994750000000001</v>
      </c>
      <c r="AU635" s="678">
        <f t="shared" si="171"/>
        <v>0.32942250000000012</v>
      </c>
      <c r="AV635" s="678">
        <f t="shared" si="171"/>
        <v>0.36236475000000018</v>
      </c>
      <c r="AW635" s="745">
        <f t="shared" si="166"/>
        <v>1.5110122500000005</v>
      </c>
      <c r="AX635" s="854">
        <f t="shared" si="167"/>
        <v>7.8986526398327257</v>
      </c>
      <c r="AY635" s="831">
        <v>1.39</v>
      </c>
      <c r="AZ635" s="959">
        <v>6.34</v>
      </c>
      <c r="BA635" s="959">
        <v>-33.79</v>
      </c>
      <c r="BB635" s="959">
        <v>-14.05</v>
      </c>
      <c r="BC635" s="959">
        <v>-23.87</v>
      </c>
      <c r="BE635" s="701">
        <v>2012</v>
      </c>
      <c r="BF635" s="986" t="e">
        <f>#VALUE!</f>
        <v>#VALUE!</v>
      </c>
      <c r="BG635" s="972">
        <v>4.8</v>
      </c>
    </row>
    <row r="636" spans="1:59" s="882" customFormat="1" ht="11.25" customHeight="1" x14ac:dyDescent="0.2">
      <c r="A636" s="861" t="s">
        <v>1594</v>
      </c>
      <c r="B636" s="890" t="s">
        <v>1595</v>
      </c>
      <c r="C636" s="1080" t="s">
        <v>109</v>
      </c>
      <c r="D636" s="1080" t="s">
        <v>119</v>
      </c>
      <c r="E636" s="862">
        <v>10</v>
      </c>
      <c r="F636" s="554">
        <v>328</v>
      </c>
      <c r="G636" s="1179" t="s">
        <v>107</v>
      </c>
      <c r="H636" s="1179" t="s">
        <v>107</v>
      </c>
      <c r="I636" s="863">
        <v>44.17</v>
      </c>
      <c r="J636" s="864">
        <f t="shared" si="155"/>
        <v>4.8901969662666964</v>
      </c>
      <c r="K636" s="865">
        <v>0.54</v>
      </c>
      <c r="L636" s="866">
        <v>4</v>
      </c>
      <c r="M636" s="867">
        <f t="shared" si="156"/>
        <v>2.16</v>
      </c>
      <c r="N636" s="868" t="s">
        <v>153</v>
      </c>
      <c r="O636" s="869">
        <v>0.53</v>
      </c>
      <c r="P636" s="870">
        <v>43434</v>
      </c>
      <c r="Q636" s="870">
        <v>43462</v>
      </c>
      <c r="R636" s="867">
        <f t="shared" si="157"/>
        <v>1.8867924528301903</v>
      </c>
      <c r="S636" s="802">
        <f>IF(INDEX(Historical!$D$7:$D$1452,MATCH(B636,Historical!$B$7:$B$1452,0))=0,"n/a",(INDEX(Historical!$C$7:$C$1452,MATCH(B636,Historical!$B$7:$B$1452,0))/INDEX(Historical!$D$7:$D$1452,MATCH(B636,Historical!$B$7:$B$1452,0))-1)*100)</f>
        <v>16.149068322981353</v>
      </c>
      <c r="T636" s="802">
        <f>IF(INDEX(Historical!$F$7:$F$1452,MATCH(B636,Historical!$B$7:$B$1452,0))=0,"n/a",((INDEX(Historical!$C$7:$C$1452,MATCH(B636,Historical!$B$7:$B$1452,0))/INDEX(Historical!$F$7:$F$1452,MATCH(B636,Historical!$B$7:$B$1452,0)))^(1/3)-1)*100)</f>
        <v>12.311068346755549</v>
      </c>
      <c r="U636" s="802">
        <f>IF(INDEX(Historical!$I$7:$I$1452,MATCH(B636,Historical!$B$7:$B$1452,0))=0,"n/a",((INDEX(Historical!$C$7:$C$1452,MATCH(B636,Historical!$B$7:$B$1452,0))/INDEX(Historical!$I$7:$I$1452,MATCH(B636,Historical!$B$7:$B$1452,0)))^(1/5)-1)*100)</f>
        <v>19.730722401873457</v>
      </c>
      <c r="V636" s="802">
        <f>IF(INDEX(Historical!$O$7:$O$1452,MATCH(B636,Historical!$B$7:$B$1452,0))=0,"n/a",((INDEX(Historical!$C$7:$C$1452,MATCH(B636,Historical!$B$7:$B$1452,0))/INDEX(Historical!$O$7:$O$1452,MATCH(B636,Historical!$B$7:$B$1452,0)))^(1/10)-1)*100)</f>
        <v>7.5870277634496386</v>
      </c>
      <c r="W636" s="871">
        <f t="shared" si="158"/>
        <v>2.6005865560326318</v>
      </c>
      <c r="X636" s="872">
        <f t="shared" si="159"/>
        <v>1.1084675506670481</v>
      </c>
      <c r="Y636" s="883" t="s">
        <v>4072</v>
      </c>
      <c r="Z636" s="864">
        <f t="shared" si="160"/>
        <v>40.373831775700943</v>
      </c>
      <c r="AA636" s="874">
        <f t="shared" si="161"/>
        <v>8.256074766355141</v>
      </c>
      <c r="AB636" s="866">
        <v>12</v>
      </c>
      <c r="AC636" s="875">
        <v>5.35</v>
      </c>
      <c r="AD636" s="875">
        <v>1.1399999999999999</v>
      </c>
      <c r="AE636" s="875">
        <v>0.92</v>
      </c>
      <c r="AF636" s="875">
        <v>1.08</v>
      </c>
      <c r="AG636" s="875">
        <v>17.8</v>
      </c>
      <c r="AH636" s="875">
        <v>30</v>
      </c>
      <c r="AI636" s="875">
        <v>0.5</v>
      </c>
      <c r="AJ636" s="875">
        <v>17.8</v>
      </c>
      <c r="AK636" s="875">
        <v>7.2499999999999991</v>
      </c>
      <c r="AL636" s="876">
        <v>12660</v>
      </c>
      <c r="AM636" s="877">
        <v>0.4</v>
      </c>
      <c r="AN636" s="875">
        <v>0.28000000000000003</v>
      </c>
      <c r="AO636" s="878">
        <f t="shared" si="162"/>
        <v>16.364844601785013</v>
      </c>
      <c r="AP636" s="879">
        <f t="shared" si="163"/>
        <v>24.620919368140154</v>
      </c>
      <c r="AQ636" s="880">
        <f t="shared" si="164"/>
        <v>-37.048305123289424</v>
      </c>
      <c r="AR636" s="745">
        <f>INDEX(Historical!$C$7:$C$1452,MATCH(B636,Historical!$B$7:$B$1452,0))*IF(AH636="n/a",1.03,IF(AH636&lt;0,1.01,IF(AH636&gt;10,1.1,(1+AH636/100))))</f>
        <v>2.0569999999999999</v>
      </c>
      <c r="AS636" s="874">
        <f t="shared" si="165"/>
        <v>2.0672849999999996</v>
      </c>
      <c r="AT636" s="874">
        <f t="shared" si="171"/>
        <v>2.2171631624999995</v>
      </c>
      <c r="AU636" s="874">
        <f t="shared" si="171"/>
        <v>2.3779074917812495</v>
      </c>
      <c r="AV636" s="874">
        <f t="shared" si="171"/>
        <v>2.5503057849353903</v>
      </c>
      <c r="AW636" s="864">
        <f t="shared" si="166"/>
        <v>11.269661439216637</v>
      </c>
      <c r="AX636" s="881">
        <f t="shared" si="167"/>
        <v>25.514288972643506</v>
      </c>
      <c r="AY636" s="1091">
        <v>1.47</v>
      </c>
      <c r="AZ636" s="877">
        <v>9.2799999999999994</v>
      </c>
      <c r="BA636" s="877">
        <v>-41.56</v>
      </c>
      <c r="BB636" s="877">
        <v>-6.4</v>
      </c>
      <c r="BC636" s="877">
        <v>-19.34</v>
      </c>
      <c r="BD636" s="1007"/>
      <c r="BE636" s="701">
        <v>2009</v>
      </c>
      <c r="BF636" s="986" t="e">
        <f>#VALUE!</f>
        <v>#VALUE!</v>
      </c>
      <c r="BG636" s="938">
        <v>0.8</v>
      </c>
    </row>
    <row r="637" spans="1:59" ht="11.25" customHeight="1" x14ac:dyDescent="0.2">
      <c r="A637" s="566" t="s">
        <v>325</v>
      </c>
      <c r="B637" s="651" t="s">
        <v>326</v>
      </c>
      <c r="C637" s="1080" t="s">
        <v>129</v>
      </c>
      <c r="D637" s="1080" t="s">
        <v>4442</v>
      </c>
      <c r="E637" s="835">
        <v>62</v>
      </c>
      <c r="F637" s="554">
        <v>5</v>
      </c>
      <c r="G637" s="554" t="s">
        <v>38</v>
      </c>
      <c r="H637" s="554" t="s">
        <v>116</v>
      </c>
      <c r="I637" s="959">
        <v>91.92</v>
      </c>
      <c r="J637" s="745">
        <f t="shared" si="155"/>
        <v>3.1209747606614444</v>
      </c>
      <c r="K637" s="968">
        <v>0.71719999999999995</v>
      </c>
      <c r="L637" s="679">
        <v>4</v>
      </c>
      <c r="M637" s="736">
        <f t="shared" si="156"/>
        <v>2.8687999999999998</v>
      </c>
      <c r="N637" s="644" t="s">
        <v>108</v>
      </c>
      <c r="O637" s="838">
        <v>0.68959999999999999</v>
      </c>
      <c r="P637" s="958">
        <v>43209</v>
      </c>
      <c r="Q637" s="958">
        <v>43235</v>
      </c>
      <c r="R637" s="736">
        <f t="shared" si="157"/>
        <v>4.0023201856148427</v>
      </c>
      <c r="S637" s="802">
        <f>IF(INDEX(Historical!$D$7:$D$1452,MATCH(B637,Historical!$B$7:$B$1452,0))=0,"n/a",(INDEX(Historical!$C$7:$C$1452,MATCH(B637,Historical!$B$7:$B$1452,0))/INDEX(Historical!$D$7:$D$1452,MATCH(B637,Historical!$B$7:$B$1452,0))-1)*100)</f>
        <v>2.5043048588754946</v>
      </c>
      <c r="T637" s="802">
        <f>IF(INDEX(Historical!$F$7:$F$1452,MATCH(B637,Historical!$B$7:$B$1452,0))=0,"n/a",((INDEX(Historical!$C$7:$C$1452,MATCH(B637,Historical!$B$7:$B$1452,0))/INDEX(Historical!$F$7:$F$1452,MATCH(B637,Historical!$B$7:$B$1452,0)))^(1/3)-1)*100)</f>
        <v>2.6412558511568873</v>
      </c>
      <c r="U637" s="802">
        <f>IF(INDEX(Historical!$I$7:$I$1452,MATCH(B637,Historical!$B$7:$B$1452,0))=0,"n/a",((INDEX(Historical!$C$7:$C$1452,MATCH(B637,Historical!$B$7:$B$1452,0))/INDEX(Historical!$I$7:$I$1452,MATCH(B637,Historical!$B$7:$B$1452,0)))^(1/5)-1)*100)</f>
        <v>4.3706664838541798</v>
      </c>
      <c r="V637" s="802">
        <f>IF(INDEX(Historical!$O$7:$O$1452,MATCH(B637,Historical!$B$7:$B$1452,0))=0,"n/a",((INDEX(Historical!$C$7:$C$1452,MATCH(B637,Historical!$B$7:$B$1452,0))/INDEX(Historical!$O$7:$O$1452,MATCH(B637,Historical!$B$7:$B$1452,0)))^(1/10)-1)*100)</f>
        <v>7.249237154314403</v>
      </c>
      <c r="W637" s="803">
        <f t="shared" si="158"/>
        <v>0.60291398816397745</v>
      </c>
      <c r="X637" s="804">
        <f t="shared" si="159"/>
        <v>2.9137776559027864</v>
      </c>
      <c r="Y637" s="651"/>
      <c r="Z637" s="745">
        <f t="shared" si="160"/>
        <v>70.834567901234564</v>
      </c>
      <c r="AA637" s="678">
        <f t="shared" si="161"/>
        <v>22.696296296296296</v>
      </c>
      <c r="AB637" s="679">
        <v>6</v>
      </c>
      <c r="AC637" s="959">
        <v>4.05</v>
      </c>
      <c r="AD637" s="959">
        <v>3.45</v>
      </c>
      <c r="AE637" s="959">
        <v>3.57</v>
      </c>
      <c r="AF637" s="959">
        <v>4.47</v>
      </c>
      <c r="AG637" s="959">
        <v>18.8</v>
      </c>
      <c r="AH637" s="959">
        <v>5.6000000000000005</v>
      </c>
      <c r="AI637" s="959">
        <v>6.98</v>
      </c>
      <c r="AJ637" s="959">
        <v>1.5</v>
      </c>
      <c r="AK637" s="959">
        <v>6.5699999999999994</v>
      </c>
      <c r="AL637" s="969">
        <v>238470</v>
      </c>
      <c r="AM637" s="964">
        <v>0.1</v>
      </c>
      <c r="AN637" s="959">
        <v>0.61</v>
      </c>
      <c r="AO637" s="845">
        <f t="shared" si="162"/>
        <v>-15.204655051780673</v>
      </c>
      <c r="AP637" s="846">
        <f t="shared" si="163"/>
        <v>7.4916412445156242</v>
      </c>
      <c r="AQ637" s="680">
        <f t="shared" si="164"/>
        <v>112.34400229025066</v>
      </c>
      <c r="AR637" s="745">
        <f>INDEX(Historical!$C$7:$C$1452,MATCH(B637,Historical!$B$7:$B$1452,0))*IF(AH637="n/a",1.03,IF(AH637&lt;0,1.01,IF(AH637&gt;10,1.1,(1+AH637/100))))</f>
        <v>2.8916447999999999</v>
      </c>
      <c r="AS637" s="678">
        <f t="shared" si="165"/>
        <v>3.0934816070400002</v>
      </c>
      <c r="AT637" s="678">
        <f t="shared" si="171"/>
        <v>3.2967233486225287</v>
      </c>
      <c r="AU637" s="678">
        <f t="shared" si="171"/>
        <v>3.5133180726270292</v>
      </c>
      <c r="AV637" s="678">
        <f t="shared" si="171"/>
        <v>3.7441430699986253</v>
      </c>
      <c r="AW637" s="745">
        <f t="shared" si="166"/>
        <v>16.539310898288186</v>
      </c>
      <c r="AX637" s="854">
        <f t="shared" si="167"/>
        <v>17.993158070374442</v>
      </c>
      <c r="AY637" s="1090">
        <v>0.37</v>
      </c>
      <c r="AZ637" s="964">
        <v>29.959999999999997</v>
      </c>
      <c r="BA637" s="964">
        <v>-5.13</v>
      </c>
      <c r="BB637" s="964">
        <v>0.79</v>
      </c>
      <c r="BC637" s="964">
        <v>12.34</v>
      </c>
      <c r="BE637" s="701">
        <v>1957</v>
      </c>
      <c r="BF637" s="986" t="e">
        <f>#VALUE!</f>
        <v>#VALUE!</v>
      </c>
      <c r="BG637" s="972">
        <v>8.1</v>
      </c>
    </row>
    <row r="638" spans="1:59" ht="11.25" customHeight="1" x14ac:dyDescent="0.2">
      <c r="A638" s="566" t="s">
        <v>3939</v>
      </c>
      <c r="B638" s="651" t="s">
        <v>3940</v>
      </c>
      <c r="C638" s="1080" t="s">
        <v>4407</v>
      </c>
      <c r="D638" s="1080" t="s">
        <v>4408</v>
      </c>
      <c r="E638" s="835">
        <v>5</v>
      </c>
      <c r="F638" s="554">
        <v>795</v>
      </c>
      <c r="G638" s="554" t="s">
        <v>107</v>
      </c>
      <c r="H638" s="554" t="s">
        <v>107</v>
      </c>
      <c r="I638" s="966">
        <v>58.72</v>
      </c>
      <c r="J638" s="745">
        <f t="shared" si="155"/>
        <v>3.2697547683923704</v>
      </c>
      <c r="K638" s="968">
        <v>0.48</v>
      </c>
      <c r="L638" s="679">
        <v>4</v>
      </c>
      <c r="M638" s="736">
        <f t="shared" si="156"/>
        <v>1.92</v>
      </c>
      <c r="N638" s="644" t="s">
        <v>153</v>
      </c>
      <c r="O638" s="838">
        <v>0.44</v>
      </c>
      <c r="P638" s="958">
        <v>43173</v>
      </c>
      <c r="Q638" s="958">
        <v>43188</v>
      </c>
      <c r="R638" s="736">
        <f t="shared" si="157"/>
        <v>9.0909090909090864</v>
      </c>
      <c r="S638" s="802">
        <f>IF(INDEX(Historical!$D$7:$D$1452,MATCH(B638,Historical!$B$7:$B$1452,0))=0,"n/a",(INDEX(Historical!$C$7:$C$1452,MATCH(B638,Historical!$B$7:$B$1452,0))/INDEX(Historical!$D$7:$D$1452,MATCH(B638,Historical!$B$7:$B$1452,0))-1)*100)</f>
        <v>4.7619047619047672</v>
      </c>
      <c r="T638" s="802">
        <f>IF(INDEX(Historical!$F$7:$F$1452,MATCH(B638,Historical!$B$7:$B$1452,0))=0,"n/a",((INDEX(Historical!$C$7:$C$1452,MATCH(B638,Historical!$B$7:$B$1452,0))/INDEX(Historical!$F$7:$F$1452,MATCH(B638,Historical!$B$7:$B$1452,0)))^(1/3)-1)*100)</f>
        <v>10.064241629820891</v>
      </c>
      <c r="U638" s="802">
        <f>IF(INDEX(Historical!$I$7:$I$1452,MATCH(B638,Historical!$B$7:$B$1452,0))=0,"n/a",((INDEX(Historical!$C$7:$C$1452,MATCH(B638,Historical!$B$7:$B$1452,0))/INDEX(Historical!$I$7:$I$1452,MATCH(B638,Historical!$B$7:$B$1452,0)))^(1/5)-1)*100)</f>
        <v>9.4608784223157549</v>
      </c>
      <c r="V638" s="802">
        <f>IF(INDEX(Historical!$O$7:$O$1452,MATCH(B638,Historical!$B$7:$B$1452,0))=0,"n/a",((INDEX(Historical!$C$7:$C$1452,MATCH(B638,Historical!$B$7:$B$1452,0))/INDEX(Historical!$O$7:$O$1452,MATCH(B638,Historical!$B$7:$B$1452,0)))^(1/10)-1)*100)</f>
        <v>-1.2701977348889781</v>
      </c>
      <c r="W638" s="803" t="str">
        <f t="shared" si="158"/>
        <v>n/a</v>
      </c>
      <c r="X638" s="804">
        <f t="shared" si="159"/>
        <v>0.15408596779015887</v>
      </c>
      <c r="Y638" s="770"/>
      <c r="Z638" s="745">
        <f t="shared" si="160"/>
        <v>78.367346938775512</v>
      </c>
      <c r="AA638" s="678">
        <f t="shared" si="161"/>
        <v>23.967346938775506</v>
      </c>
      <c r="AB638" s="679">
        <v>12</v>
      </c>
      <c r="AC638" s="959">
        <v>2.4500000000000002</v>
      </c>
      <c r="AD638" s="959" t="s">
        <v>138</v>
      </c>
      <c r="AE638" s="959">
        <v>14.86</v>
      </c>
      <c r="AF638" s="959">
        <v>1.54</v>
      </c>
      <c r="AG638" s="959">
        <v>7.8</v>
      </c>
      <c r="AH638" s="959">
        <v>34.699999999999996</v>
      </c>
      <c r="AI638" s="959">
        <v>-16.350000000000001</v>
      </c>
      <c r="AJ638" s="959">
        <v>61.4</v>
      </c>
      <c r="AK638" s="959">
        <v>-6.05</v>
      </c>
      <c r="AL638" s="969">
        <v>38900</v>
      </c>
      <c r="AM638" s="964">
        <v>0.67999999999999994</v>
      </c>
      <c r="AN638" s="959">
        <v>0.51</v>
      </c>
      <c r="AO638" s="845">
        <f t="shared" si="162"/>
        <v>-11.23671374806738</v>
      </c>
      <c r="AP638" s="846">
        <f t="shared" si="163"/>
        <v>12.730633190708126</v>
      </c>
      <c r="AQ638" s="680">
        <f t="shared" si="164"/>
        <v>28.079340489859874</v>
      </c>
      <c r="AR638" s="745">
        <f>INDEX(Historical!$C$7:$C$1452,MATCH(B638,Historical!$B$7:$B$1452,0))*IF(AH638="n/a",1.03,IF(AH638&lt;0,1.01,IF(AH638&gt;10,1.1,(1+AH638/100))))</f>
        <v>1.9360000000000002</v>
      </c>
      <c r="AS638" s="678">
        <f t="shared" si="165"/>
        <v>1.9553600000000002</v>
      </c>
      <c r="AT638" s="678">
        <f t="shared" si="171"/>
        <v>1.9749136000000003</v>
      </c>
      <c r="AU638" s="678">
        <f t="shared" si="171"/>
        <v>1.9946627360000002</v>
      </c>
      <c r="AV638" s="678">
        <f t="shared" si="171"/>
        <v>2.0146093633600004</v>
      </c>
      <c r="AW638" s="745">
        <f t="shared" si="166"/>
        <v>9.8755456993600017</v>
      </c>
      <c r="AX638" s="854">
        <f t="shared" si="167"/>
        <v>16.818027417166213</v>
      </c>
      <c r="AY638" s="1090">
        <v>0.86</v>
      </c>
      <c r="AZ638" s="964">
        <v>6.36</v>
      </c>
      <c r="BA638" s="964">
        <v>-14.84</v>
      </c>
      <c r="BB638" s="964">
        <v>-9.4499999999999993</v>
      </c>
      <c r="BC638" s="964">
        <v>-9.4499999999999993</v>
      </c>
      <c r="BE638" s="701">
        <v>2014</v>
      </c>
      <c r="BF638" s="986" t="e">
        <f>#VALUE!</f>
        <v>#VALUE!</v>
      </c>
      <c r="BG638" s="972">
        <v>4.2</v>
      </c>
    </row>
    <row r="639" spans="1:59" ht="11.25" customHeight="1" x14ac:dyDescent="0.2">
      <c r="A639" s="566" t="s">
        <v>748</v>
      </c>
      <c r="B639" s="651" t="s">
        <v>749</v>
      </c>
      <c r="C639" s="1080" t="s">
        <v>109</v>
      </c>
      <c r="D639" s="1080" t="s">
        <v>4427</v>
      </c>
      <c r="E639" s="835">
        <v>20</v>
      </c>
      <c r="F639" s="554">
        <v>162</v>
      </c>
      <c r="G639" s="554" t="s">
        <v>38</v>
      </c>
      <c r="H639" s="554" t="s">
        <v>38</v>
      </c>
      <c r="I639" s="966">
        <v>62.3</v>
      </c>
      <c r="J639" s="745">
        <f t="shared" si="155"/>
        <v>2.6324237560192616</v>
      </c>
      <c r="K639" s="974">
        <v>0.41</v>
      </c>
      <c r="L639" s="679">
        <v>4</v>
      </c>
      <c r="M639" s="736">
        <f t="shared" si="156"/>
        <v>1.64</v>
      </c>
      <c r="N639" s="644" t="s">
        <v>165</v>
      </c>
      <c r="O639" s="839">
        <v>0.36</v>
      </c>
      <c r="P639" s="958">
        <v>43447</v>
      </c>
      <c r="Q639" s="958">
        <v>43102</v>
      </c>
      <c r="R639" s="736">
        <f t="shared" si="157"/>
        <v>13.888888888888888</v>
      </c>
      <c r="S639" s="802">
        <f>IF(INDEX(Historical!$D$7:$D$1452,MATCH(B639,Historical!$B$7:$B$1452,0))=0,"n/a",(INDEX(Historical!$C$7:$C$1452,MATCH(B639,Historical!$B$7:$B$1452,0))/INDEX(Historical!$D$7:$D$1452,MATCH(B639,Historical!$B$7:$B$1452,0))-1)*100)</f>
        <v>13.333333333333353</v>
      </c>
      <c r="T639" s="802">
        <f>IF(INDEX(Historical!$F$7:$F$1452,MATCH(B639,Historical!$B$7:$B$1452,0))=0,"n/a",((INDEX(Historical!$C$7:$C$1452,MATCH(B639,Historical!$B$7:$B$1452,0))/INDEX(Historical!$F$7:$F$1452,MATCH(B639,Historical!$B$7:$B$1452,0)))^(1/3)-1)*100)</f>
        <v>12.311068346755549</v>
      </c>
      <c r="U639" s="802">
        <f>IF(INDEX(Historical!$I$7:$I$1452,MATCH(B639,Historical!$B$7:$B$1452,0))=0,"n/a",((INDEX(Historical!$C$7:$C$1452,MATCH(B639,Historical!$B$7:$B$1452,0))/INDEX(Historical!$I$7:$I$1452,MATCH(B639,Historical!$B$7:$B$1452,0)))^(1/5)-1)*100)</f>
        <v>11.196158593857874</v>
      </c>
      <c r="V639" s="802">
        <f>IF(INDEX(Historical!$O$7:$O$1452,MATCH(B639,Historical!$B$7:$B$1452,0))=0,"n/a",((INDEX(Historical!$C$7:$C$1452,MATCH(B639,Historical!$B$7:$B$1452,0))/INDEX(Historical!$O$7:$O$1452,MATCH(B639,Historical!$B$7:$B$1452,0)))^(1/10)-1)*100)</f>
        <v>11.694718894059841</v>
      </c>
      <c r="W639" s="803">
        <f t="shared" si="158"/>
        <v>0.95736876578921415</v>
      </c>
      <c r="X639" s="804">
        <f t="shared" si="159"/>
        <v>2.7990396484644684</v>
      </c>
      <c r="Y639" s="753"/>
      <c r="Z639" s="745">
        <f t="shared" si="160"/>
        <v>37.272727272727266</v>
      </c>
      <c r="AA639" s="678">
        <f t="shared" si="161"/>
        <v>14.159090909090907</v>
      </c>
      <c r="AB639" s="679">
        <v>12</v>
      </c>
      <c r="AC639" s="959">
        <v>4.4000000000000004</v>
      </c>
      <c r="AD639" s="959">
        <v>1.62</v>
      </c>
      <c r="AE639" s="959">
        <v>6.18</v>
      </c>
      <c r="AF639" s="959">
        <v>1.0900000000000001</v>
      </c>
      <c r="AG639" s="959">
        <v>7.8</v>
      </c>
      <c r="AH639" s="959">
        <v>0</v>
      </c>
      <c r="AI639" s="959">
        <v>6.16</v>
      </c>
      <c r="AJ639" s="959">
        <v>4</v>
      </c>
      <c r="AK639" s="959">
        <v>8.73</v>
      </c>
      <c r="AL639" s="969">
        <v>4400</v>
      </c>
      <c r="AM639" s="964">
        <v>0.3</v>
      </c>
      <c r="AN639" s="959">
        <v>0</v>
      </c>
      <c r="AO639" s="845">
        <f t="shared" si="162"/>
        <v>-0.3305085592137722</v>
      </c>
      <c r="AP639" s="846">
        <f t="shared" si="163"/>
        <v>13.828582349877134</v>
      </c>
      <c r="AQ639" s="680">
        <f t="shared" si="164"/>
        <v>-17.179151602432086</v>
      </c>
      <c r="AR639" s="745">
        <f>INDEX(Historical!$C$7:$C$1452,MATCH(B639,Historical!$B$7:$B$1452,0))*IF(AH639="n/a",1.03,IF(AH639&lt;0,1.01,IF(AH639&gt;10,1.1,(1+AH639/100))))</f>
        <v>1.36</v>
      </c>
      <c r="AS639" s="678">
        <f t="shared" si="165"/>
        <v>1.4437760000000002</v>
      </c>
      <c r="AT639" s="678">
        <f t="shared" si="171"/>
        <v>1.5698176448000001</v>
      </c>
      <c r="AU639" s="678">
        <f t="shared" si="171"/>
        <v>1.70686272519104</v>
      </c>
      <c r="AV639" s="678">
        <f t="shared" si="171"/>
        <v>1.8558718411002177</v>
      </c>
      <c r="AW639" s="745">
        <f t="shared" si="166"/>
        <v>7.936328211091257</v>
      </c>
      <c r="AX639" s="854">
        <f t="shared" si="167"/>
        <v>12.738889584416144</v>
      </c>
      <c r="AY639" s="1090">
        <v>1.33</v>
      </c>
      <c r="AZ639" s="964">
        <v>9.2799999999999994</v>
      </c>
      <c r="BA639" s="964">
        <v>-21.34</v>
      </c>
      <c r="BB639" s="964">
        <v>-4.63</v>
      </c>
      <c r="BC639" s="964">
        <v>-11.709999999999999</v>
      </c>
      <c r="BE639" s="701">
        <v>2000</v>
      </c>
      <c r="BF639" s="986" t="e">
        <f>#VALUE!</f>
        <v>#VALUE!</v>
      </c>
      <c r="BG639" s="972">
        <v>1.4000000000000001</v>
      </c>
    </row>
    <row r="640" spans="1:59" ht="11.25" customHeight="1" x14ac:dyDescent="0.2">
      <c r="A640" s="645" t="s">
        <v>1596</v>
      </c>
      <c r="B640" s="651" t="s">
        <v>1597</v>
      </c>
      <c r="C640" s="1080" t="s">
        <v>109</v>
      </c>
      <c r="D640" s="1080" t="s">
        <v>4419</v>
      </c>
      <c r="E640" s="836">
        <v>8</v>
      </c>
      <c r="F640" s="554">
        <v>432</v>
      </c>
      <c r="G640" s="554" t="s">
        <v>107</v>
      </c>
      <c r="H640" s="554" t="s">
        <v>107</v>
      </c>
      <c r="I640" s="966">
        <v>15.5</v>
      </c>
      <c r="J640" s="745">
        <f t="shared" si="155"/>
        <v>3.612903225806452</v>
      </c>
      <c r="K640" s="968">
        <v>0.14000000000000001</v>
      </c>
      <c r="L640" s="679">
        <v>4</v>
      </c>
      <c r="M640" s="736">
        <f t="shared" si="156"/>
        <v>0.56000000000000005</v>
      </c>
      <c r="N640" s="644" t="s">
        <v>144</v>
      </c>
      <c r="O640" s="838">
        <v>0.13</v>
      </c>
      <c r="P640" s="960">
        <v>42964</v>
      </c>
      <c r="Q640" s="960">
        <v>42989</v>
      </c>
      <c r="R640" s="736">
        <f t="shared" si="157"/>
        <v>7.6923076923076987</v>
      </c>
      <c r="S640" s="802">
        <f>IF(INDEX(Historical!$D$7:$D$1452,MATCH(B640,Historical!$B$7:$B$1452,0))=0,"n/a",(INDEX(Historical!$C$7:$C$1452,MATCH(B640,Historical!$B$7:$B$1452,0))/INDEX(Historical!$D$7:$D$1452,MATCH(B640,Historical!$B$7:$B$1452,0))-1)*100)</f>
        <v>8.0000000000000071</v>
      </c>
      <c r="T640" s="802">
        <f>IF(INDEX(Historical!$F$7:$F$1452,MATCH(B640,Historical!$B$7:$B$1452,0))=0,"n/a",((INDEX(Historical!$C$7:$C$1452,MATCH(B640,Historical!$B$7:$B$1452,0))/INDEX(Historical!$F$7:$F$1452,MATCH(B640,Historical!$B$7:$B$1452,0)))^(1/3)-1)*100)</f>
        <v>8.7380373002892142</v>
      </c>
      <c r="U640" s="802">
        <f>IF(INDEX(Historical!$I$7:$I$1452,MATCH(B640,Historical!$B$7:$B$1452,0))=0,"n/a",((INDEX(Historical!$C$7:$C$1452,MATCH(B640,Historical!$B$7:$B$1452,0))/INDEX(Historical!$I$7:$I$1452,MATCH(B640,Historical!$B$7:$B$1452,0)))^(1/5)-1)*100)</f>
        <v>24.573093961551741</v>
      </c>
      <c r="V640" s="802">
        <f>IF(INDEX(Historical!$O$7:$O$1452,MATCH(B640,Historical!$B$7:$B$1452,0))=0,"n/a",((INDEX(Historical!$C$7:$C$1452,MATCH(B640,Historical!$B$7:$B$1452,0))/INDEX(Historical!$O$7:$O$1452,MATCH(B640,Historical!$B$7:$B$1452,0)))^(1/10)-1)*100)</f>
        <v>-2.8358342136926451</v>
      </c>
      <c r="W640" s="803" t="str">
        <f t="shared" si="158"/>
        <v>n/a</v>
      </c>
      <c r="X640" s="804" t="str">
        <f t="shared" si="159"/>
        <v>n/a</v>
      </c>
      <c r="Y640" s="770" t="s">
        <v>4490</v>
      </c>
      <c r="Z640" s="745">
        <f t="shared" si="160"/>
        <v>70.886075949367083</v>
      </c>
      <c r="AA640" s="678">
        <f t="shared" si="161"/>
        <v>19.62025316455696</v>
      </c>
      <c r="AB640" s="679">
        <v>6</v>
      </c>
      <c r="AC640" s="959">
        <v>0.79</v>
      </c>
      <c r="AD640" s="959" t="s">
        <v>138</v>
      </c>
      <c r="AE640" s="959">
        <v>2.71</v>
      </c>
      <c r="AF640" s="959">
        <v>0.95</v>
      </c>
      <c r="AG640" s="959">
        <v>3.5000000000000004</v>
      </c>
      <c r="AH640" s="959">
        <v>-20.599999999999998</v>
      </c>
      <c r="AI640" s="959">
        <v>24.44</v>
      </c>
      <c r="AJ640" s="959">
        <v>-26.5</v>
      </c>
      <c r="AK640" s="959">
        <v>-13</v>
      </c>
      <c r="AL640" s="969">
        <v>116.72</v>
      </c>
      <c r="AM640" s="964">
        <v>0.2</v>
      </c>
      <c r="AN640" s="959">
        <v>0</v>
      </c>
      <c r="AO640" s="845">
        <f t="shared" si="162"/>
        <v>8.5657440228012334</v>
      </c>
      <c r="AP640" s="846">
        <f t="shared" si="163"/>
        <v>28.185997187358193</v>
      </c>
      <c r="AQ640" s="680">
        <f t="shared" si="164"/>
        <v>-8.9829307673454863</v>
      </c>
      <c r="AR640" s="745">
        <f>INDEX(Historical!$C$7:$C$1452,MATCH(B640,Historical!$B$7:$B$1452,0))*IF(AH640="n/a",1.03,IF(AH640&lt;0,1.01,IF(AH640&gt;10,1.1,(1+AH640/100))))</f>
        <v>0.5454</v>
      </c>
      <c r="AS640" s="678">
        <f t="shared" si="165"/>
        <v>0.59994000000000003</v>
      </c>
      <c r="AT640" s="678">
        <f t="shared" si="171"/>
        <v>0.60593940000000002</v>
      </c>
      <c r="AU640" s="678">
        <f t="shared" si="171"/>
        <v>0.61199879400000001</v>
      </c>
      <c r="AV640" s="678">
        <f t="shared" si="171"/>
        <v>0.61811878194000003</v>
      </c>
      <c r="AW640" s="745">
        <f t="shared" si="166"/>
        <v>2.9813969759400001</v>
      </c>
      <c r="AX640" s="854">
        <f t="shared" si="167"/>
        <v>19.234819199612904</v>
      </c>
      <c r="AY640" s="1090">
        <v>0.39</v>
      </c>
      <c r="AZ640" s="964">
        <v>5.66</v>
      </c>
      <c r="BA640" s="964">
        <v>-21.64</v>
      </c>
      <c r="BB640" s="964">
        <v>-9.32</v>
      </c>
      <c r="BC640" s="964">
        <v>-14.000000000000002</v>
      </c>
      <c r="BE640" s="701">
        <v>2012</v>
      </c>
      <c r="BF640" s="986" t="e">
        <f>#VALUE!</f>
        <v>#VALUE!</v>
      </c>
      <c r="BG640" s="972">
        <v>0.4</v>
      </c>
    </row>
    <row r="641" spans="1:59" ht="11.25" customHeight="1" x14ac:dyDescent="0.2">
      <c r="A641" s="566" t="s">
        <v>1598</v>
      </c>
      <c r="B641" s="651" t="s">
        <v>1599</v>
      </c>
      <c r="C641" s="1080" t="s">
        <v>109</v>
      </c>
      <c r="D641" s="1080" t="s">
        <v>4419</v>
      </c>
      <c r="E641" s="835">
        <v>8</v>
      </c>
      <c r="F641" s="554">
        <v>521</v>
      </c>
      <c r="G641" s="554" t="s">
        <v>107</v>
      </c>
      <c r="H641" s="554" t="s">
        <v>107</v>
      </c>
      <c r="I641" s="966">
        <v>24.13</v>
      </c>
      <c r="J641" s="745">
        <f t="shared" si="155"/>
        <v>3.4811438043928722</v>
      </c>
      <c r="K641" s="968">
        <v>0.21</v>
      </c>
      <c r="L641" s="679">
        <v>4</v>
      </c>
      <c r="M641" s="736">
        <f t="shared" si="156"/>
        <v>0.84</v>
      </c>
      <c r="N641" s="644" t="s">
        <v>211</v>
      </c>
      <c r="O641" s="838">
        <v>0.2</v>
      </c>
      <c r="P641" s="958">
        <v>43326</v>
      </c>
      <c r="Q641" s="958">
        <v>43343</v>
      </c>
      <c r="R641" s="736">
        <f t="shared" si="157"/>
        <v>4.9999999999999902</v>
      </c>
      <c r="S641" s="802">
        <f>IF(INDEX(Historical!$D$7:$D$1452,MATCH(B641,Historical!$B$7:$B$1452,0))=0,"n/a",(INDEX(Historical!$C$7:$C$1452,MATCH(B641,Historical!$B$7:$B$1452,0))/INDEX(Historical!$D$7:$D$1452,MATCH(B641,Historical!$B$7:$B$1452,0))-1)*100)</f>
        <v>9.8591549295774747</v>
      </c>
      <c r="T641" s="802">
        <f>IF(INDEX(Historical!$F$7:$F$1452,MATCH(B641,Historical!$B$7:$B$1452,0))=0,"n/a",((INDEX(Historical!$C$7:$C$1452,MATCH(B641,Historical!$B$7:$B$1452,0))/INDEX(Historical!$F$7:$F$1452,MATCH(B641,Historical!$B$7:$B$1452,0)))^(1/3)-1)*100)</f>
        <v>9.1392883061105934</v>
      </c>
      <c r="U641" s="802">
        <f>IF(INDEX(Historical!$I$7:$I$1452,MATCH(B641,Historical!$B$7:$B$1452,0))=0,"n/a",((INDEX(Historical!$C$7:$C$1452,MATCH(B641,Historical!$B$7:$B$1452,0))/INDEX(Historical!$I$7:$I$1452,MATCH(B641,Historical!$B$7:$B$1452,0)))^(1/5)-1)*100)</f>
        <v>8.8691633250776327</v>
      </c>
      <c r="V641" s="802">
        <f>IF(INDEX(Historical!$O$7:$O$1452,MATCH(B641,Historical!$B$7:$B$1452,0))=0,"n/a",((INDEX(Historical!$C$7:$C$1452,MATCH(B641,Historical!$B$7:$B$1452,0))/INDEX(Historical!$O$7:$O$1452,MATCH(B641,Historical!$B$7:$B$1452,0)))^(1/10)-1)*100)</f>
        <v>6.3860125031012682</v>
      </c>
      <c r="W641" s="803">
        <f t="shared" si="158"/>
        <v>1.3888421484878806</v>
      </c>
      <c r="X641" s="804">
        <f t="shared" si="159"/>
        <v>1.7056083317456985</v>
      </c>
      <c r="Y641" s="967"/>
      <c r="Z641" s="745">
        <f t="shared" si="160"/>
        <v>51.533742331288344</v>
      </c>
      <c r="AA641" s="678">
        <f t="shared" si="161"/>
        <v>14.803680981595093</v>
      </c>
      <c r="AB641" s="679">
        <v>12</v>
      </c>
      <c r="AC641" s="959">
        <v>1.63</v>
      </c>
      <c r="AD641" s="959">
        <v>1.85</v>
      </c>
      <c r="AE641" s="959">
        <v>4.7300000000000004</v>
      </c>
      <c r="AF641" s="959">
        <v>1.18</v>
      </c>
      <c r="AG641" s="959">
        <v>7.8</v>
      </c>
      <c r="AH641" s="959">
        <v>10.199999999999999</v>
      </c>
      <c r="AI641" s="959">
        <v>3.8600000000000003</v>
      </c>
      <c r="AJ641" s="959">
        <v>5.2</v>
      </c>
      <c r="AK641" s="959">
        <v>8</v>
      </c>
      <c r="AL641" s="969">
        <v>1650</v>
      </c>
      <c r="AM641" s="964">
        <v>1.0999999999999999</v>
      </c>
      <c r="AN641" s="959">
        <v>1.1499999999999999</v>
      </c>
      <c r="AO641" s="845">
        <f t="shared" si="162"/>
        <v>-2.4533738521245887</v>
      </c>
      <c r="AP641" s="846">
        <f t="shared" si="163"/>
        <v>12.350307129470504</v>
      </c>
      <c r="AQ641" s="680">
        <f t="shared" si="164"/>
        <v>-11.888092472552692</v>
      </c>
      <c r="AR641" s="745">
        <f>INDEX(Historical!$C$7:$C$1452,MATCH(B641,Historical!$B$7:$B$1452,0))*IF(AH641="n/a",1.03,IF(AH641&lt;0,1.01,IF(AH641&gt;10,1.1,(1+AH641/100))))</f>
        <v>0.8580000000000001</v>
      </c>
      <c r="AS641" s="678">
        <f t="shared" si="165"/>
        <v>0.8911188000000001</v>
      </c>
      <c r="AT641" s="678">
        <f t="shared" si="171"/>
        <v>0.96240830400000021</v>
      </c>
      <c r="AU641" s="678">
        <f t="shared" si="171"/>
        <v>1.0394009683200003</v>
      </c>
      <c r="AV641" s="678">
        <f t="shared" si="171"/>
        <v>1.1225530457856003</v>
      </c>
      <c r="AW641" s="745">
        <f t="shared" si="166"/>
        <v>4.8734811181056008</v>
      </c>
      <c r="AX641" s="854">
        <f t="shared" si="167"/>
        <v>20.196772142998761</v>
      </c>
      <c r="AY641" s="1090">
        <v>0.65</v>
      </c>
      <c r="AZ641" s="964">
        <v>8.6</v>
      </c>
      <c r="BA641" s="964">
        <v>-17.14</v>
      </c>
      <c r="BB641" s="964">
        <v>-0.45999999999999996</v>
      </c>
      <c r="BC641" s="964">
        <v>-6.47</v>
      </c>
      <c r="BE641" s="701">
        <v>2011</v>
      </c>
      <c r="BF641" s="986" t="e">
        <f>#VALUE!</f>
        <v>#VALUE!</v>
      </c>
      <c r="BG641" s="972">
        <v>1</v>
      </c>
    </row>
    <row r="642" spans="1:59" ht="11.25" customHeight="1" x14ac:dyDescent="0.2">
      <c r="A642" s="566" t="s">
        <v>1600</v>
      </c>
      <c r="B642" s="651" t="s">
        <v>1601</v>
      </c>
      <c r="C642" s="1080" t="s">
        <v>109</v>
      </c>
      <c r="D642" s="1080" t="s">
        <v>119</v>
      </c>
      <c r="E642" s="835">
        <v>10</v>
      </c>
      <c r="F642" s="554">
        <v>322</v>
      </c>
      <c r="G642" s="554" t="s">
        <v>107</v>
      </c>
      <c r="H642" s="554" t="s">
        <v>107</v>
      </c>
      <c r="I642" s="966">
        <v>81.55</v>
      </c>
      <c r="J642" s="745">
        <f t="shared" si="155"/>
        <v>4.4144696505211529</v>
      </c>
      <c r="K642" s="968">
        <v>0.9</v>
      </c>
      <c r="L642" s="679">
        <v>4</v>
      </c>
      <c r="M642" s="736">
        <f t="shared" si="156"/>
        <v>3.6</v>
      </c>
      <c r="N642" s="644" t="s">
        <v>150</v>
      </c>
      <c r="O642" s="838">
        <v>0.75</v>
      </c>
      <c r="P642" s="695">
        <v>43151</v>
      </c>
      <c r="Q642" s="695">
        <v>43174</v>
      </c>
      <c r="R642" s="736">
        <f t="shared" si="157"/>
        <v>20.000000000000004</v>
      </c>
      <c r="S642" s="802">
        <f>IF(INDEX(Historical!$D$7:$D$1452,MATCH(B642,Historical!$B$7:$B$1452,0))=0,"n/a",(INDEX(Historical!$C$7:$C$1452,MATCH(B642,Historical!$B$7:$B$1452,0))/INDEX(Historical!$D$7:$D$1452,MATCH(B642,Historical!$B$7:$B$1452,0))-1)*100)</f>
        <v>7.1428571428571397</v>
      </c>
      <c r="T642" s="802">
        <f>IF(INDEX(Historical!$F$7:$F$1452,MATCH(B642,Historical!$B$7:$B$1452,0))=0,"n/a",((INDEX(Historical!$C$7:$C$1452,MATCH(B642,Historical!$B$7:$B$1452,0))/INDEX(Historical!$F$7:$F$1452,MATCH(B642,Historical!$B$7:$B$1452,0)))^(1/3)-1)*100)</f>
        <v>11.400508601591607</v>
      </c>
      <c r="U642" s="802">
        <f>IF(INDEX(Historical!$I$7:$I$1452,MATCH(B642,Historical!$B$7:$B$1452,0))=0,"n/a",((INDEX(Historical!$C$7:$C$1452,MATCH(B642,Historical!$B$7:$B$1452,0))/INDEX(Historical!$I$7:$I$1452,MATCH(B642,Historical!$B$7:$B$1452,0)))^(1/5)-1)*100)</f>
        <v>13.396657763302722</v>
      </c>
      <c r="V642" s="802">
        <f>IF(INDEX(Historical!$O$7:$O$1452,MATCH(B642,Historical!$B$7:$B$1452,0))=0,"n/a",((INDEX(Historical!$C$7:$C$1452,MATCH(B642,Historical!$B$7:$B$1452,0))/INDEX(Historical!$O$7:$O$1452,MATCH(B642,Historical!$B$7:$B$1452,0)))^(1/10)-1)*100)</f>
        <v>10.063252209423768</v>
      </c>
      <c r="W642" s="803">
        <f t="shared" si="158"/>
        <v>1.3312453553293015</v>
      </c>
      <c r="X642" s="804">
        <f t="shared" si="159"/>
        <v>0.22216679541132209</v>
      </c>
      <c r="Y642" s="759"/>
      <c r="Z642" s="745">
        <f t="shared" si="160"/>
        <v>39.473684210526322</v>
      </c>
      <c r="AA642" s="678">
        <f t="shared" si="161"/>
        <v>8.9418859649122808</v>
      </c>
      <c r="AB642" s="679">
        <v>12</v>
      </c>
      <c r="AC642" s="959">
        <v>9.1199999999999992</v>
      </c>
      <c r="AD642" s="959">
        <v>1.01</v>
      </c>
      <c r="AE642" s="959">
        <v>0.56000000000000005</v>
      </c>
      <c r="AF642" s="959">
        <v>0.73</v>
      </c>
      <c r="AG642" s="959">
        <v>13.8</v>
      </c>
      <c r="AH642" s="961">
        <v>15.9</v>
      </c>
      <c r="AI642" s="961">
        <v>6.5500000000000007</v>
      </c>
      <c r="AJ642" s="959">
        <v>60.3</v>
      </c>
      <c r="AK642" s="959">
        <v>8.870000000000001</v>
      </c>
      <c r="AL642" s="969">
        <v>34390</v>
      </c>
      <c r="AM642" s="964">
        <v>0.2</v>
      </c>
      <c r="AN642" s="959">
        <v>0.44</v>
      </c>
      <c r="AO642" s="845">
        <f t="shared" si="162"/>
        <v>8.8692414489115947</v>
      </c>
      <c r="AP642" s="846">
        <f t="shared" si="163"/>
        <v>17.811127413823876</v>
      </c>
      <c r="AQ642" s="680">
        <f t="shared" si="164"/>
        <v>-46.137719838726277</v>
      </c>
      <c r="AR642" s="745">
        <f>INDEX(Historical!$C$7:$C$1452,MATCH(B642,Historical!$B$7:$B$1452,0))*IF(AH642="n/a",1.03,IF(AH642&lt;0,1.01,IF(AH642&gt;10,1.1,(1+AH642/100))))</f>
        <v>3.3000000000000003</v>
      </c>
      <c r="AS642" s="678">
        <f t="shared" si="165"/>
        <v>3.5161500000000006</v>
      </c>
      <c r="AT642" s="678">
        <f t="shared" si="171"/>
        <v>3.8280325050000008</v>
      </c>
      <c r="AU642" s="678">
        <f t="shared" si="171"/>
        <v>4.167578988193501</v>
      </c>
      <c r="AV642" s="678">
        <f t="shared" si="171"/>
        <v>4.5372432444462643</v>
      </c>
      <c r="AW642" s="745">
        <f t="shared" si="166"/>
        <v>19.349004737639767</v>
      </c>
      <c r="AX642" s="854">
        <f t="shared" si="167"/>
        <v>23.726553939472431</v>
      </c>
      <c r="AY642" s="1090">
        <v>1.36</v>
      </c>
      <c r="AZ642" s="964">
        <v>7.86</v>
      </c>
      <c r="BA642" s="964">
        <v>-35.86</v>
      </c>
      <c r="BB642" s="964">
        <v>-9.41</v>
      </c>
      <c r="BC642" s="964">
        <v>-16.61</v>
      </c>
      <c r="BE642" s="701">
        <v>2009</v>
      </c>
      <c r="BF642" s="986" t="e">
        <f>#VALUE!</f>
        <v>#VALUE!</v>
      </c>
      <c r="BG642" s="972">
        <v>0.8</v>
      </c>
    </row>
    <row r="643" spans="1:59" ht="11.25" customHeight="1" x14ac:dyDescent="0.2">
      <c r="A643" s="667" t="s">
        <v>4345</v>
      </c>
      <c r="B643" s="651" t="s">
        <v>3941</v>
      </c>
      <c r="C643" s="1080" t="s">
        <v>4407</v>
      </c>
      <c r="D643" s="1080" t="s">
        <v>4408</v>
      </c>
      <c r="E643" s="835">
        <v>5</v>
      </c>
      <c r="F643" s="554">
        <v>839</v>
      </c>
      <c r="G643" s="554" t="s">
        <v>107</v>
      </c>
      <c r="H643" s="554" t="s">
        <v>107</v>
      </c>
      <c r="I643" s="966">
        <v>131</v>
      </c>
      <c r="J643" s="745">
        <f t="shared" si="155"/>
        <v>3.2061068702290076</v>
      </c>
      <c r="K643" s="968">
        <v>1.05</v>
      </c>
      <c r="L643" s="679">
        <v>4</v>
      </c>
      <c r="M643" s="736">
        <f t="shared" si="156"/>
        <v>4.2</v>
      </c>
      <c r="N643" s="726" t="s">
        <v>112</v>
      </c>
      <c r="O643" s="838">
        <v>0.85</v>
      </c>
      <c r="P643" s="958">
        <v>43354</v>
      </c>
      <c r="Q643" s="958">
        <v>43370</v>
      </c>
      <c r="R643" s="736">
        <f t="shared" si="157"/>
        <v>23.529411764705891</v>
      </c>
      <c r="S643" s="802">
        <f>IF(INDEX(Historical!$D$7:$D$1452,MATCH(B643,Historical!$B$7:$B$1452,0))=0,"n/a",(INDEX(Historical!$C$7:$C$1452,MATCH(B643,Historical!$B$7:$B$1452,0))/INDEX(Historical!$D$7:$D$1452,MATCH(B643,Historical!$B$7:$B$1452,0))-1)*100)</f>
        <v>13.33333333333333</v>
      </c>
      <c r="T643" s="802">
        <f>IF(INDEX(Historical!$F$7:$F$1452,MATCH(B643,Historical!$B$7:$B$1452,0))=0,"n/a",((INDEX(Historical!$C$7:$C$1452,MATCH(B643,Historical!$B$7:$B$1452,0))/INDEX(Historical!$F$7:$F$1452,MATCH(B643,Historical!$B$7:$B$1452,0)))^(1/3)-1)*100)</f>
        <v>19.348319192733697</v>
      </c>
      <c r="U643" s="802">
        <f>IF(INDEX(Historical!$I$7:$I$1452,MATCH(B643,Historical!$B$7:$B$1452,0))=0,"n/a",((INDEX(Historical!$C$7:$C$1452,MATCH(B643,Historical!$B$7:$B$1452,0))/INDEX(Historical!$I$7:$I$1452,MATCH(B643,Historical!$B$7:$B$1452,0)))^(1/5)-1)*100)</f>
        <v>14.075728221651174</v>
      </c>
      <c r="V643" s="802">
        <f>IF(INDEX(Historical!$O$7:$O$1452,MATCH(B643,Historical!$B$7:$B$1452,0))=0,"n/a",((INDEX(Historical!$C$7:$C$1452,MATCH(B643,Historical!$B$7:$B$1452,0))/INDEX(Historical!$O$7:$O$1452,MATCH(B643,Historical!$B$7:$B$1452,0)))^(1/10)-1)*100)</f>
        <v>7.7619158980799963</v>
      </c>
      <c r="W643" s="803">
        <f t="shared" si="158"/>
        <v>1.813434776474836</v>
      </c>
      <c r="X643" s="804">
        <f t="shared" si="159"/>
        <v>0.41892048278723731</v>
      </c>
      <c r="Y643" s="756"/>
      <c r="Z643" s="745">
        <f t="shared" si="160"/>
        <v>70.826306913996632</v>
      </c>
      <c r="AA643" s="678">
        <f t="shared" si="161"/>
        <v>22.091062394603711</v>
      </c>
      <c r="AB643" s="679">
        <v>12</v>
      </c>
      <c r="AC643" s="959">
        <v>5.93</v>
      </c>
      <c r="AD643" s="959" t="s">
        <v>138</v>
      </c>
      <c r="AE643" s="959">
        <v>9.1</v>
      </c>
      <c r="AF643" s="959">
        <v>4.47</v>
      </c>
      <c r="AG643" s="959">
        <v>21</v>
      </c>
      <c r="AH643" s="959">
        <v>42.6</v>
      </c>
      <c r="AI643" s="959">
        <v>3.05</v>
      </c>
      <c r="AJ643" s="959">
        <v>33.6</v>
      </c>
      <c r="AK643" s="959" t="s">
        <v>138</v>
      </c>
      <c r="AL643" s="969">
        <v>3740</v>
      </c>
      <c r="AM643" s="964">
        <v>0.8</v>
      </c>
      <c r="AN643" s="959">
        <v>0</v>
      </c>
      <c r="AO643" s="845">
        <f t="shared" si="162"/>
        <v>-4.8092273027235279</v>
      </c>
      <c r="AP643" s="846">
        <f t="shared" si="163"/>
        <v>17.281835091880183</v>
      </c>
      <c r="AQ643" s="680">
        <f t="shared" si="164"/>
        <v>109.49362112153369</v>
      </c>
      <c r="AR643" s="745">
        <f>INDEX(Historical!$C$7:$C$1452,MATCH(B643,Historical!$B$7:$B$1452,0))*IF(AH643="n/a",1.03,IF(AH643&lt;0,1.01,IF(AH643&gt;10,1.1,(1+AH643/100))))</f>
        <v>3.74</v>
      </c>
      <c r="AS643" s="678">
        <f t="shared" si="165"/>
        <v>3.8540700000000001</v>
      </c>
      <c r="AT643" s="678">
        <f t="shared" si="171"/>
        <v>3.9696921000000001</v>
      </c>
      <c r="AU643" s="678">
        <f t="shared" si="171"/>
        <v>4.0887828630000005</v>
      </c>
      <c r="AV643" s="678">
        <f t="shared" si="171"/>
        <v>4.2114463488900009</v>
      </c>
      <c r="AW643" s="745">
        <f t="shared" si="166"/>
        <v>19.86399131189</v>
      </c>
      <c r="AX643" s="854">
        <f t="shared" si="167"/>
        <v>15.163352146480916</v>
      </c>
      <c r="AY643" s="1090">
        <v>0.44</v>
      </c>
      <c r="AZ643" s="964">
        <v>21.4</v>
      </c>
      <c r="BA643" s="964">
        <v>-8.74</v>
      </c>
      <c r="BB643" s="964">
        <v>-2.63</v>
      </c>
      <c r="BC643" s="964">
        <v>3.9</v>
      </c>
      <c r="BE643" s="701">
        <v>2014</v>
      </c>
      <c r="BF643" s="986" t="e">
        <f>#VALUE!</f>
        <v>#VALUE!</v>
      </c>
      <c r="BG643" s="972">
        <v>7.9</v>
      </c>
    </row>
    <row r="644" spans="1:59" ht="11.25" customHeight="1" x14ac:dyDescent="0.2">
      <c r="A644" s="645" t="s">
        <v>750</v>
      </c>
      <c r="B644" s="651" t="s">
        <v>751</v>
      </c>
      <c r="C644" s="1080" t="s">
        <v>109</v>
      </c>
      <c r="D644" s="1080" t="s">
        <v>4427</v>
      </c>
      <c r="E644" s="835">
        <v>26</v>
      </c>
      <c r="F644" s="554">
        <v>115</v>
      </c>
      <c r="G644" s="554" t="s">
        <v>107</v>
      </c>
      <c r="H644" s="554" t="s">
        <v>107</v>
      </c>
      <c r="I644" s="966">
        <v>22.5</v>
      </c>
      <c r="J644" s="745">
        <f t="shared" si="155"/>
        <v>1.6</v>
      </c>
      <c r="K644" s="968">
        <v>0.18</v>
      </c>
      <c r="L644" s="679">
        <v>2</v>
      </c>
      <c r="M644" s="736">
        <f t="shared" si="156"/>
        <v>0.36</v>
      </c>
      <c r="N644" s="644" t="s">
        <v>232</v>
      </c>
      <c r="O644" s="842">
        <v>0.1767</v>
      </c>
      <c r="P644" s="958">
        <v>43475</v>
      </c>
      <c r="Q644" s="958">
        <v>43496</v>
      </c>
      <c r="R644" s="736">
        <f t="shared" si="157"/>
        <v>1.8675721561969425</v>
      </c>
      <c r="S644" s="802">
        <f>IF(INDEX(Historical!$D$7:$D$1452,MATCH(B644,Historical!$B$7:$B$1452,0))=0,"n/a",(INDEX(Historical!$C$7:$C$1452,MATCH(B644,Historical!$B$7:$B$1452,0))/INDEX(Historical!$D$7:$D$1452,MATCH(B644,Historical!$B$7:$B$1452,0))-1)*100)</f>
        <v>14.285714285714302</v>
      </c>
      <c r="T644" s="802">
        <f>IF(INDEX(Historical!$F$7:$F$1452,MATCH(B644,Historical!$B$7:$B$1452,0))=0,"n/a",((INDEX(Historical!$C$7:$C$1452,MATCH(B644,Historical!$B$7:$B$1452,0))/INDEX(Historical!$F$7:$F$1452,MATCH(B644,Historical!$B$7:$B$1452,0)))^(1/3)-1)*100)</f>
        <v>6.7123573594819463</v>
      </c>
      <c r="U644" s="802">
        <f>IF(INDEX(Historical!$I$7:$I$1452,MATCH(B644,Historical!$B$7:$B$1452,0))=0,"n/a",((INDEX(Historical!$C$7:$C$1452,MATCH(B644,Historical!$B$7:$B$1452,0))/INDEX(Historical!$I$7:$I$1452,MATCH(B644,Historical!$B$7:$B$1452,0)))^(1/5)-1)*100)</f>
        <v>7.1288021550935943</v>
      </c>
      <c r="V644" s="802">
        <f>IF(INDEX(Historical!$O$7:$O$1452,MATCH(B644,Historical!$B$7:$B$1452,0))=0,"n/a",((INDEX(Historical!$C$7:$C$1452,MATCH(B644,Historical!$B$7:$B$1452,0))/INDEX(Historical!$O$7:$O$1452,MATCH(B644,Historical!$B$7:$B$1452,0)))^(1/10)-1)*100)</f>
        <v>4.9953275662872443</v>
      </c>
      <c r="W644" s="803">
        <f t="shared" si="158"/>
        <v>1.4270940314715028</v>
      </c>
      <c r="X644" s="804" t="str">
        <f t="shared" si="159"/>
        <v>n/a</v>
      </c>
      <c r="Y644" s="771" t="s">
        <v>4481</v>
      </c>
      <c r="Z644" s="745" t="str">
        <f t="shared" si="160"/>
        <v>n/a</v>
      </c>
      <c r="AA644" s="678" t="str">
        <f t="shared" si="161"/>
        <v>n/a</v>
      </c>
      <c r="AB644" s="679">
        <v>12</v>
      </c>
      <c r="AC644" s="959" t="s">
        <v>138</v>
      </c>
      <c r="AD644" s="959" t="s">
        <v>138</v>
      </c>
      <c r="AE644" s="959" t="s">
        <v>138</v>
      </c>
      <c r="AF644" s="959" t="s">
        <v>138</v>
      </c>
      <c r="AG644" s="959" t="s">
        <v>138</v>
      </c>
      <c r="AH644" s="959" t="s">
        <v>138</v>
      </c>
      <c r="AI644" s="959" t="s">
        <v>138</v>
      </c>
      <c r="AJ644" s="959" t="s">
        <v>138</v>
      </c>
      <c r="AK644" s="959" t="s">
        <v>138</v>
      </c>
      <c r="AL644" s="969" t="s">
        <v>138</v>
      </c>
      <c r="AM644" s="964" t="s">
        <v>138</v>
      </c>
      <c r="AN644" s="959" t="s">
        <v>138</v>
      </c>
      <c r="AO644" s="845" t="str">
        <f t="shared" si="162"/>
        <v>n/a</v>
      </c>
      <c r="AP644" s="846">
        <f t="shared" si="163"/>
        <v>8.7288021550935948</v>
      </c>
      <c r="AQ644" s="680" t="str">
        <f t="shared" si="164"/>
        <v>n/a</v>
      </c>
      <c r="AR644" s="745">
        <f>INDEX(Historical!$C$7:$C$1452,MATCH(B644,Historical!$B$7:$B$1452,0))*IF(AH644="n/a",1.03,IF(AH644&lt;0,1.01,IF(AH644&gt;10,1.1,(1+AH644/100))))</f>
        <v>0.3296</v>
      </c>
      <c r="AS644" s="678">
        <f t="shared" si="165"/>
        <v>0.33948800000000001</v>
      </c>
      <c r="AT644" s="678">
        <f t="shared" si="171"/>
        <v>0.34967264000000003</v>
      </c>
      <c r="AU644" s="678">
        <f t="shared" si="171"/>
        <v>0.36016281920000004</v>
      </c>
      <c r="AV644" s="678">
        <f t="shared" si="171"/>
        <v>0.37096770377600002</v>
      </c>
      <c r="AW644" s="745">
        <f t="shared" si="166"/>
        <v>1.7498911629760001</v>
      </c>
      <c r="AX644" s="854">
        <f t="shared" si="167"/>
        <v>7.7772940576711118</v>
      </c>
      <c r="AY644" s="1090" t="s">
        <v>138</v>
      </c>
      <c r="AZ644" s="964" t="s">
        <v>138</v>
      </c>
      <c r="BA644" s="964" t="s">
        <v>138</v>
      </c>
      <c r="BB644" s="964" t="s">
        <v>138</v>
      </c>
      <c r="BC644" s="964" t="s">
        <v>138</v>
      </c>
      <c r="BD644" s="1006" t="s">
        <v>4351</v>
      </c>
      <c r="BE644" s="701">
        <v>1994</v>
      </c>
      <c r="BF644" s="986" t="e">
        <f>#VALUE!</f>
        <v>#VALUE!</v>
      </c>
      <c r="BG644" s="972" t="s">
        <v>138</v>
      </c>
    </row>
    <row r="645" spans="1:59" ht="11.25" customHeight="1" x14ac:dyDescent="0.2">
      <c r="A645" s="645" t="s">
        <v>1602</v>
      </c>
      <c r="B645" s="651" t="s">
        <v>35</v>
      </c>
      <c r="C645" s="1080" t="s">
        <v>132</v>
      </c>
      <c r="D645" s="1080" t="s">
        <v>4416</v>
      </c>
      <c r="E645" s="835">
        <v>7</v>
      </c>
      <c r="F645" s="554">
        <v>586</v>
      </c>
      <c r="G645" s="554" t="s">
        <v>38</v>
      </c>
      <c r="H645" s="554" t="s">
        <v>38</v>
      </c>
      <c r="I645" s="966">
        <v>52.05</v>
      </c>
      <c r="J645" s="745">
        <f t="shared" si="155"/>
        <v>3.4582132564841501</v>
      </c>
      <c r="K645" s="968">
        <v>0.45</v>
      </c>
      <c r="L645" s="679">
        <v>4</v>
      </c>
      <c r="M645" s="736">
        <f t="shared" si="156"/>
        <v>1.8</v>
      </c>
      <c r="N645" s="644" t="s">
        <v>322</v>
      </c>
      <c r="O645" s="838">
        <v>0.43</v>
      </c>
      <c r="P645" s="958">
        <v>43166</v>
      </c>
      <c r="Q645" s="958">
        <v>43189</v>
      </c>
      <c r="R645" s="736">
        <f t="shared" si="157"/>
        <v>4.6511627906976782</v>
      </c>
      <c r="S645" s="802">
        <f>IF(INDEX(Historical!$D$7:$D$1452,MATCH(B645,Historical!$B$7:$B$1452,0))=0,"n/a",(INDEX(Historical!$C$7:$C$1452,MATCH(B645,Historical!$B$7:$B$1452,0))/INDEX(Historical!$D$7:$D$1452,MATCH(B645,Historical!$B$7:$B$1452,0))-1)*100)</f>
        <v>4.8780487804878092</v>
      </c>
      <c r="T645" s="802">
        <f>IF(INDEX(Historical!$F$7:$F$1452,MATCH(B645,Historical!$B$7:$B$1452,0))=0,"n/a",((INDEX(Historical!$C$7:$C$1452,MATCH(B645,Historical!$B$7:$B$1452,0))/INDEX(Historical!$F$7:$F$1452,MATCH(B645,Historical!$B$7:$B$1452,0)))^(1/3)-1)*100)</f>
        <v>5.1369991663735792</v>
      </c>
      <c r="U645" s="802">
        <f>IF(INDEX(Historical!$I$7:$I$1452,MATCH(B645,Historical!$B$7:$B$1452,0))=0,"n/a",((INDEX(Historical!$C$7:$C$1452,MATCH(B645,Historical!$B$7:$B$1452,0))/INDEX(Historical!$I$7:$I$1452,MATCH(B645,Historical!$B$7:$B$1452,0)))^(1/5)-1)*100)</f>
        <v>3.9077690727135295</v>
      </c>
      <c r="V645" s="802">
        <f>IF(INDEX(Historical!$O$7:$O$1452,MATCH(B645,Historical!$B$7:$B$1452,0))=0,"n/a",((INDEX(Historical!$C$7:$C$1452,MATCH(B645,Historical!$B$7:$B$1452,0))/INDEX(Historical!$O$7:$O$1452,MATCH(B645,Historical!$B$7:$B$1452,0)))^(1/10)-1)*100)</f>
        <v>3.928404124421836</v>
      </c>
      <c r="W645" s="803">
        <f t="shared" si="158"/>
        <v>0.99474721768566943</v>
      </c>
      <c r="X645" s="804" t="str">
        <f t="shared" si="159"/>
        <v>n/a</v>
      </c>
      <c r="Y645" s="748"/>
      <c r="Z645" s="745">
        <f t="shared" si="160"/>
        <v>62.93706293706294</v>
      </c>
      <c r="AA645" s="678">
        <f t="shared" si="161"/>
        <v>18.1993006993007</v>
      </c>
      <c r="AB645" s="679">
        <v>12</v>
      </c>
      <c r="AC645" s="959">
        <v>2.86</v>
      </c>
      <c r="AD645" s="959">
        <v>2.5099999999999998</v>
      </c>
      <c r="AE645" s="959">
        <v>2.97</v>
      </c>
      <c r="AF645" s="959">
        <v>1.83</v>
      </c>
      <c r="AG645" s="959">
        <v>15.5</v>
      </c>
      <c r="AH645" s="959">
        <v>-6.4</v>
      </c>
      <c r="AI645" s="959">
        <v>5.46</v>
      </c>
      <c r="AJ645" s="959">
        <v>-8.2000000000000011</v>
      </c>
      <c r="AK645" s="959">
        <v>7.26</v>
      </c>
      <c r="AL645" s="969">
        <v>27650</v>
      </c>
      <c r="AM645" s="964">
        <v>0.1</v>
      </c>
      <c r="AN645" s="959">
        <v>1.03</v>
      </c>
      <c r="AO645" s="845">
        <f t="shared" si="162"/>
        <v>-10.83331837010302</v>
      </c>
      <c r="AP645" s="846">
        <f t="shared" si="163"/>
        <v>7.3659823291976796</v>
      </c>
      <c r="AQ645" s="680">
        <f t="shared" si="164"/>
        <v>21.66387262494116</v>
      </c>
      <c r="AR645" s="745">
        <f>INDEX(Historical!$C$7:$C$1452,MATCH(B645,Historical!$B$7:$B$1452,0))*IF(AH645="n/a",1.03,IF(AH645&lt;0,1.01,IF(AH645&gt;10,1.1,(1+AH645/100))))</f>
        <v>1.7372000000000001</v>
      </c>
      <c r="AS645" s="678">
        <f t="shared" si="165"/>
        <v>1.83205112</v>
      </c>
      <c r="AT645" s="678">
        <f t="shared" si="171"/>
        <v>1.9650580313120001</v>
      </c>
      <c r="AU645" s="678">
        <f t="shared" si="171"/>
        <v>2.1077212443852513</v>
      </c>
      <c r="AV645" s="678">
        <f t="shared" si="171"/>
        <v>2.2607418067276206</v>
      </c>
      <c r="AW645" s="745">
        <f t="shared" si="166"/>
        <v>9.9027722024248721</v>
      </c>
      <c r="AX645" s="854">
        <f t="shared" si="167"/>
        <v>19.025498947982463</v>
      </c>
      <c r="AY645" s="1090">
        <v>0.4</v>
      </c>
      <c r="AZ645" s="964">
        <v>12.690000000000001</v>
      </c>
      <c r="BA645" s="964">
        <v>-8.17</v>
      </c>
      <c r="BB645" s="964">
        <v>-3.5999999999999996</v>
      </c>
      <c r="BC645" s="964">
        <v>-0.44999999999999996</v>
      </c>
      <c r="BE645" s="701">
        <v>2012</v>
      </c>
      <c r="BF645" s="986" t="e">
        <f>#VALUE!</f>
        <v>#VALUE!</v>
      </c>
      <c r="BG645" s="972">
        <v>5</v>
      </c>
    </row>
    <row r="646" spans="1:59" s="882" customFormat="1" ht="11.25" customHeight="1" x14ac:dyDescent="0.2">
      <c r="A646" s="740" t="s">
        <v>1605</v>
      </c>
      <c r="B646" s="890" t="s">
        <v>1606</v>
      </c>
      <c r="C646" s="1080" t="s">
        <v>109</v>
      </c>
      <c r="D646" s="1080" t="s">
        <v>4427</v>
      </c>
      <c r="E646" s="862">
        <v>8</v>
      </c>
      <c r="F646" s="554">
        <v>467</v>
      </c>
      <c r="G646" s="1179" t="s">
        <v>107</v>
      </c>
      <c r="H646" s="1179" t="s">
        <v>107</v>
      </c>
      <c r="I646" s="863">
        <v>38.5</v>
      </c>
      <c r="J646" s="864">
        <f t="shared" si="155"/>
        <v>3.3246753246753249</v>
      </c>
      <c r="K646" s="865">
        <v>0.32</v>
      </c>
      <c r="L646" s="866">
        <v>4</v>
      </c>
      <c r="M646" s="867">
        <f t="shared" si="156"/>
        <v>1.28</v>
      </c>
      <c r="N646" s="868" t="s">
        <v>322</v>
      </c>
      <c r="O646" s="869">
        <v>0.31</v>
      </c>
      <c r="P646" s="870">
        <v>43174</v>
      </c>
      <c r="Q646" s="870">
        <v>43189</v>
      </c>
      <c r="R646" s="867">
        <f t="shared" si="157"/>
        <v>3.2258064516129057</v>
      </c>
      <c r="S646" s="802">
        <f>IF(INDEX(Historical!$D$7:$D$1452,MATCH(B646,Historical!$B$7:$B$1452,0))=0,"n/a",(INDEX(Historical!$C$7:$C$1452,MATCH(B646,Historical!$B$7:$B$1452,0))/INDEX(Historical!$D$7:$D$1452,MATCH(B646,Historical!$B$7:$B$1452,0))-1)*100)</f>
        <v>3.3333333333333437</v>
      </c>
      <c r="T646" s="802">
        <f>IF(INDEX(Historical!$F$7:$F$1452,MATCH(B646,Historical!$B$7:$B$1452,0))=0,"n/a",((INDEX(Historical!$C$7:$C$1452,MATCH(B646,Historical!$B$7:$B$1452,0))/INDEX(Historical!$F$7:$F$1452,MATCH(B646,Historical!$B$7:$B$1452,0)))^(1/3)-1)*100)</f>
        <v>3.4509669068251148</v>
      </c>
      <c r="U646" s="802">
        <f>IF(INDEX(Historical!$I$7:$I$1452,MATCH(B646,Historical!$B$7:$B$1452,0))=0,"n/a",((INDEX(Historical!$C$7:$C$1452,MATCH(B646,Historical!$B$7:$B$1452,0))/INDEX(Historical!$I$7:$I$1452,MATCH(B646,Historical!$B$7:$B$1452,0)))^(1/5)-1)*100)</f>
        <v>3.5804203580214189</v>
      </c>
      <c r="V646" s="802">
        <f>IF(INDEX(Historical!$O$7:$O$1452,MATCH(B646,Historical!$B$7:$B$1452,0))=0,"n/a",((INDEX(Historical!$C$7:$C$1452,MATCH(B646,Historical!$B$7:$B$1452,0))/INDEX(Historical!$O$7:$O$1452,MATCH(B646,Historical!$B$7:$B$1452,0)))^(1/10)-1)*100)</f>
        <v>3.4889311008476032</v>
      </c>
      <c r="W646" s="871">
        <f t="shared" si="158"/>
        <v>1.0262227182278232</v>
      </c>
      <c r="X646" s="872" t="str">
        <f t="shared" si="159"/>
        <v>n/a</v>
      </c>
      <c r="Y646" s="897"/>
      <c r="Z646" s="864" t="str">
        <f t="shared" si="160"/>
        <v>n/a</v>
      </c>
      <c r="AA646" s="874" t="str">
        <f t="shared" si="161"/>
        <v>n/a</v>
      </c>
      <c r="AB646" s="866">
        <v>12</v>
      </c>
      <c r="AC646" s="875" t="s">
        <v>138</v>
      </c>
      <c r="AD646" s="875" t="s">
        <v>138</v>
      </c>
      <c r="AE646" s="875" t="s">
        <v>138</v>
      </c>
      <c r="AF646" s="875" t="s">
        <v>138</v>
      </c>
      <c r="AG646" s="875" t="s">
        <v>138</v>
      </c>
      <c r="AH646" s="875" t="s">
        <v>138</v>
      </c>
      <c r="AI646" s="875" t="s">
        <v>138</v>
      </c>
      <c r="AJ646" s="875" t="s">
        <v>138</v>
      </c>
      <c r="AK646" s="875" t="s">
        <v>138</v>
      </c>
      <c r="AL646" s="876" t="s">
        <v>138</v>
      </c>
      <c r="AM646" s="877" t="s">
        <v>138</v>
      </c>
      <c r="AN646" s="875" t="s">
        <v>138</v>
      </c>
      <c r="AO646" s="878" t="str">
        <f t="shared" si="162"/>
        <v>n/a</v>
      </c>
      <c r="AP646" s="879">
        <f t="shared" si="163"/>
        <v>6.9050956826967438</v>
      </c>
      <c r="AQ646" s="880" t="str">
        <f t="shared" si="164"/>
        <v>n/a</v>
      </c>
      <c r="AR646" s="745">
        <f>INDEX(Historical!$C$7:$C$1452,MATCH(B646,Historical!$B$7:$B$1452,0))*IF(AH646="n/a",1.03,IF(AH646&lt;0,1.01,IF(AH646&gt;10,1.1,(1+AH646/100))))</f>
        <v>1.2772000000000001</v>
      </c>
      <c r="AS646" s="874">
        <f t="shared" si="165"/>
        <v>1.3155160000000001</v>
      </c>
      <c r="AT646" s="874">
        <f t="shared" si="171"/>
        <v>1.3549814800000002</v>
      </c>
      <c r="AU646" s="874">
        <f t="shared" si="171"/>
        <v>1.3956309244000003</v>
      </c>
      <c r="AV646" s="874">
        <f t="shared" si="171"/>
        <v>1.4374998521320004</v>
      </c>
      <c r="AW646" s="864">
        <f t="shared" si="166"/>
        <v>6.7808282565320015</v>
      </c>
      <c r="AX646" s="881">
        <f t="shared" si="167"/>
        <v>17.612540926057147</v>
      </c>
      <c r="AY646" s="1091" t="s">
        <v>138</v>
      </c>
      <c r="AZ646" s="877" t="s">
        <v>138</v>
      </c>
      <c r="BA646" s="877" t="s">
        <v>138</v>
      </c>
      <c r="BB646" s="877" t="s">
        <v>138</v>
      </c>
      <c r="BC646" s="877" t="s">
        <v>138</v>
      </c>
      <c r="BD646" s="1007" t="s">
        <v>4351</v>
      </c>
      <c r="BE646" s="701">
        <v>2011</v>
      </c>
      <c r="BF646" s="986" t="e">
        <f>#VALUE!</f>
        <v>#VALUE!</v>
      </c>
      <c r="BG646" s="938" t="s">
        <v>138</v>
      </c>
    </row>
    <row r="647" spans="1:59" ht="11.25" customHeight="1" x14ac:dyDescent="0.2">
      <c r="A647" s="566" t="s">
        <v>3942</v>
      </c>
      <c r="B647" s="651" t="s">
        <v>3943</v>
      </c>
      <c r="C647" s="1080" t="s">
        <v>4407</v>
      </c>
      <c r="D647" s="1080" t="s">
        <v>4408</v>
      </c>
      <c r="E647" s="835">
        <v>5</v>
      </c>
      <c r="F647" s="554">
        <v>800</v>
      </c>
      <c r="G647" s="554" t="s">
        <v>107</v>
      </c>
      <c r="H647" s="554" t="s">
        <v>107</v>
      </c>
      <c r="I647" s="966">
        <v>37.049999999999997</v>
      </c>
      <c r="J647" s="745">
        <f t="shared" ref="J647:J710" si="172">(M647/I647)*100</f>
        <v>4.426450742240216</v>
      </c>
      <c r="K647" s="968">
        <v>0.41</v>
      </c>
      <c r="L647" s="679">
        <v>4</v>
      </c>
      <c r="M647" s="736">
        <f t="shared" ref="M647:M710" si="173">K647*L647</f>
        <v>1.64</v>
      </c>
      <c r="N647" s="644" t="s">
        <v>509</v>
      </c>
      <c r="O647" s="838">
        <v>0.39</v>
      </c>
      <c r="P647" s="958">
        <v>43180</v>
      </c>
      <c r="Q647" s="958">
        <v>43195</v>
      </c>
      <c r="R647" s="736">
        <f t="shared" ref="R647:R710" si="174">(K647-O647)/O647*100</f>
        <v>5.128205128205118</v>
      </c>
      <c r="S647" s="802">
        <f>IF(INDEX(Historical!$D$7:$D$1452,MATCH(B647,Historical!$B$7:$B$1452,0))=0,"n/a",(INDEX(Historical!$C$7:$C$1452,MATCH(B647,Historical!$B$7:$B$1452,0))/INDEX(Historical!$D$7:$D$1452,MATCH(B647,Historical!$B$7:$B$1452,0))-1)*100)</f>
        <v>9.2857142857142971</v>
      </c>
      <c r="T647" s="802">
        <f>IF(INDEX(Historical!$F$7:$F$1452,MATCH(B647,Historical!$B$7:$B$1452,0))=0,"n/a",((INDEX(Historical!$C$7:$C$1452,MATCH(B647,Historical!$B$7:$B$1452,0))/INDEX(Historical!$F$7:$F$1452,MATCH(B647,Historical!$B$7:$B$1452,0)))^(1/3)-1)*100)</f>
        <v>11.290002117788411</v>
      </c>
      <c r="U647" s="802" t="str">
        <f>IF(INDEX(Historical!$I$7:$I$1452,MATCH(B647,Historical!$B$7:$B$1452,0))=0,"n/a",((INDEX(Historical!$C$7:$C$1452,MATCH(B647,Historical!$B$7:$B$1452,0))/INDEX(Historical!$I$7:$I$1452,MATCH(B647,Historical!$B$7:$B$1452,0)))^(1/5)-1)*100)</f>
        <v>n/a</v>
      </c>
      <c r="V647" s="802" t="str">
        <f>IF(INDEX(Historical!$O$7:$O$1452,MATCH(B647,Historical!$B$7:$B$1452,0))=0,"n/a",((INDEX(Historical!$C$7:$C$1452,MATCH(B647,Historical!$B$7:$B$1452,0))/INDEX(Historical!$O$7:$O$1452,MATCH(B647,Historical!$B$7:$B$1452,0)))^(1/10)-1)*100)</f>
        <v>n/a</v>
      </c>
      <c r="W647" s="803" t="str">
        <f t="shared" ref="W647:W710" si="175">IF(OR(U647&lt;=0,U647="n/a",V647&lt;=0,V647="n/a"),"n/a",U647/V647)</f>
        <v>n/a</v>
      </c>
      <c r="X647" s="804" t="str">
        <f t="shared" ref="X647:X710" si="176">IF(OR(AJ647&lt;=0,AJ647="n/a",U647&lt;=0,U647="n/a"),"n/a",U647/AJ647)</f>
        <v>n/a</v>
      </c>
      <c r="Y647" s="967"/>
      <c r="Z647" s="745" t="str">
        <f t="shared" ref="Z647:Z710" si="177">IF(OR(AC647&lt;0.01,AC647="n/a"),"n/a",M647/AC647*100)</f>
        <v>n/a</v>
      </c>
      <c r="AA647" s="678" t="str">
        <f t="shared" ref="AA647:AA710" si="178">IF(OR(AC647&lt;0.01,AC647="n/a"),"n/a",I647/AC647)</f>
        <v>n/a</v>
      </c>
      <c r="AB647" s="679">
        <v>12</v>
      </c>
      <c r="AC647" s="959">
        <v>-0.77</v>
      </c>
      <c r="AD647" s="959" t="s">
        <v>138</v>
      </c>
      <c r="AE647" s="959">
        <v>4.28</v>
      </c>
      <c r="AF647" s="959">
        <v>2.2999999999999998</v>
      </c>
      <c r="AG647" s="959">
        <v>-2.6</v>
      </c>
      <c r="AH647" s="961">
        <v>-106.69999999999999</v>
      </c>
      <c r="AI647" s="961">
        <v>185.7</v>
      </c>
      <c r="AJ647" s="959">
        <v>41.3</v>
      </c>
      <c r="AK647" s="959" t="s">
        <v>138</v>
      </c>
      <c r="AL647" s="969">
        <v>1960</v>
      </c>
      <c r="AM647" s="964">
        <v>1.0999999999999999</v>
      </c>
      <c r="AN647" s="959">
        <v>1.45</v>
      </c>
      <c r="AO647" s="845" t="str">
        <f t="shared" ref="AO647:AO710" si="179">IF(U647="n/a","n/a",IF(AA647&lt;0,"n/a",IF(AA647="n/a","n/a",J647+U647-AA647)))</f>
        <v>n/a</v>
      </c>
      <c r="AP647" s="846" t="str">
        <f t="shared" ref="AP647:AP710" si="180">IF(U647="n/a","n/a",J647+U647)</f>
        <v>n/a</v>
      </c>
      <c r="AQ647" s="680" t="str">
        <f t="shared" ref="AQ647:AQ710" si="181">IF(OR(AC647&lt;0.01,AF647="n/a"),"n/a",(I647/SQRT(22.5*AC647*(I647/AF647))-1)*100)</f>
        <v>n/a</v>
      </c>
      <c r="AR647" s="745">
        <f>INDEX(Historical!$C$7:$C$1452,MATCH(B647,Historical!$B$7:$B$1452,0))*IF(AH647="n/a",1.03,IF(AH647&lt;0,1.01,IF(AH647&gt;10,1.1,(1+AH647/100))))</f>
        <v>1.5453000000000001</v>
      </c>
      <c r="AS647" s="678">
        <f t="shared" ref="AS647:AS710" si="182">IF($AI647="n/a",1.03*AR647,IF($AI647&lt;0,1.01*AR647,IF($AI647&gt;10,1.1*AR647,(1+$AI647/100)*AR647)))</f>
        <v>1.6998300000000002</v>
      </c>
      <c r="AT647" s="678">
        <f t="shared" ref="AT647:AV666" si="183">IF($AK647="n/a",1.03*AS647,IF($AK647&lt;0,1.01*AS647,IF($AK647&gt;10,1.1*AS647,(1+$AK647/100)*AS647)))</f>
        <v>1.7508249000000002</v>
      </c>
      <c r="AU647" s="678">
        <f t="shared" si="183"/>
        <v>1.8033496470000003</v>
      </c>
      <c r="AV647" s="678">
        <f t="shared" si="183"/>
        <v>1.8574501364100005</v>
      </c>
      <c r="AW647" s="745">
        <f t="shared" ref="AW647:AW710" si="184">SUM(AR647:AV647)</f>
        <v>8.6567546834100018</v>
      </c>
      <c r="AX647" s="854">
        <f t="shared" ref="AX647:AX710" si="185">AW647/I647*100</f>
        <v>23.365059874251017</v>
      </c>
      <c r="AY647" s="1090">
        <v>0.81</v>
      </c>
      <c r="AZ647" s="964">
        <v>17.32</v>
      </c>
      <c r="BA647" s="964">
        <v>-32.43</v>
      </c>
      <c r="BB647" s="964">
        <v>-5.75</v>
      </c>
      <c r="BC647" s="964">
        <v>-7.0499999999999989</v>
      </c>
      <c r="BE647" s="701">
        <v>2014</v>
      </c>
      <c r="BF647" s="986" t="e">
        <f t="shared" ref="BF647" si="186">#VALUE!</f>
        <v>#VALUE!</v>
      </c>
      <c r="BG647" s="972">
        <v>-0.89999999999999991</v>
      </c>
    </row>
    <row r="648" spans="1:59" ht="11.25" customHeight="1" x14ac:dyDescent="0.2">
      <c r="A648" s="645" t="s">
        <v>752</v>
      </c>
      <c r="B648" s="651" t="s">
        <v>753</v>
      </c>
      <c r="C648" s="1080" t="s">
        <v>109</v>
      </c>
      <c r="D648" s="1080" t="s">
        <v>4419</v>
      </c>
      <c r="E648" s="835">
        <v>11</v>
      </c>
      <c r="F648" s="554">
        <v>309</v>
      </c>
      <c r="G648" s="554" t="s">
        <v>107</v>
      </c>
      <c r="H648" s="554" t="s">
        <v>107</v>
      </c>
      <c r="I648" s="966">
        <v>11.82</v>
      </c>
      <c r="J648" s="745">
        <f t="shared" si="172"/>
        <v>2.3688663282571913</v>
      </c>
      <c r="K648" s="968">
        <v>7.0000000000000007E-2</v>
      </c>
      <c r="L648" s="679">
        <v>4</v>
      </c>
      <c r="M648" s="736">
        <f t="shared" si="173"/>
        <v>0.28000000000000003</v>
      </c>
      <c r="N648" s="644" t="s">
        <v>570</v>
      </c>
      <c r="O648" s="838">
        <v>0.05</v>
      </c>
      <c r="P648" s="958">
        <v>43210</v>
      </c>
      <c r="Q648" s="958">
        <v>43227</v>
      </c>
      <c r="R648" s="736">
        <f t="shared" si="174"/>
        <v>40.000000000000007</v>
      </c>
      <c r="S648" s="802">
        <f>IF(INDEX(Historical!$D$7:$D$1452,MATCH(B648,Historical!$B$7:$B$1452,0))=0,"n/a",(INDEX(Historical!$C$7:$C$1452,MATCH(B648,Historical!$B$7:$B$1452,0))/INDEX(Historical!$D$7:$D$1452,MATCH(B648,Historical!$B$7:$B$1452,0))-1)*100)</f>
        <v>20.63492063492065</v>
      </c>
      <c r="T648" s="802">
        <f>IF(INDEX(Historical!$F$7:$F$1452,MATCH(B648,Historical!$B$7:$B$1452,0))=0,"n/a",((INDEX(Historical!$C$7:$C$1452,MATCH(B648,Historical!$B$7:$B$1452,0))/INDEX(Historical!$F$7:$F$1452,MATCH(B648,Historical!$B$7:$B$1452,0)))^(1/3)-1)*100)</f>
        <v>18.218448001194499</v>
      </c>
      <c r="U648" s="802">
        <f>IF(INDEX(Historical!$I$7:$I$1452,MATCH(B648,Historical!$B$7:$B$1452,0))=0,"n/a",((INDEX(Historical!$C$7:$C$1452,MATCH(B648,Historical!$B$7:$B$1452,0))/INDEX(Historical!$I$7:$I$1452,MATCH(B648,Historical!$B$7:$B$1452,0)))^(1/5)-1)*100)</f>
        <v>19.643850003755613</v>
      </c>
      <c r="V648" s="802" t="str">
        <f>IF(INDEX(Historical!$O$7:$O$1452,MATCH(B648,Historical!$B$7:$B$1452,0))=0,"n/a",((INDEX(Historical!$C$7:$C$1452,MATCH(B648,Historical!$B$7:$B$1452,0))/INDEX(Historical!$O$7:$O$1452,MATCH(B648,Historical!$B$7:$B$1452,0)))^(1/10)-1)*100)</f>
        <v>n/a</v>
      </c>
      <c r="W648" s="803" t="str">
        <f t="shared" si="175"/>
        <v>n/a</v>
      </c>
      <c r="X648" s="804" t="str">
        <f t="shared" si="176"/>
        <v>n/a</v>
      </c>
      <c r="Y648" s="967"/>
      <c r="Z648" s="745" t="str">
        <f t="shared" si="177"/>
        <v>n/a</v>
      </c>
      <c r="AA648" s="678" t="str">
        <f t="shared" si="178"/>
        <v>n/a</v>
      </c>
      <c r="AB648" s="679">
        <v>12</v>
      </c>
      <c r="AC648" s="959" t="s">
        <v>138</v>
      </c>
      <c r="AD648" s="959" t="s">
        <v>138</v>
      </c>
      <c r="AE648" s="959" t="s">
        <v>138</v>
      </c>
      <c r="AF648" s="959" t="s">
        <v>138</v>
      </c>
      <c r="AG648" s="959" t="s">
        <v>138</v>
      </c>
      <c r="AH648" s="959" t="s">
        <v>138</v>
      </c>
      <c r="AI648" s="959" t="s">
        <v>138</v>
      </c>
      <c r="AJ648" s="959" t="s">
        <v>138</v>
      </c>
      <c r="AK648" s="959" t="s">
        <v>138</v>
      </c>
      <c r="AL648" s="969" t="s">
        <v>138</v>
      </c>
      <c r="AM648" s="964" t="s">
        <v>138</v>
      </c>
      <c r="AN648" s="959" t="s">
        <v>138</v>
      </c>
      <c r="AO648" s="845" t="str">
        <f t="shared" si="179"/>
        <v>n/a</v>
      </c>
      <c r="AP648" s="846">
        <f t="shared" si="180"/>
        <v>22.012716332012804</v>
      </c>
      <c r="AQ648" s="680" t="str">
        <f t="shared" si="181"/>
        <v>n/a</v>
      </c>
      <c r="AR648" s="745">
        <f>INDEX(Historical!$C$7:$C$1452,MATCH(B648,Historical!$B$7:$B$1452,0))*IF(AH648="n/a",1.03,IF(AH648&lt;0,1.01,IF(AH648&gt;10,1.1,(1+AH648/100))))</f>
        <v>0.19570000000000004</v>
      </c>
      <c r="AS648" s="678">
        <f t="shared" si="182"/>
        <v>0.20157100000000006</v>
      </c>
      <c r="AT648" s="678">
        <f t="shared" si="183"/>
        <v>0.20761813000000007</v>
      </c>
      <c r="AU648" s="678">
        <f t="shared" si="183"/>
        <v>0.21384667390000006</v>
      </c>
      <c r="AV648" s="678">
        <f t="shared" si="183"/>
        <v>0.22026207411700008</v>
      </c>
      <c r="AW648" s="745">
        <f t="shared" si="184"/>
        <v>1.0389978780170002</v>
      </c>
      <c r="AX648" s="854">
        <f t="shared" si="185"/>
        <v>8.7901681727326579</v>
      </c>
      <c r="AY648" s="1090" t="s">
        <v>138</v>
      </c>
      <c r="AZ648" s="964" t="s">
        <v>138</v>
      </c>
      <c r="BA648" s="964" t="s">
        <v>138</v>
      </c>
      <c r="BB648" s="964" t="s">
        <v>138</v>
      </c>
      <c r="BC648" s="964" t="s">
        <v>138</v>
      </c>
      <c r="BD648" s="1006" t="s">
        <v>4351</v>
      </c>
      <c r="BE648" s="701">
        <v>2008</v>
      </c>
      <c r="BF648" s="986" t="e">
        <f>#VALUE!</f>
        <v>#VALUE!</v>
      </c>
      <c r="BG648" s="972" t="s">
        <v>138</v>
      </c>
    </row>
    <row r="649" spans="1:59" ht="11.25" customHeight="1" x14ac:dyDescent="0.2">
      <c r="A649" s="645" t="s">
        <v>754</v>
      </c>
      <c r="B649" s="651" t="s">
        <v>755</v>
      </c>
      <c r="C649" s="1080" t="s">
        <v>124</v>
      </c>
      <c r="D649" s="1080" t="s">
        <v>4256</v>
      </c>
      <c r="E649" s="835">
        <v>11</v>
      </c>
      <c r="F649" s="554">
        <v>314</v>
      </c>
      <c r="G649" s="554" t="s">
        <v>38</v>
      </c>
      <c r="H649" s="554" t="s">
        <v>38</v>
      </c>
      <c r="I649" s="966">
        <v>177.71</v>
      </c>
      <c r="J649" s="745">
        <f t="shared" si="172"/>
        <v>0.83281751167632656</v>
      </c>
      <c r="K649" s="968">
        <v>0.37</v>
      </c>
      <c r="L649" s="679">
        <v>4</v>
      </c>
      <c r="M649" s="736">
        <f t="shared" si="173"/>
        <v>1.48</v>
      </c>
      <c r="N649" s="644" t="s">
        <v>162</v>
      </c>
      <c r="O649" s="838">
        <v>0.35499999999999998</v>
      </c>
      <c r="P649" s="958">
        <v>43297</v>
      </c>
      <c r="Q649" s="958">
        <v>43312</v>
      </c>
      <c r="R649" s="736">
        <f t="shared" si="174"/>
        <v>4.2253521126760605</v>
      </c>
      <c r="S649" s="802">
        <f>IF(INDEX(Historical!$D$7:$D$1452,MATCH(B649,Historical!$B$7:$B$1452,0))=0,"n/a",(INDEX(Historical!$C$7:$C$1452,MATCH(B649,Historical!$B$7:$B$1452,0))/INDEX(Historical!$D$7:$D$1452,MATCH(B649,Historical!$B$7:$B$1452,0))-1)*100)</f>
        <v>5.2631578947368363</v>
      </c>
      <c r="T649" s="802">
        <f>IF(INDEX(Historical!$F$7:$F$1452,MATCH(B649,Historical!$B$7:$B$1452,0))=0,"n/a",((INDEX(Historical!$C$7:$C$1452,MATCH(B649,Historical!$B$7:$B$1452,0))/INDEX(Historical!$F$7:$F$1452,MATCH(B649,Historical!$B$7:$B$1452,0)))^(1/3)-1)*100)</f>
        <v>8.3706762661827092</v>
      </c>
      <c r="U649" s="802">
        <f>IF(INDEX(Historical!$I$7:$I$1452,MATCH(B649,Historical!$B$7:$B$1452,0))=0,"n/a",((INDEX(Historical!$C$7:$C$1452,MATCH(B649,Historical!$B$7:$B$1452,0))/INDEX(Historical!$I$7:$I$1452,MATCH(B649,Historical!$B$7:$B$1452,0)))^(1/5)-1)*100)</f>
        <v>7.6146159865801977</v>
      </c>
      <c r="V649" s="802">
        <f>IF(INDEX(Historical!$O$7:$O$1452,MATCH(B649,Historical!$B$7:$B$1452,0))=0,"n/a",((INDEX(Historical!$C$7:$C$1452,MATCH(B649,Historical!$B$7:$B$1452,0))/INDEX(Historical!$O$7:$O$1452,MATCH(B649,Historical!$B$7:$B$1452,0)))^(1/10)-1)*100)</f>
        <v>4.9936317820685527</v>
      </c>
      <c r="W649" s="803">
        <f t="shared" si="175"/>
        <v>1.5248653322664358</v>
      </c>
      <c r="X649" s="804" t="str">
        <f t="shared" si="176"/>
        <v>n/a</v>
      </c>
      <c r="Y649" s="651"/>
      <c r="Z649" s="745">
        <f t="shared" si="177"/>
        <v>42.528735632183903</v>
      </c>
      <c r="AA649" s="678">
        <f t="shared" si="178"/>
        <v>51.066091954022994</v>
      </c>
      <c r="AB649" s="679">
        <v>12</v>
      </c>
      <c r="AC649" s="959">
        <v>3.48</v>
      </c>
      <c r="AD649" s="959">
        <v>4.01</v>
      </c>
      <c r="AE649" s="959">
        <v>2.77</v>
      </c>
      <c r="AF649" s="959">
        <v>5.47</v>
      </c>
      <c r="AG649" s="959">
        <v>9.9</v>
      </c>
      <c r="AH649" s="959">
        <v>-59.8</v>
      </c>
      <c r="AI649" s="959">
        <v>21.9</v>
      </c>
      <c r="AJ649" s="959">
        <v>-12.5</v>
      </c>
      <c r="AK649" s="959">
        <v>12.75</v>
      </c>
      <c r="AL649" s="969">
        <v>2400</v>
      </c>
      <c r="AM649" s="964">
        <v>0.4</v>
      </c>
      <c r="AN649" s="959">
        <v>0.12</v>
      </c>
      <c r="AO649" s="845">
        <f t="shared" si="179"/>
        <v>-42.618658455766472</v>
      </c>
      <c r="AP649" s="846">
        <f t="shared" si="180"/>
        <v>8.4474334982565242</v>
      </c>
      <c r="AQ649" s="680">
        <f t="shared" si="181"/>
        <v>252.34548890321696</v>
      </c>
      <c r="AR649" s="745">
        <f>INDEX(Historical!$C$7:$C$1452,MATCH(B649,Historical!$B$7:$B$1452,0))*IF(AH649="n/a",1.03,IF(AH649&lt;0,1.01,IF(AH649&gt;10,1.1,(1+AH649/100))))</f>
        <v>1.4139999999999999</v>
      </c>
      <c r="AS649" s="678">
        <f t="shared" si="182"/>
        <v>1.5554000000000001</v>
      </c>
      <c r="AT649" s="678">
        <f t="shared" si="183"/>
        <v>1.7109400000000003</v>
      </c>
      <c r="AU649" s="678">
        <f t="shared" si="183"/>
        <v>1.8820340000000004</v>
      </c>
      <c r="AV649" s="678">
        <f t="shared" si="183"/>
        <v>2.0702374000000008</v>
      </c>
      <c r="AW649" s="745">
        <f t="shared" si="184"/>
        <v>8.6326114000000018</v>
      </c>
      <c r="AX649" s="854">
        <f t="shared" si="185"/>
        <v>4.857695909065332</v>
      </c>
      <c r="AY649" s="1090">
        <v>1.43</v>
      </c>
      <c r="AZ649" s="964">
        <v>28.82</v>
      </c>
      <c r="BA649" s="964">
        <v>-18.16</v>
      </c>
      <c r="BB649" s="964">
        <v>-7.42</v>
      </c>
      <c r="BC649" s="964">
        <v>3.08</v>
      </c>
      <c r="BE649" s="701">
        <v>2008</v>
      </c>
      <c r="BF649" s="986" t="e">
        <f>#VALUE!</f>
        <v>#VALUE!</v>
      </c>
      <c r="BG649" s="972">
        <v>5.7</v>
      </c>
    </row>
    <row r="650" spans="1:59" ht="11.25" customHeight="1" x14ac:dyDescent="0.2">
      <c r="A650" s="645" t="s">
        <v>756</v>
      </c>
      <c r="B650" s="651" t="s">
        <v>757</v>
      </c>
      <c r="C650" s="1080" t="s">
        <v>4277</v>
      </c>
      <c r="D650" s="1080" t="s">
        <v>4414</v>
      </c>
      <c r="E650" s="835">
        <v>16</v>
      </c>
      <c r="F650" s="554">
        <v>208</v>
      </c>
      <c r="G650" s="554" t="s">
        <v>38</v>
      </c>
      <c r="H650" s="554" t="s">
        <v>116</v>
      </c>
      <c r="I650" s="966">
        <v>56.91</v>
      </c>
      <c r="J650" s="745">
        <f t="shared" si="172"/>
        <v>4.3577578632929184</v>
      </c>
      <c r="K650" s="968">
        <v>0.62</v>
      </c>
      <c r="L650" s="679">
        <v>4</v>
      </c>
      <c r="M650" s="736">
        <f t="shared" si="173"/>
        <v>2.48</v>
      </c>
      <c r="N650" s="644" t="s">
        <v>329</v>
      </c>
      <c r="O650" s="838">
        <v>0.56999999999999995</v>
      </c>
      <c r="P650" s="958">
        <v>43249</v>
      </c>
      <c r="Q650" s="958">
        <v>43271</v>
      </c>
      <c r="R650" s="736">
        <f t="shared" si="174"/>
        <v>8.771929824561413</v>
      </c>
      <c r="S650" s="802">
        <f>IF(INDEX(Historical!$D$7:$D$1452,MATCH(B650,Historical!$B$7:$B$1452,0))=0,"n/a",(INDEX(Historical!$C$7:$C$1452,MATCH(B650,Historical!$B$7:$B$1452,0))/INDEX(Historical!$D$7:$D$1452,MATCH(B650,Historical!$B$7:$B$1452,0))-1)*100)</f>
        <v>8.2125603864734451</v>
      </c>
      <c r="T650" s="802">
        <f>IF(INDEX(Historical!$F$7:$F$1452,MATCH(B650,Historical!$B$7:$B$1452,0))=0,"n/a",((INDEX(Historical!$C$7:$C$1452,MATCH(B650,Historical!$B$7:$B$1452,0))/INDEX(Historical!$F$7:$F$1452,MATCH(B650,Historical!$B$7:$B$1452,0)))^(1/3)-1)*100)</f>
        <v>11.636800399929626</v>
      </c>
      <c r="U650" s="802">
        <f>IF(INDEX(Historical!$I$7:$I$1452,MATCH(B650,Historical!$B$7:$B$1452,0))=0,"n/a",((INDEX(Historical!$C$7:$C$1452,MATCH(B650,Historical!$B$7:$B$1452,0))/INDEX(Historical!$I$7:$I$1452,MATCH(B650,Historical!$B$7:$B$1452,0)))^(1/5)-1)*100)</f>
        <v>18.343426873251101</v>
      </c>
      <c r="V650" s="802">
        <f>IF(INDEX(Historical!$O$7:$O$1452,MATCH(B650,Historical!$B$7:$B$1452,0))=0,"n/a",((INDEX(Historical!$C$7:$C$1452,MATCH(B650,Historical!$B$7:$B$1452,0))/INDEX(Historical!$O$7:$O$1452,MATCH(B650,Historical!$B$7:$B$1452,0)))^(1/10)-1)*100)</f>
        <v>15.288350589162981</v>
      </c>
      <c r="W650" s="803">
        <f t="shared" si="175"/>
        <v>1.1998303392030849</v>
      </c>
      <c r="X650" s="804" t="str">
        <f t="shared" si="176"/>
        <v>n/a</v>
      </c>
      <c r="Y650" s="764"/>
      <c r="Z650" s="745" t="str">
        <f t="shared" si="177"/>
        <v>n/a</v>
      </c>
      <c r="AA650" s="678" t="str">
        <f t="shared" si="178"/>
        <v>n/a</v>
      </c>
      <c r="AB650" s="679">
        <v>9</v>
      </c>
      <c r="AC650" s="959">
        <v>-3.02</v>
      </c>
      <c r="AD650" s="959" t="s">
        <v>138</v>
      </c>
      <c r="AE650" s="959">
        <v>3.1</v>
      </c>
      <c r="AF650" s="959">
        <v>86.23</v>
      </c>
      <c r="AG650" s="959">
        <v>-27.1</v>
      </c>
      <c r="AH650" s="959">
        <v>-282.8</v>
      </c>
      <c r="AI650" s="959">
        <v>15.76</v>
      </c>
      <c r="AJ650" s="959">
        <v>-22.6</v>
      </c>
      <c r="AK650" s="959">
        <v>10.73</v>
      </c>
      <c r="AL650" s="969">
        <v>70530</v>
      </c>
      <c r="AM650" s="964">
        <v>0.19</v>
      </c>
      <c r="AN650" s="959">
        <v>17.64</v>
      </c>
      <c r="AO650" s="845" t="str">
        <f t="shared" si="179"/>
        <v>n/a</v>
      </c>
      <c r="AP650" s="846">
        <f t="shared" si="180"/>
        <v>22.701184736544018</v>
      </c>
      <c r="AQ650" s="680" t="str">
        <f t="shared" si="181"/>
        <v>n/a</v>
      </c>
      <c r="AR650" s="745">
        <f>INDEX(Historical!$C$7:$C$1452,MATCH(B650,Historical!$B$7:$B$1452,0))*IF(AH650="n/a",1.03,IF(AH650&lt;0,1.01,IF(AH650&gt;10,1.1,(1+AH650/100))))</f>
        <v>2.2624000000000004</v>
      </c>
      <c r="AS650" s="678">
        <f t="shared" si="182"/>
        <v>2.4886400000000006</v>
      </c>
      <c r="AT650" s="678">
        <f t="shared" si="183"/>
        <v>2.7375040000000008</v>
      </c>
      <c r="AU650" s="678">
        <f t="shared" si="183"/>
        <v>3.0112544000000012</v>
      </c>
      <c r="AV650" s="678">
        <f t="shared" si="183"/>
        <v>3.3123798400000015</v>
      </c>
      <c r="AW650" s="745">
        <f t="shared" si="184"/>
        <v>13.812178240000005</v>
      </c>
      <c r="AX650" s="854">
        <f t="shared" si="185"/>
        <v>24.270213038130393</v>
      </c>
      <c r="AY650" s="1090">
        <v>1.35</v>
      </c>
      <c r="AZ650" s="964">
        <v>17.2</v>
      </c>
      <c r="BA650" s="964">
        <v>-25.61</v>
      </c>
      <c r="BB650" s="964">
        <v>-3.2</v>
      </c>
      <c r="BC650" s="964">
        <v>-6.02</v>
      </c>
      <c r="BE650" s="701">
        <v>2003</v>
      </c>
      <c r="BF650" s="986" t="e">
        <f>#VALUE!</f>
        <v>#VALUE!</v>
      </c>
      <c r="BG650" s="972">
        <v>-8.6999999999999993</v>
      </c>
    </row>
    <row r="651" spans="1:59" ht="11.25" customHeight="1" x14ac:dyDescent="0.2">
      <c r="A651" s="645" t="s">
        <v>1607</v>
      </c>
      <c r="B651" s="651" t="s">
        <v>1608</v>
      </c>
      <c r="C651" s="1080" t="s">
        <v>155</v>
      </c>
      <c r="D651" s="1080" t="s">
        <v>4409</v>
      </c>
      <c r="E651" s="835">
        <v>8</v>
      </c>
      <c r="F651" s="554">
        <v>565</v>
      </c>
      <c r="G651" s="554" t="s">
        <v>107</v>
      </c>
      <c r="H651" s="554" t="s">
        <v>107</v>
      </c>
      <c r="I651" s="966">
        <v>83.27</v>
      </c>
      <c r="J651" s="745">
        <f t="shared" si="172"/>
        <v>2.5459349105320048</v>
      </c>
      <c r="K651" s="968">
        <v>0.53</v>
      </c>
      <c r="L651" s="679">
        <v>4</v>
      </c>
      <c r="M651" s="736">
        <f t="shared" si="173"/>
        <v>2.12</v>
      </c>
      <c r="N651" s="644" t="s">
        <v>628</v>
      </c>
      <c r="O651" s="838">
        <v>0.5</v>
      </c>
      <c r="P651" s="958">
        <v>43479</v>
      </c>
      <c r="Q651" s="958">
        <v>43495</v>
      </c>
      <c r="R651" s="736">
        <f t="shared" si="174"/>
        <v>6.0000000000000053</v>
      </c>
      <c r="S651" s="802">
        <f>IF(INDEX(Historical!$D$7:$D$1452,MATCH(B651,Historical!$B$7:$B$1452,0))=0,"n/a",(INDEX(Historical!$C$7:$C$1452,MATCH(B651,Historical!$B$7:$B$1452,0))/INDEX(Historical!$D$7:$D$1452,MATCH(B651,Historical!$B$7:$B$1452,0))-1)*100)</f>
        <v>12.5</v>
      </c>
      <c r="T651" s="802">
        <f>IF(INDEX(Historical!$F$7:$F$1452,MATCH(B651,Historical!$B$7:$B$1452,0))=0,"n/a",((INDEX(Historical!$C$7:$C$1452,MATCH(B651,Historical!$B$7:$B$1452,0))/INDEX(Historical!$F$7:$F$1452,MATCH(B651,Historical!$B$7:$B$1452,0)))^(1/3)-1)*100)</f>
        <v>11.744870942148067</v>
      </c>
      <c r="U651" s="802">
        <f>IF(INDEX(Historical!$I$7:$I$1452,MATCH(B651,Historical!$B$7:$B$1452,0))=0,"n/a",((INDEX(Historical!$C$7:$C$1452,MATCH(B651,Historical!$B$7:$B$1452,0))/INDEX(Historical!$I$7:$I$1452,MATCH(B651,Historical!$B$7:$B$1452,0)))^(1/5)-1)*100)</f>
        <v>21.493409089334857</v>
      </c>
      <c r="V651" s="802">
        <f>IF(INDEX(Historical!$O$7:$O$1452,MATCH(B651,Historical!$B$7:$B$1452,0))=0,"n/a",((INDEX(Historical!$C$7:$C$1452,MATCH(B651,Historical!$B$7:$B$1452,0))/INDEX(Historical!$O$7:$O$1452,MATCH(B651,Historical!$B$7:$B$1452,0)))^(1/10)-1)*100)</f>
        <v>16.23080652394242</v>
      </c>
      <c r="W651" s="803">
        <f t="shared" si="175"/>
        <v>1.3242354320242471</v>
      </c>
      <c r="X651" s="804">
        <f t="shared" si="176"/>
        <v>5.6561602866670677</v>
      </c>
      <c r="Y651" s="756"/>
      <c r="Z651" s="745">
        <f t="shared" si="177"/>
        <v>39.924670433145018</v>
      </c>
      <c r="AA651" s="678">
        <f t="shared" si="178"/>
        <v>15.681732580037664</v>
      </c>
      <c r="AB651" s="679">
        <v>12</v>
      </c>
      <c r="AC651" s="959">
        <v>5.31</v>
      </c>
      <c r="AD651" s="959">
        <v>2.21</v>
      </c>
      <c r="AE651" s="959">
        <v>1.52</v>
      </c>
      <c r="AF651" s="959">
        <v>2.13</v>
      </c>
      <c r="AG651" s="959">
        <v>16.8</v>
      </c>
      <c r="AH651" s="959">
        <v>4.7</v>
      </c>
      <c r="AI651" s="959">
        <v>3.7800000000000002</v>
      </c>
      <c r="AJ651" s="959">
        <v>3.8</v>
      </c>
      <c r="AK651" s="959">
        <v>7.1</v>
      </c>
      <c r="AL651" s="969">
        <v>11610</v>
      </c>
      <c r="AM651" s="964">
        <v>0.1</v>
      </c>
      <c r="AN651" s="959">
        <v>0.7</v>
      </c>
      <c r="AO651" s="845">
        <f t="shared" si="179"/>
        <v>8.3576114198291975</v>
      </c>
      <c r="AP651" s="846">
        <f t="shared" si="180"/>
        <v>24.039343999866862</v>
      </c>
      <c r="AQ651" s="680">
        <f t="shared" si="181"/>
        <v>21.841591868714218</v>
      </c>
      <c r="AR651" s="745">
        <f>INDEX(Historical!$C$7:$C$1452,MATCH(B651,Historical!$B$7:$B$1452,0))*IF(AH651="n/a",1.03,IF(AH651&lt;0,1.01,IF(AH651&gt;10,1.1,(1+AH651/100))))</f>
        <v>1.8845999999999998</v>
      </c>
      <c r="AS651" s="678">
        <f t="shared" si="182"/>
        <v>1.95583788</v>
      </c>
      <c r="AT651" s="678">
        <f t="shared" si="183"/>
        <v>2.0947023694799998</v>
      </c>
      <c r="AU651" s="678">
        <f t="shared" si="183"/>
        <v>2.2434262377130798</v>
      </c>
      <c r="AV651" s="678">
        <f t="shared" si="183"/>
        <v>2.4027095005907082</v>
      </c>
      <c r="AW651" s="745">
        <f t="shared" si="184"/>
        <v>10.581275987783789</v>
      </c>
      <c r="AX651" s="854">
        <f t="shared" si="185"/>
        <v>12.707188648713569</v>
      </c>
      <c r="AY651" s="1090">
        <v>0.87</v>
      </c>
      <c r="AZ651" s="964">
        <v>5.47</v>
      </c>
      <c r="BA651" s="964">
        <v>-28.52</v>
      </c>
      <c r="BB651" s="964">
        <v>-9.120000000000001</v>
      </c>
      <c r="BC651" s="964">
        <v>-18.850000000000001</v>
      </c>
      <c r="BE651" s="701">
        <v>2012</v>
      </c>
      <c r="BF651" s="986" t="e">
        <f>#VALUE!</f>
        <v>#VALUE!</v>
      </c>
      <c r="BG651" s="972">
        <v>8</v>
      </c>
    </row>
    <row r="652" spans="1:59" ht="11.25" customHeight="1" x14ac:dyDescent="0.2">
      <c r="A652" s="645" t="s">
        <v>1611</v>
      </c>
      <c r="B652" s="651" t="s">
        <v>1612</v>
      </c>
      <c r="C652" s="1080" t="s">
        <v>109</v>
      </c>
      <c r="D652" s="1080" t="s">
        <v>4423</v>
      </c>
      <c r="E652" s="835">
        <v>7</v>
      </c>
      <c r="F652" s="554">
        <v>657</v>
      </c>
      <c r="G652" s="554" t="s">
        <v>107</v>
      </c>
      <c r="H652" s="554" t="s">
        <v>107</v>
      </c>
      <c r="I652" s="966">
        <v>74.41</v>
      </c>
      <c r="J652" s="745">
        <f t="shared" si="172"/>
        <v>1.8277113291224298</v>
      </c>
      <c r="K652" s="968">
        <v>0.34</v>
      </c>
      <c r="L652" s="679">
        <v>4</v>
      </c>
      <c r="M652" s="736">
        <f t="shared" si="173"/>
        <v>1.36</v>
      </c>
      <c r="N652" s="644" t="s">
        <v>575</v>
      </c>
      <c r="O652" s="838">
        <v>0.3</v>
      </c>
      <c r="P652" s="958">
        <v>43467</v>
      </c>
      <c r="Q652" s="958">
        <v>43482</v>
      </c>
      <c r="R652" s="736">
        <f t="shared" si="174"/>
        <v>13.333333333333346</v>
      </c>
      <c r="S652" s="802">
        <f>IF(INDEX(Historical!$D$7:$D$1452,MATCH(B652,Historical!$B$7:$B$1452,0))=0,"n/a",(INDEX(Historical!$C$7:$C$1452,MATCH(B652,Historical!$B$7:$B$1452,0))/INDEX(Historical!$D$7:$D$1452,MATCH(B652,Historical!$B$7:$B$1452,0))-1)*100)</f>
        <v>9.9999999999999858</v>
      </c>
      <c r="T652" s="802">
        <f>IF(INDEX(Historical!$F$7:$F$1452,MATCH(B652,Historical!$B$7:$B$1452,0))=0,"n/a",((INDEX(Historical!$C$7:$C$1452,MATCH(B652,Historical!$B$7:$B$1452,0))/INDEX(Historical!$F$7:$F$1452,MATCH(B652,Historical!$B$7:$B$1452,0)))^(1/3)-1)*100)</f>
        <v>11.199004528465784</v>
      </c>
      <c r="U652" s="802">
        <f>IF(INDEX(Historical!$I$7:$I$1452,MATCH(B652,Historical!$B$7:$B$1452,0))=0,"n/a",((INDEX(Historical!$C$7:$C$1452,MATCH(B652,Historical!$B$7:$B$1452,0))/INDEX(Historical!$I$7:$I$1452,MATCH(B652,Historical!$B$7:$B$1452,0)))^(1/5)-1)*100)</f>
        <v>11.09534595426207</v>
      </c>
      <c r="V652" s="802">
        <f>IF(INDEX(Historical!$O$7:$O$1452,MATCH(B652,Historical!$B$7:$B$1452,0))=0,"n/a",((INDEX(Historical!$C$7:$C$1452,MATCH(B652,Historical!$B$7:$B$1452,0))/INDEX(Historical!$O$7:$O$1452,MATCH(B652,Historical!$B$7:$B$1452,0)))^(1/10)-1)*100)</f>
        <v>8.2037389818342845</v>
      </c>
      <c r="W652" s="803">
        <f t="shared" si="175"/>
        <v>1.3524742777446641</v>
      </c>
      <c r="X652" s="804">
        <f t="shared" si="176"/>
        <v>0.55200726140607315</v>
      </c>
      <c r="Y652" s="756"/>
      <c r="Z652" s="745">
        <f t="shared" si="177"/>
        <v>21.118012422360248</v>
      </c>
      <c r="AA652" s="678">
        <f t="shared" si="178"/>
        <v>11.554347826086955</v>
      </c>
      <c r="AB652" s="679">
        <v>9</v>
      </c>
      <c r="AC652" s="959">
        <v>6.44</v>
      </c>
      <c r="AD652" s="959">
        <v>0.99</v>
      </c>
      <c r="AE652" s="639">
        <v>1.44</v>
      </c>
      <c r="AF652" s="639">
        <v>1.7</v>
      </c>
      <c r="AG652" s="959">
        <v>14.2</v>
      </c>
      <c r="AH652" s="959">
        <v>49.1</v>
      </c>
      <c r="AI652" s="959">
        <v>9.5399999999999991</v>
      </c>
      <c r="AJ652" s="959">
        <v>20.100000000000001</v>
      </c>
      <c r="AK652" s="959">
        <v>11.62</v>
      </c>
      <c r="AL652" s="969">
        <v>10770</v>
      </c>
      <c r="AM652" s="964">
        <v>0.6</v>
      </c>
      <c r="AN652" s="959">
        <v>3.55</v>
      </c>
      <c r="AO652" s="845">
        <f t="shared" si="179"/>
        <v>1.3687094572975447</v>
      </c>
      <c r="AP652" s="846">
        <f t="shared" si="180"/>
        <v>12.9230572833845</v>
      </c>
      <c r="AQ652" s="680">
        <f t="shared" si="181"/>
        <v>-6.5657895050145187</v>
      </c>
      <c r="AR652" s="745">
        <f>INDEX(Historical!$C$7:$C$1452,MATCH(B652,Historical!$B$7:$B$1452,0))*IF(AH652="n/a",1.03,IF(AH652&lt;0,1.01,IF(AH652&gt;10,1.1,(1+AH652/100))))</f>
        <v>0.96800000000000008</v>
      </c>
      <c r="AS652" s="678">
        <f t="shared" si="182"/>
        <v>1.0603472</v>
      </c>
      <c r="AT652" s="678">
        <f t="shared" si="183"/>
        <v>1.1663819200000001</v>
      </c>
      <c r="AU652" s="678">
        <f t="shared" si="183"/>
        <v>1.2830201120000002</v>
      </c>
      <c r="AV652" s="678">
        <f t="shared" si="183"/>
        <v>1.4113221232000004</v>
      </c>
      <c r="AW652" s="745">
        <f t="shared" si="184"/>
        <v>5.8890713552000014</v>
      </c>
      <c r="AX652" s="854">
        <f t="shared" si="185"/>
        <v>7.9143547308157522</v>
      </c>
      <c r="AY652" s="1090">
        <v>1.53</v>
      </c>
      <c r="AZ652" s="964">
        <v>7.66</v>
      </c>
      <c r="BA652" s="964">
        <v>-27.169999999999998</v>
      </c>
      <c r="BB652" s="964">
        <v>-3.6900000000000004</v>
      </c>
      <c r="BC652" s="964">
        <v>-16.189999999999998</v>
      </c>
      <c r="BE652" s="701">
        <v>2013</v>
      </c>
      <c r="BF652" s="986" t="e">
        <f>#VALUE!</f>
        <v>#VALUE!</v>
      </c>
      <c r="BG652" s="972">
        <v>2.2999999999999998</v>
      </c>
    </row>
    <row r="653" spans="1:59" ht="11.25" customHeight="1" x14ac:dyDescent="0.2">
      <c r="A653" s="645" t="s">
        <v>758</v>
      </c>
      <c r="B653" s="651" t="s">
        <v>759</v>
      </c>
      <c r="C653" s="1080" t="s">
        <v>113</v>
      </c>
      <c r="D653" s="1080" t="s">
        <v>4433</v>
      </c>
      <c r="E653" s="835">
        <v>14</v>
      </c>
      <c r="F653" s="554">
        <v>261</v>
      </c>
      <c r="G653" s="554" t="s">
        <v>38</v>
      </c>
      <c r="H653" s="554" t="s">
        <v>38</v>
      </c>
      <c r="I653" s="966">
        <v>153.35</v>
      </c>
      <c r="J653" s="745">
        <f t="shared" si="172"/>
        <v>2.2627975220084773</v>
      </c>
      <c r="K653" s="968">
        <v>0.86750000000000005</v>
      </c>
      <c r="L653" s="679">
        <v>4</v>
      </c>
      <c r="M653" s="736">
        <f t="shared" si="173"/>
        <v>3.47</v>
      </c>
      <c r="N653" s="644" t="s">
        <v>701</v>
      </c>
      <c r="O653" s="838">
        <v>0.79749999999999999</v>
      </c>
      <c r="P653" s="958">
        <v>43200</v>
      </c>
      <c r="Q653" s="958">
        <v>43230</v>
      </c>
      <c r="R653" s="736">
        <f t="shared" si="174"/>
        <v>8.777429467084648</v>
      </c>
      <c r="S653" s="802">
        <f>IF(INDEX(Historical!$D$7:$D$1452,MATCH(B653,Historical!$B$7:$B$1452,0))=0,"n/a",(INDEX(Historical!$C$7:$C$1452,MATCH(B653,Historical!$B$7:$B$1452,0))/INDEX(Historical!$D$7:$D$1452,MATCH(B653,Historical!$B$7:$B$1452,0))-1)*100)</f>
        <v>8.9799476896251118</v>
      </c>
      <c r="T653" s="802">
        <f>IF(INDEX(Historical!$F$7:$F$1452,MATCH(B653,Historical!$B$7:$B$1452,0))=0,"n/a",((INDEX(Historical!$C$7:$C$1452,MATCH(B653,Historical!$B$7:$B$1452,0))/INDEX(Historical!$F$7:$F$1452,MATCH(B653,Historical!$B$7:$B$1452,0)))^(1/3)-1)*100)</f>
        <v>9.7335995761435044</v>
      </c>
      <c r="U653" s="802">
        <f>IF(INDEX(Historical!$I$7:$I$1452,MATCH(B653,Historical!$B$7:$B$1452,0))=0,"n/a",((INDEX(Historical!$C$7:$C$1452,MATCH(B653,Historical!$B$7:$B$1452,0))/INDEX(Historical!$I$7:$I$1452,MATCH(B653,Historical!$B$7:$B$1452,0)))^(1/5)-1)*100)</f>
        <v>10.118057695021498</v>
      </c>
      <c r="V653" s="802">
        <f>IF(INDEX(Historical!$O$7:$O$1452,MATCH(B653,Historical!$B$7:$B$1452,0))=0,"n/a",((INDEX(Historical!$C$7:$C$1452,MATCH(B653,Historical!$B$7:$B$1452,0))/INDEX(Historical!$O$7:$O$1452,MATCH(B653,Historical!$B$7:$B$1452,0)))^(1/10)-1)*100)</f>
        <v>12.012991505822113</v>
      </c>
      <c r="W653" s="803">
        <f t="shared" si="175"/>
        <v>0.84225962285229017</v>
      </c>
      <c r="X653" s="804">
        <f t="shared" si="176"/>
        <v>1.7149250330544914</v>
      </c>
      <c r="Y653" s="651"/>
      <c r="Z653" s="745">
        <f t="shared" si="177"/>
        <v>37.840785169029445</v>
      </c>
      <c r="AA653" s="678">
        <f t="shared" si="178"/>
        <v>16.723009814612869</v>
      </c>
      <c r="AB653" s="679">
        <v>12</v>
      </c>
      <c r="AC653" s="959">
        <v>9.17</v>
      </c>
      <c r="AD653" s="959">
        <v>0.63</v>
      </c>
      <c r="AE653" s="959">
        <v>1.7</v>
      </c>
      <c r="AF653" s="959">
        <v>3.87</v>
      </c>
      <c r="AG653" s="959">
        <v>23.5</v>
      </c>
      <c r="AH653" s="959">
        <v>-0.4</v>
      </c>
      <c r="AI653" s="959">
        <v>17.59</v>
      </c>
      <c r="AJ653" s="959">
        <v>5.8999999999999995</v>
      </c>
      <c r="AK653" s="959">
        <v>26.43</v>
      </c>
      <c r="AL653" s="969">
        <v>45080</v>
      </c>
      <c r="AM653" s="964">
        <v>0.1</v>
      </c>
      <c r="AN653" s="959">
        <v>0.45</v>
      </c>
      <c r="AO653" s="845">
        <f t="shared" si="179"/>
        <v>-4.3421545975828941</v>
      </c>
      <c r="AP653" s="846">
        <f t="shared" si="180"/>
        <v>12.380855217029975</v>
      </c>
      <c r="AQ653" s="680">
        <f t="shared" si="181"/>
        <v>69.598280890857311</v>
      </c>
      <c r="AR653" s="745">
        <f>INDEX(Historical!$C$7:$C$1452,MATCH(B653,Historical!$B$7:$B$1452,0))*IF(AH653="n/a",1.03,IF(AH653&lt;0,1.01,IF(AH653&gt;10,1.1,(1+AH653/100))))</f>
        <v>3.15625</v>
      </c>
      <c r="AS653" s="678">
        <f t="shared" si="182"/>
        <v>3.4718750000000003</v>
      </c>
      <c r="AT653" s="678">
        <f t="shared" si="183"/>
        <v>3.8190625000000007</v>
      </c>
      <c r="AU653" s="678">
        <f t="shared" si="183"/>
        <v>4.2009687500000013</v>
      </c>
      <c r="AV653" s="678">
        <f t="shared" si="183"/>
        <v>4.6210656250000017</v>
      </c>
      <c r="AW653" s="745">
        <f t="shared" si="184"/>
        <v>19.269221875000007</v>
      </c>
      <c r="AX653" s="854">
        <f t="shared" si="185"/>
        <v>12.565518014346273</v>
      </c>
      <c r="AY653" s="1090">
        <v>0.9</v>
      </c>
      <c r="AZ653" s="964">
        <v>6.29</v>
      </c>
      <c r="BA653" s="964">
        <v>-33.25</v>
      </c>
      <c r="BB653" s="964">
        <v>-11.97</v>
      </c>
      <c r="BC653" s="964">
        <v>-22.27</v>
      </c>
      <c r="BE653" s="701">
        <v>2005</v>
      </c>
      <c r="BF653" s="986" t="e">
        <f>#VALUE!</f>
        <v>#VALUE!</v>
      </c>
      <c r="BG653" s="972">
        <v>8.1</v>
      </c>
    </row>
    <row r="654" spans="1:59" ht="11.25" customHeight="1" x14ac:dyDescent="0.2">
      <c r="A654" s="645" t="s">
        <v>3944</v>
      </c>
      <c r="B654" s="651" t="s">
        <v>3945</v>
      </c>
      <c r="C654" s="1080" t="s">
        <v>4407</v>
      </c>
      <c r="D654" s="1080" t="s">
        <v>4438</v>
      </c>
      <c r="E654" s="835">
        <v>5</v>
      </c>
      <c r="F654" s="554">
        <v>793</v>
      </c>
      <c r="G654" s="554" t="s">
        <v>107</v>
      </c>
      <c r="H654" s="554" t="s">
        <v>107</v>
      </c>
      <c r="I654" s="966">
        <v>30.75</v>
      </c>
      <c r="J654" s="745">
        <f t="shared" si="172"/>
        <v>2.6016260162601625</v>
      </c>
      <c r="K654" s="968">
        <v>0.2</v>
      </c>
      <c r="L654" s="679">
        <v>4</v>
      </c>
      <c r="M654" s="736">
        <f t="shared" si="173"/>
        <v>0.8</v>
      </c>
      <c r="N654" s="644" t="s">
        <v>717</v>
      </c>
      <c r="O654" s="838">
        <v>0.18</v>
      </c>
      <c r="P654" s="958">
        <v>43165</v>
      </c>
      <c r="Q654" s="958">
        <v>43180</v>
      </c>
      <c r="R654" s="736">
        <f t="shared" si="174"/>
        <v>11.111111111111121</v>
      </c>
      <c r="S654" s="802">
        <f>IF(INDEX(Historical!$D$7:$D$1452,MATCH(B654,Historical!$B$7:$B$1452,0))=0,"n/a",(INDEX(Historical!$C$7:$C$1452,MATCH(B654,Historical!$B$7:$B$1452,0))/INDEX(Historical!$D$7:$D$1452,MATCH(B654,Historical!$B$7:$B$1452,0))-1)*100)</f>
        <v>19.999999999999996</v>
      </c>
      <c r="T654" s="802">
        <f>IF(INDEX(Historical!$F$7:$F$1452,MATCH(B654,Historical!$B$7:$B$1452,0))=0,"n/a",((INDEX(Historical!$C$7:$C$1452,MATCH(B654,Historical!$B$7:$B$1452,0))/INDEX(Historical!$F$7:$F$1452,MATCH(B654,Historical!$B$7:$B$1452,0)))^(1/3)-1)*100)</f>
        <v>42.2757321796025</v>
      </c>
      <c r="U654" s="802" t="str">
        <f>IF(INDEX(Historical!$I$7:$I$1452,MATCH(B654,Historical!$B$7:$B$1452,0))=0,"n/a",((INDEX(Historical!$C$7:$C$1452,MATCH(B654,Historical!$B$7:$B$1452,0))/INDEX(Historical!$I$7:$I$1452,MATCH(B654,Historical!$B$7:$B$1452,0)))^(1/5)-1)*100)</f>
        <v>n/a</v>
      </c>
      <c r="V654" s="802" t="str">
        <f>IF(INDEX(Historical!$O$7:$O$1452,MATCH(B654,Historical!$B$7:$B$1452,0))=0,"n/a",((INDEX(Historical!$C$7:$C$1452,MATCH(B654,Historical!$B$7:$B$1452,0))/INDEX(Historical!$O$7:$O$1452,MATCH(B654,Historical!$B$7:$B$1452,0)))^(1/10)-1)*100)</f>
        <v>n/a</v>
      </c>
      <c r="W654" s="803" t="str">
        <f t="shared" si="175"/>
        <v>n/a</v>
      </c>
      <c r="X654" s="804" t="str">
        <f t="shared" si="176"/>
        <v>n/a</v>
      </c>
      <c r="Y654" s="759"/>
      <c r="Z654" s="745">
        <f t="shared" si="177"/>
        <v>24.390243902439028</v>
      </c>
      <c r="AA654" s="678">
        <f t="shared" si="178"/>
        <v>9.375</v>
      </c>
      <c r="AB654" s="679">
        <v>12</v>
      </c>
      <c r="AC654" s="959">
        <v>3.28</v>
      </c>
      <c r="AD654" s="959" t="s">
        <v>138</v>
      </c>
      <c r="AE654" s="959">
        <v>2.6</v>
      </c>
      <c r="AF654" s="959">
        <v>1.1499999999999999</v>
      </c>
      <c r="AG654" s="959">
        <v>3.6999999999999997</v>
      </c>
      <c r="AH654" s="959">
        <v>139.1</v>
      </c>
      <c r="AI654" s="959">
        <v>2.36</v>
      </c>
      <c r="AJ654" s="959">
        <v>11.799999999999999</v>
      </c>
      <c r="AK654" s="959" t="s">
        <v>138</v>
      </c>
      <c r="AL654" s="969">
        <v>550.12</v>
      </c>
      <c r="AM654" s="964">
        <v>0.3</v>
      </c>
      <c r="AN654" s="959">
        <v>0.48</v>
      </c>
      <c r="AO654" s="845" t="str">
        <f t="shared" si="179"/>
        <v>n/a</v>
      </c>
      <c r="AP654" s="846" t="str">
        <f t="shared" si="180"/>
        <v>n/a</v>
      </c>
      <c r="AQ654" s="680">
        <f t="shared" si="181"/>
        <v>-30.778134475682705</v>
      </c>
      <c r="AR654" s="745">
        <f>INDEX(Historical!$C$7:$C$1452,MATCH(B654,Historical!$B$7:$B$1452,0))*IF(AH654="n/a",1.03,IF(AH654&lt;0,1.01,IF(AH654&gt;10,1.1,(1+AH654/100))))</f>
        <v>0.79200000000000004</v>
      </c>
      <c r="AS654" s="678">
        <f t="shared" si="182"/>
        <v>0.81069120000000006</v>
      </c>
      <c r="AT654" s="678">
        <f t="shared" si="183"/>
        <v>0.83501193600000012</v>
      </c>
      <c r="AU654" s="678">
        <f t="shared" si="183"/>
        <v>0.86006229408000012</v>
      </c>
      <c r="AV654" s="678">
        <f t="shared" si="183"/>
        <v>0.88586416290240011</v>
      </c>
      <c r="AW654" s="745">
        <f t="shared" si="184"/>
        <v>4.1836295929824008</v>
      </c>
      <c r="AX654" s="854">
        <f t="shared" si="185"/>
        <v>13.605299489373662</v>
      </c>
      <c r="AY654" s="1090">
        <v>0.68</v>
      </c>
      <c r="AZ654" s="964">
        <v>10.45</v>
      </c>
      <c r="BA654" s="964">
        <v>-49.81</v>
      </c>
      <c r="BB654" s="964">
        <v>-7.8100000000000005</v>
      </c>
      <c r="BC654" s="964">
        <v>-35.130000000000003</v>
      </c>
      <c r="BE654" s="701">
        <v>2014</v>
      </c>
      <c r="BF654" s="986" t="e">
        <f>#VALUE!</f>
        <v>#VALUE!</v>
      </c>
      <c r="BG654" s="972">
        <v>4.1000000000000005</v>
      </c>
    </row>
    <row r="655" spans="1:59" ht="11.25" customHeight="1" x14ac:dyDescent="0.2">
      <c r="A655" s="566" t="s">
        <v>760</v>
      </c>
      <c r="B655" s="651" t="s">
        <v>761</v>
      </c>
      <c r="C655" s="1080" t="s">
        <v>4407</v>
      </c>
      <c r="D655" s="1080" t="s">
        <v>4408</v>
      </c>
      <c r="E655" s="835">
        <v>26</v>
      </c>
      <c r="F655" s="554">
        <v>112</v>
      </c>
      <c r="G655" s="554" t="s">
        <v>116</v>
      </c>
      <c r="H655" s="554" t="s">
        <v>116</v>
      </c>
      <c r="I655" s="959">
        <v>63.04</v>
      </c>
      <c r="J655" s="745">
        <f t="shared" si="172"/>
        <v>4.2068527918781724</v>
      </c>
      <c r="K655" s="974">
        <v>0.221</v>
      </c>
      <c r="L655" s="679">
        <v>12</v>
      </c>
      <c r="M655" s="736">
        <f t="shared" si="173"/>
        <v>2.6520000000000001</v>
      </c>
      <c r="N655" s="644" t="s">
        <v>762</v>
      </c>
      <c r="O655" s="839">
        <v>0.2205</v>
      </c>
      <c r="P655" s="958">
        <v>43465</v>
      </c>
      <c r="Q655" s="958">
        <v>43480</v>
      </c>
      <c r="R655" s="736">
        <f t="shared" si="174"/>
        <v>0.22675736961451265</v>
      </c>
      <c r="S655" s="802">
        <f>IF(INDEX(Historical!$D$7:$D$1452,MATCH(B655,Historical!$B$7:$B$1452,0))=0,"n/a",(INDEX(Historical!$C$7:$C$1452,MATCH(B655,Historical!$B$7:$B$1452,0))/INDEX(Historical!$D$7:$D$1452,MATCH(B655,Historical!$B$7:$B$1452,0))-1)*100)</f>
        <v>6.0004181476061236</v>
      </c>
      <c r="T655" s="802">
        <f>IF(INDEX(Historical!$F$7:$F$1452,MATCH(B655,Historical!$B$7:$B$1452,0))=0,"n/a",((INDEX(Historical!$C$7:$C$1452,MATCH(B655,Historical!$B$7:$B$1452,0))/INDEX(Historical!$F$7:$F$1452,MATCH(B655,Historical!$B$7:$B$1452,0)))^(1/3)-1)*100)</f>
        <v>4.9712928724779504</v>
      </c>
      <c r="U655" s="802">
        <f>IF(INDEX(Historical!$I$7:$I$1452,MATCH(B655,Historical!$B$7:$B$1452,0))=0,"n/a",((INDEX(Historical!$C$7:$C$1452,MATCH(B655,Historical!$B$7:$B$1452,0))/INDEX(Historical!$I$7:$I$1452,MATCH(B655,Historical!$B$7:$B$1452,0)))^(1/5)-1)*100)</f>
        <v>7.4289256857424046</v>
      </c>
      <c r="V655" s="802">
        <f>IF(INDEX(Historical!$O$7:$O$1452,MATCH(B655,Historical!$B$7:$B$1452,0))=0,"n/a",((INDEX(Historical!$C$7:$C$1452,MATCH(B655,Historical!$B$7:$B$1452,0))/INDEX(Historical!$O$7:$O$1452,MATCH(B655,Historical!$B$7:$B$1452,0)))^(1/10)-1)*100)</f>
        <v>4.4448278140984288</v>
      </c>
      <c r="W655" s="803">
        <f t="shared" si="175"/>
        <v>1.6713641104788799</v>
      </c>
      <c r="X655" s="804">
        <f t="shared" si="176"/>
        <v>0.87399125714616521</v>
      </c>
      <c r="Y655" s="967" t="s">
        <v>4072</v>
      </c>
      <c r="Z655" s="745">
        <f t="shared" si="177"/>
        <v>222.85714285714286</v>
      </c>
      <c r="AA655" s="678">
        <f t="shared" si="178"/>
        <v>52.97478991596639</v>
      </c>
      <c r="AB655" s="679">
        <v>12</v>
      </c>
      <c r="AC655" s="959">
        <v>1.19</v>
      </c>
      <c r="AD655" s="959">
        <v>6.81</v>
      </c>
      <c r="AE655" s="959">
        <v>15.19</v>
      </c>
      <c r="AF655" s="959">
        <v>2.39</v>
      </c>
      <c r="AG655" s="959">
        <v>4.5999999999999996</v>
      </c>
      <c r="AH655" s="959">
        <v>-2.5</v>
      </c>
      <c r="AI655" s="959">
        <v>8.0399999999999991</v>
      </c>
      <c r="AJ655" s="959">
        <v>8.5</v>
      </c>
      <c r="AK655" s="959">
        <v>7.8</v>
      </c>
      <c r="AL655" s="969">
        <v>19690</v>
      </c>
      <c r="AM655" s="964">
        <v>0.1</v>
      </c>
      <c r="AN655" s="959">
        <v>0.88</v>
      </c>
      <c r="AO655" s="845">
        <f t="shared" si="179"/>
        <v>-41.339011438345814</v>
      </c>
      <c r="AP655" s="846">
        <f t="shared" si="180"/>
        <v>11.635778477620576</v>
      </c>
      <c r="AQ655" s="680">
        <f t="shared" si="181"/>
        <v>137.21509030053966</v>
      </c>
      <c r="AR655" s="745">
        <f>INDEX(Historical!$C$7:$C$1452,MATCH(B655,Historical!$B$7:$B$1452,0))*IF(AH655="n/a",1.03,IF(AH655&lt;0,1.01,IF(AH655&gt;10,1.1,(1+AH655/100))))</f>
        <v>2.5603500000000001</v>
      </c>
      <c r="AS655" s="678">
        <f t="shared" si="182"/>
        <v>2.7662021400000003</v>
      </c>
      <c r="AT655" s="678">
        <f t="shared" si="183"/>
        <v>2.9819659069200006</v>
      </c>
      <c r="AU655" s="678">
        <f t="shared" si="183"/>
        <v>3.2145592476597611</v>
      </c>
      <c r="AV655" s="678">
        <f t="shared" si="183"/>
        <v>3.4652948689772227</v>
      </c>
      <c r="AW655" s="745">
        <f t="shared" si="184"/>
        <v>14.988372163556985</v>
      </c>
      <c r="AX655" s="854">
        <f t="shared" si="185"/>
        <v>23.775971071632274</v>
      </c>
      <c r="AY655" s="1090">
        <v>7.0000000000000007E-2</v>
      </c>
      <c r="AZ655" s="964">
        <v>33.42</v>
      </c>
      <c r="BA655" s="964">
        <v>-5.7799999999999994</v>
      </c>
      <c r="BB655" s="964">
        <v>0.51</v>
      </c>
      <c r="BC655" s="964">
        <v>11.540000000000001</v>
      </c>
      <c r="BE655" s="701">
        <v>1994</v>
      </c>
      <c r="BF655" s="986" t="e">
        <f>#VALUE!</f>
        <v>#VALUE!</v>
      </c>
      <c r="BG655" s="972">
        <v>2.2999999999999998</v>
      </c>
    </row>
    <row r="656" spans="1:59" s="882" customFormat="1" ht="11.25" customHeight="1" x14ac:dyDescent="0.2">
      <c r="A656" s="861" t="s">
        <v>763</v>
      </c>
      <c r="B656" s="890" t="s">
        <v>764</v>
      </c>
      <c r="C656" s="1080" t="s">
        <v>113</v>
      </c>
      <c r="D656" s="1080" t="s">
        <v>4451</v>
      </c>
      <c r="E656" s="862">
        <v>14</v>
      </c>
      <c r="F656" s="554">
        <v>265</v>
      </c>
      <c r="G656" s="1179" t="s">
        <v>107</v>
      </c>
      <c r="H656" s="1179" t="s">
        <v>107</v>
      </c>
      <c r="I656" s="863">
        <v>70.05</v>
      </c>
      <c r="J656" s="864">
        <f t="shared" si="172"/>
        <v>1.5988579586009997</v>
      </c>
      <c r="K656" s="865">
        <v>0.28000000000000003</v>
      </c>
      <c r="L656" s="866">
        <v>4</v>
      </c>
      <c r="M656" s="867">
        <f t="shared" si="173"/>
        <v>1.1200000000000001</v>
      </c>
      <c r="N656" s="868" t="s">
        <v>242</v>
      </c>
      <c r="O656" s="869">
        <v>0.26</v>
      </c>
      <c r="P656" s="870">
        <v>43279</v>
      </c>
      <c r="Q656" s="870">
        <v>43294</v>
      </c>
      <c r="R656" s="867">
        <f t="shared" si="174"/>
        <v>7.6923076923076987</v>
      </c>
      <c r="S656" s="802">
        <f>IF(INDEX(Historical!$D$7:$D$1452,MATCH(B656,Historical!$B$7:$B$1452,0))=0,"n/a",(INDEX(Historical!$C$7:$C$1452,MATCH(B656,Historical!$B$7:$B$1452,0))/INDEX(Historical!$D$7:$D$1452,MATCH(B656,Historical!$B$7:$B$1452,0))-1)*100)</f>
        <v>6.3829787234042534</v>
      </c>
      <c r="T656" s="802">
        <f>IF(INDEX(Historical!$F$7:$F$1452,MATCH(B656,Historical!$B$7:$B$1452,0))=0,"n/a",((INDEX(Historical!$C$7:$C$1452,MATCH(B656,Historical!$B$7:$B$1452,0))/INDEX(Historical!$F$7:$F$1452,MATCH(B656,Historical!$B$7:$B$1452,0)))^(1/3)-1)*100)</f>
        <v>5.983983294832651</v>
      </c>
      <c r="U656" s="802">
        <f>IF(INDEX(Historical!$I$7:$I$1452,MATCH(B656,Historical!$B$7:$B$1452,0))=0,"n/a",((INDEX(Historical!$C$7:$C$1452,MATCH(B656,Historical!$B$7:$B$1452,0))/INDEX(Historical!$I$7:$I$1452,MATCH(B656,Historical!$B$7:$B$1452,0)))^(1/5)-1)*100)</f>
        <v>6.2071258063262968</v>
      </c>
      <c r="V656" s="802">
        <f>IF(INDEX(Historical!$O$7:$O$1452,MATCH(B656,Historical!$B$7:$B$1452,0))=0,"n/a",((INDEX(Historical!$C$7:$C$1452,MATCH(B656,Historical!$B$7:$B$1452,0))/INDEX(Historical!$O$7:$O$1452,MATCH(B656,Historical!$B$7:$B$1452,0)))^(1/10)-1)*100)</f>
        <v>5.5983666192986892</v>
      </c>
      <c r="W656" s="871">
        <f t="shared" si="175"/>
        <v>1.108738714061543</v>
      </c>
      <c r="X656" s="872">
        <f t="shared" si="176"/>
        <v>20.690419354420989</v>
      </c>
      <c r="Y656" s="890"/>
      <c r="Z656" s="864">
        <f t="shared" si="177"/>
        <v>21.917808219178085</v>
      </c>
      <c r="AA656" s="874">
        <f t="shared" si="178"/>
        <v>13.708414872798434</v>
      </c>
      <c r="AB656" s="866">
        <v>12</v>
      </c>
      <c r="AC656" s="875">
        <v>5.1100000000000003</v>
      </c>
      <c r="AD656" s="875">
        <v>1.22</v>
      </c>
      <c r="AE656" s="875">
        <v>0.85</v>
      </c>
      <c r="AF656" s="875">
        <v>1.3</v>
      </c>
      <c r="AG656" s="875">
        <v>9.7000000000000011</v>
      </c>
      <c r="AH656" s="875">
        <v>4.5</v>
      </c>
      <c r="AI656" s="875">
        <v>11.1</v>
      </c>
      <c r="AJ656" s="875">
        <v>0.3</v>
      </c>
      <c r="AK656" s="875">
        <v>11.27</v>
      </c>
      <c r="AL656" s="876">
        <v>3040</v>
      </c>
      <c r="AM656" s="877">
        <v>0.2</v>
      </c>
      <c r="AN656" s="875">
        <v>0.55000000000000004</v>
      </c>
      <c r="AO656" s="878">
        <f t="shared" si="179"/>
        <v>-5.9024311078711378</v>
      </c>
      <c r="AP656" s="879">
        <f t="shared" si="180"/>
        <v>7.8059837649272961</v>
      </c>
      <c r="AQ656" s="880">
        <f t="shared" si="181"/>
        <v>-11.003272632858485</v>
      </c>
      <c r="AR656" s="745">
        <f>INDEX(Historical!$C$7:$C$1452,MATCH(B656,Historical!$B$7:$B$1452,0))*IF(AH656="n/a",1.03,IF(AH656&lt;0,1.01,IF(AH656&gt;10,1.1,(1+AH656/100))))</f>
        <v>1.0449999999999999</v>
      </c>
      <c r="AS656" s="874">
        <f t="shared" si="182"/>
        <v>1.1495</v>
      </c>
      <c r="AT656" s="874">
        <f t="shared" si="183"/>
        <v>1.2644500000000001</v>
      </c>
      <c r="AU656" s="874">
        <f t="shared" si="183"/>
        <v>1.3908950000000002</v>
      </c>
      <c r="AV656" s="874">
        <f t="shared" si="183"/>
        <v>1.5299845000000003</v>
      </c>
      <c r="AW656" s="864">
        <f t="shared" si="184"/>
        <v>6.3798295000000005</v>
      </c>
      <c r="AX656" s="881">
        <f t="shared" si="185"/>
        <v>9.1075367594575312</v>
      </c>
      <c r="AY656" s="1091">
        <v>1.44</v>
      </c>
      <c r="AZ656" s="877">
        <v>6.08</v>
      </c>
      <c r="BA656" s="877">
        <v>-19.25</v>
      </c>
      <c r="BB656" s="877">
        <v>-5.75</v>
      </c>
      <c r="BC656" s="877">
        <v>-10.63</v>
      </c>
      <c r="BD656" s="1007"/>
      <c r="BE656" s="701">
        <v>2005</v>
      </c>
      <c r="BF656" s="986" t="e">
        <f>#VALUE!</f>
        <v>#VALUE!</v>
      </c>
      <c r="BG656" s="938">
        <v>5</v>
      </c>
    </row>
    <row r="657" spans="1:59" ht="11.25" customHeight="1" x14ac:dyDescent="0.2">
      <c r="A657" s="645" t="s">
        <v>3946</v>
      </c>
      <c r="B657" s="651" t="s">
        <v>3947</v>
      </c>
      <c r="C657" s="1080" t="s">
        <v>4407</v>
      </c>
      <c r="D657" s="1080" t="s">
        <v>4408</v>
      </c>
      <c r="E657" s="835">
        <v>5</v>
      </c>
      <c r="F657" s="554">
        <v>783</v>
      </c>
      <c r="G657" s="554" t="s">
        <v>107</v>
      </c>
      <c r="H657" s="554" t="s">
        <v>107</v>
      </c>
      <c r="I657" s="966">
        <v>58.68</v>
      </c>
      <c r="J657" s="745">
        <f t="shared" si="172"/>
        <v>3.7832310838445813</v>
      </c>
      <c r="K657" s="968">
        <v>0.55500000000000005</v>
      </c>
      <c r="L657" s="679">
        <v>4</v>
      </c>
      <c r="M657" s="736">
        <f t="shared" si="173"/>
        <v>2.2200000000000002</v>
      </c>
      <c r="N657" s="644" t="s">
        <v>1007</v>
      </c>
      <c r="O657" s="838">
        <v>0.53</v>
      </c>
      <c r="P657" s="695">
        <v>43147</v>
      </c>
      <c r="Q657" s="695">
        <v>43161</v>
      </c>
      <c r="R657" s="736">
        <f t="shared" si="174"/>
        <v>4.7169811320754755</v>
      </c>
      <c r="S657" s="802">
        <f>IF(INDEX(Historical!$D$7:$D$1452,MATCH(B657,Historical!$B$7:$B$1452,0))=0,"n/a",(INDEX(Historical!$C$7:$C$1452,MATCH(B657,Historical!$B$7:$B$1452,0))/INDEX(Historical!$D$7:$D$1452,MATCH(B657,Historical!$B$7:$B$1452,0))-1)*100)</f>
        <v>5.0000000000000044</v>
      </c>
      <c r="T657" s="802">
        <f>IF(INDEX(Historical!$F$7:$F$1452,MATCH(B657,Historical!$B$7:$B$1452,0))=0,"n/a",((INDEX(Historical!$C$7:$C$1452,MATCH(B657,Historical!$B$7:$B$1452,0))/INDEX(Historical!$F$7:$F$1452,MATCH(B657,Historical!$B$7:$B$1452,0)))^(1/3)-1)*100)</f>
        <v>3.7577347996040622</v>
      </c>
      <c r="U657" s="802">
        <f>IF(INDEX(Historical!$I$7:$I$1452,MATCH(B657,Historical!$B$7:$B$1452,0))=0,"n/a",((INDEX(Historical!$C$7:$C$1452,MATCH(B657,Historical!$B$7:$B$1452,0))/INDEX(Historical!$I$7:$I$1452,MATCH(B657,Historical!$B$7:$B$1452,0)))^(1/5)-1)*100)</f>
        <v>2.5674393510510152</v>
      </c>
      <c r="V657" s="802">
        <f>IF(INDEX(Historical!$O$7:$O$1452,MATCH(B657,Historical!$B$7:$B$1452,0))=0,"n/a",((INDEX(Historical!$C$7:$C$1452,MATCH(B657,Historical!$B$7:$B$1452,0))/INDEX(Historical!$O$7:$O$1452,MATCH(B657,Historical!$B$7:$B$1452,0)))^(1/10)-1)*100)</f>
        <v>-2.2624300888715476</v>
      </c>
      <c r="W657" s="803" t="str">
        <f t="shared" si="175"/>
        <v>n/a</v>
      </c>
      <c r="X657" s="804">
        <f t="shared" si="176"/>
        <v>5.998690072549101E-2</v>
      </c>
      <c r="Y657" s="777"/>
      <c r="Z657" s="745">
        <f t="shared" si="177"/>
        <v>154.16666666666669</v>
      </c>
      <c r="AA657" s="678">
        <f t="shared" si="178"/>
        <v>40.75</v>
      </c>
      <c r="AB657" s="679">
        <v>12</v>
      </c>
      <c r="AC657" s="959">
        <v>1.44</v>
      </c>
      <c r="AD657" s="959">
        <v>4.47</v>
      </c>
      <c r="AE657" s="959">
        <v>9.3000000000000007</v>
      </c>
      <c r="AF657" s="959">
        <v>1.53</v>
      </c>
      <c r="AG657" s="959">
        <v>3.9</v>
      </c>
      <c r="AH657" s="959">
        <v>-33.900000000000006</v>
      </c>
      <c r="AI657" s="959">
        <v>12.01</v>
      </c>
      <c r="AJ657" s="959">
        <v>42.8</v>
      </c>
      <c r="AK657" s="959">
        <v>9.1</v>
      </c>
      <c r="AL657" s="969">
        <v>10250</v>
      </c>
      <c r="AM657" s="964">
        <v>0.5</v>
      </c>
      <c r="AN657" s="959">
        <v>0.56999999999999995</v>
      </c>
      <c r="AO657" s="845">
        <f t="shared" si="179"/>
        <v>-34.399329565104402</v>
      </c>
      <c r="AP657" s="846">
        <f t="shared" si="180"/>
        <v>6.350670434895596</v>
      </c>
      <c r="AQ657" s="680">
        <f t="shared" si="181"/>
        <v>66.463209148448172</v>
      </c>
      <c r="AR657" s="745">
        <f>INDEX(Historical!$C$7:$C$1452,MATCH(B657,Historical!$B$7:$B$1452,0))*IF(AH657="n/a",1.03,IF(AH657&lt;0,1.01,IF(AH657&gt;10,1.1,(1+AH657/100))))</f>
        <v>2.121</v>
      </c>
      <c r="AS657" s="678">
        <f t="shared" si="182"/>
        <v>2.3331000000000004</v>
      </c>
      <c r="AT657" s="678">
        <f t="shared" si="183"/>
        <v>2.5454121000000005</v>
      </c>
      <c r="AU657" s="678">
        <f t="shared" si="183"/>
        <v>2.7770446011000005</v>
      </c>
      <c r="AV657" s="678">
        <f t="shared" si="183"/>
        <v>3.0297556598001005</v>
      </c>
      <c r="AW657" s="745">
        <f t="shared" si="184"/>
        <v>12.806312360900101</v>
      </c>
      <c r="AX657" s="854">
        <f t="shared" si="185"/>
        <v>21.823981528459612</v>
      </c>
      <c r="AY657" s="1090">
        <v>0.5</v>
      </c>
      <c r="AZ657" s="964">
        <v>6.94</v>
      </c>
      <c r="BA657" s="964">
        <v>-15.9</v>
      </c>
      <c r="BB657" s="964">
        <v>-6.17</v>
      </c>
      <c r="BC657" s="964">
        <v>-4.49</v>
      </c>
      <c r="BE657" s="701">
        <v>2014</v>
      </c>
      <c r="BF657" s="986" t="e">
        <f>#VALUE!</f>
        <v>#VALUE!</v>
      </c>
      <c r="BG657" s="972">
        <v>2.2999999999999998</v>
      </c>
    </row>
    <row r="658" spans="1:59" ht="11.25" customHeight="1" x14ac:dyDescent="0.2">
      <c r="A658" s="645" t="s">
        <v>1613</v>
      </c>
      <c r="B658" s="651" t="s">
        <v>1614</v>
      </c>
      <c r="C658" s="1080" t="s">
        <v>109</v>
      </c>
      <c r="D658" s="1080" t="s">
        <v>4427</v>
      </c>
      <c r="E658" s="835">
        <v>6</v>
      </c>
      <c r="F658" s="554">
        <v>736</v>
      </c>
      <c r="G658" s="554" t="s">
        <v>116</v>
      </c>
      <c r="H658" s="554" t="s">
        <v>116</v>
      </c>
      <c r="I658" s="966">
        <v>13.38</v>
      </c>
      <c r="J658" s="745">
        <f t="shared" si="172"/>
        <v>4.1853512705530642</v>
      </c>
      <c r="K658" s="968">
        <v>0.14000000000000001</v>
      </c>
      <c r="L658" s="679">
        <v>4</v>
      </c>
      <c r="M658" s="736">
        <f t="shared" si="173"/>
        <v>0.56000000000000005</v>
      </c>
      <c r="N658" s="644" t="s">
        <v>153</v>
      </c>
      <c r="O658" s="838">
        <v>0.09</v>
      </c>
      <c r="P658" s="958">
        <v>43349</v>
      </c>
      <c r="Q658" s="958">
        <v>43374</v>
      </c>
      <c r="R658" s="736">
        <f t="shared" si="174"/>
        <v>55.555555555555578</v>
      </c>
      <c r="S658" s="802">
        <f>IF(INDEX(Historical!$D$7:$D$1452,MATCH(B658,Historical!$B$7:$B$1452,0))=0,"n/a",(INDEX(Historical!$C$7:$C$1452,MATCH(B658,Historical!$B$7:$B$1452,0))/INDEX(Historical!$D$7:$D$1452,MATCH(B658,Historical!$B$7:$B$1452,0))-1)*100)</f>
        <v>26</v>
      </c>
      <c r="T658" s="802">
        <f>IF(INDEX(Historical!$F$7:$F$1452,MATCH(B658,Historical!$B$7:$B$1452,0))=0,"n/a",((INDEX(Historical!$C$7:$C$1452,MATCH(B658,Historical!$B$7:$B$1452,0))/INDEX(Historical!$F$7:$F$1452,MATCH(B658,Historical!$B$7:$B$1452,0)))^(1/3)-1)*100)</f>
        <v>25.332448374114612</v>
      </c>
      <c r="U658" s="802">
        <f>IF(INDEX(Historical!$I$7:$I$1452,MATCH(B658,Historical!$B$7:$B$1452,0))=0,"n/a",((INDEX(Historical!$C$7:$C$1452,MATCH(B658,Historical!$B$7:$B$1452,0))/INDEX(Historical!$I$7:$I$1452,MATCH(B658,Historical!$B$7:$B$1452,0)))^(1/5)-1)*100)</f>
        <v>51.095006779281739</v>
      </c>
      <c r="V658" s="802">
        <f>IF(INDEX(Historical!$O$7:$O$1452,MATCH(B658,Historical!$B$7:$B$1452,0))=0,"n/a",((INDEX(Historical!$C$7:$C$1452,MATCH(B658,Historical!$B$7:$B$1452,0))/INDEX(Historical!$O$7:$O$1452,MATCH(B658,Historical!$B$7:$B$1452,0)))^(1/10)-1)*100)</f>
        <v>-14.099675157932257</v>
      </c>
      <c r="W658" s="803" t="str">
        <f t="shared" si="175"/>
        <v>n/a</v>
      </c>
      <c r="X658" s="804">
        <f t="shared" si="176"/>
        <v>7.9835948092627715</v>
      </c>
      <c r="Y658" s="967"/>
      <c r="Z658" s="745">
        <f t="shared" si="177"/>
        <v>43.07692307692308</v>
      </c>
      <c r="AA658" s="678">
        <f t="shared" si="178"/>
        <v>10.292307692307693</v>
      </c>
      <c r="AB658" s="679">
        <v>12</v>
      </c>
      <c r="AC658" s="959">
        <v>1.3</v>
      </c>
      <c r="AD658" s="959">
        <v>1.1399999999999999</v>
      </c>
      <c r="AE658" s="959">
        <v>3.33</v>
      </c>
      <c r="AF658" s="959">
        <v>1.04</v>
      </c>
      <c r="AG658" s="959">
        <v>10.9</v>
      </c>
      <c r="AH658" s="959">
        <v>19</v>
      </c>
      <c r="AI658" s="959">
        <v>3.6700000000000004</v>
      </c>
      <c r="AJ658" s="959">
        <v>6.4</v>
      </c>
      <c r="AK658" s="959">
        <v>9</v>
      </c>
      <c r="AL658" s="969">
        <v>14150</v>
      </c>
      <c r="AM658" s="964">
        <v>0.1</v>
      </c>
      <c r="AN658" s="959">
        <v>0.39</v>
      </c>
      <c r="AO658" s="845">
        <f t="shared" si="179"/>
        <v>44.988050357527108</v>
      </c>
      <c r="AP658" s="846">
        <f t="shared" si="180"/>
        <v>55.280358049834803</v>
      </c>
      <c r="AQ658" s="680">
        <f t="shared" si="181"/>
        <v>-31.026575165986326</v>
      </c>
      <c r="AR658" s="745">
        <f>INDEX(Historical!$C$7:$C$1452,MATCH(B658,Historical!$B$7:$B$1452,0))*IF(AH658="n/a",1.03,IF(AH658&lt;0,1.01,IF(AH658&gt;10,1.1,(1+AH658/100))))</f>
        <v>0.34650000000000003</v>
      </c>
      <c r="AS658" s="678">
        <f t="shared" si="182"/>
        <v>0.35921655000000002</v>
      </c>
      <c r="AT658" s="678">
        <f t="shared" si="183"/>
        <v>0.39154603950000005</v>
      </c>
      <c r="AU658" s="678">
        <f t="shared" si="183"/>
        <v>0.42678518305500007</v>
      </c>
      <c r="AV658" s="678">
        <f t="shared" si="183"/>
        <v>0.46519584952995013</v>
      </c>
      <c r="AW658" s="745">
        <f t="shared" si="184"/>
        <v>1.9892436220849503</v>
      </c>
      <c r="AX658" s="854">
        <f t="shared" si="185"/>
        <v>14.867291644880046</v>
      </c>
      <c r="AY658" s="1090">
        <v>1.42</v>
      </c>
      <c r="AZ658" s="964">
        <v>7.99</v>
      </c>
      <c r="BA658" s="964">
        <v>-33.800000000000004</v>
      </c>
      <c r="BB658" s="964">
        <v>-14.44</v>
      </c>
      <c r="BC658" s="964">
        <v>-25.480000000000004</v>
      </c>
      <c r="BE658" s="701">
        <v>2013</v>
      </c>
      <c r="BF658" s="986" t="e">
        <f>#VALUE!</f>
        <v>#VALUE!</v>
      </c>
      <c r="BG658" s="972">
        <v>1.3</v>
      </c>
    </row>
    <row r="659" spans="1:59" ht="11.25" customHeight="1" x14ac:dyDescent="0.2">
      <c r="A659" s="566" t="s">
        <v>1615</v>
      </c>
      <c r="B659" s="651" t="s">
        <v>1616</v>
      </c>
      <c r="C659" s="1080" t="s">
        <v>109</v>
      </c>
      <c r="D659" s="1080" t="s">
        <v>119</v>
      </c>
      <c r="E659" s="835">
        <v>10</v>
      </c>
      <c r="F659" s="554">
        <v>325</v>
      </c>
      <c r="G659" s="554" t="s">
        <v>107</v>
      </c>
      <c r="H659" s="554" t="s">
        <v>107</v>
      </c>
      <c r="I659" s="966">
        <v>140.22999999999999</v>
      </c>
      <c r="J659" s="745">
        <f t="shared" si="172"/>
        <v>1.7114740069885188</v>
      </c>
      <c r="K659" s="968">
        <v>0.6</v>
      </c>
      <c r="L659" s="679">
        <v>4</v>
      </c>
      <c r="M659" s="736">
        <f t="shared" si="173"/>
        <v>2.4</v>
      </c>
      <c r="N659" s="644" t="s">
        <v>808</v>
      </c>
      <c r="O659" s="838">
        <v>0.5</v>
      </c>
      <c r="P659" s="958">
        <v>43318</v>
      </c>
      <c r="Q659" s="958">
        <v>43340</v>
      </c>
      <c r="R659" s="736">
        <f t="shared" si="174"/>
        <v>19.999999999999996</v>
      </c>
      <c r="S659" s="802">
        <f>IF(INDEX(Historical!$D$7:$D$1452,MATCH(B659,Historical!$B$7:$B$1452,0))=0,"n/a",(INDEX(Historical!$C$7:$C$1452,MATCH(B659,Historical!$B$7:$B$1452,0))/INDEX(Historical!$D$7:$D$1452,MATCH(B659,Historical!$B$7:$B$1452,0))-1)*100)</f>
        <v>16.66666666666665</v>
      </c>
      <c r="T659" s="802">
        <f>IF(INDEX(Historical!$F$7:$F$1452,MATCH(B659,Historical!$B$7:$B$1452,0))=0,"n/a",((INDEX(Historical!$C$7:$C$1452,MATCH(B659,Historical!$B$7:$B$1452,0))/INDEX(Historical!$F$7:$F$1452,MATCH(B659,Historical!$B$7:$B$1452,0)))^(1/3)-1)*100)</f>
        <v>13.040381433805548</v>
      </c>
      <c r="U659" s="802">
        <f>IF(INDEX(Historical!$I$7:$I$1452,MATCH(B659,Historical!$B$7:$B$1452,0))=0,"n/a",((INDEX(Historical!$C$7:$C$1452,MATCH(B659,Historical!$B$7:$B$1452,0))/INDEX(Historical!$I$7:$I$1452,MATCH(B659,Historical!$B$7:$B$1452,0)))^(1/5)-1)*100)</f>
        <v>16.723531932969316</v>
      </c>
      <c r="V659" s="802" t="str">
        <f>IF(INDEX(Historical!$O$7:$O$1452,MATCH(B659,Historical!$B$7:$B$1452,0))=0,"n/a",((INDEX(Historical!$C$7:$C$1452,MATCH(B659,Historical!$B$7:$B$1452,0))/INDEX(Historical!$O$7:$O$1452,MATCH(B659,Historical!$B$7:$B$1452,0)))^(1/10)-1)*100)</f>
        <v>n/a</v>
      </c>
      <c r="W659" s="803" t="str">
        <f t="shared" si="175"/>
        <v>n/a</v>
      </c>
      <c r="X659" s="804">
        <f t="shared" si="176"/>
        <v>2.3554270328125799</v>
      </c>
      <c r="Y659" s="967"/>
      <c r="Z659" s="745">
        <f t="shared" si="177"/>
        <v>21.543985637342907</v>
      </c>
      <c r="AA659" s="678">
        <f t="shared" si="178"/>
        <v>12.587971274685815</v>
      </c>
      <c r="AB659" s="679">
        <v>12</v>
      </c>
      <c r="AC659" s="959">
        <v>11.14</v>
      </c>
      <c r="AD659" s="959">
        <v>1.4</v>
      </c>
      <c r="AE659" s="959">
        <v>0.71</v>
      </c>
      <c r="AF659" s="959">
        <v>1.03</v>
      </c>
      <c r="AG659" s="959">
        <v>20.399999999999999</v>
      </c>
      <c r="AH659" s="959">
        <v>11.1</v>
      </c>
      <c r="AI659" s="959">
        <v>10.32</v>
      </c>
      <c r="AJ659" s="959">
        <v>7.1</v>
      </c>
      <c r="AK659" s="959">
        <v>9</v>
      </c>
      <c r="AL659" s="969">
        <v>9150</v>
      </c>
      <c r="AM659" s="964">
        <v>0.2</v>
      </c>
      <c r="AN659" s="959">
        <v>0.41</v>
      </c>
      <c r="AO659" s="845">
        <f t="shared" si="179"/>
        <v>5.8470346652720178</v>
      </c>
      <c r="AP659" s="846">
        <f t="shared" si="180"/>
        <v>18.435005939957833</v>
      </c>
      <c r="AQ659" s="680">
        <f t="shared" si="181"/>
        <v>-24.088910448761347</v>
      </c>
      <c r="AR659" s="745">
        <f>INDEX(Historical!$C$7:$C$1452,MATCH(B659,Historical!$B$7:$B$1452,0))*IF(AH659="n/a",1.03,IF(AH659&lt;0,1.01,IF(AH659&gt;10,1.1,(1+AH659/100))))</f>
        <v>2.0019999999999998</v>
      </c>
      <c r="AS659" s="678">
        <f t="shared" si="182"/>
        <v>2.2021999999999999</v>
      </c>
      <c r="AT659" s="678">
        <f t="shared" si="183"/>
        <v>2.400398</v>
      </c>
      <c r="AU659" s="678">
        <f t="shared" si="183"/>
        <v>2.6164338200000001</v>
      </c>
      <c r="AV659" s="678">
        <f t="shared" si="183"/>
        <v>2.8519128638000004</v>
      </c>
      <c r="AW659" s="745">
        <f t="shared" si="184"/>
        <v>12.072944683800001</v>
      </c>
      <c r="AX659" s="854">
        <f t="shared" si="185"/>
        <v>8.6093879225558023</v>
      </c>
      <c r="AY659" s="1090">
        <v>0.73</v>
      </c>
      <c r="AZ659" s="964">
        <v>9.69</v>
      </c>
      <c r="BA659" s="964">
        <v>-14.940000000000001</v>
      </c>
      <c r="BB659" s="964">
        <v>-1.1100000000000001</v>
      </c>
      <c r="BC659" s="964">
        <v>-3.2</v>
      </c>
      <c r="BE659" s="701">
        <v>2009</v>
      </c>
      <c r="BF659" s="986" t="e">
        <f>#VALUE!</f>
        <v>#VALUE!</v>
      </c>
      <c r="BG659" s="972">
        <v>3</v>
      </c>
    </row>
    <row r="660" spans="1:59" ht="11.25" customHeight="1" x14ac:dyDescent="0.2">
      <c r="A660" s="566" t="s">
        <v>1617</v>
      </c>
      <c r="B660" s="651" t="s">
        <v>1618</v>
      </c>
      <c r="C660" s="1080" t="s">
        <v>124</v>
      </c>
      <c r="D660" s="1080" t="s">
        <v>4444</v>
      </c>
      <c r="E660" s="835">
        <v>8</v>
      </c>
      <c r="F660" s="554">
        <v>468</v>
      </c>
      <c r="G660" s="554" t="s">
        <v>107</v>
      </c>
      <c r="H660" s="554" t="s">
        <v>107</v>
      </c>
      <c r="I660" s="966">
        <v>71.17</v>
      </c>
      <c r="J660" s="745">
        <f t="shared" si="172"/>
        <v>2.8101728256287761</v>
      </c>
      <c r="K660" s="968">
        <v>0.5</v>
      </c>
      <c r="L660" s="679">
        <v>4</v>
      </c>
      <c r="M660" s="736">
        <f t="shared" si="173"/>
        <v>2</v>
      </c>
      <c r="N660" s="644" t="s">
        <v>322</v>
      </c>
      <c r="O660" s="838">
        <v>0.45</v>
      </c>
      <c r="P660" s="958">
        <v>43174</v>
      </c>
      <c r="Q660" s="958">
        <v>43189</v>
      </c>
      <c r="R660" s="736">
        <f t="shared" si="174"/>
        <v>11.111111111111107</v>
      </c>
      <c r="S660" s="802">
        <f>IF(INDEX(Historical!$D$7:$D$1452,MATCH(B660,Historical!$B$7:$B$1452,0))=0,"n/a",(INDEX(Historical!$C$7:$C$1452,MATCH(B660,Historical!$B$7:$B$1452,0))/INDEX(Historical!$D$7:$D$1452,MATCH(B660,Historical!$B$7:$B$1452,0))-1)*100)</f>
        <v>9.0909090909091042</v>
      </c>
      <c r="T660" s="802">
        <f>IF(INDEX(Historical!$F$7:$F$1452,MATCH(B660,Historical!$B$7:$B$1452,0))=0,"n/a",((INDEX(Historical!$C$7:$C$1452,MATCH(B660,Historical!$B$7:$B$1452,0))/INDEX(Historical!$F$7:$F$1452,MATCH(B660,Historical!$B$7:$B$1452,0)))^(1/3)-1)*100)</f>
        <v>8.7380373002892142</v>
      </c>
      <c r="U660" s="802">
        <f>IF(INDEX(Historical!$I$7:$I$1452,MATCH(B660,Historical!$B$7:$B$1452,0))=0,"n/a",((INDEX(Historical!$C$7:$C$1452,MATCH(B660,Historical!$B$7:$B$1452,0))/INDEX(Historical!$I$7:$I$1452,MATCH(B660,Historical!$B$7:$B$1452,0)))^(1/5)-1)*100)</f>
        <v>17.607902252467355</v>
      </c>
      <c r="V660" s="802">
        <f>IF(INDEX(Historical!$O$7:$O$1452,MATCH(B660,Historical!$B$7:$B$1452,0))=0,"n/a",((INDEX(Historical!$C$7:$C$1452,MATCH(B660,Historical!$B$7:$B$1452,0))/INDEX(Historical!$O$7:$O$1452,MATCH(B660,Historical!$B$7:$B$1452,0)))^(1/10)-1)*100)</f>
        <v>18.853575892666498</v>
      </c>
      <c r="W660" s="803">
        <f t="shared" si="175"/>
        <v>0.93392905158730788</v>
      </c>
      <c r="X660" s="804">
        <f t="shared" si="176"/>
        <v>25.15414607495336</v>
      </c>
      <c r="Y660" s="766"/>
      <c r="Z660" s="745">
        <f t="shared" si="177"/>
        <v>22.805017103762829</v>
      </c>
      <c r="AA660" s="678">
        <f t="shared" si="178"/>
        <v>8.1151653363740035</v>
      </c>
      <c r="AB660" s="679">
        <v>12</v>
      </c>
      <c r="AC660" s="959">
        <v>8.77</v>
      </c>
      <c r="AD660" s="959">
        <v>0.77</v>
      </c>
      <c r="AE660" s="959">
        <v>0.46</v>
      </c>
      <c r="AF660" s="959">
        <v>1.02</v>
      </c>
      <c r="AG660" s="959">
        <v>17.599999999999998</v>
      </c>
      <c r="AH660" s="959">
        <v>32.700000000000003</v>
      </c>
      <c r="AI660" s="959">
        <v>-15.76</v>
      </c>
      <c r="AJ660" s="959">
        <v>0.70000000000000007</v>
      </c>
      <c r="AK660" s="959">
        <v>10.54</v>
      </c>
      <c r="AL660" s="969">
        <v>5110</v>
      </c>
      <c r="AM660" s="964">
        <v>3.2800000000000002</v>
      </c>
      <c r="AN660" s="959">
        <v>0.41</v>
      </c>
      <c r="AO660" s="845">
        <f t="shared" si="179"/>
        <v>12.302909741722127</v>
      </c>
      <c r="AP660" s="846">
        <f t="shared" si="180"/>
        <v>20.41807507809613</v>
      </c>
      <c r="AQ660" s="680">
        <f t="shared" si="181"/>
        <v>-39.34627008592507</v>
      </c>
      <c r="AR660" s="745">
        <f>INDEX(Historical!$C$7:$C$1452,MATCH(B660,Historical!$B$7:$B$1452,0))*IF(AH660="n/a",1.03,IF(AH660&lt;0,1.01,IF(AH660&gt;10,1.1,(1+AH660/100))))</f>
        <v>1.9800000000000002</v>
      </c>
      <c r="AS660" s="678">
        <f t="shared" si="182"/>
        <v>1.9998000000000002</v>
      </c>
      <c r="AT660" s="678">
        <f t="shared" si="183"/>
        <v>2.1997800000000005</v>
      </c>
      <c r="AU660" s="678">
        <f t="shared" si="183"/>
        <v>2.4197580000000007</v>
      </c>
      <c r="AV660" s="678">
        <f t="shared" si="183"/>
        <v>2.6617338000000008</v>
      </c>
      <c r="AW660" s="745">
        <f t="shared" si="184"/>
        <v>11.261071800000003</v>
      </c>
      <c r="AX660" s="854">
        <f t="shared" si="185"/>
        <v>15.822778979907268</v>
      </c>
      <c r="AY660" s="1090">
        <v>1.1000000000000001</v>
      </c>
      <c r="AZ660" s="964">
        <v>3.7199999999999998</v>
      </c>
      <c r="BA660" s="964">
        <v>-26.939999999999998</v>
      </c>
      <c r="BB660" s="964">
        <v>-8.6900000000000013</v>
      </c>
      <c r="BC660" s="964">
        <v>-17.48</v>
      </c>
      <c r="BE660" s="701">
        <v>2011</v>
      </c>
      <c r="BF660" s="986" t="e">
        <f>#VALUE!</f>
        <v>#VALUE!</v>
      </c>
      <c r="BG660" s="972">
        <v>10.4</v>
      </c>
    </row>
    <row r="661" spans="1:59" ht="11.25" customHeight="1" x14ac:dyDescent="0.2">
      <c r="A661" s="566" t="s">
        <v>765</v>
      </c>
      <c r="B661" s="651" t="s">
        <v>766</v>
      </c>
      <c r="C661" s="1080" t="s">
        <v>109</v>
      </c>
      <c r="D661" s="1080" t="s">
        <v>119</v>
      </c>
      <c r="E661" s="835">
        <v>23</v>
      </c>
      <c r="F661" s="554">
        <v>143</v>
      </c>
      <c r="G661" s="554" t="s">
        <v>107</v>
      </c>
      <c r="H661" s="554" t="s">
        <v>107</v>
      </c>
      <c r="I661" s="959">
        <v>133.69999999999999</v>
      </c>
      <c r="J661" s="745">
        <f t="shared" si="172"/>
        <v>0.98728496634255813</v>
      </c>
      <c r="K661" s="974">
        <v>0.33</v>
      </c>
      <c r="L661" s="679">
        <v>4</v>
      </c>
      <c r="M661" s="736">
        <f t="shared" si="173"/>
        <v>1.32</v>
      </c>
      <c r="N661" s="644" t="s">
        <v>153</v>
      </c>
      <c r="O661" s="839">
        <v>0.32</v>
      </c>
      <c r="P661" s="958">
        <v>43173</v>
      </c>
      <c r="Q661" s="958">
        <v>43188</v>
      </c>
      <c r="R661" s="736">
        <f t="shared" si="174"/>
        <v>3.1250000000000027</v>
      </c>
      <c r="S661" s="802">
        <f>IF(INDEX(Historical!$D$7:$D$1452,MATCH(B661,Historical!$B$7:$B$1452,0))=0,"n/a",(INDEX(Historical!$C$7:$C$1452,MATCH(B661,Historical!$B$7:$B$1452,0))/INDEX(Historical!$D$7:$D$1452,MATCH(B661,Historical!$B$7:$B$1452,0))-1)*100)</f>
        <v>3.2258064516129004</v>
      </c>
      <c r="T661" s="802">
        <f>IF(INDEX(Historical!$F$7:$F$1452,MATCH(B661,Historical!$B$7:$B$1452,0))=0,"n/a",((INDEX(Historical!$C$7:$C$1452,MATCH(B661,Historical!$B$7:$B$1452,0))/INDEX(Historical!$F$7:$F$1452,MATCH(B661,Historical!$B$7:$B$1452,0)))^(1/3)-1)*100)</f>
        <v>3.3357652893651002</v>
      </c>
      <c r="U661" s="802">
        <f>IF(INDEX(Historical!$I$7:$I$1452,MATCH(B661,Historical!$B$7:$B$1452,0))=0,"n/a",((INDEX(Historical!$C$7:$C$1452,MATCH(B661,Historical!$B$7:$B$1452,0))/INDEX(Historical!$I$7:$I$1452,MATCH(B661,Historical!$B$7:$B$1452,0)))^(1/5)-1)*100)</f>
        <v>3.4563715943573214</v>
      </c>
      <c r="V661" s="802">
        <f>IF(INDEX(Historical!$O$7:$O$1452,MATCH(B661,Historical!$B$7:$B$1452,0))=0,"n/a",((INDEX(Historical!$C$7:$C$1452,MATCH(B661,Historical!$B$7:$B$1452,0))/INDEX(Historical!$O$7:$O$1452,MATCH(B661,Historical!$B$7:$B$1452,0)))^(1/10)-1)*100)</f>
        <v>3.818017112287686</v>
      </c>
      <c r="W661" s="803">
        <f t="shared" si="175"/>
        <v>0.90527923073826322</v>
      </c>
      <c r="X661" s="804" t="str">
        <f t="shared" si="176"/>
        <v>n/a</v>
      </c>
      <c r="Y661" s="967" t="s">
        <v>767</v>
      </c>
      <c r="Z661" s="745">
        <f t="shared" si="177"/>
        <v>16.730038022813691</v>
      </c>
      <c r="AA661" s="678">
        <f t="shared" si="178"/>
        <v>16.945500633713561</v>
      </c>
      <c r="AB661" s="679">
        <v>12</v>
      </c>
      <c r="AC661" s="959">
        <v>7.89</v>
      </c>
      <c r="AD661" s="959">
        <v>1.69</v>
      </c>
      <c r="AE661" s="959">
        <v>2.75</v>
      </c>
      <c r="AF661" s="959">
        <v>1.25</v>
      </c>
      <c r="AG661" s="959">
        <v>6.7</v>
      </c>
      <c r="AH661" s="961">
        <v>-145.5</v>
      </c>
      <c r="AI661" s="961">
        <v>16.84</v>
      </c>
      <c r="AJ661" s="959">
        <v>-19.600000000000001</v>
      </c>
      <c r="AK661" s="959">
        <v>10</v>
      </c>
      <c r="AL661" s="969">
        <v>5540</v>
      </c>
      <c r="AM661" s="964">
        <v>1.5699999999999998</v>
      </c>
      <c r="AN661" s="959">
        <v>0.23</v>
      </c>
      <c r="AO661" s="845">
        <f t="shared" si="179"/>
        <v>-12.501844073013682</v>
      </c>
      <c r="AP661" s="846">
        <f t="shared" si="180"/>
        <v>4.4436565606998792</v>
      </c>
      <c r="AQ661" s="680">
        <f t="shared" si="181"/>
        <v>-2.9733695384109748</v>
      </c>
      <c r="AR661" s="745">
        <f>INDEX(Historical!$C$7:$C$1452,MATCH(B661,Historical!$B$7:$B$1452,0))*IF(AH661="n/a",1.03,IF(AH661&lt;0,1.01,IF(AH661&gt;10,1.1,(1+AH661/100))))</f>
        <v>1.2927999999999999</v>
      </c>
      <c r="AS661" s="678">
        <f t="shared" si="182"/>
        <v>1.42208</v>
      </c>
      <c r="AT661" s="678">
        <f t="shared" si="183"/>
        <v>1.5642880000000001</v>
      </c>
      <c r="AU661" s="678">
        <f t="shared" si="183"/>
        <v>1.7207168000000004</v>
      </c>
      <c r="AV661" s="678">
        <f t="shared" si="183"/>
        <v>1.8927884800000006</v>
      </c>
      <c r="AW661" s="745">
        <f t="shared" si="184"/>
        <v>7.8926732800000003</v>
      </c>
      <c r="AX661" s="854">
        <f t="shared" si="185"/>
        <v>5.9032709648466728</v>
      </c>
      <c r="AY661" s="1090">
        <v>0.56000000000000005</v>
      </c>
      <c r="AZ661" s="964">
        <v>14.760000000000002</v>
      </c>
      <c r="BA661" s="964">
        <v>-6.21</v>
      </c>
      <c r="BB661" s="964">
        <v>3.47</v>
      </c>
      <c r="BC661" s="964">
        <v>2.83</v>
      </c>
      <c r="BE661" s="701">
        <v>1996</v>
      </c>
      <c r="BF661" s="986" t="e">
        <f>#VALUE!</f>
        <v>#VALUE!</v>
      </c>
      <c r="BG661" s="972">
        <v>1.7000000000000002</v>
      </c>
    </row>
    <row r="662" spans="1:59" ht="11.25" customHeight="1" x14ac:dyDescent="0.2">
      <c r="A662" s="566" t="s">
        <v>768</v>
      </c>
      <c r="B662" s="651" t="s">
        <v>769</v>
      </c>
      <c r="C662" s="1080" t="s">
        <v>109</v>
      </c>
      <c r="D662" s="1080" t="s">
        <v>4427</v>
      </c>
      <c r="E662" s="835">
        <v>20</v>
      </c>
      <c r="F662" s="554">
        <v>164</v>
      </c>
      <c r="G662" s="554" t="s">
        <v>38</v>
      </c>
      <c r="H662" s="554" t="s">
        <v>116</v>
      </c>
      <c r="I662" s="966">
        <v>38.72</v>
      </c>
      <c r="J662" s="745">
        <f t="shared" si="172"/>
        <v>2.5</v>
      </c>
      <c r="K662" s="974">
        <v>0.24199999999999999</v>
      </c>
      <c r="L662" s="679">
        <v>4</v>
      </c>
      <c r="M662" s="736">
        <f t="shared" si="173"/>
        <v>0.96799999999999997</v>
      </c>
      <c r="N662" s="644" t="s">
        <v>463</v>
      </c>
      <c r="O662" s="839">
        <v>0.22</v>
      </c>
      <c r="P662" s="958">
        <v>43174</v>
      </c>
      <c r="Q662" s="958">
        <v>43210</v>
      </c>
      <c r="R662" s="736">
        <f t="shared" si="174"/>
        <v>9.9999999999999964</v>
      </c>
      <c r="S662" s="802">
        <f>IF(INDEX(Historical!$D$7:$D$1452,MATCH(B662,Historical!$B$7:$B$1452,0))=0,"n/a",(INDEX(Historical!$C$7:$C$1452,MATCH(B662,Historical!$B$7:$B$1452,0))/INDEX(Historical!$D$7:$D$1452,MATCH(B662,Historical!$B$7:$B$1452,0))-1)*100)</f>
        <v>5.4054054054053946</v>
      </c>
      <c r="T662" s="802">
        <f>IF(INDEX(Historical!$F$7:$F$1452,MATCH(B662,Historical!$B$7:$B$1452,0))=0,"n/a",((INDEX(Historical!$C$7:$C$1452,MATCH(B662,Historical!$B$7:$B$1452,0))/INDEX(Historical!$F$7:$F$1452,MATCH(B662,Historical!$B$7:$B$1452,0)))^(1/3)-1)*100)</f>
        <v>5.7264270346431223</v>
      </c>
      <c r="U662" s="802">
        <f>IF(INDEX(Historical!$I$7:$I$1452,MATCH(B662,Historical!$B$7:$B$1452,0))=0,"n/a",((INDEX(Historical!$C$7:$C$1452,MATCH(B662,Historical!$B$7:$B$1452,0))/INDEX(Historical!$I$7:$I$1452,MATCH(B662,Historical!$B$7:$B$1452,0)))^(1/5)-1)*100)</f>
        <v>6.1043824021231208</v>
      </c>
      <c r="V662" s="802">
        <f>IF(INDEX(Historical!$O$7:$O$1452,MATCH(B662,Historical!$B$7:$B$1452,0))=0,"n/a",((INDEX(Historical!$C$7:$C$1452,MATCH(B662,Historical!$B$7:$B$1452,0))/INDEX(Historical!$O$7:$O$1452,MATCH(B662,Historical!$B$7:$B$1452,0)))^(1/10)-1)*100)</f>
        <v>7.2957325417720265</v>
      </c>
      <c r="W662" s="803">
        <f t="shared" si="175"/>
        <v>0.83670589172125209</v>
      </c>
      <c r="X662" s="804" t="str">
        <f t="shared" si="176"/>
        <v>n/a</v>
      </c>
      <c r="Y662" s="766"/>
      <c r="Z662" s="745">
        <f t="shared" si="177"/>
        <v>28.47058823529412</v>
      </c>
      <c r="AA662" s="678">
        <f t="shared" si="178"/>
        <v>11.388235294117647</v>
      </c>
      <c r="AB662" s="679">
        <v>12</v>
      </c>
      <c r="AC662" s="959">
        <v>3.4</v>
      </c>
      <c r="AD662" s="959">
        <v>1.1399999999999999</v>
      </c>
      <c r="AE662" s="959">
        <v>3.12</v>
      </c>
      <c r="AF662" s="959">
        <v>1.2</v>
      </c>
      <c r="AG662" s="959">
        <v>10</v>
      </c>
      <c r="AH662" s="959">
        <v>12.9</v>
      </c>
      <c r="AI662" s="959">
        <v>2.56</v>
      </c>
      <c r="AJ662" s="959">
        <v>-15.299999999999999</v>
      </c>
      <c r="AK662" s="959">
        <v>10</v>
      </c>
      <c r="AL662" s="969">
        <v>779.05</v>
      </c>
      <c r="AM662" s="964">
        <v>2.5</v>
      </c>
      <c r="AN662" s="959">
        <v>0.06</v>
      </c>
      <c r="AO662" s="845">
        <f t="shared" si="179"/>
        <v>-2.7838528919945258</v>
      </c>
      <c r="AP662" s="846">
        <f t="shared" si="180"/>
        <v>8.6043824021231217</v>
      </c>
      <c r="AQ662" s="680">
        <f t="shared" si="181"/>
        <v>-22.065890072471618</v>
      </c>
      <c r="AR662" s="745">
        <f>INDEX(Historical!$C$7:$C$1452,MATCH(B662,Historical!$B$7:$B$1452,0))*IF(AH662="n/a",1.03,IF(AH662&lt;0,1.01,IF(AH662&gt;10,1.1,(1+AH662/100))))</f>
        <v>0.94380000000000008</v>
      </c>
      <c r="AS662" s="678">
        <f t="shared" si="182"/>
        <v>0.96796128000000015</v>
      </c>
      <c r="AT662" s="678">
        <f t="shared" si="183"/>
        <v>1.0647574080000002</v>
      </c>
      <c r="AU662" s="678">
        <f t="shared" si="183"/>
        <v>1.1712331488000003</v>
      </c>
      <c r="AV662" s="678">
        <f t="shared" si="183"/>
        <v>1.2883564636800005</v>
      </c>
      <c r="AW662" s="745">
        <f t="shared" si="184"/>
        <v>5.4361083004800017</v>
      </c>
      <c r="AX662" s="854">
        <f t="shared" si="185"/>
        <v>14.039535900000006</v>
      </c>
      <c r="AY662" s="1090">
        <v>0.54</v>
      </c>
      <c r="AZ662" s="964">
        <v>13.08</v>
      </c>
      <c r="BA662" s="964">
        <v>-23.630000000000003</v>
      </c>
      <c r="BB662" s="964">
        <v>-9.06</v>
      </c>
      <c r="BC662" s="964">
        <v>-12.98</v>
      </c>
      <c r="BE662" s="701">
        <v>1999</v>
      </c>
      <c r="BF662" s="986" t="e">
        <f>#VALUE!</f>
        <v>#VALUE!</v>
      </c>
      <c r="BG662" s="972">
        <v>1.3</v>
      </c>
    </row>
    <row r="663" spans="1:59" ht="11.25" customHeight="1" x14ac:dyDescent="0.2">
      <c r="A663" s="645" t="s">
        <v>770</v>
      </c>
      <c r="B663" s="651" t="s">
        <v>771</v>
      </c>
      <c r="C663" s="1080" t="s">
        <v>113</v>
      </c>
      <c r="D663" s="1080" t="s">
        <v>4410</v>
      </c>
      <c r="E663" s="835">
        <v>16</v>
      </c>
      <c r="F663" s="554">
        <v>216</v>
      </c>
      <c r="G663" s="554" t="s">
        <v>107</v>
      </c>
      <c r="H663" s="554" t="s">
        <v>107</v>
      </c>
      <c r="I663" s="966">
        <v>72.09</v>
      </c>
      <c r="J663" s="745">
        <f t="shared" si="172"/>
        <v>2.0807324178110695</v>
      </c>
      <c r="K663" s="968">
        <v>0.375</v>
      </c>
      <c r="L663" s="679">
        <v>4</v>
      </c>
      <c r="M663" s="736">
        <f t="shared" si="173"/>
        <v>1.5</v>
      </c>
      <c r="N663" s="644" t="s">
        <v>221</v>
      </c>
      <c r="O663" s="838">
        <v>0.34499999999999997</v>
      </c>
      <c r="P663" s="958">
        <v>43371</v>
      </c>
      <c r="Q663" s="958">
        <v>43388</v>
      </c>
      <c r="R663" s="736">
        <f t="shared" si="174"/>
        <v>8.6956521739130519</v>
      </c>
      <c r="S663" s="802">
        <f>IF(INDEX(Historical!$D$7:$D$1452,MATCH(B663,Historical!$B$7:$B$1452,0))=0,"n/a",(INDEX(Historical!$C$7:$C$1452,MATCH(B663,Historical!$B$7:$B$1452,0))/INDEX(Historical!$D$7:$D$1452,MATCH(B663,Historical!$B$7:$B$1452,0))-1)*100)</f>
        <v>6.9672131147541005</v>
      </c>
      <c r="T663" s="802">
        <f>IF(INDEX(Historical!$F$7:$F$1452,MATCH(B663,Historical!$B$7:$B$1452,0))=0,"n/a",((INDEX(Historical!$C$7:$C$1452,MATCH(B663,Historical!$B$7:$B$1452,0))/INDEX(Historical!$F$7:$F$1452,MATCH(B663,Historical!$B$7:$B$1452,0)))^(1/3)-1)*100)</f>
        <v>7.1769882276840002</v>
      </c>
      <c r="U663" s="802">
        <f>IF(INDEX(Historical!$I$7:$I$1452,MATCH(B663,Historical!$B$7:$B$1452,0))=0,"n/a",((INDEX(Historical!$C$7:$C$1452,MATCH(B663,Historical!$B$7:$B$1452,0))/INDEX(Historical!$I$7:$I$1452,MATCH(B663,Historical!$B$7:$B$1452,0)))^(1/5)-1)*100)</f>
        <v>7.8344419747867766</v>
      </c>
      <c r="V663" s="802">
        <f>IF(INDEX(Historical!$O$7:$O$1452,MATCH(B663,Historical!$B$7:$B$1452,0))=0,"n/a",((INDEX(Historical!$C$7:$C$1452,MATCH(B663,Historical!$B$7:$B$1452,0))/INDEX(Historical!$O$7:$O$1452,MATCH(B663,Historical!$B$7:$B$1452,0)))^(1/10)-1)*100)</f>
        <v>10.291122508628847</v>
      </c>
      <c r="W663" s="803">
        <f t="shared" si="175"/>
        <v>0.76128157722520495</v>
      </c>
      <c r="X663" s="804">
        <f t="shared" si="176"/>
        <v>0.86092768953700849</v>
      </c>
      <c r="Y663" s="651"/>
      <c r="Z663" s="745">
        <f t="shared" si="177"/>
        <v>53.003533568904594</v>
      </c>
      <c r="AA663" s="678">
        <f t="shared" si="178"/>
        <v>25.473498233215548</v>
      </c>
      <c r="AB663" s="679">
        <v>12</v>
      </c>
      <c r="AC663" s="959">
        <v>2.83</v>
      </c>
      <c r="AD663" s="959">
        <v>1.62</v>
      </c>
      <c r="AE663" s="959">
        <v>2.4</v>
      </c>
      <c r="AF663" s="959">
        <v>2.96</v>
      </c>
      <c r="AG663" s="959">
        <v>17.7</v>
      </c>
      <c r="AH663" s="959">
        <v>35.099999999999994</v>
      </c>
      <c r="AI663" s="959">
        <v>6.29</v>
      </c>
      <c r="AJ663" s="959">
        <v>9.1</v>
      </c>
      <c r="AK663" s="959">
        <v>15.75</v>
      </c>
      <c r="AL663" s="969">
        <v>24210</v>
      </c>
      <c r="AM663" s="964">
        <v>0.1</v>
      </c>
      <c r="AN663" s="959">
        <v>1.04</v>
      </c>
      <c r="AO663" s="845">
        <f t="shared" si="179"/>
        <v>-15.558323840617701</v>
      </c>
      <c r="AP663" s="846">
        <f t="shared" si="180"/>
        <v>9.9151743925978462</v>
      </c>
      <c r="AQ663" s="680">
        <f t="shared" si="181"/>
        <v>83.06229027339667</v>
      </c>
      <c r="AR663" s="745">
        <f>INDEX(Historical!$C$7:$C$1452,MATCH(B663,Historical!$B$7:$B$1452,0))*IF(AH663="n/a",1.03,IF(AH663&lt;0,1.01,IF(AH663&gt;10,1.1,(1+AH663/100))))</f>
        <v>1.4355</v>
      </c>
      <c r="AS663" s="678">
        <f t="shared" si="182"/>
        <v>1.52579295</v>
      </c>
      <c r="AT663" s="678">
        <f t="shared" si="183"/>
        <v>1.6783722450000003</v>
      </c>
      <c r="AU663" s="678">
        <f t="shared" si="183"/>
        <v>1.8462094695000004</v>
      </c>
      <c r="AV663" s="678">
        <f t="shared" si="183"/>
        <v>2.0308304164500006</v>
      </c>
      <c r="AW663" s="745">
        <f t="shared" si="184"/>
        <v>8.5167050809500005</v>
      </c>
      <c r="AX663" s="854">
        <f t="shared" si="185"/>
        <v>11.813989569912611</v>
      </c>
      <c r="AY663" s="1090">
        <v>0.61</v>
      </c>
      <c r="AZ663" s="964">
        <v>19.64</v>
      </c>
      <c r="BA663" s="964">
        <v>-8.2100000000000009</v>
      </c>
      <c r="BB663" s="964">
        <v>-2.0500000000000003</v>
      </c>
      <c r="BC663" s="964">
        <v>1.8900000000000001</v>
      </c>
      <c r="BE663" s="701">
        <v>2003</v>
      </c>
      <c r="BF663" s="986" t="e">
        <f>#VALUE!</f>
        <v>#VALUE!</v>
      </c>
      <c r="BG663" s="972">
        <v>6.6000000000000005</v>
      </c>
    </row>
    <row r="664" spans="1:59" ht="11.25" customHeight="1" x14ac:dyDescent="0.2">
      <c r="A664" s="645" t="s">
        <v>1619</v>
      </c>
      <c r="B664" s="651" t="s">
        <v>1620</v>
      </c>
      <c r="C664" s="1080" t="s">
        <v>155</v>
      </c>
      <c r="D664" s="1080" t="s">
        <v>4412</v>
      </c>
      <c r="E664" s="835">
        <v>7</v>
      </c>
      <c r="F664" s="554">
        <v>624</v>
      </c>
      <c r="G664" s="554" t="s">
        <v>107</v>
      </c>
      <c r="H664" s="554" t="s">
        <v>107</v>
      </c>
      <c r="I664" s="966">
        <v>113.87</v>
      </c>
      <c r="J664" s="745">
        <f t="shared" si="172"/>
        <v>1.2997277597260033</v>
      </c>
      <c r="K664" s="968">
        <v>0.37</v>
      </c>
      <c r="L664" s="679">
        <v>4</v>
      </c>
      <c r="M664" s="736">
        <f t="shared" si="173"/>
        <v>1.48</v>
      </c>
      <c r="N664" s="644" t="s">
        <v>717</v>
      </c>
      <c r="O664" s="838">
        <v>0.35</v>
      </c>
      <c r="P664" s="958">
        <v>43327</v>
      </c>
      <c r="Q664" s="958">
        <v>43363</v>
      </c>
      <c r="R664" s="736">
        <f t="shared" si="174"/>
        <v>5.7142857142857197</v>
      </c>
      <c r="S664" s="802">
        <f>IF(INDEX(Historical!$D$7:$D$1452,MATCH(B664,Historical!$B$7:$B$1452,0))=0,"n/a",(INDEX(Historical!$C$7:$C$1452,MATCH(B664,Historical!$B$7:$B$1452,0))/INDEX(Historical!$D$7:$D$1452,MATCH(B664,Historical!$B$7:$B$1452,0))-1)*100)</f>
        <v>7.9365079365079305</v>
      </c>
      <c r="T664" s="802">
        <f>IF(INDEX(Historical!$F$7:$F$1452,MATCH(B664,Historical!$B$7:$B$1452,0))=0,"n/a",((INDEX(Historical!$C$7:$C$1452,MATCH(B664,Historical!$B$7:$B$1452,0))/INDEX(Historical!$F$7:$F$1452,MATCH(B664,Historical!$B$7:$B$1452,0)))^(1/3)-1)*100)</f>
        <v>8.6619966899655232</v>
      </c>
      <c r="U664" s="802">
        <f>IF(INDEX(Historical!$I$7:$I$1452,MATCH(B664,Historical!$B$7:$B$1452,0))=0,"n/a",((INDEX(Historical!$C$7:$C$1452,MATCH(B664,Historical!$B$7:$B$1452,0))/INDEX(Historical!$I$7:$I$1452,MATCH(B664,Historical!$B$7:$B$1452,0)))^(1/5)-1)*100)</f>
        <v>31.95079107728942</v>
      </c>
      <c r="V664" s="802" t="str">
        <f>IF(INDEX(Historical!$O$7:$O$1452,MATCH(B664,Historical!$B$7:$B$1452,0))=0,"n/a",((INDEX(Historical!$C$7:$C$1452,MATCH(B664,Historical!$B$7:$B$1452,0))/INDEX(Historical!$O$7:$O$1452,MATCH(B664,Historical!$B$7:$B$1452,0)))^(1/10)-1)*100)</f>
        <v>n/a</v>
      </c>
      <c r="W664" s="803" t="str">
        <f t="shared" si="175"/>
        <v>n/a</v>
      </c>
      <c r="X664" s="804">
        <f t="shared" si="176"/>
        <v>3.7589165973281671</v>
      </c>
      <c r="Y664" s="759"/>
      <c r="Z664" s="745">
        <f t="shared" si="177"/>
        <v>44.984802431610944</v>
      </c>
      <c r="AA664" s="678">
        <f t="shared" si="178"/>
        <v>34.610942249240125</v>
      </c>
      <c r="AB664" s="679">
        <v>6</v>
      </c>
      <c r="AC664" s="959">
        <v>3.29</v>
      </c>
      <c r="AD664" s="959">
        <v>4.54</v>
      </c>
      <c r="AE664" s="959">
        <v>6.94</v>
      </c>
      <c r="AF664" s="959">
        <v>8.5500000000000007</v>
      </c>
      <c r="AG664" s="959">
        <v>16.7</v>
      </c>
      <c r="AH664" s="959">
        <v>31.1</v>
      </c>
      <c r="AI664" s="959">
        <v>12.18</v>
      </c>
      <c r="AJ664" s="959">
        <v>8.5</v>
      </c>
      <c r="AK664" s="959">
        <v>7.62</v>
      </c>
      <c r="AL664" s="969">
        <v>16690</v>
      </c>
      <c r="AM664" s="964">
        <v>0.70000000000000007</v>
      </c>
      <c r="AN664" s="959">
        <v>0.28000000000000003</v>
      </c>
      <c r="AO664" s="845">
        <f t="shared" si="179"/>
        <v>-1.360423412224705</v>
      </c>
      <c r="AP664" s="846">
        <f t="shared" si="180"/>
        <v>33.25051883701542</v>
      </c>
      <c r="AQ664" s="680">
        <f t="shared" si="181"/>
        <v>262.65904172805688</v>
      </c>
      <c r="AR664" s="745">
        <f>INDEX(Historical!$C$7:$C$1452,MATCH(B664,Historical!$B$7:$B$1452,0))*IF(AH664="n/a",1.03,IF(AH664&lt;0,1.01,IF(AH664&gt;10,1.1,(1+AH664/100))))</f>
        <v>1.496</v>
      </c>
      <c r="AS664" s="678">
        <f t="shared" si="182"/>
        <v>1.6456000000000002</v>
      </c>
      <c r="AT664" s="678">
        <f t="shared" si="183"/>
        <v>1.7709947200000002</v>
      </c>
      <c r="AU664" s="678">
        <f t="shared" si="183"/>
        <v>1.9059445176640004</v>
      </c>
      <c r="AV664" s="678">
        <f t="shared" si="183"/>
        <v>2.0511774899099975</v>
      </c>
      <c r="AW664" s="745">
        <f t="shared" si="184"/>
        <v>8.8697167275739979</v>
      </c>
      <c r="AX664" s="854">
        <f t="shared" si="185"/>
        <v>7.7893358457662227</v>
      </c>
      <c r="AY664" s="1090">
        <v>0.89</v>
      </c>
      <c r="AZ664" s="964">
        <v>34.489999999999995</v>
      </c>
      <c r="BA664" s="964">
        <v>-2.37</v>
      </c>
      <c r="BB664" s="964">
        <v>6.5299999999999994</v>
      </c>
      <c r="BC664" s="964">
        <v>8.01</v>
      </c>
      <c r="BE664" s="701">
        <v>2012</v>
      </c>
      <c r="BF664" s="986" t="e">
        <f>#VALUE!</f>
        <v>#VALUE!</v>
      </c>
      <c r="BG664" s="972">
        <v>10.100000000000001</v>
      </c>
    </row>
    <row r="665" spans="1:59" ht="11.25" customHeight="1" x14ac:dyDescent="0.2">
      <c r="A665" s="566" t="s">
        <v>1621</v>
      </c>
      <c r="B665" s="651" t="s">
        <v>1622</v>
      </c>
      <c r="C665" s="1080" t="s">
        <v>113</v>
      </c>
      <c r="D665" s="1080" t="s">
        <v>4450</v>
      </c>
      <c r="E665" s="835">
        <v>9</v>
      </c>
      <c r="F665" s="554">
        <v>392</v>
      </c>
      <c r="G665" s="554" t="s">
        <v>107</v>
      </c>
      <c r="H665" s="554" t="s">
        <v>107</v>
      </c>
      <c r="I665" s="966">
        <v>14.2</v>
      </c>
      <c r="J665" s="745">
        <f t="shared" si="172"/>
        <v>3.6619718309859155</v>
      </c>
      <c r="K665" s="968">
        <v>0.13</v>
      </c>
      <c r="L665" s="679">
        <v>4</v>
      </c>
      <c r="M665" s="736">
        <f t="shared" si="173"/>
        <v>0.52</v>
      </c>
      <c r="N665" s="644" t="s">
        <v>717</v>
      </c>
      <c r="O665" s="838">
        <v>0.12</v>
      </c>
      <c r="P665" s="958">
        <v>43334</v>
      </c>
      <c r="Q665" s="958">
        <v>43363</v>
      </c>
      <c r="R665" s="736">
        <f t="shared" si="174"/>
        <v>8.333333333333341</v>
      </c>
      <c r="S665" s="802">
        <f>IF(INDEX(Historical!$D$7:$D$1452,MATCH(B665,Historical!$B$7:$B$1452,0))=0,"n/a",(INDEX(Historical!$C$7:$C$1452,MATCH(B665,Historical!$B$7:$B$1452,0))/INDEX(Historical!$D$7:$D$1452,MATCH(B665,Historical!$B$7:$B$1452,0))-1)*100)</f>
        <v>9.5238095238095113</v>
      </c>
      <c r="T665" s="802">
        <f>IF(INDEX(Historical!$F$7:$F$1452,MATCH(B665,Historical!$B$7:$B$1452,0))=0,"n/a",((INDEX(Historical!$C$7:$C$1452,MATCH(B665,Historical!$B$7:$B$1452,0))/INDEX(Historical!$F$7:$F$1452,MATCH(B665,Historical!$B$7:$B$1452,0)))^(1/3)-1)*100)</f>
        <v>15.313156133323268</v>
      </c>
      <c r="U665" s="802">
        <f>IF(INDEX(Historical!$I$7:$I$1452,MATCH(B665,Historical!$B$7:$B$1452,0))=0,"n/a",((INDEX(Historical!$C$7:$C$1452,MATCH(B665,Historical!$B$7:$B$1452,0))/INDEX(Historical!$I$7:$I$1452,MATCH(B665,Historical!$B$7:$B$1452,0)))^(1/5)-1)*100)</f>
        <v>15.895621875417865</v>
      </c>
      <c r="V665" s="802" t="str">
        <f>IF(INDEX(Historical!$O$7:$O$1452,MATCH(B665,Historical!$B$7:$B$1452,0))=0,"n/a",((INDEX(Historical!$C$7:$C$1452,MATCH(B665,Historical!$B$7:$B$1452,0))/INDEX(Historical!$O$7:$O$1452,MATCH(B665,Historical!$B$7:$B$1452,0)))^(1/10)-1)*100)</f>
        <v>n/a</v>
      </c>
      <c r="W665" s="803" t="str">
        <f t="shared" si="175"/>
        <v>n/a</v>
      </c>
      <c r="X665" s="804">
        <f t="shared" si="176"/>
        <v>5.2985406251392879</v>
      </c>
      <c r="Y665" s="759"/>
      <c r="Z665" s="745">
        <f t="shared" si="177"/>
        <v>75.362318840579718</v>
      </c>
      <c r="AA665" s="678">
        <f t="shared" si="178"/>
        <v>20.579710144927535</v>
      </c>
      <c r="AB665" s="679">
        <v>5</v>
      </c>
      <c r="AC665" s="959">
        <v>0.69</v>
      </c>
      <c r="AD665" s="959">
        <v>2.59</v>
      </c>
      <c r="AE665" s="959">
        <v>0.66</v>
      </c>
      <c r="AF665" s="959">
        <v>1.68</v>
      </c>
      <c r="AG665" s="959">
        <v>8.5</v>
      </c>
      <c r="AH665" s="959">
        <v>3.6999999999999997</v>
      </c>
      <c r="AI665" s="959">
        <v>14.45</v>
      </c>
      <c r="AJ665" s="959">
        <v>3</v>
      </c>
      <c r="AK665" s="959">
        <v>8</v>
      </c>
      <c r="AL665" s="969">
        <v>456.81</v>
      </c>
      <c r="AM665" s="964">
        <v>0.1</v>
      </c>
      <c r="AN665" s="959">
        <v>0.22</v>
      </c>
      <c r="AO665" s="845">
        <f t="shared" si="179"/>
        <v>-1.0221164385237564</v>
      </c>
      <c r="AP665" s="846">
        <f t="shared" si="180"/>
        <v>19.557593706403779</v>
      </c>
      <c r="AQ665" s="680">
        <f t="shared" si="181"/>
        <v>23.960411321031149</v>
      </c>
      <c r="AR665" s="745">
        <f>INDEX(Historical!$C$7:$C$1452,MATCH(B665,Historical!$B$7:$B$1452,0))*IF(AH665="n/a",1.03,IF(AH665&lt;0,1.01,IF(AH665&gt;10,1.1,(1+AH665/100))))</f>
        <v>0.47701999999999994</v>
      </c>
      <c r="AS665" s="678">
        <f t="shared" si="182"/>
        <v>0.52472200000000002</v>
      </c>
      <c r="AT665" s="678">
        <f t="shared" si="183"/>
        <v>0.56669976000000011</v>
      </c>
      <c r="AU665" s="678">
        <f t="shared" si="183"/>
        <v>0.61203574080000012</v>
      </c>
      <c r="AV665" s="678">
        <f t="shared" si="183"/>
        <v>0.66099860006400013</v>
      </c>
      <c r="AW665" s="745">
        <f t="shared" si="184"/>
        <v>2.8414761008640004</v>
      </c>
      <c r="AX665" s="854">
        <f t="shared" si="185"/>
        <v>20.010395076507045</v>
      </c>
      <c r="AY665" s="1090">
        <v>1.0900000000000001</v>
      </c>
      <c r="AZ665" s="964">
        <v>11.64</v>
      </c>
      <c r="BA665" s="964">
        <v>-27.18</v>
      </c>
      <c r="BB665" s="964">
        <v>-10.67</v>
      </c>
      <c r="BC665" s="964">
        <v>-12.889999999999999</v>
      </c>
      <c r="BE665" s="701">
        <v>2010</v>
      </c>
      <c r="BF665" s="986" t="e">
        <f>#VALUE!</f>
        <v>#VALUE!</v>
      </c>
      <c r="BG665" s="972">
        <v>5.5</v>
      </c>
    </row>
    <row r="666" spans="1:59" s="882" customFormat="1" ht="11.25" customHeight="1" x14ac:dyDescent="0.2">
      <c r="A666" s="740" t="s">
        <v>1623</v>
      </c>
      <c r="B666" s="890" t="s">
        <v>1624</v>
      </c>
      <c r="C666" s="1080" t="s">
        <v>4407</v>
      </c>
      <c r="D666" s="1080" t="s">
        <v>4408</v>
      </c>
      <c r="E666" s="862">
        <v>9</v>
      </c>
      <c r="F666" s="554">
        <v>359</v>
      </c>
      <c r="G666" s="1179" t="s">
        <v>107</v>
      </c>
      <c r="H666" s="1179" t="s">
        <v>107</v>
      </c>
      <c r="I666" s="863">
        <v>15.88</v>
      </c>
      <c r="J666" s="864">
        <f t="shared" si="172"/>
        <v>4.9118387909319896</v>
      </c>
      <c r="K666" s="865">
        <v>0.19500000000000001</v>
      </c>
      <c r="L666" s="866">
        <v>4</v>
      </c>
      <c r="M666" s="867">
        <f t="shared" si="173"/>
        <v>0.78</v>
      </c>
      <c r="N666" s="868" t="s">
        <v>153</v>
      </c>
      <c r="O666" s="869">
        <v>0.1875</v>
      </c>
      <c r="P666" s="870">
        <v>43173</v>
      </c>
      <c r="Q666" s="870">
        <v>43188</v>
      </c>
      <c r="R666" s="867">
        <f t="shared" si="174"/>
        <v>4.0000000000000036</v>
      </c>
      <c r="S666" s="802">
        <f>IF(INDEX(Historical!$D$7:$D$1452,MATCH(B666,Historical!$B$7:$B$1452,0))=0,"n/a",(INDEX(Historical!$C$7:$C$1452,MATCH(B666,Historical!$B$7:$B$1452,0))/INDEX(Historical!$D$7:$D$1452,MATCH(B666,Historical!$B$7:$B$1452,0))-1)*100)</f>
        <v>4.1666666666666741</v>
      </c>
      <c r="T666" s="802">
        <f>IF(INDEX(Historical!$F$7:$F$1452,MATCH(B666,Historical!$B$7:$B$1452,0))=0,"n/a",((INDEX(Historical!$C$7:$C$1452,MATCH(B666,Historical!$B$7:$B$1452,0))/INDEX(Historical!$F$7:$F$1452,MATCH(B666,Historical!$B$7:$B$1452,0)))^(1/3)-1)*100)</f>
        <v>5.429083162718662</v>
      </c>
      <c r="U666" s="802">
        <f>IF(INDEX(Historical!$I$7:$I$1452,MATCH(B666,Historical!$B$7:$B$1452,0))=0,"n/a",((INDEX(Historical!$C$7:$C$1452,MATCH(B666,Historical!$B$7:$B$1452,0))/INDEX(Historical!$I$7:$I$1452,MATCH(B666,Historical!$B$7:$B$1452,0)))^(1/5)-1)*100)</f>
        <v>7.19069301576436</v>
      </c>
      <c r="V666" s="802" t="str">
        <f>IF(INDEX(Historical!$O$7:$O$1452,MATCH(B666,Historical!$B$7:$B$1452,0))=0,"n/a",((INDEX(Historical!$C$7:$C$1452,MATCH(B666,Historical!$B$7:$B$1452,0))/INDEX(Historical!$O$7:$O$1452,MATCH(B666,Historical!$B$7:$B$1452,0)))^(1/10)-1)*100)</f>
        <v>n/a</v>
      </c>
      <c r="W666" s="871" t="str">
        <f t="shared" si="175"/>
        <v>n/a</v>
      </c>
      <c r="X666" s="872">
        <f t="shared" si="176"/>
        <v>0.43845689120514386</v>
      </c>
      <c r="Y666" s="873"/>
      <c r="Z666" s="864">
        <f t="shared" si="177"/>
        <v>229.41176470588235</v>
      </c>
      <c r="AA666" s="874">
        <f t="shared" si="178"/>
        <v>46.705882352941174</v>
      </c>
      <c r="AB666" s="866">
        <v>12</v>
      </c>
      <c r="AC666" s="875">
        <v>0.34</v>
      </c>
      <c r="AD666" s="875">
        <v>5.77</v>
      </c>
      <c r="AE666" s="875">
        <v>6.38</v>
      </c>
      <c r="AF666" s="875">
        <v>1.49</v>
      </c>
      <c r="AG666" s="875">
        <v>3.5999999999999996</v>
      </c>
      <c r="AH666" s="875">
        <v>12</v>
      </c>
      <c r="AI666" s="875">
        <v>1.8499999999999999</v>
      </c>
      <c r="AJ666" s="875">
        <v>16.400000000000002</v>
      </c>
      <c r="AK666" s="875">
        <v>8</v>
      </c>
      <c r="AL666" s="876">
        <v>1870</v>
      </c>
      <c r="AM666" s="877">
        <v>0.4</v>
      </c>
      <c r="AN666" s="875">
        <v>1.22</v>
      </c>
      <c r="AO666" s="878">
        <f t="shared" si="179"/>
        <v>-34.603350546244826</v>
      </c>
      <c r="AP666" s="879">
        <f t="shared" si="180"/>
        <v>12.10253180669635</v>
      </c>
      <c r="AQ666" s="880">
        <f t="shared" si="181"/>
        <v>75.868340535226466</v>
      </c>
      <c r="AR666" s="745">
        <f>INDEX(Historical!$C$7:$C$1452,MATCH(B666,Historical!$B$7:$B$1452,0))*IF(AH666="n/a",1.03,IF(AH666&lt;0,1.01,IF(AH666&gt;10,1.1,(1+AH666/100))))</f>
        <v>0.82500000000000007</v>
      </c>
      <c r="AS666" s="874">
        <f t="shared" si="182"/>
        <v>0.84026250000000002</v>
      </c>
      <c r="AT666" s="874">
        <f t="shared" si="183"/>
        <v>0.90748350000000011</v>
      </c>
      <c r="AU666" s="874">
        <f t="shared" si="183"/>
        <v>0.98008218000000014</v>
      </c>
      <c r="AV666" s="874">
        <f t="shared" si="183"/>
        <v>1.0584887544000001</v>
      </c>
      <c r="AW666" s="864">
        <f t="shared" si="184"/>
        <v>4.6113169344000005</v>
      </c>
      <c r="AX666" s="881">
        <f t="shared" si="185"/>
        <v>29.038519738035269</v>
      </c>
      <c r="AY666" s="1091">
        <v>0.68</v>
      </c>
      <c r="AZ666" s="877">
        <v>2.85</v>
      </c>
      <c r="BA666" s="877">
        <v>-21.15</v>
      </c>
      <c r="BB666" s="877">
        <v>-9.1300000000000008</v>
      </c>
      <c r="BC666" s="877">
        <v>-12.35</v>
      </c>
      <c r="BD666" s="1007"/>
      <c r="BE666" s="701">
        <v>2010</v>
      </c>
      <c r="BF666" s="986" t="e">
        <f>#VALUE!</f>
        <v>#VALUE!</v>
      </c>
      <c r="BG666" s="938">
        <v>1.4000000000000001</v>
      </c>
    </row>
    <row r="667" spans="1:59" ht="11.25" customHeight="1" x14ac:dyDescent="0.2">
      <c r="A667" s="805" t="s">
        <v>4186</v>
      </c>
      <c r="B667" s="899" t="s">
        <v>4187</v>
      </c>
      <c r="C667" s="1080" t="s">
        <v>4407</v>
      </c>
      <c r="D667" s="1080" t="s">
        <v>4408</v>
      </c>
      <c r="E667" s="835">
        <v>6</v>
      </c>
      <c r="F667" s="554">
        <v>710</v>
      </c>
      <c r="G667" s="554" t="s">
        <v>107</v>
      </c>
      <c r="H667" s="554" t="s">
        <v>107</v>
      </c>
      <c r="I667" s="973">
        <v>29.47</v>
      </c>
      <c r="J667" s="745">
        <f t="shared" si="172"/>
        <v>2.171700033932813</v>
      </c>
      <c r="K667" s="566">
        <v>0.16</v>
      </c>
      <c r="L667" s="554">
        <v>4</v>
      </c>
      <c r="M667" s="736">
        <f t="shared" si="173"/>
        <v>0.64</v>
      </c>
      <c r="N667" s="554" t="s">
        <v>496</v>
      </c>
      <c r="O667" s="685">
        <v>0.14499999999999999</v>
      </c>
      <c r="P667" s="725">
        <v>43187</v>
      </c>
      <c r="Q667" s="725">
        <v>43206</v>
      </c>
      <c r="R667" s="736">
        <f t="shared" si="174"/>
        <v>10.344827586206906</v>
      </c>
      <c r="S667" s="802">
        <f>IF(INDEX(Historical!$D$7:$D$1452,MATCH(B667,Historical!$B$7:$B$1452,0))=0,"n/a",(INDEX(Historical!$C$7:$C$1452,MATCH(B667,Historical!$B$7:$B$1452,0))/INDEX(Historical!$D$7:$D$1452,MATCH(B667,Historical!$B$7:$B$1452,0))-1)*100)</f>
        <v>7.4074074074073959</v>
      </c>
      <c r="T667" s="802">
        <f>IF(INDEX(Historical!$F$7:$F$1452,MATCH(B667,Historical!$B$7:$B$1452,0))=0,"n/a",((INDEX(Historical!$C$7:$C$1452,MATCH(B667,Historical!$B$7:$B$1452,0))/INDEX(Historical!$F$7:$F$1452,MATCH(B667,Historical!$B$7:$B$1452,0)))^(1/3)-1)*100)</f>
        <v>6.5112754733217981</v>
      </c>
      <c r="U667" s="802" t="str">
        <f>IF(INDEX(Historical!$I$7:$I$1452,MATCH(B667,Historical!$B$7:$B$1452,0))=0,"n/a",((INDEX(Historical!$C$7:$C$1452,MATCH(B667,Historical!$B$7:$B$1452,0))/INDEX(Historical!$I$7:$I$1452,MATCH(B667,Historical!$B$7:$B$1452,0)))^(1/5)-1)*100)</f>
        <v>n/a</v>
      </c>
      <c r="V667" s="802" t="str">
        <f>IF(INDEX(Historical!$O$7:$O$1452,MATCH(B667,Historical!$B$7:$B$1452,0))=0,"n/a",((INDEX(Historical!$C$7:$C$1452,MATCH(B667,Historical!$B$7:$B$1452,0))/INDEX(Historical!$O$7:$O$1452,MATCH(B667,Historical!$B$7:$B$1452,0)))^(1/10)-1)*100)</f>
        <v>n/a</v>
      </c>
      <c r="W667" s="803" t="str">
        <f t="shared" si="175"/>
        <v>n/a</v>
      </c>
      <c r="X667" s="804" t="str">
        <f t="shared" si="176"/>
        <v>n/a</v>
      </c>
      <c r="Y667" s="746"/>
      <c r="Z667" s="745">
        <f t="shared" si="177"/>
        <v>145.45454545454547</v>
      </c>
      <c r="AA667" s="678">
        <f t="shared" si="178"/>
        <v>66.97727272727272</v>
      </c>
      <c r="AB667" s="679">
        <v>12</v>
      </c>
      <c r="AC667" s="972">
        <v>0.44</v>
      </c>
      <c r="AD667" s="972">
        <v>6.76</v>
      </c>
      <c r="AE667" s="959">
        <v>14.22</v>
      </c>
      <c r="AF667" s="959">
        <v>1.69</v>
      </c>
      <c r="AG667" s="959">
        <v>2.6</v>
      </c>
      <c r="AH667" s="959">
        <v>32.6</v>
      </c>
      <c r="AI667" s="959">
        <v>-39.06</v>
      </c>
      <c r="AJ667" s="782">
        <v>36.700000000000003</v>
      </c>
      <c r="AK667" s="782">
        <v>10</v>
      </c>
      <c r="AL667" s="972">
        <v>2860</v>
      </c>
      <c r="AM667" s="972">
        <v>0.1</v>
      </c>
      <c r="AN667" s="972">
        <v>0.47</v>
      </c>
      <c r="AO667" s="845" t="str">
        <f t="shared" si="179"/>
        <v>n/a</v>
      </c>
      <c r="AP667" s="846" t="str">
        <f t="shared" si="180"/>
        <v>n/a</v>
      </c>
      <c r="AQ667" s="680">
        <f t="shared" si="181"/>
        <v>124.29305325260015</v>
      </c>
      <c r="AR667" s="745">
        <f>INDEX(Historical!$C$7:$C$1452,MATCH(B667,Historical!$B$7:$B$1452,0))*IF(AH667="n/a",1.03,IF(AH667&lt;0,1.01,IF(AH667&gt;10,1.1,(1+AH667/100))))</f>
        <v>0.63800000000000001</v>
      </c>
      <c r="AS667" s="678">
        <f t="shared" si="182"/>
        <v>0.64438000000000006</v>
      </c>
      <c r="AT667" s="678">
        <f t="shared" ref="AT667:AV686" si="187">IF($AK667="n/a",1.03*AS667,IF($AK667&lt;0,1.01*AS667,IF($AK667&gt;10,1.1*AS667,(1+$AK667/100)*AS667)))</f>
        <v>0.70881800000000017</v>
      </c>
      <c r="AU667" s="678">
        <f t="shared" si="187"/>
        <v>0.77969980000000028</v>
      </c>
      <c r="AV667" s="678">
        <f t="shared" si="187"/>
        <v>0.85766978000000038</v>
      </c>
      <c r="AW667" s="745">
        <f t="shared" si="184"/>
        <v>3.6285675800000012</v>
      </c>
      <c r="AX667" s="854">
        <f t="shared" si="185"/>
        <v>12.312750525958608</v>
      </c>
      <c r="AY667" s="831">
        <v>0.72</v>
      </c>
      <c r="AZ667" s="959">
        <v>11.97</v>
      </c>
      <c r="BA667" s="959">
        <v>-12.13</v>
      </c>
      <c r="BB667" s="959">
        <v>-7.26</v>
      </c>
      <c r="BC667" s="959">
        <v>-5.1499999999999995</v>
      </c>
      <c r="BE667" s="701">
        <v>2013</v>
      </c>
      <c r="BF667" s="986" t="e">
        <f>#VALUE!</f>
        <v>#VALUE!</v>
      </c>
      <c r="BG667" s="972">
        <v>1.5</v>
      </c>
    </row>
    <row r="668" spans="1:59" ht="11.25" customHeight="1" x14ac:dyDescent="0.2">
      <c r="A668" s="645" t="s">
        <v>773</v>
      </c>
      <c r="B668" s="651" t="s">
        <v>774</v>
      </c>
      <c r="C668" s="1080" t="s">
        <v>132</v>
      </c>
      <c r="D668" s="1080" t="s">
        <v>4428</v>
      </c>
      <c r="E668" s="835">
        <v>16</v>
      </c>
      <c r="F668" s="554">
        <v>225</v>
      </c>
      <c r="G668" s="554" t="s">
        <v>38</v>
      </c>
      <c r="H668" s="554" t="s">
        <v>38</v>
      </c>
      <c r="I668" s="966">
        <v>29.96</v>
      </c>
      <c r="J668" s="745">
        <f t="shared" si="172"/>
        <v>2.2029372496662218</v>
      </c>
      <c r="K668" s="968">
        <v>0.16500000000000001</v>
      </c>
      <c r="L668" s="679">
        <v>4</v>
      </c>
      <c r="M668" s="736">
        <f t="shared" si="173"/>
        <v>0.66</v>
      </c>
      <c r="N668" s="644" t="s">
        <v>141</v>
      </c>
      <c r="O668" s="838">
        <v>0.155</v>
      </c>
      <c r="P668" s="958">
        <v>43479</v>
      </c>
      <c r="Q668" s="958">
        <v>43497</v>
      </c>
      <c r="R668" s="736">
        <f t="shared" si="174"/>
        <v>6.4516129032258114</v>
      </c>
      <c r="S668" s="802">
        <f>IF(INDEX(Historical!$D$7:$D$1452,MATCH(B668,Historical!$B$7:$B$1452,0))=0,"n/a",(INDEX(Historical!$C$7:$C$1452,MATCH(B668,Historical!$B$7:$B$1452,0))/INDEX(Historical!$D$7:$D$1452,MATCH(B668,Historical!$B$7:$B$1452,0))-1)*100)</f>
        <v>7.4074074074073959</v>
      </c>
      <c r="T668" s="802">
        <f>IF(INDEX(Historical!$F$7:$F$1452,MATCH(B668,Historical!$B$7:$B$1452,0))=0,"n/a",((INDEX(Historical!$C$7:$C$1452,MATCH(B668,Historical!$B$7:$B$1452,0))/INDEX(Historical!$F$7:$F$1452,MATCH(B668,Historical!$B$7:$B$1452,0)))^(1/3)-1)*100)</f>
        <v>5.5429375526615754</v>
      </c>
      <c r="U668" s="802">
        <f>IF(INDEX(Historical!$I$7:$I$1452,MATCH(B668,Historical!$B$7:$B$1452,0))=0,"n/a",((INDEX(Historical!$C$7:$C$1452,MATCH(B668,Historical!$B$7:$B$1452,0))/INDEX(Historical!$I$7:$I$1452,MATCH(B668,Historical!$B$7:$B$1452,0)))^(1/5)-1)*100)</f>
        <v>4.4441795090502056</v>
      </c>
      <c r="V668" s="802">
        <f>IF(INDEX(Historical!$O$7:$O$1452,MATCH(B668,Historical!$B$7:$B$1452,0))=0,"n/a",((INDEX(Historical!$C$7:$C$1452,MATCH(B668,Historical!$B$7:$B$1452,0))/INDEX(Historical!$O$7:$O$1452,MATCH(B668,Historical!$B$7:$B$1452,0)))^(1/10)-1)*100)</f>
        <v>3.614119736990995</v>
      </c>
      <c r="W668" s="803">
        <f t="shared" si="175"/>
        <v>1.2296713535977901</v>
      </c>
      <c r="X668" s="804">
        <f t="shared" si="176"/>
        <v>0.46780836937370585</v>
      </c>
      <c r="Y668" s="763"/>
      <c r="Z668" s="745">
        <f t="shared" si="177"/>
        <v>66</v>
      </c>
      <c r="AA668" s="678">
        <f t="shared" si="178"/>
        <v>29.96</v>
      </c>
      <c r="AB668" s="679">
        <v>9</v>
      </c>
      <c r="AC668" s="959">
        <v>1</v>
      </c>
      <c r="AD668" s="959" t="s">
        <v>138</v>
      </c>
      <c r="AE668" s="959">
        <v>3.46</v>
      </c>
      <c r="AF668" s="959">
        <v>3.01</v>
      </c>
      <c r="AG668" s="959">
        <v>9.7000000000000011</v>
      </c>
      <c r="AH668" s="959">
        <v>10.6</v>
      </c>
      <c r="AI668" s="959">
        <v>6.3100000000000005</v>
      </c>
      <c r="AJ668" s="959">
        <v>9.5</v>
      </c>
      <c r="AK668" s="959" t="s">
        <v>138</v>
      </c>
      <c r="AL668" s="969">
        <v>226.5</v>
      </c>
      <c r="AM668" s="964">
        <v>5.7</v>
      </c>
      <c r="AN668" s="959">
        <v>0</v>
      </c>
      <c r="AO668" s="845">
        <f t="shared" si="179"/>
        <v>-23.312883241283572</v>
      </c>
      <c r="AP668" s="846">
        <f t="shared" si="180"/>
        <v>6.647116758716427</v>
      </c>
      <c r="AQ668" s="680">
        <f t="shared" si="181"/>
        <v>100.19945609871725</v>
      </c>
      <c r="AR668" s="745">
        <f>INDEX(Historical!$C$7:$C$1452,MATCH(B668,Historical!$B$7:$B$1452,0))*IF(AH668="n/a",1.03,IF(AH668&lt;0,1.01,IF(AH668&gt;10,1.1,(1+AH668/100))))</f>
        <v>0.63800000000000001</v>
      </c>
      <c r="AS668" s="678">
        <f t="shared" si="182"/>
        <v>0.67825780000000002</v>
      </c>
      <c r="AT668" s="678">
        <f t="shared" si="187"/>
        <v>0.69860553400000003</v>
      </c>
      <c r="AU668" s="678">
        <f t="shared" si="187"/>
        <v>0.71956370002000003</v>
      </c>
      <c r="AV668" s="678">
        <f t="shared" si="187"/>
        <v>0.74115061102060009</v>
      </c>
      <c r="AW668" s="745">
        <f t="shared" si="184"/>
        <v>3.4755776450406004</v>
      </c>
      <c r="AX668" s="854">
        <f t="shared" si="185"/>
        <v>11.600726452071429</v>
      </c>
      <c r="AY668" s="1090">
        <v>-7.0000000000000007E-2</v>
      </c>
      <c r="AZ668" s="964">
        <v>35.199999999999996</v>
      </c>
      <c r="BA668" s="964">
        <v>-4.37</v>
      </c>
      <c r="BB668" s="964">
        <v>6.9099999999999993</v>
      </c>
      <c r="BC668" s="964">
        <v>9.69</v>
      </c>
      <c r="BE668" s="701">
        <v>2004</v>
      </c>
      <c r="BF668" s="986" t="e">
        <f>#VALUE!</f>
        <v>#VALUE!</v>
      </c>
      <c r="BG668" s="972">
        <v>3.5000000000000004</v>
      </c>
    </row>
    <row r="669" spans="1:59" ht="11.25" customHeight="1" x14ac:dyDescent="0.2">
      <c r="A669" s="645" t="s">
        <v>775</v>
      </c>
      <c r="B669" s="651" t="s">
        <v>776</v>
      </c>
      <c r="C669" s="1080" t="s">
        <v>113</v>
      </c>
      <c r="D669" s="1080" t="s">
        <v>4410</v>
      </c>
      <c r="E669" s="835">
        <v>18</v>
      </c>
      <c r="F669" s="554">
        <v>178</v>
      </c>
      <c r="G669" s="554" t="s">
        <v>107</v>
      </c>
      <c r="H669" s="554" t="s">
        <v>107</v>
      </c>
      <c r="I669" s="966">
        <v>32.72</v>
      </c>
      <c r="J669" s="745">
        <f t="shared" si="172"/>
        <v>2.2004889975550124</v>
      </c>
      <c r="K669" s="968">
        <v>0.18</v>
      </c>
      <c r="L669" s="679">
        <v>4</v>
      </c>
      <c r="M669" s="736">
        <f t="shared" si="173"/>
        <v>0.72</v>
      </c>
      <c r="N669" s="644" t="s">
        <v>601</v>
      </c>
      <c r="O669" s="838">
        <v>0.17</v>
      </c>
      <c r="P669" s="958">
        <v>43340</v>
      </c>
      <c r="Q669" s="958">
        <v>43362</v>
      </c>
      <c r="R669" s="736">
        <f t="shared" si="174"/>
        <v>5.8823529411764595</v>
      </c>
      <c r="S669" s="802">
        <f>IF(INDEX(Historical!$D$7:$D$1452,MATCH(B669,Historical!$B$7:$B$1452,0))=0,"n/a",(INDEX(Historical!$C$7:$C$1452,MATCH(B669,Historical!$B$7:$B$1452,0))/INDEX(Historical!$D$7:$D$1452,MATCH(B669,Historical!$B$7:$B$1452,0))-1)*100)</f>
        <v>3.0303030303030276</v>
      </c>
      <c r="T669" s="802">
        <f>IF(INDEX(Historical!$F$7:$F$1452,MATCH(B669,Historical!$B$7:$B$1452,0))=0,"n/a",((INDEX(Historical!$C$7:$C$1452,MATCH(B669,Historical!$B$7:$B$1452,0))/INDEX(Historical!$F$7:$F$1452,MATCH(B669,Historical!$B$7:$B$1452,0)))^(1/3)-1)*100)</f>
        <v>7.9870600425827831</v>
      </c>
      <c r="U669" s="802">
        <f>IF(INDEX(Historical!$I$7:$I$1452,MATCH(B669,Historical!$B$7:$B$1452,0))=0,"n/a",((INDEX(Historical!$C$7:$C$1452,MATCH(B669,Historical!$B$7:$B$1452,0))/INDEX(Historical!$I$7:$I$1452,MATCH(B669,Historical!$B$7:$B$1452,0)))^(1/5)-1)*100)</f>
        <v>7.6669005325678663</v>
      </c>
      <c r="V669" s="802">
        <f>IF(INDEX(Historical!$O$7:$O$1452,MATCH(B669,Historical!$B$7:$B$1452,0))=0,"n/a",((INDEX(Historical!$C$7:$C$1452,MATCH(B669,Historical!$B$7:$B$1452,0))/INDEX(Historical!$O$7:$O$1452,MATCH(B669,Historical!$B$7:$B$1452,0)))^(1/10)-1)*100)</f>
        <v>8.5272418407742698</v>
      </c>
      <c r="W669" s="803">
        <f t="shared" si="175"/>
        <v>0.89910673060865309</v>
      </c>
      <c r="X669" s="804" t="str">
        <f t="shared" si="176"/>
        <v>n/a</v>
      </c>
      <c r="Y669" s="749" t="s">
        <v>4292</v>
      </c>
      <c r="Z669" s="745">
        <f t="shared" si="177"/>
        <v>69.230769230769226</v>
      </c>
      <c r="AA669" s="678">
        <f t="shared" si="178"/>
        <v>31.46153846153846</v>
      </c>
      <c r="AB669" s="679">
        <v>12</v>
      </c>
      <c r="AC669" s="959">
        <v>1.04</v>
      </c>
      <c r="AD669" s="959">
        <v>2.63</v>
      </c>
      <c r="AE669" s="959">
        <v>3.61</v>
      </c>
      <c r="AF669" s="959">
        <v>4.3499999999999996</v>
      </c>
      <c r="AG669" s="959">
        <v>15.9</v>
      </c>
      <c r="AH669" s="959">
        <v>-29.4</v>
      </c>
      <c r="AI669" s="959">
        <v>24</v>
      </c>
      <c r="AJ669" s="959">
        <v>-4.1000000000000005</v>
      </c>
      <c r="AK669" s="959">
        <v>12</v>
      </c>
      <c r="AL669" s="969">
        <v>3580</v>
      </c>
      <c r="AM669" s="964">
        <v>14.299999999999999</v>
      </c>
      <c r="AN669" s="959">
        <v>0.93</v>
      </c>
      <c r="AO669" s="845">
        <f t="shared" si="179"/>
        <v>-21.594148931415582</v>
      </c>
      <c r="AP669" s="846">
        <f t="shared" si="180"/>
        <v>9.8673895301228782</v>
      </c>
      <c r="AQ669" s="680">
        <f t="shared" si="181"/>
        <v>146.62854868332053</v>
      </c>
      <c r="AR669" s="745">
        <f>INDEX(Historical!$C$7:$C$1452,MATCH(B669,Historical!$B$7:$B$1452,0))*IF(AH669="n/a",1.03,IF(AH669&lt;0,1.01,IF(AH669&gt;10,1.1,(1+AH669/100))))</f>
        <v>0.68680000000000008</v>
      </c>
      <c r="AS669" s="678">
        <f t="shared" si="182"/>
        <v>0.75548000000000015</v>
      </c>
      <c r="AT669" s="678">
        <f t="shared" si="187"/>
        <v>0.83102800000000021</v>
      </c>
      <c r="AU669" s="678">
        <f t="shared" si="187"/>
        <v>0.91413080000000035</v>
      </c>
      <c r="AV669" s="678">
        <f t="shared" si="187"/>
        <v>1.0055438800000005</v>
      </c>
      <c r="AW669" s="745">
        <f t="shared" si="184"/>
        <v>4.192982680000001</v>
      </c>
      <c r="AX669" s="854">
        <f t="shared" si="185"/>
        <v>12.814739242053793</v>
      </c>
      <c r="AY669" s="1090">
        <v>0.74</v>
      </c>
      <c r="AZ669" s="964">
        <v>10.39</v>
      </c>
      <c r="BA669" s="964">
        <v>-15.6</v>
      </c>
      <c r="BB669" s="964">
        <v>-1.79</v>
      </c>
      <c r="BC669" s="964">
        <v>-4.3499999999999996</v>
      </c>
      <c r="BE669" s="701">
        <v>2001</v>
      </c>
      <c r="BF669" s="986" t="e">
        <f>#VALUE!</f>
        <v>#VALUE!</v>
      </c>
      <c r="BG669" s="972">
        <v>5.8000000000000007</v>
      </c>
    </row>
    <row r="670" spans="1:59" ht="11.25" customHeight="1" x14ac:dyDescent="0.2">
      <c r="A670" s="566" t="s">
        <v>327</v>
      </c>
      <c r="B670" s="651" t="s">
        <v>328</v>
      </c>
      <c r="C670" s="1080" t="s">
        <v>109</v>
      </c>
      <c r="D670" s="1080" t="s">
        <v>119</v>
      </c>
      <c r="E670" s="835">
        <v>43</v>
      </c>
      <c r="F670" s="554">
        <v>58</v>
      </c>
      <c r="G670" s="554" t="s">
        <v>38</v>
      </c>
      <c r="H670" s="554" t="s">
        <v>38</v>
      </c>
      <c r="I670" s="959">
        <v>68.989999999999995</v>
      </c>
      <c r="J670" s="745">
        <f t="shared" si="172"/>
        <v>1.2755471807508336</v>
      </c>
      <c r="K670" s="968">
        <v>0.22</v>
      </c>
      <c r="L670" s="679">
        <v>4</v>
      </c>
      <c r="M670" s="736">
        <f t="shared" si="173"/>
        <v>0.88</v>
      </c>
      <c r="N670" s="644" t="s">
        <v>329</v>
      </c>
      <c r="O670" s="838">
        <v>0.21</v>
      </c>
      <c r="P670" s="958">
        <v>43250</v>
      </c>
      <c r="Q670" s="958">
        <v>43271</v>
      </c>
      <c r="R670" s="736">
        <f t="shared" si="174"/>
        <v>4.7619047619047663</v>
      </c>
      <c r="S670" s="802">
        <f>IF(INDEX(Historical!$D$7:$D$1452,MATCH(B670,Historical!$B$7:$B$1452,0))=0,"n/a",(INDEX(Historical!$C$7:$C$1452,MATCH(B670,Historical!$B$7:$B$1452,0))/INDEX(Historical!$D$7:$D$1452,MATCH(B670,Historical!$B$7:$B$1452,0))-1)*100)</f>
        <v>5.0632911392405111</v>
      </c>
      <c r="T670" s="802">
        <f>IF(INDEX(Historical!$F$7:$F$1452,MATCH(B670,Historical!$B$7:$B$1452,0))=0,"n/a",((INDEX(Historical!$C$7:$C$1452,MATCH(B670,Historical!$B$7:$B$1452,0))/INDEX(Historical!$F$7:$F$1452,MATCH(B670,Historical!$B$7:$B$1452,0)))^(1/3)-1)*100)</f>
        <v>5.343218065147215</v>
      </c>
      <c r="U670" s="802">
        <f>IF(INDEX(Historical!$I$7:$I$1452,MATCH(B670,Historical!$B$7:$B$1452,0))=0,"n/a",((INDEX(Historical!$C$7:$C$1452,MATCH(B670,Historical!$B$7:$B$1452,0))/INDEX(Historical!$I$7:$I$1452,MATCH(B670,Historical!$B$7:$B$1452,0)))^(1/5)-1)*100)</f>
        <v>5.6689783679528372</v>
      </c>
      <c r="V670" s="802">
        <f>IF(INDEX(Historical!$O$7:$O$1452,MATCH(B670,Historical!$B$7:$B$1452,0))=0,"n/a",((INDEX(Historical!$C$7:$C$1452,MATCH(B670,Historical!$B$7:$B$1452,0))/INDEX(Historical!$O$7:$O$1452,MATCH(B670,Historical!$B$7:$B$1452,0)))^(1/10)-1)*100)</f>
        <v>7.049065447272862</v>
      </c>
      <c r="W670" s="803">
        <f t="shared" si="175"/>
        <v>0.80421701434848336</v>
      </c>
      <c r="X670" s="804" t="str">
        <f t="shared" si="176"/>
        <v>n/a</v>
      </c>
      <c r="Y670" s="760"/>
      <c r="Z670" s="745">
        <f t="shared" si="177"/>
        <v>36.065573770491802</v>
      </c>
      <c r="AA670" s="678">
        <f t="shared" si="178"/>
        <v>28.274590163934423</v>
      </c>
      <c r="AB670" s="679">
        <v>12</v>
      </c>
      <c r="AC670" s="959">
        <v>2.44</v>
      </c>
      <c r="AD670" s="959">
        <v>2.88</v>
      </c>
      <c r="AE670" s="959">
        <v>3.7</v>
      </c>
      <c r="AF670" s="959">
        <v>3.51</v>
      </c>
      <c r="AG670" s="959">
        <v>16.7</v>
      </c>
      <c r="AH670" s="959">
        <v>-37.299999999999997</v>
      </c>
      <c r="AI670" s="959">
        <v>27.76</v>
      </c>
      <c r="AJ670" s="959">
        <v>-7.5</v>
      </c>
      <c r="AK670" s="959">
        <v>9.8000000000000007</v>
      </c>
      <c r="AL670" s="969">
        <v>3160</v>
      </c>
      <c r="AM670" s="964">
        <v>3</v>
      </c>
      <c r="AN670" s="959">
        <v>0.17</v>
      </c>
      <c r="AO670" s="845">
        <f t="shared" si="179"/>
        <v>-21.330064615230754</v>
      </c>
      <c r="AP670" s="846">
        <f t="shared" si="180"/>
        <v>6.9445255487036706</v>
      </c>
      <c r="AQ670" s="680">
        <f t="shared" si="181"/>
        <v>110.01990537979415</v>
      </c>
      <c r="AR670" s="745">
        <f>INDEX(Historical!$C$7:$C$1452,MATCH(B670,Historical!$B$7:$B$1452,0))*IF(AH670="n/a",1.03,IF(AH670&lt;0,1.01,IF(AH670&gt;10,1.1,(1+AH670/100))))</f>
        <v>0.83830000000000005</v>
      </c>
      <c r="AS670" s="678">
        <f t="shared" si="182"/>
        <v>0.92213000000000012</v>
      </c>
      <c r="AT670" s="678">
        <f t="shared" si="187"/>
        <v>1.0124987400000003</v>
      </c>
      <c r="AU670" s="678">
        <f t="shared" si="187"/>
        <v>1.1117236165200004</v>
      </c>
      <c r="AV670" s="678">
        <f t="shared" si="187"/>
        <v>1.2206725309389606</v>
      </c>
      <c r="AW670" s="745">
        <f t="shared" si="184"/>
        <v>5.105324887458961</v>
      </c>
      <c r="AX670" s="854">
        <f t="shared" si="185"/>
        <v>7.4000940534265274</v>
      </c>
      <c r="AY670" s="1090">
        <v>1.1200000000000001</v>
      </c>
      <c r="AZ670" s="964">
        <v>19.5</v>
      </c>
      <c r="BA670" s="964">
        <v>-12.6</v>
      </c>
      <c r="BB670" s="964">
        <v>-3.8</v>
      </c>
      <c r="BC670" s="964">
        <v>-1.22</v>
      </c>
      <c r="BE670" s="701">
        <v>1976</v>
      </c>
      <c r="BF670" s="986" t="e">
        <f>#VALUE!</f>
        <v>#VALUE!</v>
      </c>
      <c r="BG670" s="972">
        <v>4.8</v>
      </c>
    </row>
    <row r="671" spans="1:59" ht="11.25" customHeight="1" x14ac:dyDescent="0.2">
      <c r="A671" s="645" t="s">
        <v>777</v>
      </c>
      <c r="B671" s="651" t="s">
        <v>778</v>
      </c>
      <c r="C671" s="1080" t="s">
        <v>113</v>
      </c>
      <c r="D671" s="1080" t="s">
        <v>4450</v>
      </c>
      <c r="E671" s="835">
        <v>15</v>
      </c>
      <c r="F671" s="554">
        <v>231</v>
      </c>
      <c r="G671" s="554" t="s">
        <v>107</v>
      </c>
      <c r="H671" s="554" t="s">
        <v>107</v>
      </c>
      <c r="I671" s="966">
        <v>57.2</v>
      </c>
      <c r="J671" s="745">
        <f t="shared" si="172"/>
        <v>1.9580419580419581</v>
      </c>
      <c r="K671" s="968">
        <v>0.28000000000000003</v>
      </c>
      <c r="L671" s="679">
        <v>4</v>
      </c>
      <c r="M671" s="736">
        <f t="shared" si="173"/>
        <v>1.1200000000000001</v>
      </c>
      <c r="N671" s="644" t="s">
        <v>150</v>
      </c>
      <c r="O671" s="838">
        <v>0.24</v>
      </c>
      <c r="P671" s="695">
        <v>43153</v>
      </c>
      <c r="Q671" s="695">
        <v>43174</v>
      </c>
      <c r="R671" s="736">
        <f t="shared" si="174"/>
        <v>16.666666666666682</v>
      </c>
      <c r="S671" s="802">
        <f>IF(INDEX(Historical!$D$7:$D$1452,MATCH(B671,Historical!$B$7:$B$1452,0))=0,"n/a",(INDEX(Historical!$C$7:$C$1452,MATCH(B671,Historical!$B$7:$B$1452,0))/INDEX(Historical!$D$7:$D$1452,MATCH(B671,Historical!$B$7:$B$1452,0))-1)*100)</f>
        <v>9.0909090909090828</v>
      </c>
      <c r="T671" s="802">
        <f>IF(INDEX(Historical!$F$7:$F$1452,MATCH(B671,Historical!$B$7:$B$1452,0))=0,"n/a",((INDEX(Historical!$C$7:$C$1452,MATCH(B671,Historical!$B$7:$B$1452,0))/INDEX(Historical!$F$7:$F$1452,MATCH(B671,Historical!$B$7:$B$1452,0)))^(1/3)-1)*100)</f>
        <v>10.064241629820891</v>
      </c>
      <c r="U671" s="802">
        <f>IF(INDEX(Historical!$I$7:$I$1452,MATCH(B671,Historical!$B$7:$B$1452,0))=0,"n/a",((INDEX(Historical!$C$7:$C$1452,MATCH(B671,Historical!$B$7:$B$1452,0))/INDEX(Historical!$I$7:$I$1452,MATCH(B671,Historical!$B$7:$B$1452,0)))^(1/5)-1)*100)</f>
        <v>9.8560543306117854</v>
      </c>
      <c r="V671" s="802">
        <f>IF(INDEX(Historical!$O$7:$O$1452,MATCH(B671,Historical!$B$7:$B$1452,0))=0,"n/a",((INDEX(Historical!$C$7:$C$1452,MATCH(B671,Historical!$B$7:$B$1452,0))/INDEX(Historical!$O$7:$O$1452,MATCH(B671,Historical!$B$7:$B$1452,0)))^(1/10)-1)*100)</f>
        <v>9.1493425617896982</v>
      </c>
      <c r="W671" s="803">
        <f t="shared" si="175"/>
        <v>1.0772418088020357</v>
      </c>
      <c r="X671" s="804">
        <f t="shared" si="176"/>
        <v>0.80787330578785133</v>
      </c>
      <c r="Y671" s="651"/>
      <c r="Z671" s="745">
        <f t="shared" si="177"/>
        <v>33.038348082595867</v>
      </c>
      <c r="AA671" s="678">
        <f t="shared" si="178"/>
        <v>16.873156342182892</v>
      </c>
      <c r="AB671" s="679">
        <v>12</v>
      </c>
      <c r="AC671" s="959">
        <v>3.39</v>
      </c>
      <c r="AD671" s="959">
        <v>0.85</v>
      </c>
      <c r="AE671" s="959">
        <v>1.25</v>
      </c>
      <c r="AF671" s="959">
        <v>6.14</v>
      </c>
      <c r="AG671" s="959">
        <v>33.1</v>
      </c>
      <c r="AH671" s="959">
        <v>0</v>
      </c>
      <c r="AI671" s="959">
        <v>10.100000000000001</v>
      </c>
      <c r="AJ671" s="959">
        <v>12.2</v>
      </c>
      <c r="AK671" s="959">
        <v>19.8</v>
      </c>
      <c r="AL671" s="969">
        <v>7100</v>
      </c>
      <c r="AM671" s="964">
        <v>0.2</v>
      </c>
      <c r="AN671" s="959">
        <v>0</v>
      </c>
      <c r="AO671" s="845">
        <f t="shared" si="179"/>
        <v>-5.0590600535291479</v>
      </c>
      <c r="AP671" s="846">
        <f t="shared" si="180"/>
        <v>11.814096288653744</v>
      </c>
      <c r="AQ671" s="680">
        <f t="shared" si="181"/>
        <v>114.58091448837658</v>
      </c>
      <c r="AR671" s="745">
        <f>INDEX(Historical!$C$7:$C$1452,MATCH(B671,Historical!$B$7:$B$1452,0))*IF(AH671="n/a",1.03,IF(AH671&lt;0,1.01,IF(AH671&gt;10,1.1,(1+AH671/100))))</f>
        <v>0.96</v>
      </c>
      <c r="AS671" s="678">
        <f t="shared" si="182"/>
        <v>1.056</v>
      </c>
      <c r="AT671" s="678">
        <f t="shared" si="187"/>
        <v>1.1616000000000002</v>
      </c>
      <c r="AU671" s="678">
        <f t="shared" si="187"/>
        <v>1.2777600000000002</v>
      </c>
      <c r="AV671" s="678">
        <f t="shared" si="187"/>
        <v>1.4055360000000003</v>
      </c>
      <c r="AW671" s="745">
        <f t="shared" si="184"/>
        <v>5.8608960000000012</v>
      </c>
      <c r="AX671" s="854">
        <f t="shared" si="185"/>
        <v>10.24632167832168</v>
      </c>
      <c r="AY671" s="1090">
        <v>1.22</v>
      </c>
      <c r="AZ671" s="964">
        <v>11.39</v>
      </c>
      <c r="BA671" s="964">
        <v>-28.42</v>
      </c>
      <c r="BB671" s="964">
        <v>-4.8599999999999994</v>
      </c>
      <c r="BC671" s="964">
        <v>-12.809999999999999</v>
      </c>
      <c r="BE671" s="701">
        <v>2004</v>
      </c>
      <c r="BF671" s="986" t="e">
        <f>#VALUE!</f>
        <v>#VALUE!</v>
      </c>
      <c r="BG671" s="972">
        <v>19</v>
      </c>
    </row>
    <row r="672" spans="1:59" ht="11.25" customHeight="1" x14ac:dyDescent="0.2">
      <c r="A672" s="566" t="s">
        <v>1625</v>
      </c>
      <c r="B672" s="651" t="s">
        <v>1626</v>
      </c>
      <c r="C672" s="1080" t="s">
        <v>113</v>
      </c>
      <c r="D672" s="1080" t="s">
        <v>4451</v>
      </c>
      <c r="E672" s="835">
        <v>9</v>
      </c>
      <c r="F672" s="554">
        <v>403</v>
      </c>
      <c r="G672" s="554" t="s">
        <v>38</v>
      </c>
      <c r="H672" s="554" t="s">
        <v>116</v>
      </c>
      <c r="I672" s="966">
        <v>150.47999999999999</v>
      </c>
      <c r="J672" s="745">
        <f t="shared" si="172"/>
        <v>2.5784157363104732</v>
      </c>
      <c r="K672" s="968">
        <v>0.97</v>
      </c>
      <c r="L672" s="679">
        <v>4</v>
      </c>
      <c r="M672" s="736">
        <f t="shared" si="173"/>
        <v>3.88</v>
      </c>
      <c r="N672" s="644" t="s">
        <v>144</v>
      </c>
      <c r="O672" s="838">
        <v>0.92</v>
      </c>
      <c r="P672" s="958">
        <v>43412</v>
      </c>
      <c r="Q672" s="958">
        <v>43444</v>
      </c>
      <c r="R672" s="736">
        <f t="shared" si="174"/>
        <v>5.4347826086956443</v>
      </c>
      <c r="S672" s="802">
        <f>IF(INDEX(Historical!$D$7:$D$1452,MATCH(B672,Historical!$B$7:$B$1452,0))=0,"n/a",(INDEX(Historical!$C$7:$C$1452,MATCH(B672,Historical!$B$7:$B$1452,0))/INDEX(Historical!$D$7:$D$1452,MATCH(B672,Historical!$B$7:$B$1452,0))-1)*100)</f>
        <v>6.1328790459965976</v>
      </c>
      <c r="T672" s="802">
        <f>IF(INDEX(Historical!$F$7:$F$1452,MATCH(B672,Historical!$B$7:$B$1452,0))=0,"n/a",((INDEX(Historical!$C$7:$C$1452,MATCH(B672,Historical!$B$7:$B$1452,0))/INDEX(Historical!$F$7:$F$1452,MATCH(B672,Historical!$B$7:$B$1452,0)))^(1/3)-1)*100)</f>
        <v>9.2328797665362607</v>
      </c>
      <c r="U672" s="802">
        <f>IF(INDEX(Historical!$I$7:$I$1452,MATCH(B672,Historical!$B$7:$B$1452,0))=0,"n/a",((INDEX(Historical!$C$7:$C$1452,MATCH(B672,Historical!$B$7:$B$1452,0))/INDEX(Historical!$I$7:$I$1452,MATCH(B672,Historical!$B$7:$B$1452,0)))^(1/5)-1)*100)</f>
        <v>11.717447382281421</v>
      </c>
      <c r="V672" s="802">
        <f>IF(INDEX(Historical!$O$7:$O$1452,MATCH(B672,Historical!$B$7:$B$1452,0))=0,"n/a",((INDEX(Historical!$C$7:$C$1452,MATCH(B672,Historical!$B$7:$B$1452,0))/INDEX(Historical!$O$7:$O$1452,MATCH(B672,Historical!$B$7:$B$1452,0)))^(1/10)-1)*100)</f>
        <v>10.382444137055092</v>
      </c>
      <c r="W672" s="803">
        <f t="shared" si="175"/>
        <v>1.1285827525391332</v>
      </c>
      <c r="X672" s="804">
        <f t="shared" si="176"/>
        <v>1.2205674356543148</v>
      </c>
      <c r="Y672" s="766" t="s">
        <v>4072</v>
      </c>
      <c r="Z672" s="745">
        <f t="shared" si="177"/>
        <v>45.327102803738313</v>
      </c>
      <c r="AA672" s="678">
        <f t="shared" si="178"/>
        <v>17.579439252336446</v>
      </c>
      <c r="AB672" s="679">
        <v>9</v>
      </c>
      <c r="AC672" s="959">
        <v>8.56</v>
      </c>
      <c r="AD672" s="959">
        <v>1.41</v>
      </c>
      <c r="AE672" s="959">
        <v>2.78</v>
      </c>
      <c r="AF672" s="959">
        <v>11.36</v>
      </c>
      <c r="AG672" s="959">
        <v>29.9</v>
      </c>
      <c r="AH672" s="959">
        <v>33.300000000000004</v>
      </c>
      <c r="AI672" s="959">
        <v>8.129999999999999</v>
      </c>
      <c r="AJ672" s="959">
        <v>9.6</v>
      </c>
      <c r="AK672" s="959">
        <v>12.5</v>
      </c>
      <c r="AL672" s="969">
        <v>18550</v>
      </c>
      <c r="AM672" s="965">
        <v>0.70000000000000007</v>
      </c>
      <c r="AN672" s="959">
        <v>1.1000000000000001</v>
      </c>
      <c r="AO672" s="845">
        <f t="shared" si="179"/>
        <v>-3.2835761337445515</v>
      </c>
      <c r="AP672" s="846">
        <f t="shared" si="180"/>
        <v>14.295863118591894</v>
      </c>
      <c r="AQ672" s="680">
        <f t="shared" si="181"/>
        <v>197.9205187865023</v>
      </c>
      <c r="AR672" s="745">
        <f>INDEX(Historical!$C$7:$C$1452,MATCH(B672,Historical!$B$7:$B$1452,0))*IF(AH672="n/a",1.03,IF(AH672&lt;0,1.01,IF(AH672&gt;10,1.1,(1+AH672/100))))</f>
        <v>3.4265000000000003</v>
      </c>
      <c r="AS672" s="678">
        <f t="shared" si="182"/>
        <v>3.7050744500000001</v>
      </c>
      <c r="AT672" s="678">
        <f t="shared" si="187"/>
        <v>4.0755818950000009</v>
      </c>
      <c r="AU672" s="678">
        <f t="shared" si="187"/>
        <v>4.4831400845000013</v>
      </c>
      <c r="AV672" s="678">
        <f t="shared" si="187"/>
        <v>4.9314540929500019</v>
      </c>
      <c r="AW672" s="745">
        <f t="shared" si="184"/>
        <v>20.621750522450004</v>
      </c>
      <c r="AX672" s="854">
        <f t="shared" si="185"/>
        <v>13.703980942616962</v>
      </c>
      <c r="AY672" s="1090">
        <v>1.29</v>
      </c>
      <c r="AZ672" s="964">
        <v>6.38</v>
      </c>
      <c r="BA672" s="964">
        <v>-28.13</v>
      </c>
      <c r="BB672" s="964">
        <v>-8.09</v>
      </c>
      <c r="BC672" s="964">
        <v>-13.3</v>
      </c>
      <c r="BE672" s="701">
        <v>2010</v>
      </c>
      <c r="BF672" s="986" t="e">
        <f>#VALUE!</f>
        <v>#VALUE!</v>
      </c>
      <c r="BG672" s="972">
        <v>8.3000000000000007</v>
      </c>
    </row>
    <row r="673" spans="1:59" ht="11.25" customHeight="1" x14ac:dyDescent="0.2">
      <c r="A673" s="645" t="s">
        <v>779</v>
      </c>
      <c r="B673" s="651" t="s">
        <v>780</v>
      </c>
      <c r="C673" s="1080" t="s">
        <v>113</v>
      </c>
      <c r="D673" s="1080" t="s">
        <v>4410</v>
      </c>
      <c r="E673" s="835">
        <v>16</v>
      </c>
      <c r="F673" s="554">
        <v>200</v>
      </c>
      <c r="G673" s="554" t="s">
        <v>38</v>
      </c>
      <c r="H673" s="554" t="s">
        <v>107</v>
      </c>
      <c r="I673" s="966">
        <v>36.1</v>
      </c>
      <c r="J673" s="745">
        <f t="shared" si="172"/>
        <v>1.0337950138504155</v>
      </c>
      <c r="K673" s="975">
        <v>9.3299999999999994E-2</v>
      </c>
      <c r="L673" s="679">
        <v>4</v>
      </c>
      <c r="M673" s="736">
        <f t="shared" si="173"/>
        <v>0.37319999999999998</v>
      </c>
      <c r="N673" s="644" t="s">
        <v>229</v>
      </c>
      <c r="O673" s="842">
        <v>7.6700000000000004E-2</v>
      </c>
      <c r="P673" s="695">
        <v>43139</v>
      </c>
      <c r="Q673" s="695">
        <v>43168</v>
      </c>
      <c r="R673" s="736">
        <f t="shared" si="174"/>
        <v>21.642764015645358</v>
      </c>
      <c r="S673" s="802">
        <f>IF(INDEX(Historical!$D$7:$D$1452,MATCH(B673,Historical!$B$7:$B$1452,0))=0,"n/a",(INDEX(Historical!$C$7:$C$1452,MATCH(B673,Historical!$B$7:$B$1452,0))/INDEX(Historical!$D$7:$D$1452,MATCH(B673,Historical!$B$7:$B$1452,0))-1)*100)</f>
        <v>15.000000000000014</v>
      </c>
      <c r="T673" s="802">
        <f>IF(INDEX(Historical!$F$7:$F$1452,MATCH(B673,Historical!$B$7:$B$1452,0))=0,"n/a",((INDEX(Historical!$C$7:$C$1452,MATCH(B673,Historical!$B$7:$B$1452,0))/INDEX(Historical!$F$7:$F$1452,MATCH(B673,Historical!$B$7:$B$1452,0)))^(1/3)-1)*100)</f>
        <v>17.995813862247644</v>
      </c>
      <c r="U673" s="802">
        <f>IF(INDEX(Historical!$I$7:$I$1452,MATCH(B673,Historical!$B$7:$B$1452,0))=0,"n/a",((INDEX(Historical!$C$7:$C$1452,MATCH(B673,Historical!$B$7:$B$1452,0))/INDEX(Historical!$I$7:$I$1452,MATCH(B673,Historical!$B$7:$B$1452,0)))^(1/5)-1)*100)</f>
        <v>16.6110813080121</v>
      </c>
      <c r="V673" s="802">
        <f>IF(INDEX(Historical!$O$7:$O$1452,MATCH(B673,Historical!$B$7:$B$1452,0))=0,"n/a",((INDEX(Historical!$C$7:$C$1452,MATCH(B673,Historical!$B$7:$B$1452,0))/INDEX(Historical!$O$7:$O$1452,MATCH(B673,Historical!$B$7:$B$1452,0)))^(1/10)-1)*100)</f>
        <v>17.867854569209229</v>
      </c>
      <c r="W673" s="803">
        <f t="shared" si="175"/>
        <v>0.92966288950197395</v>
      </c>
      <c r="X673" s="804">
        <f t="shared" si="176"/>
        <v>1.4444418528706173</v>
      </c>
      <c r="Y673" s="1114" t="s">
        <v>4481</v>
      </c>
      <c r="Z673" s="745">
        <f t="shared" si="177"/>
        <v>54.086956521739125</v>
      </c>
      <c r="AA673" s="678">
        <f t="shared" si="178"/>
        <v>52.318840579710148</v>
      </c>
      <c r="AB673" s="679">
        <v>12</v>
      </c>
      <c r="AC673" s="959">
        <v>0.69</v>
      </c>
      <c r="AD673" s="959">
        <v>5.28</v>
      </c>
      <c r="AE673" s="959">
        <v>6.75</v>
      </c>
      <c r="AF673" s="959">
        <v>16.12</v>
      </c>
      <c r="AG673" s="959">
        <v>31.2</v>
      </c>
      <c r="AH673" s="959">
        <v>14.099999999999998</v>
      </c>
      <c r="AI673" s="959">
        <v>11.62</v>
      </c>
      <c r="AJ673" s="959">
        <v>11.5</v>
      </c>
      <c r="AK673" s="959">
        <v>9.9</v>
      </c>
      <c r="AL673" s="969">
        <v>12100</v>
      </c>
      <c r="AM673" s="964">
        <v>55.85</v>
      </c>
      <c r="AN673" s="959">
        <v>0</v>
      </c>
      <c r="AO673" s="845">
        <f t="shared" si="179"/>
        <v>-34.673964257847629</v>
      </c>
      <c r="AP673" s="846">
        <f t="shared" si="180"/>
        <v>17.644876321862515</v>
      </c>
      <c r="AQ673" s="680">
        <f t="shared" si="181"/>
        <v>512.23804743831374</v>
      </c>
      <c r="AR673" s="745">
        <f>INDEX(Historical!$C$7:$C$1452,MATCH(B673,Historical!$B$7:$B$1452,0))*IF(AH673="n/a",1.03,IF(AH673&lt;0,1.01,IF(AH673&gt;10,1.1,(1+AH673/100))))</f>
        <v>0.33733333333333337</v>
      </c>
      <c r="AS673" s="678">
        <f t="shared" si="182"/>
        <v>0.37106666666666677</v>
      </c>
      <c r="AT673" s="678">
        <f t="shared" si="187"/>
        <v>0.40780226666666675</v>
      </c>
      <c r="AU673" s="678">
        <f t="shared" si="187"/>
        <v>0.44817469106666674</v>
      </c>
      <c r="AV673" s="678">
        <f t="shared" si="187"/>
        <v>0.49254398548226674</v>
      </c>
      <c r="AW673" s="745">
        <f t="shared" si="184"/>
        <v>2.0569209432156006</v>
      </c>
      <c r="AX673" s="854">
        <f t="shared" si="185"/>
        <v>5.6978419479656521</v>
      </c>
      <c r="AY673" s="1090">
        <v>0.61</v>
      </c>
      <c r="AZ673" s="964">
        <v>21.39</v>
      </c>
      <c r="BA673" s="964">
        <v>-15.939999999999998</v>
      </c>
      <c r="BB673" s="964">
        <v>-6.97</v>
      </c>
      <c r="BC673" s="964">
        <v>-2.2200000000000002</v>
      </c>
      <c r="BE673" s="701">
        <v>2003</v>
      </c>
      <c r="BF673" s="986" t="e">
        <f>#VALUE!</f>
        <v>#VALUE!</v>
      </c>
      <c r="BG673" s="972">
        <v>19.900000000000002</v>
      </c>
    </row>
    <row r="674" spans="1:59" ht="11.25" customHeight="1" x14ac:dyDescent="0.2">
      <c r="A674" s="645" t="s">
        <v>781</v>
      </c>
      <c r="B674" s="651" t="s">
        <v>782</v>
      </c>
      <c r="C674" s="1080" t="s">
        <v>113</v>
      </c>
      <c r="D674" s="1080" t="s">
        <v>4449</v>
      </c>
      <c r="E674" s="835">
        <v>26</v>
      </c>
      <c r="F674" s="554">
        <v>113</v>
      </c>
      <c r="G674" s="554" t="s">
        <v>107</v>
      </c>
      <c r="H674" s="554" t="s">
        <v>107</v>
      </c>
      <c r="I674" s="959">
        <v>266.52</v>
      </c>
      <c r="J674" s="745">
        <f t="shared" si="172"/>
        <v>0.69413177247486124</v>
      </c>
      <c r="K674" s="974">
        <v>0.46250000000000002</v>
      </c>
      <c r="L674" s="679">
        <v>4</v>
      </c>
      <c r="M674" s="736">
        <f t="shared" si="173"/>
        <v>1.85</v>
      </c>
      <c r="N674" s="644" t="s">
        <v>226</v>
      </c>
      <c r="O674" s="839">
        <v>0.41249999999999998</v>
      </c>
      <c r="P674" s="958">
        <v>43473</v>
      </c>
      <c r="Q674" s="958">
        <v>43488</v>
      </c>
      <c r="R674" s="736">
        <f t="shared" si="174"/>
        <v>12.121212121212132</v>
      </c>
      <c r="S674" s="802">
        <f>IF(INDEX(Historical!$D$7:$D$1452,MATCH(B674,Historical!$B$7:$B$1452,0))=0,"n/a",(INDEX(Historical!$C$7:$C$1452,MATCH(B674,Historical!$B$7:$B$1452,0))/INDEX(Historical!$D$7:$D$1452,MATCH(B674,Historical!$B$7:$B$1452,0))-1)*100)</f>
        <v>16.666666666666675</v>
      </c>
      <c r="T674" s="802">
        <f>IF(INDEX(Historical!$F$7:$F$1452,MATCH(B674,Historical!$B$7:$B$1452,0))=0,"n/a",((INDEX(Historical!$C$7:$C$1452,MATCH(B674,Historical!$B$7:$B$1452,0))/INDEX(Historical!$F$7:$F$1452,MATCH(B674,Historical!$B$7:$B$1452,0)))^(1/3)-1)*100)</f>
        <v>20.507113208761485</v>
      </c>
      <c r="U674" s="802">
        <f>IF(INDEX(Historical!$I$7:$I$1452,MATCH(B674,Historical!$B$7:$B$1452,0))=0,"n/a",((INDEX(Historical!$C$7:$C$1452,MATCH(B674,Historical!$B$7:$B$1452,0))/INDEX(Historical!$I$7:$I$1452,MATCH(B674,Historical!$B$7:$B$1452,0)))^(1/5)-1)*100)</f>
        <v>20.54607361015719</v>
      </c>
      <c r="V674" s="802">
        <f>IF(INDEX(Historical!$O$7:$O$1452,MATCH(B674,Historical!$B$7:$B$1452,0))=0,"n/a",((INDEX(Historical!$C$7:$C$1452,MATCH(B674,Historical!$B$7:$B$1452,0))/INDEX(Historical!$O$7:$O$1452,MATCH(B674,Historical!$B$7:$B$1452,0)))^(1/10)-1)*100)</f>
        <v>18.3356140693278</v>
      </c>
      <c r="W674" s="803">
        <f t="shared" si="175"/>
        <v>1.1205555228459512</v>
      </c>
      <c r="X674" s="804">
        <f t="shared" si="176"/>
        <v>2.4171851306067285</v>
      </c>
      <c r="Y674" s="763"/>
      <c r="Z674" s="745">
        <f t="shared" si="177"/>
        <v>21.070615034168569</v>
      </c>
      <c r="AA674" s="678">
        <f t="shared" si="178"/>
        <v>30.355353075170843</v>
      </c>
      <c r="AB674" s="679">
        <v>12</v>
      </c>
      <c r="AC674" s="959">
        <v>8.7799999999999994</v>
      </c>
      <c r="AD674" s="959">
        <v>2.4700000000000002</v>
      </c>
      <c r="AE674" s="959">
        <v>5.71</v>
      </c>
      <c r="AF674" s="959">
        <v>3.65</v>
      </c>
      <c r="AG674" s="959">
        <v>15.7</v>
      </c>
      <c r="AH674" s="959">
        <v>13.700000000000001</v>
      </c>
      <c r="AI674" s="959">
        <v>4.5699999999999994</v>
      </c>
      <c r="AJ674" s="959">
        <v>8.5</v>
      </c>
      <c r="AK674" s="959">
        <v>12.3</v>
      </c>
      <c r="AL674" s="969">
        <v>28800</v>
      </c>
      <c r="AM674" s="964">
        <v>1.7999999999999998</v>
      </c>
      <c r="AN674" s="959">
        <v>0.69</v>
      </c>
      <c r="AO674" s="845">
        <f t="shared" si="179"/>
        <v>-9.1151476925387911</v>
      </c>
      <c r="AP674" s="846">
        <f t="shared" si="180"/>
        <v>21.240205382632052</v>
      </c>
      <c r="AQ674" s="680">
        <f t="shared" si="181"/>
        <v>121.90792757795701</v>
      </c>
      <c r="AR674" s="745">
        <f>INDEX(Historical!$C$7:$C$1452,MATCH(B674,Historical!$B$7:$B$1452,0))*IF(AH674="n/a",1.03,IF(AH674&lt;0,1.01,IF(AH674&gt;10,1.1,(1+AH674/100))))</f>
        <v>1.54</v>
      </c>
      <c r="AS674" s="678">
        <f t="shared" si="182"/>
        <v>1.6103780000000001</v>
      </c>
      <c r="AT674" s="678">
        <f t="shared" si="187"/>
        <v>1.7714158000000002</v>
      </c>
      <c r="AU674" s="678">
        <f t="shared" si="187"/>
        <v>1.9485573800000004</v>
      </c>
      <c r="AV674" s="678">
        <f t="shared" si="187"/>
        <v>2.1434131180000007</v>
      </c>
      <c r="AW674" s="745">
        <f t="shared" si="184"/>
        <v>9.0137642980000017</v>
      </c>
      <c r="AX674" s="854">
        <f t="shared" si="185"/>
        <v>3.3820217236980343</v>
      </c>
      <c r="AY674" s="1090">
        <v>1.1399999999999999</v>
      </c>
      <c r="AZ674" s="964">
        <v>8.52</v>
      </c>
      <c r="BA674" s="964">
        <v>-14.75</v>
      </c>
      <c r="BB674" s="964">
        <v>-5.38</v>
      </c>
      <c r="BC674" s="964">
        <v>-6.3</v>
      </c>
      <c r="BE674" s="701">
        <v>1994</v>
      </c>
      <c r="BF674" s="986" t="e">
        <f>#VALUE!</f>
        <v>#VALUE!</v>
      </c>
      <c r="BG674" s="972">
        <v>7.7</v>
      </c>
    </row>
    <row r="675" spans="1:59" ht="11.25" customHeight="1" x14ac:dyDescent="0.2">
      <c r="A675" s="566" t="s">
        <v>783</v>
      </c>
      <c r="B675" s="651" t="s">
        <v>784</v>
      </c>
      <c r="C675" s="1080" t="s">
        <v>248</v>
      </c>
      <c r="D675" s="1080" t="s">
        <v>4405</v>
      </c>
      <c r="E675" s="835">
        <v>24</v>
      </c>
      <c r="F675" s="554">
        <v>134</v>
      </c>
      <c r="G675" s="554" t="s">
        <v>107</v>
      </c>
      <c r="H675" s="554" t="s">
        <v>107</v>
      </c>
      <c r="I675" s="959">
        <v>83.2</v>
      </c>
      <c r="J675" s="745">
        <f t="shared" si="172"/>
        <v>1.0817307692307692</v>
      </c>
      <c r="K675" s="974">
        <v>0.22500000000000001</v>
      </c>
      <c r="L675" s="679">
        <v>4</v>
      </c>
      <c r="M675" s="736">
        <f t="shared" si="173"/>
        <v>0.9</v>
      </c>
      <c r="N675" s="644" t="s">
        <v>322</v>
      </c>
      <c r="O675" s="839">
        <v>0.16</v>
      </c>
      <c r="P675" s="958">
        <v>43175</v>
      </c>
      <c r="Q675" s="958">
        <v>43189</v>
      </c>
      <c r="R675" s="736">
        <f t="shared" si="174"/>
        <v>40.625</v>
      </c>
      <c r="S675" s="802">
        <f>IF(INDEX(Historical!$D$7:$D$1452,MATCH(B675,Historical!$B$7:$B$1452,0))=0,"n/a",(INDEX(Historical!$C$7:$C$1452,MATCH(B675,Historical!$B$7:$B$1452,0))/INDEX(Historical!$D$7:$D$1452,MATCH(B675,Historical!$B$7:$B$1452,0))-1)*100)</f>
        <v>18.518518518518512</v>
      </c>
      <c r="T675" s="802">
        <f>IF(INDEX(Historical!$F$7:$F$1452,MATCH(B675,Historical!$B$7:$B$1452,0))=0,"n/a",((INDEX(Historical!$C$7:$C$1452,MATCH(B675,Historical!$B$7:$B$1452,0))/INDEX(Historical!$F$7:$F$1452,MATCH(B675,Historical!$B$7:$B$1452,0)))^(1/3)-1)*100)</f>
        <v>16.960709528514649</v>
      </c>
      <c r="U675" s="802">
        <f>IF(INDEX(Historical!$I$7:$I$1452,MATCH(B675,Historical!$B$7:$B$1452,0))=0,"n/a",((INDEX(Historical!$C$7:$C$1452,MATCH(B675,Historical!$B$7:$B$1452,0))/INDEX(Historical!$I$7:$I$1452,MATCH(B675,Historical!$B$7:$B$1452,0)))^(1/5)-1)*100)</f>
        <v>17.978912471277987</v>
      </c>
      <c r="V675" s="802">
        <f>IF(INDEX(Historical!$O$7:$O$1452,MATCH(B675,Historical!$B$7:$B$1452,0))=0,"n/a",((INDEX(Historical!$C$7:$C$1452,MATCH(B675,Historical!$B$7:$B$1452,0))/INDEX(Historical!$O$7:$O$1452,MATCH(B675,Historical!$B$7:$B$1452,0)))^(1/10)-1)*100)</f>
        <v>23.911573250827132</v>
      </c>
      <c r="W675" s="803">
        <f t="shared" si="175"/>
        <v>0.75189165859908746</v>
      </c>
      <c r="X675" s="804">
        <f t="shared" si="176"/>
        <v>1.103000765109079</v>
      </c>
      <c r="Y675" s="759"/>
      <c r="Z675" s="745">
        <f t="shared" si="177"/>
        <v>21.176470588235293</v>
      </c>
      <c r="AA675" s="678">
        <f t="shared" si="178"/>
        <v>19.576470588235296</v>
      </c>
      <c r="AB675" s="679">
        <v>1</v>
      </c>
      <c r="AC675" s="959">
        <v>4.25</v>
      </c>
      <c r="AD675" s="959">
        <v>1.63</v>
      </c>
      <c r="AE675" s="959">
        <v>2.08</v>
      </c>
      <c r="AF675" s="959">
        <v>9.61</v>
      </c>
      <c r="AG675" s="959">
        <v>50.9</v>
      </c>
      <c r="AH675" s="959">
        <v>32.700000000000003</v>
      </c>
      <c r="AI675" s="959">
        <v>7.7399999999999993</v>
      </c>
      <c r="AJ675" s="959">
        <v>16.3</v>
      </c>
      <c r="AK675" s="959">
        <v>12.01</v>
      </c>
      <c r="AL675" s="969">
        <v>31110</v>
      </c>
      <c r="AM675" s="964">
        <v>0.2</v>
      </c>
      <c r="AN675" s="959">
        <v>0.12</v>
      </c>
      <c r="AO675" s="845">
        <f t="shared" si="179"/>
        <v>-0.51582734772653893</v>
      </c>
      <c r="AP675" s="846">
        <f t="shared" si="180"/>
        <v>19.060643240508757</v>
      </c>
      <c r="AQ675" s="680">
        <f t="shared" si="181"/>
        <v>189.15961171254816</v>
      </c>
      <c r="AR675" s="745">
        <f>INDEX(Historical!$C$7:$C$1452,MATCH(B675,Historical!$B$7:$B$1452,0))*IF(AH675="n/a",1.03,IF(AH675&lt;0,1.01,IF(AH675&gt;10,1.1,(1+AH675/100))))</f>
        <v>0.70400000000000007</v>
      </c>
      <c r="AS675" s="678">
        <f t="shared" si="182"/>
        <v>0.75848959999999999</v>
      </c>
      <c r="AT675" s="678">
        <f t="shared" si="187"/>
        <v>0.83433856000000006</v>
      </c>
      <c r="AU675" s="678">
        <f t="shared" si="187"/>
        <v>0.91777241600000015</v>
      </c>
      <c r="AV675" s="678">
        <f t="shared" si="187"/>
        <v>1.0095496576000003</v>
      </c>
      <c r="AW675" s="745">
        <f t="shared" si="184"/>
        <v>4.2241502336000005</v>
      </c>
      <c r="AX675" s="854">
        <f t="shared" si="185"/>
        <v>5.0771036461538461</v>
      </c>
      <c r="AY675" s="1090">
        <v>1.01</v>
      </c>
      <c r="AZ675" s="964">
        <v>12.8</v>
      </c>
      <c r="BA675" s="964">
        <v>-20.27</v>
      </c>
      <c r="BB675" s="964">
        <v>-6.8599999999999994</v>
      </c>
      <c r="BC675" s="964">
        <v>-4.7</v>
      </c>
      <c r="BE675" s="701">
        <v>1995</v>
      </c>
      <c r="BF675" s="986" t="e">
        <f>#VALUE!</f>
        <v>#VALUE!</v>
      </c>
      <c r="BG675" s="972">
        <v>26.700000000000003</v>
      </c>
    </row>
    <row r="676" spans="1:59" s="882" customFormat="1" ht="11.25" customHeight="1" x14ac:dyDescent="0.2">
      <c r="A676" s="861" t="s">
        <v>1627</v>
      </c>
      <c r="B676" s="890" t="s">
        <v>1628</v>
      </c>
      <c r="C676" s="1080" t="s">
        <v>248</v>
      </c>
      <c r="D676" s="1080" t="s">
        <v>4441</v>
      </c>
      <c r="E676" s="862">
        <v>8</v>
      </c>
      <c r="F676" s="554">
        <v>536</v>
      </c>
      <c r="G676" s="1179" t="s">
        <v>107</v>
      </c>
      <c r="H676" s="1179" t="s">
        <v>107</v>
      </c>
      <c r="I676" s="863">
        <v>97.79</v>
      </c>
      <c r="J676" s="864">
        <f t="shared" si="172"/>
        <v>2.8632784538296345</v>
      </c>
      <c r="K676" s="865">
        <v>0.7</v>
      </c>
      <c r="L676" s="866">
        <v>4</v>
      </c>
      <c r="M676" s="867">
        <f t="shared" si="173"/>
        <v>2.8</v>
      </c>
      <c r="N676" s="868" t="s">
        <v>930</v>
      </c>
      <c r="O676" s="869">
        <v>0.6</v>
      </c>
      <c r="P676" s="870">
        <v>43363</v>
      </c>
      <c r="Q676" s="870">
        <v>43384</v>
      </c>
      <c r="R676" s="867">
        <f t="shared" si="174"/>
        <v>16.666666666666664</v>
      </c>
      <c r="S676" s="802">
        <f>IF(INDEX(Historical!$D$7:$D$1452,MATCH(B676,Historical!$B$7:$B$1452,0))=0,"n/a",(INDEX(Historical!$C$7:$C$1452,MATCH(B676,Historical!$B$7:$B$1452,0))/INDEX(Historical!$D$7:$D$1452,MATCH(B676,Historical!$B$7:$B$1452,0))-1)*100)</f>
        <v>27.102803738317771</v>
      </c>
      <c r="T676" s="802">
        <f>IF(INDEX(Historical!$F$7:$F$1452,MATCH(B676,Historical!$B$7:$B$1452,0))=0,"n/a",((INDEX(Historical!$C$7:$C$1452,MATCH(B676,Historical!$B$7:$B$1452,0))/INDEX(Historical!$F$7:$F$1452,MATCH(B676,Historical!$B$7:$B$1452,0)))^(1/3)-1)*100)</f>
        <v>24.780567401032737</v>
      </c>
      <c r="U676" s="802">
        <f>IF(INDEX(Historical!$I$7:$I$1452,MATCH(B676,Historical!$B$7:$B$1452,0))=0,"n/a",((INDEX(Historical!$C$7:$C$1452,MATCH(B676,Historical!$B$7:$B$1452,0))/INDEX(Historical!$I$7:$I$1452,MATCH(B676,Historical!$B$7:$B$1452,0)))^(1/5)-1)*100)</f>
        <v>37.175381093971936</v>
      </c>
      <c r="V676" s="802">
        <f>IF(INDEX(Historical!$O$7:$O$1452,MATCH(B676,Historical!$B$7:$B$1452,0))=0,"n/a",((INDEX(Historical!$C$7:$C$1452,MATCH(B676,Historical!$B$7:$B$1452,0))/INDEX(Historical!$O$7:$O$1452,MATCH(B676,Historical!$B$7:$B$1452,0)))^(1/10)-1)*100)</f>
        <v>13.018071324347936</v>
      </c>
      <c r="W676" s="871">
        <f t="shared" si="175"/>
        <v>2.8556750203420798</v>
      </c>
      <c r="X676" s="872">
        <f t="shared" si="176"/>
        <v>0.25427757246218835</v>
      </c>
      <c r="Y676" s="887"/>
      <c r="Z676" s="864">
        <f t="shared" si="177"/>
        <v>33.2541567695962</v>
      </c>
      <c r="AA676" s="874">
        <f t="shared" si="178"/>
        <v>11.614014251781473</v>
      </c>
      <c r="AB676" s="866">
        <v>12</v>
      </c>
      <c r="AC676" s="875">
        <v>8.42</v>
      </c>
      <c r="AD676" s="875">
        <v>0.97</v>
      </c>
      <c r="AE676" s="875">
        <v>2.31</v>
      </c>
      <c r="AF676" s="875">
        <v>1.8</v>
      </c>
      <c r="AG676" s="875">
        <v>16.400000000000002</v>
      </c>
      <c r="AH676" s="875">
        <v>27</v>
      </c>
      <c r="AI676" s="875">
        <v>11.95</v>
      </c>
      <c r="AJ676" s="875">
        <v>146.19999999999999</v>
      </c>
      <c r="AK676" s="875">
        <v>12</v>
      </c>
      <c r="AL676" s="876">
        <v>21130</v>
      </c>
      <c r="AM676" s="877">
        <v>0.5</v>
      </c>
      <c r="AN676" s="875">
        <v>0.87</v>
      </c>
      <c r="AO676" s="878">
        <f t="shared" si="179"/>
        <v>28.424645296020099</v>
      </c>
      <c r="AP676" s="879">
        <f t="shared" si="180"/>
        <v>40.038659547801572</v>
      </c>
      <c r="AQ676" s="880">
        <f t="shared" si="181"/>
        <v>-3.6090699213604527</v>
      </c>
      <c r="AR676" s="745">
        <f>INDEX(Historical!$C$7:$C$1452,MATCH(B676,Historical!$B$7:$B$1452,0))*IF(AH676="n/a",1.03,IF(AH676&lt;0,1.01,IF(AH676&gt;10,1.1,(1+AH676/100))))</f>
        <v>2.2440000000000002</v>
      </c>
      <c r="AS676" s="874">
        <f t="shared" si="182"/>
        <v>2.4684000000000004</v>
      </c>
      <c r="AT676" s="874">
        <f t="shared" si="187"/>
        <v>2.7152400000000005</v>
      </c>
      <c r="AU676" s="874">
        <f t="shared" si="187"/>
        <v>2.9867640000000009</v>
      </c>
      <c r="AV676" s="874">
        <f t="shared" si="187"/>
        <v>3.285440400000001</v>
      </c>
      <c r="AW676" s="864">
        <f t="shared" si="184"/>
        <v>13.699844400000002</v>
      </c>
      <c r="AX676" s="881">
        <f t="shared" si="185"/>
        <v>14.009453318335208</v>
      </c>
      <c r="AY676" s="1091">
        <v>1.39</v>
      </c>
      <c r="AZ676" s="877">
        <v>9.2899999999999991</v>
      </c>
      <c r="BA676" s="877">
        <v>-27.91</v>
      </c>
      <c r="BB676" s="877">
        <v>-8.23</v>
      </c>
      <c r="BC676" s="877">
        <v>-13.29</v>
      </c>
      <c r="BD676" s="1007"/>
      <c r="BE676" s="701">
        <v>2011</v>
      </c>
      <c r="BF676" s="986" t="e">
        <f>#VALUE!</f>
        <v>#VALUE!</v>
      </c>
      <c r="BG676" s="938">
        <v>7.3</v>
      </c>
    </row>
    <row r="677" spans="1:59" ht="11.25" customHeight="1" x14ac:dyDescent="0.2">
      <c r="A677" s="645" t="s">
        <v>785</v>
      </c>
      <c r="B677" s="651" t="s">
        <v>786</v>
      </c>
      <c r="C677" s="1080" t="s">
        <v>124</v>
      </c>
      <c r="D677" s="1080" t="s">
        <v>4444</v>
      </c>
      <c r="E677" s="835">
        <v>18</v>
      </c>
      <c r="F677" s="554">
        <v>180</v>
      </c>
      <c r="G677" s="554" t="s">
        <v>107</v>
      </c>
      <c r="H677" s="554" t="s">
        <v>107</v>
      </c>
      <c r="I677" s="966">
        <v>85.65</v>
      </c>
      <c r="J677" s="745">
        <f t="shared" si="172"/>
        <v>1.237594862813777</v>
      </c>
      <c r="K677" s="968">
        <v>0.26500000000000001</v>
      </c>
      <c r="L677" s="679">
        <v>4</v>
      </c>
      <c r="M677" s="736">
        <f t="shared" si="173"/>
        <v>1.06</v>
      </c>
      <c r="N677" s="644" t="s">
        <v>429</v>
      </c>
      <c r="O677" s="838">
        <v>0.25</v>
      </c>
      <c r="P677" s="958">
        <v>43468</v>
      </c>
      <c r="Q677" s="958">
        <v>43483</v>
      </c>
      <c r="R677" s="736">
        <f t="shared" si="174"/>
        <v>6.0000000000000053</v>
      </c>
      <c r="S677" s="802">
        <f>IF(INDEX(Historical!$D$7:$D$1452,MATCH(B677,Historical!$B$7:$B$1452,0))=0,"n/a",(INDEX(Historical!$C$7:$C$1452,MATCH(B677,Historical!$B$7:$B$1452,0))/INDEX(Historical!$D$7:$D$1452,MATCH(B677,Historical!$B$7:$B$1452,0))-1)*100)</f>
        <v>4.3478260869565188</v>
      </c>
      <c r="T677" s="802">
        <f>IF(INDEX(Historical!$F$7:$F$1452,MATCH(B677,Historical!$B$7:$B$1452,0))=0,"n/a",((INDEX(Historical!$C$7:$C$1452,MATCH(B677,Historical!$B$7:$B$1452,0))/INDEX(Historical!$F$7:$F$1452,MATCH(B677,Historical!$B$7:$B$1452,0)))^(1/3)-1)*100)</f>
        <v>4.5515917149420382</v>
      </c>
      <c r="U677" s="802">
        <f>IF(INDEX(Historical!$I$7:$I$1452,MATCH(B677,Historical!$B$7:$B$1452,0))=0,"n/a",((INDEX(Historical!$C$7:$C$1452,MATCH(B677,Historical!$B$7:$B$1452,0))/INDEX(Historical!$I$7:$I$1452,MATCH(B677,Historical!$B$7:$B$1452,0)))^(1/5)-1)*100)</f>
        <v>9.8560543306117854</v>
      </c>
      <c r="V677" s="802">
        <f>IF(INDEX(Historical!$O$7:$O$1452,MATCH(B677,Historical!$B$7:$B$1452,0))=0,"n/a",((INDEX(Historical!$C$7:$C$1452,MATCH(B677,Historical!$B$7:$B$1452,0))/INDEX(Historical!$O$7:$O$1452,MATCH(B677,Historical!$B$7:$B$1452,0)))^(1/10)-1)*100)</f>
        <v>13.954056195486775</v>
      </c>
      <c r="W677" s="803">
        <f t="shared" si="175"/>
        <v>0.70632181729349597</v>
      </c>
      <c r="X677" s="804" t="str">
        <f t="shared" si="176"/>
        <v>n/a</v>
      </c>
      <c r="Y677" s="756"/>
      <c r="Z677" s="745" t="str">
        <f t="shared" si="177"/>
        <v>n/a</v>
      </c>
      <c r="AA677" s="678" t="str">
        <f t="shared" si="178"/>
        <v>n/a</v>
      </c>
      <c r="AB677" s="679">
        <v>6</v>
      </c>
      <c r="AC677" s="959">
        <v>-1.47</v>
      </c>
      <c r="AD677" s="959" t="s">
        <v>138</v>
      </c>
      <c r="AE677" s="959">
        <v>12.54</v>
      </c>
      <c r="AF677" s="959">
        <v>2.66</v>
      </c>
      <c r="AG677" s="959">
        <v>-5.8999999999999995</v>
      </c>
      <c r="AH677" s="961">
        <v>-181.20000000000002</v>
      </c>
      <c r="AI677" s="961">
        <v>36.870000000000005</v>
      </c>
      <c r="AJ677" s="959">
        <v>-25.900000000000002</v>
      </c>
      <c r="AK677" s="959">
        <v>34.300000000000004</v>
      </c>
      <c r="AL677" s="969">
        <v>5600</v>
      </c>
      <c r="AM677" s="964">
        <v>0.6</v>
      </c>
      <c r="AN677" s="959">
        <v>0.17</v>
      </c>
      <c r="AO677" s="845" t="str">
        <f t="shared" si="179"/>
        <v>n/a</v>
      </c>
      <c r="AP677" s="846">
        <f t="shared" si="180"/>
        <v>11.093649193425563</v>
      </c>
      <c r="AQ677" s="680" t="str">
        <f t="shared" si="181"/>
        <v>n/a</v>
      </c>
      <c r="AR677" s="745">
        <f>INDEX(Historical!$C$7:$C$1452,MATCH(B677,Historical!$B$7:$B$1452,0))*IF(AH677="n/a",1.03,IF(AH677&lt;0,1.01,IF(AH677&gt;10,1.1,(1+AH677/100))))</f>
        <v>0.96960000000000002</v>
      </c>
      <c r="AS677" s="678">
        <f t="shared" si="182"/>
        <v>1.0665600000000002</v>
      </c>
      <c r="AT677" s="678">
        <f t="shared" si="187"/>
        <v>1.1732160000000003</v>
      </c>
      <c r="AU677" s="678">
        <f t="shared" si="187"/>
        <v>1.2905376000000004</v>
      </c>
      <c r="AV677" s="678">
        <f t="shared" si="187"/>
        <v>1.4195913600000005</v>
      </c>
      <c r="AW677" s="745">
        <f t="shared" si="184"/>
        <v>5.9195049600000011</v>
      </c>
      <c r="AX677" s="854">
        <f t="shared" si="185"/>
        <v>6.9112725744308241</v>
      </c>
      <c r="AY677" s="1090">
        <v>0.13</v>
      </c>
      <c r="AZ677" s="964">
        <v>22.08</v>
      </c>
      <c r="BA677" s="964">
        <v>-13.07</v>
      </c>
      <c r="BB677" s="964">
        <v>11.559999999999999</v>
      </c>
      <c r="BC677" s="964">
        <v>3.16</v>
      </c>
      <c r="BE677" s="701">
        <v>2002</v>
      </c>
      <c r="BF677" s="986" t="e">
        <f>#VALUE!</f>
        <v>#VALUE!</v>
      </c>
      <c r="BG677" s="972">
        <v>-4.5999999999999996</v>
      </c>
    </row>
    <row r="678" spans="1:59" ht="11.25" customHeight="1" x14ac:dyDescent="0.2">
      <c r="A678" s="566" t="s">
        <v>330</v>
      </c>
      <c r="B678" s="651" t="s">
        <v>331</v>
      </c>
      <c r="C678" s="1080" t="s">
        <v>124</v>
      </c>
      <c r="D678" s="1080" t="s">
        <v>4256</v>
      </c>
      <c r="E678" s="835">
        <v>45</v>
      </c>
      <c r="F678" s="554">
        <v>51</v>
      </c>
      <c r="G678" s="554" t="s">
        <v>38</v>
      </c>
      <c r="H678" s="554" t="s">
        <v>38</v>
      </c>
      <c r="I678" s="959">
        <v>58.78</v>
      </c>
      <c r="J678" s="745">
        <f t="shared" si="172"/>
        <v>2.381762504253147</v>
      </c>
      <c r="K678" s="968">
        <v>0.35</v>
      </c>
      <c r="L678" s="679">
        <v>4</v>
      </c>
      <c r="M678" s="736">
        <f t="shared" si="173"/>
        <v>1.4</v>
      </c>
      <c r="N678" s="644" t="s">
        <v>162</v>
      </c>
      <c r="O678" s="838">
        <v>0.32</v>
      </c>
      <c r="P678" s="958">
        <v>43388</v>
      </c>
      <c r="Q678" s="958">
        <v>43404</v>
      </c>
      <c r="R678" s="736">
        <f t="shared" si="174"/>
        <v>9.3749999999999911</v>
      </c>
      <c r="S678" s="802">
        <f>IF(INDEX(Historical!$D$7:$D$1452,MATCH(B678,Historical!$B$7:$B$1452,0))=0,"n/a",(INDEX(Historical!$C$7:$C$1452,MATCH(B678,Historical!$B$7:$B$1452,0))/INDEX(Historical!$D$7:$D$1452,MATCH(B678,Historical!$B$7:$B$1452,0))-1)*100)</f>
        <v>8.4444444444444322</v>
      </c>
      <c r="T678" s="802">
        <f>IF(INDEX(Historical!$F$7:$F$1452,MATCH(B678,Historical!$B$7:$B$1452,0))=0,"n/a",((INDEX(Historical!$C$7:$C$1452,MATCH(B678,Historical!$B$7:$B$1452,0))/INDEX(Historical!$F$7:$F$1452,MATCH(B678,Historical!$B$7:$B$1452,0)))^(1/3)-1)*100)</f>
        <v>7.5749744635974059</v>
      </c>
      <c r="U678" s="802">
        <f>IF(INDEX(Historical!$I$7:$I$1452,MATCH(B678,Historical!$B$7:$B$1452,0))=0,"n/a",((INDEX(Historical!$C$7:$C$1452,MATCH(B678,Historical!$B$7:$B$1452,0))/INDEX(Historical!$I$7:$I$1452,MATCH(B678,Historical!$B$7:$B$1452,0)))^(1/5)-1)*100)</f>
        <v>6.9961413009644646</v>
      </c>
      <c r="V678" s="802">
        <f>IF(INDEX(Historical!$O$7:$O$1452,MATCH(B678,Historical!$B$7:$B$1452,0))=0,"n/a",((INDEX(Historical!$C$7:$C$1452,MATCH(B678,Historical!$B$7:$B$1452,0))/INDEX(Historical!$O$7:$O$1452,MATCH(B678,Historical!$B$7:$B$1452,0)))^(1/10)-1)*100)</f>
        <v>5.4885636365986645</v>
      </c>
      <c r="W678" s="803">
        <f t="shared" si="175"/>
        <v>1.2746761747122723</v>
      </c>
      <c r="X678" s="804">
        <f t="shared" si="176"/>
        <v>0.24986218932015941</v>
      </c>
      <c r="Y678" s="753"/>
      <c r="Z678" s="745">
        <f t="shared" si="177"/>
        <v>60.869565217391312</v>
      </c>
      <c r="AA678" s="678">
        <f t="shared" si="178"/>
        <v>25.556521739130439</v>
      </c>
      <c r="AB678" s="679">
        <v>5</v>
      </c>
      <c r="AC678" s="959">
        <v>2.2999999999999998</v>
      </c>
      <c r="AD678" s="959">
        <v>2.2999999999999998</v>
      </c>
      <c r="AE678" s="959">
        <v>1.5</v>
      </c>
      <c r="AF678" s="959">
        <v>4.8099999999999996</v>
      </c>
      <c r="AG678" s="959" t="s">
        <v>138</v>
      </c>
      <c r="AH678" s="959">
        <v>87.3</v>
      </c>
      <c r="AI678" s="959">
        <v>23.22</v>
      </c>
      <c r="AJ678" s="959">
        <v>28.000000000000004</v>
      </c>
      <c r="AK678" s="959">
        <v>11.129999999999999</v>
      </c>
      <c r="AL678" s="969">
        <v>8170</v>
      </c>
      <c r="AM678" s="964">
        <v>1.2</v>
      </c>
      <c r="AN678" s="959">
        <v>1.41</v>
      </c>
      <c r="AO678" s="845">
        <f t="shared" si="179"/>
        <v>-16.178617933912825</v>
      </c>
      <c r="AP678" s="846">
        <f t="shared" si="180"/>
        <v>9.3779038052176116</v>
      </c>
      <c r="AQ678" s="680">
        <f t="shared" si="181"/>
        <v>133.73952222764495</v>
      </c>
      <c r="AR678" s="745">
        <f>INDEX(Historical!$C$7:$C$1452,MATCH(B678,Historical!$B$7:$B$1452,0))*IF(AH678="n/a",1.03,IF(AH678&lt;0,1.01,IF(AH678&gt;10,1.1,(1+AH678/100))))</f>
        <v>1.3420000000000001</v>
      </c>
      <c r="AS678" s="678">
        <f t="shared" si="182"/>
        <v>1.4762000000000002</v>
      </c>
      <c r="AT678" s="678">
        <f t="shared" si="187"/>
        <v>1.6238200000000003</v>
      </c>
      <c r="AU678" s="678">
        <f t="shared" si="187"/>
        <v>1.7862020000000005</v>
      </c>
      <c r="AV678" s="678">
        <f t="shared" si="187"/>
        <v>1.9648222000000006</v>
      </c>
      <c r="AW678" s="745">
        <f t="shared" si="184"/>
        <v>8.193044200000001</v>
      </c>
      <c r="AX678" s="854">
        <f t="shared" si="185"/>
        <v>13.938489622320519</v>
      </c>
      <c r="AY678" s="1090">
        <v>1.25</v>
      </c>
      <c r="AZ678" s="964">
        <v>26.790000000000003</v>
      </c>
      <c r="BA678" s="964">
        <v>-13.719999999999999</v>
      </c>
      <c r="BB678" s="964">
        <v>-4.3999999999999995</v>
      </c>
      <c r="BC678" s="964">
        <v>1.3599999999999999</v>
      </c>
      <c r="BE678" s="701">
        <v>1975</v>
      </c>
      <c r="BF678" s="986" t="e">
        <f>#VALUE!</f>
        <v>#VALUE!</v>
      </c>
      <c r="BG678" s="972" t="s">
        <v>138</v>
      </c>
    </row>
    <row r="679" spans="1:59" ht="11.25" customHeight="1" x14ac:dyDescent="0.2">
      <c r="A679" s="645" t="s">
        <v>1629</v>
      </c>
      <c r="B679" s="651" t="s">
        <v>1630</v>
      </c>
      <c r="C679" s="1080" t="s">
        <v>248</v>
      </c>
      <c r="D679" s="1080" t="s">
        <v>4441</v>
      </c>
      <c r="E679" s="835">
        <v>6</v>
      </c>
      <c r="F679" s="554">
        <v>694</v>
      </c>
      <c r="G679" s="554" t="s">
        <v>107</v>
      </c>
      <c r="H679" s="554" t="s">
        <v>107</v>
      </c>
      <c r="I679" s="966">
        <v>22.73</v>
      </c>
      <c r="J679" s="745">
        <f t="shared" si="172"/>
        <v>1.9357677078750548</v>
      </c>
      <c r="K679" s="968">
        <v>0.11</v>
      </c>
      <c r="L679" s="679">
        <v>4</v>
      </c>
      <c r="M679" s="736">
        <f t="shared" si="173"/>
        <v>0.44</v>
      </c>
      <c r="N679" s="644" t="s">
        <v>613</v>
      </c>
      <c r="O679" s="838">
        <v>0.09</v>
      </c>
      <c r="P679" s="958">
        <v>43166</v>
      </c>
      <c r="Q679" s="958">
        <v>43181</v>
      </c>
      <c r="R679" s="736">
        <f t="shared" si="174"/>
        <v>22.222222222222225</v>
      </c>
      <c r="S679" s="802">
        <f>IF(INDEX(Historical!$D$7:$D$1452,MATCH(B679,Historical!$B$7:$B$1452,0))=0,"n/a",(INDEX(Historical!$C$7:$C$1452,MATCH(B679,Historical!$B$7:$B$1452,0))/INDEX(Historical!$D$7:$D$1452,MATCH(B679,Historical!$B$7:$B$1452,0))-1)*100)</f>
        <v>28.571428571428559</v>
      </c>
      <c r="T679" s="802">
        <f>IF(INDEX(Historical!$F$7:$F$1452,MATCH(B679,Historical!$B$7:$B$1452,0))=0,"n/a",((INDEX(Historical!$C$7:$C$1452,MATCH(B679,Historical!$B$7:$B$1452,0))/INDEX(Historical!$F$7:$F$1452,MATCH(B679,Historical!$B$7:$B$1452,0)))^(1/3)-1)*100)</f>
        <v>21.644039911467992</v>
      </c>
      <c r="U679" s="802" t="str">
        <f>IF(INDEX(Historical!$I$7:$I$1452,MATCH(B679,Historical!$B$7:$B$1452,0))=0,"n/a",((INDEX(Historical!$C$7:$C$1452,MATCH(B679,Historical!$B$7:$B$1452,0))/INDEX(Historical!$I$7:$I$1452,MATCH(B679,Historical!$B$7:$B$1452,0)))^(1/5)-1)*100)</f>
        <v>n/a</v>
      </c>
      <c r="V679" s="802" t="str">
        <f>IF(INDEX(Historical!$O$7:$O$1452,MATCH(B679,Historical!$B$7:$B$1452,0))=0,"n/a",((INDEX(Historical!$C$7:$C$1452,MATCH(B679,Historical!$B$7:$B$1452,0))/INDEX(Historical!$O$7:$O$1452,MATCH(B679,Historical!$B$7:$B$1452,0)))^(1/10)-1)*100)</f>
        <v>n/a</v>
      </c>
      <c r="W679" s="803" t="str">
        <f t="shared" si="175"/>
        <v>n/a</v>
      </c>
      <c r="X679" s="804" t="str">
        <f t="shared" si="176"/>
        <v>n/a</v>
      </c>
      <c r="Y679" s="756"/>
      <c r="Z679" s="745">
        <f t="shared" si="177"/>
        <v>35.772357723577237</v>
      </c>
      <c r="AA679" s="678">
        <f t="shared" si="178"/>
        <v>18.479674796747968</v>
      </c>
      <c r="AB679" s="679">
        <v>12</v>
      </c>
      <c r="AC679" s="959">
        <v>1.23</v>
      </c>
      <c r="AD679" s="959">
        <v>1.3</v>
      </c>
      <c r="AE679" s="959">
        <v>1.58</v>
      </c>
      <c r="AF679" s="959">
        <v>7.58</v>
      </c>
      <c r="AG679" s="959">
        <v>42.3</v>
      </c>
      <c r="AH679" s="959">
        <v>5.8000000000000007</v>
      </c>
      <c r="AI679" s="959">
        <v>6.9</v>
      </c>
      <c r="AJ679" s="959">
        <v>30.099999999999998</v>
      </c>
      <c r="AK679" s="959">
        <v>14.180000000000001</v>
      </c>
      <c r="AL679" s="969">
        <v>708.72</v>
      </c>
      <c r="AM679" s="964">
        <v>5</v>
      </c>
      <c r="AN679" s="959">
        <v>0.6</v>
      </c>
      <c r="AO679" s="845" t="str">
        <f t="shared" si="179"/>
        <v>n/a</v>
      </c>
      <c r="AP679" s="846" t="str">
        <f t="shared" si="180"/>
        <v>n/a</v>
      </c>
      <c r="AQ679" s="680">
        <f t="shared" si="181"/>
        <v>149.51146485290866</v>
      </c>
      <c r="AR679" s="745">
        <f>INDEX(Historical!$C$7:$C$1452,MATCH(B679,Historical!$B$7:$B$1452,0))*IF(AH679="n/a",1.03,IF(AH679&lt;0,1.01,IF(AH679&gt;10,1.1,(1+AH679/100))))</f>
        <v>0.38088</v>
      </c>
      <c r="AS679" s="678">
        <f t="shared" si="182"/>
        <v>0.40716071999999998</v>
      </c>
      <c r="AT679" s="678">
        <f t="shared" si="187"/>
        <v>0.44787679200000002</v>
      </c>
      <c r="AU679" s="678">
        <f t="shared" si="187"/>
        <v>0.49266447120000006</v>
      </c>
      <c r="AV679" s="678">
        <f t="shared" si="187"/>
        <v>0.54193091832000007</v>
      </c>
      <c r="AW679" s="745">
        <f t="shared" si="184"/>
        <v>2.2705129015200001</v>
      </c>
      <c r="AX679" s="854">
        <f t="shared" si="185"/>
        <v>9.9890580797184345</v>
      </c>
      <c r="AY679" s="1090">
        <v>0.57999999999999996</v>
      </c>
      <c r="AZ679" s="964">
        <v>9.2799999999999994</v>
      </c>
      <c r="BA679" s="964">
        <v>-33.050000000000004</v>
      </c>
      <c r="BB679" s="964">
        <v>-11.37</v>
      </c>
      <c r="BC679" s="964">
        <v>-17.66</v>
      </c>
      <c r="BE679" s="701">
        <v>2013</v>
      </c>
      <c r="BF679" s="986" t="e">
        <f>#VALUE!</f>
        <v>#VALUE!</v>
      </c>
      <c r="BG679" s="972">
        <v>15.4</v>
      </c>
    </row>
    <row r="680" spans="1:59" ht="11.25" customHeight="1" x14ac:dyDescent="0.2">
      <c r="A680" s="645" t="s">
        <v>787</v>
      </c>
      <c r="B680" s="651" t="s">
        <v>788</v>
      </c>
      <c r="C680" s="1080" t="s">
        <v>113</v>
      </c>
      <c r="D680" s="1080" t="s">
        <v>4445</v>
      </c>
      <c r="E680" s="835">
        <v>14</v>
      </c>
      <c r="F680" s="554">
        <v>270</v>
      </c>
      <c r="G680" s="554" t="s">
        <v>116</v>
      </c>
      <c r="H680" s="554" t="s">
        <v>116</v>
      </c>
      <c r="I680" s="966">
        <v>48.15</v>
      </c>
      <c r="J680" s="745">
        <f t="shared" si="172"/>
        <v>4.4859813084112155</v>
      </c>
      <c r="K680" s="968">
        <v>0.54</v>
      </c>
      <c r="L680" s="679">
        <v>4</v>
      </c>
      <c r="M680" s="736">
        <f t="shared" si="173"/>
        <v>2.16</v>
      </c>
      <c r="N680" s="644" t="s">
        <v>598</v>
      </c>
      <c r="O680" s="838">
        <v>0.52</v>
      </c>
      <c r="P680" s="958">
        <v>43329</v>
      </c>
      <c r="Q680" s="958">
        <v>43364</v>
      </c>
      <c r="R680" s="736">
        <f t="shared" si="174"/>
        <v>3.8461538461538494</v>
      </c>
      <c r="S680" s="802">
        <f>IF(INDEX(Historical!$D$7:$D$1452,MATCH(B680,Historical!$B$7:$B$1452,0))=0,"n/a",(INDEX(Historical!$C$7:$C$1452,MATCH(B680,Historical!$B$7:$B$1452,0))/INDEX(Historical!$D$7:$D$1452,MATCH(B680,Historical!$B$7:$B$1452,0))-1)*100)</f>
        <v>5.8823529411764719</v>
      </c>
      <c r="T680" s="802">
        <f>IF(INDEX(Historical!$F$7:$F$1452,MATCH(B680,Historical!$B$7:$B$1452,0))=0,"n/a",((INDEX(Historical!$C$7:$C$1452,MATCH(B680,Historical!$B$7:$B$1452,0))/INDEX(Historical!$F$7:$F$1452,MATCH(B680,Historical!$B$7:$B$1452,0)))^(1/3)-1)*100)</f>
        <v>8.2251144035929258</v>
      </c>
      <c r="U680" s="802">
        <f>IF(INDEX(Historical!$I$7:$I$1452,MATCH(B680,Historical!$B$7:$B$1452,0))=0,"n/a",((INDEX(Historical!$C$7:$C$1452,MATCH(B680,Historical!$B$7:$B$1452,0))/INDEX(Historical!$I$7:$I$1452,MATCH(B680,Historical!$B$7:$B$1452,0)))^(1/5)-1)*100)</f>
        <v>8.4471771197698544</v>
      </c>
      <c r="V680" s="802">
        <f>IF(INDEX(Historical!$O$7:$O$1452,MATCH(B680,Historical!$B$7:$B$1452,0))=0,"n/a",((INDEX(Historical!$C$7:$C$1452,MATCH(B680,Historical!$B$7:$B$1452,0))/INDEX(Historical!$O$7:$O$1452,MATCH(B680,Historical!$B$7:$B$1452,0)))^(1/10)-1)*100)</f>
        <v>7.9193502472868271</v>
      </c>
      <c r="W680" s="803">
        <f t="shared" si="175"/>
        <v>1.0666502750858711</v>
      </c>
      <c r="X680" s="804" t="str">
        <f t="shared" si="176"/>
        <v>n/a</v>
      </c>
      <c r="Y680" s="651" t="s">
        <v>4072</v>
      </c>
      <c r="Z680" s="745">
        <f t="shared" si="177"/>
        <v>53.598014888337467</v>
      </c>
      <c r="AA680" s="678">
        <f t="shared" si="178"/>
        <v>11.947890818858559</v>
      </c>
      <c r="AB680" s="679">
        <v>12</v>
      </c>
      <c r="AC680" s="959">
        <v>4.03</v>
      </c>
      <c r="AD680" s="959">
        <v>0.82</v>
      </c>
      <c r="AE680" s="959">
        <v>0.32</v>
      </c>
      <c r="AF680" s="959">
        <v>0.86</v>
      </c>
      <c r="AG680" s="959">
        <v>28.1</v>
      </c>
      <c r="AH680" s="959">
        <v>-35.4</v>
      </c>
      <c r="AI680" s="959">
        <v>5.89</v>
      </c>
      <c r="AJ680" s="959">
        <v>-4</v>
      </c>
      <c r="AK680" s="959">
        <v>14.610000000000001</v>
      </c>
      <c r="AL680" s="969">
        <v>2610</v>
      </c>
      <c r="AM680" s="964">
        <v>0.3</v>
      </c>
      <c r="AN680" s="959">
        <v>2.15</v>
      </c>
      <c r="AO680" s="845">
        <f t="shared" si="179"/>
        <v>0.98526760932251101</v>
      </c>
      <c r="AP680" s="846">
        <f t="shared" si="180"/>
        <v>12.93315842818107</v>
      </c>
      <c r="AQ680" s="680">
        <f t="shared" si="181"/>
        <v>-32.422271570785952</v>
      </c>
      <c r="AR680" s="745">
        <f>INDEX(Historical!$C$7:$C$1452,MATCH(B680,Historical!$B$7:$B$1452,0))*IF(AH680="n/a",1.03,IF(AH680&lt;0,1.01,IF(AH680&gt;10,1.1,(1+AH680/100))))</f>
        <v>1.8180000000000001</v>
      </c>
      <c r="AS680" s="678">
        <f t="shared" si="182"/>
        <v>1.9250802</v>
      </c>
      <c r="AT680" s="678">
        <f t="shared" si="187"/>
        <v>2.11758822</v>
      </c>
      <c r="AU680" s="678">
        <f t="shared" si="187"/>
        <v>2.3293470420000002</v>
      </c>
      <c r="AV680" s="678">
        <f t="shared" si="187"/>
        <v>2.5622817462000005</v>
      </c>
      <c r="AW680" s="745">
        <f t="shared" si="184"/>
        <v>10.7522972082</v>
      </c>
      <c r="AX680" s="854">
        <f t="shared" si="185"/>
        <v>22.330835323364486</v>
      </c>
      <c r="AY680" s="1090">
        <v>1.54</v>
      </c>
      <c r="AZ680" s="964">
        <v>7.48</v>
      </c>
      <c r="BA680" s="964">
        <v>-46.650000000000006</v>
      </c>
      <c r="BB680" s="964">
        <v>-11.75</v>
      </c>
      <c r="BC680" s="964">
        <v>-29.5</v>
      </c>
      <c r="BE680" s="701">
        <v>2005</v>
      </c>
      <c r="BF680" s="986" t="e">
        <f>#VALUE!</f>
        <v>#VALUE!</v>
      </c>
      <c r="BG680" s="972">
        <v>6.7</v>
      </c>
    </row>
    <row r="681" spans="1:59" ht="11.25" customHeight="1" x14ac:dyDescent="0.2">
      <c r="A681" s="645" t="s">
        <v>1631</v>
      </c>
      <c r="B681" s="651" t="s">
        <v>1632</v>
      </c>
      <c r="C681" s="1080" t="s">
        <v>4407</v>
      </c>
      <c r="D681" s="1080" t="s">
        <v>4408</v>
      </c>
      <c r="E681" s="835">
        <v>6</v>
      </c>
      <c r="F681" s="554">
        <v>711</v>
      </c>
      <c r="G681" s="554" t="s">
        <v>107</v>
      </c>
      <c r="H681" s="554" t="s">
        <v>107</v>
      </c>
      <c r="I681" s="966">
        <v>66.69</v>
      </c>
      <c r="J681" s="745">
        <f t="shared" si="172"/>
        <v>5.0982156245314139</v>
      </c>
      <c r="K681" s="968">
        <v>0.85</v>
      </c>
      <c r="L681" s="679">
        <v>4</v>
      </c>
      <c r="M681" s="736">
        <f t="shared" si="173"/>
        <v>3.4</v>
      </c>
      <c r="N681" s="644" t="s">
        <v>221</v>
      </c>
      <c r="O681" s="838">
        <v>0.8</v>
      </c>
      <c r="P681" s="958">
        <v>43188</v>
      </c>
      <c r="Q681" s="958">
        <v>43206</v>
      </c>
      <c r="R681" s="736">
        <f t="shared" si="174"/>
        <v>6.249999999999992</v>
      </c>
      <c r="S681" s="802">
        <f>IF(INDEX(Historical!$D$7:$D$1452,MATCH(B681,Historical!$B$7:$B$1452,0))=0,"n/a",(INDEX(Historical!$C$7:$C$1452,MATCH(B681,Historical!$B$7:$B$1452,0))/INDEX(Historical!$D$7:$D$1452,MATCH(B681,Historical!$B$7:$B$1452,0))-1)*100)</f>
        <v>6.7796610169491567</v>
      </c>
      <c r="T681" s="802">
        <f>IF(INDEX(Historical!$F$7:$F$1452,MATCH(B681,Historical!$B$7:$B$1452,0))=0,"n/a",((INDEX(Historical!$C$7:$C$1452,MATCH(B681,Historical!$B$7:$B$1452,0))/INDEX(Historical!$F$7:$F$1452,MATCH(B681,Historical!$B$7:$B$1452,0)))^(1/3)-1)*100)</f>
        <v>13.577079718345274</v>
      </c>
      <c r="U681" s="802" t="str">
        <f>IF(INDEX(Historical!$I$7:$I$1452,MATCH(B681,Historical!$B$7:$B$1452,0))=0,"n/a",((INDEX(Historical!$C$7:$C$1452,MATCH(B681,Historical!$B$7:$B$1452,0))/INDEX(Historical!$I$7:$I$1452,MATCH(B681,Historical!$B$7:$B$1452,0)))^(1/5)-1)*100)</f>
        <v>n/a</v>
      </c>
      <c r="V681" s="802" t="str">
        <f>IF(INDEX(Historical!$O$7:$O$1452,MATCH(B681,Historical!$B$7:$B$1452,0))=0,"n/a",((INDEX(Historical!$C$7:$C$1452,MATCH(B681,Historical!$B$7:$B$1452,0))/INDEX(Historical!$O$7:$O$1452,MATCH(B681,Historical!$B$7:$B$1452,0)))^(1/10)-1)*100)</f>
        <v>n/a</v>
      </c>
      <c r="W681" s="803" t="str">
        <f t="shared" si="175"/>
        <v>n/a</v>
      </c>
      <c r="X681" s="804" t="str">
        <f t="shared" si="176"/>
        <v>n/a</v>
      </c>
      <c r="Y681" s="759"/>
      <c r="Z681" s="745">
        <f t="shared" si="177"/>
        <v>99.706744868035173</v>
      </c>
      <c r="AA681" s="678">
        <f t="shared" si="178"/>
        <v>19.557184750733136</v>
      </c>
      <c r="AB681" s="679">
        <v>12</v>
      </c>
      <c r="AC681" s="959">
        <v>3.41</v>
      </c>
      <c r="AD681" s="959">
        <v>1.26</v>
      </c>
      <c r="AE681" s="959">
        <v>2.75</v>
      </c>
      <c r="AF681" s="959">
        <v>9.57</v>
      </c>
      <c r="AG681" s="959">
        <v>48.4</v>
      </c>
      <c r="AH681" s="959">
        <v>9.1</v>
      </c>
      <c r="AI681" s="959">
        <v>21.310000000000002</v>
      </c>
      <c r="AJ681" s="959">
        <v>51.800000000000004</v>
      </c>
      <c r="AK681" s="959">
        <v>15.509999999999998</v>
      </c>
      <c r="AL681" s="969">
        <v>3470</v>
      </c>
      <c r="AM681" s="964">
        <v>1.4000000000000001</v>
      </c>
      <c r="AN681" s="959">
        <v>0</v>
      </c>
      <c r="AO681" s="845" t="str">
        <f t="shared" si="179"/>
        <v>n/a</v>
      </c>
      <c r="AP681" s="846" t="str">
        <f t="shared" si="180"/>
        <v>n/a</v>
      </c>
      <c r="AQ681" s="680">
        <f t="shared" si="181"/>
        <v>188.41502354498041</v>
      </c>
      <c r="AR681" s="745">
        <f>INDEX(Historical!$C$7:$C$1452,MATCH(B681,Historical!$B$7:$B$1452,0))*IF(AH681="n/a",1.03,IF(AH681&lt;0,1.01,IF(AH681&gt;10,1.1,(1+AH681/100))))</f>
        <v>3.4366500000000002</v>
      </c>
      <c r="AS681" s="678">
        <f t="shared" si="182"/>
        <v>3.7803150000000003</v>
      </c>
      <c r="AT681" s="678">
        <f t="shared" si="187"/>
        <v>4.1583465000000004</v>
      </c>
      <c r="AU681" s="678">
        <f t="shared" si="187"/>
        <v>4.5741811500000011</v>
      </c>
      <c r="AV681" s="678">
        <f t="shared" si="187"/>
        <v>5.0315992650000014</v>
      </c>
      <c r="AW681" s="745">
        <f t="shared" si="184"/>
        <v>20.981091915000004</v>
      </c>
      <c r="AX681" s="854">
        <f t="shared" si="185"/>
        <v>31.460626653171396</v>
      </c>
      <c r="AY681" s="1090">
        <v>1.17</v>
      </c>
      <c r="AZ681" s="964">
        <v>3.62</v>
      </c>
      <c r="BA681" s="964">
        <v>-25.919999999999998</v>
      </c>
      <c r="BB681" s="964">
        <v>-9.4</v>
      </c>
      <c r="BC681" s="964">
        <v>-16.900000000000002</v>
      </c>
      <c r="BE681" s="701">
        <v>2013</v>
      </c>
      <c r="BF681" s="986" t="e">
        <f>#VALUE!</f>
        <v>#VALUE!</v>
      </c>
      <c r="BG681" s="972">
        <v>6.9</v>
      </c>
    </row>
    <row r="682" spans="1:59" ht="11.25" customHeight="1" x14ac:dyDescent="0.2">
      <c r="A682" s="645" t="s">
        <v>332</v>
      </c>
      <c r="B682" s="967" t="s">
        <v>333</v>
      </c>
      <c r="C682" s="1080" t="s">
        <v>109</v>
      </c>
      <c r="D682" s="1080" t="s">
        <v>4423</v>
      </c>
      <c r="E682" s="835">
        <v>45</v>
      </c>
      <c r="F682" s="554">
        <v>49</v>
      </c>
      <c r="G682" s="554" t="s">
        <v>38</v>
      </c>
      <c r="H682" s="554" t="s">
        <v>38</v>
      </c>
      <c r="I682" s="959">
        <v>169.94</v>
      </c>
      <c r="J682" s="745">
        <f t="shared" si="172"/>
        <v>1.1768859597505001</v>
      </c>
      <c r="K682" s="968">
        <v>0.5</v>
      </c>
      <c r="L682" s="679">
        <v>4</v>
      </c>
      <c r="M682" s="736">
        <f t="shared" si="173"/>
        <v>2</v>
      </c>
      <c r="N682" s="644" t="s">
        <v>112</v>
      </c>
      <c r="O682" s="838">
        <v>0.41</v>
      </c>
      <c r="P682" s="695">
        <v>43154</v>
      </c>
      <c r="Q682" s="695">
        <v>43171</v>
      </c>
      <c r="R682" s="736">
        <f t="shared" si="174"/>
        <v>21.951219512195131</v>
      </c>
      <c r="S682" s="802">
        <f>IF(INDEX(Historical!$D$7:$D$1452,MATCH(B682,Historical!$B$7:$B$1452,0))=0,"n/a",(INDEX(Historical!$C$7:$C$1452,MATCH(B682,Historical!$B$7:$B$1452,0))/INDEX(Historical!$D$7:$D$1452,MATCH(B682,Historical!$B$7:$B$1452,0))-1)*100)</f>
        <v>13.888888888888884</v>
      </c>
      <c r="T682" s="802">
        <f>IF(INDEX(Historical!$F$7:$F$1452,MATCH(B682,Historical!$B$7:$B$1452,0))=0,"n/a",((INDEX(Historical!$C$7:$C$1452,MATCH(B682,Historical!$B$7:$B$1452,0))/INDEX(Historical!$F$7:$F$1452,MATCH(B682,Historical!$B$7:$B$1452,0)))^(1/3)-1)*100)</f>
        <v>10.973904713454852</v>
      </c>
      <c r="U682" s="802">
        <f>IF(INDEX(Historical!$I$7:$I$1452,MATCH(B682,Historical!$B$7:$B$1452,0))=0,"n/a",((INDEX(Historical!$C$7:$C$1452,MATCH(B682,Historical!$B$7:$B$1452,0))/INDEX(Historical!$I$7:$I$1452,MATCH(B682,Historical!$B$7:$B$1452,0)))^(1/5)-1)*100)</f>
        <v>9.9635457832371941</v>
      </c>
      <c r="V682" s="802">
        <f>IF(INDEX(Historical!$O$7:$O$1452,MATCH(B682,Historical!$B$7:$B$1452,0))=0,"n/a",((INDEX(Historical!$C$7:$C$1452,MATCH(B682,Historical!$B$7:$B$1452,0))/INDEX(Historical!$O$7:$O$1452,MATCH(B682,Historical!$B$7:$B$1452,0)))^(1/10)-1)*100)</f>
        <v>7.1773462536293131</v>
      </c>
      <c r="W682" s="803">
        <f t="shared" si="175"/>
        <v>1.3881935510912553</v>
      </c>
      <c r="X682" s="804">
        <f t="shared" si="176"/>
        <v>0.43892272172851077</v>
      </c>
      <c r="Y682" s="766"/>
      <c r="Z682" s="745">
        <f t="shared" si="177"/>
        <v>27.397260273972602</v>
      </c>
      <c r="AA682" s="678">
        <f t="shared" si="178"/>
        <v>23.279452054794522</v>
      </c>
      <c r="AB682" s="679">
        <v>12</v>
      </c>
      <c r="AC682" s="959">
        <v>7.3</v>
      </c>
      <c r="AD682" s="959">
        <v>1.39</v>
      </c>
      <c r="AE682" s="959">
        <v>6.87</v>
      </c>
      <c r="AF682" s="962">
        <v>47.21</v>
      </c>
      <c r="AG682" s="961">
        <v>309.90000000000003</v>
      </c>
      <c r="AH682" s="959">
        <v>-20</v>
      </c>
      <c r="AI682" s="959">
        <v>9.25</v>
      </c>
      <c r="AJ682" s="959">
        <v>22.7</v>
      </c>
      <c r="AK682" s="959">
        <v>16.8</v>
      </c>
      <c r="AL682" s="969">
        <v>43330</v>
      </c>
      <c r="AM682" s="964">
        <v>0.1</v>
      </c>
      <c r="AN682" s="962">
        <v>4.05</v>
      </c>
      <c r="AO682" s="845">
        <f t="shared" si="179"/>
        <v>-12.139020311806828</v>
      </c>
      <c r="AP682" s="846">
        <f t="shared" si="180"/>
        <v>11.140431742987694</v>
      </c>
      <c r="AQ682" s="680">
        <f t="shared" si="181"/>
        <v>598.89529704045549</v>
      </c>
      <c r="AR682" s="745">
        <f>INDEX(Historical!$C$7:$C$1452,MATCH(B682,Historical!$B$7:$B$1452,0))*IF(AH682="n/a",1.03,IF(AH682&lt;0,1.01,IF(AH682&gt;10,1.1,(1+AH682/100))))</f>
        <v>1.6563999999999999</v>
      </c>
      <c r="AS682" s="678">
        <f t="shared" si="182"/>
        <v>1.8096169999999998</v>
      </c>
      <c r="AT682" s="678">
        <f t="shared" si="187"/>
        <v>1.9905786999999999</v>
      </c>
      <c r="AU682" s="678">
        <f t="shared" si="187"/>
        <v>2.1896365700000002</v>
      </c>
      <c r="AV682" s="678">
        <f t="shared" si="187"/>
        <v>2.4086002270000004</v>
      </c>
      <c r="AW682" s="745">
        <f t="shared" si="184"/>
        <v>10.054832497</v>
      </c>
      <c r="AX682" s="854">
        <f t="shared" si="185"/>
        <v>5.9166955966811807</v>
      </c>
      <c r="AY682" s="1090">
        <v>1.1100000000000001</v>
      </c>
      <c r="AZ682" s="964">
        <v>8.4599999999999991</v>
      </c>
      <c r="BA682" s="964">
        <v>-21.8</v>
      </c>
      <c r="BB682" s="964">
        <v>-3.84</v>
      </c>
      <c r="BC682" s="964">
        <v>-12.540000000000001</v>
      </c>
      <c r="BE682" s="701">
        <v>1974</v>
      </c>
      <c r="BF682" s="986" t="e">
        <f>#VALUE!</f>
        <v>#VALUE!</v>
      </c>
      <c r="BG682" s="972">
        <v>18.7</v>
      </c>
    </row>
    <row r="683" spans="1:59" ht="11.25" customHeight="1" x14ac:dyDescent="0.2">
      <c r="A683" s="645" t="s">
        <v>1633</v>
      </c>
      <c r="B683" s="651" t="s">
        <v>1634</v>
      </c>
      <c r="C683" s="1080" t="s">
        <v>109</v>
      </c>
      <c r="D683" s="1080" t="s">
        <v>4427</v>
      </c>
      <c r="E683" s="835">
        <v>6</v>
      </c>
      <c r="F683" s="554">
        <v>745</v>
      </c>
      <c r="G683" s="554" t="s">
        <v>116</v>
      </c>
      <c r="H683" s="554" t="s">
        <v>116</v>
      </c>
      <c r="I683" s="966">
        <v>37.840000000000003</v>
      </c>
      <c r="J683" s="745">
        <f t="shared" si="172"/>
        <v>2.8541226215644819</v>
      </c>
      <c r="K683" s="968">
        <v>0.27</v>
      </c>
      <c r="L683" s="679">
        <v>4</v>
      </c>
      <c r="M683" s="736">
        <f t="shared" si="173"/>
        <v>1.08</v>
      </c>
      <c r="N683" s="644" t="s">
        <v>170</v>
      </c>
      <c r="O683" s="838">
        <v>0.25</v>
      </c>
      <c r="P683" s="958">
        <v>43404</v>
      </c>
      <c r="Q683" s="958">
        <v>43419</v>
      </c>
      <c r="R683" s="736">
        <f t="shared" si="174"/>
        <v>8.0000000000000071</v>
      </c>
      <c r="S683" s="802">
        <f>IF(INDEX(Historical!$D$7:$D$1452,MATCH(B683,Historical!$B$7:$B$1452,0))=0,"n/a",(INDEX(Historical!$C$7:$C$1452,MATCH(B683,Historical!$B$7:$B$1452,0))/INDEX(Historical!$D$7:$D$1452,MATCH(B683,Historical!$B$7:$B$1452,0))-1)*100)</f>
        <v>6.4935064935065068</v>
      </c>
      <c r="T683" s="802">
        <f>IF(INDEX(Historical!$F$7:$F$1452,MATCH(B683,Historical!$B$7:$B$1452,0))=0,"n/a",((INDEX(Historical!$C$7:$C$1452,MATCH(B683,Historical!$B$7:$B$1452,0))/INDEX(Historical!$F$7:$F$1452,MATCH(B683,Historical!$B$7:$B$1452,0)))^(1/3)-1)*100)</f>
        <v>6.4392109888903093</v>
      </c>
      <c r="U683" s="802">
        <f>IF(INDEX(Historical!$I$7:$I$1452,MATCH(B683,Historical!$B$7:$B$1452,0))=0,"n/a",((INDEX(Historical!$C$7:$C$1452,MATCH(B683,Historical!$B$7:$B$1452,0))/INDEX(Historical!$I$7:$I$1452,MATCH(B683,Historical!$B$7:$B$1452,0)))^(1/5)-1)*100)</f>
        <v>6.4467779836540062</v>
      </c>
      <c r="V683" s="802">
        <f>IF(INDEX(Historical!$O$7:$O$1452,MATCH(B683,Historical!$B$7:$B$1452,0))=0,"n/a",((INDEX(Historical!$C$7:$C$1452,MATCH(B683,Historical!$B$7:$B$1452,0))/INDEX(Historical!$O$7:$O$1452,MATCH(B683,Historical!$B$7:$B$1452,0)))^(1/10)-1)*100)</f>
        <v>-3.7361425379558888</v>
      </c>
      <c r="W683" s="803" t="str">
        <f t="shared" si="175"/>
        <v>n/a</v>
      </c>
      <c r="X683" s="804">
        <f t="shared" si="176"/>
        <v>0.40292362397837539</v>
      </c>
      <c r="Y683" s="759" t="s">
        <v>4072</v>
      </c>
      <c r="Z683" s="745">
        <f t="shared" si="177"/>
        <v>37.370242214532873</v>
      </c>
      <c r="AA683" s="678">
        <f t="shared" si="178"/>
        <v>13.093425605536332</v>
      </c>
      <c r="AB683" s="679">
        <v>12</v>
      </c>
      <c r="AC683" s="959">
        <v>2.89</v>
      </c>
      <c r="AD683" s="959">
        <v>1.31</v>
      </c>
      <c r="AE683" s="959">
        <v>4.8099999999999996</v>
      </c>
      <c r="AF683" s="959">
        <v>1.43</v>
      </c>
      <c r="AG683" s="959">
        <v>9.7000000000000011</v>
      </c>
      <c r="AH683" s="959">
        <v>20.8</v>
      </c>
      <c r="AI683" s="959">
        <v>7.95</v>
      </c>
      <c r="AJ683" s="959">
        <v>16</v>
      </c>
      <c r="AK683" s="959">
        <v>10</v>
      </c>
      <c r="AL683" s="969">
        <v>1350</v>
      </c>
      <c r="AM683" s="964">
        <v>0.2</v>
      </c>
      <c r="AN683" s="959">
        <v>0.1</v>
      </c>
      <c r="AO683" s="845">
        <f t="shared" si="179"/>
        <v>-3.7925250003178448</v>
      </c>
      <c r="AP683" s="846">
        <f t="shared" si="180"/>
        <v>9.3009006052184873</v>
      </c>
      <c r="AQ683" s="680">
        <f t="shared" si="181"/>
        <v>-8.7771992051768883</v>
      </c>
      <c r="AR683" s="745">
        <f>INDEX(Historical!$C$7:$C$1452,MATCH(B683,Historical!$B$7:$B$1452,0))*IF(AH683="n/a",1.03,IF(AH683&lt;0,1.01,IF(AH683&gt;10,1.1,(1+AH683/100))))</f>
        <v>0.90200000000000014</v>
      </c>
      <c r="AS683" s="678">
        <f t="shared" si="182"/>
        <v>0.97370900000000005</v>
      </c>
      <c r="AT683" s="678">
        <f t="shared" si="187"/>
        <v>1.0710799000000002</v>
      </c>
      <c r="AU683" s="678">
        <f t="shared" si="187"/>
        <v>1.1781878900000002</v>
      </c>
      <c r="AV683" s="678">
        <f t="shared" si="187"/>
        <v>1.2960066790000004</v>
      </c>
      <c r="AW683" s="745">
        <f t="shared" si="184"/>
        <v>5.4209834690000012</v>
      </c>
      <c r="AX683" s="854">
        <f t="shared" si="185"/>
        <v>14.326066250000002</v>
      </c>
      <c r="AY683" s="1090">
        <v>0.79</v>
      </c>
      <c r="AZ683" s="964">
        <v>6.29</v>
      </c>
      <c r="BA683" s="964">
        <v>-20.79</v>
      </c>
      <c r="BB683" s="964">
        <v>-5.42</v>
      </c>
      <c r="BC683" s="964">
        <v>-11.93</v>
      </c>
      <c r="BE683" s="701">
        <v>2013</v>
      </c>
      <c r="BF683" s="986" t="e">
        <f>#VALUE!</f>
        <v>#VALUE!</v>
      </c>
      <c r="BG683" s="972">
        <v>1.2</v>
      </c>
    </row>
    <row r="684" spans="1:59" ht="11.25" customHeight="1" x14ac:dyDescent="0.2">
      <c r="A684" s="645" t="s">
        <v>1635</v>
      </c>
      <c r="B684" s="651" t="s">
        <v>1636</v>
      </c>
      <c r="C684" s="1080" t="s">
        <v>4407</v>
      </c>
      <c r="D684" s="1080" t="s">
        <v>4408</v>
      </c>
      <c r="E684" s="836">
        <v>8</v>
      </c>
      <c r="F684" s="554">
        <v>435</v>
      </c>
      <c r="G684" s="554" t="s">
        <v>107</v>
      </c>
      <c r="H684" s="554" t="s">
        <v>107</v>
      </c>
      <c r="I684" s="966">
        <v>16.48</v>
      </c>
      <c r="J684" s="745">
        <f t="shared" si="172"/>
        <v>10.922330097087379</v>
      </c>
      <c r="K684" s="968">
        <v>0.45</v>
      </c>
      <c r="L684" s="679">
        <v>4</v>
      </c>
      <c r="M684" s="736">
        <f t="shared" si="173"/>
        <v>1.8</v>
      </c>
      <c r="N684" s="644" t="s">
        <v>523</v>
      </c>
      <c r="O684" s="838">
        <v>0.43</v>
      </c>
      <c r="P684" s="960">
        <v>43053</v>
      </c>
      <c r="Q684" s="960">
        <v>43069</v>
      </c>
      <c r="R684" s="736">
        <f t="shared" si="174"/>
        <v>4.6511627906976782</v>
      </c>
      <c r="S684" s="802">
        <f>IF(INDEX(Historical!$D$7:$D$1452,MATCH(B684,Historical!$B$7:$B$1452,0))=0,"n/a",(INDEX(Historical!$C$7:$C$1452,MATCH(B684,Historical!$B$7:$B$1452,0))/INDEX(Historical!$D$7:$D$1452,MATCH(B684,Historical!$B$7:$B$1452,0))-1)*100)</f>
        <v>3.5928143712574911</v>
      </c>
      <c r="T684" s="802">
        <f>IF(INDEX(Historical!$F$7:$F$1452,MATCH(B684,Historical!$B$7:$B$1452,0))=0,"n/a",((INDEX(Historical!$C$7:$C$1452,MATCH(B684,Historical!$B$7:$B$1452,0))/INDEX(Historical!$F$7:$F$1452,MATCH(B684,Historical!$B$7:$B$1452,0)))^(1/3)-1)*100)</f>
        <v>4.638069497721875</v>
      </c>
      <c r="U684" s="802">
        <f>IF(INDEX(Historical!$I$7:$I$1452,MATCH(B684,Historical!$B$7:$B$1452,0))=0,"n/a",((INDEX(Historical!$C$7:$C$1452,MATCH(B684,Historical!$B$7:$B$1452,0))/INDEX(Historical!$I$7:$I$1452,MATCH(B684,Historical!$B$7:$B$1452,0)))^(1/5)-1)*100)</f>
        <v>5.5587975449417071</v>
      </c>
      <c r="V684" s="802" t="str">
        <f>IF(INDEX(Historical!$O$7:$O$1452,MATCH(B684,Historical!$B$7:$B$1452,0))=0,"n/a",((INDEX(Historical!$C$7:$C$1452,MATCH(B684,Historical!$B$7:$B$1452,0))/INDEX(Historical!$O$7:$O$1452,MATCH(B684,Historical!$B$7:$B$1452,0)))^(1/10)-1)*100)</f>
        <v>n/a</v>
      </c>
      <c r="W684" s="803" t="str">
        <f t="shared" si="175"/>
        <v>n/a</v>
      </c>
      <c r="X684" s="804">
        <f t="shared" si="176"/>
        <v>0.25499071307072052</v>
      </c>
      <c r="Y684" s="770" t="s">
        <v>4490</v>
      </c>
      <c r="Z684" s="745">
        <f t="shared" si="177"/>
        <v>82.568807339449535</v>
      </c>
      <c r="AA684" s="678">
        <f t="shared" si="178"/>
        <v>7.5596330275229358</v>
      </c>
      <c r="AB684" s="679">
        <v>12</v>
      </c>
      <c r="AC684" s="959">
        <v>2.1800000000000002</v>
      </c>
      <c r="AD684" s="959">
        <v>1.26</v>
      </c>
      <c r="AE684" s="959">
        <v>4.7699999999999996</v>
      </c>
      <c r="AF684" s="959">
        <v>0.87</v>
      </c>
      <c r="AG684" s="959">
        <v>11.5</v>
      </c>
      <c r="AH684" s="959">
        <v>52.800000000000004</v>
      </c>
      <c r="AI684" s="959">
        <v>-19.62</v>
      </c>
      <c r="AJ684" s="959">
        <v>21.8</v>
      </c>
      <c r="AK684" s="959">
        <v>6</v>
      </c>
      <c r="AL684" s="969">
        <v>3110</v>
      </c>
      <c r="AM684" s="964">
        <v>0.6</v>
      </c>
      <c r="AN684" s="959">
        <v>1</v>
      </c>
      <c r="AO684" s="845">
        <f t="shared" si="179"/>
        <v>8.9214946145061518</v>
      </c>
      <c r="AP684" s="846">
        <f t="shared" si="180"/>
        <v>16.481127642029087</v>
      </c>
      <c r="AQ684" s="680">
        <f t="shared" si="181"/>
        <v>-45.934686683830861</v>
      </c>
      <c r="AR684" s="745">
        <f>INDEX(Historical!$C$7:$C$1452,MATCH(B684,Historical!$B$7:$B$1452,0))*IF(AH684="n/a",1.03,IF(AH684&lt;0,1.01,IF(AH684&gt;10,1.1,(1+AH684/100))))</f>
        <v>1.903</v>
      </c>
      <c r="AS684" s="678">
        <f t="shared" si="182"/>
        <v>1.9220300000000001</v>
      </c>
      <c r="AT684" s="678">
        <f t="shared" si="187"/>
        <v>2.0373518000000002</v>
      </c>
      <c r="AU684" s="678">
        <f t="shared" si="187"/>
        <v>2.1595929080000005</v>
      </c>
      <c r="AV684" s="678">
        <f t="shared" si="187"/>
        <v>2.2891684824800005</v>
      </c>
      <c r="AW684" s="745">
        <f t="shared" si="184"/>
        <v>10.311143190480001</v>
      </c>
      <c r="AX684" s="854">
        <f t="shared" si="185"/>
        <v>62.567616447087381</v>
      </c>
      <c r="AY684" s="1090">
        <v>0.62</v>
      </c>
      <c r="AZ684" s="964">
        <v>4.97</v>
      </c>
      <c r="BA684" s="964">
        <v>-30.84</v>
      </c>
      <c r="BB684" s="964">
        <v>-16.46</v>
      </c>
      <c r="BC684" s="964">
        <v>-20.010000000000002</v>
      </c>
      <c r="BE684" s="701">
        <v>2012</v>
      </c>
      <c r="BF684" s="986" t="e">
        <f>#VALUE!</f>
        <v>#VALUE!</v>
      </c>
      <c r="BG684" s="972">
        <v>5.6000000000000005</v>
      </c>
    </row>
    <row r="685" spans="1:59" ht="11.25" customHeight="1" x14ac:dyDescent="0.2">
      <c r="A685" s="645" t="s">
        <v>1637</v>
      </c>
      <c r="B685" s="651" t="s">
        <v>1638</v>
      </c>
      <c r="C685" s="1080" t="s">
        <v>129</v>
      </c>
      <c r="D685" s="1080" t="s">
        <v>4415</v>
      </c>
      <c r="E685" s="836">
        <v>6</v>
      </c>
      <c r="F685" s="554">
        <v>669</v>
      </c>
      <c r="G685" s="554" t="s">
        <v>116</v>
      </c>
      <c r="H685" s="554" t="s">
        <v>116</v>
      </c>
      <c r="I685" s="966">
        <v>99.29</v>
      </c>
      <c r="J685" s="745">
        <f t="shared" si="172"/>
        <v>1.2891529862020346</v>
      </c>
      <c r="K685" s="968">
        <v>0.32</v>
      </c>
      <c r="L685" s="679">
        <v>4</v>
      </c>
      <c r="M685" s="736">
        <f t="shared" si="173"/>
        <v>1.28</v>
      </c>
      <c r="N685" s="644" t="s">
        <v>575</v>
      </c>
      <c r="O685" s="838">
        <v>0.24</v>
      </c>
      <c r="P685" s="960">
        <v>43010</v>
      </c>
      <c r="Q685" s="960">
        <v>43025</v>
      </c>
      <c r="R685" s="736">
        <f t="shared" si="174"/>
        <v>33.333333333333343</v>
      </c>
      <c r="S685" s="802">
        <f>IF(INDEX(Historical!$D$7:$D$1452,MATCH(B685,Historical!$B$7:$B$1452,0))=0,"n/a",(INDEX(Historical!$C$7:$C$1452,MATCH(B685,Historical!$B$7:$B$1452,0))/INDEX(Historical!$D$7:$D$1452,MATCH(B685,Historical!$B$7:$B$1452,0))-1)*100)</f>
        <v>15.555555555555568</v>
      </c>
      <c r="T685" s="802">
        <f>IF(INDEX(Historical!$F$7:$F$1452,MATCH(B685,Historical!$B$7:$B$1452,0))=0,"n/a",((INDEX(Historical!$C$7:$C$1452,MATCH(B685,Historical!$B$7:$B$1452,0))/INDEX(Historical!$F$7:$F$1452,MATCH(B685,Historical!$B$7:$B$1452,0)))^(1/3)-1)*100)</f>
        <v>8.2446637382673327</v>
      </c>
      <c r="U685" s="802">
        <f>IF(INDEX(Historical!$I$7:$I$1452,MATCH(B685,Historical!$B$7:$B$1452,0))=0,"n/a",((INDEX(Historical!$C$7:$C$1452,MATCH(B685,Historical!$B$7:$B$1452,0))/INDEX(Historical!$I$7:$I$1452,MATCH(B685,Historical!$B$7:$B$1452,0)))^(1/5)-1)*100)</f>
        <v>8.8691633250776114</v>
      </c>
      <c r="V685" s="802">
        <f>IF(INDEX(Historical!$O$7:$O$1452,MATCH(B685,Historical!$B$7:$B$1452,0))=0,"n/a",((INDEX(Historical!$C$7:$C$1452,MATCH(B685,Historical!$B$7:$B$1452,0))/INDEX(Historical!$O$7:$O$1452,MATCH(B685,Historical!$B$7:$B$1452,0)))^(1/10)-1)*100)</f>
        <v>7.5985288632311354</v>
      </c>
      <c r="W685" s="803">
        <f t="shared" si="175"/>
        <v>1.1672211140757793</v>
      </c>
      <c r="X685" s="804" t="str">
        <f t="shared" si="176"/>
        <v>n/a</v>
      </c>
      <c r="Y685" s="967" t="s">
        <v>4493</v>
      </c>
      <c r="Z685" s="745">
        <f t="shared" si="177"/>
        <v>128</v>
      </c>
      <c r="AA685" s="678">
        <f t="shared" si="178"/>
        <v>99.29</v>
      </c>
      <c r="AB685" s="679">
        <v>10</v>
      </c>
      <c r="AC685" s="959">
        <v>1</v>
      </c>
      <c r="AD685" s="959" t="s">
        <v>138</v>
      </c>
      <c r="AE685" s="959">
        <v>0.71</v>
      </c>
      <c r="AF685" s="959">
        <v>1.59</v>
      </c>
      <c r="AG685" s="959">
        <v>4.1000000000000005</v>
      </c>
      <c r="AH685" s="959">
        <v>-91.600000000000009</v>
      </c>
      <c r="AI685" s="959">
        <v>170.12</v>
      </c>
      <c r="AJ685" s="959">
        <v>-28.9</v>
      </c>
      <c r="AK685" s="959" t="s">
        <v>138</v>
      </c>
      <c r="AL685" s="969">
        <v>2290</v>
      </c>
      <c r="AM685" s="964">
        <v>5.0999999999999996</v>
      </c>
      <c r="AN685" s="959">
        <v>0</v>
      </c>
      <c r="AO685" s="845">
        <f t="shared" si="179"/>
        <v>-89.131683688720358</v>
      </c>
      <c r="AP685" s="846">
        <f t="shared" si="180"/>
        <v>10.158316311279647</v>
      </c>
      <c r="AQ685" s="680">
        <f t="shared" si="181"/>
        <v>164.88664242149574</v>
      </c>
      <c r="AR685" s="745">
        <f>INDEX(Historical!$C$7:$C$1452,MATCH(B685,Historical!$B$7:$B$1452,0))*IF(AH685="n/a",1.03,IF(AH685&lt;0,1.01,IF(AH685&gt;10,1.1,(1+AH685/100))))</f>
        <v>1.0504</v>
      </c>
      <c r="AS685" s="678">
        <f t="shared" si="182"/>
        <v>1.15544</v>
      </c>
      <c r="AT685" s="678">
        <f t="shared" si="187"/>
        <v>1.1901032</v>
      </c>
      <c r="AU685" s="678">
        <f t="shared" si="187"/>
        <v>1.225806296</v>
      </c>
      <c r="AV685" s="678">
        <f t="shared" si="187"/>
        <v>1.26258048488</v>
      </c>
      <c r="AW685" s="745">
        <f t="shared" si="184"/>
        <v>5.8843299808800005</v>
      </c>
      <c r="AX685" s="854">
        <f t="shared" si="185"/>
        <v>5.9264074739450097</v>
      </c>
      <c r="AY685" s="1090">
        <v>0.57999999999999996</v>
      </c>
      <c r="AZ685" s="964">
        <v>5.65</v>
      </c>
      <c r="BA685" s="964">
        <v>-30.209999999999997</v>
      </c>
      <c r="BB685" s="964">
        <v>-3.44</v>
      </c>
      <c r="BC685" s="964">
        <v>-6.0600000000000005</v>
      </c>
      <c r="BE685" s="701">
        <v>2014</v>
      </c>
      <c r="BF685" s="986" t="e">
        <f>#VALUE!</f>
        <v>#VALUE!</v>
      </c>
      <c r="BG685" s="972">
        <v>3.5000000000000004</v>
      </c>
    </row>
    <row r="686" spans="1:59" s="882" customFormat="1" ht="11.25" customHeight="1" x14ac:dyDescent="0.2">
      <c r="A686" s="861" t="s">
        <v>1639</v>
      </c>
      <c r="B686" s="890" t="s">
        <v>1640</v>
      </c>
      <c r="C686" s="1080" t="s">
        <v>109</v>
      </c>
      <c r="D686" s="1080" t="s">
        <v>4427</v>
      </c>
      <c r="E686" s="862">
        <v>8</v>
      </c>
      <c r="F686" s="554">
        <v>491</v>
      </c>
      <c r="G686" s="1179" t="s">
        <v>107</v>
      </c>
      <c r="H686" s="1179" t="s">
        <v>107</v>
      </c>
      <c r="I686" s="863">
        <v>31.34</v>
      </c>
      <c r="J686" s="864">
        <f t="shared" si="172"/>
        <v>3.5737077217613282</v>
      </c>
      <c r="K686" s="865">
        <v>0.28000000000000003</v>
      </c>
      <c r="L686" s="866">
        <v>4</v>
      </c>
      <c r="M686" s="867">
        <f t="shared" si="173"/>
        <v>1.1200000000000001</v>
      </c>
      <c r="N686" s="868" t="s">
        <v>978</v>
      </c>
      <c r="O686" s="869">
        <v>0.26</v>
      </c>
      <c r="P686" s="870">
        <v>43228</v>
      </c>
      <c r="Q686" s="870">
        <v>43236</v>
      </c>
      <c r="R686" s="867">
        <f t="shared" si="174"/>
        <v>7.6923076923076987</v>
      </c>
      <c r="S686" s="802">
        <f>IF(INDEX(Historical!$D$7:$D$1452,MATCH(B686,Historical!$B$7:$B$1452,0))=0,"n/a",(INDEX(Historical!$C$7:$C$1452,MATCH(B686,Historical!$B$7:$B$1452,0))/INDEX(Historical!$D$7:$D$1452,MATCH(B686,Historical!$B$7:$B$1452,0))-1)*100)</f>
        <v>6.1224489795918435</v>
      </c>
      <c r="T686" s="802">
        <f>IF(INDEX(Historical!$F$7:$F$1452,MATCH(B686,Historical!$B$7:$B$1452,0))=0,"n/a",((INDEX(Historical!$C$7:$C$1452,MATCH(B686,Historical!$B$7:$B$1452,0))/INDEX(Historical!$F$7:$F$1452,MATCH(B686,Historical!$B$7:$B$1452,0)))^(1/3)-1)*100)</f>
        <v>11.021370033491195</v>
      </c>
      <c r="U686" s="802">
        <f>IF(INDEX(Historical!$I$7:$I$1452,MATCH(B686,Historical!$B$7:$B$1452,0))=0,"n/a",((INDEX(Historical!$C$7:$C$1452,MATCH(B686,Historical!$B$7:$B$1452,0))/INDEX(Historical!$I$7:$I$1452,MATCH(B686,Historical!$B$7:$B$1452,0)))^(1/5)-1)*100)</f>
        <v>16.723531932969316</v>
      </c>
      <c r="V686" s="802">
        <f>IF(INDEX(Historical!$O$7:$O$1452,MATCH(B686,Historical!$B$7:$B$1452,0))=0,"n/a",((INDEX(Historical!$C$7:$C$1452,MATCH(B686,Historical!$B$7:$B$1452,0))/INDEX(Historical!$O$7:$O$1452,MATCH(B686,Historical!$B$7:$B$1452,0)))^(1/10)-1)*100)</f>
        <v>1.2335696945859898</v>
      </c>
      <c r="W686" s="871">
        <f t="shared" si="175"/>
        <v>13.557022360687988</v>
      </c>
      <c r="X686" s="872">
        <f t="shared" si="176"/>
        <v>1.608031916631665</v>
      </c>
      <c r="Y686" s="887"/>
      <c r="Z686" s="864">
        <f t="shared" si="177"/>
        <v>41.791044776119406</v>
      </c>
      <c r="AA686" s="874">
        <f t="shared" si="178"/>
        <v>11.694029850746269</v>
      </c>
      <c r="AB686" s="866">
        <v>12</v>
      </c>
      <c r="AC686" s="875">
        <v>2.68</v>
      </c>
      <c r="AD686" s="875">
        <v>1.03</v>
      </c>
      <c r="AE686" s="875">
        <v>3.94</v>
      </c>
      <c r="AF686" s="875">
        <v>1.07</v>
      </c>
      <c r="AG686" s="875">
        <v>9.1999999999999993</v>
      </c>
      <c r="AH686" s="875">
        <v>21.5</v>
      </c>
      <c r="AI686" s="875">
        <v>12.32</v>
      </c>
      <c r="AJ686" s="875">
        <v>10.4</v>
      </c>
      <c r="AK686" s="875">
        <v>11.4</v>
      </c>
      <c r="AL686" s="876">
        <v>1140</v>
      </c>
      <c r="AM686" s="877">
        <v>0.1</v>
      </c>
      <c r="AN686" s="875">
        <v>0.04</v>
      </c>
      <c r="AO686" s="878">
        <f t="shared" si="179"/>
        <v>8.6032098039843738</v>
      </c>
      <c r="AP686" s="879">
        <f t="shared" si="180"/>
        <v>20.297239654730642</v>
      </c>
      <c r="AQ686" s="880">
        <f t="shared" si="181"/>
        <v>-25.426808688678925</v>
      </c>
      <c r="AR686" s="745">
        <f>INDEX(Historical!$C$7:$C$1452,MATCH(B686,Historical!$B$7:$B$1452,0))*IF(AH686="n/a",1.03,IF(AH686&lt;0,1.01,IF(AH686&gt;10,1.1,(1+AH686/100))))</f>
        <v>1.1440000000000001</v>
      </c>
      <c r="AS686" s="874">
        <f t="shared" si="182"/>
        <v>1.2584000000000002</v>
      </c>
      <c r="AT686" s="874">
        <f t="shared" si="187"/>
        <v>1.3842400000000004</v>
      </c>
      <c r="AU686" s="874">
        <f t="shared" si="187"/>
        <v>1.5226640000000005</v>
      </c>
      <c r="AV686" s="874">
        <f t="shared" si="187"/>
        <v>1.6749304000000007</v>
      </c>
      <c r="AW686" s="864">
        <f t="shared" si="184"/>
        <v>6.9842344000000018</v>
      </c>
      <c r="AX686" s="881">
        <f t="shared" si="185"/>
        <v>22.285368219527765</v>
      </c>
      <c r="AY686" s="1091">
        <v>0.78</v>
      </c>
      <c r="AZ686" s="877">
        <v>4.91</v>
      </c>
      <c r="BA686" s="877">
        <v>-28.560000000000002</v>
      </c>
      <c r="BB686" s="877">
        <v>-9.51</v>
      </c>
      <c r="BC686" s="877">
        <v>-19.16</v>
      </c>
      <c r="BD686" s="1007"/>
      <c r="BE686" s="701">
        <v>2011</v>
      </c>
      <c r="BF686" s="986" t="e">
        <f>#VALUE!</f>
        <v>#VALUE!</v>
      </c>
      <c r="BG686" s="938">
        <v>1.0999999999999999</v>
      </c>
    </row>
    <row r="687" spans="1:59" ht="11.25" customHeight="1" x14ac:dyDescent="0.2">
      <c r="A687" s="645" t="s">
        <v>1845</v>
      </c>
      <c r="B687" s="651" t="s">
        <v>1846</v>
      </c>
      <c r="C687" s="1080" t="s">
        <v>4407</v>
      </c>
      <c r="D687" s="1080" t="s">
        <v>4408</v>
      </c>
      <c r="E687" s="835">
        <v>6</v>
      </c>
      <c r="F687" s="554">
        <v>771</v>
      </c>
      <c r="G687" s="554" t="s">
        <v>107</v>
      </c>
      <c r="H687" s="554" t="s">
        <v>107</v>
      </c>
      <c r="I687" s="966">
        <v>47.22</v>
      </c>
      <c r="J687" s="745">
        <f t="shared" si="172"/>
        <v>4.489623041084287</v>
      </c>
      <c r="K687" s="968">
        <v>0.53</v>
      </c>
      <c r="L687" s="679">
        <v>4</v>
      </c>
      <c r="M687" s="736">
        <f t="shared" si="173"/>
        <v>2.12</v>
      </c>
      <c r="N687" s="644" t="s">
        <v>162</v>
      </c>
      <c r="O687" s="838">
        <v>0.52</v>
      </c>
      <c r="P687" s="958">
        <v>43481</v>
      </c>
      <c r="Q687" s="958">
        <v>43496</v>
      </c>
      <c r="R687" s="736">
        <f t="shared" si="174"/>
        <v>1.9230769230769247</v>
      </c>
      <c r="S687" s="802">
        <f>IF(INDEX(Historical!$D$7:$D$1452,MATCH(B687,Historical!$B$7:$B$1452,0))=0,"n/a",(INDEX(Historical!$C$7:$C$1452,MATCH(B687,Historical!$B$7:$B$1452,0))/INDEX(Historical!$D$7:$D$1452,MATCH(B687,Historical!$B$7:$B$1452,0))-1)*100)</f>
        <v>10.869565217391308</v>
      </c>
      <c r="T687" s="802">
        <f>IF(INDEX(Historical!$F$7:$F$1452,MATCH(B687,Historical!$B$7:$B$1452,0))=0,"n/a",((INDEX(Historical!$C$7:$C$1452,MATCH(B687,Historical!$B$7:$B$1452,0))/INDEX(Historical!$F$7:$F$1452,MATCH(B687,Historical!$B$7:$B$1452,0)))^(1/3)-1)*100)</f>
        <v>9.3541299792876842</v>
      </c>
      <c r="U687" s="802">
        <f>IF(INDEX(Historical!$I$7:$I$1452,MATCH(B687,Historical!$B$7:$B$1452,0))=0,"n/a",((INDEX(Historical!$C$7:$C$1452,MATCH(B687,Historical!$B$7:$B$1452,0))/INDEX(Historical!$I$7:$I$1452,MATCH(B687,Historical!$B$7:$B$1452,0)))^(1/5)-1)*100)</f>
        <v>7.2145025900850923</v>
      </c>
      <c r="V687" s="802">
        <f>IF(INDEX(Historical!$O$7:$O$1452,MATCH(B687,Historical!$B$7:$B$1452,0))=0,"n/a",((INDEX(Historical!$C$7:$C$1452,MATCH(B687,Historical!$B$7:$B$1452,0))/INDEX(Historical!$O$7:$O$1452,MATCH(B687,Historical!$B$7:$B$1452,0)))^(1/10)-1)*100)</f>
        <v>1.429828251487919</v>
      </c>
      <c r="W687" s="803">
        <f t="shared" si="175"/>
        <v>5.0457127158996053</v>
      </c>
      <c r="X687" s="804">
        <f t="shared" si="176"/>
        <v>0.39209253206984201</v>
      </c>
      <c r="Y687" s="756"/>
      <c r="Z687" s="745">
        <f t="shared" si="177"/>
        <v>135.03184713375796</v>
      </c>
      <c r="AA687" s="678">
        <f t="shared" si="178"/>
        <v>30.076433121019107</v>
      </c>
      <c r="AB687" s="679">
        <v>12</v>
      </c>
      <c r="AC687" s="959">
        <v>1.57</v>
      </c>
      <c r="AD687" s="959">
        <v>3.95</v>
      </c>
      <c r="AE687" s="959">
        <v>4.92</v>
      </c>
      <c r="AF687" s="959">
        <v>6.33</v>
      </c>
      <c r="AG687" s="959">
        <v>22.2</v>
      </c>
      <c r="AH687" s="959">
        <v>7.1</v>
      </c>
      <c r="AI687" s="959" t="s">
        <v>138</v>
      </c>
      <c r="AJ687" s="959">
        <v>18.399999999999999</v>
      </c>
      <c r="AK687" s="959">
        <v>7.6</v>
      </c>
      <c r="AL687" s="969">
        <v>1110</v>
      </c>
      <c r="AM687" s="964">
        <v>0.2</v>
      </c>
      <c r="AN687" s="959">
        <v>6.06</v>
      </c>
      <c r="AO687" s="845">
        <f t="shared" si="179"/>
        <v>-18.372307489849728</v>
      </c>
      <c r="AP687" s="846">
        <f t="shared" si="180"/>
        <v>11.704125631169379</v>
      </c>
      <c r="AQ687" s="680">
        <f t="shared" si="181"/>
        <v>190.88663057475461</v>
      </c>
      <c r="AR687" s="745">
        <f>INDEX(Historical!$C$7:$C$1452,MATCH(B687,Historical!$B$7:$B$1452,0))*IF(AH687="n/a",1.03,IF(AH687&lt;0,1.01,IF(AH687&gt;10,1.1,(1+AH687/100))))</f>
        <v>2.1848399999999999</v>
      </c>
      <c r="AS687" s="678">
        <f t="shared" si="182"/>
        <v>2.2503851999999998</v>
      </c>
      <c r="AT687" s="678">
        <f t="shared" ref="AT687:AV706" si="188">IF($AK687="n/a",1.03*AS687,IF($AK687&lt;0,1.01*AS687,IF($AK687&gt;10,1.1*AS687,(1+$AK687/100)*AS687)))</f>
        <v>2.4214144751999997</v>
      </c>
      <c r="AU687" s="678">
        <f t="shared" si="188"/>
        <v>2.6054419753152001</v>
      </c>
      <c r="AV687" s="678">
        <f t="shared" si="188"/>
        <v>2.8034555654391555</v>
      </c>
      <c r="AW687" s="745">
        <f t="shared" si="184"/>
        <v>12.265537215954353</v>
      </c>
      <c r="AX687" s="854">
        <f t="shared" si="185"/>
        <v>25.975301177370508</v>
      </c>
      <c r="AY687" s="1090">
        <v>0.82</v>
      </c>
      <c r="AZ687" s="964">
        <v>3.8</v>
      </c>
      <c r="BA687" s="964">
        <v>-25.580000000000002</v>
      </c>
      <c r="BB687" s="964">
        <v>-7.46</v>
      </c>
      <c r="BC687" s="964">
        <v>-9.6</v>
      </c>
      <c r="BE687" s="701">
        <v>2014</v>
      </c>
      <c r="BF687" s="986" t="e">
        <f>#VALUE!</f>
        <v>#VALUE!</v>
      </c>
      <c r="BG687" s="972">
        <v>2.4</v>
      </c>
    </row>
    <row r="688" spans="1:59" ht="11.25" customHeight="1" x14ac:dyDescent="0.2">
      <c r="A688" s="645" t="s">
        <v>1641</v>
      </c>
      <c r="B688" s="651" t="s">
        <v>1642</v>
      </c>
      <c r="C688" s="1080" t="s">
        <v>109</v>
      </c>
      <c r="D688" s="1080" t="s">
        <v>4427</v>
      </c>
      <c r="E688" s="835">
        <v>6</v>
      </c>
      <c r="F688" s="554">
        <v>748</v>
      </c>
      <c r="G688" s="554" t="s">
        <v>107</v>
      </c>
      <c r="H688" s="554" t="s">
        <v>107</v>
      </c>
      <c r="I688" s="966">
        <v>16.45</v>
      </c>
      <c r="J688" s="745">
        <f t="shared" si="172"/>
        <v>2.0668693009118546</v>
      </c>
      <c r="K688" s="968">
        <v>8.5000000000000006E-2</v>
      </c>
      <c r="L688" s="679">
        <v>4</v>
      </c>
      <c r="M688" s="736">
        <f t="shared" si="173"/>
        <v>0.34</v>
      </c>
      <c r="N688" s="644" t="s">
        <v>1000</v>
      </c>
      <c r="O688" s="838">
        <v>0.08</v>
      </c>
      <c r="P688" s="958">
        <v>43412</v>
      </c>
      <c r="Q688" s="958">
        <v>43427</v>
      </c>
      <c r="R688" s="736">
        <f t="shared" si="174"/>
        <v>6.2500000000000053</v>
      </c>
      <c r="S688" s="802">
        <f>IF(INDEX(Historical!$D$7:$D$1452,MATCH(B688,Historical!$B$7:$B$1452,0))=0,"n/a",(INDEX(Historical!$C$7:$C$1452,MATCH(B688,Historical!$B$7:$B$1452,0))/INDEX(Historical!$D$7:$D$1452,MATCH(B688,Historical!$B$7:$B$1452,0))-1)*100)</f>
        <v>16.666666666666675</v>
      </c>
      <c r="T688" s="802">
        <f>IF(INDEX(Historical!$F$7:$F$1452,MATCH(B688,Historical!$B$7:$B$1452,0))=0,"n/a",((INDEX(Historical!$C$7:$C$1452,MATCH(B688,Historical!$B$7:$B$1452,0))/INDEX(Historical!$F$7:$F$1452,MATCH(B688,Historical!$B$7:$B$1452,0)))^(1/3)-1)*100)</f>
        <v>20.507113208761506</v>
      </c>
      <c r="U688" s="802" t="str">
        <f>IF(INDEX(Historical!$I$7:$I$1452,MATCH(B688,Historical!$B$7:$B$1452,0))=0,"n/a",((INDEX(Historical!$C$7:$C$1452,MATCH(B688,Historical!$B$7:$B$1452,0))/INDEX(Historical!$I$7:$I$1452,MATCH(B688,Historical!$B$7:$B$1452,0)))^(1/5)-1)*100)</f>
        <v>n/a</v>
      </c>
      <c r="V688" s="802">
        <f>IF(INDEX(Historical!$O$7:$O$1452,MATCH(B688,Historical!$B$7:$B$1452,0))=0,"n/a",((INDEX(Historical!$C$7:$C$1452,MATCH(B688,Historical!$B$7:$B$1452,0))/INDEX(Historical!$O$7:$O$1452,MATCH(B688,Historical!$B$7:$B$1452,0)))^(1/10)-1)*100)</f>
        <v>0.74383251323100197</v>
      </c>
      <c r="W688" s="803" t="str">
        <f t="shared" si="175"/>
        <v>n/a</v>
      </c>
      <c r="X688" s="804" t="str">
        <f t="shared" si="176"/>
        <v>n/a</v>
      </c>
      <c r="Y688" s="967" t="s">
        <v>4072</v>
      </c>
      <c r="Z688" s="745">
        <f t="shared" si="177"/>
        <v>25.185185185185183</v>
      </c>
      <c r="AA688" s="678">
        <f t="shared" si="178"/>
        <v>12.185185185185183</v>
      </c>
      <c r="AB688" s="679">
        <v>12</v>
      </c>
      <c r="AC688" s="959">
        <v>1.35</v>
      </c>
      <c r="AD688" s="959" t="s">
        <v>138</v>
      </c>
      <c r="AE688" s="959">
        <v>2.84</v>
      </c>
      <c r="AF688" s="959">
        <v>0.95</v>
      </c>
      <c r="AG688" s="959">
        <v>11.4</v>
      </c>
      <c r="AH688" s="959">
        <v>7.5</v>
      </c>
      <c r="AI688" s="959">
        <v>11.26</v>
      </c>
      <c r="AJ688" s="959">
        <v>5.8999999999999995</v>
      </c>
      <c r="AK688" s="959" t="s">
        <v>138</v>
      </c>
      <c r="AL688" s="969">
        <v>106.6</v>
      </c>
      <c r="AM688" s="964">
        <v>0.2</v>
      </c>
      <c r="AN688" s="959">
        <v>0.09</v>
      </c>
      <c r="AO688" s="845" t="str">
        <f t="shared" si="179"/>
        <v>n/a</v>
      </c>
      <c r="AP688" s="846" t="str">
        <f t="shared" si="180"/>
        <v>n/a</v>
      </c>
      <c r="AQ688" s="680">
        <f t="shared" si="181"/>
        <v>-28.272348657730419</v>
      </c>
      <c r="AR688" s="745">
        <f>INDEX(Historical!$C$7:$C$1452,MATCH(B688,Historical!$B$7:$B$1452,0))*IF(AH688="n/a",1.03,IF(AH688&lt;0,1.01,IF(AH688&gt;10,1.1,(1+AH688/100))))</f>
        <v>0.30099999999999999</v>
      </c>
      <c r="AS688" s="678">
        <f t="shared" si="182"/>
        <v>0.33110000000000001</v>
      </c>
      <c r="AT688" s="678">
        <f t="shared" si="188"/>
        <v>0.34103300000000003</v>
      </c>
      <c r="AU688" s="678">
        <f t="shared" si="188"/>
        <v>0.35126399000000003</v>
      </c>
      <c r="AV688" s="678">
        <f t="shared" si="188"/>
        <v>0.36180190970000004</v>
      </c>
      <c r="AW688" s="745">
        <f t="shared" si="184"/>
        <v>1.6861988997000001</v>
      </c>
      <c r="AX688" s="854">
        <f t="shared" si="185"/>
        <v>10.250449238297874</v>
      </c>
      <c r="AY688" s="1090">
        <v>0.77</v>
      </c>
      <c r="AZ688" s="964">
        <v>2.4899999999999998</v>
      </c>
      <c r="BA688" s="964">
        <v>-19.869999999999997</v>
      </c>
      <c r="BB688" s="964">
        <v>-8.2100000000000009</v>
      </c>
      <c r="BC688" s="964">
        <v>-13.950000000000001</v>
      </c>
      <c r="BE688" s="701">
        <v>2013</v>
      </c>
      <c r="BF688" s="986" t="e">
        <f>#VALUE!</f>
        <v>#VALUE!</v>
      </c>
      <c r="BG688" s="972">
        <v>1.3</v>
      </c>
    </row>
    <row r="689" spans="1:59" ht="11.25" customHeight="1" x14ac:dyDescent="0.2">
      <c r="A689" s="667" t="s">
        <v>1643</v>
      </c>
      <c r="B689" s="651" t="s">
        <v>1644</v>
      </c>
      <c r="C689" s="1080" t="s">
        <v>124</v>
      </c>
      <c r="D689" s="1080" t="s">
        <v>4454</v>
      </c>
      <c r="E689" s="835">
        <v>7</v>
      </c>
      <c r="F689" s="554">
        <v>652</v>
      </c>
      <c r="G689" s="554" t="s">
        <v>107</v>
      </c>
      <c r="H689" s="554" t="s">
        <v>107</v>
      </c>
      <c r="I689" s="966">
        <v>25.05</v>
      </c>
      <c r="J689" s="745">
        <f t="shared" si="172"/>
        <v>7.0259481037924152</v>
      </c>
      <c r="K689" s="968">
        <v>0.44</v>
      </c>
      <c r="L689" s="679">
        <v>4</v>
      </c>
      <c r="M689" s="736">
        <f t="shared" si="173"/>
        <v>1.76</v>
      </c>
      <c r="N689" s="644" t="s">
        <v>613</v>
      </c>
      <c r="O689" s="838">
        <v>0.43</v>
      </c>
      <c r="P689" s="958">
        <v>43433</v>
      </c>
      <c r="Q689" s="958">
        <v>43455</v>
      </c>
      <c r="R689" s="736">
        <f t="shared" si="174"/>
        <v>2.3255813953488391</v>
      </c>
      <c r="S689" s="802">
        <f>IF(INDEX(Historical!$D$7:$D$1452,MATCH(B689,Historical!$B$7:$B$1452,0))=0,"n/a",(INDEX(Historical!$C$7:$C$1452,MATCH(B689,Historical!$B$7:$B$1452,0))/INDEX(Historical!$D$7:$D$1452,MATCH(B689,Historical!$B$7:$B$1452,0))-1)*100)</f>
        <v>4.3209876543209846</v>
      </c>
      <c r="T689" s="802">
        <f>IF(INDEX(Historical!$F$7:$F$1452,MATCH(B689,Historical!$B$7:$B$1452,0))=0,"n/a",((INDEX(Historical!$C$7:$C$1452,MATCH(B689,Historical!$B$7:$B$1452,0))/INDEX(Historical!$F$7:$F$1452,MATCH(B689,Historical!$B$7:$B$1452,0)))^(1/3)-1)*100)</f>
        <v>4.9972560605794136</v>
      </c>
      <c r="U689" s="802">
        <f>IF(INDEX(Historical!$I$7:$I$1452,MATCH(B689,Historical!$B$7:$B$1452,0))=0,"n/a",((INDEX(Historical!$C$7:$C$1452,MATCH(B689,Historical!$B$7:$B$1452,0))/INDEX(Historical!$I$7:$I$1452,MATCH(B689,Historical!$B$7:$B$1452,0)))^(1/5)-1)*100)</f>
        <v>30.297126511170713</v>
      </c>
      <c r="V689" s="802">
        <f>IF(INDEX(Historical!$O$7:$O$1452,MATCH(B689,Historical!$B$7:$B$1452,0))=0,"n/a",((INDEX(Historical!$C$7:$C$1452,MATCH(B689,Historical!$B$7:$B$1452,0))/INDEX(Historical!$O$7:$O$1452,MATCH(B689,Historical!$B$7:$B$1452,0)))^(1/10)-1)*100)</f>
        <v>18.871172102213208</v>
      </c>
      <c r="W689" s="803">
        <f t="shared" si="175"/>
        <v>1.6054713690845663</v>
      </c>
      <c r="X689" s="804" t="str">
        <f t="shared" si="176"/>
        <v>n/a</v>
      </c>
      <c r="Y689" s="756"/>
      <c r="Z689" s="745">
        <f t="shared" si="177"/>
        <v>48.484848484848484</v>
      </c>
      <c r="AA689" s="678">
        <f t="shared" si="178"/>
        <v>6.9008264462809921</v>
      </c>
      <c r="AB689" s="679">
        <v>12</v>
      </c>
      <c r="AC689" s="959">
        <v>3.63</v>
      </c>
      <c r="AD689" s="959">
        <v>1.38</v>
      </c>
      <c r="AE689" s="959">
        <v>0.77</v>
      </c>
      <c r="AF689" s="959">
        <v>1.35</v>
      </c>
      <c r="AG689" s="959">
        <v>10.7</v>
      </c>
      <c r="AH689" s="959">
        <v>3.5000000000000004</v>
      </c>
      <c r="AI689" s="959">
        <v>6.08</v>
      </c>
      <c r="AJ689" s="959">
        <v>-3.2</v>
      </c>
      <c r="AK689" s="959">
        <v>5</v>
      </c>
      <c r="AL689" s="969">
        <v>787.32</v>
      </c>
      <c r="AM689" s="964">
        <v>0.2</v>
      </c>
      <c r="AN689" s="959">
        <v>1.1299999999999999</v>
      </c>
      <c r="AO689" s="845">
        <f t="shared" si="179"/>
        <v>30.422248168682135</v>
      </c>
      <c r="AP689" s="846">
        <f t="shared" si="180"/>
        <v>37.323074614963126</v>
      </c>
      <c r="AQ689" s="680">
        <f t="shared" si="181"/>
        <v>-35.653315021140408</v>
      </c>
      <c r="AR689" s="745">
        <f>INDEX(Historical!$C$7:$C$1452,MATCH(B689,Historical!$B$7:$B$1452,0))*IF(AH689="n/a",1.03,IF(AH689&lt;0,1.01,IF(AH689&gt;10,1.1,(1+AH689/100))))</f>
        <v>1.7491499999999998</v>
      </c>
      <c r="AS689" s="678">
        <f t="shared" si="182"/>
        <v>1.8554983199999997</v>
      </c>
      <c r="AT689" s="678">
        <f t="shared" si="188"/>
        <v>1.9482732359999997</v>
      </c>
      <c r="AU689" s="678">
        <f t="shared" si="188"/>
        <v>2.0456868977999996</v>
      </c>
      <c r="AV689" s="678">
        <f t="shared" si="188"/>
        <v>2.1479712426899997</v>
      </c>
      <c r="AW689" s="745">
        <f t="shared" si="184"/>
        <v>9.7465796964899987</v>
      </c>
      <c r="AX689" s="854">
        <f t="shared" si="185"/>
        <v>38.908501782395206</v>
      </c>
      <c r="AY689" s="1090">
        <v>1.29</v>
      </c>
      <c r="AZ689" s="964">
        <v>1.54</v>
      </c>
      <c r="BA689" s="964">
        <v>-47.88</v>
      </c>
      <c r="BB689" s="964">
        <v>-15.98</v>
      </c>
      <c r="BC689" s="964">
        <v>-34.72</v>
      </c>
      <c r="BE689" s="701">
        <v>2013</v>
      </c>
      <c r="BF689" s="986" t="e">
        <f>#VALUE!</f>
        <v>#VALUE!</v>
      </c>
      <c r="BG689" s="972">
        <v>3.9</v>
      </c>
    </row>
    <row r="690" spans="1:59" ht="11.25" customHeight="1" x14ac:dyDescent="0.2">
      <c r="A690" s="645" t="s">
        <v>1645</v>
      </c>
      <c r="B690" s="651" t="s">
        <v>1646</v>
      </c>
      <c r="C690" s="1080" t="s">
        <v>124</v>
      </c>
      <c r="D690" s="1080" t="s">
        <v>4256</v>
      </c>
      <c r="E690" s="835">
        <v>9</v>
      </c>
      <c r="F690" s="554">
        <v>387</v>
      </c>
      <c r="G690" s="554" t="s">
        <v>107</v>
      </c>
      <c r="H690" s="554" t="s">
        <v>107</v>
      </c>
      <c r="I690" s="966">
        <v>61.46</v>
      </c>
      <c r="J690" s="745">
        <f t="shared" si="172"/>
        <v>3.5795639440286369</v>
      </c>
      <c r="K690" s="968">
        <v>0.55000000000000004</v>
      </c>
      <c r="L690" s="679">
        <v>4</v>
      </c>
      <c r="M690" s="736">
        <f t="shared" si="173"/>
        <v>2.2000000000000002</v>
      </c>
      <c r="N690" s="644" t="s">
        <v>251</v>
      </c>
      <c r="O690" s="838">
        <v>0.53</v>
      </c>
      <c r="P690" s="958">
        <v>43336</v>
      </c>
      <c r="Q690" s="958">
        <v>43353</v>
      </c>
      <c r="R690" s="736">
        <f t="shared" si="174"/>
        <v>3.7735849056603805</v>
      </c>
      <c r="S690" s="802">
        <f>IF(INDEX(Historical!$D$7:$D$1452,MATCH(B690,Historical!$B$7:$B$1452,0))=0,"n/a",(INDEX(Historical!$C$7:$C$1452,MATCH(B690,Historical!$B$7:$B$1452,0))/INDEX(Historical!$D$7:$D$1452,MATCH(B690,Historical!$B$7:$B$1452,0))-1)*100)</f>
        <v>6.1855670103092786</v>
      </c>
      <c r="T690" s="802">
        <f>IF(INDEX(Historical!$F$7:$F$1452,MATCH(B690,Historical!$B$7:$B$1452,0))=0,"n/a",((INDEX(Historical!$C$7:$C$1452,MATCH(B690,Historical!$B$7:$B$1452,0))/INDEX(Historical!$F$7:$F$1452,MATCH(B690,Historical!$B$7:$B$1452,0)))^(1/3)-1)*100)</f>
        <v>5.0887648566700916</v>
      </c>
      <c r="U690" s="802">
        <f>IF(INDEX(Historical!$I$7:$I$1452,MATCH(B690,Historical!$B$7:$B$1452,0))=0,"n/a",((INDEX(Historical!$C$7:$C$1452,MATCH(B690,Historical!$B$7:$B$1452,0))/INDEX(Historical!$I$7:$I$1452,MATCH(B690,Historical!$B$7:$B$1452,0)))^(1/5)-1)*100)</f>
        <v>10.507420470859707</v>
      </c>
      <c r="V690" s="802">
        <f>IF(INDEX(Historical!$O$7:$O$1452,MATCH(B690,Historical!$B$7:$B$1452,0))=0,"n/a",((INDEX(Historical!$C$7:$C$1452,MATCH(B690,Historical!$B$7:$B$1452,0))/INDEX(Historical!$O$7:$O$1452,MATCH(B690,Historical!$B$7:$B$1452,0)))^(1/10)-1)*100)</f>
        <v>15.209879291582196</v>
      </c>
      <c r="W690" s="803">
        <f t="shared" si="175"/>
        <v>0.69082865612713751</v>
      </c>
      <c r="X690" s="804" t="str">
        <f t="shared" si="176"/>
        <v>n/a</v>
      </c>
      <c r="Y690" s="759"/>
      <c r="Z690" s="745">
        <f t="shared" si="177"/>
        <v>150.68493150684935</v>
      </c>
      <c r="AA690" s="678">
        <f t="shared" si="178"/>
        <v>42.095890410958908</v>
      </c>
      <c r="AB690" s="679">
        <v>9</v>
      </c>
      <c r="AC690" s="959">
        <v>1.46</v>
      </c>
      <c r="AD690" s="959">
        <v>4.63</v>
      </c>
      <c r="AE690" s="959">
        <v>1.29</v>
      </c>
      <c r="AF690" s="959">
        <v>9.59</v>
      </c>
      <c r="AG690" s="959">
        <v>13.600000000000001</v>
      </c>
      <c r="AH690" s="959">
        <v>-54.2</v>
      </c>
      <c r="AI690" s="959">
        <v>12.24</v>
      </c>
      <c r="AJ690" s="959">
        <v>-10</v>
      </c>
      <c r="AK690" s="959">
        <v>9.1</v>
      </c>
      <c r="AL690" s="969">
        <v>3440</v>
      </c>
      <c r="AM690" s="965">
        <v>28.799999999999997</v>
      </c>
      <c r="AN690" s="959">
        <v>5.69</v>
      </c>
      <c r="AO690" s="845">
        <f t="shared" si="179"/>
        <v>-28.008905996070567</v>
      </c>
      <c r="AP690" s="846">
        <f t="shared" si="180"/>
        <v>14.086984414888343</v>
      </c>
      <c r="AQ690" s="680">
        <f t="shared" si="181"/>
        <v>323.58238817710588</v>
      </c>
      <c r="AR690" s="745">
        <f>INDEX(Historical!$C$7:$C$1452,MATCH(B690,Historical!$B$7:$B$1452,0))*IF(AH690="n/a",1.03,IF(AH690&lt;0,1.01,IF(AH690&gt;10,1.1,(1+AH690/100))))</f>
        <v>2.0806</v>
      </c>
      <c r="AS690" s="678">
        <f t="shared" si="182"/>
        <v>2.2886600000000001</v>
      </c>
      <c r="AT690" s="678">
        <f t="shared" si="188"/>
        <v>2.4969280600000001</v>
      </c>
      <c r="AU690" s="678">
        <f t="shared" si="188"/>
        <v>2.7241485134599999</v>
      </c>
      <c r="AV690" s="678">
        <f t="shared" si="188"/>
        <v>2.97204602818486</v>
      </c>
      <c r="AW690" s="745">
        <f t="shared" si="184"/>
        <v>12.56238260164486</v>
      </c>
      <c r="AX690" s="854">
        <f t="shared" si="185"/>
        <v>20.439932641791181</v>
      </c>
      <c r="AY690" s="1090">
        <v>0.74</v>
      </c>
      <c r="AZ690" s="964">
        <v>6.04</v>
      </c>
      <c r="BA690" s="964">
        <v>-44.190000000000005</v>
      </c>
      <c r="BB690" s="964">
        <v>-12.21</v>
      </c>
      <c r="BC690" s="964">
        <v>-21.62</v>
      </c>
      <c r="BE690" s="701">
        <v>2010</v>
      </c>
      <c r="BF690" s="986" t="e">
        <f>#VALUE!</f>
        <v>#VALUE!</v>
      </c>
      <c r="BG690" s="972">
        <v>1.9</v>
      </c>
    </row>
    <row r="691" spans="1:59" ht="11.25" customHeight="1" x14ac:dyDescent="0.2">
      <c r="A691" s="645" t="s">
        <v>334</v>
      </c>
      <c r="B691" s="651" t="s">
        <v>335</v>
      </c>
      <c r="C691" s="1080" t="s">
        <v>109</v>
      </c>
      <c r="D691" s="1080" t="s">
        <v>4423</v>
      </c>
      <c r="E691" s="835">
        <v>28</v>
      </c>
      <c r="F691" s="554">
        <v>99</v>
      </c>
      <c r="G691" s="554" t="s">
        <v>107</v>
      </c>
      <c r="H691" s="554" t="s">
        <v>107</v>
      </c>
      <c r="I691" s="959">
        <v>46.2</v>
      </c>
      <c r="J691" s="745">
        <f t="shared" si="172"/>
        <v>1.4285714285714286</v>
      </c>
      <c r="K691" s="974">
        <v>0.33</v>
      </c>
      <c r="L691" s="679">
        <v>2</v>
      </c>
      <c r="M691" s="736">
        <f t="shared" si="173"/>
        <v>0.66</v>
      </c>
      <c r="N691" s="644" t="s">
        <v>336</v>
      </c>
      <c r="O691" s="839">
        <v>0.3</v>
      </c>
      <c r="P691" s="958">
        <v>43460</v>
      </c>
      <c r="Q691" s="958">
        <v>43473</v>
      </c>
      <c r="R691" s="736">
        <f t="shared" si="174"/>
        <v>10.000000000000009</v>
      </c>
      <c r="S691" s="802">
        <f>IF(INDEX(Historical!$D$7:$D$1452,MATCH(B691,Historical!$B$7:$B$1452,0))=0,"n/a",(INDEX(Historical!$C$7:$C$1452,MATCH(B691,Historical!$B$7:$B$1452,0))/INDEX(Historical!$D$7:$D$1452,MATCH(B691,Historical!$B$7:$B$1452,0))-1)*100)</f>
        <v>11.538461538461519</v>
      </c>
      <c r="T691" s="802">
        <f>IF(INDEX(Historical!$F$7:$F$1452,MATCH(B691,Historical!$B$7:$B$1452,0))=0,"n/a",((INDEX(Historical!$C$7:$C$1452,MATCH(B691,Historical!$B$7:$B$1452,0))/INDEX(Historical!$F$7:$F$1452,MATCH(B691,Historical!$B$7:$B$1452,0)))^(1/3)-1)*100)</f>
        <v>9.6457423731894245</v>
      </c>
      <c r="U691" s="802">
        <f>IF(INDEX(Historical!$I$7:$I$1452,MATCH(B691,Historical!$B$7:$B$1452,0))=0,"n/a",((INDEX(Historical!$C$7:$C$1452,MATCH(B691,Historical!$B$7:$B$1452,0))/INDEX(Historical!$I$7:$I$1452,MATCH(B691,Historical!$B$7:$B$1452,0)))^(1/5)-1)*100)</f>
        <v>14.093616842292779</v>
      </c>
      <c r="V691" s="802">
        <f>IF(INDEX(Historical!$O$7:$O$1452,MATCH(B691,Historical!$B$7:$B$1452,0))=0,"n/a",((INDEX(Historical!$C$7:$C$1452,MATCH(B691,Historical!$B$7:$B$1452,0))/INDEX(Historical!$O$7:$O$1452,MATCH(B691,Historical!$B$7:$B$1452,0)))^(1/10)-1)*100)</f>
        <v>16.131079786278924</v>
      </c>
      <c r="W691" s="803">
        <f t="shared" si="175"/>
        <v>0.87369333169381447</v>
      </c>
      <c r="X691" s="804">
        <f t="shared" si="176"/>
        <v>0.90926560272856638</v>
      </c>
      <c r="Y691" s="967"/>
      <c r="Z691" s="745">
        <f t="shared" si="177"/>
        <v>20.952380952380953</v>
      </c>
      <c r="AA691" s="678">
        <f t="shared" si="178"/>
        <v>14.666666666666668</v>
      </c>
      <c r="AB691" s="679">
        <v>12</v>
      </c>
      <c r="AC691" s="959">
        <v>3.15</v>
      </c>
      <c r="AD691" s="959">
        <v>1.22</v>
      </c>
      <c r="AE691" s="959">
        <v>4.5</v>
      </c>
      <c r="AF691" s="959">
        <v>4.43</v>
      </c>
      <c r="AG691" s="959">
        <v>32.4</v>
      </c>
      <c r="AH691" s="959">
        <v>19</v>
      </c>
      <c r="AI691" s="959">
        <v>3.66</v>
      </c>
      <c r="AJ691" s="959">
        <v>15.5</v>
      </c>
      <c r="AK691" s="959">
        <v>12</v>
      </c>
      <c r="AL691" s="969">
        <v>7330</v>
      </c>
      <c r="AM691" s="964">
        <v>7.0000000000000009</v>
      </c>
      <c r="AN691" s="959">
        <v>0</v>
      </c>
      <c r="AO691" s="845">
        <f t="shared" si="179"/>
        <v>0.85552160419753953</v>
      </c>
      <c r="AP691" s="846">
        <f t="shared" si="180"/>
        <v>15.522188270864207</v>
      </c>
      <c r="AQ691" s="680">
        <f t="shared" si="181"/>
        <v>69.932448452427806</v>
      </c>
      <c r="AR691" s="745">
        <f>INDEX(Historical!$C$7:$C$1452,MATCH(B691,Historical!$B$7:$B$1452,0))*IF(AH691="n/a",1.03,IF(AH691&lt;0,1.01,IF(AH691&gt;10,1.1,(1+AH691/100))))</f>
        <v>0.63800000000000001</v>
      </c>
      <c r="AS691" s="678">
        <f t="shared" si="182"/>
        <v>0.66135080000000002</v>
      </c>
      <c r="AT691" s="678">
        <f t="shared" si="188"/>
        <v>0.72748588000000003</v>
      </c>
      <c r="AU691" s="678">
        <f t="shared" si="188"/>
        <v>0.80023446800000009</v>
      </c>
      <c r="AV691" s="678">
        <f t="shared" si="188"/>
        <v>0.88025791480000015</v>
      </c>
      <c r="AW691" s="745">
        <f t="shared" si="184"/>
        <v>3.7073290628000004</v>
      </c>
      <c r="AX691" s="854">
        <f t="shared" si="185"/>
        <v>8.0245217809523819</v>
      </c>
      <c r="AY691" s="1090">
        <v>1.28</v>
      </c>
      <c r="AZ691" s="964">
        <v>9.3000000000000007</v>
      </c>
      <c r="BA691" s="964">
        <v>-41.03</v>
      </c>
      <c r="BB691" s="964">
        <v>-10.41</v>
      </c>
      <c r="BC691" s="964">
        <v>-24.65</v>
      </c>
      <c r="BE691" s="701">
        <v>1992</v>
      </c>
      <c r="BF691" s="986" t="e">
        <f>#VALUE!</f>
        <v>#VALUE!</v>
      </c>
      <c r="BG691" s="972">
        <v>27</v>
      </c>
    </row>
    <row r="692" spans="1:59" ht="11.25" customHeight="1" x14ac:dyDescent="0.2">
      <c r="A692" s="667" t="s">
        <v>3950</v>
      </c>
      <c r="B692" s="670" t="s">
        <v>3951</v>
      </c>
      <c r="C692" s="1080" t="s">
        <v>109</v>
      </c>
      <c r="D692" s="1080" t="s">
        <v>119</v>
      </c>
      <c r="E692" s="835">
        <v>5</v>
      </c>
      <c r="F692" s="554">
        <v>853</v>
      </c>
      <c r="G692" s="554" t="s">
        <v>107</v>
      </c>
      <c r="H692" s="554" t="s">
        <v>107</v>
      </c>
      <c r="I692" s="966">
        <v>60.94</v>
      </c>
      <c r="J692" s="745">
        <f t="shared" si="172"/>
        <v>1.3127666557269446</v>
      </c>
      <c r="K692" s="968">
        <v>0.2</v>
      </c>
      <c r="L692" s="679">
        <v>4</v>
      </c>
      <c r="M692" s="736">
        <f t="shared" si="173"/>
        <v>0.8</v>
      </c>
      <c r="N692" s="644" t="s">
        <v>4391</v>
      </c>
      <c r="O692" s="838">
        <v>0.18</v>
      </c>
      <c r="P692" s="958">
        <v>43418</v>
      </c>
      <c r="Q692" s="958">
        <v>43437</v>
      </c>
      <c r="R692" s="736">
        <f t="shared" si="174"/>
        <v>11.111111111111121</v>
      </c>
      <c r="S692" s="802">
        <f>IF(INDEX(Historical!$D$7:$D$1452,MATCH(B692,Historical!$B$7:$B$1452,0))=0,"n/a",(INDEX(Historical!$C$7:$C$1452,MATCH(B692,Historical!$B$7:$B$1452,0))/INDEX(Historical!$D$7:$D$1452,MATCH(B692,Historical!$B$7:$B$1452,0))-1)*100)</f>
        <v>8.196721311475418</v>
      </c>
      <c r="T692" s="802">
        <f>IF(INDEX(Historical!$F$7:$F$1452,MATCH(B692,Historical!$B$7:$B$1452,0))=0,"n/a",((INDEX(Historical!$C$7:$C$1452,MATCH(B692,Historical!$B$7:$B$1452,0))/INDEX(Historical!$F$7:$F$1452,MATCH(B692,Historical!$B$7:$B$1452,0)))^(1/3)-1)*100)</f>
        <v>7.5860646672289311</v>
      </c>
      <c r="U692" s="802">
        <f>IF(INDEX(Historical!$I$7:$I$1452,MATCH(B692,Historical!$B$7:$B$1452,0))=0,"n/a",((INDEX(Historical!$C$7:$C$1452,MATCH(B692,Historical!$B$7:$B$1452,0))/INDEX(Historical!$I$7:$I$1452,MATCH(B692,Historical!$B$7:$B$1452,0)))^(1/5)-1)*100)</f>
        <v>4.8837286784054301</v>
      </c>
      <c r="V692" s="802">
        <f>IF(INDEX(Historical!$O$7:$O$1452,MATCH(B692,Historical!$B$7:$B$1452,0))=0,"n/a",((INDEX(Historical!$C$7:$C$1452,MATCH(B692,Historical!$B$7:$B$1452,0))/INDEX(Historical!$O$7:$O$1452,MATCH(B692,Historical!$B$7:$B$1452,0)))^(1/10)-1)*100)</f>
        <v>4.1379743992410623</v>
      </c>
      <c r="W692" s="803">
        <f t="shared" si="175"/>
        <v>1.1802220621038992</v>
      </c>
      <c r="X692" s="804">
        <f t="shared" si="176"/>
        <v>0.13490963200015002</v>
      </c>
      <c r="Y692" s="756"/>
      <c r="Z692" s="745">
        <f t="shared" si="177"/>
        <v>25.974025974025977</v>
      </c>
      <c r="AA692" s="678">
        <f t="shared" si="178"/>
        <v>19.785714285714285</v>
      </c>
      <c r="AB692" s="679">
        <v>12</v>
      </c>
      <c r="AC692" s="959">
        <v>3.08</v>
      </c>
      <c r="AD692" s="959">
        <v>1.62</v>
      </c>
      <c r="AE692" s="959">
        <v>1.44</v>
      </c>
      <c r="AF692" s="959">
        <v>2.0699999999999998</v>
      </c>
      <c r="AG692" s="959">
        <v>9.6</v>
      </c>
      <c r="AH692" s="959">
        <v>18</v>
      </c>
      <c r="AI692" s="959">
        <v>18.420000000000002</v>
      </c>
      <c r="AJ692" s="959">
        <v>36.199999999999996</v>
      </c>
      <c r="AK692" s="959">
        <v>12.26</v>
      </c>
      <c r="AL692" s="969">
        <v>3730</v>
      </c>
      <c r="AM692" s="964">
        <v>1.4000000000000001</v>
      </c>
      <c r="AN692" s="959">
        <v>0</v>
      </c>
      <c r="AO692" s="845">
        <f t="shared" si="179"/>
        <v>-13.589218951581909</v>
      </c>
      <c r="AP692" s="846">
        <f t="shared" si="180"/>
        <v>6.1964953341323747</v>
      </c>
      <c r="AQ692" s="680">
        <f t="shared" si="181"/>
        <v>34.917964492713651</v>
      </c>
      <c r="AR692" s="745">
        <f>INDEX(Historical!$C$7:$C$1452,MATCH(B692,Historical!$B$7:$B$1452,0))*IF(AH692="n/a",1.03,IF(AH692&lt;0,1.01,IF(AH692&gt;10,1.1,(1+AH692/100))))</f>
        <v>0.72600000000000009</v>
      </c>
      <c r="AS692" s="678">
        <f t="shared" si="182"/>
        <v>0.7986000000000002</v>
      </c>
      <c r="AT692" s="678">
        <f t="shared" si="188"/>
        <v>0.87846000000000024</v>
      </c>
      <c r="AU692" s="678">
        <f t="shared" si="188"/>
        <v>0.96630600000000033</v>
      </c>
      <c r="AV692" s="678">
        <f t="shared" si="188"/>
        <v>1.0629366000000005</v>
      </c>
      <c r="AW692" s="745">
        <f t="shared" si="184"/>
        <v>4.4323026000000016</v>
      </c>
      <c r="AX692" s="854">
        <f t="shared" si="185"/>
        <v>7.2732238267148048</v>
      </c>
      <c r="AY692" s="1090">
        <v>1.07</v>
      </c>
      <c r="AZ692" s="964">
        <v>13.8</v>
      </c>
      <c r="BA692" s="964">
        <v>-9.27</v>
      </c>
      <c r="BB692" s="964">
        <v>-2.92</v>
      </c>
      <c r="BC692" s="964">
        <v>0.66</v>
      </c>
      <c r="BE692" s="701">
        <v>2014</v>
      </c>
      <c r="BF692" s="986" t="e">
        <f>#VALUE!</f>
        <v>#VALUE!</v>
      </c>
      <c r="BG692" s="972">
        <v>2.1</v>
      </c>
    </row>
    <row r="693" spans="1:59" ht="11.25" customHeight="1" x14ac:dyDescent="0.2">
      <c r="A693" s="645" t="s">
        <v>789</v>
      </c>
      <c r="B693" s="651" t="s">
        <v>790</v>
      </c>
      <c r="C693" s="1080" t="s">
        <v>132</v>
      </c>
      <c r="D693" s="1080" t="s">
        <v>4416</v>
      </c>
      <c r="E693" s="835">
        <v>15</v>
      </c>
      <c r="F693" s="554">
        <v>238</v>
      </c>
      <c r="G693" s="554" t="s">
        <v>38</v>
      </c>
      <c r="H693" s="554" t="s">
        <v>38</v>
      </c>
      <c r="I693" s="966">
        <v>108.19</v>
      </c>
      <c r="J693" s="745">
        <f t="shared" si="172"/>
        <v>3.3089934374711159</v>
      </c>
      <c r="K693" s="968">
        <v>0.89500000000000002</v>
      </c>
      <c r="L693" s="679">
        <v>4</v>
      </c>
      <c r="M693" s="736">
        <f t="shared" si="173"/>
        <v>3.58</v>
      </c>
      <c r="N693" s="644" t="s">
        <v>496</v>
      </c>
      <c r="O693" s="838">
        <v>0.82250000000000001</v>
      </c>
      <c r="P693" s="958">
        <v>43181</v>
      </c>
      <c r="Q693" s="958">
        <v>43205</v>
      </c>
      <c r="R693" s="736">
        <f t="shared" si="174"/>
        <v>8.8145896656534966</v>
      </c>
      <c r="S693" s="802">
        <f>IF(INDEX(Historical!$D$7:$D$1452,MATCH(B693,Historical!$B$7:$B$1452,0))=0,"n/a",(INDEX(Historical!$C$7:$C$1452,MATCH(B693,Historical!$B$7:$B$1452,0))/INDEX(Historical!$D$7:$D$1452,MATCH(B693,Historical!$B$7:$B$1452,0))-1)*100)</f>
        <v>8.6846543001686491</v>
      </c>
      <c r="T693" s="802">
        <f>IF(INDEX(Historical!$F$7:$F$1452,MATCH(B693,Historical!$B$7:$B$1452,0))=0,"n/a",((INDEX(Historical!$C$7:$C$1452,MATCH(B693,Historical!$B$7:$B$1452,0))/INDEX(Historical!$F$7:$F$1452,MATCH(B693,Historical!$B$7:$B$1452,0)))^(1/3)-1)*100)</f>
        <v>7.2796808618068365</v>
      </c>
      <c r="U693" s="802">
        <f>IF(INDEX(Historical!$I$7:$I$1452,MATCH(B693,Historical!$B$7:$B$1452,0))=0,"n/a",((INDEX(Historical!$C$7:$C$1452,MATCH(B693,Historical!$B$7:$B$1452,0))/INDEX(Historical!$I$7:$I$1452,MATCH(B693,Historical!$B$7:$B$1452,0)))^(1/5)-1)*100)</f>
        <v>7.164666264272479</v>
      </c>
      <c r="V693" s="802">
        <f>IF(INDEX(Historical!$O$7:$O$1452,MATCH(B693,Historical!$B$7:$B$1452,0))=0,"n/a",((INDEX(Historical!$C$7:$C$1452,MATCH(B693,Historical!$B$7:$B$1452,0))/INDEX(Historical!$O$7:$O$1452,MATCH(B693,Historical!$B$7:$B$1452,0)))^(1/10)-1)*100)</f>
        <v>10.110511848326208</v>
      </c>
      <c r="W693" s="803">
        <f t="shared" si="175"/>
        <v>0.70863536601844612</v>
      </c>
      <c r="X693" s="804">
        <f t="shared" si="176"/>
        <v>1.4048365224063686</v>
      </c>
      <c r="Y693" s="651"/>
      <c r="Z693" s="745">
        <f t="shared" si="177"/>
        <v>211.83431952662724</v>
      </c>
      <c r="AA693" s="678">
        <f t="shared" si="178"/>
        <v>64.017751479289942</v>
      </c>
      <c r="AB693" s="679">
        <v>12</v>
      </c>
      <c r="AC693" s="959">
        <v>1.69</v>
      </c>
      <c r="AD693" s="959">
        <v>7.47</v>
      </c>
      <c r="AE693" s="959">
        <v>2.71</v>
      </c>
      <c r="AF693" s="959">
        <v>2.06</v>
      </c>
      <c r="AG693" s="959">
        <v>-3.2</v>
      </c>
      <c r="AH693" s="959">
        <v>-18.2</v>
      </c>
      <c r="AI693" s="959">
        <v>12.16</v>
      </c>
      <c r="AJ693" s="959">
        <v>5.0999999999999996</v>
      </c>
      <c r="AK693" s="959">
        <v>8.59</v>
      </c>
      <c r="AL693" s="969">
        <v>30830</v>
      </c>
      <c r="AM693" s="964">
        <v>0.1</v>
      </c>
      <c r="AN693" s="959">
        <v>1.79</v>
      </c>
      <c r="AO693" s="845">
        <f t="shared" si="179"/>
        <v>-53.544091777546349</v>
      </c>
      <c r="AP693" s="846">
        <f t="shared" si="180"/>
        <v>10.473659701743594</v>
      </c>
      <c r="AQ693" s="680">
        <f t="shared" si="181"/>
        <v>142.09875675236088</v>
      </c>
      <c r="AR693" s="745">
        <f>INDEX(Historical!$C$7:$C$1452,MATCH(B693,Historical!$B$7:$B$1452,0))*IF(AH693="n/a",1.03,IF(AH693&lt;0,1.01,IF(AH693&gt;10,1.1,(1+AH693/100))))</f>
        <v>3.2547250000000001</v>
      </c>
      <c r="AS693" s="678">
        <f t="shared" si="182"/>
        <v>3.5801975000000006</v>
      </c>
      <c r="AT693" s="678">
        <f t="shared" si="188"/>
        <v>3.8877364652500011</v>
      </c>
      <c r="AU693" s="678">
        <f t="shared" si="188"/>
        <v>4.2216930276149762</v>
      </c>
      <c r="AV693" s="678">
        <f t="shared" si="188"/>
        <v>4.5843364586871029</v>
      </c>
      <c r="AW693" s="745">
        <f t="shared" si="184"/>
        <v>19.528688451552078</v>
      </c>
      <c r="AX693" s="854">
        <f t="shared" si="185"/>
        <v>18.050363667207765</v>
      </c>
      <c r="AY693" s="1090">
        <v>0.37</v>
      </c>
      <c r="AZ693" s="964">
        <v>7.6700000000000008</v>
      </c>
      <c r="BA693" s="964">
        <v>-14.96</v>
      </c>
      <c r="BB693" s="964">
        <v>-4.95</v>
      </c>
      <c r="BC693" s="964">
        <v>-4.21</v>
      </c>
      <c r="BE693" s="701">
        <v>2004</v>
      </c>
      <c r="BF693" s="986" t="e">
        <f>#VALUE!</f>
        <v>#VALUE!</v>
      </c>
      <c r="BG693" s="972">
        <v>-0.8</v>
      </c>
    </row>
    <row r="694" spans="1:59" ht="11.25" customHeight="1" x14ac:dyDescent="0.2">
      <c r="A694" s="645" t="s">
        <v>791</v>
      </c>
      <c r="B694" s="651" t="s">
        <v>792</v>
      </c>
      <c r="C694" s="1080" t="s">
        <v>124</v>
      </c>
      <c r="D694" s="1080" t="s">
        <v>4256</v>
      </c>
      <c r="E694" s="835">
        <v>13</v>
      </c>
      <c r="F694" s="554">
        <v>294</v>
      </c>
      <c r="G694" s="554" t="s">
        <v>38</v>
      </c>
      <c r="H694" s="554" t="s">
        <v>38</v>
      </c>
      <c r="I694" s="966">
        <v>55.85</v>
      </c>
      <c r="J694" s="745">
        <f t="shared" si="172"/>
        <v>2.5783348254252458</v>
      </c>
      <c r="K694" s="968">
        <v>0.36</v>
      </c>
      <c r="L694" s="679">
        <v>4</v>
      </c>
      <c r="M694" s="736">
        <f t="shared" si="173"/>
        <v>1.44</v>
      </c>
      <c r="N694" s="644" t="s">
        <v>120</v>
      </c>
      <c r="O694" s="838">
        <v>0.33</v>
      </c>
      <c r="P694" s="958">
        <v>43406</v>
      </c>
      <c r="Q694" s="958">
        <v>43437</v>
      </c>
      <c r="R694" s="736">
        <f t="shared" si="174"/>
        <v>9.0909090909090811</v>
      </c>
      <c r="S694" s="802">
        <f>IF(INDEX(Historical!$D$7:$D$1452,MATCH(B694,Historical!$B$7:$B$1452,0))=0,"n/a",(INDEX(Historical!$C$7:$C$1452,MATCH(B694,Historical!$B$7:$B$1452,0))/INDEX(Historical!$D$7:$D$1452,MATCH(B694,Historical!$B$7:$B$1452,0))-1)*100)</f>
        <v>10.810810810810789</v>
      </c>
      <c r="T694" s="802">
        <f>IF(INDEX(Historical!$F$7:$F$1452,MATCH(B694,Historical!$B$7:$B$1452,0))=0,"n/a",((INDEX(Historical!$C$7:$C$1452,MATCH(B694,Historical!$B$7:$B$1452,0))/INDEX(Historical!$F$7:$F$1452,MATCH(B694,Historical!$B$7:$B$1452,0)))^(1/3)-1)*100)</f>
        <v>7.8680957339111846</v>
      </c>
      <c r="U694" s="802">
        <f>IF(INDEX(Historical!$I$7:$I$1452,MATCH(B694,Historical!$B$7:$B$1452,0))=0,"n/a",((INDEX(Historical!$C$7:$C$1452,MATCH(B694,Historical!$B$7:$B$1452,0))/INDEX(Historical!$I$7:$I$1452,MATCH(B694,Historical!$B$7:$B$1452,0)))^(1/5)-1)*100)</f>
        <v>7.1709725300183047</v>
      </c>
      <c r="V694" s="802">
        <f>IF(INDEX(Historical!$O$7:$O$1452,MATCH(B694,Historical!$B$7:$B$1452,0))=0,"n/a",((INDEX(Historical!$C$7:$C$1452,MATCH(B694,Historical!$B$7:$B$1452,0))/INDEX(Historical!$O$7:$O$1452,MATCH(B694,Historical!$B$7:$B$1452,0)))^(1/10)-1)*100)</f>
        <v>6.1059211168575711</v>
      </c>
      <c r="W694" s="803">
        <f t="shared" si="175"/>
        <v>1.1744292782001851</v>
      </c>
      <c r="X694" s="804" t="str">
        <f t="shared" si="176"/>
        <v>n/a</v>
      </c>
      <c r="Y694" s="651"/>
      <c r="Z694" s="745">
        <f t="shared" si="177"/>
        <v>37.597911227154043</v>
      </c>
      <c r="AA694" s="678">
        <f t="shared" si="178"/>
        <v>14.582245430809399</v>
      </c>
      <c r="AB694" s="679">
        <v>12</v>
      </c>
      <c r="AC694" s="959">
        <v>3.83</v>
      </c>
      <c r="AD694" s="959">
        <v>3.84</v>
      </c>
      <c r="AE694" s="959">
        <v>1.73</v>
      </c>
      <c r="AF694" s="959">
        <v>2.79</v>
      </c>
      <c r="AG694" s="959">
        <v>16.5</v>
      </c>
      <c r="AH694" s="959">
        <v>-10.5</v>
      </c>
      <c r="AI694" s="959">
        <v>2.96</v>
      </c>
      <c r="AJ694" s="959">
        <v>-0.5</v>
      </c>
      <c r="AK694" s="959">
        <v>3.8</v>
      </c>
      <c r="AL694" s="969">
        <v>2410</v>
      </c>
      <c r="AM694" s="964">
        <v>0.1</v>
      </c>
      <c r="AN694" s="959">
        <v>0.91</v>
      </c>
      <c r="AO694" s="845">
        <f t="shared" si="179"/>
        <v>-4.8329380753658491</v>
      </c>
      <c r="AP694" s="846">
        <f t="shared" si="180"/>
        <v>9.7493073554435501</v>
      </c>
      <c r="AQ694" s="680">
        <f t="shared" si="181"/>
        <v>34.469269107122223</v>
      </c>
      <c r="AR694" s="745">
        <f>INDEX(Historical!$C$7:$C$1452,MATCH(B694,Historical!$B$7:$B$1452,0))*IF(AH694="n/a",1.03,IF(AH694&lt;0,1.01,IF(AH694&gt;10,1.1,(1+AH694/100))))</f>
        <v>1.2423</v>
      </c>
      <c r="AS694" s="678">
        <f t="shared" si="182"/>
        <v>1.2790720799999999</v>
      </c>
      <c r="AT694" s="678">
        <f t="shared" si="188"/>
        <v>1.3276768190399999</v>
      </c>
      <c r="AU694" s="678">
        <f t="shared" si="188"/>
        <v>1.37812853816352</v>
      </c>
      <c r="AV694" s="678">
        <f t="shared" si="188"/>
        <v>1.4304974226137337</v>
      </c>
      <c r="AW694" s="745">
        <f t="shared" si="184"/>
        <v>6.6576748598172539</v>
      </c>
      <c r="AX694" s="854">
        <f t="shared" si="185"/>
        <v>11.920635380156229</v>
      </c>
      <c r="AY694" s="1090">
        <v>1</v>
      </c>
      <c r="AZ694" s="964">
        <v>7.55</v>
      </c>
      <c r="BA694" s="964">
        <v>-28.76</v>
      </c>
      <c r="BB694" s="964">
        <v>-11.219999999999999</v>
      </c>
      <c r="BC694" s="964">
        <v>-18.850000000000001</v>
      </c>
      <c r="BD694" s="739"/>
      <c r="BE694" s="701">
        <v>2007</v>
      </c>
      <c r="BF694" s="986" t="e">
        <f>#VALUE!</f>
        <v>#VALUE!</v>
      </c>
      <c r="BG694" s="972">
        <v>7.7</v>
      </c>
    </row>
    <row r="695" spans="1:59" s="882" customFormat="1" ht="11.25" customHeight="1" x14ac:dyDescent="0.2">
      <c r="A695" s="861" t="s">
        <v>1651</v>
      </c>
      <c r="B695" s="890" t="s">
        <v>1652</v>
      </c>
      <c r="C695" s="1080" t="s">
        <v>248</v>
      </c>
      <c r="D695" s="1080" t="s">
        <v>4459</v>
      </c>
      <c r="E695" s="862">
        <v>8</v>
      </c>
      <c r="F695" s="554">
        <v>466</v>
      </c>
      <c r="G695" s="1179" t="s">
        <v>107</v>
      </c>
      <c r="H695" s="1179" t="s">
        <v>107</v>
      </c>
      <c r="I695" s="863">
        <v>40.26</v>
      </c>
      <c r="J695" s="864">
        <f t="shared" si="172"/>
        <v>1.6890213611525089</v>
      </c>
      <c r="K695" s="865">
        <v>0.17</v>
      </c>
      <c r="L695" s="866">
        <v>4</v>
      </c>
      <c r="M695" s="867">
        <f t="shared" si="173"/>
        <v>0.68</v>
      </c>
      <c r="N695" s="868" t="s">
        <v>322</v>
      </c>
      <c r="O695" s="869">
        <v>0.15</v>
      </c>
      <c r="P695" s="870">
        <v>43173</v>
      </c>
      <c r="Q695" s="870">
        <v>43189</v>
      </c>
      <c r="R695" s="867">
        <f t="shared" si="174"/>
        <v>13.333333333333346</v>
      </c>
      <c r="S695" s="802">
        <f>IF(INDEX(Historical!$D$7:$D$1452,MATCH(B695,Historical!$B$7:$B$1452,0))=0,"n/a",(INDEX(Historical!$C$7:$C$1452,MATCH(B695,Historical!$B$7:$B$1452,0))/INDEX(Historical!$D$7:$D$1452,MATCH(B695,Historical!$B$7:$B$1452,0))-1)*100)</f>
        <v>13.725490196078427</v>
      </c>
      <c r="T695" s="802">
        <f>IF(INDEX(Historical!$F$7:$F$1452,MATCH(B695,Historical!$B$7:$B$1452,0))=0,"n/a",((INDEX(Historical!$C$7:$C$1452,MATCH(B695,Historical!$B$7:$B$1452,0))/INDEX(Historical!$F$7:$F$1452,MATCH(B695,Historical!$B$7:$B$1452,0)))^(1/3)-1)*100)</f>
        <v>19.485817377914994</v>
      </c>
      <c r="U695" s="802">
        <f>IF(INDEX(Historical!$I$7:$I$1452,MATCH(B695,Historical!$B$7:$B$1452,0))=0,"n/a",((INDEX(Historical!$C$7:$C$1452,MATCH(B695,Historical!$B$7:$B$1452,0))/INDEX(Historical!$I$7:$I$1452,MATCH(B695,Historical!$B$7:$B$1452,0)))^(1/5)-1)*100)</f>
        <v>21.395073542319597</v>
      </c>
      <c r="V695" s="802">
        <f>IF(INDEX(Historical!$O$7:$O$1452,MATCH(B695,Historical!$B$7:$B$1452,0))=0,"n/a",((INDEX(Historical!$C$7:$C$1452,MATCH(B695,Historical!$B$7:$B$1452,0))/INDEX(Historical!$O$7:$O$1452,MATCH(B695,Historical!$B$7:$B$1452,0)))^(1/10)-1)*100)</f>
        <v>17.064354502381818</v>
      </c>
      <c r="W695" s="871">
        <f t="shared" si="175"/>
        <v>1.2537874514581435</v>
      </c>
      <c r="X695" s="872">
        <f t="shared" si="176"/>
        <v>0.65030618669664431</v>
      </c>
      <c r="Y695" s="883"/>
      <c r="Z695" s="864">
        <f t="shared" si="177"/>
        <v>24.548736462093864</v>
      </c>
      <c r="AA695" s="874">
        <f t="shared" si="178"/>
        <v>14.534296028880865</v>
      </c>
      <c r="AB695" s="866">
        <v>12</v>
      </c>
      <c r="AC695" s="875">
        <v>2.77</v>
      </c>
      <c r="AD695" s="875">
        <v>1.2</v>
      </c>
      <c r="AE695" s="875">
        <v>2.35</v>
      </c>
      <c r="AF695" s="875">
        <v>4.8899999999999997</v>
      </c>
      <c r="AG695" s="875">
        <v>34.1</v>
      </c>
      <c r="AH695" s="875">
        <v>219.4</v>
      </c>
      <c r="AI695" s="875">
        <v>9.629999999999999</v>
      </c>
      <c r="AJ695" s="875">
        <v>32.9</v>
      </c>
      <c r="AK695" s="875">
        <v>12.1</v>
      </c>
      <c r="AL695" s="876">
        <v>7490</v>
      </c>
      <c r="AM695" s="877">
        <v>2.1</v>
      </c>
      <c r="AN695" s="875">
        <v>2.4300000000000002</v>
      </c>
      <c r="AO695" s="878">
        <f t="shared" si="179"/>
        <v>8.5497988745912412</v>
      </c>
      <c r="AP695" s="879">
        <f t="shared" si="180"/>
        <v>23.084094903472106</v>
      </c>
      <c r="AQ695" s="880">
        <f t="shared" si="181"/>
        <v>77.729766882481101</v>
      </c>
      <c r="AR695" s="745">
        <f>INDEX(Historical!$C$7:$C$1452,MATCH(B695,Historical!$B$7:$B$1452,0))*IF(AH695="n/a",1.03,IF(AH695&lt;0,1.01,IF(AH695&gt;10,1.1,(1+AH695/100))))</f>
        <v>0.63800000000000001</v>
      </c>
      <c r="AS695" s="874">
        <f t="shared" si="182"/>
        <v>0.69943940000000004</v>
      </c>
      <c r="AT695" s="874">
        <f t="shared" si="188"/>
        <v>0.76938334000000008</v>
      </c>
      <c r="AU695" s="874">
        <f t="shared" si="188"/>
        <v>0.84632167400000013</v>
      </c>
      <c r="AV695" s="874">
        <f t="shared" si="188"/>
        <v>0.93095384140000026</v>
      </c>
      <c r="AW695" s="864">
        <f t="shared" si="184"/>
        <v>3.8840982554000005</v>
      </c>
      <c r="AX695" s="881">
        <f t="shared" si="185"/>
        <v>9.6475366502732243</v>
      </c>
      <c r="AY695" s="1091">
        <v>1.1499999999999999</v>
      </c>
      <c r="AZ695" s="877">
        <v>14.41</v>
      </c>
      <c r="BA695" s="877">
        <v>-14.499999999999998</v>
      </c>
      <c r="BB695" s="877">
        <v>-7.22</v>
      </c>
      <c r="BC695" s="877">
        <v>0.27999999999999997</v>
      </c>
      <c r="BD695" s="1007"/>
      <c r="BE695" s="701">
        <v>2011</v>
      </c>
      <c r="BF695" s="986" t="e">
        <f>#VALUE!</f>
        <v>#VALUE!</v>
      </c>
      <c r="BG695" s="938">
        <v>3.9</v>
      </c>
    </row>
    <row r="696" spans="1:59" ht="11.25" customHeight="1" x14ac:dyDescent="0.2">
      <c r="A696" s="667" t="s">
        <v>4140</v>
      </c>
      <c r="B696" s="651" t="s">
        <v>4141</v>
      </c>
      <c r="C696" s="1080" t="s">
        <v>109</v>
      </c>
      <c r="D696" s="1080" t="s">
        <v>4427</v>
      </c>
      <c r="E696" s="835">
        <v>6</v>
      </c>
      <c r="F696" s="554">
        <v>764</v>
      </c>
      <c r="G696" s="554" t="s">
        <v>107</v>
      </c>
      <c r="H696" s="554" t="s">
        <v>107</v>
      </c>
      <c r="I696" s="966">
        <v>31.87</v>
      </c>
      <c r="J696" s="745">
        <f t="shared" si="172"/>
        <v>1.8826482585503606</v>
      </c>
      <c r="K696" s="968">
        <v>0.15</v>
      </c>
      <c r="L696" s="679">
        <v>4</v>
      </c>
      <c r="M696" s="736">
        <f t="shared" si="173"/>
        <v>0.6</v>
      </c>
      <c r="N696" s="644" t="s">
        <v>242</v>
      </c>
      <c r="O696" s="838">
        <v>0.11</v>
      </c>
      <c r="P696" s="958">
        <v>43465</v>
      </c>
      <c r="Q696" s="958">
        <v>43476</v>
      </c>
      <c r="R696" s="736">
        <f t="shared" si="174"/>
        <v>36.36363636363636</v>
      </c>
      <c r="S696" s="802">
        <f>IF(INDEX(Historical!$D$7:$D$1452,MATCH(B696,Historical!$B$7:$B$1452,0))=0,"n/a",(INDEX(Historical!$C$7:$C$1452,MATCH(B696,Historical!$B$7:$B$1452,0))/INDEX(Historical!$D$7:$D$1452,MATCH(B696,Historical!$B$7:$B$1452,0))-1)*100)</f>
        <v>26.666666666666682</v>
      </c>
      <c r="T696" s="802">
        <f>IF(INDEX(Historical!$F$7:$F$1452,MATCH(B696,Historical!$B$7:$B$1452,0))=0,"n/a",((INDEX(Historical!$C$7:$C$1452,MATCH(B696,Historical!$B$7:$B$1452,0))/INDEX(Historical!$F$7:$F$1452,MATCH(B696,Historical!$B$7:$B$1452,0)))^(1/3)-1)*100)</f>
        <v>56.049075070788469</v>
      </c>
      <c r="U696" s="802" t="str">
        <f>IF(INDEX(Historical!$I$7:$I$1452,MATCH(B696,Historical!$B$7:$B$1452,0))=0,"n/a",((INDEX(Historical!$C$7:$C$1452,MATCH(B696,Historical!$B$7:$B$1452,0))/INDEX(Historical!$I$7:$I$1452,MATCH(B696,Historical!$B$7:$B$1452,0)))^(1/5)-1)*100)</f>
        <v>n/a</v>
      </c>
      <c r="V696" s="802" t="str">
        <f>IF(INDEX(Historical!$O$7:$O$1452,MATCH(B696,Historical!$B$7:$B$1452,0))=0,"n/a",((INDEX(Historical!$C$7:$C$1452,MATCH(B696,Historical!$B$7:$B$1452,0))/INDEX(Historical!$O$7:$O$1452,MATCH(B696,Historical!$B$7:$B$1452,0)))^(1/10)-1)*100)</f>
        <v>n/a</v>
      </c>
      <c r="W696" s="803" t="str">
        <f t="shared" si="175"/>
        <v>n/a</v>
      </c>
      <c r="X696" s="804" t="str">
        <f t="shared" si="176"/>
        <v>n/a</v>
      </c>
      <c r="Y696" s="759"/>
      <c r="Z696" s="745">
        <f t="shared" si="177"/>
        <v>25.97402597402597</v>
      </c>
      <c r="AA696" s="678">
        <f t="shared" si="178"/>
        <v>13.796536796536797</v>
      </c>
      <c r="AB696" s="679">
        <v>12</v>
      </c>
      <c r="AC696" s="959">
        <v>2.31</v>
      </c>
      <c r="AD696" s="959" t="s">
        <v>138</v>
      </c>
      <c r="AE696" s="959">
        <v>5.59</v>
      </c>
      <c r="AF696" s="959">
        <v>2.4900000000000002</v>
      </c>
      <c r="AG696" s="959">
        <v>18.899999999999999</v>
      </c>
      <c r="AH696" s="959">
        <v>16.900000000000002</v>
      </c>
      <c r="AI696" s="959">
        <v>10.09</v>
      </c>
      <c r="AJ696" s="959">
        <v>16.400000000000002</v>
      </c>
      <c r="AK696" s="959" t="s">
        <v>138</v>
      </c>
      <c r="AL696" s="969">
        <v>1720</v>
      </c>
      <c r="AM696" s="964">
        <v>8.9</v>
      </c>
      <c r="AN696" s="959">
        <v>0.1</v>
      </c>
      <c r="AO696" s="845" t="str">
        <f t="shared" si="179"/>
        <v>n/a</v>
      </c>
      <c r="AP696" s="846" t="str">
        <f t="shared" si="180"/>
        <v>n/a</v>
      </c>
      <c r="AQ696" s="680">
        <f t="shared" si="181"/>
        <v>23.564426062550005</v>
      </c>
      <c r="AR696" s="745">
        <f>INDEX(Historical!$C$7:$C$1452,MATCH(B696,Historical!$B$7:$B$1452,0))*IF(AH696="n/a",1.03,IF(AH696&lt;0,1.01,IF(AH696&gt;10,1.1,(1+AH696/100))))</f>
        <v>0.20900000000000002</v>
      </c>
      <c r="AS696" s="678">
        <f t="shared" si="182"/>
        <v>0.22990000000000005</v>
      </c>
      <c r="AT696" s="678">
        <f t="shared" si="188"/>
        <v>0.23679700000000006</v>
      </c>
      <c r="AU696" s="678">
        <f t="shared" si="188"/>
        <v>0.24390091000000008</v>
      </c>
      <c r="AV696" s="678">
        <f t="shared" si="188"/>
        <v>0.25121793730000008</v>
      </c>
      <c r="AW696" s="745">
        <f t="shared" si="184"/>
        <v>1.1708158473000003</v>
      </c>
      <c r="AX696" s="854">
        <f t="shared" si="185"/>
        <v>3.6737240266708513</v>
      </c>
      <c r="AY696" s="1090">
        <v>1.43</v>
      </c>
      <c r="AZ696" s="964">
        <v>6.59</v>
      </c>
      <c r="BA696" s="964">
        <v>-29.099999999999998</v>
      </c>
      <c r="BB696" s="964">
        <v>-10.77</v>
      </c>
      <c r="BC696" s="964">
        <v>-21.349999999999998</v>
      </c>
      <c r="BE696" s="701">
        <v>2014</v>
      </c>
      <c r="BF696" s="986" t="e">
        <f>#VALUE!</f>
        <v>#VALUE!</v>
      </c>
      <c r="BG696" s="972">
        <v>1.7000000000000002</v>
      </c>
    </row>
    <row r="697" spans="1:59" ht="11.25" customHeight="1" x14ac:dyDescent="0.2">
      <c r="A697" s="566" t="s">
        <v>1653</v>
      </c>
      <c r="B697" s="651" t="s">
        <v>1654</v>
      </c>
      <c r="C697" s="1080" t="s">
        <v>4431</v>
      </c>
      <c r="D697" s="1080" t="s">
        <v>4460</v>
      </c>
      <c r="E697" s="835">
        <v>6</v>
      </c>
      <c r="F697" s="554">
        <v>750</v>
      </c>
      <c r="G697" s="554" t="s">
        <v>107</v>
      </c>
      <c r="H697" s="554" t="s">
        <v>107</v>
      </c>
      <c r="I697" s="966">
        <v>44.25</v>
      </c>
      <c r="J697" s="745">
        <f t="shared" si="172"/>
        <v>0.61016949152542377</v>
      </c>
      <c r="K697" s="968">
        <v>0.27</v>
      </c>
      <c r="L697" s="679">
        <v>1</v>
      </c>
      <c r="M697" s="736">
        <f t="shared" si="173"/>
        <v>0.27</v>
      </c>
      <c r="N697" s="644" t="s">
        <v>173</v>
      </c>
      <c r="O697" s="838">
        <v>0.26</v>
      </c>
      <c r="P697" s="958">
        <v>43412</v>
      </c>
      <c r="Q697" s="958">
        <v>43434</v>
      </c>
      <c r="R697" s="736">
        <f t="shared" si="174"/>
        <v>3.8461538461538494</v>
      </c>
      <c r="S697" s="802">
        <f>IF(INDEX(Historical!$D$7:$D$1452,MATCH(B697,Historical!$B$7:$B$1452,0))=0,"n/a",(INDEX(Historical!$C$7:$C$1452,MATCH(B697,Historical!$B$7:$B$1452,0))/INDEX(Historical!$D$7:$D$1452,MATCH(B697,Historical!$B$7:$B$1452,0))-1)*100)</f>
        <v>4.0000000000000036</v>
      </c>
      <c r="T697" s="802">
        <f>IF(INDEX(Historical!$F$7:$F$1452,MATCH(B697,Historical!$B$7:$B$1452,0))=0,"n/a",((INDEX(Historical!$C$7:$C$1452,MATCH(B697,Historical!$B$7:$B$1452,0))/INDEX(Historical!$F$7:$F$1452,MATCH(B697,Historical!$B$7:$B$1452,0)))^(1/3)-1)*100)</f>
        <v>3.4272939158597637</v>
      </c>
      <c r="U697" s="802">
        <f>IF(INDEX(Historical!$I$7:$I$1452,MATCH(B697,Historical!$B$7:$B$1452,0))=0,"n/a",((INDEX(Historical!$C$7:$C$1452,MATCH(B697,Historical!$B$7:$B$1452,0))/INDEX(Historical!$I$7:$I$1452,MATCH(B697,Historical!$B$7:$B$1452,0)))^(1/5)-1)*100)</f>
        <v>9.5211210996487985</v>
      </c>
      <c r="V697" s="802">
        <f>IF(INDEX(Historical!$O$7:$O$1452,MATCH(B697,Historical!$B$7:$B$1452,0))=0,"n/a",((INDEX(Historical!$C$7:$C$1452,MATCH(B697,Historical!$B$7:$B$1452,0))/INDEX(Historical!$O$7:$O$1452,MATCH(B697,Historical!$B$7:$B$1452,0)))^(1/10)-1)*100)</f>
        <v>6.7736177551353194</v>
      </c>
      <c r="W697" s="803">
        <f t="shared" si="175"/>
        <v>1.4056183038126855</v>
      </c>
      <c r="X697" s="804" t="str">
        <f t="shared" si="176"/>
        <v>n/a</v>
      </c>
      <c r="Y697" s="967"/>
      <c r="Z697" s="745">
        <f t="shared" si="177"/>
        <v>34.615384615384613</v>
      </c>
      <c r="AA697" s="678">
        <f t="shared" si="178"/>
        <v>56.730769230769226</v>
      </c>
      <c r="AB697" s="679">
        <v>12</v>
      </c>
      <c r="AC697" s="959">
        <v>0.78</v>
      </c>
      <c r="AD697" s="959">
        <v>2.34</v>
      </c>
      <c r="AE697" s="639">
        <v>3.6</v>
      </c>
      <c r="AF697" s="959">
        <v>4.93</v>
      </c>
      <c r="AG697" s="959">
        <v>9</v>
      </c>
      <c r="AH697" s="961">
        <v>-30.8</v>
      </c>
      <c r="AI697" s="961">
        <v>43.84</v>
      </c>
      <c r="AJ697" s="959">
        <v>-5.6000000000000005</v>
      </c>
      <c r="AK697" s="959">
        <v>24.4</v>
      </c>
      <c r="AL697" s="969">
        <v>2240</v>
      </c>
      <c r="AM697" s="964">
        <v>0.8</v>
      </c>
      <c r="AN697" s="959">
        <v>1.75</v>
      </c>
      <c r="AO697" s="845">
        <f t="shared" si="179"/>
        <v>-46.599478639595006</v>
      </c>
      <c r="AP697" s="846">
        <f t="shared" si="180"/>
        <v>10.131290591174222</v>
      </c>
      <c r="AQ697" s="680">
        <f t="shared" si="181"/>
        <v>252.56689975580349</v>
      </c>
      <c r="AR697" s="745">
        <f>INDEX(Historical!$C$7:$C$1452,MATCH(B697,Historical!$B$7:$B$1452,0))*IF(AH697="n/a",1.03,IF(AH697&lt;0,1.01,IF(AH697&gt;10,1.1,(1+AH697/100))))</f>
        <v>0.2626</v>
      </c>
      <c r="AS697" s="678">
        <f t="shared" si="182"/>
        <v>0.28886000000000001</v>
      </c>
      <c r="AT697" s="678">
        <f t="shared" si="188"/>
        <v>0.31774600000000003</v>
      </c>
      <c r="AU697" s="678">
        <f t="shared" si="188"/>
        <v>0.34952060000000007</v>
      </c>
      <c r="AV697" s="678">
        <f t="shared" si="188"/>
        <v>0.38447266000000013</v>
      </c>
      <c r="AW697" s="745">
        <f t="shared" si="184"/>
        <v>1.6031992600000002</v>
      </c>
      <c r="AX697" s="854">
        <f t="shared" si="185"/>
        <v>3.6230491751412437</v>
      </c>
      <c r="AY697" s="1090">
        <v>0.63</v>
      </c>
      <c r="AZ697" s="964">
        <v>47.870000000000005</v>
      </c>
      <c r="BA697" s="964">
        <v>-13.930000000000001</v>
      </c>
      <c r="BB697" s="964">
        <v>1.24</v>
      </c>
      <c r="BC697" s="964">
        <v>18.399999999999999</v>
      </c>
      <c r="BE697" s="701">
        <v>2014</v>
      </c>
      <c r="BF697" s="986" t="e">
        <f>#VALUE!</f>
        <v>#VALUE!</v>
      </c>
      <c r="BG697" s="972">
        <v>2.5</v>
      </c>
    </row>
    <row r="698" spans="1:59" ht="11.25" customHeight="1" x14ac:dyDescent="0.2">
      <c r="A698" s="566" t="s">
        <v>338</v>
      </c>
      <c r="B698" s="651" t="s">
        <v>339</v>
      </c>
      <c r="C698" s="1080" t="s">
        <v>124</v>
      </c>
      <c r="D698" s="1080" t="s">
        <v>4256</v>
      </c>
      <c r="E698" s="835">
        <v>40</v>
      </c>
      <c r="F698" s="554">
        <v>66</v>
      </c>
      <c r="G698" s="554" t="s">
        <v>38</v>
      </c>
      <c r="H698" s="554" t="s">
        <v>38</v>
      </c>
      <c r="I698" s="959">
        <v>393.46</v>
      </c>
      <c r="J698" s="745">
        <f t="shared" si="172"/>
        <v>0.87429471864992636</v>
      </c>
      <c r="K698" s="968">
        <v>0.86</v>
      </c>
      <c r="L698" s="679">
        <v>4</v>
      </c>
      <c r="M698" s="736">
        <f t="shared" si="173"/>
        <v>3.44</v>
      </c>
      <c r="N698" s="644" t="s">
        <v>229</v>
      </c>
      <c r="O698" s="838">
        <v>0.85</v>
      </c>
      <c r="P698" s="695">
        <v>43154</v>
      </c>
      <c r="Q698" s="695">
        <v>43168</v>
      </c>
      <c r="R698" s="736">
        <f t="shared" si="174"/>
        <v>1.176470588235295</v>
      </c>
      <c r="S698" s="802">
        <f>IF(INDEX(Historical!$D$7:$D$1452,MATCH(B698,Historical!$B$7:$B$1452,0))=0,"n/a",(INDEX(Historical!$C$7:$C$1452,MATCH(B698,Historical!$B$7:$B$1452,0))/INDEX(Historical!$D$7:$D$1452,MATCH(B698,Historical!$B$7:$B$1452,0))-1)*100)</f>
        <v>1.1904761904761862</v>
      </c>
      <c r="T698" s="802">
        <f>IF(INDEX(Historical!$F$7:$F$1452,MATCH(B698,Historical!$B$7:$B$1452,0))=0,"n/a",((INDEX(Historical!$C$7:$C$1452,MATCH(B698,Historical!$B$7:$B$1452,0))/INDEX(Historical!$F$7:$F$1452,MATCH(B698,Historical!$B$7:$B$1452,0)))^(1/3)-1)*100)</f>
        <v>15.616214441920384</v>
      </c>
      <c r="U698" s="802">
        <f>IF(INDEX(Historical!$I$7:$I$1452,MATCH(B698,Historical!$B$7:$B$1452,0))=0,"n/a",((INDEX(Historical!$C$7:$C$1452,MATCH(B698,Historical!$B$7:$B$1452,0))/INDEX(Historical!$I$7:$I$1452,MATCH(B698,Historical!$B$7:$B$1452,0)))^(1/5)-1)*100)</f>
        <v>16.861340501027968</v>
      </c>
      <c r="V698" s="802">
        <f>IF(INDEX(Historical!$O$7:$O$1452,MATCH(B698,Historical!$B$7:$B$1452,0))=0,"n/a",((INDEX(Historical!$C$7:$C$1452,MATCH(B698,Historical!$B$7:$B$1452,0))/INDEX(Historical!$O$7:$O$1452,MATCH(B698,Historical!$B$7:$B$1452,0)))^(1/10)-1)*100)</f>
        <v>10.436043004807649</v>
      </c>
      <c r="W698" s="803">
        <f t="shared" si="175"/>
        <v>1.6156833095896912</v>
      </c>
      <c r="X698" s="804">
        <f t="shared" si="176"/>
        <v>1.0472882298775135</v>
      </c>
      <c r="Y698" s="651"/>
      <c r="Z698" s="745">
        <f t="shared" si="177"/>
        <v>25.576208178438662</v>
      </c>
      <c r="AA698" s="678">
        <f t="shared" si="178"/>
        <v>29.25353159851301</v>
      </c>
      <c r="AB698" s="679">
        <v>12</v>
      </c>
      <c r="AC698" s="959">
        <v>13.45</v>
      </c>
      <c r="AD698" s="959">
        <v>1.65</v>
      </c>
      <c r="AE698" s="959">
        <v>2.1800000000000002</v>
      </c>
      <c r="AF698" s="959">
        <v>9.2200000000000006</v>
      </c>
      <c r="AG698" s="961">
        <v>50.5</v>
      </c>
      <c r="AH698" s="959">
        <v>6</v>
      </c>
      <c r="AI698" s="959">
        <v>15.24</v>
      </c>
      <c r="AJ698" s="959">
        <v>16.100000000000001</v>
      </c>
      <c r="AK698" s="959">
        <v>17.71</v>
      </c>
      <c r="AL698" s="969">
        <v>37980</v>
      </c>
      <c r="AM698" s="964">
        <v>0.2</v>
      </c>
      <c r="AN698" s="959">
        <v>2.4300000000000002</v>
      </c>
      <c r="AO698" s="845">
        <f t="shared" si="179"/>
        <v>-11.517896378835115</v>
      </c>
      <c r="AP698" s="846">
        <f t="shared" si="180"/>
        <v>17.735635219677896</v>
      </c>
      <c r="AQ698" s="680">
        <f t="shared" si="181"/>
        <v>246.22892962013827</v>
      </c>
      <c r="AR698" s="745">
        <f>INDEX(Historical!$C$7:$C$1452,MATCH(B698,Historical!$B$7:$B$1452,0))*IF(AH698="n/a",1.03,IF(AH698&lt;0,1.01,IF(AH698&gt;10,1.1,(1+AH698/100))))</f>
        <v>3.6040000000000001</v>
      </c>
      <c r="AS698" s="678">
        <f t="shared" si="182"/>
        <v>3.9644000000000004</v>
      </c>
      <c r="AT698" s="678">
        <f t="shared" si="188"/>
        <v>4.3608400000000005</v>
      </c>
      <c r="AU698" s="678">
        <f t="shared" si="188"/>
        <v>4.7969240000000006</v>
      </c>
      <c r="AV698" s="678">
        <f t="shared" si="188"/>
        <v>5.2766164000000009</v>
      </c>
      <c r="AW698" s="745">
        <f t="shared" si="184"/>
        <v>22.002780400000002</v>
      </c>
      <c r="AX698" s="854">
        <f t="shared" si="185"/>
        <v>5.5921263660854992</v>
      </c>
      <c r="AY698" s="1090">
        <v>1.28</v>
      </c>
      <c r="AZ698" s="964">
        <v>10.75</v>
      </c>
      <c r="BA698" s="964">
        <v>-17.97</v>
      </c>
      <c r="BB698" s="964">
        <v>-1.4200000000000002</v>
      </c>
      <c r="BC698" s="964">
        <v>-4.3900000000000006</v>
      </c>
      <c r="BE698" s="701">
        <v>1979</v>
      </c>
      <c r="BF698" s="986" t="e">
        <f>#VALUE!</f>
        <v>#VALUE!</v>
      </c>
      <c r="BG698" s="972">
        <v>9.5</v>
      </c>
    </row>
    <row r="699" spans="1:59" ht="11.25" customHeight="1" x14ac:dyDescent="0.2">
      <c r="A699" s="566" t="s">
        <v>793</v>
      </c>
      <c r="B699" s="651" t="s">
        <v>794</v>
      </c>
      <c r="C699" s="1080" t="s">
        <v>155</v>
      </c>
      <c r="D699" s="1080" t="s">
        <v>927</v>
      </c>
      <c r="E699" s="836">
        <v>15</v>
      </c>
      <c r="F699" s="554">
        <v>228</v>
      </c>
      <c r="G699" s="554" t="s">
        <v>107</v>
      </c>
      <c r="H699" s="554" t="s">
        <v>107</v>
      </c>
      <c r="I699" s="966">
        <v>174.04</v>
      </c>
      <c r="J699" s="745">
        <f t="shared" si="172"/>
        <v>0.53074005975637784</v>
      </c>
      <c r="K699" s="968">
        <v>0.46184999999999998</v>
      </c>
      <c r="L699" s="679">
        <v>2</v>
      </c>
      <c r="M699" s="736">
        <f t="shared" si="173"/>
        <v>0.92369999999999997</v>
      </c>
      <c r="N699" s="644" t="s">
        <v>618</v>
      </c>
      <c r="O699" s="838">
        <v>0.40184999999999998</v>
      </c>
      <c r="P699" s="960">
        <v>42984</v>
      </c>
      <c r="Q699" s="960">
        <v>43028</v>
      </c>
      <c r="R699" s="736">
        <f t="shared" si="174"/>
        <v>14.930944382232175</v>
      </c>
      <c r="S699" s="802">
        <f>IF(INDEX(Historical!$D$7:$D$1452,MATCH(B699,Historical!$B$7:$B$1452,0))=0,"n/a",(INDEX(Historical!$C$7:$C$1452,MATCH(B699,Historical!$B$7:$B$1452,0))/INDEX(Historical!$D$7:$D$1452,MATCH(B699,Historical!$B$7:$B$1452,0))-1)*100)</f>
        <v>14.93094438223217</v>
      </c>
      <c r="T699" s="802">
        <f>IF(INDEX(Historical!$F$7:$F$1452,MATCH(B699,Historical!$B$7:$B$1452,0))=0,"n/a",((INDEX(Historical!$C$7:$C$1452,MATCH(B699,Historical!$B$7:$B$1452,0))/INDEX(Historical!$F$7:$F$1452,MATCH(B699,Historical!$B$7:$B$1452,0)))^(1/3)-1)*100)</f>
        <v>14.040937772626073</v>
      </c>
      <c r="U699" s="802">
        <f>IF(INDEX(Historical!$I$7:$I$1452,MATCH(B699,Historical!$B$7:$B$1452,0))=0,"n/a",((INDEX(Historical!$C$7:$C$1452,MATCH(B699,Historical!$B$7:$B$1452,0))/INDEX(Historical!$I$7:$I$1452,MATCH(B699,Historical!$B$7:$B$1452,0)))^(1/5)-1)*100)</f>
        <v>14.982086367562509</v>
      </c>
      <c r="V699" s="802">
        <f>IF(INDEX(Historical!$O$7:$O$1452,MATCH(B699,Historical!$B$7:$B$1452,0))=0,"n/a",((INDEX(Historical!$C$7:$C$1452,MATCH(B699,Historical!$B$7:$B$1452,0))/INDEX(Historical!$O$7:$O$1452,MATCH(B699,Historical!$B$7:$B$1452,0)))^(1/10)-1)*100)</f>
        <v>15.335190043982827</v>
      </c>
      <c r="W699" s="803">
        <f t="shared" si="175"/>
        <v>0.97697428754338345</v>
      </c>
      <c r="X699" s="804">
        <f t="shared" si="176"/>
        <v>1.9976115156750012</v>
      </c>
      <c r="Y699" s="967" t="s">
        <v>4491</v>
      </c>
      <c r="Z699" s="745">
        <f t="shared" si="177"/>
        <v>11.633501259445843</v>
      </c>
      <c r="AA699" s="678">
        <f t="shared" si="178"/>
        <v>21.91939546599496</v>
      </c>
      <c r="AB699" s="679">
        <v>12</v>
      </c>
      <c r="AC699" s="959">
        <v>7.94</v>
      </c>
      <c r="AD699" s="959">
        <v>3.72</v>
      </c>
      <c r="AE699" s="959">
        <v>3.42</v>
      </c>
      <c r="AF699" s="959">
        <v>1.42</v>
      </c>
      <c r="AG699" s="959">
        <v>13</v>
      </c>
      <c r="AH699" s="959">
        <v>160</v>
      </c>
      <c r="AI699" s="959">
        <v>4.0599999999999996</v>
      </c>
      <c r="AJ699" s="959">
        <v>7.5</v>
      </c>
      <c r="AK699" s="959">
        <v>5.8999999999999995</v>
      </c>
      <c r="AL699" s="969">
        <v>53630</v>
      </c>
      <c r="AM699" s="964">
        <v>0.1</v>
      </c>
      <c r="AN699" s="959">
        <v>0.41</v>
      </c>
      <c r="AO699" s="845">
        <f t="shared" si="179"/>
        <v>-6.4065690386760732</v>
      </c>
      <c r="AP699" s="846">
        <f t="shared" si="180"/>
        <v>15.512826427318887</v>
      </c>
      <c r="AQ699" s="680">
        <f t="shared" si="181"/>
        <v>17.616214985128352</v>
      </c>
      <c r="AR699" s="745">
        <f>INDEX(Historical!$C$7:$C$1452,MATCH(B699,Historical!$B$7:$B$1452,0))*IF(AH699="n/a",1.03,IF(AH699&lt;0,1.01,IF(AH699&gt;10,1.1,(1+AH699/100))))</f>
        <v>1.01607</v>
      </c>
      <c r="AS699" s="678">
        <f t="shared" si="182"/>
        <v>1.057322442</v>
      </c>
      <c r="AT699" s="678">
        <f t="shared" si="188"/>
        <v>1.119704466078</v>
      </c>
      <c r="AU699" s="678">
        <f t="shared" si="188"/>
        <v>1.1857670295766018</v>
      </c>
      <c r="AV699" s="678">
        <f t="shared" si="188"/>
        <v>1.2557272843216214</v>
      </c>
      <c r="AW699" s="745">
        <f t="shared" si="184"/>
        <v>5.6345912219762235</v>
      </c>
      <c r="AX699" s="854">
        <f t="shared" si="185"/>
        <v>3.2375265582488071</v>
      </c>
      <c r="AY699" s="1090">
        <v>0.83</v>
      </c>
      <c r="AZ699" s="964">
        <v>40.660000000000004</v>
      </c>
      <c r="BA699" s="964">
        <v>-4.62</v>
      </c>
      <c r="BB699" s="964">
        <v>-0.61</v>
      </c>
      <c r="BC699" s="964">
        <v>3.82</v>
      </c>
      <c r="BE699" s="701">
        <v>2005</v>
      </c>
      <c r="BF699" s="986" t="e">
        <f>#VALUE!</f>
        <v>#VALUE!</v>
      </c>
      <c r="BG699" s="972">
        <v>7.1999999999999993</v>
      </c>
    </row>
    <row r="700" spans="1:59" ht="11.25" customHeight="1" x14ac:dyDescent="0.2">
      <c r="A700" s="645" t="s">
        <v>1655</v>
      </c>
      <c r="B700" s="651" t="s">
        <v>1656</v>
      </c>
      <c r="C700" s="1080" t="s">
        <v>248</v>
      </c>
      <c r="D700" s="1080" t="s">
        <v>4405</v>
      </c>
      <c r="E700" s="835">
        <v>7</v>
      </c>
      <c r="F700" s="554">
        <v>617</v>
      </c>
      <c r="G700" s="554" t="s">
        <v>107</v>
      </c>
      <c r="H700" s="554" t="s">
        <v>107</v>
      </c>
      <c r="I700" s="966">
        <v>33.51</v>
      </c>
      <c r="J700" s="745">
        <f t="shared" si="172"/>
        <v>0.95493882423157272</v>
      </c>
      <c r="K700" s="968">
        <v>0.08</v>
      </c>
      <c r="L700" s="679">
        <v>4</v>
      </c>
      <c r="M700" s="736">
        <f t="shared" si="173"/>
        <v>0.32</v>
      </c>
      <c r="N700" s="644" t="s">
        <v>575</v>
      </c>
      <c r="O700" s="838">
        <v>7.4999999999999997E-2</v>
      </c>
      <c r="P700" s="958">
        <v>43287</v>
      </c>
      <c r="Q700" s="958">
        <v>43304</v>
      </c>
      <c r="R700" s="736">
        <f t="shared" si="174"/>
        <v>6.6666666666666732</v>
      </c>
      <c r="S700" s="802">
        <f>IF(INDEX(Historical!$D$7:$D$1452,MATCH(B700,Historical!$B$7:$B$1452,0))=0,"n/a",(INDEX(Historical!$C$7:$C$1452,MATCH(B700,Historical!$B$7:$B$1452,0))/INDEX(Historical!$D$7:$D$1452,MATCH(B700,Historical!$B$7:$B$1452,0))-1)*100)</f>
        <v>7.4074074074074181</v>
      </c>
      <c r="T700" s="802">
        <f>IF(INDEX(Historical!$F$7:$F$1452,MATCH(B700,Historical!$B$7:$B$1452,0))=0,"n/a",((INDEX(Historical!$C$7:$C$1452,MATCH(B700,Historical!$B$7:$B$1452,0))/INDEX(Historical!$F$7:$F$1452,MATCH(B700,Historical!$B$7:$B$1452,0)))^(1/3)-1)*100)</f>
        <v>6.5112754733217981</v>
      </c>
      <c r="U700" s="802">
        <f>IF(INDEX(Historical!$I$7:$I$1452,MATCH(B700,Historical!$B$7:$B$1452,0))=0,"n/a",((INDEX(Historical!$C$7:$C$1452,MATCH(B700,Historical!$B$7:$B$1452,0))/INDEX(Historical!$I$7:$I$1452,MATCH(B700,Historical!$B$7:$B$1452,0)))^(1/5)-1)*100)</f>
        <v>19.300798468495195</v>
      </c>
      <c r="V700" s="802" t="str">
        <f>IF(INDEX(Historical!$O$7:$O$1452,MATCH(B700,Historical!$B$7:$B$1452,0))=0,"n/a",((INDEX(Historical!$C$7:$C$1452,MATCH(B700,Historical!$B$7:$B$1452,0))/INDEX(Historical!$O$7:$O$1452,MATCH(B700,Historical!$B$7:$B$1452,0)))^(1/10)-1)*100)</f>
        <v>n/a</v>
      </c>
      <c r="W700" s="803" t="str">
        <f t="shared" si="175"/>
        <v>n/a</v>
      </c>
      <c r="X700" s="804" t="str">
        <f t="shared" si="176"/>
        <v>n/a</v>
      </c>
      <c r="Y700" s="651"/>
      <c r="Z700" s="745">
        <f t="shared" si="177"/>
        <v>13.389121338912133</v>
      </c>
      <c r="AA700" s="678">
        <f t="shared" si="178"/>
        <v>14.020920502092048</v>
      </c>
      <c r="AB700" s="679">
        <v>1</v>
      </c>
      <c r="AC700" s="959">
        <v>2.39</v>
      </c>
      <c r="AD700" s="959">
        <v>1.4</v>
      </c>
      <c r="AE700" s="959">
        <v>0.5</v>
      </c>
      <c r="AF700" s="959">
        <v>1.64</v>
      </c>
      <c r="AG700" s="959">
        <v>10.7</v>
      </c>
      <c r="AH700" s="959">
        <v>11.3</v>
      </c>
      <c r="AI700" s="959">
        <v>7.5399999999999991</v>
      </c>
      <c r="AJ700" s="959">
        <v>-0.2</v>
      </c>
      <c r="AK700" s="959">
        <v>10</v>
      </c>
      <c r="AL700" s="969">
        <v>520.08000000000004</v>
      </c>
      <c r="AM700" s="964">
        <v>0.2</v>
      </c>
      <c r="AN700" s="959">
        <v>0</v>
      </c>
      <c r="AO700" s="845">
        <f t="shared" si="179"/>
        <v>6.2348167906347189</v>
      </c>
      <c r="AP700" s="846">
        <f t="shared" si="180"/>
        <v>20.255737292726767</v>
      </c>
      <c r="AQ700" s="680">
        <f t="shared" si="181"/>
        <v>1.0924980696852327</v>
      </c>
      <c r="AR700" s="745">
        <f>INDEX(Historical!$C$7:$C$1452,MATCH(B700,Historical!$B$7:$B$1452,0))*IF(AH700="n/a",1.03,IF(AH700&lt;0,1.01,IF(AH700&gt;10,1.1,(1+AH700/100))))</f>
        <v>0.31900000000000006</v>
      </c>
      <c r="AS700" s="678">
        <f t="shared" si="182"/>
        <v>0.34305260000000004</v>
      </c>
      <c r="AT700" s="678">
        <f t="shared" si="188"/>
        <v>0.3773578600000001</v>
      </c>
      <c r="AU700" s="678">
        <f t="shared" si="188"/>
        <v>0.41509364600000015</v>
      </c>
      <c r="AV700" s="678">
        <f t="shared" si="188"/>
        <v>0.45660301060000019</v>
      </c>
      <c r="AW700" s="745">
        <f t="shared" si="184"/>
        <v>1.9111071166000007</v>
      </c>
      <c r="AX700" s="854">
        <f t="shared" si="185"/>
        <v>5.7030949465831124</v>
      </c>
      <c r="AY700" s="1090">
        <v>0.85</v>
      </c>
      <c r="AZ700" s="964">
        <v>59.5</v>
      </c>
      <c r="BA700" s="964">
        <v>-25.53</v>
      </c>
      <c r="BB700" s="964">
        <v>-9.5399999999999991</v>
      </c>
      <c r="BC700" s="964">
        <v>1.59</v>
      </c>
      <c r="BE700" s="701">
        <v>2012</v>
      </c>
      <c r="BF700" s="986" t="e">
        <f>#VALUE!</f>
        <v>#VALUE!</v>
      </c>
      <c r="BG700" s="972">
        <v>7.3999999999999995</v>
      </c>
    </row>
    <row r="701" spans="1:59" ht="11.25" customHeight="1" x14ac:dyDescent="0.2">
      <c r="A701" s="645" t="s">
        <v>1657</v>
      </c>
      <c r="B701" s="651" t="s">
        <v>1658</v>
      </c>
      <c r="C701" s="1080" t="s">
        <v>109</v>
      </c>
      <c r="D701" s="1080" t="s">
        <v>4427</v>
      </c>
      <c r="E701" s="835">
        <v>6</v>
      </c>
      <c r="F701" s="554">
        <v>675</v>
      </c>
      <c r="G701" s="554" t="s">
        <v>107</v>
      </c>
      <c r="H701" s="554" t="s">
        <v>107</v>
      </c>
      <c r="I701" s="966">
        <v>24.03</v>
      </c>
      <c r="J701" s="745">
        <f t="shared" si="172"/>
        <v>2.6633374947981689</v>
      </c>
      <c r="K701" s="968">
        <v>0.16</v>
      </c>
      <c r="L701" s="679">
        <v>4</v>
      </c>
      <c r="M701" s="736">
        <f t="shared" si="173"/>
        <v>0.64</v>
      </c>
      <c r="N701" s="644" t="s">
        <v>108</v>
      </c>
      <c r="O701" s="838">
        <v>0.14000000000000001</v>
      </c>
      <c r="P701" s="695">
        <v>43131</v>
      </c>
      <c r="Q701" s="695">
        <v>43146</v>
      </c>
      <c r="R701" s="736">
        <f t="shared" si="174"/>
        <v>14.285714285714276</v>
      </c>
      <c r="S701" s="802">
        <f>IF(INDEX(Historical!$D$7:$D$1452,MATCH(B701,Historical!$B$7:$B$1452,0))=0,"n/a",(INDEX(Historical!$C$7:$C$1452,MATCH(B701,Historical!$B$7:$B$1452,0))/INDEX(Historical!$D$7:$D$1452,MATCH(B701,Historical!$B$7:$B$1452,0))-1)*100)</f>
        <v>16.666666666666675</v>
      </c>
      <c r="T701" s="802">
        <f>IF(INDEX(Historical!$F$7:$F$1452,MATCH(B701,Historical!$B$7:$B$1452,0))=0,"n/a",((INDEX(Historical!$C$7:$C$1452,MATCH(B701,Historical!$B$7:$B$1452,0))/INDEX(Historical!$F$7:$F$1452,MATCH(B701,Historical!$B$7:$B$1452,0)))^(1/3)-1)*100)</f>
        <v>18.096321418390858</v>
      </c>
      <c r="U701" s="802">
        <f>IF(INDEX(Historical!$I$7:$I$1452,MATCH(B701,Historical!$B$7:$B$1452,0))=0,"n/a",((INDEX(Historical!$C$7:$C$1452,MATCH(B701,Historical!$B$7:$B$1452,0))/INDEX(Historical!$I$7:$I$1452,MATCH(B701,Historical!$B$7:$B$1452,0)))^(1/5)-1)*100)</f>
        <v>18.466445254224407</v>
      </c>
      <c r="V701" s="802">
        <f>IF(INDEX(Historical!$O$7:$O$1452,MATCH(B701,Historical!$B$7:$B$1452,0))=0,"n/a",((INDEX(Historical!$C$7:$C$1452,MATCH(B701,Historical!$B$7:$B$1452,0))/INDEX(Historical!$O$7:$O$1452,MATCH(B701,Historical!$B$7:$B$1452,0)))^(1/10)-1)*100)</f>
        <v>-1.0126646140398265</v>
      </c>
      <c r="W701" s="803" t="str">
        <f t="shared" si="175"/>
        <v>n/a</v>
      </c>
      <c r="X701" s="804">
        <f t="shared" si="176"/>
        <v>0.85098826056333676</v>
      </c>
      <c r="Y701" s="759"/>
      <c r="Z701" s="745">
        <f t="shared" si="177"/>
        <v>34.594594594594589</v>
      </c>
      <c r="AA701" s="678">
        <f t="shared" si="178"/>
        <v>12.989189189189188</v>
      </c>
      <c r="AB701" s="679">
        <v>12</v>
      </c>
      <c r="AC701" s="959">
        <v>1.85</v>
      </c>
      <c r="AD701" s="959">
        <v>1.62</v>
      </c>
      <c r="AE701" s="959">
        <v>3.83</v>
      </c>
      <c r="AF701" s="959">
        <v>1.39</v>
      </c>
      <c r="AG701" s="959">
        <v>10</v>
      </c>
      <c r="AH701" s="959">
        <v>20.399999999999999</v>
      </c>
      <c r="AI701" s="959">
        <v>11.83</v>
      </c>
      <c r="AJ701" s="959">
        <v>21.7</v>
      </c>
      <c r="AK701" s="959">
        <v>8</v>
      </c>
      <c r="AL701" s="969">
        <v>377.75</v>
      </c>
      <c r="AM701" s="964">
        <v>7.3</v>
      </c>
      <c r="AN701" s="959">
        <v>0.13</v>
      </c>
      <c r="AO701" s="845">
        <f t="shared" si="179"/>
        <v>8.1405935598333858</v>
      </c>
      <c r="AP701" s="846">
        <f t="shared" si="180"/>
        <v>21.129782749022574</v>
      </c>
      <c r="AQ701" s="680">
        <f t="shared" si="181"/>
        <v>-10.420803573416482</v>
      </c>
      <c r="AR701" s="745">
        <f>INDEX(Historical!$C$7:$C$1452,MATCH(B701,Historical!$B$7:$B$1452,0))*IF(AH701="n/a",1.03,IF(AH701&lt;0,1.01,IF(AH701&gt;10,1.1,(1+AH701/100))))</f>
        <v>0.6160000000000001</v>
      </c>
      <c r="AS701" s="678">
        <f t="shared" si="182"/>
        <v>0.6776000000000002</v>
      </c>
      <c r="AT701" s="678">
        <f t="shared" si="188"/>
        <v>0.73180800000000024</v>
      </c>
      <c r="AU701" s="678">
        <f t="shared" si="188"/>
        <v>0.79035264000000027</v>
      </c>
      <c r="AV701" s="678">
        <f t="shared" si="188"/>
        <v>0.85358085120000038</v>
      </c>
      <c r="AW701" s="745">
        <f t="shared" si="184"/>
        <v>3.6693414912000009</v>
      </c>
      <c r="AX701" s="854">
        <f t="shared" si="185"/>
        <v>15.269835585518104</v>
      </c>
      <c r="AY701" s="1090">
        <v>0.82</v>
      </c>
      <c r="AZ701" s="964">
        <v>4.7699999999999996</v>
      </c>
      <c r="BA701" s="964">
        <v>-22.939999999999998</v>
      </c>
      <c r="BB701" s="964">
        <v>-9.9500000000000011</v>
      </c>
      <c r="BC701" s="964">
        <v>-14.680000000000001</v>
      </c>
      <c r="BE701" s="701">
        <v>2013</v>
      </c>
      <c r="BF701" s="986" t="e">
        <f>#VALUE!</f>
        <v>#VALUE!</v>
      </c>
      <c r="BG701" s="972">
        <v>1.0999999999999999</v>
      </c>
    </row>
    <row r="702" spans="1:59" ht="11.25" customHeight="1" x14ac:dyDescent="0.2">
      <c r="A702" s="645" t="s">
        <v>1659</v>
      </c>
      <c r="B702" s="651" t="s">
        <v>1660</v>
      </c>
      <c r="C702" s="1080" t="s">
        <v>248</v>
      </c>
      <c r="D702" s="1080" t="s">
        <v>4405</v>
      </c>
      <c r="E702" s="835">
        <v>8</v>
      </c>
      <c r="F702" s="554">
        <v>496</v>
      </c>
      <c r="G702" s="554" t="s">
        <v>107</v>
      </c>
      <c r="H702" s="554" t="s">
        <v>107</v>
      </c>
      <c r="I702" s="966">
        <v>31.77</v>
      </c>
      <c r="J702" s="745">
        <f t="shared" si="172"/>
        <v>4.658482845451684</v>
      </c>
      <c r="K702" s="968">
        <v>0.37</v>
      </c>
      <c r="L702" s="679">
        <v>4</v>
      </c>
      <c r="M702" s="736">
        <f t="shared" si="173"/>
        <v>1.48</v>
      </c>
      <c r="N702" s="644" t="s">
        <v>120</v>
      </c>
      <c r="O702" s="838">
        <v>0.31</v>
      </c>
      <c r="P702" s="958">
        <v>43223</v>
      </c>
      <c r="Q702" s="958">
        <v>43252</v>
      </c>
      <c r="R702" s="736">
        <f t="shared" si="174"/>
        <v>19.35483870967742</v>
      </c>
      <c r="S702" s="802">
        <f>IF(INDEX(Historical!$D$7:$D$1452,MATCH(B702,Historical!$B$7:$B$1452,0))=0,"n/a",(INDEX(Historical!$C$7:$C$1452,MATCH(B702,Historical!$B$7:$B$1452,0))/INDEX(Historical!$D$7:$D$1452,MATCH(B702,Historical!$B$7:$B$1452,0))-1)*100)</f>
        <v>18.999999999999993</v>
      </c>
      <c r="T702" s="802">
        <f>IF(INDEX(Historical!$F$7:$F$1452,MATCH(B702,Historical!$B$7:$B$1452,0))=0,"n/a",((INDEX(Historical!$C$7:$C$1452,MATCH(B702,Historical!$B$7:$B$1452,0))/INDEX(Historical!$F$7:$F$1452,MATCH(B702,Historical!$B$7:$B$1452,0)))^(1/3)-1)*100)</f>
        <v>19.922118009588587</v>
      </c>
      <c r="U702" s="802">
        <f>IF(INDEX(Historical!$I$7:$I$1452,MATCH(B702,Historical!$B$7:$B$1452,0))=0,"n/a",((INDEX(Historical!$C$7:$C$1452,MATCH(B702,Historical!$B$7:$B$1452,0))/INDEX(Historical!$I$7:$I$1452,MATCH(B702,Historical!$B$7:$B$1452,0)))^(1/5)-1)*100)</f>
        <v>20.936619830778124</v>
      </c>
      <c r="V702" s="802">
        <f>IF(INDEX(Historical!$O$7:$O$1452,MATCH(B702,Historical!$B$7:$B$1452,0))=0,"n/a",((INDEX(Historical!$C$7:$C$1452,MATCH(B702,Historical!$B$7:$B$1452,0))/INDEX(Historical!$O$7:$O$1452,MATCH(B702,Historical!$B$7:$B$1452,0)))^(1/10)-1)*100)</f>
        <v>-1.9971831403810647</v>
      </c>
      <c r="W702" s="803" t="str">
        <f t="shared" si="175"/>
        <v>n/a</v>
      </c>
      <c r="X702" s="804">
        <f t="shared" si="176"/>
        <v>3.6730911983821271</v>
      </c>
      <c r="Y702" s="967" t="s">
        <v>480</v>
      </c>
      <c r="Z702" s="745" t="str">
        <f t="shared" si="177"/>
        <v>n/a</v>
      </c>
      <c r="AA702" s="678" t="str">
        <f t="shared" si="178"/>
        <v>n/a</v>
      </c>
      <c r="AB702" s="679">
        <v>1</v>
      </c>
      <c r="AC702" s="959">
        <v>-6.84</v>
      </c>
      <c r="AD702" s="959" t="s">
        <v>138</v>
      </c>
      <c r="AE702" s="959">
        <v>0.26</v>
      </c>
      <c r="AF702" s="959">
        <v>1.21</v>
      </c>
      <c r="AG702" s="959">
        <v>-12.9</v>
      </c>
      <c r="AH702" s="959">
        <v>-17.2</v>
      </c>
      <c r="AI702" s="959">
        <v>-2.48</v>
      </c>
      <c r="AJ702" s="959">
        <v>5.7</v>
      </c>
      <c r="AK702" s="959">
        <v>7.0000000000000009</v>
      </c>
      <c r="AL702" s="969">
        <v>1690</v>
      </c>
      <c r="AM702" s="964">
        <v>0.3</v>
      </c>
      <c r="AN702" s="959">
        <v>0.73</v>
      </c>
      <c r="AO702" s="845" t="str">
        <f t="shared" si="179"/>
        <v>n/a</v>
      </c>
      <c r="AP702" s="846">
        <f t="shared" si="180"/>
        <v>25.595102676229807</v>
      </c>
      <c r="AQ702" s="680" t="str">
        <f t="shared" si="181"/>
        <v>n/a</v>
      </c>
      <c r="AR702" s="745">
        <f>INDEX(Historical!$C$7:$C$1452,MATCH(B702,Historical!$B$7:$B$1452,0))*IF(AH702="n/a",1.03,IF(AH702&lt;0,1.01,IF(AH702&gt;10,1.1,(1+AH702/100))))</f>
        <v>1.2019</v>
      </c>
      <c r="AS702" s="678">
        <f t="shared" si="182"/>
        <v>1.213919</v>
      </c>
      <c r="AT702" s="678">
        <f t="shared" si="188"/>
        <v>1.2988933300000001</v>
      </c>
      <c r="AU702" s="678">
        <f t="shared" si="188"/>
        <v>1.3898158631000002</v>
      </c>
      <c r="AV702" s="678">
        <f t="shared" si="188"/>
        <v>1.4871029735170003</v>
      </c>
      <c r="AW702" s="745">
        <f t="shared" si="184"/>
        <v>6.5916311666170007</v>
      </c>
      <c r="AX702" s="854">
        <f t="shared" si="185"/>
        <v>20.747973454885113</v>
      </c>
      <c r="AY702" s="1090">
        <v>1.5</v>
      </c>
      <c r="AZ702" s="964">
        <v>12.26</v>
      </c>
      <c r="BA702" s="964">
        <v>-55.300000000000004</v>
      </c>
      <c r="BB702" s="964">
        <v>-33.660000000000004</v>
      </c>
      <c r="BC702" s="964">
        <v>-38.080000000000005</v>
      </c>
      <c r="BE702" s="701">
        <v>2011</v>
      </c>
      <c r="BF702" s="986" t="e">
        <f>#VALUE!</f>
        <v>#VALUE!</v>
      </c>
      <c r="BG702" s="972">
        <v>-4.5</v>
      </c>
    </row>
    <row r="703" spans="1:59" ht="11.25" customHeight="1" x14ac:dyDescent="0.2">
      <c r="A703" s="645" t="s">
        <v>795</v>
      </c>
      <c r="B703" s="651" t="s">
        <v>796</v>
      </c>
      <c r="C703" s="1080" t="s">
        <v>124</v>
      </c>
      <c r="D703" s="1080" t="s">
        <v>4430</v>
      </c>
      <c r="E703" s="835">
        <v>15</v>
      </c>
      <c r="F703" s="554">
        <v>236</v>
      </c>
      <c r="G703" s="554" t="s">
        <v>107</v>
      </c>
      <c r="H703" s="554" t="s">
        <v>107</v>
      </c>
      <c r="I703" s="966">
        <v>23.62</v>
      </c>
      <c r="J703" s="745">
        <f t="shared" si="172"/>
        <v>1.6934801016088061</v>
      </c>
      <c r="K703" s="968">
        <v>0.1</v>
      </c>
      <c r="L703" s="679">
        <v>4</v>
      </c>
      <c r="M703" s="736">
        <f t="shared" si="173"/>
        <v>0.4</v>
      </c>
      <c r="N703" s="644" t="s">
        <v>322</v>
      </c>
      <c r="O703" s="838">
        <v>0.09</v>
      </c>
      <c r="P703" s="958">
        <v>43174</v>
      </c>
      <c r="Q703" s="958">
        <v>43189</v>
      </c>
      <c r="R703" s="736">
        <f t="shared" si="174"/>
        <v>11.111111111111121</v>
      </c>
      <c r="S703" s="802">
        <f>IF(INDEX(Historical!$D$7:$D$1452,MATCH(B703,Historical!$B$7:$B$1452,0))=0,"n/a",(INDEX(Historical!$C$7:$C$1452,MATCH(B703,Historical!$B$7:$B$1452,0))/INDEX(Historical!$D$7:$D$1452,MATCH(B703,Historical!$B$7:$B$1452,0))-1)*100)</f>
        <v>5.8823529411764497</v>
      </c>
      <c r="T703" s="802">
        <f>IF(INDEX(Historical!$F$7:$F$1452,MATCH(B703,Historical!$B$7:$B$1452,0))=0,"n/a",((INDEX(Historical!$C$7:$C$1452,MATCH(B703,Historical!$B$7:$B$1452,0))/INDEX(Historical!$F$7:$F$1452,MATCH(B703,Historical!$B$7:$B$1452,0)))^(1/3)-1)*100)</f>
        <v>6.2658569182611146</v>
      </c>
      <c r="U703" s="802">
        <f>IF(INDEX(Historical!$I$7:$I$1452,MATCH(B703,Historical!$B$7:$B$1452,0))=0,"n/a",((INDEX(Historical!$C$7:$C$1452,MATCH(B703,Historical!$B$7:$B$1452,0))/INDEX(Historical!$I$7:$I$1452,MATCH(B703,Historical!$B$7:$B$1452,0)))^(1/5)-1)*100)</f>
        <v>8.4471771197698544</v>
      </c>
      <c r="V703" s="802">
        <f>IF(INDEX(Historical!$O$7:$O$1452,MATCH(B703,Historical!$B$7:$B$1452,0))=0,"n/a",((INDEX(Historical!$C$7:$C$1452,MATCH(B703,Historical!$B$7:$B$1452,0))/INDEX(Historical!$O$7:$O$1452,MATCH(B703,Historical!$B$7:$B$1452,0)))^(1/10)-1)*100)</f>
        <v>8.4471771197698544</v>
      </c>
      <c r="W703" s="803">
        <f t="shared" si="175"/>
        <v>1</v>
      </c>
      <c r="X703" s="804">
        <f t="shared" si="176"/>
        <v>1.4819608982052375</v>
      </c>
      <c r="Y703" s="756"/>
      <c r="Z703" s="745">
        <f t="shared" si="177"/>
        <v>20.202020202020204</v>
      </c>
      <c r="AA703" s="678">
        <f t="shared" si="178"/>
        <v>11.929292929292929</v>
      </c>
      <c r="AB703" s="679">
        <v>12</v>
      </c>
      <c r="AC703" s="959">
        <v>1.98</v>
      </c>
      <c r="AD703" s="959">
        <v>0.84</v>
      </c>
      <c r="AE703" s="959">
        <v>0.61</v>
      </c>
      <c r="AF703" s="959">
        <v>2.87</v>
      </c>
      <c r="AG703" s="959">
        <v>27.700000000000003</v>
      </c>
      <c r="AH703" s="959">
        <v>12</v>
      </c>
      <c r="AI703" s="959">
        <v>8.129999999999999</v>
      </c>
      <c r="AJ703" s="959">
        <v>5.7</v>
      </c>
      <c r="AK703" s="959">
        <v>14.16</v>
      </c>
      <c r="AL703" s="969">
        <v>2670</v>
      </c>
      <c r="AM703" s="964">
        <v>0.4</v>
      </c>
      <c r="AN703" s="959">
        <v>3.2</v>
      </c>
      <c r="AO703" s="845">
        <f t="shared" si="179"/>
        <v>-1.7886357079142687</v>
      </c>
      <c r="AP703" s="846">
        <f t="shared" si="180"/>
        <v>10.14065722137866</v>
      </c>
      <c r="AQ703" s="680">
        <f t="shared" si="181"/>
        <v>23.355080437772035</v>
      </c>
      <c r="AR703" s="745">
        <f>INDEX(Historical!$C$7:$C$1452,MATCH(B703,Historical!$B$7:$B$1452,0))*IF(AH703="n/a",1.03,IF(AH703&lt;0,1.01,IF(AH703&gt;10,1.1,(1+AH703/100))))</f>
        <v>0.39600000000000002</v>
      </c>
      <c r="AS703" s="678">
        <f t="shared" si="182"/>
        <v>0.42819479999999999</v>
      </c>
      <c r="AT703" s="678">
        <f t="shared" si="188"/>
        <v>0.47101428000000001</v>
      </c>
      <c r="AU703" s="678">
        <f t="shared" si="188"/>
        <v>0.51811570800000006</v>
      </c>
      <c r="AV703" s="678">
        <f t="shared" si="188"/>
        <v>0.56992727880000016</v>
      </c>
      <c r="AW703" s="745">
        <f t="shared" si="184"/>
        <v>2.3832520668000003</v>
      </c>
      <c r="AX703" s="854">
        <f t="shared" si="185"/>
        <v>10.089974880609653</v>
      </c>
      <c r="AY703" s="1090">
        <v>0.73</v>
      </c>
      <c r="AZ703" s="964">
        <v>6.21</v>
      </c>
      <c r="BA703" s="964">
        <v>-23.93</v>
      </c>
      <c r="BB703" s="964">
        <v>-4.58</v>
      </c>
      <c r="BC703" s="964">
        <v>-11.76</v>
      </c>
      <c r="BE703" s="701">
        <v>2004</v>
      </c>
      <c r="BF703" s="986" t="e">
        <f>#VALUE!</f>
        <v>#VALUE!</v>
      </c>
      <c r="BG703" s="972">
        <v>4.7</v>
      </c>
    </row>
    <row r="704" spans="1:59" s="882" customFormat="1" ht="11.25" customHeight="1" x14ac:dyDescent="0.2">
      <c r="A704" s="861" t="s">
        <v>1661</v>
      </c>
      <c r="B704" s="890" t="s">
        <v>1662</v>
      </c>
      <c r="C704" s="1080" t="s">
        <v>109</v>
      </c>
      <c r="D704" s="1080" t="s">
        <v>4427</v>
      </c>
      <c r="E704" s="862">
        <v>7</v>
      </c>
      <c r="F704" s="554">
        <v>593</v>
      </c>
      <c r="G704" s="1179" t="s">
        <v>107</v>
      </c>
      <c r="H704" s="1179" t="s">
        <v>107</v>
      </c>
      <c r="I704" s="863">
        <v>24.13</v>
      </c>
      <c r="J704" s="864">
        <f t="shared" si="172"/>
        <v>2.4865312888520514</v>
      </c>
      <c r="K704" s="865">
        <v>0.15</v>
      </c>
      <c r="L704" s="866">
        <v>4</v>
      </c>
      <c r="M704" s="867">
        <f t="shared" si="173"/>
        <v>0.6</v>
      </c>
      <c r="N704" s="868" t="s">
        <v>509</v>
      </c>
      <c r="O704" s="869">
        <v>0.125</v>
      </c>
      <c r="P704" s="870">
        <v>43173</v>
      </c>
      <c r="Q704" s="870">
        <v>43195</v>
      </c>
      <c r="R704" s="867">
        <f t="shared" si="174"/>
        <v>19.999999999999996</v>
      </c>
      <c r="S704" s="802">
        <f>IF(INDEX(Historical!$D$7:$D$1452,MATCH(B704,Historical!$B$7:$B$1452,0))=0,"n/a",(INDEX(Historical!$C$7:$C$1452,MATCH(B704,Historical!$B$7:$B$1452,0))/INDEX(Historical!$D$7:$D$1452,MATCH(B704,Historical!$B$7:$B$1452,0))-1)*100)</f>
        <v>4.2105263157894868</v>
      </c>
      <c r="T704" s="802">
        <f>IF(INDEX(Historical!$F$7:$F$1452,MATCH(B704,Historical!$B$7:$B$1452,0))=0,"n/a",((INDEX(Historical!$C$7:$C$1452,MATCH(B704,Historical!$B$7:$B$1452,0))/INDEX(Historical!$F$7:$F$1452,MATCH(B704,Historical!$B$7:$B$1452,0)))^(1/3)-1)*100)</f>
        <v>4.4011575622509014</v>
      </c>
      <c r="U704" s="802">
        <f>IF(INDEX(Historical!$I$7:$I$1452,MATCH(B704,Historical!$B$7:$B$1452,0))=0,"n/a",((INDEX(Historical!$C$7:$C$1452,MATCH(B704,Historical!$B$7:$B$1452,0))/INDEX(Historical!$I$7:$I$1452,MATCH(B704,Historical!$B$7:$B$1452,0)))^(1/5)-1)*100)</f>
        <v>4.6168455012877585</v>
      </c>
      <c r="V704" s="802">
        <f>IF(INDEX(Historical!$O$7:$O$1452,MATCH(B704,Historical!$B$7:$B$1452,0))=0,"n/a",((INDEX(Historical!$C$7:$C$1452,MATCH(B704,Historical!$B$7:$B$1452,0))/INDEX(Historical!$O$7:$O$1452,MATCH(B704,Historical!$B$7:$B$1452,0)))^(1/10)-1)*100)</f>
        <v>3.2357862679155636</v>
      </c>
      <c r="W704" s="871">
        <f t="shared" si="175"/>
        <v>1.4268079282819408</v>
      </c>
      <c r="X704" s="872">
        <f t="shared" si="176"/>
        <v>0.63244458921750113</v>
      </c>
      <c r="Y704" s="1083"/>
      <c r="Z704" s="864">
        <f t="shared" si="177"/>
        <v>33.149171270718227</v>
      </c>
      <c r="AA704" s="874">
        <f t="shared" si="178"/>
        <v>13.331491712707182</v>
      </c>
      <c r="AB704" s="866">
        <v>12</v>
      </c>
      <c r="AC704" s="875">
        <v>1.81</v>
      </c>
      <c r="AD704" s="875">
        <v>2.66</v>
      </c>
      <c r="AE704" s="875">
        <v>3.58</v>
      </c>
      <c r="AF704" s="875">
        <v>1.02</v>
      </c>
      <c r="AG704" s="875">
        <v>8.4</v>
      </c>
      <c r="AH704" s="875">
        <v>-25.4</v>
      </c>
      <c r="AI704" s="875">
        <v>6.5</v>
      </c>
      <c r="AJ704" s="875">
        <v>7.3</v>
      </c>
      <c r="AK704" s="875">
        <v>5</v>
      </c>
      <c r="AL704" s="876">
        <v>2320</v>
      </c>
      <c r="AM704" s="877">
        <v>0.6</v>
      </c>
      <c r="AN704" s="875">
        <v>0.17</v>
      </c>
      <c r="AO704" s="878">
        <f t="shared" si="179"/>
        <v>-6.2281149225673715</v>
      </c>
      <c r="AP704" s="879">
        <f t="shared" si="180"/>
        <v>7.1033767901398104</v>
      </c>
      <c r="AQ704" s="880">
        <f t="shared" si="181"/>
        <v>-22.2593441214492</v>
      </c>
      <c r="AR704" s="745">
        <f>INDEX(Historical!$C$7:$C$1452,MATCH(B704,Historical!$B$7:$B$1452,0))*IF(AH704="n/a",1.03,IF(AH704&lt;0,1.01,IF(AH704&gt;10,1.1,(1+AH704/100))))</f>
        <v>0.49995000000000001</v>
      </c>
      <c r="AS704" s="874">
        <f t="shared" si="182"/>
        <v>0.53244674999999997</v>
      </c>
      <c r="AT704" s="874">
        <f t="shared" si="188"/>
        <v>0.55906908749999995</v>
      </c>
      <c r="AU704" s="874">
        <f t="shared" si="188"/>
        <v>0.58702254187500003</v>
      </c>
      <c r="AV704" s="874">
        <f t="shared" si="188"/>
        <v>0.61637366896875001</v>
      </c>
      <c r="AW704" s="864">
        <f t="shared" si="184"/>
        <v>2.7948620483437501</v>
      </c>
      <c r="AX704" s="881">
        <f t="shared" si="185"/>
        <v>11.58251988538645</v>
      </c>
      <c r="AY704" s="1091">
        <v>1.1599999999999999</v>
      </c>
      <c r="AZ704" s="877">
        <v>6.58</v>
      </c>
      <c r="BA704" s="877">
        <v>-27.860000000000003</v>
      </c>
      <c r="BB704" s="877">
        <v>-9.08</v>
      </c>
      <c r="BC704" s="877">
        <v>-18</v>
      </c>
      <c r="BD704" s="1007"/>
      <c r="BE704" s="701">
        <v>2012</v>
      </c>
      <c r="BF704" s="986" t="e">
        <f>#VALUE!</f>
        <v>#VALUE!</v>
      </c>
      <c r="BG704" s="938">
        <v>1.0999999999999999</v>
      </c>
    </row>
    <row r="705" spans="1:59" ht="11.25" customHeight="1" x14ac:dyDescent="0.2">
      <c r="A705" s="566" t="s">
        <v>1663</v>
      </c>
      <c r="B705" s="651" t="s">
        <v>1664</v>
      </c>
      <c r="C705" s="1080" t="s">
        <v>4407</v>
      </c>
      <c r="D705" s="1080" t="s">
        <v>4408</v>
      </c>
      <c r="E705" s="835">
        <v>9</v>
      </c>
      <c r="F705" s="554">
        <v>385</v>
      </c>
      <c r="G705" s="554" t="s">
        <v>38</v>
      </c>
      <c r="H705" s="554" t="s">
        <v>116</v>
      </c>
      <c r="I705" s="966">
        <v>167.99</v>
      </c>
      <c r="J705" s="745">
        <f t="shared" si="172"/>
        <v>4.762188225489612</v>
      </c>
      <c r="K705" s="968">
        <v>2</v>
      </c>
      <c r="L705" s="679">
        <v>4</v>
      </c>
      <c r="M705" s="736">
        <f t="shared" si="173"/>
        <v>8</v>
      </c>
      <c r="N705" s="644" t="s">
        <v>520</v>
      </c>
      <c r="O705" s="838">
        <v>1.95</v>
      </c>
      <c r="P705" s="958">
        <v>43328</v>
      </c>
      <c r="Q705" s="958">
        <v>43343</v>
      </c>
      <c r="R705" s="736">
        <f t="shared" si="174"/>
        <v>2.5641025641025665</v>
      </c>
      <c r="S705" s="802">
        <f>IF(INDEX(Historical!$D$7:$D$1452,MATCH(B705,Historical!$B$7:$B$1452,0))=0,"n/a",(INDEX(Historical!$C$7:$C$1452,MATCH(B705,Historical!$B$7:$B$1452,0))/INDEX(Historical!$D$7:$D$1452,MATCH(B705,Historical!$B$7:$B$1452,0))-1)*100)</f>
        <v>10.000000000000009</v>
      </c>
      <c r="T705" s="802">
        <f>IF(INDEX(Historical!$F$7:$F$1452,MATCH(B705,Historical!$B$7:$B$1452,0))=0,"n/a",((INDEX(Historical!$C$7:$C$1452,MATCH(B705,Historical!$B$7:$B$1452,0))/INDEX(Historical!$F$7:$F$1452,MATCH(B705,Historical!$B$7:$B$1452,0)))^(1/3)-1)*100)</f>
        <v>12.670805640315441</v>
      </c>
      <c r="U705" s="802">
        <f>IF(INDEX(Historical!$I$7:$I$1452,MATCH(B705,Historical!$B$7:$B$1452,0))=0,"n/a",((INDEX(Historical!$C$7:$C$1452,MATCH(B705,Historical!$B$7:$B$1452,0))/INDEX(Historical!$I$7:$I$1452,MATCH(B705,Historical!$B$7:$B$1452,0)))^(1/5)-1)*100)</f>
        <v>13.152481587188047</v>
      </c>
      <c r="V705" s="802">
        <f>IF(INDEX(Historical!$O$7:$O$1452,MATCH(B705,Historical!$B$7:$B$1452,0))=0,"n/a",((INDEX(Historical!$C$7:$C$1452,MATCH(B705,Historical!$B$7:$B$1452,0))/INDEX(Historical!$O$7:$O$1452,MATCH(B705,Historical!$B$7:$B$1452,0)))^(1/10)-1)*100)</f>
        <v>8.5116830218941573</v>
      </c>
      <c r="W705" s="803">
        <f t="shared" si="175"/>
        <v>1.545226902054107</v>
      </c>
      <c r="X705" s="804">
        <f t="shared" si="176"/>
        <v>1.6039611691692739</v>
      </c>
      <c r="Y705" s="967" t="s">
        <v>4072</v>
      </c>
      <c r="Z705" s="745">
        <f t="shared" si="177"/>
        <v>108.1081081081081</v>
      </c>
      <c r="AA705" s="678">
        <f t="shared" si="178"/>
        <v>22.701351351351352</v>
      </c>
      <c r="AB705" s="679">
        <v>12</v>
      </c>
      <c r="AC705" s="959">
        <v>7.4</v>
      </c>
      <c r="AD705" s="959">
        <v>2.64</v>
      </c>
      <c r="AE705" s="959">
        <v>9.82</v>
      </c>
      <c r="AF705" s="959">
        <v>15.55</v>
      </c>
      <c r="AG705" s="959">
        <v>66.600000000000009</v>
      </c>
      <c r="AH705" s="959">
        <v>6.3</v>
      </c>
      <c r="AI705" s="959">
        <v>-0.76</v>
      </c>
      <c r="AJ705" s="959">
        <v>8.2000000000000011</v>
      </c>
      <c r="AK705" s="959">
        <v>8.6</v>
      </c>
      <c r="AL705" s="969">
        <v>55240</v>
      </c>
      <c r="AM705" s="964">
        <v>0.49</v>
      </c>
      <c r="AN705" s="959">
        <v>7.09</v>
      </c>
      <c r="AO705" s="845">
        <f t="shared" si="179"/>
        <v>-4.7866815386736938</v>
      </c>
      <c r="AP705" s="846">
        <f t="shared" si="180"/>
        <v>17.914669812677658</v>
      </c>
      <c r="AQ705" s="680">
        <f t="shared" si="181"/>
        <v>296.09539452202876</v>
      </c>
      <c r="AR705" s="745">
        <f>INDEX(Historical!$C$7:$C$1452,MATCH(B705,Historical!$B$7:$B$1452,0))*IF(AH705="n/a",1.03,IF(AH705&lt;0,1.01,IF(AH705&gt;10,1.1,(1+AH705/100))))</f>
        <v>7.6004500000000004</v>
      </c>
      <c r="AS705" s="678">
        <f t="shared" si="182"/>
        <v>7.6764545000000002</v>
      </c>
      <c r="AT705" s="678">
        <f t="shared" si="188"/>
        <v>8.3366295870000009</v>
      </c>
      <c r="AU705" s="678">
        <f t="shared" si="188"/>
        <v>9.0535797314820012</v>
      </c>
      <c r="AV705" s="678">
        <f t="shared" si="188"/>
        <v>9.8321875883894538</v>
      </c>
      <c r="AW705" s="745">
        <f t="shared" si="184"/>
        <v>42.499301406871453</v>
      </c>
      <c r="AX705" s="854">
        <f t="shared" si="185"/>
        <v>25.298709093917164</v>
      </c>
      <c r="AY705" s="1090">
        <v>0.52</v>
      </c>
      <c r="AZ705" s="964">
        <v>15.24</v>
      </c>
      <c r="BA705" s="964">
        <v>-12.27</v>
      </c>
      <c r="BB705" s="964">
        <v>-6.87</v>
      </c>
      <c r="BC705" s="964">
        <v>-1.53</v>
      </c>
      <c r="BE705" s="701">
        <v>2010</v>
      </c>
      <c r="BF705" s="986" t="e">
        <f>#VALUE!</f>
        <v>#VALUE!</v>
      </c>
      <c r="BG705" s="972">
        <v>7.3</v>
      </c>
    </row>
    <row r="706" spans="1:59" ht="11.25" customHeight="1" x14ac:dyDescent="0.2">
      <c r="A706" s="566" t="s">
        <v>4276</v>
      </c>
      <c r="B706" s="651" t="s">
        <v>3952</v>
      </c>
      <c r="C706" s="1080" t="s">
        <v>113</v>
      </c>
      <c r="D706" s="1080" t="s">
        <v>1235</v>
      </c>
      <c r="E706" s="835">
        <v>5</v>
      </c>
      <c r="F706" s="554">
        <v>822</v>
      </c>
      <c r="G706" s="554" t="s">
        <v>107</v>
      </c>
      <c r="H706" s="554" t="s">
        <v>107</v>
      </c>
      <c r="I706" s="970">
        <v>54.13</v>
      </c>
      <c r="J706" s="745">
        <f t="shared" si="172"/>
        <v>1.6257158692037685</v>
      </c>
      <c r="K706" s="974">
        <v>0.22</v>
      </c>
      <c r="L706" s="701">
        <v>4</v>
      </c>
      <c r="M706" s="736">
        <f t="shared" si="173"/>
        <v>0.88</v>
      </c>
      <c r="N706" s="701" t="s">
        <v>416</v>
      </c>
      <c r="O706" s="839">
        <v>0.21</v>
      </c>
      <c r="P706" s="725">
        <v>43283</v>
      </c>
      <c r="Q706" s="725">
        <v>43306</v>
      </c>
      <c r="R706" s="736">
        <f t="shared" si="174"/>
        <v>4.7619047619047663</v>
      </c>
      <c r="S706" s="802">
        <f>IF(INDEX(Historical!$D$7:$D$1452,MATCH(B706,Historical!$B$7:$B$1452,0))=0,"n/a",(INDEX(Historical!$C$7:$C$1452,MATCH(B706,Historical!$B$7:$B$1452,0))/INDEX(Historical!$D$7:$D$1452,MATCH(B706,Historical!$B$7:$B$1452,0))-1)*100)</f>
        <v>14.705882352941169</v>
      </c>
      <c r="T706" s="802">
        <f>IF(INDEX(Historical!$F$7:$F$1452,MATCH(B706,Historical!$B$7:$B$1452,0))=0,"n/a",((INDEX(Historical!$C$7:$C$1452,MATCH(B706,Historical!$B$7:$B$1452,0))/INDEX(Historical!$F$7:$F$1452,MATCH(B706,Historical!$B$7:$B$1452,0)))^(1/3)-1)*100)</f>
        <v>13.746902159841756</v>
      </c>
      <c r="U706" s="802">
        <f>IF(INDEX(Historical!$I$7:$I$1452,MATCH(B706,Historical!$B$7:$B$1452,0))=0,"n/a",((INDEX(Historical!$C$7:$C$1452,MATCH(B706,Historical!$B$7:$B$1452,0))/INDEX(Historical!$I$7:$I$1452,MATCH(B706,Historical!$B$7:$B$1452,0)))^(1/5)-1)*100)</f>
        <v>9.3011973943858628</v>
      </c>
      <c r="V706" s="802">
        <f>IF(INDEX(Historical!$O$7:$O$1452,MATCH(B706,Historical!$B$7:$B$1452,0))=0,"n/a",((INDEX(Historical!$C$7:$C$1452,MATCH(B706,Historical!$B$7:$B$1452,0))/INDEX(Historical!$O$7:$O$1452,MATCH(B706,Historical!$B$7:$B$1452,0)))^(1/10)-1)*100)</f>
        <v>7.4561065135923643</v>
      </c>
      <c r="W706" s="803">
        <f t="shared" si="175"/>
        <v>1.2474603705606844</v>
      </c>
      <c r="X706" s="804">
        <f t="shared" si="176"/>
        <v>0.52549137821389058</v>
      </c>
      <c r="Y706" s="651"/>
      <c r="Z706" s="745">
        <f t="shared" si="177"/>
        <v>32.352941176470587</v>
      </c>
      <c r="AA706" s="678">
        <f t="shared" si="178"/>
        <v>19.900735294117645</v>
      </c>
      <c r="AB706" s="554">
        <v>12</v>
      </c>
      <c r="AC706" s="970">
        <v>2.72</v>
      </c>
      <c r="AD706" s="970">
        <v>3.98</v>
      </c>
      <c r="AE706" s="970">
        <v>2.36</v>
      </c>
      <c r="AF706" s="970">
        <v>2.74</v>
      </c>
      <c r="AG706" s="970">
        <v>14.2</v>
      </c>
      <c r="AH706" s="970">
        <v>5.5</v>
      </c>
      <c r="AI706" s="970">
        <v>19.919999999999998</v>
      </c>
      <c r="AJ706" s="970">
        <v>17.7</v>
      </c>
      <c r="AK706" s="970">
        <v>5</v>
      </c>
      <c r="AL706" s="970">
        <v>2520</v>
      </c>
      <c r="AM706" s="970">
        <v>9.81</v>
      </c>
      <c r="AN706" s="970">
        <v>0</v>
      </c>
      <c r="AO706" s="845">
        <f t="shared" si="179"/>
        <v>-8.9738220305280141</v>
      </c>
      <c r="AP706" s="846">
        <f t="shared" si="180"/>
        <v>10.926913263589631</v>
      </c>
      <c r="AQ706" s="680">
        <f t="shared" si="181"/>
        <v>55.674895865114934</v>
      </c>
      <c r="AR706" s="745">
        <f>INDEX(Historical!$C$7:$C$1452,MATCH(B706,Historical!$B$7:$B$1452,0))*IF(AH706="n/a",1.03,IF(AH706&lt;0,1.01,IF(AH706&gt;10,1.1,(1+AH706/100))))</f>
        <v>0.82289999999999996</v>
      </c>
      <c r="AS706" s="678">
        <f t="shared" si="182"/>
        <v>0.90519000000000005</v>
      </c>
      <c r="AT706" s="678">
        <f t="shared" si="188"/>
        <v>0.95044950000000006</v>
      </c>
      <c r="AU706" s="678">
        <f t="shared" si="188"/>
        <v>0.99797197500000012</v>
      </c>
      <c r="AV706" s="678">
        <f t="shared" si="188"/>
        <v>1.0478705737500003</v>
      </c>
      <c r="AW706" s="745">
        <f t="shared" si="184"/>
        <v>4.7243820487499999</v>
      </c>
      <c r="AX706" s="854">
        <f t="shared" si="185"/>
        <v>8.727844169129872</v>
      </c>
      <c r="AY706" s="831">
        <v>1.6</v>
      </c>
      <c r="AZ706" s="972">
        <v>9.27</v>
      </c>
      <c r="BA706" s="972">
        <v>-30.919999999999998</v>
      </c>
      <c r="BB706" s="972">
        <v>-3.9899999999999998</v>
      </c>
      <c r="BC706" s="972">
        <v>-14.299999999999999</v>
      </c>
      <c r="BE706" s="701">
        <v>2014</v>
      </c>
      <c r="BF706" s="986" t="e">
        <f>#VALUE!</f>
        <v>#VALUE!</v>
      </c>
      <c r="BG706" s="972">
        <v>11.899999999999999</v>
      </c>
    </row>
    <row r="707" spans="1:59" ht="11.25" customHeight="1" x14ac:dyDescent="0.2">
      <c r="A707" s="645" t="s">
        <v>1665</v>
      </c>
      <c r="B707" s="651" t="s">
        <v>1666</v>
      </c>
      <c r="C707" s="1080" t="s">
        <v>4431</v>
      </c>
      <c r="D707" s="1080" t="s">
        <v>526</v>
      </c>
      <c r="E707" s="836">
        <v>8</v>
      </c>
      <c r="F707" s="554">
        <v>554</v>
      </c>
      <c r="G707" s="554" t="s">
        <v>107</v>
      </c>
      <c r="H707" s="554" t="s">
        <v>107</v>
      </c>
      <c r="I707" s="966">
        <v>26.34</v>
      </c>
      <c r="J707" s="745">
        <f t="shared" si="172"/>
        <v>3.0372057706909645</v>
      </c>
      <c r="K707" s="968">
        <v>0.2</v>
      </c>
      <c r="L707" s="679">
        <v>4</v>
      </c>
      <c r="M707" s="736">
        <f t="shared" si="173"/>
        <v>0.8</v>
      </c>
      <c r="N707" s="644" t="s">
        <v>150</v>
      </c>
      <c r="O707" s="838">
        <v>0.18</v>
      </c>
      <c r="P707" s="958">
        <v>43433</v>
      </c>
      <c r="Q707" s="958">
        <v>43451</v>
      </c>
      <c r="R707" s="736">
        <f t="shared" si="174"/>
        <v>11.111111111111121</v>
      </c>
      <c r="S707" s="802">
        <f>IF(INDEX(Historical!$D$7:$D$1452,MATCH(B707,Historical!$B$7:$B$1452,0))=0,"n/a",(INDEX(Historical!$C$7:$C$1452,MATCH(B707,Historical!$B$7:$B$1452,0))/INDEX(Historical!$D$7:$D$1452,MATCH(B707,Historical!$B$7:$B$1452,0))-1)*100)</f>
        <v>2.1276595744680771</v>
      </c>
      <c r="T707" s="802">
        <f>IF(INDEX(Historical!$F$7:$F$1452,MATCH(B707,Historical!$B$7:$B$1452,0))=0,"n/a",((INDEX(Historical!$C$7:$C$1452,MATCH(B707,Historical!$B$7:$B$1452,0))/INDEX(Historical!$F$7:$F$1452,MATCH(B707,Historical!$B$7:$B$1452,0)))^(1/3)-1)*100)</f>
        <v>4.5515917149420382</v>
      </c>
      <c r="U707" s="802">
        <f>IF(INDEX(Historical!$I$7:$I$1452,MATCH(B707,Historical!$B$7:$B$1452,0))=0,"n/a",((INDEX(Historical!$C$7:$C$1452,MATCH(B707,Historical!$B$7:$B$1452,0))/INDEX(Historical!$I$7:$I$1452,MATCH(B707,Historical!$B$7:$B$1452,0)))^(1/5)-1)*100)</f>
        <v>5.9223841048812176</v>
      </c>
      <c r="V707" s="802">
        <f>IF(INDEX(Historical!$O$7:$O$1452,MATCH(B707,Historical!$B$7:$B$1452,0))=0,"n/a",((INDEX(Historical!$C$7:$C$1452,MATCH(B707,Historical!$B$7:$B$1452,0))/INDEX(Historical!$O$7:$O$1452,MATCH(B707,Historical!$B$7:$B$1452,0)))^(1/10)-1)*100)</f>
        <v>4.8122389468957749</v>
      </c>
      <c r="W707" s="803">
        <f t="shared" si="175"/>
        <v>1.2306920271907036</v>
      </c>
      <c r="X707" s="804">
        <f t="shared" si="176"/>
        <v>0.52878429507868008</v>
      </c>
      <c r="Y707" s="759" t="s">
        <v>1042</v>
      </c>
      <c r="Z707" s="745">
        <f t="shared" si="177"/>
        <v>26.845637583892618</v>
      </c>
      <c r="AA707" s="678">
        <f t="shared" si="178"/>
        <v>8.8389261744966436</v>
      </c>
      <c r="AB707" s="679">
        <v>12</v>
      </c>
      <c r="AC707" s="959">
        <v>2.98</v>
      </c>
      <c r="AD707" s="959" t="s">
        <v>138</v>
      </c>
      <c r="AE707" s="959">
        <v>0.91</v>
      </c>
      <c r="AF707" s="959">
        <v>1.66</v>
      </c>
      <c r="AG707" s="959">
        <v>36</v>
      </c>
      <c r="AH707" s="959">
        <v>16.100000000000001</v>
      </c>
      <c r="AI707" s="959">
        <v>-38.18</v>
      </c>
      <c r="AJ707" s="959">
        <v>11.200000000000001</v>
      </c>
      <c r="AK707" s="959" t="s">
        <v>138</v>
      </c>
      <c r="AL707" s="969">
        <v>2640</v>
      </c>
      <c r="AM707" s="965">
        <v>3.18</v>
      </c>
      <c r="AN707" s="959">
        <v>2.4700000000000002</v>
      </c>
      <c r="AO707" s="845">
        <f t="shared" si="179"/>
        <v>0.12066370107553759</v>
      </c>
      <c r="AP707" s="846">
        <f t="shared" si="180"/>
        <v>8.9595898755721812</v>
      </c>
      <c r="AQ707" s="680">
        <f t="shared" si="181"/>
        <v>-19.246279893976592</v>
      </c>
      <c r="AR707" s="745">
        <f>INDEX(Historical!$C$7:$C$1452,MATCH(B707,Historical!$B$7:$B$1452,0))*IF(AH707="n/a",1.03,IF(AH707&lt;0,1.01,IF(AH707&gt;10,1.1,(1+AH707/100))))</f>
        <v>0.79200000000000004</v>
      </c>
      <c r="AS707" s="678">
        <f t="shared" si="182"/>
        <v>0.79992000000000008</v>
      </c>
      <c r="AT707" s="678">
        <f t="shared" ref="AT707:AV726" si="189">IF($AK707="n/a",1.03*AS707,IF($AK707&lt;0,1.01*AS707,IF($AK707&gt;10,1.1*AS707,(1+$AK707/100)*AS707)))</f>
        <v>0.82391760000000014</v>
      </c>
      <c r="AU707" s="678">
        <f t="shared" si="189"/>
        <v>0.84863512800000018</v>
      </c>
      <c r="AV707" s="678">
        <f t="shared" si="189"/>
        <v>0.87409418184000021</v>
      </c>
      <c r="AW707" s="745">
        <f t="shared" si="184"/>
        <v>4.1385669098400006</v>
      </c>
      <c r="AX707" s="854">
        <f t="shared" si="185"/>
        <v>15.712099126195902</v>
      </c>
      <c r="AY707" s="1090">
        <v>1.28</v>
      </c>
      <c r="AZ707" s="964">
        <v>4.84</v>
      </c>
      <c r="BA707" s="964">
        <v>-34.4</v>
      </c>
      <c r="BB707" s="964">
        <v>-10.190000000000001</v>
      </c>
      <c r="BC707" s="964">
        <v>-10.190000000000001</v>
      </c>
      <c r="BE707" s="701">
        <v>2012</v>
      </c>
      <c r="BF707" s="986" t="e">
        <f>#VALUE!</f>
        <v>#VALUE!</v>
      </c>
      <c r="BG707" s="972">
        <v>8.6999999999999993</v>
      </c>
    </row>
    <row r="708" spans="1:59" ht="11.25" customHeight="1" x14ac:dyDescent="0.2">
      <c r="A708" s="566" t="s">
        <v>1667</v>
      </c>
      <c r="B708" s="651" t="s">
        <v>1668</v>
      </c>
      <c r="C708" s="1080" t="s">
        <v>248</v>
      </c>
      <c r="D708" s="1080" t="s">
        <v>4441</v>
      </c>
      <c r="E708" s="835">
        <v>9</v>
      </c>
      <c r="F708" s="554">
        <v>405</v>
      </c>
      <c r="G708" s="554" t="s">
        <v>107</v>
      </c>
      <c r="H708" s="554" t="s">
        <v>107</v>
      </c>
      <c r="I708" s="966">
        <v>55.63</v>
      </c>
      <c r="J708" s="745">
        <f t="shared" si="172"/>
        <v>5.8960992270357711</v>
      </c>
      <c r="K708" s="968">
        <v>0.82</v>
      </c>
      <c r="L708" s="679">
        <v>4</v>
      </c>
      <c r="M708" s="736">
        <f t="shared" si="173"/>
        <v>3.28</v>
      </c>
      <c r="N708" s="644" t="s">
        <v>307</v>
      </c>
      <c r="O708" s="838">
        <v>0.78</v>
      </c>
      <c r="P708" s="958">
        <v>43432</v>
      </c>
      <c r="Q708" s="958">
        <v>43444</v>
      </c>
      <c r="R708" s="736">
        <f t="shared" si="174"/>
        <v>5.128205128205118</v>
      </c>
      <c r="S708" s="802">
        <f>IF(INDEX(Historical!$D$7:$D$1452,MATCH(B708,Historical!$B$7:$B$1452,0))=0,"n/a",(INDEX(Historical!$C$7:$C$1452,MATCH(B708,Historical!$B$7:$B$1452,0))/INDEX(Historical!$D$7:$D$1452,MATCH(B708,Historical!$B$7:$B$1452,0))-1)*100)</f>
        <v>17.647058823529417</v>
      </c>
      <c r="T708" s="802">
        <f>IF(INDEX(Historical!$F$7:$F$1452,MATCH(B708,Historical!$B$7:$B$1452,0))=0,"n/a",((INDEX(Historical!$C$7:$C$1452,MATCH(B708,Historical!$B$7:$B$1452,0))/INDEX(Historical!$F$7:$F$1452,MATCH(B708,Historical!$B$7:$B$1452,0)))^(1/3)-1)*100)</f>
        <v>13.205338446242187</v>
      </c>
      <c r="U708" s="802">
        <f>IF(INDEX(Historical!$I$7:$I$1452,MATCH(B708,Historical!$B$7:$B$1452,0))=0,"n/a",((INDEX(Historical!$C$7:$C$1452,MATCH(B708,Historical!$B$7:$B$1452,0))/INDEX(Historical!$I$7:$I$1452,MATCH(B708,Historical!$B$7:$B$1452,0)))^(1/5)-1)*100)</f>
        <v>15.708390490417855</v>
      </c>
      <c r="V708" s="802" t="str">
        <f>IF(INDEX(Historical!$O$7:$O$1452,MATCH(B708,Historical!$B$7:$B$1452,0))=0,"n/a",((INDEX(Historical!$C$7:$C$1452,MATCH(B708,Historical!$B$7:$B$1452,0))/INDEX(Historical!$O$7:$O$1452,MATCH(B708,Historical!$B$7:$B$1452,0)))^(1/10)-1)*100)</f>
        <v>n/a</v>
      </c>
      <c r="W708" s="803" t="str">
        <f t="shared" si="175"/>
        <v>n/a</v>
      </c>
      <c r="X708" s="804" t="str">
        <f t="shared" si="176"/>
        <v>n/a</v>
      </c>
      <c r="Y708" s="770"/>
      <c r="Z708" s="745">
        <f t="shared" si="177"/>
        <v>133.87755102040813</v>
      </c>
      <c r="AA708" s="678">
        <f t="shared" si="178"/>
        <v>22.706122448979592</v>
      </c>
      <c r="AB708" s="679">
        <v>12</v>
      </c>
      <c r="AC708" s="959">
        <v>2.4500000000000002</v>
      </c>
      <c r="AD708" s="959">
        <v>3.6</v>
      </c>
      <c r="AE708" s="959">
        <v>3.34</v>
      </c>
      <c r="AF708" s="961" t="s">
        <v>138</v>
      </c>
      <c r="AG708" s="962">
        <v>-49.4</v>
      </c>
      <c r="AH708" s="959">
        <v>70.599999999999994</v>
      </c>
      <c r="AI708" s="959">
        <v>11.27</v>
      </c>
      <c r="AJ708" s="959">
        <v>-7.3</v>
      </c>
      <c r="AK708" s="959">
        <v>6.3</v>
      </c>
      <c r="AL708" s="969">
        <v>4850</v>
      </c>
      <c r="AM708" s="964">
        <v>4.5</v>
      </c>
      <c r="AN708" s="961" t="s">
        <v>138</v>
      </c>
      <c r="AO708" s="845">
        <f t="shared" si="179"/>
        <v>-1.1016327315259673</v>
      </c>
      <c r="AP708" s="846">
        <f t="shared" si="180"/>
        <v>21.604489717453625</v>
      </c>
      <c r="AQ708" s="680" t="str">
        <f t="shared" si="181"/>
        <v>n/a</v>
      </c>
      <c r="AR708" s="745">
        <f>INDEX(Historical!$C$7:$C$1452,MATCH(B708,Historical!$B$7:$B$1452,0))*IF(AH708="n/a",1.03,IF(AH708&lt;0,1.01,IF(AH708&gt;10,1.1,(1+AH708/100))))</f>
        <v>3.08</v>
      </c>
      <c r="AS708" s="678">
        <f t="shared" si="182"/>
        <v>3.3880000000000003</v>
      </c>
      <c r="AT708" s="678">
        <f t="shared" si="189"/>
        <v>3.6014440000000003</v>
      </c>
      <c r="AU708" s="678">
        <f t="shared" si="189"/>
        <v>3.8283349719999999</v>
      </c>
      <c r="AV708" s="678">
        <f t="shared" si="189"/>
        <v>4.0695200752359995</v>
      </c>
      <c r="AW708" s="745">
        <f t="shared" si="184"/>
        <v>17.967299047236001</v>
      </c>
      <c r="AX708" s="854">
        <f t="shared" si="185"/>
        <v>32.297859153758765</v>
      </c>
      <c r="AY708" s="1090">
        <v>1.22</v>
      </c>
      <c r="AZ708" s="964">
        <v>11.73</v>
      </c>
      <c r="BA708" s="964">
        <v>-24.19</v>
      </c>
      <c r="BB708" s="964">
        <v>-4.2799999999999994</v>
      </c>
      <c r="BC708" s="964">
        <v>-13.33</v>
      </c>
      <c r="BE708" s="701">
        <v>2010</v>
      </c>
      <c r="BF708" s="986" t="e">
        <f>#VALUE!</f>
        <v>#VALUE!</v>
      </c>
      <c r="BG708" s="972">
        <v>11.600000000000001</v>
      </c>
    </row>
    <row r="709" spans="1:59" ht="11.25" customHeight="1" x14ac:dyDescent="0.2">
      <c r="A709" s="566" t="s">
        <v>340</v>
      </c>
      <c r="B709" s="651" t="s">
        <v>341</v>
      </c>
      <c r="C709" s="1080" t="s">
        <v>132</v>
      </c>
      <c r="D709" s="1080" t="s">
        <v>4429</v>
      </c>
      <c r="E709" s="835">
        <v>51</v>
      </c>
      <c r="F709" s="554">
        <v>22</v>
      </c>
      <c r="G709" s="554" t="s">
        <v>38</v>
      </c>
      <c r="H709" s="554" t="s">
        <v>38</v>
      </c>
      <c r="I709" s="959">
        <v>55.62</v>
      </c>
      <c r="J709" s="745">
        <f t="shared" si="172"/>
        <v>2.01366414958648</v>
      </c>
      <c r="K709" s="968">
        <v>0.28000000000000003</v>
      </c>
      <c r="L709" s="679">
        <v>4</v>
      </c>
      <c r="M709" s="736">
        <f t="shared" si="173"/>
        <v>1.1200000000000001</v>
      </c>
      <c r="N709" s="644" t="s">
        <v>120</v>
      </c>
      <c r="O709" s="838">
        <v>0.2175</v>
      </c>
      <c r="P709" s="695">
        <v>43140</v>
      </c>
      <c r="Q709" s="695">
        <v>43160</v>
      </c>
      <c r="R709" s="736">
        <f t="shared" si="174"/>
        <v>28.735632183908059</v>
      </c>
      <c r="S709" s="802">
        <f>IF(INDEX(Historical!$D$7:$D$1452,MATCH(B709,Historical!$B$7:$B$1452,0))=0,"n/a",(INDEX(Historical!$C$7:$C$1452,MATCH(B709,Historical!$B$7:$B$1452,0))/INDEX(Historical!$D$7:$D$1452,MATCH(B709,Historical!$B$7:$B$1452,0))-1)*100)</f>
        <v>7.4074074074073959</v>
      </c>
      <c r="T709" s="802">
        <f>IF(INDEX(Historical!$F$7:$F$1452,MATCH(B709,Historical!$B$7:$B$1452,0))=0,"n/a",((INDEX(Historical!$C$7:$C$1452,MATCH(B709,Historical!$B$7:$B$1452,0))/INDEX(Historical!$F$7:$F$1452,MATCH(B709,Historical!$B$7:$B$1452,0)))^(1/3)-1)*100)</f>
        <v>5.0717574498580165</v>
      </c>
      <c r="U709" s="802">
        <f>IF(INDEX(Historical!$I$7:$I$1452,MATCH(B709,Historical!$B$7:$B$1452,0))=0,"n/a",((INDEX(Historical!$C$7:$C$1452,MATCH(B709,Historical!$B$7:$B$1452,0))/INDEX(Historical!$I$7:$I$1452,MATCH(B709,Historical!$B$7:$B$1452,0)))^(1/5)-1)*100)</f>
        <v>4.1482988906745177</v>
      </c>
      <c r="V709" s="802">
        <f>IF(INDEX(Historical!$O$7:$O$1452,MATCH(B709,Historical!$B$7:$B$1452,0))=0,"n/a",((INDEX(Historical!$C$7:$C$1452,MATCH(B709,Historical!$B$7:$B$1452,0))/INDEX(Historical!$O$7:$O$1452,MATCH(B709,Historical!$B$7:$B$1452,0)))^(1/10)-1)*100)</f>
        <v>3.7165904362261637</v>
      </c>
      <c r="W709" s="803">
        <f t="shared" si="175"/>
        <v>1.1161571235400132</v>
      </c>
      <c r="X709" s="804">
        <f t="shared" si="176"/>
        <v>0.22668299949041079</v>
      </c>
      <c r="Y709" s="769"/>
      <c r="Z709" s="745">
        <f t="shared" si="177"/>
        <v>45.714285714285715</v>
      </c>
      <c r="AA709" s="678">
        <f t="shared" si="178"/>
        <v>22.702040816326527</v>
      </c>
      <c r="AB709" s="679">
        <v>12</v>
      </c>
      <c r="AC709" s="959">
        <v>2.4500000000000002</v>
      </c>
      <c r="AD709" s="959">
        <v>1.62</v>
      </c>
      <c r="AE709" s="959">
        <v>3.99</v>
      </c>
      <c r="AF709" s="959">
        <v>2.42</v>
      </c>
      <c r="AG709" s="959">
        <v>10.199999999999999</v>
      </c>
      <c r="AH709" s="959">
        <v>7.1</v>
      </c>
      <c r="AI709" s="959">
        <v>13.969999999999999</v>
      </c>
      <c r="AJ709" s="959">
        <v>18.3</v>
      </c>
      <c r="AK709" s="959">
        <v>14.000000000000002</v>
      </c>
      <c r="AL709" s="969">
        <v>1570</v>
      </c>
      <c r="AM709" s="964">
        <v>0.3</v>
      </c>
      <c r="AN709" s="959">
        <v>1.07</v>
      </c>
      <c r="AO709" s="845">
        <f t="shared" si="179"/>
        <v>-16.54007777606553</v>
      </c>
      <c r="AP709" s="846">
        <f t="shared" si="180"/>
        <v>6.1619630402609982</v>
      </c>
      <c r="AQ709" s="680">
        <f t="shared" si="181"/>
        <v>56.260379247104652</v>
      </c>
      <c r="AR709" s="745">
        <f>INDEX(Historical!$C$7:$C$1452,MATCH(B709,Historical!$B$7:$B$1452,0))*IF(AH709="n/a",1.03,IF(AH709&lt;0,1.01,IF(AH709&gt;10,1.1,(1+AH709/100))))</f>
        <v>0.93176999999999999</v>
      </c>
      <c r="AS709" s="678">
        <f t="shared" si="182"/>
        <v>1.0249470000000001</v>
      </c>
      <c r="AT709" s="678">
        <f t="shared" si="189"/>
        <v>1.1274417000000001</v>
      </c>
      <c r="AU709" s="678">
        <f t="shared" si="189"/>
        <v>1.2401858700000001</v>
      </c>
      <c r="AV709" s="678">
        <f t="shared" si="189"/>
        <v>1.3642044570000003</v>
      </c>
      <c r="AW709" s="745">
        <f t="shared" si="184"/>
        <v>5.6885490270000005</v>
      </c>
      <c r="AX709" s="854">
        <f t="shared" si="185"/>
        <v>10.227524320388351</v>
      </c>
      <c r="AY709" s="1090">
        <v>0.1</v>
      </c>
      <c r="AZ709" s="964">
        <v>8.51</v>
      </c>
      <c r="BA709" s="964">
        <v>-18.709999999999997</v>
      </c>
      <c r="BB709" s="964">
        <v>-6.21</v>
      </c>
      <c r="BC709" s="964">
        <v>-7.7799999999999994</v>
      </c>
      <c r="BE709" s="701">
        <v>1968</v>
      </c>
      <c r="BF709" s="986" t="e">
        <f>#VALUE!</f>
        <v>#VALUE!</v>
      </c>
      <c r="BG709" s="972">
        <v>3.2</v>
      </c>
    </row>
    <row r="710" spans="1:59" ht="11.25" customHeight="1" x14ac:dyDescent="0.2">
      <c r="A710" s="566" t="s">
        <v>3953</v>
      </c>
      <c r="B710" s="651" t="s">
        <v>4272</v>
      </c>
      <c r="C710" s="1080" t="s">
        <v>4277</v>
      </c>
      <c r="D710" s="1080" t="s">
        <v>4414</v>
      </c>
      <c r="E710" s="835">
        <v>5</v>
      </c>
      <c r="F710" s="554">
        <v>833</v>
      </c>
      <c r="G710" s="554" t="s">
        <v>107</v>
      </c>
      <c r="H710" s="554" t="s">
        <v>107</v>
      </c>
      <c r="I710" s="970">
        <v>67.02</v>
      </c>
      <c r="J710" s="745">
        <f t="shared" si="172"/>
        <v>2.2679797075499852</v>
      </c>
      <c r="K710" s="974">
        <v>0.38</v>
      </c>
      <c r="L710" s="701">
        <v>4</v>
      </c>
      <c r="M710" s="736">
        <f t="shared" si="173"/>
        <v>1.52</v>
      </c>
      <c r="N710" s="701" t="s">
        <v>150</v>
      </c>
      <c r="O710" s="839">
        <v>0.32</v>
      </c>
      <c r="P710" s="725">
        <v>43318</v>
      </c>
      <c r="Q710" s="725">
        <v>43339</v>
      </c>
      <c r="R710" s="736">
        <f t="shared" si="174"/>
        <v>18.75</v>
      </c>
      <c r="S710" s="802">
        <f>IF(INDEX(Historical!$D$7:$D$1452,MATCH(B710,Historical!$B$7:$B$1452,0))=0,"n/a",(INDEX(Historical!$C$7:$C$1452,MATCH(B710,Historical!$B$7:$B$1452,0))/INDEX(Historical!$D$7:$D$1452,MATCH(B710,Historical!$B$7:$B$1452,0))-1)*100)</f>
        <v>11.111111111111093</v>
      </c>
      <c r="T710" s="802">
        <f>IF(INDEX(Historical!$F$7:$F$1452,MATCH(B710,Historical!$B$7:$B$1452,0))=0,"n/a",((INDEX(Historical!$C$7:$C$1452,MATCH(B710,Historical!$B$7:$B$1452,0))/INDEX(Historical!$F$7:$F$1452,MATCH(B710,Historical!$B$7:$B$1452,0)))^(1/3)-1)*100)</f>
        <v>50.789488225830759</v>
      </c>
      <c r="U710" s="802" t="str">
        <f>IF(INDEX(Historical!$I$7:$I$1452,MATCH(B710,Historical!$B$7:$B$1452,0))=0,"n/a",((INDEX(Historical!$C$7:$C$1452,MATCH(B710,Historical!$B$7:$B$1452,0))/INDEX(Historical!$I$7:$I$1452,MATCH(B710,Historical!$B$7:$B$1452,0)))^(1/5)-1)*100)</f>
        <v>n/a</v>
      </c>
      <c r="V710" s="802" t="str">
        <f>IF(INDEX(Historical!$O$7:$O$1452,MATCH(B710,Historical!$B$7:$B$1452,0))=0,"n/a",((INDEX(Historical!$C$7:$C$1452,MATCH(B710,Historical!$B$7:$B$1452,0))/INDEX(Historical!$O$7:$O$1452,MATCH(B710,Historical!$B$7:$B$1452,0)))^(1/10)-1)*100)</f>
        <v>n/a</v>
      </c>
      <c r="W710" s="803" t="str">
        <f t="shared" si="175"/>
        <v>n/a</v>
      </c>
      <c r="X710" s="804" t="str">
        <f t="shared" si="176"/>
        <v>n/a</v>
      </c>
      <c r="Y710" s="651"/>
      <c r="Z710" s="745">
        <f t="shared" si="177"/>
        <v>23.974763406940063</v>
      </c>
      <c r="AA710" s="678">
        <f t="shared" si="178"/>
        <v>10.570977917981072</v>
      </c>
      <c r="AB710" s="554">
        <v>12</v>
      </c>
      <c r="AC710" s="970">
        <v>6.34</v>
      </c>
      <c r="AD710" s="970">
        <v>0.97</v>
      </c>
      <c r="AE710" s="970">
        <v>3.16</v>
      </c>
      <c r="AF710" s="970">
        <v>2.92</v>
      </c>
      <c r="AG710" s="970">
        <v>22.7</v>
      </c>
      <c r="AH710" s="970">
        <v>17.2</v>
      </c>
      <c r="AI710" s="970">
        <v>11.21</v>
      </c>
      <c r="AJ710" s="970">
        <v>34.4</v>
      </c>
      <c r="AK710" s="970">
        <v>10.9</v>
      </c>
      <c r="AL710" s="970">
        <v>12220</v>
      </c>
      <c r="AM710" s="970">
        <v>0.2</v>
      </c>
      <c r="AN710" s="970">
        <v>0</v>
      </c>
      <c r="AO710" s="845" t="str">
        <f t="shared" si="179"/>
        <v>n/a</v>
      </c>
      <c r="AP710" s="846" t="str">
        <f t="shared" si="180"/>
        <v>n/a</v>
      </c>
      <c r="AQ710" s="680">
        <f t="shared" si="181"/>
        <v>17.127196804736311</v>
      </c>
      <c r="AR710" s="745">
        <f>INDEX(Historical!$C$7:$C$1452,MATCH(B710,Historical!$B$7:$B$1452,0))*IF(AH710="n/a",1.03,IF(AH710&lt;0,1.01,IF(AH710&gt;10,1.1,(1+AH710/100))))</f>
        <v>1.32</v>
      </c>
      <c r="AS710" s="678">
        <f t="shared" si="182"/>
        <v>1.4520000000000002</v>
      </c>
      <c r="AT710" s="678">
        <f t="shared" si="189"/>
        <v>1.5972000000000004</v>
      </c>
      <c r="AU710" s="678">
        <f t="shared" si="189"/>
        <v>1.7569200000000005</v>
      </c>
      <c r="AV710" s="678">
        <f t="shared" si="189"/>
        <v>1.9326120000000007</v>
      </c>
      <c r="AW710" s="745">
        <f t="shared" si="184"/>
        <v>8.0587320000000027</v>
      </c>
      <c r="AX710" s="854">
        <f t="shared" si="185"/>
        <v>12.024368845120865</v>
      </c>
      <c r="AY710" s="831">
        <v>0.69</v>
      </c>
      <c r="AZ710" s="972">
        <v>6.87</v>
      </c>
      <c r="BA710" s="972">
        <v>-42.21</v>
      </c>
      <c r="BB710" s="972">
        <v>-10.24</v>
      </c>
      <c r="BC710" s="972">
        <v>-25.840000000000003</v>
      </c>
      <c r="BE710" s="701">
        <v>2014</v>
      </c>
      <c r="BF710" s="986" t="e">
        <f>#VALUE!</f>
        <v>#VALUE!</v>
      </c>
      <c r="BG710" s="972">
        <v>19.400000000000002</v>
      </c>
    </row>
    <row r="711" spans="1:59" ht="11.25" customHeight="1" x14ac:dyDescent="0.2">
      <c r="A711" s="645" t="s">
        <v>1669</v>
      </c>
      <c r="B711" s="651" t="s">
        <v>1670</v>
      </c>
      <c r="C711" s="1080" t="s">
        <v>4407</v>
      </c>
      <c r="D711" s="1080" t="s">
        <v>4408</v>
      </c>
      <c r="E711" s="835">
        <v>8</v>
      </c>
      <c r="F711" s="554">
        <v>562</v>
      </c>
      <c r="G711" s="554" t="s">
        <v>38</v>
      </c>
      <c r="H711" s="554" t="s">
        <v>38</v>
      </c>
      <c r="I711" s="966">
        <v>79.08</v>
      </c>
      <c r="J711" s="745">
        <f t="shared" ref="J711:J774" si="190">(M711/I711)*100</f>
        <v>4.2994436014162876</v>
      </c>
      <c r="K711" s="968">
        <v>0.85</v>
      </c>
      <c r="L711" s="679">
        <v>4</v>
      </c>
      <c r="M711" s="736">
        <f t="shared" ref="M711:M774" si="191">K711*L711</f>
        <v>3.4</v>
      </c>
      <c r="N711" s="644" t="s">
        <v>221</v>
      </c>
      <c r="O711" s="838">
        <v>0.8125</v>
      </c>
      <c r="P711" s="958">
        <v>43465</v>
      </c>
      <c r="Q711" s="958">
        <v>43480</v>
      </c>
      <c r="R711" s="736">
        <f t="shared" ref="R711:R774" si="192">(K711-O711)/O711*100</f>
        <v>4.6153846153846132</v>
      </c>
      <c r="S711" s="802">
        <f>IF(INDEX(Historical!$D$7:$D$1452,MATCH(B711,Historical!$B$7:$B$1452,0))=0,"n/a",(INDEX(Historical!$C$7:$C$1452,MATCH(B711,Historical!$B$7:$B$1452,0))/INDEX(Historical!$D$7:$D$1452,MATCH(B711,Historical!$B$7:$B$1452,0))-1)*100)</f>
        <v>7.6388888888889062</v>
      </c>
      <c r="T711" s="802">
        <f>IF(INDEX(Historical!$F$7:$F$1452,MATCH(B711,Historical!$B$7:$B$1452,0))=0,"n/a",((INDEX(Historical!$C$7:$C$1452,MATCH(B711,Historical!$B$7:$B$1452,0))/INDEX(Historical!$F$7:$F$1452,MATCH(B711,Historical!$B$7:$B$1452,0)))^(1/3)-1)*100)</f>
        <v>15.729452726293779</v>
      </c>
      <c r="U711" s="802">
        <f>IF(INDEX(Historical!$I$7:$I$1452,MATCH(B711,Historical!$B$7:$B$1452,0))=0,"n/a",((INDEX(Historical!$C$7:$C$1452,MATCH(B711,Historical!$B$7:$B$1452,0))/INDEX(Historical!$I$7:$I$1452,MATCH(B711,Historical!$B$7:$B$1452,0)))^(1/5)-1)*100)</f>
        <v>25.39272451403496</v>
      </c>
      <c r="V711" s="802">
        <f>IF(INDEX(Historical!$O$7:$O$1452,MATCH(B711,Historical!$B$7:$B$1452,0))=0,"n/a",((INDEX(Historical!$C$7:$C$1452,MATCH(B711,Historical!$B$7:$B$1452,0))/INDEX(Historical!$O$7:$O$1452,MATCH(B711,Historical!$B$7:$B$1452,0)))^(1/10)-1)*100)</f>
        <v>1.0230244203375705</v>
      </c>
      <c r="W711" s="803">
        <f t="shared" ref="W711:W774" si="193">IF(OR(U711&lt;=0,U711="n/a",V711&lt;=0,V711="n/a"),"n/a",U711/V711)</f>
        <v>24.821230079391501</v>
      </c>
      <c r="X711" s="804" t="str">
        <f t="shared" ref="X711:X774" si="194">IF(OR(AJ711&lt;=0,AJ711="n/a",U711&lt;=0,U711="n/a"),"n/a",U711/AJ711)</f>
        <v>n/a</v>
      </c>
      <c r="Y711" s="756"/>
      <c r="Z711" s="745">
        <f t="shared" ref="Z711:Z774" si="195">IF(OR(AC711&lt;0.01,AC711="n/a"),"n/a",M711/AC711*100)</f>
        <v>93.663911845730027</v>
      </c>
      <c r="AA711" s="678">
        <f t="shared" ref="AA711:AA774" si="196">IF(OR(AC711&lt;0.01,AC711="n/a"),"n/a",I711/AC711)</f>
        <v>21.785123966942148</v>
      </c>
      <c r="AB711" s="679">
        <v>12</v>
      </c>
      <c r="AC711" s="959">
        <v>3.63</v>
      </c>
      <c r="AD711" s="959" t="s">
        <v>138</v>
      </c>
      <c r="AE711" s="959">
        <v>5.5</v>
      </c>
      <c r="AF711" s="959">
        <v>1.1299999999999999</v>
      </c>
      <c r="AG711" s="959">
        <v>5.3</v>
      </c>
      <c r="AH711" s="959">
        <v>-62.6</v>
      </c>
      <c r="AI711" s="959">
        <v>-51.180000000000007</v>
      </c>
      <c r="AJ711" s="959">
        <v>-7.9</v>
      </c>
      <c r="AK711" s="959">
        <v>-10.84</v>
      </c>
      <c r="AL711" s="969">
        <v>6990</v>
      </c>
      <c r="AM711" s="964">
        <v>0.3</v>
      </c>
      <c r="AN711" s="959">
        <v>0.93</v>
      </c>
      <c r="AO711" s="845">
        <f t="shared" ref="AO711:AO774" si="197">IF(U711="n/a","n/a",IF(AA711&lt;0,"n/a",IF(AA711="n/a","n/a",J711+U711-AA711)))</f>
        <v>7.9070441485090974</v>
      </c>
      <c r="AP711" s="846">
        <f t="shared" ref="AP711:AP774" si="198">IF(U711="n/a","n/a",J711+U711)</f>
        <v>29.692168115451246</v>
      </c>
      <c r="AQ711" s="680">
        <f t="shared" ref="AQ711:AQ774" si="199">IF(OR(AC711&lt;0.01,AF711="n/a"),"n/a",(I711/SQRT(22.5*AC711*(I711/AF711))-1)*100)</f>
        <v>4.5991078836921773</v>
      </c>
      <c r="AR711" s="745">
        <f>INDEX(Historical!$C$7:$C$1452,MATCH(B711,Historical!$B$7:$B$1452,0))*IF(AH711="n/a",1.03,IF(AH711&lt;0,1.01,IF(AH711&gt;10,1.1,(1+AH711/100))))</f>
        <v>3.1310000000000002</v>
      </c>
      <c r="AS711" s="678">
        <f t="shared" ref="AS711:AS774" si="200">IF($AI711="n/a",1.03*AR711,IF($AI711&lt;0,1.01*AR711,IF($AI711&gt;10,1.1*AR711,(1+$AI711/100)*AR711)))</f>
        <v>3.1623100000000002</v>
      </c>
      <c r="AT711" s="678">
        <f t="shared" si="189"/>
        <v>3.1939331000000002</v>
      </c>
      <c r="AU711" s="678">
        <f t="shared" si="189"/>
        <v>3.2258724310000004</v>
      </c>
      <c r="AV711" s="678">
        <f t="shared" si="189"/>
        <v>3.2581311553100005</v>
      </c>
      <c r="AW711" s="745">
        <f t="shared" ref="AW711:AW774" si="201">SUM(AR711:AV711)</f>
        <v>15.971246686310002</v>
      </c>
      <c r="AX711" s="854">
        <f t="shared" ref="AX711:AX774" si="202">AW711/I711*100</f>
        <v>20.196315991793124</v>
      </c>
      <c r="AY711" s="1090">
        <v>1.1499999999999999</v>
      </c>
      <c r="AZ711" s="964">
        <v>3.01</v>
      </c>
      <c r="BA711" s="964">
        <v>-25.77</v>
      </c>
      <c r="BB711" s="964">
        <v>-13.15</v>
      </c>
      <c r="BC711" s="964">
        <v>-18.529999999999998</v>
      </c>
      <c r="BE711" s="701">
        <v>2012</v>
      </c>
      <c r="BF711" s="986" t="e">
        <f t="shared" ref="BF711" si="203">#VALUE!</f>
        <v>#VALUE!</v>
      </c>
      <c r="BG711" s="972">
        <v>2.4</v>
      </c>
    </row>
    <row r="712" spans="1:59" ht="11.25" customHeight="1" x14ac:dyDescent="0.2">
      <c r="A712" s="566" t="s">
        <v>1671</v>
      </c>
      <c r="B712" s="651" t="s">
        <v>1672</v>
      </c>
      <c r="C712" s="1080" t="s">
        <v>113</v>
      </c>
      <c r="D712" s="1080" t="s">
        <v>214</v>
      </c>
      <c r="E712" s="835">
        <v>9</v>
      </c>
      <c r="F712" s="554">
        <v>404</v>
      </c>
      <c r="G712" s="554" t="s">
        <v>38</v>
      </c>
      <c r="H712" s="554" t="s">
        <v>38</v>
      </c>
      <c r="I712" s="966">
        <v>145.29</v>
      </c>
      <c r="J712" s="745">
        <f t="shared" si="190"/>
        <v>2.6154587376970198</v>
      </c>
      <c r="K712" s="968">
        <v>0.95</v>
      </c>
      <c r="L712" s="679">
        <v>4</v>
      </c>
      <c r="M712" s="736">
        <f t="shared" si="191"/>
        <v>3.8</v>
      </c>
      <c r="N712" s="644" t="s">
        <v>251</v>
      </c>
      <c r="O712" s="838">
        <v>0.82</v>
      </c>
      <c r="P712" s="958">
        <v>43423</v>
      </c>
      <c r="Q712" s="958">
        <v>43444</v>
      </c>
      <c r="R712" s="736">
        <f t="shared" si="192"/>
        <v>15.853658536585366</v>
      </c>
      <c r="S712" s="802">
        <f>IF(INDEX(Historical!$D$7:$D$1452,MATCH(B712,Historical!$B$7:$B$1452,0))=0,"n/a",(INDEX(Historical!$C$7:$C$1452,MATCH(B712,Historical!$B$7:$B$1452,0))/INDEX(Historical!$D$7:$D$1452,MATCH(B712,Historical!$B$7:$B$1452,0))-1)*100)</f>
        <v>16.14173228346456</v>
      </c>
      <c r="T712" s="802">
        <f>IF(INDEX(Historical!$F$7:$F$1452,MATCH(B712,Historical!$B$7:$B$1452,0))=0,"n/a",((INDEX(Historical!$C$7:$C$1452,MATCH(B712,Historical!$B$7:$B$1452,0))/INDEX(Historical!$F$7:$F$1452,MATCH(B712,Historical!$B$7:$B$1452,0)))^(1/3)-1)*100)</f>
        <v>16.828848413868712</v>
      </c>
      <c r="U712" s="802">
        <f>IF(INDEX(Historical!$I$7:$I$1452,MATCH(B712,Historical!$B$7:$B$1452,0))=0,"n/a",((INDEX(Historical!$C$7:$C$1452,MATCH(B712,Historical!$B$7:$B$1452,0))/INDEX(Historical!$I$7:$I$1452,MATCH(B712,Historical!$B$7:$B$1452,0)))^(1/5)-1)*100)</f>
        <v>16.075027721987677</v>
      </c>
      <c r="V712" s="802">
        <f>IF(INDEX(Historical!$O$7:$O$1452,MATCH(B712,Historical!$B$7:$B$1452,0))=0,"n/a",((INDEX(Historical!$C$7:$C$1452,MATCH(B712,Historical!$B$7:$B$1452,0))/INDEX(Historical!$O$7:$O$1452,MATCH(B712,Historical!$B$7:$B$1452,0)))^(1/10)-1)*100)</f>
        <v>10.268103120927652</v>
      </c>
      <c r="W712" s="803">
        <f t="shared" si="193"/>
        <v>1.5655304132293726</v>
      </c>
      <c r="X712" s="804">
        <f t="shared" si="194"/>
        <v>1.2271013528234866</v>
      </c>
      <c r="Y712" s="651"/>
      <c r="Z712" s="745">
        <f t="shared" si="195"/>
        <v>33.868092691622095</v>
      </c>
      <c r="AA712" s="678">
        <f t="shared" si="196"/>
        <v>12.949197860962565</v>
      </c>
      <c r="AB712" s="679">
        <v>12</v>
      </c>
      <c r="AC712" s="959">
        <v>11.22</v>
      </c>
      <c r="AD712" s="959">
        <v>1.34</v>
      </c>
      <c r="AE712" s="959">
        <v>2.0099999999999998</v>
      </c>
      <c r="AF712" s="959">
        <v>2.58</v>
      </c>
      <c r="AG712" s="959">
        <v>20.599999999999998</v>
      </c>
      <c r="AH712" s="959">
        <v>4.8</v>
      </c>
      <c r="AI712" s="959">
        <v>6.9500000000000011</v>
      </c>
      <c r="AJ712" s="959">
        <v>13.100000000000001</v>
      </c>
      <c r="AK712" s="959">
        <v>9.7000000000000011</v>
      </c>
      <c r="AL712" s="969">
        <v>8240</v>
      </c>
      <c r="AM712" s="964">
        <v>1</v>
      </c>
      <c r="AN712" s="959">
        <v>0.35</v>
      </c>
      <c r="AO712" s="845">
        <f t="shared" si="197"/>
        <v>5.7412885987221305</v>
      </c>
      <c r="AP712" s="846">
        <f t="shared" si="198"/>
        <v>18.690486459684696</v>
      </c>
      <c r="AQ712" s="680">
        <f t="shared" si="199"/>
        <v>21.854066601148258</v>
      </c>
      <c r="AR712" s="745">
        <f>INDEX(Historical!$C$7:$C$1452,MATCH(B712,Historical!$B$7:$B$1452,0))*IF(AH712="n/a",1.03,IF(AH712&lt;0,1.01,IF(AH712&gt;10,1.1,(1+AH712/100))))</f>
        <v>3.0915999999999997</v>
      </c>
      <c r="AS712" s="678">
        <f t="shared" si="200"/>
        <v>3.3064662</v>
      </c>
      <c r="AT712" s="678">
        <f t="shared" si="189"/>
        <v>3.6271934213999999</v>
      </c>
      <c r="AU712" s="678">
        <f t="shared" si="189"/>
        <v>3.9790311832757999</v>
      </c>
      <c r="AV712" s="678">
        <f t="shared" si="189"/>
        <v>4.364997208053552</v>
      </c>
      <c r="AW712" s="745">
        <f t="shared" si="201"/>
        <v>18.369288012729353</v>
      </c>
      <c r="AX712" s="854">
        <f t="shared" si="202"/>
        <v>12.643188115306872</v>
      </c>
      <c r="AY712" s="1090">
        <v>1.3</v>
      </c>
      <c r="AZ712" s="964">
        <v>7.39</v>
      </c>
      <c r="BA712" s="964">
        <v>-23.31</v>
      </c>
      <c r="BB712" s="964">
        <v>-5.65</v>
      </c>
      <c r="BC712" s="964">
        <v>-9.5500000000000007</v>
      </c>
      <c r="BE712" s="701">
        <v>2011</v>
      </c>
      <c r="BF712" s="986" t="e">
        <f>#VALUE!</f>
        <v>#VALUE!</v>
      </c>
      <c r="BG712" s="972">
        <v>12</v>
      </c>
    </row>
    <row r="713" spans="1:59" ht="11.25" customHeight="1" x14ac:dyDescent="0.2">
      <c r="A713" s="566" t="s">
        <v>342</v>
      </c>
      <c r="B713" s="651" t="s">
        <v>343</v>
      </c>
      <c r="C713" s="1080" t="s">
        <v>124</v>
      </c>
      <c r="D713" s="1080" t="s">
        <v>4430</v>
      </c>
      <c r="E713" s="835">
        <v>36</v>
      </c>
      <c r="F713" s="554">
        <v>74</v>
      </c>
      <c r="G713" s="554" t="s">
        <v>38</v>
      </c>
      <c r="H713" s="554" t="s">
        <v>38</v>
      </c>
      <c r="I713" s="959">
        <v>53.13</v>
      </c>
      <c r="J713" s="745">
        <f t="shared" si="190"/>
        <v>3.0867683041596079</v>
      </c>
      <c r="K713" s="968">
        <v>0.41</v>
      </c>
      <c r="L713" s="679">
        <v>4</v>
      </c>
      <c r="M713" s="736">
        <f t="shared" si="191"/>
        <v>1.64</v>
      </c>
      <c r="N713" s="644" t="s">
        <v>251</v>
      </c>
      <c r="O713" s="838">
        <v>0.39</v>
      </c>
      <c r="P713" s="958">
        <v>43230</v>
      </c>
      <c r="Q713" s="958">
        <v>43259</v>
      </c>
      <c r="R713" s="736">
        <f t="shared" si="192"/>
        <v>5.128205128205118</v>
      </c>
      <c r="S713" s="802">
        <f>IF(INDEX(Historical!$D$7:$D$1452,MATCH(B713,Historical!$B$7:$B$1452,0))=0,"n/a",(INDEX(Historical!$C$7:$C$1452,MATCH(B713,Historical!$B$7:$B$1452,0))/INDEX(Historical!$D$7:$D$1452,MATCH(B713,Historical!$B$7:$B$1452,0))-1)*100)</f>
        <v>5.4794520547945202</v>
      </c>
      <c r="T713" s="802">
        <f>IF(INDEX(Historical!$F$7:$F$1452,MATCH(B713,Historical!$B$7:$B$1452,0))=0,"n/a",((INDEX(Historical!$C$7:$C$1452,MATCH(B713,Historical!$B$7:$B$1452,0))/INDEX(Historical!$F$7:$F$1452,MATCH(B713,Historical!$B$7:$B$1452,0)))^(1/3)-1)*100)</f>
        <v>6.6364470386156116</v>
      </c>
      <c r="U713" s="802">
        <f>IF(INDEX(Historical!$I$7:$I$1452,MATCH(B713,Historical!$B$7:$B$1452,0))=0,"n/a",((INDEX(Historical!$C$7:$C$1452,MATCH(B713,Historical!$B$7:$B$1452,0))/INDEX(Historical!$I$7:$I$1452,MATCH(B713,Historical!$B$7:$B$1452,0)))^(1/5)-1)*100)</f>
        <v>5.291848906511043</v>
      </c>
      <c r="V713" s="802">
        <f>IF(INDEX(Historical!$O$7:$O$1452,MATCH(B713,Historical!$B$7:$B$1452,0))=0,"n/a",((INDEX(Historical!$C$7:$C$1452,MATCH(B713,Historical!$B$7:$B$1452,0))/INDEX(Historical!$O$7:$O$1452,MATCH(B713,Historical!$B$7:$B$1452,0)))^(1/10)-1)*100)</f>
        <v>4.2058390712158111</v>
      </c>
      <c r="W713" s="803">
        <f t="shared" si="193"/>
        <v>1.258214785897952</v>
      </c>
      <c r="X713" s="804" t="str">
        <f t="shared" si="194"/>
        <v>n/a</v>
      </c>
      <c r="Y713" s="651"/>
      <c r="Z713" s="745">
        <f t="shared" si="195"/>
        <v>87.2340425531915</v>
      </c>
      <c r="AA713" s="678">
        <f t="shared" si="196"/>
        <v>28.260638297872344</v>
      </c>
      <c r="AB713" s="679">
        <v>12</v>
      </c>
      <c r="AC713" s="959">
        <v>1.88</v>
      </c>
      <c r="AD713" s="959">
        <v>3.65</v>
      </c>
      <c r="AE713" s="959">
        <v>1.02</v>
      </c>
      <c r="AF713" s="959">
        <v>2.95</v>
      </c>
      <c r="AG713" s="959">
        <v>13.700000000000001</v>
      </c>
      <c r="AH713" s="959">
        <v>-56.3</v>
      </c>
      <c r="AI713" s="959">
        <v>5.45</v>
      </c>
      <c r="AJ713" s="959">
        <v>-8.4</v>
      </c>
      <c r="AK713" s="959">
        <v>7.7299999999999995</v>
      </c>
      <c r="AL713" s="969">
        <v>5460</v>
      </c>
      <c r="AM713" s="964">
        <v>0.5</v>
      </c>
      <c r="AN713" s="959">
        <v>0.77</v>
      </c>
      <c r="AO713" s="845">
        <f t="shared" si="197"/>
        <v>-19.882021087201693</v>
      </c>
      <c r="AP713" s="846">
        <f t="shared" si="198"/>
        <v>8.3786172106706509</v>
      </c>
      <c r="AQ713" s="680">
        <f t="shared" si="199"/>
        <v>92.491134547626984</v>
      </c>
      <c r="AR713" s="745">
        <f>INDEX(Historical!$C$7:$C$1452,MATCH(B713,Historical!$B$7:$B$1452,0))*IF(AH713="n/a",1.03,IF(AH713&lt;0,1.01,IF(AH713&gt;10,1.1,(1+AH713/100))))</f>
        <v>1.5554000000000001</v>
      </c>
      <c r="AS713" s="678">
        <f t="shared" si="200"/>
        <v>1.6401693000000002</v>
      </c>
      <c r="AT713" s="678">
        <f t="shared" si="189"/>
        <v>1.76695438689</v>
      </c>
      <c r="AU713" s="678">
        <f t="shared" si="189"/>
        <v>1.9035399609965968</v>
      </c>
      <c r="AV713" s="678">
        <f t="shared" si="189"/>
        <v>2.0506835999816335</v>
      </c>
      <c r="AW713" s="745">
        <f t="shared" si="201"/>
        <v>8.9167472478682299</v>
      </c>
      <c r="AX713" s="854">
        <f t="shared" si="202"/>
        <v>16.782885842025653</v>
      </c>
      <c r="AY713" s="1090">
        <v>0.93</v>
      </c>
      <c r="AZ713" s="964">
        <v>14.14</v>
      </c>
      <c r="BA713" s="964">
        <v>-9.4700000000000006</v>
      </c>
      <c r="BB713" s="964">
        <v>-3.73</v>
      </c>
      <c r="BC713" s="964">
        <v>-0.91999999999999993</v>
      </c>
      <c r="BE713" s="701">
        <v>1983</v>
      </c>
      <c r="BF713" s="986" t="e">
        <f>#VALUE!</f>
        <v>#VALUE!</v>
      </c>
      <c r="BG713" s="972">
        <v>5.2</v>
      </c>
    </row>
    <row r="714" spans="1:59" s="882" customFormat="1" ht="11.25" customHeight="1" x14ac:dyDescent="0.2">
      <c r="A714" s="861" t="s">
        <v>1673</v>
      </c>
      <c r="B714" s="890" t="s">
        <v>1674</v>
      </c>
      <c r="C714" s="1080" t="s">
        <v>4407</v>
      </c>
      <c r="D714" s="1080" t="s">
        <v>4408</v>
      </c>
      <c r="E714" s="862">
        <v>8</v>
      </c>
      <c r="F714" s="554">
        <v>535</v>
      </c>
      <c r="G714" s="1179" t="s">
        <v>107</v>
      </c>
      <c r="H714" s="1179" t="s">
        <v>107</v>
      </c>
      <c r="I714" s="863">
        <v>5.61</v>
      </c>
      <c r="J714" s="864">
        <f t="shared" si="190"/>
        <v>8.9126559714795004</v>
      </c>
      <c r="K714" s="865">
        <v>0.125</v>
      </c>
      <c r="L714" s="866">
        <v>4</v>
      </c>
      <c r="M714" s="867">
        <f t="shared" si="191"/>
        <v>0.5</v>
      </c>
      <c r="N714" s="868" t="s">
        <v>930</v>
      </c>
      <c r="O714" s="869">
        <v>0.12</v>
      </c>
      <c r="P714" s="870">
        <v>43356</v>
      </c>
      <c r="Q714" s="870">
        <v>43384</v>
      </c>
      <c r="R714" s="867">
        <f t="shared" si="192"/>
        <v>4.1666666666666705</v>
      </c>
      <c r="S714" s="802">
        <f>IF(INDEX(Historical!$D$7:$D$1452,MATCH(B714,Historical!$B$7:$B$1452,0))=0,"n/a",(INDEX(Historical!$C$7:$C$1452,MATCH(B714,Historical!$B$7:$B$1452,0))/INDEX(Historical!$D$7:$D$1452,MATCH(B714,Historical!$B$7:$B$1452,0))-1)*100)</f>
        <v>12.328767123287676</v>
      </c>
      <c r="T714" s="802">
        <f>IF(INDEX(Historical!$F$7:$F$1452,MATCH(B714,Historical!$B$7:$B$1452,0))=0,"n/a",((INDEX(Historical!$C$7:$C$1452,MATCH(B714,Historical!$B$7:$B$1452,0))/INDEX(Historical!$F$7:$F$1452,MATCH(B714,Historical!$B$7:$B$1452,0)))^(1/3)-1)*100)</f>
        <v>25.99210498948732</v>
      </c>
      <c r="U714" s="802">
        <f>IF(INDEX(Historical!$I$7:$I$1452,MATCH(B714,Historical!$B$7:$B$1452,0))=0,"n/a",((INDEX(Historical!$C$7:$C$1452,MATCH(B714,Historical!$B$7:$B$1452,0))/INDEX(Historical!$I$7:$I$1452,MATCH(B714,Historical!$B$7:$B$1452,0)))^(1/5)-1)*100)</f>
        <v>35.427939068272998</v>
      </c>
      <c r="V714" s="802">
        <f>IF(INDEX(Historical!$O$7:$O$1452,MATCH(B714,Historical!$B$7:$B$1452,0))=0,"n/a",((INDEX(Historical!$C$7:$C$1452,MATCH(B714,Historical!$B$7:$B$1452,0))/INDEX(Historical!$O$7:$O$1452,MATCH(B714,Historical!$B$7:$B$1452,0)))^(1/10)-1)*100)</f>
        <v>-4.9335023361548931</v>
      </c>
      <c r="W714" s="871" t="str">
        <f t="shared" si="193"/>
        <v>n/a</v>
      </c>
      <c r="X714" s="872">
        <f t="shared" si="194"/>
        <v>1.0064755417123012</v>
      </c>
      <c r="Y714" s="883" t="s">
        <v>4072</v>
      </c>
      <c r="Z714" s="864" t="str">
        <f t="shared" si="195"/>
        <v>n/a</v>
      </c>
      <c r="AA714" s="874" t="str">
        <f t="shared" si="196"/>
        <v>n/a</v>
      </c>
      <c r="AB714" s="866">
        <v>12</v>
      </c>
      <c r="AC714" s="875">
        <v>-0.24</v>
      </c>
      <c r="AD714" s="875" t="s">
        <v>138</v>
      </c>
      <c r="AE714" s="875">
        <v>0.48</v>
      </c>
      <c r="AF714" s="875">
        <v>0.86</v>
      </c>
      <c r="AG714" s="875">
        <v>-2.4</v>
      </c>
      <c r="AH714" s="884">
        <v>-224.40000000000003</v>
      </c>
      <c r="AI714" s="884">
        <v>32.1</v>
      </c>
      <c r="AJ714" s="875">
        <v>35.199999999999996</v>
      </c>
      <c r="AK714" s="875">
        <v>0</v>
      </c>
      <c r="AL714" s="876">
        <v>82.35</v>
      </c>
      <c r="AM714" s="877">
        <v>13.63</v>
      </c>
      <c r="AN714" s="884">
        <v>4.43</v>
      </c>
      <c r="AO714" s="878" t="str">
        <f t="shared" si="197"/>
        <v>n/a</v>
      </c>
      <c r="AP714" s="879">
        <f t="shared" si="198"/>
        <v>44.3405950397525</v>
      </c>
      <c r="AQ714" s="880" t="str">
        <f t="shared" si="199"/>
        <v>n/a</v>
      </c>
      <c r="AR714" s="745">
        <f>INDEX(Historical!$C$7:$C$1452,MATCH(B714,Historical!$B$7:$B$1452,0))*IF(AH714="n/a",1.03,IF(AH714&lt;0,1.01,IF(AH714&gt;10,1.1,(1+AH714/100))))</f>
        <v>0.41409999999999997</v>
      </c>
      <c r="AS714" s="874">
        <f t="shared" si="200"/>
        <v>0.45551000000000003</v>
      </c>
      <c r="AT714" s="874">
        <f t="shared" si="189"/>
        <v>0.45551000000000003</v>
      </c>
      <c r="AU714" s="874">
        <f t="shared" si="189"/>
        <v>0.45551000000000003</v>
      </c>
      <c r="AV714" s="874">
        <f t="shared" si="189"/>
        <v>0.45551000000000003</v>
      </c>
      <c r="AW714" s="864">
        <f t="shared" si="201"/>
        <v>2.2361400000000002</v>
      </c>
      <c r="AX714" s="881">
        <f t="shared" si="202"/>
        <v>39.859893048128342</v>
      </c>
      <c r="AY714" s="1091">
        <v>0.67</v>
      </c>
      <c r="AZ714" s="877">
        <v>-0.18</v>
      </c>
      <c r="BA714" s="877">
        <v>-26.38</v>
      </c>
      <c r="BB714" s="877">
        <v>-15.440000000000001</v>
      </c>
      <c r="BC714" s="877">
        <v>-18.27</v>
      </c>
      <c r="BD714" s="1007"/>
      <c r="BE714" s="701">
        <v>2011</v>
      </c>
      <c r="BF714" s="986" t="e">
        <f>#VALUE!</f>
        <v>#VALUE!</v>
      </c>
      <c r="BG714" s="938">
        <v>-0.5</v>
      </c>
    </row>
    <row r="715" spans="1:59" ht="11.25" customHeight="1" x14ac:dyDescent="0.2">
      <c r="A715" s="645" t="s">
        <v>1675</v>
      </c>
      <c r="B715" s="651" t="s">
        <v>1676</v>
      </c>
      <c r="C715" s="1080" t="s">
        <v>109</v>
      </c>
      <c r="D715" s="1080" t="s">
        <v>4427</v>
      </c>
      <c r="E715" s="835">
        <v>6</v>
      </c>
      <c r="F715" s="554">
        <v>717</v>
      </c>
      <c r="G715" s="554" t="s">
        <v>107</v>
      </c>
      <c r="H715" s="554" t="s">
        <v>107</v>
      </c>
      <c r="I715" s="966">
        <v>32.549999999999997</v>
      </c>
      <c r="J715" s="745">
        <f t="shared" si="190"/>
        <v>1.720430107526882</v>
      </c>
      <c r="K715" s="968">
        <v>0.14000000000000001</v>
      </c>
      <c r="L715" s="679">
        <v>4</v>
      </c>
      <c r="M715" s="736">
        <f t="shared" si="191"/>
        <v>0.56000000000000005</v>
      </c>
      <c r="N715" s="644" t="s">
        <v>1000</v>
      </c>
      <c r="O715" s="838">
        <v>0.12</v>
      </c>
      <c r="P715" s="958">
        <v>43229</v>
      </c>
      <c r="Q715" s="958">
        <v>43245</v>
      </c>
      <c r="R715" s="736">
        <f t="shared" si="192"/>
        <v>16.666666666666682</v>
      </c>
      <c r="S715" s="802">
        <f>IF(INDEX(Historical!$D$7:$D$1452,MATCH(B715,Historical!$B$7:$B$1452,0))=0,"n/a",(INDEX(Historical!$C$7:$C$1452,MATCH(B715,Historical!$B$7:$B$1452,0))/INDEX(Historical!$D$7:$D$1452,MATCH(B715,Historical!$B$7:$B$1452,0))-1)*100)</f>
        <v>33.33333333333335</v>
      </c>
      <c r="T715" s="802">
        <f>IF(INDEX(Historical!$F$7:$F$1452,MATCH(B715,Historical!$B$7:$B$1452,0))=0,"n/a",((INDEX(Historical!$C$7:$C$1452,MATCH(B715,Historical!$B$7:$B$1452,0))/INDEX(Historical!$F$7:$F$1452,MATCH(B715,Historical!$B$7:$B$1452,0)))^(1/3)-1)*100)</f>
        <v>25.99210498948732</v>
      </c>
      <c r="U715" s="802" t="str">
        <f>IF(INDEX(Historical!$I$7:$I$1452,MATCH(B715,Historical!$B$7:$B$1452,0))=0,"n/a",((INDEX(Historical!$C$7:$C$1452,MATCH(B715,Historical!$B$7:$B$1452,0))/INDEX(Historical!$I$7:$I$1452,MATCH(B715,Historical!$B$7:$B$1452,0)))^(1/5)-1)*100)</f>
        <v>n/a</v>
      </c>
      <c r="V715" s="802" t="str">
        <f>IF(INDEX(Historical!$O$7:$O$1452,MATCH(B715,Historical!$B$7:$B$1452,0))=0,"n/a",((INDEX(Historical!$C$7:$C$1452,MATCH(B715,Historical!$B$7:$B$1452,0))/INDEX(Historical!$O$7:$O$1452,MATCH(B715,Historical!$B$7:$B$1452,0)))^(1/10)-1)*100)</f>
        <v>n/a</v>
      </c>
      <c r="W715" s="803" t="str">
        <f t="shared" si="193"/>
        <v>n/a</v>
      </c>
      <c r="X715" s="804" t="str">
        <f t="shared" si="194"/>
        <v>n/a</v>
      </c>
      <c r="Y715" s="967" t="s">
        <v>4072</v>
      </c>
      <c r="Z715" s="745">
        <f t="shared" si="195"/>
        <v>20.895522388059703</v>
      </c>
      <c r="AA715" s="678">
        <f t="shared" si="196"/>
        <v>12.1455223880597</v>
      </c>
      <c r="AB715" s="679">
        <v>12</v>
      </c>
      <c r="AC715" s="959">
        <v>2.68</v>
      </c>
      <c r="AD715" s="959" t="s">
        <v>138</v>
      </c>
      <c r="AE715" s="959">
        <v>2.57</v>
      </c>
      <c r="AF715" s="959">
        <v>1.1599999999999999</v>
      </c>
      <c r="AG715" s="959">
        <v>9.7000000000000011</v>
      </c>
      <c r="AH715" s="959">
        <v>1</v>
      </c>
      <c r="AI715" s="959" t="s">
        <v>138</v>
      </c>
      <c r="AJ715" s="959">
        <v>16.2</v>
      </c>
      <c r="AK715" s="959" t="s">
        <v>138</v>
      </c>
      <c r="AL715" s="969">
        <v>80.069999999999993</v>
      </c>
      <c r="AM715" s="964">
        <v>0.6</v>
      </c>
      <c r="AN715" s="959">
        <v>0</v>
      </c>
      <c r="AO715" s="845" t="str">
        <f t="shared" si="197"/>
        <v>n/a</v>
      </c>
      <c r="AP715" s="846" t="str">
        <f t="shared" si="198"/>
        <v>n/a</v>
      </c>
      <c r="AQ715" s="680">
        <f t="shared" si="199"/>
        <v>-20.869149238185525</v>
      </c>
      <c r="AR715" s="745">
        <f>INDEX(Historical!$C$7:$C$1452,MATCH(B715,Historical!$B$7:$B$1452,0))*IF(AH715="n/a",1.03,IF(AH715&lt;0,1.01,IF(AH715&gt;10,1.1,(1+AH715/100))))</f>
        <v>0.40400000000000003</v>
      </c>
      <c r="AS715" s="678">
        <f t="shared" si="200"/>
        <v>0.41612000000000005</v>
      </c>
      <c r="AT715" s="678">
        <f t="shared" si="189"/>
        <v>0.42860360000000008</v>
      </c>
      <c r="AU715" s="678">
        <f t="shared" si="189"/>
        <v>0.44146170800000012</v>
      </c>
      <c r="AV715" s="678">
        <f t="shared" si="189"/>
        <v>0.45470555924000011</v>
      </c>
      <c r="AW715" s="745">
        <f t="shared" si="201"/>
        <v>2.1448908672400004</v>
      </c>
      <c r="AX715" s="854">
        <f t="shared" si="202"/>
        <v>6.5895264738556083</v>
      </c>
      <c r="AY715" s="1090">
        <v>0.47</v>
      </c>
      <c r="AZ715" s="964">
        <v>1.7000000000000002</v>
      </c>
      <c r="BA715" s="964">
        <v>-20.36</v>
      </c>
      <c r="BB715" s="964">
        <v>-9.0300000000000011</v>
      </c>
      <c r="BC715" s="964">
        <v>-12.4</v>
      </c>
      <c r="BE715" s="701">
        <v>2013</v>
      </c>
      <c r="BF715" s="986" t="e">
        <f>#VALUE!</f>
        <v>#VALUE!</v>
      </c>
      <c r="BG715" s="972">
        <v>1</v>
      </c>
    </row>
    <row r="716" spans="1:59" ht="11.25" customHeight="1" x14ac:dyDescent="0.2">
      <c r="A716" s="566" t="s">
        <v>797</v>
      </c>
      <c r="B716" s="651" t="s">
        <v>798</v>
      </c>
      <c r="C716" s="1080" t="s">
        <v>132</v>
      </c>
      <c r="D716" s="1080" t="s">
        <v>4428</v>
      </c>
      <c r="E716" s="835">
        <v>20</v>
      </c>
      <c r="F716" s="554">
        <v>168</v>
      </c>
      <c r="G716" s="554" t="s">
        <v>38</v>
      </c>
      <c r="H716" s="554" t="s">
        <v>38</v>
      </c>
      <c r="I716" s="966">
        <v>27.8</v>
      </c>
      <c r="J716" s="745">
        <f t="shared" si="190"/>
        <v>4.1366906474820135</v>
      </c>
      <c r="K716" s="974">
        <v>0.28749999999999998</v>
      </c>
      <c r="L716" s="679">
        <v>4</v>
      </c>
      <c r="M716" s="736">
        <f t="shared" si="191"/>
        <v>1.1499999999999999</v>
      </c>
      <c r="N716" s="644" t="s">
        <v>197</v>
      </c>
      <c r="O716" s="839">
        <v>0.28000000000000003</v>
      </c>
      <c r="P716" s="958">
        <v>43441</v>
      </c>
      <c r="Q716" s="958">
        <v>43461</v>
      </c>
      <c r="R716" s="736">
        <f t="shared" si="192"/>
        <v>2.6785714285714106</v>
      </c>
      <c r="S716" s="802">
        <f>IF(INDEX(Historical!$D$7:$D$1452,MATCH(B716,Historical!$B$7:$B$1452,0))=0,"n/a",(INDEX(Historical!$C$7:$C$1452,MATCH(B716,Historical!$B$7:$B$1452,0))/INDEX(Historical!$D$7:$D$1452,MATCH(B716,Historical!$B$7:$B$1452,0))-1)*100)</f>
        <v>3.1727379553466717</v>
      </c>
      <c r="T716" s="802">
        <f>IF(INDEX(Historical!$F$7:$F$1452,MATCH(B716,Historical!$B$7:$B$1452,0))=0,"n/a",((INDEX(Historical!$C$7:$C$1452,MATCH(B716,Historical!$B$7:$B$1452,0))/INDEX(Historical!$F$7:$F$1452,MATCH(B716,Historical!$B$7:$B$1452,0)))^(1/3)-1)*100)</f>
        <v>5.1132764318637669</v>
      </c>
      <c r="U716" s="802">
        <f>IF(INDEX(Historical!$I$7:$I$1452,MATCH(B716,Historical!$B$7:$B$1452,0))=0,"n/a",((INDEX(Historical!$C$7:$C$1452,MATCH(B716,Historical!$B$7:$B$1452,0))/INDEX(Historical!$I$7:$I$1452,MATCH(B716,Historical!$B$7:$B$1452,0)))^(1/5)-1)*100)</f>
        <v>5.8741937372906117</v>
      </c>
      <c r="V716" s="802">
        <f>IF(INDEX(Historical!$O$7:$O$1452,MATCH(B716,Historical!$B$7:$B$1452,0))=0,"n/a",((INDEX(Historical!$C$7:$C$1452,MATCH(B716,Historical!$B$7:$B$1452,0))/INDEX(Historical!$O$7:$O$1452,MATCH(B716,Historical!$B$7:$B$1452,0)))^(1/10)-1)*100)</f>
        <v>8.3978940650407239</v>
      </c>
      <c r="W716" s="803">
        <f t="shared" si="193"/>
        <v>0.69948414350022237</v>
      </c>
      <c r="X716" s="804" t="str">
        <f t="shared" si="194"/>
        <v>n/a</v>
      </c>
      <c r="Y716" s="759"/>
      <c r="Z716" s="745" t="str">
        <f t="shared" si="195"/>
        <v>n/a</v>
      </c>
      <c r="AA716" s="678" t="str">
        <f t="shared" si="196"/>
        <v>n/a</v>
      </c>
      <c r="AB716" s="679">
        <v>12</v>
      </c>
      <c r="AC716" s="959">
        <v>-0.37</v>
      </c>
      <c r="AD716" s="959" t="s">
        <v>138</v>
      </c>
      <c r="AE716" s="959">
        <v>1.81</v>
      </c>
      <c r="AF716" s="959">
        <v>1.93</v>
      </c>
      <c r="AG716" s="959">
        <v>-1.9</v>
      </c>
      <c r="AH716" s="961">
        <v>-113.7</v>
      </c>
      <c r="AI716" s="961">
        <v>-2.5</v>
      </c>
      <c r="AJ716" s="959">
        <v>-16.400000000000002</v>
      </c>
      <c r="AK716" s="959">
        <v>12.7</v>
      </c>
      <c r="AL716" s="969">
        <v>2530</v>
      </c>
      <c r="AM716" s="964">
        <v>0.2</v>
      </c>
      <c r="AN716" s="959">
        <v>2.58</v>
      </c>
      <c r="AO716" s="845" t="str">
        <f t="shared" si="197"/>
        <v>n/a</v>
      </c>
      <c r="AP716" s="846">
        <f t="shared" si="198"/>
        <v>10.010884384772625</v>
      </c>
      <c r="AQ716" s="680" t="str">
        <f t="shared" si="199"/>
        <v>n/a</v>
      </c>
      <c r="AR716" s="745">
        <f>INDEX(Historical!$C$7:$C$1452,MATCH(B716,Historical!$B$7:$B$1452,0))*IF(AH716="n/a",1.03,IF(AH716&lt;0,1.01,IF(AH716&gt;10,1.1,(1+AH716/100))))</f>
        <v>1.1084750000000001</v>
      </c>
      <c r="AS716" s="678">
        <f t="shared" si="200"/>
        <v>1.1195597500000001</v>
      </c>
      <c r="AT716" s="678">
        <f t="shared" si="189"/>
        <v>1.2315157250000002</v>
      </c>
      <c r="AU716" s="678">
        <f t="shared" si="189"/>
        <v>1.3546672975000003</v>
      </c>
      <c r="AV716" s="678">
        <f t="shared" si="189"/>
        <v>1.4901340272500003</v>
      </c>
      <c r="AW716" s="745">
        <f t="shared" si="201"/>
        <v>6.3043517997500018</v>
      </c>
      <c r="AX716" s="854">
        <f t="shared" si="202"/>
        <v>22.677524459532382</v>
      </c>
      <c r="AY716" s="1090">
        <v>0.75</v>
      </c>
      <c r="AZ716" s="964">
        <v>7.0900000000000007</v>
      </c>
      <c r="BA716" s="964">
        <v>-24.29</v>
      </c>
      <c r="BB716" s="964">
        <v>-9.9500000000000011</v>
      </c>
      <c r="BC716" s="964">
        <v>-13.350000000000001</v>
      </c>
      <c r="BE716" s="701">
        <v>2000</v>
      </c>
      <c r="BF716" s="986" t="e">
        <f>#VALUE!</f>
        <v>#VALUE!</v>
      </c>
      <c r="BG716" s="972">
        <v>-0.5</v>
      </c>
    </row>
    <row r="717" spans="1:59" ht="11.25" customHeight="1" x14ac:dyDescent="0.2">
      <c r="A717" s="566" t="s">
        <v>1677</v>
      </c>
      <c r="B717" s="651" t="s">
        <v>1678</v>
      </c>
      <c r="C717" s="1080" t="s">
        <v>109</v>
      </c>
      <c r="D717" s="1080" t="s">
        <v>4427</v>
      </c>
      <c r="E717" s="835">
        <v>7</v>
      </c>
      <c r="F717" s="554">
        <v>637</v>
      </c>
      <c r="G717" s="554" t="s">
        <v>107</v>
      </c>
      <c r="H717" s="554" t="s">
        <v>107</v>
      </c>
      <c r="I717" s="966">
        <v>59.95</v>
      </c>
      <c r="J717" s="745">
        <f t="shared" si="190"/>
        <v>2.4020016680567133</v>
      </c>
      <c r="K717" s="968">
        <v>0.36</v>
      </c>
      <c r="L717" s="679">
        <v>4</v>
      </c>
      <c r="M717" s="736">
        <f t="shared" si="191"/>
        <v>1.44</v>
      </c>
      <c r="N717" s="644" t="s">
        <v>239</v>
      </c>
      <c r="O717" s="838">
        <v>0.35</v>
      </c>
      <c r="P717" s="958">
        <v>43412</v>
      </c>
      <c r="Q717" s="958">
        <v>43420</v>
      </c>
      <c r="R717" s="736">
        <f t="shared" si="192"/>
        <v>2.8571428571428599</v>
      </c>
      <c r="S717" s="802">
        <f>IF(INDEX(Historical!$D$7:$D$1452,MATCH(B717,Historical!$B$7:$B$1452,0))=0,"n/a",(INDEX(Historical!$C$7:$C$1452,MATCH(B717,Historical!$B$7:$B$1452,0))/INDEX(Historical!$D$7:$D$1452,MATCH(B717,Historical!$B$7:$B$1452,0))-1)*100)</f>
        <v>9.0909090909091042</v>
      </c>
      <c r="T717" s="802">
        <f>IF(INDEX(Historical!$F$7:$F$1452,MATCH(B717,Historical!$B$7:$B$1452,0))=0,"n/a",((INDEX(Historical!$C$7:$C$1452,MATCH(B717,Historical!$B$7:$B$1452,0))/INDEX(Historical!$F$7:$F$1452,MATCH(B717,Historical!$B$7:$B$1452,0)))^(1/3)-1)*100)</f>
        <v>17.197952997115639</v>
      </c>
      <c r="U717" s="802">
        <f>IF(INDEX(Historical!$I$7:$I$1452,MATCH(B717,Historical!$B$7:$B$1452,0))=0,"n/a",((INDEX(Historical!$C$7:$C$1452,MATCH(B717,Historical!$B$7:$B$1452,0))/INDEX(Historical!$I$7:$I$1452,MATCH(B717,Historical!$B$7:$B$1452,0)))^(1/5)-1)*100)</f>
        <v>13.853128308099571</v>
      </c>
      <c r="V717" s="802">
        <f>IF(INDEX(Historical!$O$7:$O$1452,MATCH(B717,Historical!$B$7:$B$1452,0))=0,"n/a",((INDEX(Historical!$C$7:$C$1452,MATCH(B717,Historical!$B$7:$B$1452,0))/INDEX(Historical!$O$7:$O$1452,MATCH(B717,Historical!$B$7:$B$1452,0)))^(1/10)-1)*100)</f>
        <v>6.9859947334599992</v>
      </c>
      <c r="W717" s="803">
        <f t="shared" si="193"/>
        <v>1.9829857932398471</v>
      </c>
      <c r="X717" s="804">
        <f t="shared" si="194"/>
        <v>1.0261576524518201</v>
      </c>
      <c r="Y717" s="967" t="s">
        <v>4072</v>
      </c>
      <c r="Z717" s="745">
        <f t="shared" si="195"/>
        <v>32.505643340857787</v>
      </c>
      <c r="AA717" s="678">
        <f t="shared" si="196"/>
        <v>13.532731376975171</v>
      </c>
      <c r="AB717" s="679">
        <v>12</v>
      </c>
      <c r="AC717" s="959">
        <v>4.43</v>
      </c>
      <c r="AD717" s="959">
        <v>1.1299999999999999</v>
      </c>
      <c r="AE717" s="959">
        <v>4.12</v>
      </c>
      <c r="AF717" s="959">
        <v>0.93</v>
      </c>
      <c r="AG717" s="959">
        <v>5.7</v>
      </c>
      <c r="AH717" s="959">
        <v>-8.7999999999999989</v>
      </c>
      <c r="AI717" s="959">
        <v>-1.1900000000000002</v>
      </c>
      <c r="AJ717" s="959">
        <v>13.5</v>
      </c>
      <c r="AK717" s="959">
        <v>12</v>
      </c>
      <c r="AL717" s="969">
        <v>2230</v>
      </c>
      <c r="AM717" s="964">
        <v>0.4</v>
      </c>
      <c r="AN717" s="959">
        <v>0.05</v>
      </c>
      <c r="AO717" s="845">
        <f t="shared" si="197"/>
        <v>2.7223985991811119</v>
      </c>
      <c r="AP717" s="846">
        <f t="shared" si="198"/>
        <v>16.255129976156283</v>
      </c>
      <c r="AQ717" s="680">
        <f t="shared" si="199"/>
        <v>-25.210101155639098</v>
      </c>
      <c r="AR717" s="745">
        <f>INDEX(Historical!$C$7:$C$1452,MATCH(B717,Historical!$B$7:$B$1452,0))*IF(AH717="n/a",1.03,IF(AH717&lt;0,1.01,IF(AH717&gt;10,1.1,(1+AH717/100))))</f>
        <v>1.3332000000000002</v>
      </c>
      <c r="AS717" s="678">
        <f t="shared" si="200"/>
        <v>1.3465320000000003</v>
      </c>
      <c r="AT717" s="678">
        <f t="shared" si="189"/>
        <v>1.4811852000000005</v>
      </c>
      <c r="AU717" s="678">
        <f t="shared" si="189"/>
        <v>1.6293037200000007</v>
      </c>
      <c r="AV717" s="678">
        <f t="shared" si="189"/>
        <v>1.7922340920000008</v>
      </c>
      <c r="AW717" s="745">
        <f t="shared" si="201"/>
        <v>7.5824550120000023</v>
      </c>
      <c r="AX717" s="854">
        <f t="shared" si="202"/>
        <v>12.647964990825692</v>
      </c>
      <c r="AY717" s="1090">
        <v>1.17</v>
      </c>
      <c r="AZ717" s="964">
        <v>6.01</v>
      </c>
      <c r="BA717" s="964">
        <v>-35.709999999999994</v>
      </c>
      <c r="BB717" s="964">
        <v>-10.639999999999999</v>
      </c>
      <c r="BC717" s="964">
        <v>-26.21</v>
      </c>
      <c r="BE717" s="701">
        <v>2012</v>
      </c>
      <c r="BF717" s="986" t="e">
        <f>#VALUE!</f>
        <v>#VALUE!</v>
      </c>
      <c r="BG717" s="972">
        <v>0.89999999999999991</v>
      </c>
    </row>
    <row r="718" spans="1:59" ht="11.25" customHeight="1" x14ac:dyDescent="0.2">
      <c r="A718" s="566" t="s">
        <v>799</v>
      </c>
      <c r="B718" s="651" t="s">
        <v>800</v>
      </c>
      <c r="C718" s="1080" t="s">
        <v>132</v>
      </c>
      <c r="D718" s="1080" t="s">
        <v>4417</v>
      </c>
      <c r="E718" s="835">
        <v>18</v>
      </c>
      <c r="F718" s="554">
        <v>176</v>
      </c>
      <c r="G718" s="554" t="s">
        <v>38</v>
      </c>
      <c r="H718" s="554" t="s">
        <v>116</v>
      </c>
      <c r="I718" s="966">
        <v>43.92</v>
      </c>
      <c r="J718" s="745">
        <f t="shared" si="190"/>
        <v>5.4644808743169397</v>
      </c>
      <c r="K718" s="968">
        <v>0.6</v>
      </c>
      <c r="L718" s="679">
        <v>4</v>
      </c>
      <c r="M718" s="736">
        <f t="shared" si="191"/>
        <v>2.4</v>
      </c>
      <c r="N718" s="644" t="s">
        <v>801</v>
      </c>
      <c r="O718" s="838">
        <v>0.57999999999999996</v>
      </c>
      <c r="P718" s="958">
        <v>43238</v>
      </c>
      <c r="Q718" s="958">
        <v>43257</v>
      </c>
      <c r="R718" s="736">
        <f t="shared" si="192"/>
        <v>3.4482758620689689</v>
      </c>
      <c r="S718" s="802">
        <f>IF(INDEX(Historical!$D$7:$D$1452,MATCH(B718,Historical!$B$7:$B$1452,0))=0,"n/a",(INDEX(Historical!$C$7:$C$1452,MATCH(B718,Historical!$B$7:$B$1452,0))/INDEX(Historical!$D$7:$D$1452,MATCH(B718,Historical!$B$7:$B$1452,0))-1)*100)</f>
        <v>3.4870641169853611</v>
      </c>
      <c r="T718" s="802">
        <f>IF(INDEX(Historical!$F$7:$F$1452,MATCH(B718,Historical!$B$7:$B$1452,0))=0,"n/a",((INDEX(Historical!$C$7:$C$1452,MATCH(B718,Historical!$B$7:$B$1452,0))/INDEX(Historical!$F$7:$F$1452,MATCH(B718,Historical!$B$7:$B$1452,0)))^(1/3)-1)*100)</f>
        <v>3.3667691211952011</v>
      </c>
      <c r="U718" s="802">
        <f>IF(INDEX(Historical!$I$7:$I$1452,MATCH(B718,Historical!$B$7:$B$1452,0))=0,"n/a",((INDEX(Historical!$C$7:$C$1452,MATCH(B718,Historical!$B$7:$B$1452,0))/INDEX(Historical!$I$7:$I$1452,MATCH(B718,Historical!$B$7:$B$1452,0)))^(1/5)-1)*100)</f>
        <v>3.4363916060776045</v>
      </c>
      <c r="V718" s="802">
        <f>IF(INDEX(Historical!$O$7:$O$1452,MATCH(B718,Historical!$B$7:$B$1452,0))=0,"n/a",((INDEX(Historical!$C$7:$C$1452,MATCH(B718,Historical!$B$7:$B$1452,0))/INDEX(Historical!$O$7:$O$1452,MATCH(B718,Historical!$B$7:$B$1452,0)))^(1/10)-1)*100)</f>
        <v>3.728169722514818</v>
      </c>
      <c r="W718" s="803">
        <f t="shared" si="193"/>
        <v>0.92173690090471627</v>
      </c>
      <c r="X718" s="804" t="str">
        <f t="shared" si="194"/>
        <v>n/a</v>
      </c>
      <c r="Y718" s="651"/>
      <c r="Z718" s="745">
        <f t="shared" si="195"/>
        <v>112.67605633802818</v>
      </c>
      <c r="AA718" s="678">
        <f t="shared" si="196"/>
        <v>20.619718309859156</v>
      </c>
      <c r="AB718" s="679">
        <v>12</v>
      </c>
      <c r="AC718" s="959">
        <v>2.13</v>
      </c>
      <c r="AD718" s="959">
        <v>15.21</v>
      </c>
      <c r="AE718" s="959">
        <v>1.99</v>
      </c>
      <c r="AF718" s="959">
        <v>1.81</v>
      </c>
      <c r="AG718" s="959">
        <v>10</v>
      </c>
      <c r="AH718" s="959">
        <v>-77.600000000000009</v>
      </c>
      <c r="AI718" s="959">
        <v>-0.53</v>
      </c>
      <c r="AJ718" s="959">
        <v>-26.5</v>
      </c>
      <c r="AK718" s="959">
        <v>1.3599999999999999</v>
      </c>
      <c r="AL718" s="969">
        <v>47360</v>
      </c>
      <c r="AM718" s="964">
        <v>0.06</v>
      </c>
      <c r="AN718" s="959">
        <v>1.89</v>
      </c>
      <c r="AO718" s="845">
        <f t="shared" si="197"/>
        <v>-11.718845829464613</v>
      </c>
      <c r="AP718" s="846">
        <f t="shared" si="198"/>
        <v>8.9008724803945434</v>
      </c>
      <c r="AQ718" s="680">
        <f t="shared" si="199"/>
        <v>28.792149762225748</v>
      </c>
      <c r="AR718" s="745">
        <f>INDEX(Historical!$C$7:$C$1452,MATCH(B718,Historical!$B$7:$B$1452,0))*IF(AH718="n/a",1.03,IF(AH718&lt;0,1.01,IF(AH718&gt;10,1.1,(1+AH718/100))))</f>
        <v>2.323</v>
      </c>
      <c r="AS718" s="678">
        <f t="shared" si="200"/>
        <v>2.3462299999999998</v>
      </c>
      <c r="AT718" s="678">
        <f t="shared" si="189"/>
        <v>2.3781387280000001</v>
      </c>
      <c r="AU718" s="678">
        <f t="shared" si="189"/>
        <v>2.4104814147008002</v>
      </c>
      <c r="AV718" s="678">
        <f t="shared" si="189"/>
        <v>2.4432639619407315</v>
      </c>
      <c r="AW718" s="745">
        <f t="shared" si="201"/>
        <v>11.901114104641533</v>
      </c>
      <c r="AX718" s="854">
        <f t="shared" si="202"/>
        <v>27.09725433661551</v>
      </c>
      <c r="AY718" s="1090">
        <v>0.05</v>
      </c>
      <c r="AZ718" s="964">
        <v>3.63</v>
      </c>
      <c r="BA718" s="964">
        <v>-11.15</v>
      </c>
      <c r="BB718" s="964">
        <v>-4.3600000000000003</v>
      </c>
      <c r="BC718" s="964">
        <v>-3.18</v>
      </c>
      <c r="BE718" s="701">
        <v>2001</v>
      </c>
      <c r="BF718" s="986" t="e">
        <f>#VALUE!</f>
        <v>#VALUE!</v>
      </c>
      <c r="BG718" s="972">
        <v>2.1999999999999997</v>
      </c>
    </row>
    <row r="719" spans="1:59" ht="11.25" customHeight="1" x14ac:dyDescent="0.2">
      <c r="A719" s="645" t="s">
        <v>1679</v>
      </c>
      <c r="B719" s="651" t="s">
        <v>1680</v>
      </c>
      <c r="C719" s="1080" t="s">
        <v>109</v>
      </c>
      <c r="D719" s="1080" t="s">
        <v>4427</v>
      </c>
      <c r="E719" s="835">
        <v>7</v>
      </c>
      <c r="F719" s="554">
        <v>616</v>
      </c>
      <c r="G719" s="554" t="s">
        <v>107</v>
      </c>
      <c r="H719" s="554" t="s">
        <v>107</v>
      </c>
      <c r="I719" s="966">
        <v>38.1</v>
      </c>
      <c r="J719" s="745">
        <f t="shared" si="190"/>
        <v>2.3097112860892386</v>
      </c>
      <c r="K719" s="968">
        <v>0.22</v>
      </c>
      <c r="L719" s="679">
        <v>4</v>
      </c>
      <c r="M719" s="736">
        <f t="shared" si="191"/>
        <v>0.88</v>
      </c>
      <c r="N719" s="644" t="s">
        <v>512</v>
      </c>
      <c r="O719" s="838">
        <v>0.21</v>
      </c>
      <c r="P719" s="958">
        <v>43290</v>
      </c>
      <c r="Q719" s="958">
        <v>43301</v>
      </c>
      <c r="R719" s="736">
        <f t="shared" si="192"/>
        <v>4.7619047619047663</v>
      </c>
      <c r="S719" s="802">
        <f>IF(INDEX(Historical!$D$7:$D$1452,MATCH(B719,Historical!$B$7:$B$1452,0))=0,"n/a",(INDEX(Historical!$C$7:$C$1452,MATCH(B719,Historical!$B$7:$B$1452,0))/INDEX(Historical!$D$7:$D$1452,MATCH(B719,Historical!$B$7:$B$1452,0))-1)*100)</f>
        <v>17.142857142857149</v>
      </c>
      <c r="T719" s="802">
        <f>IF(INDEX(Historical!$F$7:$F$1452,MATCH(B719,Historical!$B$7:$B$1452,0))=0,"n/a",((INDEX(Historical!$C$7:$C$1452,MATCH(B719,Historical!$B$7:$B$1452,0))/INDEX(Historical!$F$7:$F$1452,MATCH(B719,Historical!$B$7:$B$1452,0)))^(1/3)-1)*100)</f>
        <v>13.555613628301177</v>
      </c>
      <c r="U719" s="802">
        <f>IF(INDEX(Historical!$I$7:$I$1452,MATCH(B719,Historical!$B$7:$B$1452,0))=0,"n/a",((INDEX(Historical!$C$7:$C$1452,MATCH(B719,Historical!$B$7:$B$1452,0))/INDEX(Historical!$I$7:$I$1452,MATCH(B719,Historical!$B$7:$B$1452,0)))^(1/5)-1)*100)</f>
        <v>20.707088530186791</v>
      </c>
      <c r="V719" s="802">
        <f>IF(INDEX(Historical!$O$7:$O$1452,MATCH(B719,Historical!$B$7:$B$1452,0))=0,"n/a",((INDEX(Historical!$C$7:$C$1452,MATCH(B719,Historical!$B$7:$B$1452,0))/INDEX(Historical!$O$7:$O$1452,MATCH(B719,Historical!$B$7:$B$1452,0)))^(1/10)-1)*100)</f>
        <v>0.24723123954539794</v>
      </c>
      <c r="W719" s="803">
        <f t="shared" si="193"/>
        <v>83.755954822952063</v>
      </c>
      <c r="X719" s="804" t="str">
        <f t="shared" si="194"/>
        <v>n/a</v>
      </c>
      <c r="Y719" s="967"/>
      <c r="Z719" s="745" t="str">
        <f t="shared" si="195"/>
        <v>n/a</v>
      </c>
      <c r="AA719" s="678" t="str">
        <f t="shared" si="196"/>
        <v>n/a</v>
      </c>
      <c r="AB719" s="679">
        <v>12</v>
      </c>
      <c r="AC719" s="959" t="s">
        <v>138</v>
      </c>
      <c r="AD719" s="959" t="s">
        <v>138</v>
      </c>
      <c r="AE719" s="959" t="s">
        <v>138</v>
      </c>
      <c r="AF719" s="959" t="s">
        <v>138</v>
      </c>
      <c r="AG719" s="959" t="s">
        <v>138</v>
      </c>
      <c r="AH719" s="959" t="s">
        <v>138</v>
      </c>
      <c r="AI719" s="959" t="s">
        <v>138</v>
      </c>
      <c r="AJ719" s="959" t="s">
        <v>138</v>
      </c>
      <c r="AK719" s="959" t="s">
        <v>138</v>
      </c>
      <c r="AL719" s="969" t="s">
        <v>138</v>
      </c>
      <c r="AM719" s="964" t="s">
        <v>138</v>
      </c>
      <c r="AN719" s="959" t="s">
        <v>138</v>
      </c>
      <c r="AO719" s="845" t="str">
        <f t="shared" si="197"/>
        <v>n/a</v>
      </c>
      <c r="AP719" s="846">
        <f t="shared" si="198"/>
        <v>23.016799816276031</v>
      </c>
      <c r="AQ719" s="680" t="str">
        <f t="shared" si="199"/>
        <v>n/a</v>
      </c>
      <c r="AR719" s="745">
        <f>INDEX(Historical!$C$7:$C$1452,MATCH(B719,Historical!$B$7:$B$1452,0))*IF(AH719="n/a",1.03,IF(AH719&lt;0,1.01,IF(AH719&gt;10,1.1,(1+AH719/100))))</f>
        <v>0.84460000000000002</v>
      </c>
      <c r="AS719" s="678">
        <f t="shared" si="200"/>
        <v>0.86993799999999999</v>
      </c>
      <c r="AT719" s="678">
        <f t="shared" si="189"/>
        <v>0.89603613999999998</v>
      </c>
      <c r="AU719" s="678">
        <f t="shared" si="189"/>
        <v>0.9229172242</v>
      </c>
      <c r="AV719" s="678">
        <f t="shared" si="189"/>
        <v>0.950604740926</v>
      </c>
      <c r="AW719" s="745">
        <f t="shared" si="201"/>
        <v>4.4840961051260004</v>
      </c>
      <c r="AX719" s="854">
        <f t="shared" si="202"/>
        <v>11.769281115816273</v>
      </c>
      <c r="AY719" s="1090" t="s">
        <v>138</v>
      </c>
      <c r="AZ719" s="964" t="s">
        <v>138</v>
      </c>
      <c r="BA719" s="964" t="s">
        <v>138</v>
      </c>
      <c r="BB719" s="964" t="s">
        <v>138</v>
      </c>
      <c r="BC719" s="964" t="s">
        <v>138</v>
      </c>
      <c r="BD719" s="1006" t="s">
        <v>4351</v>
      </c>
      <c r="BE719" s="701">
        <v>2012</v>
      </c>
      <c r="BF719" s="986" t="e">
        <f>#VALUE!</f>
        <v>#VALUE!</v>
      </c>
      <c r="BG719" s="972" t="s">
        <v>138</v>
      </c>
    </row>
    <row r="720" spans="1:59" ht="11.25" customHeight="1" x14ac:dyDescent="0.2">
      <c r="A720" s="645" t="s">
        <v>1681</v>
      </c>
      <c r="B720" s="651" t="s">
        <v>1682</v>
      </c>
      <c r="C720" s="1080" t="s">
        <v>109</v>
      </c>
      <c r="D720" s="1080" t="s">
        <v>4419</v>
      </c>
      <c r="E720" s="835">
        <v>7</v>
      </c>
      <c r="F720" s="554">
        <v>621</v>
      </c>
      <c r="G720" s="554" t="s">
        <v>107</v>
      </c>
      <c r="H720" s="554" t="s">
        <v>107</v>
      </c>
      <c r="I720" s="966">
        <v>33.9</v>
      </c>
      <c r="J720" s="745">
        <f t="shared" si="190"/>
        <v>1.5339233038348083</v>
      </c>
      <c r="K720" s="968">
        <v>0.13</v>
      </c>
      <c r="L720" s="679">
        <v>4</v>
      </c>
      <c r="M720" s="736">
        <f t="shared" si="191"/>
        <v>0.52</v>
      </c>
      <c r="N720" s="644" t="s">
        <v>211</v>
      </c>
      <c r="O720" s="838">
        <v>0.11</v>
      </c>
      <c r="P720" s="958">
        <v>43326</v>
      </c>
      <c r="Q720" s="958">
        <v>43343</v>
      </c>
      <c r="R720" s="736">
        <f t="shared" si="192"/>
        <v>18.181818181818183</v>
      </c>
      <c r="S720" s="802">
        <f>IF(INDEX(Historical!$D$7:$D$1452,MATCH(B720,Historical!$B$7:$B$1452,0))=0,"n/a",(INDEX(Historical!$C$7:$C$1452,MATCH(B720,Historical!$B$7:$B$1452,0))/INDEX(Historical!$D$7:$D$1452,MATCH(B720,Historical!$B$7:$B$1452,0))-1)*100)</f>
        <v>10.526315789473696</v>
      </c>
      <c r="T720" s="802">
        <f>IF(INDEX(Historical!$F$7:$F$1452,MATCH(B720,Historical!$B$7:$B$1452,0))=0,"n/a",((INDEX(Historical!$C$7:$C$1452,MATCH(B720,Historical!$B$7:$B$1452,0))/INDEX(Historical!$F$7:$F$1452,MATCH(B720,Historical!$B$7:$B$1452,0)))^(1/3)-1)*100)</f>
        <v>8.3706762661827092</v>
      </c>
      <c r="U720" s="802">
        <f>IF(INDEX(Historical!$I$7:$I$1452,MATCH(B720,Historical!$B$7:$B$1452,0))=0,"n/a",((INDEX(Historical!$C$7:$C$1452,MATCH(B720,Historical!$B$7:$B$1452,0))/INDEX(Historical!$I$7:$I$1452,MATCH(B720,Historical!$B$7:$B$1452,0)))^(1/5)-1)*100)</f>
        <v>9.2388464140372939</v>
      </c>
      <c r="V720" s="802">
        <f>IF(INDEX(Historical!$O$7:$O$1452,MATCH(B720,Historical!$B$7:$B$1452,0))=0,"n/a",((INDEX(Historical!$C$7:$C$1452,MATCH(B720,Historical!$B$7:$B$1452,0))/INDEX(Historical!$O$7:$O$1452,MATCH(B720,Historical!$B$7:$B$1452,0)))^(1/10)-1)*100)</f>
        <v>8.2553999712925865</v>
      </c>
      <c r="W720" s="803">
        <f t="shared" si="193"/>
        <v>1.1191276553727929</v>
      </c>
      <c r="X720" s="804">
        <f t="shared" si="194"/>
        <v>0.77637364823842814</v>
      </c>
      <c r="Y720" s="759"/>
      <c r="Z720" s="745">
        <f t="shared" si="195"/>
        <v>19.188191881918819</v>
      </c>
      <c r="AA720" s="678">
        <f t="shared" si="196"/>
        <v>12.509225092250922</v>
      </c>
      <c r="AB720" s="679">
        <v>12</v>
      </c>
      <c r="AC720" s="959">
        <v>2.71</v>
      </c>
      <c r="AD720" s="959" t="s">
        <v>138</v>
      </c>
      <c r="AE720" s="959">
        <v>3.83</v>
      </c>
      <c r="AF720" s="959">
        <v>1.48</v>
      </c>
      <c r="AG720" s="959">
        <v>11.700000000000001</v>
      </c>
      <c r="AH720" s="959">
        <v>21.8</v>
      </c>
      <c r="AI720" s="959">
        <v>0.85000000000000009</v>
      </c>
      <c r="AJ720" s="959">
        <v>11.899999999999999</v>
      </c>
      <c r="AK720" s="959" t="s">
        <v>138</v>
      </c>
      <c r="AL720" s="969">
        <v>309.85000000000002</v>
      </c>
      <c r="AM720" s="964">
        <v>19.36</v>
      </c>
      <c r="AN720" s="959">
        <v>7.0000000000000007E-2</v>
      </c>
      <c r="AO720" s="845">
        <f t="shared" si="197"/>
        <v>-1.7364553743788207</v>
      </c>
      <c r="AP720" s="846">
        <f t="shared" si="198"/>
        <v>10.772769717872102</v>
      </c>
      <c r="AQ720" s="680">
        <f t="shared" si="199"/>
        <v>-9.290076160858618</v>
      </c>
      <c r="AR720" s="745">
        <f>INDEX(Historical!$C$7:$C$1452,MATCH(B720,Historical!$B$7:$B$1452,0))*IF(AH720="n/a",1.03,IF(AH720&lt;0,1.01,IF(AH720&gt;10,1.1,(1+AH720/100))))</f>
        <v>0.46200000000000008</v>
      </c>
      <c r="AS720" s="678">
        <f t="shared" si="200"/>
        <v>0.46592700000000004</v>
      </c>
      <c r="AT720" s="678">
        <f t="shared" si="189"/>
        <v>0.47990481000000007</v>
      </c>
      <c r="AU720" s="678">
        <f t="shared" si="189"/>
        <v>0.49430195430000007</v>
      </c>
      <c r="AV720" s="678">
        <f t="shared" si="189"/>
        <v>0.50913101292900009</v>
      </c>
      <c r="AW720" s="745">
        <f t="shared" si="201"/>
        <v>2.4112647772290003</v>
      </c>
      <c r="AX720" s="854">
        <f t="shared" si="202"/>
        <v>7.1128754490530994</v>
      </c>
      <c r="AY720" s="1090">
        <v>0.76</v>
      </c>
      <c r="AZ720" s="964">
        <v>11.91</v>
      </c>
      <c r="BA720" s="964">
        <v>-18.29</v>
      </c>
      <c r="BB720" s="964">
        <v>-1.1400000000000001</v>
      </c>
      <c r="BC720" s="964">
        <v>-8.1100000000000012</v>
      </c>
      <c r="BE720" s="701">
        <v>2012</v>
      </c>
      <c r="BF720" s="986" t="e">
        <f>#VALUE!</f>
        <v>#VALUE!</v>
      </c>
      <c r="BG720" s="972">
        <v>1.2</v>
      </c>
    </row>
    <row r="721" spans="1:59" ht="11.25" customHeight="1" x14ac:dyDescent="0.2">
      <c r="A721" s="566" t="s">
        <v>802</v>
      </c>
      <c r="B721" s="651" t="s">
        <v>803</v>
      </c>
      <c r="C721" s="1080" t="s">
        <v>109</v>
      </c>
      <c r="D721" s="1080" t="s">
        <v>4427</v>
      </c>
      <c r="E721" s="835">
        <v>24</v>
      </c>
      <c r="F721" s="554">
        <v>137</v>
      </c>
      <c r="G721" s="554" t="s">
        <v>38</v>
      </c>
      <c r="H721" s="554" t="s">
        <v>107</v>
      </c>
      <c r="I721" s="959">
        <v>31.75</v>
      </c>
      <c r="J721" s="745">
        <f t="shared" si="190"/>
        <v>3.7795275590551181</v>
      </c>
      <c r="K721" s="974">
        <v>0.3</v>
      </c>
      <c r="L721" s="679">
        <v>4</v>
      </c>
      <c r="M721" s="736">
        <f t="shared" si="191"/>
        <v>1.2</v>
      </c>
      <c r="N721" s="644" t="s">
        <v>432</v>
      </c>
      <c r="O721" s="839">
        <v>0.28000000000000003</v>
      </c>
      <c r="P721" s="958">
        <v>43243</v>
      </c>
      <c r="Q721" s="958">
        <v>43258</v>
      </c>
      <c r="R721" s="736">
        <f t="shared" si="192"/>
        <v>7.1428571428571281</v>
      </c>
      <c r="S721" s="802">
        <f>IF(INDEX(Historical!$D$7:$D$1452,MATCH(B721,Historical!$B$7:$B$1452,0))=0,"n/a",(INDEX(Historical!$C$7:$C$1452,MATCH(B721,Historical!$B$7:$B$1452,0))/INDEX(Historical!$D$7:$D$1452,MATCH(B721,Historical!$B$7:$B$1452,0))-1)*100)</f>
        <v>17.745144882942853</v>
      </c>
      <c r="T721" s="802">
        <f>IF(INDEX(Historical!$F$7:$F$1452,MATCH(B721,Historical!$B$7:$B$1452,0))=0,"n/a",((INDEX(Historical!$C$7:$C$1452,MATCH(B721,Historical!$B$7:$B$1452,0))/INDEX(Historical!$F$7:$F$1452,MATCH(B721,Historical!$B$7:$B$1452,0)))^(1/3)-1)*100)</f>
        <v>12.275031320929241</v>
      </c>
      <c r="U721" s="802">
        <f>IF(INDEX(Historical!$I$7:$I$1452,MATCH(B721,Historical!$B$7:$B$1452,0))=0,"n/a",((INDEX(Historical!$C$7:$C$1452,MATCH(B721,Historical!$B$7:$B$1452,0))/INDEX(Historical!$I$7:$I$1452,MATCH(B721,Historical!$B$7:$B$1452,0)))^(1/5)-1)*100)</f>
        <v>11.709316330067754</v>
      </c>
      <c r="V721" s="802">
        <f>IF(INDEX(Historical!$O$7:$O$1452,MATCH(B721,Historical!$B$7:$B$1452,0))=0,"n/a",((INDEX(Historical!$C$7:$C$1452,MATCH(B721,Historical!$B$7:$B$1452,0))/INDEX(Historical!$O$7:$O$1452,MATCH(B721,Historical!$B$7:$B$1452,0)))^(1/10)-1)*100)</f>
        <v>13.93327793904815</v>
      </c>
      <c r="W721" s="803">
        <f t="shared" si="193"/>
        <v>0.8403848958795459</v>
      </c>
      <c r="X721" s="804">
        <f t="shared" si="194"/>
        <v>3.5482776757781069</v>
      </c>
      <c r="Y721" s="754"/>
      <c r="Z721" s="745">
        <f t="shared" si="195"/>
        <v>58.82352941176471</v>
      </c>
      <c r="AA721" s="678">
        <f t="shared" si="196"/>
        <v>15.563725490196077</v>
      </c>
      <c r="AB721" s="679">
        <v>12</v>
      </c>
      <c r="AC721" s="959">
        <v>2.04</v>
      </c>
      <c r="AD721" s="959">
        <v>7.8</v>
      </c>
      <c r="AE721" s="959">
        <v>5.16</v>
      </c>
      <c r="AF721" s="959">
        <v>1.48</v>
      </c>
      <c r="AG721" s="959">
        <v>8.9</v>
      </c>
      <c r="AH721" s="959">
        <v>4.2</v>
      </c>
      <c r="AI721" s="959">
        <v>6.8599999999999994</v>
      </c>
      <c r="AJ721" s="959">
        <v>3.3000000000000003</v>
      </c>
      <c r="AK721" s="959">
        <v>2</v>
      </c>
      <c r="AL721" s="969">
        <v>1140</v>
      </c>
      <c r="AM721" s="964">
        <v>1.2</v>
      </c>
      <c r="AN721" s="959">
        <v>0.21</v>
      </c>
      <c r="AO721" s="845">
        <f t="shared" si="197"/>
        <v>-7.4881601073204962E-2</v>
      </c>
      <c r="AP721" s="846">
        <f t="shared" si="198"/>
        <v>15.488843889122872</v>
      </c>
      <c r="AQ721" s="680">
        <f t="shared" si="199"/>
        <v>1.1803971472959418</v>
      </c>
      <c r="AR721" s="745">
        <f>INDEX(Historical!$C$7:$C$1452,MATCH(B721,Historical!$B$7:$B$1452,0))*IF(AH721="n/a",1.03,IF(AH721&lt;0,1.01,IF(AH721&gt;10,1.1,(1+AH721/100))))</f>
        <v>1.1223111080000001</v>
      </c>
      <c r="AS721" s="678">
        <f t="shared" si="200"/>
        <v>1.1993016500088001</v>
      </c>
      <c r="AT721" s="678">
        <f t="shared" si="189"/>
        <v>1.2232876830089761</v>
      </c>
      <c r="AU721" s="678">
        <f t="shared" si="189"/>
        <v>1.2477534366691556</v>
      </c>
      <c r="AV721" s="678">
        <f t="shared" si="189"/>
        <v>1.2727085054025387</v>
      </c>
      <c r="AW721" s="745">
        <f t="shared" si="201"/>
        <v>6.0653623830894698</v>
      </c>
      <c r="AX721" s="854">
        <f t="shared" si="202"/>
        <v>19.103503568785733</v>
      </c>
      <c r="AY721" s="1090">
        <v>0.82</v>
      </c>
      <c r="AZ721" s="964">
        <v>8.5</v>
      </c>
      <c r="BA721" s="964">
        <v>-14.87</v>
      </c>
      <c r="BB721" s="964">
        <v>-1.37</v>
      </c>
      <c r="BC721" s="964">
        <v>-7.01</v>
      </c>
      <c r="BE721" s="701">
        <v>1995</v>
      </c>
      <c r="BF721" s="986" t="e">
        <f>#VALUE!</f>
        <v>#VALUE!</v>
      </c>
      <c r="BG721" s="972">
        <v>1.0999999999999999</v>
      </c>
    </row>
    <row r="722" spans="1:59" ht="11.25" customHeight="1" x14ac:dyDescent="0.2">
      <c r="A722" s="645" t="s">
        <v>1683</v>
      </c>
      <c r="B722" s="651" t="s">
        <v>1684</v>
      </c>
      <c r="C722" s="1080" t="s">
        <v>113</v>
      </c>
      <c r="D722" s="1080" t="s">
        <v>4421</v>
      </c>
      <c r="E722" s="835">
        <v>7</v>
      </c>
      <c r="F722" s="554">
        <v>610</v>
      </c>
      <c r="G722" s="554" t="s">
        <v>116</v>
      </c>
      <c r="H722" s="554" t="s">
        <v>116</v>
      </c>
      <c r="I722" s="966">
        <v>46.48</v>
      </c>
      <c r="J722" s="745">
        <f t="shared" si="190"/>
        <v>1.376936316695353</v>
      </c>
      <c r="K722" s="968">
        <v>0.16</v>
      </c>
      <c r="L722" s="679">
        <v>4</v>
      </c>
      <c r="M722" s="736">
        <f t="shared" si="191"/>
        <v>0.64</v>
      </c>
      <c r="N722" s="644" t="s">
        <v>291</v>
      </c>
      <c r="O722" s="838">
        <v>0.125</v>
      </c>
      <c r="P722" s="958">
        <v>43256</v>
      </c>
      <c r="Q722" s="958">
        <v>43278</v>
      </c>
      <c r="R722" s="736">
        <f t="shared" si="192"/>
        <v>28.000000000000004</v>
      </c>
      <c r="S722" s="802">
        <f>IF(INDEX(Historical!$D$7:$D$1452,MATCH(B722,Historical!$B$7:$B$1452,0))=0,"n/a",(INDEX(Historical!$C$7:$C$1452,MATCH(B722,Historical!$B$7:$B$1452,0))/INDEX(Historical!$D$7:$D$1452,MATCH(B722,Historical!$B$7:$B$1452,0))-1)*100)</f>
        <v>26.666666666666661</v>
      </c>
      <c r="T722" s="802">
        <f>IF(INDEX(Historical!$F$7:$F$1452,MATCH(B722,Historical!$B$7:$B$1452,0))=0,"n/a",((INDEX(Historical!$C$7:$C$1452,MATCH(B722,Historical!$B$7:$B$1452,0))/INDEX(Historical!$F$7:$F$1452,MATCH(B722,Historical!$B$7:$B$1452,0)))^(1/3)-1)*100)</f>
        <v>29.247943884991656</v>
      </c>
      <c r="U722" s="802">
        <f>IF(INDEX(Historical!$I$7:$I$1452,MATCH(B722,Historical!$B$7:$B$1452,0))=0,"n/a",((INDEX(Historical!$C$7:$C$1452,MATCH(B722,Historical!$B$7:$B$1452,0))/INDEX(Historical!$I$7:$I$1452,MATCH(B722,Historical!$B$7:$B$1452,0)))^(1/5)-1)*100)</f>
        <v>68.470984221297556</v>
      </c>
      <c r="V722" s="802">
        <f>IF(INDEX(Historical!$O$7:$O$1452,MATCH(B722,Historical!$B$7:$B$1452,0))=0,"n/a",((INDEX(Historical!$C$7:$C$1452,MATCH(B722,Historical!$B$7:$B$1452,0))/INDEX(Historical!$O$7:$O$1452,MATCH(B722,Historical!$B$7:$B$1452,0)))^(1/10)-1)*100)</f>
        <v>37.267069285569001</v>
      </c>
      <c r="W722" s="803">
        <f t="shared" si="193"/>
        <v>1.8373053082500295</v>
      </c>
      <c r="X722" s="804">
        <f t="shared" si="194"/>
        <v>1.5632644799383004</v>
      </c>
      <c r="Y722" s="748"/>
      <c r="Z722" s="745">
        <f t="shared" si="195"/>
        <v>16.243654822335028</v>
      </c>
      <c r="AA722" s="678">
        <f t="shared" si="196"/>
        <v>11.796954314720811</v>
      </c>
      <c r="AB722" s="679">
        <v>12</v>
      </c>
      <c r="AC722" s="959">
        <v>3.94</v>
      </c>
      <c r="AD722" s="959">
        <v>0.74</v>
      </c>
      <c r="AE722" s="959">
        <v>1.26</v>
      </c>
      <c r="AF722" s="959">
        <v>2.61</v>
      </c>
      <c r="AG722" s="959">
        <v>37.5</v>
      </c>
      <c r="AH722" s="959">
        <v>-2.9000000000000004</v>
      </c>
      <c r="AI722" s="959">
        <v>15.45</v>
      </c>
      <c r="AJ722" s="959">
        <v>43.8</v>
      </c>
      <c r="AK722" s="959">
        <v>15.9</v>
      </c>
      <c r="AL722" s="969">
        <v>27050</v>
      </c>
      <c r="AM722" s="964">
        <v>0.25</v>
      </c>
      <c r="AN722" s="959">
        <v>0.34</v>
      </c>
      <c r="AO722" s="845">
        <f t="shared" si="197"/>
        <v>58.050966223272098</v>
      </c>
      <c r="AP722" s="846">
        <f t="shared" si="198"/>
        <v>69.847920537992906</v>
      </c>
      <c r="AQ722" s="680">
        <f t="shared" si="199"/>
        <v>16.980626622856398</v>
      </c>
      <c r="AR722" s="745">
        <f>INDEX(Historical!$C$7:$C$1452,MATCH(B722,Historical!$B$7:$B$1452,0))*IF(AH722="n/a",1.03,IF(AH722&lt;0,1.01,IF(AH722&gt;10,1.1,(1+AH722/100))))</f>
        <v>0.47974999999999995</v>
      </c>
      <c r="AS722" s="678">
        <f t="shared" si="200"/>
        <v>0.527725</v>
      </c>
      <c r="AT722" s="678">
        <f t="shared" si="189"/>
        <v>0.5804975</v>
      </c>
      <c r="AU722" s="678">
        <f t="shared" si="189"/>
        <v>0.63854725000000001</v>
      </c>
      <c r="AV722" s="678">
        <f t="shared" si="189"/>
        <v>0.70240197500000012</v>
      </c>
      <c r="AW722" s="745">
        <f t="shared" si="201"/>
        <v>2.9289217249999995</v>
      </c>
      <c r="AX722" s="854">
        <f t="shared" si="202"/>
        <v>6.3014667061101539</v>
      </c>
      <c r="AY722" s="1090">
        <v>1.27</v>
      </c>
      <c r="AZ722" s="964">
        <v>4.97</v>
      </c>
      <c r="BA722" s="964">
        <v>-30.130000000000003</v>
      </c>
      <c r="BB722" s="964">
        <v>-10.08</v>
      </c>
      <c r="BC722" s="964">
        <v>-15.459999999999999</v>
      </c>
      <c r="BE722" s="701">
        <v>2012</v>
      </c>
      <c r="BF722" s="986" t="e">
        <f>#VALUE!</f>
        <v>#VALUE!</v>
      </c>
      <c r="BG722" s="972">
        <v>14.2</v>
      </c>
    </row>
    <row r="723" spans="1:59" ht="11.25" customHeight="1" x14ac:dyDescent="0.2">
      <c r="A723" s="645" t="s">
        <v>804</v>
      </c>
      <c r="B723" s="651" t="s">
        <v>805</v>
      </c>
      <c r="C723" s="1080" t="s">
        <v>132</v>
      </c>
      <c r="D723" s="1080" t="s">
        <v>4428</v>
      </c>
      <c r="E723" s="835">
        <v>12</v>
      </c>
      <c r="F723" s="554">
        <v>297</v>
      </c>
      <c r="G723" s="554" t="s">
        <v>38</v>
      </c>
      <c r="H723" s="554" t="s">
        <v>38</v>
      </c>
      <c r="I723" s="966">
        <v>76.5</v>
      </c>
      <c r="J723" s="745">
        <f t="shared" si="190"/>
        <v>2.7189542483660132</v>
      </c>
      <c r="K723" s="968">
        <v>0.52</v>
      </c>
      <c r="L723" s="679">
        <v>4</v>
      </c>
      <c r="M723" s="736">
        <f t="shared" si="191"/>
        <v>2.08</v>
      </c>
      <c r="N723" s="644" t="s">
        <v>120</v>
      </c>
      <c r="O723" s="838">
        <v>0.495</v>
      </c>
      <c r="P723" s="958">
        <v>43234</v>
      </c>
      <c r="Q723" s="958">
        <v>43252</v>
      </c>
      <c r="R723" s="736">
        <f t="shared" si="192"/>
        <v>5.0505050505050555</v>
      </c>
      <c r="S723" s="802">
        <f>IF(INDEX(Historical!$D$7:$D$1452,MATCH(B723,Historical!$B$7:$B$1452,0))=0,"n/a",(INDEX(Historical!$C$7:$C$1452,MATCH(B723,Historical!$B$7:$B$1452,0))/INDEX(Historical!$D$7:$D$1452,MATCH(B723,Historical!$B$7:$B$1452,0))-1)*100)</f>
        <v>10.256410256410264</v>
      </c>
      <c r="T723" s="802">
        <f>IF(INDEX(Historical!$F$7:$F$1452,MATCH(B723,Historical!$B$7:$B$1452,0))=0,"n/a",((INDEX(Historical!$C$7:$C$1452,MATCH(B723,Historical!$B$7:$B$1452,0))/INDEX(Historical!$F$7:$F$1452,MATCH(B723,Historical!$B$7:$B$1452,0)))^(1/3)-1)*100)</f>
        <v>10.735966794962071</v>
      </c>
      <c r="U723" s="802">
        <f>IF(INDEX(Historical!$I$7:$I$1452,MATCH(B723,Historical!$B$7:$B$1452,0))=0,"n/a",((INDEX(Historical!$C$7:$C$1452,MATCH(B723,Historical!$B$7:$B$1452,0))/INDEX(Historical!$I$7:$I$1452,MATCH(B723,Historical!$B$7:$B$1452,0)))^(1/5)-1)*100)</f>
        <v>10.967710523529007</v>
      </c>
      <c r="V723" s="802">
        <f>IF(INDEX(Historical!$O$7:$O$1452,MATCH(B723,Historical!$B$7:$B$1452,0))=0,"n/a",((INDEX(Historical!$C$7:$C$1452,MATCH(B723,Historical!$B$7:$B$1452,0))/INDEX(Historical!$O$7:$O$1452,MATCH(B723,Historical!$B$7:$B$1452,0)))^(1/10)-1)*100)</f>
        <v>8.5740915747073423</v>
      </c>
      <c r="W723" s="803">
        <f t="shared" si="193"/>
        <v>1.2791688108256956</v>
      </c>
      <c r="X723" s="804">
        <f t="shared" si="194"/>
        <v>1.8909845730222423</v>
      </c>
      <c r="Y723" s="759"/>
      <c r="Z723" s="745">
        <f t="shared" si="195"/>
        <v>55.466666666666661</v>
      </c>
      <c r="AA723" s="678">
        <f t="shared" si="196"/>
        <v>20.399999999999999</v>
      </c>
      <c r="AB723" s="679">
        <v>12</v>
      </c>
      <c r="AC723" s="959">
        <v>3.75</v>
      </c>
      <c r="AD723" s="959">
        <v>3.29</v>
      </c>
      <c r="AE723" s="959">
        <v>1.53</v>
      </c>
      <c r="AF723" s="959">
        <v>1.95</v>
      </c>
      <c r="AG723" s="959">
        <v>11.1</v>
      </c>
      <c r="AH723" s="959">
        <v>19.2</v>
      </c>
      <c r="AI723" s="959">
        <v>6.3</v>
      </c>
      <c r="AJ723" s="959">
        <v>5.8000000000000007</v>
      </c>
      <c r="AK723" s="959">
        <v>6.2</v>
      </c>
      <c r="AL723" s="969">
        <v>4340</v>
      </c>
      <c r="AM723" s="964">
        <v>0.70000000000000007</v>
      </c>
      <c r="AN723" s="959">
        <v>1.1200000000000001</v>
      </c>
      <c r="AO723" s="845">
        <f t="shared" si="197"/>
        <v>-6.7133352281049774</v>
      </c>
      <c r="AP723" s="846">
        <f t="shared" si="198"/>
        <v>13.686664771895021</v>
      </c>
      <c r="AQ723" s="680">
        <f t="shared" si="199"/>
        <v>32.966161108757298</v>
      </c>
      <c r="AR723" s="745">
        <f>INDEX(Historical!$C$7:$C$1452,MATCH(B723,Historical!$B$7:$B$1452,0))*IF(AH723="n/a",1.03,IF(AH723&lt;0,1.01,IF(AH723&gt;10,1.1,(1+AH723/100))))</f>
        <v>2.1284999999999998</v>
      </c>
      <c r="AS723" s="678">
        <f t="shared" si="200"/>
        <v>2.2625954999999998</v>
      </c>
      <c r="AT723" s="678">
        <f t="shared" si="189"/>
        <v>2.4028764209999998</v>
      </c>
      <c r="AU723" s="678">
        <f t="shared" si="189"/>
        <v>2.551854759102</v>
      </c>
      <c r="AV723" s="678">
        <f t="shared" si="189"/>
        <v>2.7100697541663243</v>
      </c>
      <c r="AW723" s="745">
        <f t="shared" si="201"/>
        <v>12.055896434268323</v>
      </c>
      <c r="AX723" s="854">
        <f t="shared" si="202"/>
        <v>15.759341744141601</v>
      </c>
      <c r="AY723" s="1090">
        <v>0.27</v>
      </c>
      <c r="AZ723" s="964">
        <v>22.33</v>
      </c>
      <c r="BA723" s="964">
        <v>-11.020000000000001</v>
      </c>
      <c r="BB723" s="964">
        <v>-4.88</v>
      </c>
      <c r="BC723" s="964">
        <v>-0.53</v>
      </c>
      <c r="BE723" s="701">
        <v>2007</v>
      </c>
      <c r="BF723" s="986" t="e">
        <f>#VALUE!</f>
        <v>#VALUE!</v>
      </c>
      <c r="BG723" s="972">
        <v>3.3000000000000003</v>
      </c>
    </row>
    <row r="724" spans="1:59" s="882" customFormat="1" ht="11.25" customHeight="1" x14ac:dyDescent="0.2">
      <c r="A724" s="861" t="s">
        <v>1685</v>
      </c>
      <c r="B724" s="890" t="s">
        <v>1686</v>
      </c>
      <c r="C724" s="1080" t="s">
        <v>109</v>
      </c>
      <c r="D724" s="1080" t="s">
        <v>4427</v>
      </c>
      <c r="E724" s="862">
        <v>7</v>
      </c>
      <c r="F724" s="554">
        <v>608</v>
      </c>
      <c r="G724" s="1179" t="s">
        <v>38</v>
      </c>
      <c r="H724" s="1179" t="s">
        <v>38</v>
      </c>
      <c r="I724" s="863">
        <v>20.28</v>
      </c>
      <c r="J724" s="864">
        <f t="shared" si="190"/>
        <v>2.3668639053254439</v>
      </c>
      <c r="K724" s="865">
        <v>0.12</v>
      </c>
      <c r="L724" s="866">
        <v>4</v>
      </c>
      <c r="M724" s="867">
        <f t="shared" si="191"/>
        <v>0.48</v>
      </c>
      <c r="N724" s="868" t="s">
        <v>598</v>
      </c>
      <c r="O724" s="869">
        <v>0.11</v>
      </c>
      <c r="P724" s="870">
        <v>43255</v>
      </c>
      <c r="Q724" s="870">
        <v>43266</v>
      </c>
      <c r="R724" s="867">
        <f t="shared" si="192"/>
        <v>9.0909090909090864</v>
      </c>
      <c r="S724" s="802">
        <f>IF(INDEX(Historical!$D$7:$D$1452,MATCH(B724,Historical!$B$7:$B$1452,0))=0,"n/a",(INDEX(Historical!$C$7:$C$1452,MATCH(B724,Historical!$B$7:$B$1452,0))/INDEX(Historical!$D$7:$D$1452,MATCH(B724,Historical!$B$7:$B$1452,0))-1)*100)</f>
        <v>4.7619047619047672</v>
      </c>
      <c r="T724" s="802">
        <f>IF(INDEX(Historical!$F$7:$F$1452,MATCH(B724,Historical!$B$7:$B$1452,0))=0,"n/a",((INDEX(Historical!$C$7:$C$1452,MATCH(B724,Historical!$B$7:$B$1452,0))/INDEX(Historical!$F$7:$F$1452,MATCH(B724,Historical!$B$7:$B$1452,0)))^(1/3)-1)*100)</f>
        <v>11.199004528465784</v>
      </c>
      <c r="U724" s="802">
        <f>IF(INDEX(Historical!$I$7:$I$1452,MATCH(B724,Historical!$B$7:$B$1452,0))=0,"n/a",((INDEX(Historical!$C$7:$C$1452,MATCH(B724,Historical!$B$7:$B$1452,0))/INDEX(Historical!$I$7:$I$1452,MATCH(B724,Historical!$B$7:$B$1452,0)))^(1/5)-1)*100)</f>
        <v>22.423992536427463</v>
      </c>
      <c r="V724" s="802">
        <f>IF(INDEX(Historical!$O$7:$O$1452,MATCH(B724,Historical!$B$7:$B$1452,0))=0,"n/a",((INDEX(Historical!$C$7:$C$1452,MATCH(B724,Historical!$B$7:$B$1452,0))/INDEX(Historical!$O$7:$O$1452,MATCH(B724,Historical!$B$7:$B$1452,0)))^(1/10)-1)*100)</f>
        <v>-2.2067231457071457</v>
      </c>
      <c r="W724" s="871" t="str">
        <f t="shared" si="193"/>
        <v>n/a</v>
      </c>
      <c r="X724" s="872">
        <f t="shared" si="194"/>
        <v>1.3268634636939325</v>
      </c>
      <c r="Y724" s="892"/>
      <c r="Z724" s="864">
        <f t="shared" si="195"/>
        <v>26.229508196721309</v>
      </c>
      <c r="AA724" s="874">
        <f t="shared" si="196"/>
        <v>11.081967213114755</v>
      </c>
      <c r="AB724" s="866">
        <v>12</v>
      </c>
      <c r="AC724" s="875">
        <v>1.83</v>
      </c>
      <c r="AD724" s="875" t="s">
        <v>138</v>
      </c>
      <c r="AE724" s="875">
        <v>2.52</v>
      </c>
      <c r="AF724" s="875">
        <v>1.22</v>
      </c>
      <c r="AG724" s="875">
        <v>10.199999999999999</v>
      </c>
      <c r="AH724" s="875">
        <v>4.8</v>
      </c>
      <c r="AI724" s="875" t="s">
        <v>138</v>
      </c>
      <c r="AJ724" s="875">
        <v>16.900000000000002</v>
      </c>
      <c r="AK724" s="875" t="s">
        <v>138</v>
      </c>
      <c r="AL724" s="876">
        <v>52.93</v>
      </c>
      <c r="AM724" s="877">
        <v>10.299999999999999</v>
      </c>
      <c r="AN724" s="875">
        <v>0</v>
      </c>
      <c r="AO724" s="878">
        <f t="shared" si="197"/>
        <v>13.708889228638153</v>
      </c>
      <c r="AP724" s="879">
        <f t="shared" si="198"/>
        <v>24.790856441752908</v>
      </c>
      <c r="AQ724" s="880">
        <f t="shared" si="199"/>
        <v>-22.482976780007291</v>
      </c>
      <c r="AR724" s="745">
        <f>INDEX(Historical!$C$7:$C$1452,MATCH(B724,Historical!$B$7:$B$1452,0))*IF(AH724="n/a",1.03,IF(AH724&lt;0,1.01,IF(AH724&gt;10,1.1,(1+AH724/100))))</f>
        <v>0.46112000000000003</v>
      </c>
      <c r="AS724" s="874">
        <f t="shared" si="200"/>
        <v>0.47495360000000003</v>
      </c>
      <c r="AT724" s="874">
        <f t="shared" si="189"/>
        <v>0.48920220800000003</v>
      </c>
      <c r="AU724" s="874">
        <f t="shared" si="189"/>
        <v>0.50387827424000009</v>
      </c>
      <c r="AV724" s="874">
        <f t="shared" si="189"/>
        <v>0.51899462246720007</v>
      </c>
      <c r="AW724" s="864">
        <f t="shared" si="201"/>
        <v>2.4481487047072004</v>
      </c>
      <c r="AX724" s="881">
        <f t="shared" si="202"/>
        <v>12.071739175084813</v>
      </c>
      <c r="AY724" s="1091">
        <v>0.09</v>
      </c>
      <c r="AZ724" s="877">
        <v>4.5900000000000007</v>
      </c>
      <c r="BA724" s="877">
        <v>-22.12</v>
      </c>
      <c r="BB724" s="877">
        <v>-11.14</v>
      </c>
      <c r="BC724" s="877">
        <v>-8.49</v>
      </c>
      <c r="BD724" s="1007"/>
      <c r="BE724" s="701">
        <v>2012</v>
      </c>
      <c r="BF724" s="986" t="e">
        <f>#VALUE!</f>
        <v>#VALUE!</v>
      </c>
      <c r="BG724" s="938">
        <v>0.8</v>
      </c>
    </row>
    <row r="725" spans="1:59" ht="11.25" customHeight="1" x14ac:dyDescent="0.2">
      <c r="A725" s="645" t="s">
        <v>1687</v>
      </c>
      <c r="B725" s="651" t="s">
        <v>1688</v>
      </c>
      <c r="C725" s="1080" t="s">
        <v>129</v>
      </c>
      <c r="D725" s="1080" t="s">
        <v>4424</v>
      </c>
      <c r="E725" s="835">
        <v>8</v>
      </c>
      <c r="F725" s="554">
        <v>465</v>
      </c>
      <c r="G725" s="554" t="s">
        <v>107</v>
      </c>
      <c r="H725" s="554" t="s">
        <v>107</v>
      </c>
      <c r="I725" s="966">
        <v>17.18</v>
      </c>
      <c r="J725" s="745">
        <f t="shared" si="190"/>
        <v>4.1909196740395807</v>
      </c>
      <c r="K725" s="968">
        <v>0.18</v>
      </c>
      <c r="L725" s="679">
        <v>4</v>
      </c>
      <c r="M725" s="736">
        <f t="shared" si="191"/>
        <v>0.72</v>
      </c>
      <c r="N725" s="644" t="s">
        <v>153</v>
      </c>
      <c r="O725" s="838">
        <v>0.16500000000000001</v>
      </c>
      <c r="P725" s="958">
        <v>43174</v>
      </c>
      <c r="Q725" s="958">
        <v>43188</v>
      </c>
      <c r="R725" s="736">
        <f t="shared" si="192"/>
        <v>9.0909090909090811</v>
      </c>
      <c r="S725" s="802">
        <f>IF(INDEX(Historical!$D$7:$D$1452,MATCH(B725,Historical!$B$7:$B$1452,0))=0,"n/a",(INDEX(Historical!$C$7:$C$1452,MATCH(B725,Historical!$B$7:$B$1452,0))/INDEX(Historical!$D$7:$D$1452,MATCH(B725,Historical!$B$7:$B$1452,0))-1)*100)</f>
        <v>10.000000000000009</v>
      </c>
      <c r="T725" s="802">
        <f>IF(INDEX(Historical!$F$7:$F$1452,MATCH(B725,Historical!$B$7:$B$1452,0))=0,"n/a",((INDEX(Historical!$C$7:$C$1452,MATCH(B725,Historical!$B$7:$B$1452,0))/INDEX(Historical!$F$7:$F$1452,MATCH(B725,Historical!$B$7:$B$1452,0)))^(1/3)-1)*100)</f>
        <v>11.199004528465784</v>
      </c>
      <c r="U725" s="802">
        <f>IF(INDEX(Historical!$I$7:$I$1452,MATCH(B725,Historical!$B$7:$B$1452,0))=0,"n/a",((INDEX(Historical!$C$7:$C$1452,MATCH(B725,Historical!$B$7:$B$1452,0))/INDEX(Historical!$I$7:$I$1452,MATCH(B725,Historical!$B$7:$B$1452,0)))^(1/5)-1)*100)</f>
        <v>16.694078602967032</v>
      </c>
      <c r="V725" s="802">
        <f>IF(INDEX(Historical!$O$7:$O$1452,MATCH(B725,Historical!$B$7:$B$1452,0))=0,"n/a",((INDEX(Historical!$C$7:$C$1452,MATCH(B725,Historical!$B$7:$B$1452,0))/INDEX(Historical!$O$7:$O$1452,MATCH(B725,Historical!$B$7:$B$1452,0)))^(1/10)-1)*100)</f>
        <v>12.681181999924206</v>
      </c>
      <c r="W725" s="803">
        <f t="shared" si="193"/>
        <v>1.3164449972460619</v>
      </c>
      <c r="X725" s="804" t="str">
        <f t="shared" si="194"/>
        <v>n/a</v>
      </c>
      <c r="Y725" s="651"/>
      <c r="Z725" s="745">
        <f t="shared" si="195"/>
        <v>46.451612903225801</v>
      </c>
      <c r="AA725" s="678">
        <f t="shared" si="196"/>
        <v>11.083870967741936</v>
      </c>
      <c r="AB725" s="679">
        <v>12</v>
      </c>
      <c r="AC725" s="959">
        <v>1.55</v>
      </c>
      <c r="AD725" s="959">
        <v>5.39</v>
      </c>
      <c r="AE725" s="959">
        <v>0.08</v>
      </c>
      <c r="AF725" s="959">
        <v>0.82</v>
      </c>
      <c r="AG725" s="959" t="s">
        <v>138</v>
      </c>
      <c r="AH725" s="961">
        <v>-239.1</v>
      </c>
      <c r="AI725" s="961">
        <v>3.16</v>
      </c>
      <c r="AJ725" s="959">
        <v>-29.599999999999998</v>
      </c>
      <c r="AK725" s="959">
        <v>2.0500000000000003</v>
      </c>
      <c r="AL725" s="969">
        <v>628.79</v>
      </c>
      <c r="AM725" s="964">
        <v>0.6</v>
      </c>
      <c r="AN725" s="959">
        <v>0.95</v>
      </c>
      <c r="AO725" s="845">
        <f t="shared" si="197"/>
        <v>9.8011273092646771</v>
      </c>
      <c r="AP725" s="846">
        <f t="shared" si="198"/>
        <v>20.884998277006613</v>
      </c>
      <c r="AQ725" s="680">
        <f t="shared" si="199"/>
        <v>-36.443291486007432</v>
      </c>
      <c r="AR725" s="745">
        <f>INDEX(Historical!$C$7:$C$1452,MATCH(B725,Historical!$B$7:$B$1452,0))*IF(AH725="n/a",1.03,IF(AH725&lt;0,1.01,IF(AH725&gt;10,1.1,(1+AH725/100))))</f>
        <v>0.66660000000000008</v>
      </c>
      <c r="AS725" s="678">
        <f t="shared" si="200"/>
        <v>0.68766456000000009</v>
      </c>
      <c r="AT725" s="678">
        <f t="shared" si="189"/>
        <v>0.70176168348000012</v>
      </c>
      <c r="AU725" s="678">
        <f t="shared" si="189"/>
        <v>0.7161477979913401</v>
      </c>
      <c r="AV725" s="678">
        <f t="shared" si="189"/>
        <v>0.73082882785016257</v>
      </c>
      <c r="AW725" s="745">
        <f t="shared" si="201"/>
        <v>3.5030028693215027</v>
      </c>
      <c r="AX725" s="854">
        <f t="shared" si="202"/>
        <v>20.390005060078593</v>
      </c>
      <c r="AY725" s="1090">
        <v>1.1200000000000001</v>
      </c>
      <c r="AZ725" s="964">
        <v>6.84</v>
      </c>
      <c r="BA725" s="964">
        <v>-38.019999999999996</v>
      </c>
      <c r="BB725" s="964">
        <v>-5</v>
      </c>
      <c r="BC725" s="964">
        <v>-15.73</v>
      </c>
      <c r="BE725" s="701">
        <v>2011</v>
      </c>
      <c r="BF725" s="986" t="e">
        <f>#VALUE!</f>
        <v>#VALUE!</v>
      </c>
      <c r="BG725" s="972" t="s">
        <v>138</v>
      </c>
    </row>
    <row r="726" spans="1:59" ht="11.25" customHeight="1" x14ac:dyDescent="0.2">
      <c r="A726" s="645" t="s">
        <v>809</v>
      </c>
      <c r="B726" s="651" t="s">
        <v>810</v>
      </c>
      <c r="C726" s="1080" t="s">
        <v>132</v>
      </c>
      <c r="D726" s="1080" t="s">
        <v>4428</v>
      </c>
      <c r="E726" s="835">
        <v>16</v>
      </c>
      <c r="F726" s="554">
        <v>220</v>
      </c>
      <c r="G726" s="554" t="s">
        <v>38</v>
      </c>
      <c r="H726" s="554" t="s">
        <v>38</v>
      </c>
      <c r="I726" s="966">
        <v>74.08</v>
      </c>
      <c r="J726" s="745">
        <f t="shared" si="190"/>
        <v>3.199244060475162</v>
      </c>
      <c r="K726" s="968">
        <v>0.59250000000000003</v>
      </c>
      <c r="L726" s="679">
        <v>4</v>
      </c>
      <c r="M726" s="736">
        <f t="shared" si="191"/>
        <v>2.37</v>
      </c>
      <c r="N726" s="644" t="s">
        <v>191</v>
      </c>
      <c r="O726" s="838">
        <v>0.5625</v>
      </c>
      <c r="P726" s="958">
        <v>43444</v>
      </c>
      <c r="Q726" s="958">
        <v>43468</v>
      </c>
      <c r="R726" s="736">
        <f t="shared" si="192"/>
        <v>5.3333333333333375</v>
      </c>
      <c r="S726" s="802">
        <f>IF(INDEX(Historical!$D$7:$D$1452,MATCH(B726,Historical!$B$7:$B$1452,0))=0,"n/a",(INDEX(Historical!$C$7:$C$1452,MATCH(B726,Historical!$B$7:$B$1452,0))/INDEX(Historical!$D$7:$D$1452,MATCH(B726,Historical!$B$7:$B$1452,0))-1)*100)</f>
        <v>7.1428571428571397</v>
      </c>
      <c r="T726" s="802">
        <f>IF(INDEX(Historical!$F$7:$F$1452,MATCH(B726,Historical!$B$7:$B$1452,0))=0,"n/a",((INDEX(Historical!$C$7:$C$1452,MATCH(B726,Historical!$B$7:$B$1452,0))/INDEX(Historical!$F$7:$F$1452,MATCH(B726,Historical!$B$7:$B$1452,0)))^(1/3)-1)*100)</f>
        <v>6.0642134415163085</v>
      </c>
      <c r="U726" s="802">
        <f>IF(INDEX(Historical!$I$7:$I$1452,MATCH(B726,Historical!$B$7:$B$1452,0))=0,"n/a",((INDEX(Historical!$C$7:$C$1452,MATCH(B726,Historical!$B$7:$B$1452,0))/INDEX(Historical!$I$7:$I$1452,MATCH(B726,Historical!$B$7:$B$1452,0)))^(1/5)-1)*100)</f>
        <v>4.8147110301003382</v>
      </c>
      <c r="V726" s="802">
        <f>IF(INDEX(Historical!$O$7:$O$1452,MATCH(B726,Historical!$B$7:$B$1452,0))=0,"n/a",((INDEX(Historical!$C$7:$C$1452,MATCH(B726,Historical!$B$7:$B$1452,0))/INDEX(Historical!$O$7:$O$1452,MATCH(B726,Historical!$B$7:$B$1452,0)))^(1/10)-1)*100)</f>
        <v>3.7018833805729345</v>
      </c>
      <c r="W726" s="803">
        <f t="shared" si="193"/>
        <v>1.3006112119488684</v>
      </c>
      <c r="X726" s="804">
        <f t="shared" si="194"/>
        <v>0.53496789223337093</v>
      </c>
      <c r="Y726" s="753"/>
      <c r="Z726" s="745">
        <f t="shared" si="195"/>
        <v>74.294670846394979</v>
      </c>
      <c r="AA726" s="678">
        <f t="shared" si="196"/>
        <v>23.222570532915359</v>
      </c>
      <c r="AB726" s="679">
        <v>9</v>
      </c>
      <c r="AC726" s="959">
        <v>3.19</v>
      </c>
      <c r="AD726" s="959">
        <v>8.6199999999999992</v>
      </c>
      <c r="AE726" s="959">
        <v>2.02</v>
      </c>
      <c r="AF726" s="959">
        <v>1.65</v>
      </c>
      <c r="AG726" s="959">
        <v>9.7000000000000011</v>
      </c>
      <c r="AH726" s="959">
        <v>-9.1999999999999993</v>
      </c>
      <c r="AI726" s="959">
        <v>3.9800000000000004</v>
      </c>
      <c r="AJ726" s="959">
        <v>9</v>
      </c>
      <c r="AK726" s="959">
        <v>2.7</v>
      </c>
      <c r="AL726" s="969">
        <v>3970</v>
      </c>
      <c r="AM726" s="964">
        <v>0.5</v>
      </c>
      <c r="AN726" s="959">
        <v>1.17</v>
      </c>
      <c r="AO726" s="845">
        <f t="shared" si="197"/>
        <v>-15.208615442339859</v>
      </c>
      <c r="AP726" s="846">
        <f t="shared" si="198"/>
        <v>8.0139550905755002</v>
      </c>
      <c r="AQ726" s="680">
        <f t="shared" si="199"/>
        <v>30.498601745272591</v>
      </c>
      <c r="AR726" s="745">
        <f>INDEX(Historical!$C$7:$C$1452,MATCH(B726,Historical!$B$7:$B$1452,0))*IF(AH726="n/a",1.03,IF(AH726&lt;0,1.01,IF(AH726&gt;10,1.1,(1+AH726/100))))</f>
        <v>2.121</v>
      </c>
      <c r="AS726" s="678">
        <f t="shared" si="200"/>
        <v>2.2054157999999999</v>
      </c>
      <c r="AT726" s="678">
        <f t="shared" si="189"/>
        <v>2.2649620265999997</v>
      </c>
      <c r="AU726" s="678">
        <f t="shared" si="189"/>
        <v>2.3261160013181996</v>
      </c>
      <c r="AV726" s="678">
        <f t="shared" si="189"/>
        <v>2.388921133353791</v>
      </c>
      <c r="AW726" s="745">
        <f t="shared" si="201"/>
        <v>11.30641496127199</v>
      </c>
      <c r="AX726" s="854">
        <f t="shared" si="202"/>
        <v>15.26243920258098</v>
      </c>
      <c r="AY726" s="1090">
        <v>0.17</v>
      </c>
      <c r="AZ726" s="964">
        <v>23.29</v>
      </c>
      <c r="BA726" s="964">
        <v>-8.6900000000000013</v>
      </c>
      <c r="BB726" s="964">
        <v>-2.8400000000000003</v>
      </c>
      <c r="BC726" s="964">
        <v>1.28</v>
      </c>
      <c r="BE726" s="701">
        <v>2004</v>
      </c>
      <c r="BF726" s="986" t="e">
        <f>#VALUE!</f>
        <v>#VALUE!</v>
      </c>
      <c r="BG726" s="972">
        <v>3.2</v>
      </c>
    </row>
    <row r="727" spans="1:59" ht="11.25" customHeight="1" x14ac:dyDescent="0.2">
      <c r="A727" s="645" t="s">
        <v>3957</v>
      </c>
      <c r="B727" s="651" t="s">
        <v>3958</v>
      </c>
      <c r="C727" s="1080" t="s">
        <v>180</v>
      </c>
      <c r="D727" s="1080" t="s">
        <v>4425</v>
      </c>
      <c r="E727" s="835">
        <v>5</v>
      </c>
      <c r="F727" s="554">
        <v>827</v>
      </c>
      <c r="G727" s="554" t="s">
        <v>107</v>
      </c>
      <c r="H727" s="554" t="s">
        <v>107</v>
      </c>
      <c r="I727" s="966">
        <v>14.49</v>
      </c>
      <c r="J727" s="745">
        <f t="shared" si="190"/>
        <v>18.426501035196686</v>
      </c>
      <c r="K727" s="968">
        <v>0.66749999999999998</v>
      </c>
      <c r="L727" s="679">
        <v>4</v>
      </c>
      <c r="M727" s="736">
        <f t="shared" si="191"/>
        <v>2.67</v>
      </c>
      <c r="N727" s="644" t="s">
        <v>462</v>
      </c>
      <c r="O727" s="838">
        <v>0.65249999999999997</v>
      </c>
      <c r="P727" s="958">
        <v>43315</v>
      </c>
      <c r="Q727" s="958">
        <v>43322</v>
      </c>
      <c r="R727" s="736">
        <f t="shared" si="192"/>
        <v>2.2988505747126458</v>
      </c>
      <c r="S727" s="802">
        <f>IF(INDEX(Historical!$D$7:$D$1452,MATCH(B727,Historical!$B$7:$B$1452,0))=0,"n/a",(INDEX(Historical!$C$7:$C$1452,MATCH(B727,Historical!$B$7:$B$1452,0))/INDEX(Historical!$D$7:$D$1452,MATCH(B727,Historical!$B$7:$B$1452,0))-1)*100)</f>
        <v>11.111111111111116</v>
      </c>
      <c r="T727" s="802">
        <f>IF(INDEX(Historical!$F$7:$F$1452,MATCH(B727,Historical!$B$7:$B$1452,0))=0,"n/a",((INDEX(Historical!$C$7:$C$1452,MATCH(B727,Historical!$B$7:$B$1452,0))/INDEX(Historical!$F$7:$F$1452,MATCH(B727,Historical!$B$7:$B$1452,0)))^(1/3)-1)*100)</f>
        <v>15.318495199732096</v>
      </c>
      <c r="U727" s="802" t="str">
        <f>IF(INDEX(Historical!$I$7:$I$1452,MATCH(B727,Historical!$B$7:$B$1452,0))=0,"n/a",((INDEX(Historical!$C$7:$C$1452,MATCH(B727,Historical!$B$7:$B$1452,0))/INDEX(Historical!$I$7:$I$1452,MATCH(B727,Historical!$B$7:$B$1452,0)))^(1/5)-1)*100)</f>
        <v>n/a</v>
      </c>
      <c r="V727" s="802" t="str">
        <f>IF(INDEX(Historical!$O$7:$O$1452,MATCH(B727,Historical!$B$7:$B$1452,0))=0,"n/a",((INDEX(Historical!$C$7:$C$1452,MATCH(B727,Historical!$B$7:$B$1452,0))/INDEX(Historical!$O$7:$O$1452,MATCH(B727,Historical!$B$7:$B$1452,0)))^(1/10)-1)*100)</f>
        <v>n/a</v>
      </c>
      <c r="W727" s="803" t="str">
        <f t="shared" si="193"/>
        <v>n/a</v>
      </c>
      <c r="X727" s="804" t="str">
        <f t="shared" si="194"/>
        <v>n/a</v>
      </c>
      <c r="Y727" s="967" t="s">
        <v>4072</v>
      </c>
      <c r="Z727" s="745">
        <f t="shared" si="195"/>
        <v>264.3564356435644</v>
      </c>
      <c r="AA727" s="678">
        <f t="shared" si="196"/>
        <v>14.346534653465346</v>
      </c>
      <c r="AB727" s="679">
        <v>12</v>
      </c>
      <c r="AC727" s="959">
        <v>1.01</v>
      </c>
      <c r="AD727" s="959" t="s">
        <v>138</v>
      </c>
      <c r="AE727" s="959">
        <v>0.09</v>
      </c>
      <c r="AF727" s="959">
        <v>2.65</v>
      </c>
      <c r="AG727" s="959">
        <v>15.299999999999999</v>
      </c>
      <c r="AH727" s="959">
        <v>191.4</v>
      </c>
      <c r="AI727" s="959">
        <v>-24.21</v>
      </c>
      <c r="AJ727" s="959">
        <v>30.5</v>
      </c>
      <c r="AK727" s="959" t="s">
        <v>138</v>
      </c>
      <c r="AL727" s="969">
        <v>337.76</v>
      </c>
      <c r="AM727" s="964">
        <v>0.2</v>
      </c>
      <c r="AN727" s="959">
        <v>5.39</v>
      </c>
      <c r="AO727" s="845" t="str">
        <f t="shared" si="197"/>
        <v>n/a</v>
      </c>
      <c r="AP727" s="846" t="str">
        <f t="shared" si="198"/>
        <v>n/a</v>
      </c>
      <c r="AQ727" s="680">
        <f t="shared" si="199"/>
        <v>29.988575278638606</v>
      </c>
      <c r="AR727" s="745">
        <f>INDEX(Historical!$C$7:$C$1452,MATCH(B727,Historical!$B$7:$B$1452,0))*IF(AH727="n/a",1.03,IF(AH727&lt;0,1.01,IF(AH727&gt;10,1.1,(1+AH727/100))))</f>
        <v>2.64</v>
      </c>
      <c r="AS727" s="678">
        <f t="shared" si="200"/>
        <v>2.6664000000000003</v>
      </c>
      <c r="AT727" s="678">
        <f t="shared" ref="AT727:AV746" si="204">IF($AK727="n/a",1.03*AS727,IF($AK727&lt;0,1.01*AS727,IF($AK727&gt;10,1.1*AS727,(1+$AK727/100)*AS727)))</f>
        <v>2.7463920000000006</v>
      </c>
      <c r="AU727" s="678">
        <f t="shared" si="204"/>
        <v>2.8287837600000008</v>
      </c>
      <c r="AV727" s="678">
        <f t="shared" si="204"/>
        <v>2.9136472728000009</v>
      </c>
      <c r="AW727" s="745">
        <f t="shared" si="201"/>
        <v>13.795223032800001</v>
      </c>
      <c r="AX727" s="854">
        <f t="shared" si="202"/>
        <v>95.205127900621122</v>
      </c>
      <c r="AY727" s="1090">
        <v>1.28</v>
      </c>
      <c r="AZ727" s="964">
        <v>5.3100000000000005</v>
      </c>
      <c r="BA727" s="964">
        <v>-50.029999999999994</v>
      </c>
      <c r="BB727" s="964">
        <v>-26.41</v>
      </c>
      <c r="BC727" s="964">
        <v>-38.159999999999997</v>
      </c>
      <c r="BE727" s="701">
        <v>2014</v>
      </c>
      <c r="BF727" s="986" t="e">
        <f>#VALUE!</f>
        <v>#VALUE!</v>
      </c>
      <c r="BG727" s="972">
        <v>2</v>
      </c>
    </row>
    <row r="728" spans="1:59" ht="11.25" customHeight="1" x14ac:dyDescent="0.2">
      <c r="A728" s="566" t="s">
        <v>1692</v>
      </c>
      <c r="B728" s="651" t="s">
        <v>1693</v>
      </c>
      <c r="C728" s="1080" t="s">
        <v>4407</v>
      </c>
      <c r="D728" s="1080" t="s">
        <v>4408</v>
      </c>
      <c r="E728" s="835">
        <v>8</v>
      </c>
      <c r="F728" s="554">
        <v>441</v>
      </c>
      <c r="G728" s="554" t="s">
        <v>107</v>
      </c>
      <c r="H728" s="554" t="s">
        <v>107</v>
      </c>
      <c r="I728" s="966">
        <v>24.88</v>
      </c>
      <c r="J728" s="745">
        <f t="shared" si="190"/>
        <v>5.707379421221864</v>
      </c>
      <c r="K728" s="968">
        <v>0.11833299999999999</v>
      </c>
      <c r="L728" s="679">
        <v>12</v>
      </c>
      <c r="M728" s="736">
        <f t="shared" si="191"/>
        <v>1.4199959999999998</v>
      </c>
      <c r="N728" s="644" t="s">
        <v>1065</v>
      </c>
      <c r="O728" s="838">
        <v>0.11749999999999999</v>
      </c>
      <c r="P728" s="695">
        <v>43130</v>
      </c>
      <c r="Q728" s="695">
        <v>43146</v>
      </c>
      <c r="R728" s="736">
        <f t="shared" si="192"/>
        <v>0.70893617021276634</v>
      </c>
      <c r="S728" s="802">
        <f>IF(INDEX(Historical!$D$7:$D$1452,MATCH(B728,Historical!$B$7:$B$1452,0))=0,"n/a",(INDEX(Historical!$C$7:$C$1452,MATCH(B728,Historical!$B$7:$B$1452,0))/INDEX(Historical!$D$7:$D$1452,MATCH(B728,Historical!$B$7:$B$1452,0))-1)*100)</f>
        <v>0.90127983894161545</v>
      </c>
      <c r="T728" s="802">
        <f>IF(INDEX(Historical!$F$7:$F$1452,MATCH(B728,Historical!$B$7:$B$1452,0))=0,"n/a",((INDEX(Historical!$C$7:$C$1452,MATCH(B728,Historical!$B$7:$B$1452,0))/INDEX(Historical!$F$7:$F$1452,MATCH(B728,Historical!$B$7:$B$1452,0)))^(1/3)-1)*100)</f>
        <v>3.113880037586747</v>
      </c>
      <c r="U728" s="802">
        <f>IF(INDEX(Historical!$I$7:$I$1452,MATCH(B728,Historical!$B$7:$B$1452,0))=0,"n/a",((INDEX(Historical!$C$7:$C$1452,MATCH(B728,Historical!$B$7:$B$1452,0))/INDEX(Historical!$I$7:$I$1452,MATCH(B728,Historical!$B$7:$B$1452,0)))^(1/5)-1)*100)</f>
        <v>5.7720930353472477</v>
      </c>
      <c r="V728" s="802" t="str">
        <f>IF(INDEX(Historical!$O$7:$O$1452,MATCH(B728,Historical!$B$7:$B$1452,0))=0,"n/a",((INDEX(Historical!$C$7:$C$1452,MATCH(B728,Historical!$B$7:$B$1452,0))/INDEX(Historical!$O$7:$O$1452,MATCH(B728,Historical!$B$7:$B$1452,0)))^(1/10)-1)*100)</f>
        <v>n/a</v>
      </c>
      <c r="W728" s="803" t="str">
        <f t="shared" si="193"/>
        <v>n/a</v>
      </c>
      <c r="X728" s="804">
        <f t="shared" si="194"/>
        <v>0.27884507417136462</v>
      </c>
      <c r="Y728" s="967"/>
      <c r="Z728" s="745">
        <f t="shared" si="195"/>
        <v>330.23162790697671</v>
      </c>
      <c r="AA728" s="678">
        <f t="shared" si="196"/>
        <v>57.860465116279066</v>
      </c>
      <c r="AB728" s="679">
        <v>12</v>
      </c>
      <c r="AC728" s="959">
        <v>0.43</v>
      </c>
      <c r="AD728" s="959">
        <v>8.27</v>
      </c>
      <c r="AE728" s="959">
        <v>8.36</v>
      </c>
      <c r="AF728" s="959">
        <v>1.84</v>
      </c>
      <c r="AG728" s="959">
        <v>4.5999999999999996</v>
      </c>
      <c r="AH728" s="961">
        <v>-17.8</v>
      </c>
      <c r="AI728" s="961">
        <v>-70.5</v>
      </c>
      <c r="AJ728" s="959">
        <v>20.7</v>
      </c>
      <c r="AK728" s="959">
        <v>7.0000000000000009</v>
      </c>
      <c r="AL728" s="969">
        <v>2830</v>
      </c>
      <c r="AM728" s="964">
        <v>0.1</v>
      </c>
      <c r="AN728" s="959">
        <v>0.92</v>
      </c>
      <c r="AO728" s="845">
        <f t="shared" si="197"/>
        <v>-46.380992659709953</v>
      </c>
      <c r="AP728" s="846">
        <f t="shared" si="198"/>
        <v>11.479472456569113</v>
      </c>
      <c r="AQ728" s="680">
        <f t="shared" si="199"/>
        <v>117.52471717940311</v>
      </c>
      <c r="AR728" s="745">
        <f>INDEX(Historical!$C$7:$C$1452,MATCH(B728,Historical!$B$7:$B$1452,0))*IF(AH728="n/a",1.03,IF(AH728&lt;0,1.01,IF(AH728&gt;10,1.1,(1+AH728/100))))</f>
        <v>1.4173683500000001</v>
      </c>
      <c r="AS728" s="678">
        <f t="shared" si="200"/>
        <v>1.4315420335</v>
      </c>
      <c r="AT728" s="678">
        <f t="shared" si="204"/>
        <v>1.5317499758450002</v>
      </c>
      <c r="AU728" s="678">
        <f t="shared" si="204"/>
        <v>1.6389724741541503</v>
      </c>
      <c r="AV728" s="678">
        <f t="shared" si="204"/>
        <v>1.753700547344941</v>
      </c>
      <c r="AW728" s="745">
        <f t="shared" si="201"/>
        <v>7.7733333808440914</v>
      </c>
      <c r="AX728" s="854">
        <f t="shared" si="202"/>
        <v>31.243301369952135</v>
      </c>
      <c r="AY728" s="1090">
        <v>0.97</v>
      </c>
      <c r="AZ728" s="964">
        <v>10.97</v>
      </c>
      <c r="BA728" s="964">
        <v>-14.41</v>
      </c>
      <c r="BB728" s="964">
        <v>-4.7699999999999996</v>
      </c>
      <c r="BC728" s="964">
        <v>-5.65</v>
      </c>
      <c r="BE728" s="701">
        <v>2011</v>
      </c>
      <c r="BF728" s="986" t="e">
        <f>#VALUE!</f>
        <v>#VALUE!</v>
      </c>
      <c r="BG728" s="972">
        <v>2.1</v>
      </c>
    </row>
    <row r="729" spans="1:59" ht="11.25" customHeight="1" x14ac:dyDescent="0.2">
      <c r="A729" s="566" t="s">
        <v>1694</v>
      </c>
      <c r="B729" s="651" t="s">
        <v>1695</v>
      </c>
      <c r="C729" s="1080" t="s">
        <v>248</v>
      </c>
      <c r="D729" s="1080" t="s">
        <v>4422</v>
      </c>
      <c r="E729" s="835">
        <v>9</v>
      </c>
      <c r="F729" s="554">
        <v>346</v>
      </c>
      <c r="G729" s="554" t="s">
        <v>107</v>
      </c>
      <c r="H729" s="554" t="s">
        <v>107</v>
      </c>
      <c r="I729" s="966">
        <v>48.43</v>
      </c>
      <c r="J729" s="745">
        <f t="shared" si="190"/>
        <v>1.7344621102622342</v>
      </c>
      <c r="K729" s="968">
        <v>0.21</v>
      </c>
      <c r="L729" s="679">
        <v>4</v>
      </c>
      <c r="M729" s="736">
        <f t="shared" si="191"/>
        <v>0.84</v>
      </c>
      <c r="N729" s="644" t="s">
        <v>120</v>
      </c>
      <c r="O729" s="838">
        <v>0.19</v>
      </c>
      <c r="P729" s="695">
        <v>43145</v>
      </c>
      <c r="Q729" s="695">
        <v>43160</v>
      </c>
      <c r="R729" s="736">
        <f t="shared" si="192"/>
        <v>10.52631578947368</v>
      </c>
      <c r="S729" s="802">
        <f>IF(INDEX(Historical!$D$7:$D$1452,MATCH(B729,Historical!$B$7:$B$1452,0))=0,"n/a",(INDEX(Historical!$C$7:$C$1452,MATCH(B729,Historical!$B$7:$B$1452,0))/INDEX(Historical!$D$7:$D$1452,MATCH(B729,Historical!$B$7:$B$1452,0))-1)*100)</f>
        <v>11.764705882352944</v>
      </c>
      <c r="T729" s="802">
        <f>IF(INDEX(Historical!$F$7:$F$1452,MATCH(B729,Historical!$B$7:$B$1452,0))=0,"n/a",((INDEX(Historical!$C$7:$C$1452,MATCH(B729,Historical!$B$7:$B$1452,0))/INDEX(Historical!$F$7:$F$1452,MATCH(B729,Historical!$B$7:$B$1452,0)))^(1/3)-1)*100)</f>
        <v>13.484552524869731</v>
      </c>
      <c r="U729" s="802">
        <f>IF(INDEX(Historical!$I$7:$I$1452,MATCH(B729,Historical!$B$7:$B$1452,0))=0,"n/a",((INDEX(Historical!$C$7:$C$1452,MATCH(B729,Historical!$B$7:$B$1452,0))/INDEX(Historical!$I$7:$I$1452,MATCH(B729,Historical!$B$7:$B$1452,0)))^(1/5)-1)*100)</f>
        <v>16.118714233316211</v>
      </c>
      <c r="V729" s="802">
        <f>IF(INDEX(Historical!$O$7:$O$1452,MATCH(B729,Historical!$B$7:$B$1452,0))=0,"n/a",((INDEX(Historical!$C$7:$C$1452,MATCH(B729,Historical!$B$7:$B$1452,0))/INDEX(Historical!$O$7:$O$1452,MATCH(B729,Historical!$B$7:$B$1452,0)))^(1/10)-1)*100)</f>
        <v>7.7583937488473254</v>
      </c>
      <c r="W729" s="803">
        <f t="shared" si="193"/>
        <v>2.0775839374884768</v>
      </c>
      <c r="X729" s="804">
        <f t="shared" si="194"/>
        <v>2.2387103101828072</v>
      </c>
      <c r="Y729" s="756"/>
      <c r="Z729" s="745">
        <f t="shared" si="195"/>
        <v>35.593220338983052</v>
      </c>
      <c r="AA729" s="678">
        <f t="shared" si="196"/>
        <v>20.521186440677965</v>
      </c>
      <c r="AB729" s="679">
        <v>12</v>
      </c>
      <c r="AC729" s="959">
        <v>2.36</v>
      </c>
      <c r="AD729" s="959">
        <v>2.93</v>
      </c>
      <c r="AE729" s="959">
        <v>1.02</v>
      </c>
      <c r="AF729" s="959">
        <v>2.29</v>
      </c>
      <c r="AG729" s="959">
        <v>6.7</v>
      </c>
      <c r="AH729" s="959">
        <v>-2.5</v>
      </c>
      <c r="AI729" s="959">
        <v>27.36</v>
      </c>
      <c r="AJ729" s="959">
        <v>7.1999999999999993</v>
      </c>
      <c r="AK729" s="959">
        <v>7.0000000000000009</v>
      </c>
      <c r="AL729" s="969">
        <v>1110</v>
      </c>
      <c r="AM729" s="964">
        <v>5</v>
      </c>
      <c r="AN729" s="959">
        <v>0.11</v>
      </c>
      <c r="AO729" s="845">
        <f t="shared" si="197"/>
        <v>-2.6680100970995184</v>
      </c>
      <c r="AP729" s="846">
        <f t="shared" si="198"/>
        <v>17.853176343578447</v>
      </c>
      <c r="AQ729" s="680">
        <f t="shared" si="199"/>
        <v>44.519920886210997</v>
      </c>
      <c r="AR729" s="745">
        <f>INDEX(Historical!$C$7:$C$1452,MATCH(B729,Historical!$B$7:$B$1452,0))*IF(AH729="n/a",1.03,IF(AH729&lt;0,1.01,IF(AH729&gt;10,1.1,(1+AH729/100))))</f>
        <v>0.76760000000000006</v>
      </c>
      <c r="AS729" s="678">
        <f t="shared" si="200"/>
        <v>0.84436000000000011</v>
      </c>
      <c r="AT729" s="678">
        <f t="shared" si="204"/>
        <v>0.90346520000000019</v>
      </c>
      <c r="AU729" s="678">
        <f t="shared" si="204"/>
        <v>0.96670776400000025</v>
      </c>
      <c r="AV729" s="678">
        <f t="shared" si="204"/>
        <v>1.0343773074800002</v>
      </c>
      <c r="AW729" s="745">
        <f t="shared" si="201"/>
        <v>4.5165102714800014</v>
      </c>
      <c r="AX729" s="854">
        <f t="shared" si="202"/>
        <v>9.3258523053479276</v>
      </c>
      <c r="AY729" s="1090">
        <v>1.19</v>
      </c>
      <c r="AZ729" s="964">
        <v>13.950000000000001</v>
      </c>
      <c r="BA729" s="964">
        <v>-14.34</v>
      </c>
      <c r="BB729" s="964">
        <v>-4.3</v>
      </c>
      <c r="BC729" s="964">
        <v>-0.4</v>
      </c>
      <c r="BE729" s="701">
        <v>2010</v>
      </c>
      <c r="BF729" s="986" t="e">
        <f>#VALUE!</f>
        <v>#VALUE!</v>
      </c>
      <c r="BG729" s="972">
        <v>3.6999999999999997</v>
      </c>
    </row>
    <row r="730" spans="1:59" ht="11.25" customHeight="1" x14ac:dyDescent="0.2">
      <c r="A730" s="645" t="s">
        <v>1696</v>
      </c>
      <c r="B730" s="651" t="s">
        <v>1697</v>
      </c>
      <c r="C730" s="1080" t="s">
        <v>113</v>
      </c>
      <c r="D730" s="1080" t="s">
        <v>214</v>
      </c>
      <c r="E730" s="835">
        <v>8</v>
      </c>
      <c r="F730" s="554">
        <v>548</v>
      </c>
      <c r="G730" s="554" t="s">
        <v>107</v>
      </c>
      <c r="H730" s="554" t="s">
        <v>107</v>
      </c>
      <c r="I730" s="966">
        <v>67.180000000000007</v>
      </c>
      <c r="J730" s="745">
        <f t="shared" si="190"/>
        <v>1.1908306043465318</v>
      </c>
      <c r="K730" s="968">
        <v>0.2</v>
      </c>
      <c r="L730" s="679">
        <v>4</v>
      </c>
      <c r="M730" s="736">
        <f t="shared" si="191"/>
        <v>0.8</v>
      </c>
      <c r="N730" s="644" t="s">
        <v>520</v>
      </c>
      <c r="O730" s="838">
        <v>0.18</v>
      </c>
      <c r="P730" s="958">
        <v>43411</v>
      </c>
      <c r="Q730" s="958">
        <v>43431</v>
      </c>
      <c r="R730" s="736">
        <f t="shared" si="192"/>
        <v>11.111111111111121</v>
      </c>
      <c r="S730" s="802">
        <f>IF(INDEX(Historical!$D$7:$D$1452,MATCH(B730,Historical!$B$7:$B$1452,0))=0,"n/a",(INDEX(Historical!$C$7:$C$1452,MATCH(B730,Historical!$B$7:$B$1452,0))/INDEX(Historical!$D$7:$D$1452,MATCH(B730,Historical!$B$7:$B$1452,0))-1)*100)</f>
        <v>13.793103448275845</v>
      </c>
      <c r="T730" s="802">
        <f>IF(INDEX(Historical!$F$7:$F$1452,MATCH(B730,Historical!$B$7:$B$1452,0))=0,"n/a",((INDEX(Historical!$C$7:$C$1452,MATCH(B730,Historical!$B$7:$B$1452,0))/INDEX(Historical!$F$7:$F$1452,MATCH(B730,Historical!$B$7:$B$1452,0)))^(1/3)-1)*100)</f>
        <v>16.260329205681458</v>
      </c>
      <c r="U730" s="802">
        <f>IF(INDEX(Historical!$I$7:$I$1452,MATCH(B730,Historical!$B$7:$B$1452,0))=0,"n/a",((INDEX(Historical!$C$7:$C$1452,MATCH(B730,Historical!$B$7:$B$1452,0))/INDEX(Historical!$I$7:$I$1452,MATCH(B730,Historical!$B$7:$B$1452,0)))^(1/5)-1)*100)</f>
        <v>17.877030702271846</v>
      </c>
      <c r="V730" s="802">
        <f>IF(INDEX(Historical!$O$7:$O$1452,MATCH(B730,Historical!$B$7:$B$1452,0))=0,"n/a",((INDEX(Historical!$C$7:$C$1452,MATCH(B730,Historical!$B$7:$B$1452,0))/INDEX(Historical!$O$7:$O$1452,MATCH(B730,Historical!$B$7:$B$1452,0)))^(1/10)-1)*100)</f>
        <v>-2.3827733597007295</v>
      </c>
      <c r="W730" s="803" t="str">
        <f t="shared" si="193"/>
        <v>n/a</v>
      </c>
      <c r="X730" s="804">
        <f t="shared" si="194"/>
        <v>3.3105612411614525</v>
      </c>
      <c r="Y730" s="967"/>
      <c r="Z730" s="745">
        <f t="shared" si="195"/>
        <v>17.69911504424779</v>
      </c>
      <c r="AA730" s="678">
        <f t="shared" si="196"/>
        <v>14.862831858407082</v>
      </c>
      <c r="AB730" s="679">
        <v>6</v>
      </c>
      <c r="AC730" s="959">
        <v>4.5199999999999996</v>
      </c>
      <c r="AD730" s="959">
        <v>1.49</v>
      </c>
      <c r="AE730" s="959">
        <v>1.05</v>
      </c>
      <c r="AF730" s="959">
        <v>1.86</v>
      </c>
      <c r="AG730" s="959">
        <v>8.6999999999999993</v>
      </c>
      <c r="AH730" s="959">
        <v>22.2</v>
      </c>
      <c r="AI730" s="959">
        <v>14.760000000000002</v>
      </c>
      <c r="AJ730" s="959">
        <v>5.4</v>
      </c>
      <c r="AK730" s="959">
        <v>10</v>
      </c>
      <c r="AL730" s="969">
        <v>886.78</v>
      </c>
      <c r="AM730" s="964">
        <v>1.7000000000000002</v>
      </c>
      <c r="AN730" s="959">
        <v>0.65</v>
      </c>
      <c r="AO730" s="845">
        <f t="shared" si="197"/>
        <v>4.2050294482112935</v>
      </c>
      <c r="AP730" s="846">
        <f t="shared" si="198"/>
        <v>19.067861306618376</v>
      </c>
      <c r="AQ730" s="680">
        <f t="shared" si="199"/>
        <v>10.844971332111065</v>
      </c>
      <c r="AR730" s="745">
        <f>INDEX(Historical!$C$7:$C$1452,MATCH(B730,Historical!$B$7:$B$1452,0))*IF(AH730="n/a",1.03,IF(AH730&lt;0,1.01,IF(AH730&gt;10,1.1,(1+AH730/100))))</f>
        <v>0.72599999999999998</v>
      </c>
      <c r="AS730" s="678">
        <f t="shared" si="200"/>
        <v>0.79860000000000009</v>
      </c>
      <c r="AT730" s="678">
        <f t="shared" si="204"/>
        <v>0.87846000000000013</v>
      </c>
      <c r="AU730" s="678">
        <f t="shared" si="204"/>
        <v>0.96630600000000022</v>
      </c>
      <c r="AV730" s="678">
        <f t="shared" si="204"/>
        <v>1.0629366000000002</v>
      </c>
      <c r="AW730" s="745">
        <f t="shared" si="201"/>
        <v>4.4323026000000008</v>
      </c>
      <c r="AX730" s="854">
        <f t="shared" si="202"/>
        <v>6.5976519797558808</v>
      </c>
      <c r="AY730" s="1090">
        <v>1.64</v>
      </c>
      <c r="AZ730" s="964">
        <v>8.32</v>
      </c>
      <c r="BA730" s="964">
        <v>-41.17</v>
      </c>
      <c r="BB730" s="964">
        <v>-15.160000000000002</v>
      </c>
      <c r="BC730" s="964">
        <v>-30.7</v>
      </c>
      <c r="BE730" s="701">
        <v>2012</v>
      </c>
      <c r="BF730" s="986" t="e">
        <f>#VALUE!</f>
        <v>#VALUE!</v>
      </c>
      <c r="BG730" s="972">
        <v>4.1000000000000005</v>
      </c>
    </row>
    <row r="731" spans="1:59" ht="11.25" customHeight="1" x14ac:dyDescent="0.2">
      <c r="A731" s="645" t="s">
        <v>344</v>
      </c>
      <c r="B731" s="651" t="s">
        <v>345</v>
      </c>
      <c r="C731" s="1080" t="s">
        <v>113</v>
      </c>
      <c r="D731" s="1080" t="s">
        <v>214</v>
      </c>
      <c r="E731" s="835">
        <v>51</v>
      </c>
      <c r="F731" s="554">
        <v>24</v>
      </c>
      <c r="G731" s="554" t="s">
        <v>116</v>
      </c>
      <c r="H731" s="554" t="s">
        <v>116</v>
      </c>
      <c r="I731" s="959">
        <v>119.74</v>
      </c>
      <c r="J731" s="745">
        <f t="shared" si="190"/>
        <v>2.2047770168698846</v>
      </c>
      <c r="K731" s="968">
        <v>0.66</v>
      </c>
      <c r="L731" s="679">
        <v>4</v>
      </c>
      <c r="M731" s="736">
        <f t="shared" si="191"/>
        <v>2.64</v>
      </c>
      <c r="N731" s="644" t="s">
        <v>346</v>
      </c>
      <c r="O731" s="838">
        <v>0.63</v>
      </c>
      <c r="P731" s="958">
        <v>43349</v>
      </c>
      <c r="Q731" s="958">
        <v>43361</v>
      </c>
      <c r="R731" s="736">
        <f t="shared" si="192"/>
        <v>4.7619047619047654</v>
      </c>
      <c r="S731" s="802">
        <f>IF(INDEX(Historical!$D$7:$D$1452,MATCH(B731,Historical!$B$7:$B$1452,0))=0,"n/a",(INDEX(Historical!$C$7:$C$1452,MATCH(B731,Historical!$B$7:$B$1452,0))/INDEX(Historical!$D$7:$D$1452,MATCH(B731,Historical!$B$7:$B$1452,0))-1)*100)</f>
        <v>7.079646017699126</v>
      </c>
      <c r="T731" s="802">
        <f>IF(INDEX(Historical!$F$7:$F$1452,MATCH(B731,Historical!$B$7:$B$1452,0))=0,"n/a",((INDEX(Historical!$C$7:$C$1452,MATCH(B731,Historical!$B$7:$B$1452,0))/INDEX(Historical!$F$7:$F$1452,MATCH(B731,Historical!$B$7:$B$1452,0)))^(1/3)-1)*100)</f>
        <v>5.8591492767207098</v>
      </c>
      <c r="U731" s="802">
        <f>IF(INDEX(Historical!$I$7:$I$1452,MATCH(B731,Historical!$B$7:$B$1452,0))=0,"n/a",((INDEX(Historical!$C$7:$C$1452,MATCH(B731,Historical!$B$7:$B$1452,0))/INDEX(Historical!$I$7:$I$1452,MATCH(B731,Historical!$B$7:$B$1452,0)))^(1/5)-1)*100)</f>
        <v>6.0983358792662923</v>
      </c>
      <c r="V731" s="802">
        <f>IF(INDEX(Historical!$O$7:$O$1452,MATCH(B731,Historical!$B$7:$B$1452,0))=0,"n/a",((INDEX(Historical!$C$7:$C$1452,MATCH(B731,Historical!$B$7:$B$1452,0))/INDEX(Historical!$O$7:$O$1452,MATCH(B731,Historical!$B$7:$B$1452,0)))^(1/10)-1)*100)</f>
        <v>7.0891702396578271</v>
      </c>
      <c r="W731" s="803">
        <f t="shared" si="193"/>
        <v>0.86023267506701051</v>
      </c>
      <c r="X731" s="804">
        <f t="shared" si="194"/>
        <v>0.24993179833058576</v>
      </c>
      <c r="Y731" s="651"/>
      <c r="Z731" s="745">
        <f t="shared" si="195"/>
        <v>38.70967741935484</v>
      </c>
      <c r="AA731" s="678">
        <f t="shared" si="196"/>
        <v>17.557184750733136</v>
      </c>
      <c r="AB731" s="679">
        <v>12</v>
      </c>
      <c r="AC731" s="959">
        <v>6.82</v>
      </c>
      <c r="AD731" s="959">
        <v>1.63</v>
      </c>
      <c r="AE731" s="959">
        <v>1.34</v>
      </c>
      <c r="AF731" s="959">
        <v>2.42</v>
      </c>
      <c r="AG731" s="959">
        <v>13.200000000000001</v>
      </c>
      <c r="AH731" s="959">
        <v>25.8</v>
      </c>
      <c r="AI731" s="959">
        <v>7.9600000000000009</v>
      </c>
      <c r="AJ731" s="959">
        <v>24.4</v>
      </c>
      <c r="AK731" s="959">
        <v>10.77</v>
      </c>
      <c r="AL731" s="969">
        <v>18480</v>
      </c>
      <c r="AM731" s="964">
        <v>0.3</v>
      </c>
      <c r="AN731" s="959">
        <v>0.57999999999999996</v>
      </c>
      <c r="AO731" s="845">
        <f t="shared" si="197"/>
        <v>-9.2540718545969582</v>
      </c>
      <c r="AP731" s="846">
        <f t="shared" si="198"/>
        <v>8.3031128961361773</v>
      </c>
      <c r="AQ731" s="680">
        <f t="shared" si="199"/>
        <v>37.418075952788342</v>
      </c>
      <c r="AR731" s="745">
        <f>INDEX(Historical!$C$7:$C$1452,MATCH(B731,Historical!$B$7:$B$1452,0))*IF(AH731="n/a",1.03,IF(AH731&lt;0,1.01,IF(AH731&gt;10,1.1,(1+AH731/100))))</f>
        <v>2.6619999999999999</v>
      </c>
      <c r="AS731" s="678">
        <f t="shared" si="200"/>
        <v>2.8738952000000002</v>
      </c>
      <c r="AT731" s="678">
        <f t="shared" si="204"/>
        <v>3.1612847200000003</v>
      </c>
      <c r="AU731" s="678">
        <f t="shared" si="204"/>
        <v>3.4774131920000007</v>
      </c>
      <c r="AV731" s="678">
        <f t="shared" si="204"/>
        <v>3.8251545112000009</v>
      </c>
      <c r="AW731" s="745">
        <f t="shared" si="201"/>
        <v>15.999747623200001</v>
      </c>
      <c r="AX731" s="854">
        <f t="shared" si="202"/>
        <v>13.362074180056791</v>
      </c>
      <c r="AY731" s="1090">
        <v>1.3</v>
      </c>
      <c r="AZ731" s="964">
        <v>12.53</v>
      </c>
      <c r="BA731" s="964">
        <v>-32.200000000000003</v>
      </c>
      <c r="BB731" s="964">
        <v>-1.71</v>
      </c>
      <c r="BC731" s="964">
        <v>-13.320000000000002</v>
      </c>
      <c r="BE731" s="701">
        <v>1968</v>
      </c>
      <c r="BF731" s="986" t="e">
        <f>#VALUE!</f>
        <v>#VALUE!</v>
      </c>
      <c r="BG731" s="972">
        <v>5</v>
      </c>
    </row>
    <row r="732" spans="1:59" ht="11.25" customHeight="1" x14ac:dyDescent="0.2">
      <c r="A732" s="645" t="s">
        <v>1698</v>
      </c>
      <c r="B732" s="651" t="s">
        <v>1699</v>
      </c>
      <c r="C732" s="1080" t="s">
        <v>132</v>
      </c>
      <c r="D732" s="1080" t="s">
        <v>4428</v>
      </c>
      <c r="E732" s="835">
        <v>6</v>
      </c>
      <c r="F732" s="554">
        <v>714</v>
      </c>
      <c r="G732" s="554" t="s">
        <v>107</v>
      </c>
      <c r="H732" s="554" t="s">
        <v>107</v>
      </c>
      <c r="I732" s="966">
        <v>9.34</v>
      </c>
      <c r="J732" s="745">
        <f t="shared" si="190"/>
        <v>5.0321199143468949</v>
      </c>
      <c r="K732" s="968">
        <v>0.11749999999999999</v>
      </c>
      <c r="L732" s="679">
        <v>4</v>
      </c>
      <c r="M732" s="736">
        <f t="shared" si="191"/>
        <v>0.47</v>
      </c>
      <c r="N732" s="644" t="s">
        <v>570</v>
      </c>
      <c r="O732" s="838">
        <v>0.11</v>
      </c>
      <c r="P732" s="958">
        <v>43216</v>
      </c>
      <c r="Q732" s="958">
        <v>43227</v>
      </c>
      <c r="R732" s="736">
        <f t="shared" si="192"/>
        <v>6.8181818181818121</v>
      </c>
      <c r="S732" s="802">
        <f>IF(INDEX(Historical!$D$7:$D$1452,MATCH(B732,Historical!$B$7:$B$1452,0))=0,"n/a",(INDEX(Historical!$C$7:$C$1452,MATCH(B732,Historical!$B$7:$B$1452,0))/INDEX(Historical!$D$7:$D$1452,MATCH(B732,Historical!$B$7:$B$1452,0))-1)*100)</f>
        <v>7.4534161490683148</v>
      </c>
      <c r="T732" s="802">
        <f>IF(INDEX(Historical!$F$7:$F$1452,MATCH(B732,Historical!$B$7:$B$1452,0))=0,"n/a",((INDEX(Historical!$C$7:$C$1452,MATCH(B732,Historical!$B$7:$B$1452,0))/INDEX(Historical!$F$7:$F$1452,MATCH(B732,Historical!$B$7:$B$1452,0)))^(1/3)-1)*100)</f>
        <v>7.8257130743544456</v>
      </c>
      <c r="U732" s="802">
        <f>IF(INDEX(Historical!$I$7:$I$1452,MATCH(B732,Historical!$B$7:$B$1452,0))=0,"n/a",((INDEX(Historical!$C$7:$C$1452,MATCH(B732,Historical!$B$7:$B$1452,0))/INDEX(Historical!$I$7:$I$1452,MATCH(B732,Historical!$B$7:$B$1452,0)))^(1/5)-1)*100)</f>
        <v>6.8869989429909628</v>
      </c>
      <c r="V732" s="802" t="str">
        <f>IF(INDEX(Historical!$O$7:$O$1452,MATCH(B732,Historical!$B$7:$B$1452,0))=0,"n/a",((INDEX(Historical!$C$7:$C$1452,MATCH(B732,Historical!$B$7:$B$1452,0))/INDEX(Historical!$O$7:$O$1452,MATCH(B732,Historical!$B$7:$B$1452,0)))^(1/10)-1)*100)</f>
        <v>n/a</v>
      </c>
      <c r="W732" s="803" t="str">
        <f t="shared" si="193"/>
        <v>n/a</v>
      </c>
      <c r="X732" s="804">
        <f t="shared" si="194"/>
        <v>1.0434846883319639</v>
      </c>
      <c r="Y732" s="967"/>
      <c r="Z732" s="745">
        <f t="shared" si="195"/>
        <v>68.115942028985515</v>
      </c>
      <c r="AA732" s="678">
        <f t="shared" si="196"/>
        <v>13.536231884057973</v>
      </c>
      <c r="AB732" s="679">
        <v>9</v>
      </c>
      <c r="AC732" s="959">
        <v>0.69</v>
      </c>
      <c r="AD732" s="959" t="s">
        <v>138</v>
      </c>
      <c r="AE732" s="959">
        <v>0.28999999999999998</v>
      </c>
      <c r="AF732" s="959">
        <v>1.61</v>
      </c>
      <c r="AG732" s="959">
        <v>14.499999999999998</v>
      </c>
      <c r="AH732" s="959">
        <v>44</v>
      </c>
      <c r="AI732" s="959" t="s">
        <v>138</v>
      </c>
      <c r="AJ732" s="959">
        <v>6.6000000000000005</v>
      </c>
      <c r="AK732" s="959" t="s">
        <v>138</v>
      </c>
      <c r="AL732" s="969">
        <v>493.81</v>
      </c>
      <c r="AM732" s="964">
        <v>0.1</v>
      </c>
      <c r="AN732" s="959">
        <v>0.32</v>
      </c>
      <c r="AO732" s="845">
        <f t="shared" si="197"/>
        <v>-1.6171130267201157</v>
      </c>
      <c r="AP732" s="846">
        <f t="shared" si="198"/>
        <v>11.919118857337857</v>
      </c>
      <c r="AQ732" s="680">
        <f t="shared" si="199"/>
        <v>-1.5828982039913675</v>
      </c>
      <c r="AR732" s="745">
        <f>INDEX(Historical!$C$7:$C$1452,MATCH(B732,Historical!$B$7:$B$1452,0))*IF(AH732="n/a",1.03,IF(AH732&lt;0,1.01,IF(AH732&gt;10,1.1,(1+AH732/100))))</f>
        <v>0.47575000000000001</v>
      </c>
      <c r="AS732" s="678">
        <f t="shared" si="200"/>
        <v>0.49002250000000003</v>
      </c>
      <c r="AT732" s="678">
        <f t="shared" si="204"/>
        <v>0.50472317500000008</v>
      </c>
      <c r="AU732" s="678">
        <f t="shared" si="204"/>
        <v>0.51986487025000006</v>
      </c>
      <c r="AV732" s="678">
        <f t="shared" si="204"/>
        <v>0.53546081635750009</v>
      </c>
      <c r="AW732" s="745">
        <f t="shared" si="201"/>
        <v>2.5258213616075</v>
      </c>
      <c r="AX732" s="854">
        <f t="shared" si="202"/>
        <v>27.0430552634636</v>
      </c>
      <c r="AY732" s="1090">
        <v>0.22</v>
      </c>
      <c r="AZ732" s="964">
        <v>6.8599999999999994</v>
      </c>
      <c r="BA732" s="964">
        <v>-15.86</v>
      </c>
      <c r="BB732" s="964">
        <v>-2.4699999999999998</v>
      </c>
      <c r="BC732" s="964">
        <v>-2.75</v>
      </c>
      <c r="BE732" s="701">
        <v>2013</v>
      </c>
      <c r="BF732" s="986" t="e">
        <f>#VALUE!</f>
        <v>#VALUE!</v>
      </c>
      <c r="BG732" s="972">
        <v>6.2</v>
      </c>
    </row>
    <row r="733" spans="1:59" s="882" customFormat="1" ht="11.25" customHeight="1" x14ac:dyDescent="0.2">
      <c r="A733" s="740" t="s">
        <v>1700</v>
      </c>
      <c r="B733" s="890" t="s">
        <v>1701</v>
      </c>
      <c r="C733" s="1080" t="s">
        <v>248</v>
      </c>
      <c r="D733" s="1080" t="s">
        <v>4441</v>
      </c>
      <c r="E733" s="862">
        <v>9</v>
      </c>
      <c r="F733" s="554">
        <v>384</v>
      </c>
      <c r="G733" s="1179" t="s">
        <v>116</v>
      </c>
      <c r="H733" s="1179" t="s">
        <v>116</v>
      </c>
      <c r="I733" s="863">
        <v>64.400000000000006</v>
      </c>
      <c r="J733" s="864">
        <f t="shared" si="190"/>
        <v>2.2360248447204967</v>
      </c>
      <c r="K733" s="865">
        <v>0.36</v>
      </c>
      <c r="L733" s="866">
        <v>4</v>
      </c>
      <c r="M733" s="867">
        <f t="shared" si="191"/>
        <v>1.44</v>
      </c>
      <c r="N733" s="868" t="s">
        <v>120</v>
      </c>
      <c r="O733" s="869">
        <v>0.3</v>
      </c>
      <c r="P733" s="870">
        <v>43320</v>
      </c>
      <c r="Q733" s="870">
        <v>43336</v>
      </c>
      <c r="R733" s="867">
        <f t="shared" si="192"/>
        <v>20</v>
      </c>
      <c r="S733" s="802">
        <f>IF(INDEX(Historical!$D$7:$D$1452,MATCH(B733,Historical!$B$7:$B$1452,0))=0,"n/a",(INDEX(Historical!$C$7:$C$1452,MATCH(B733,Historical!$B$7:$B$1452,0))/INDEX(Historical!$D$7:$D$1452,MATCH(B733,Historical!$B$7:$B$1452,0))-1)*100)</f>
        <v>23.529411764705888</v>
      </c>
      <c r="T733" s="802">
        <f>IF(INDEX(Historical!$F$7:$F$1452,MATCH(B733,Historical!$B$7:$B$1452,0))=0,"n/a",((INDEX(Historical!$C$7:$C$1452,MATCH(B733,Historical!$B$7:$B$1452,0))/INDEX(Historical!$F$7:$F$1452,MATCH(B733,Historical!$B$7:$B$1452,0)))^(1/3)-1)*100)</f>
        <v>24.053456597035684</v>
      </c>
      <c r="U733" s="802">
        <f>IF(INDEX(Historical!$I$7:$I$1452,MATCH(B733,Historical!$B$7:$B$1452,0))=0,"n/a",((INDEX(Historical!$C$7:$C$1452,MATCH(B733,Historical!$B$7:$B$1452,0))/INDEX(Historical!$I$7:$I$1452,MATCH(B733,Historical!$B$7:$B$1452,0)))^(1/5)-1)*100)</f>
        <v>23.873200812705765</v>
      </c>
      <c r="V733" s="802" t="str">
        <f>IF(INDEX(Historical!$O$7:$O$1452,MATCH(B733,Historical!$B$7:$B$1452,0))=0,"n/a",((INDEX(Historical!$C$7:$C$1452,MATCH(B733,Historical!$B$7:$B$1452,0))/INDEX(Historical!$O$7:$O$1452,MATCH(B733,Historical!$B$7:$B$1452,0)))^(1/10)-1)*100)</f>
        <v>n/a</v>
      </c>
      <c r="W733" s="871" t="str">
        <f t="shared" si="193"/>
        <v>n/a</v>
      </c>
      <c r="X733" s="872">
        <f t="shared" si="194"/>
        <v>9.1328235702776456E-2</v>
      </c>
      <c r="Y733" s="887"/>
      <c r="Z733" s="864">
        <f t="shared" si="195"/>
        <v>43.373493975903614</v>
      </c>
      <c r="AA733" s="874">
        <f t="shared" si="196"/>
        <v>19.397590361445786</v>
      </c>
      <c r="AB733" s="866">
        <v>9</v>
      </c>
      <c r="AC733" s="875">
        <v>3.32</v>
      </c>
      <c r="AD733" s="875">
        <v>1.62</v>
      </c>
      <c r="AE733" s="875">
        <v>3.28</v>
      </c>
      <c r="AF733" s="875">
        <v>74.02</v>
      </c>
      <c r="AG733" s="875">
        <v>115.7</v>
      </c>
      <c r="AH733" s="875">
        <v>70</v>
      </c>
      <c r="AI733" s="875">
        <v>13.65</v>
      </c>
      <c r="AJ733" s="875">
        <v>261.39999999999998</v>
      </c>
      <c r="AK733" s="875">
        <v>11.95</v>
      </c>
      <c r="AL733" s="876">
        <v>80990</v>
      </c>
      <c r="AM733" s="877">
        <v>2.8000000000000003</v>
      </c>
      <c r="AN733" s="875">
        <v>8.07</v>
      </c>
      <c r="AO733" s="878">
        <f t="shared" si="197"/>
        <v>6.711635295980475</v>
      </c>
      <c r="AP733" s="879">
        <f t="shared" si="198"/>
        <v>26.109225657426261</v>
      </c>
      <c r="AQ733" s="880">
        <f t="shared" si="199"/>
        <v>698.8351626807671</v>
      </c>
      <c r="AR733" s="745">
        <f>INDEX(Historical!$C$7:$C$1452,MATCH(B733,Historical!$B$7:$B$1452,0))*IF(AH733="n/a",1.03,IF(AH733&lt;0,1.01,IF(AH733&gt;10,1.1,(1+AH733/100))))</f>
        <v>1.1550000000000002</v>
      </c>
      <c r="AS733" s="874">
        <f t="shared" si="200"/>
        <v>1.2705000000000004</v>
      </c>
      <c r="AT733" s="874">
        <f t="shared" si="204"/>
        <v>1.3975500000000005</v>
      </c>
      <c r="AU733" s="874">
        <f t="shared" si="204"/>
        <v>1.5373050000000006</v>
      </c>
      <c r="AV733" s="874">
        <f t="shared" si="204"/>
        <v>1.6910355000000008</v>
      </c>
      <c r="AW733" s="864">
        <f t="shared" si="201"/>
        <v>7.0513905000000028</v>
      </c>
      <c r="AX733" s="881">
        <f t="shared" si="202"/>
        <v>10.949364130434786</v>
      </c>
      <c r="AY733" s="1091">
        <v>0.56000000000000005</v>
      </c>
      <c r="AZ733" s="877">
        <v>35.949999999999996</v>
      </c>
      <c r="BA733" s="877">
        <v>-6.64</v>
      </c>
      <c r="BB733" s="877">
        <v>0.49</v>
      </c>
      <c r="BC733" s="877">
        <v>12.18</v>
      </c>
      <c r="BD733" s="1178"/>
      <c r="BE733" s="701">
        <v>2010</v>
      </c>
      <c r="BF733" s="986" t="e">
        <f>#VALUE!</f>
        <v>#VALUE!</v>
      </c>
      <c r="BG733" s="938">
        <v>23.3</v>
      </c>
    </row>
    <row r="734" spans="1:59" ht="11.25" customHeight="1" x14ac:dyDescent="0.2">
      <c r="A734" s="566" t="s">
        <v>1702</v>
      </c>
      <c r="B734" s="651" t="s">
        <v>1703</v>
      </c>
      <c r="C734" s="1080" t="s">
        <v>109</v>
      </c>
      <c r="D734" s="1080" t="s">
        <v>4423</v>
      </c>
      <c r="E734" s="835">
        <v>8</v>
      </c>
      <c r="F734" s="554">
        <v>540</v>
      </c>
      <c r="G734" s="554" t="s">
        <v>116</v>
      </c>
      <c r="H734" s="554" t="s">
        <v>116</v>
      </c>
      <c r="I734" s="966">
        <v>63.07</v>
      </c>
      <c r="J734" s="745">
        <f t="shared" si="190"/>
        <v>2.9808149674964324</v>
      </c>
      <c r="K734" s="968">
        <v>0.47</v>
      </c>
      <c r="L734" s="679">
        <v>4</v>
      </c>
      <c r="M734" s="736">
        <f t="shared" si="191"/>
        <v>1.88</v>
      </c>
      <c r="N734" s="644" t="s">
        <v>221</v>
      </c>
      <c r="O734" s="838">
        <v>0.42</v>
      </c>
      <c r="P734" s="958">
        <v>43371</v>
      </c>
      <c r="Q734" s="958">
        <v>43388</v>
      </c>
      <c r="R734" s="736">
        <f t="shared" si="192"/>
        <v>11.904761904761903</v>
      </c>
      <c r="S734" s="802">
        <f>IF(INDEX(Historical!$D$7:$D$1452,MATCH(B734,Historical!$B$7:$B$1452,0))=0,"n/a",(INDEX(Historical!$C$7:$C$1452,MATCH(B734,Historical!$B$7:$B$1452,0))/INDEX(Historical!$D$7:$D$1452,MATCH(B734,Historical!$B$7:$B$1452,0))-1)*100)</f>
        <v>11.428571428571432</v>
      </c>
      <c r="T734" s="802">
        <f>IF(INDEX(Historical!$F$7:$F$1452,MATCH(B734,Historical!$B$7:$B$1452,0))=0,"n/a",((INDEX(Historical!$C$7:$C$1452,MATCH(B734,Historical!$B$7:$B$1452,0))/INDEX(Historical!$F$7:$F$1452,MATCH(B734,Historical!$B$7:$B$1452,0)))^(1/3)-1)*100)</f>
        <v>11.678316506545784</v>
      </c>
      <c r="U734" s="802">
        <f>IF(INDEX(Historical!$I$7:$I$1452,MATCH(B734,Historical!$B$7:$B$1452,0))=0,"n/a",((INDEX(Historical!$C$7:$C$1452,MATCH(B734,Historical!$B$7:$B$1452,0))/INDEX(Historical!$I$7:$I$1452,MATCH(B734,Historical!$B$7:$B$1452,0)))^(1/5)-1)*100)</f>
        <v>11.628841548417412</v>
      </c>
      <c r="V734" s="802">
        <f>IF(INDEX(Historical!$O$7:$O$1452,MATCH(B734,Historical!$B$7:$B$1452,0))=0,"n/a",((INDEX(Historical!$C$7:$C$1452,MATCH(B734,Historical!$B$7:$B$1452,0))/INDEX(Historical!$O$7:$O$1452,MATCH(B734,Historical!$B$7:$B$1452,0)))^(1/10)-1)*100)</f>
        <v>6.1359752143895774</v>
      </c>
      <c r="W734" s="803">
        <f t="shared" si="193"/>
        <v>1.8951904370712618</v>
      </c>
      <c r="X734" s="804">
        <f t="shared" si="194"/>
        <v>1.6378650068193539</v>
      </c>
      <c r="Y734" s="759"/>
      <c r="Z734" s="745">
        <f t="shared" si="195"/>
        <v>27.050359712230215</v>
      </c>
      <c r="AA734" s="678">
        <f t="shared" si="196"/>
        <v>9.0748201438848923</v>
      </c>
      <c r="AB734" s="679">
        <v>12</v>
      </c>
      <c r="AC734" s="959">
        <v>6.95</v>
      </c>
      <c r="AD734" s="959">
        <v>0.96</v>
      </c>
      <c r="AE734" s="959">
        <v>6.91</v>
      </c>
      <c r="AF734" s="959">
        <v>1.1299999999999999</v>
      </c>
      <c r="AG734" s="959">
        <v>11.899999999999999</v>
      </c>
      <c r="AH734" s="959">
        <v>19.100000000000001</v>
      </c>
      <c r="AI734" s="959">
        <v>1.0999999999999999</v>
      </c>
      <c r="AJ734" s="959">
        <v>7.1</v>
      </c>
      <c r="AK734" s="959">
        <v>9.44</v>
      </c>
      <c r="AL734" s="969">
        <v>24090</v>
      </c>
      <c r="AM734" s="964">
        <v>0.3</v>
      </c>
      <c r="AN734" s="959">
        <v>0.62</v>
      </c>
      <c r="AO734" s="845">
        <f t="shared" si="197"/>
        <v>5.534836372028952</v>
      </c>
      <c r="AP734" s="846">
        <f t="shared" si="198"/>
        <v>14.609656515913844</v>
      </c>
      <c r="AQ734" s="680">
        <f t="shared" si="199"/>
        <v>-32.490175982092374</v>
      </c>
      <c r="AR734" s="745">
        <f>INDEX(Historical!$C$7:$C$1452,MATCH(B734,Historical!$B$7:$B$1452,0))*IF(AH734="n/a",1.03,IF(AH734&lt;0,1.01,IF(AH734&gt;10,1.1,(1+AH734/100))))</f>
        <v>1.7160000000000002</v>
      </c>
      <c r="AS734" s="678">
        <f t="shared" si="200"/>
        <v>1.7348760000000001</v>
      </c>
      <c r="AT734" s="678">
        <f t="shared" si="204"/>
        <v>1.8986482944000003</v>
      </c>
      <c r="AU734" s="678">
        <f t="shared" si="204"/>
        <v>2.0778806933913603</v>
      </c>
      <c r="AV734" s="678">
        <f t="shared" si="204"/>
        <v>2.274032630847505</v>
      </c>
      <c r="AW734" s="745">
        <f t="shared" si="201"/>
        <v>9.7014376186388667</v>
      </c>
      <c r="AX734" s="854">
        <f t="shared" si="202"/>
        <v>15.382016202059404</v>
      </c>
      <c r="AY734" s="1090">
        <v>1.36</v>
      </c>
      <c r="AZ734" s="964">
        <v>8.99</v>
      </c>
      <c r="BA734" s="964">
        <v>-44.81</v>
      </c>
      <c r="BB734" s="964">
        <v>-8.25</v>
      </c>
      <c r="BC734" s="964">
        <v>-27.76</v>
      </c>
      <c r="BE734" s="701">
        <v>2011</v>
      </c>
      <c r="BF734" s="986" t="e">
        <f>#VALUE!</f>
        <v>#VALUE!</v>
      </c>
      <c r="BG734" s="972">
        <v>1</v>
      </c>
    </row>
    <row r="735" spans="1:59" ht="11.25" customHeight="1" x14ac:dyDescent="0.2">
      <c r="A735" s="971" t="s">
        <v>1704</v>
      </c>
      <c r="B735" s="651" t="s">
        <v>1705</v>
      </c>
      <c r="C735" s="1080" t="s">
        <v>124</v>
      </c>
      <c r="D735" s="1080" t="s">
        <v>4444</v>
      </c>
      <c r="E735" s="835">
        <v>8</v>
      </c>
      <c r="F735" s="554">
        <v>481</v>
      </c>
      <c r="G735" s="554" t="s">
        <v>38</v>
      </c>
      <c r="H735" s="554" t="s">
        <v>116</v>
      </c>
      <c r="I735" s="966">
        <v>30.04</v>
      </c>
      <c r="J735" s="745">
        <f t="shared" si="190"/>
        <v>2.4966711051930761</v>
      </c>
      <c r="K735" s="968">
        <v>0.1875</v>
      </c>
      <c r="L735" s="679">
        <v>4</v>
      </c>
      <c r="M735" s="736">
        <f t="shared" si="191"/>
        <v>0.75</v>
      </c>
      <c r="N735" s="644" t="s">
        <v>242</v>
      </c>
      <c r="O735" s="838">
        <v>0.155</v>
      </c>
      <c r="P735" s="958">
        <v>43189</v>
      </c>
      <c r="Q735" s="958">
        <v>43203</v>
      </c>
      <c r="R735" s="736">
        <f t="shared" si="192"/>
        <v>20.967741935483872</v>
      </c>
      <c r="S735" s="802">
        <f>IF(INDEX(Historical!$D$7:$D$1452,MATCH(B735,Historical!$B$7:$B$1452,0))=0,"n/a",(INDEX(Historical!$C$7:$C$1452,MATCH(B735,Historical!$B$7:$B$1452,0))/INDEX(Historical!$D$7:$D$1452,MATCH(B735,Historical!$B$7:$B$1452,0))-1)*100)</f>
        <v>8.5201793721973118</v>
      </c>
      <c r="T735" s="802">
        <f>IF(INDEX(Historical!$F$7:$F$1452,MATCH(B735,Historical!$B$7:$B$1452,0))=0,"n/a",((INDEX(Historical!$C$7:$C$1452,MATCH(B735,Historical!$B$7:$B$1452,0))/INDEX(Historical!$F$7:$F$1452,MATCH(B735,Historical!$B$7:$B$1452,0)))^(1/3)-1)*100)</f>
        <v>9.963357758781255</v>
      </c>
      <c r="U735" s="802">
        <f>IF(INDEX(Historical!$I$7:$I$1452,MATCH(B735,Historical!$B$7:$B$1452,0))=0,"n/a",((INDEX(Historical!$C$7:$C$1452,MATCH(B735,Historical!$B$7:$B$1452,0))/INDEX(Historical!$I$7:$I$1452,MATCH(B735,Historical!$B$7:$B$1452,0)))^(1/5)-1)*100)</f>
        <v>8.6273229256118356</v>
      </c>
      <c r="V735" s="802">
        <f>IF(INDEX(Historical!$O$7:$O$1452,MATCH(B735,Historical!$B$7:$B$1452,0))=0,"n/a",((INDEX(Historical!$C$7:$C$1452,MATCH(B735,Historical!$B$7:$B$1452,0))/INDEX(Historical!$O$7:$O$1452,MATCH(B735,Historical!$B$7:$B$1452,0)))^(1/10)-1)*100)</f>
        <v>7.2663275367047531</v>
      </c>
      <c r="W735" s="803">
        <f t="shared" si="193"/>
        <v>1.1873016846587523</v>
      </c>
      <c r="X735" s="804">
        <f t="shared" si="194"/>
        <v>0.29647157819971948</v>
      </c>
      <c r="Y735" s="759"/>
      <c r="Z735" s="745">
        <f t="shared" si="195"/>
        <v>15.923566878980891</v>
      </c>
      <c r="AA735" s="678">
        <f t="shared" si="196"/>
        <v>6.3779193205944793</v>
      </c>
      <c r="AB735" s="679">
        <v>12</v>
      </c>
      <c r="AC735" s="959">
        <v>4.71</v>
      </c>
      <c r="AD735" s="959">
        <v>0.57999999999999996</v>
      </c>
      <c r="AE735" s="959">
        <v>0.64</v>
      </c>
      <c r="AF735" s="959">
        <v>1.74</v>
      </c>
      <c r="AG735" s="959">
        <v>35.4</v>
      </c>
      <c r="AH735" s="961">
        <v>68.300000000000011</v>
      </c>
      <c r="AI735" s="961">
        <v>-13.96</v>
      </c>
      <c r="AJ735" s="959">
        <v>29.099999999999998</v>
      </c>
      <c r="AK735" s="959">
        <v>10.96</v>
      </c>
      <c r="AL735" s="969">
        <v>7150</v>
      </c>
      <c r="AM735" s="964">
        <v>4.3999999999999995</v>
      </c>
      <c r="AN735" s="959">
        <v>0.59</v>
      </c>
      <c r="AO735" s="845">
        <f t="shared" si="197"/>
        <v>4.7460747102104328</v>
      </c>
      <c r="AP735" s="846">
        <f t="shared" si="198"/>
        <v>11.123994030804912</v>
      </c>
      <c r="AQ735" s="680">
        <f t="shared" si="199"/>
        <v>-29.769966482092602</v>
      </c>
      <c r="AR735" s="745">
        <f>INDEX(Historical!$C$7:$C$1452,MATCH(B735,Historical!$B$7:$B$1452,0))*IF(AH735="n/a",1.03,IF(AH735&lt;0,1.01,IF(AH735&gt;10,1.1,(1+AH735/100))))</f>
        <v>0.66549999999999998</v>
      </c>
      <c r="AS735" s="678">
        <f t="shared" si="200"/>
        <v>0.67215499999999995</v>
      </c>
      <c r="AT735" s="678">
        <f t="shared" si="204"/>
        <v>0.73937050000000004</v>
      </c>
      <c r="AU735" s="678">
        <f t="shared" si="204"/>
        <v>0.8133075500000001</v>
      </c>
      <c r="AV735" s="678">
        <f t="shared" si="204"/>
        <v>0.89463830500000019</v>
      </c>
      <c r="AW735" s="745">
        <f t="shared" si="201"/>
        <v>3.7849713550000006</v>
      </c>
      <c r="AX735" s="854">
        <f t="shared" si="202"/>
        <v>12.599771488015982</v>
      </c>
      <c r="AY735" s="1090">
        <v>1.3</v>
      </c>
      <c r="AZ735" s="964">
        <v>3.91</v>
      </c>
      <c r="BA735" s="964">
        <v>-42.34</v>
      </c>
      <c r="BB735" s="964">
        <v>-17.599999999999998</v>
      </c>
      <c r="BC735" s="964">
        <v>-31.490000000000002</v>
      </c>
      <c r="BE735" s="701">
        <v>2011</v>
      </c>
      <c r="BF735" s="986" t="e">
        <f>#VALUE!</f>
        <v>#VALUE!</v>
      </c>
      <c r="BG735" s="972">
        <v>17.8</v>
      </c>
    </row>
    <row r="736" spans="1:59" ht="11.25" customHeight="1" x14ac:dyDescent="0.2">
      <c r="A736" s="566" t="s">
        <v>1706</v>
      </c>
      <c r="B736" s="651" t="s">
        <v>1707</v>
      </c>
      <c r="C736" s="1080" t="s">
        <v>113</v>
      </c>
      <c r="D736" s="1080" t="s">
        <v>4410</v>
      </c>
      <c r="E736" s="835">
        <v>8</v>
      </c>
      <c r="F736" s="554">
        <v>480</v>
      </c>
      <c r="G736" s="554" t="s">
        <v>107</v>
      </c>
      <c r="H736" s="554" t="s">
        <v>107</v>
      </c>
      <c r="I736" s="959">
        <v>14.83</v>
      </c>
      <c r="J736" s="745">
        <f t="shared" si="190"/>
        <v>3.6412677006068783</v>
      </c>
      <c r="K736" s="968">
        <v>0.13500000000000001</v>
      </c>
      <c r="L736" s="679">
        <v>4</v>
      </c>
      <c r="M736" s="736">
        <f t="shared" si="191"/>
        <v>0.54</v>
      </c>
      <c r="N736" s="644" t="s">
        <v>242</v>
      </c>
      <c r="O736" s="838">
        <v>0.1275</v>
      </c>
      <c r="P736" s="958">
        <v>43188</v>
      </c>
      <c r="Q736" s="958">
        <v>43203</v>
      </c>
      <c r="R736" s="736">
        <f t="shared" si="192"/>
        <v>5.8823529411764754</v>
      </c>
      <c r="S736" s="802">
        <f>IF(INDEX(Historical!$D$7:$D$1452,MATCH(B736,Historical!$B$7:$B$1452,0))=0,"n/a",(INDEX(Historical!$C$7:$C$1452,MATCH(B736,Historical!$B$7:$B$1452,0))/INDEX(Historical!$D$7:$D$1452,MATCH(B736,Historical!$B$7:$B$1452,0))-1)*100)</f>
        <v>6.3492063492063489</v>
      </c>
      <c r="T736" s="802">
        <f>IF(INDEX(Historical!$F$7:$F$1452,MATCH(B736,Historical!$B$7:$B$1452,0))=0,"n/a",((INDEX(Historical!$C$7:$C$1452,MATCH(B736,Historical!$B$7:$B$1452,0))/INDEX(Historical!$F$7:$F$1452,MATCH(B736,Historical!$B$7:$B$1452,0)))^(1/3)-1)*100)</f>
        <v>6.5849755213837957</v>
      </c>
      <c r="U736" s="802">
        <f>IF(INDEX(Historical!$I$7:$I$1452,MATCH(B736,Historical!$B$7:$B$1452,0))=0,"n/a",((INDEX(Historical!$C$7:$C$1452,MATCH(B736,Historical!$B$7:$B$1452,0))/INDEX(Historical!$I$7:$I$1452,MATCH(B736,Historical!$B$7:$B$1452,0)))^(1/5)-1)*100)</f>
        <v>8.7738311618946732</v>
      </c>
      <c r="V736" s="802">
        <f>IF(INDEX(Historical!$O$7:$O$1452,MATCH(B736,Historical!$B$7:$B$1452,0))=0,"n/a",((INDEX(Historical!$C$7:$C$1452,MATCH(B736,Historical!$B$7:$B$1452,0))/INDEX(Historical!$O$7:$O$1452,MATCH(B736,Historical!$B$7:$B$1452,0)))^(1/10)-1)*100)</f>
        <v>-1.4240872047118547</v>
      </c>
      <c r="W736" s="803" t="str">
        <f t="shared" si="193"/>
        <v>n/a</v>
      </c>
      <c r="X736" s="804">
        <f t="shared" si="194"/>
        <v>0.3467917455294337</v>
      </c>
      <c r="Y736" s="651"/>
      <c r="Z736" s="745">
        <f t="shared" si="195"/>
        <v>48.648648648648646</v>
      </c>
      <c r="AA736" s="678">
        <f t="shared" si="196"/>
        <v>13.360360360360358</v>
      </c>
      <c r="AB736" s="679">
        <v>2</v>
      </c>
      <c r="AC736" s="959">
        <v>1.1100000000000001</v>
      </c>
      <c r="AD736" s="959">
        <v>1.34</v>
      </c>
      <c r="AE736" s="959">
        <v>0.54</v>
      </c>
      <c r="AF736" s="959">
        <v>2.0299999999999998</v>
      </c>
      <c r="AG736" s="959">
        <v>12.2</v>
      </c>
      <c r="AH736" s="959">
        <v>-11</v>
      </c>
      <c r="AI736" s="959">
        <v>16.5</v>
      </c>
      <c r="AJ736" s="959">
        <v>25.3</v>
      </c>
      <c r="AK736" s="959">
        <v>10</v>
      </c>
      <c r="AL736" s="969">
        <v>1780</v>
      </c>
      <c r="AM736" s="964">
        <v>1.3</v>
      </c>
      <c r="AN736" s="959">
        <v>0.38</v>
      </c>
      <c r="AO736" s="845">
        <f t="shared" si="197"/>
        <v>-0.94526149785880698</v>
      </c>
      <c r="AP736" s="846">
        <f t="shared" si="198"/>
        <v>12.415098862501551</v>
      </c>
      <c r="AQ736" s="680">
        <f t="shared" si="199"/>
        <v>9.7907738109810794</v>
      </c>
      <c r="AR736" s="745">
        <f>INDEX(Historical!$C$7:$C$1452,MATCH(B736,Historical!$B$7:$B$1452,0))*IF(AH736="n/a",1.03,IF(AH736&lt;0,1.01,IF(AH736&gt;10,1.1,(1+AH736/100))))</f>
        <v>0.507525</v>
      </c>
      <c r="AS736" s="678">
        <f t="shared" si="200"/>
        <v>0.55827750000000009</v>
      </c>
      <c r="AT736" s="678">
        <f t="shared" si="204"/>
        <v>0.61410525000000016</v>
      </c>
      <c r="AU736" s="678">
        <f t="shared" si="204"/>
        <v>0.67551577500000026</v>
      </c>
      <c r="AV736" s="678">
        <f t="shared" si="204"/>
        <v>0.74306735250000033</v>
      </c>
      <c r="AW736" s="745">
        <f t="shared" si="201"/>
        <v>3.0984908775000011</v>
      </c>
      <c r="AX736" s="854">
        <f t="shared" si="202"/>
        <v>20.89339769049225</v>
      </c>
      <c r="AY736" s="1090">
        <v>1.19</v>
      </c>
      <c r="AZ736" s="964">
        <v>13.209999999999999</v>
      </c>
      <c r="BA736" s="964">
        <v>-23.36</v>
      </c>
      <c r="BB736" s="964">
        <v>-7.31</v>
      </c>
      <c r="BC736" s="964">
        <v>-0.95</v>
      </c>
      <c r="BE736" s="701">
        <v>2011</v>
      </c>
      <c r="BF736" s="986" t="e">
        <f>#VALUE!</f>
        <v>#VALUE!</v>
      </c>
      <c r="BG736" s="972">
        <v>5.4</v>
      </c>
    </row>
    <row r="737" spans="1:59" ht="11.25" customHeight="1" x14ac:dyDescent="0.2">
      <c r="A737" s="566" t="s">
        <v>347</v>
      </c>
      <c r="B737" s="651" t="s">
        <v>348</v>
      </c>
      <c r="C737" s="1080" t="s">
        <v>124</v>
      </c>
      <c r="D737" s="1080" t="s">
        <v>4256</v>
      </c>
      <c r="E737" s="835">
        <v>51</v>
      </c>
      <c r="F737" s="554">
        <v>26</v>
      </c>
      <c r="G737" s="554" t="s">
        <v>107</v>
      </c>
      <c r="H737" s="554" t="s">
        <v>107</v>
      </c>
      <c r="I737" s="959">
        <v>74</v>
      </c>
      <c r="J737" s="745">
        <f t="shared" si="190"/>
        <v>1.3513513513513513</v>
      </c>
      <c r="K737" s="968">
        <v>0.25</v>
      </c>
      <c r="L737" s="679">
        <v>4</v>
      </c>
      <c r="M737" s="736">
        <f t="shared" si="191"/>
        <v>1</v>
      </c>
      <c r="N737" s="644" t="s">
        <v>150</v>
      </c>
      <c r="O737" s="838">
        <v>0.22500000000000001</v>
      </c>
      <c r="P737" s="958">
        <v>43433</v>
      </c>
      <c r="Q737" s="958">
        <v>43448</v>
      </c>
      <c r="R737" s="736">
        <f t="shared" si="192"/>
        <v>11.111111111111107</v>
      </c>
      <c r="S737" s="802">
        <f>IF(INDEX(Historical!$D$7:$D$1452,MATCH(B737,Historical!$B$7:$B$1452,0))=0,"n/a",(INDEX(Historical!$C$7:$C$1452,MATCH(B737,Historical!$B$7:$B$1452,0))/INDEX(Historical!$D$7:$D$1452,MATCH(B737,Historical!$B$7:$B$1452,0))-1)*100)</f>
        <v>7.0063694267515908</v>
      </c>
      <c r="T737" s="802">
        <f>IF(INDEX(Historical!$F$7:$F$1452,MATCH(B737,Historical!$B$7:$B$1452,0))=0,"n/a",((INDEX(Historical!$C$7:$C$1452,MATCH(B737,Historical!$B$7:$B$1452,0))/INDEX(Historical!$F$7:$F$1452,MATCH(B737,Historical!$B$7:$B$1452,0)))^(1/3)-1)*100)</f>
        <v>6.7767583149812571</v>
      </c>
      <c r="U737" s="802">
        <f>IF(INDEX(Historical!$I$7:$I$1452,MATCH(B737,Historical!$B$7:$B$1452,0))=0,"n/a",((INDEX(Historical!$C$7:$C$1452,MATCH(B737,Historical!$B$7:$B$1452,0))/INDEX(Historical!$I$7:$I$1452,MATCH(B737,Historical!$B$7:$B$1452,0)))^(1/5)-1)*100)</f>
        <v>7.6887308061656112</v>
      </c>
      <c r="V737" s="802">
        <f>IF(INDEX(Historical!$O$7:$O$1452,MATCH(B737,Historical!$B$7:$B$1452,0))=0,"n/a",((INDEX(Historical!$C$7:$C$1452,MATCH(B737,Historical!$B$7:$B$1452,0))/INDEX(Historical!$O$7:$O$1452,MATCH(B737,Historical!$B$7:$B$1452,0)))^(1/10)-1)*100)</f>
        <v>7.3706379029889302</v>
      </c>
      <c r="W737" s="803">
        <f t="shared" si="193"/>
        <v>1.0431567670754371</v>
      </c>
      <c r="X737" s="804">
        <f t="shared" si="194"/>
        <v>1.3979510556664747</v>
      </c>
      <c r="Y737" s="759"/>
      <c r="Z737" s="745">
        <f t="shared" si="195"/>
        <v>21.276595744680851</v>
      </c>
      <c r="AA737" s="678">
        <f t="shared" si="196"/>
        <v>15.74468085106383</v>
      </c>
      <c r="AB737" s="679">
        <v>12</v>
      </c>
      <c r="AC737" s="959">
        <v>4.7</v>
      </c>
      <c r="AD737" s="959">
        <v>3.58</v>
      </c>
      <c r="AE737" s="959">
        <v>0.85</v>
      </c>
      <c r="AF737" s="959">
        <v>2.19</v>
      </c>
      <c r="AG737" s="959">
        <v>12.5</v>
      </c>
      <c r="AH737" s="959">
        <v>22</v>
      </c>
      <c r="AI737" s="959">
        <v>14.39</v>
      </c>
      <c r="AJ737" s="959">
        <v>5.5</v>
      </c>
      <c r="AK737" s="959">
        <v>4.3999999999999995</v>
      </c>
      <c r="AL737" s="969">
        <v>1710</v>
      </c>
      <c r="AM737" s="964">
        <v>2.1999999999999997</v>
      </c>
      <c r="AN737" s="959">
        <v>0.37</v>
      </c>
      <c r="AO737" s="845">
        <f t="shared" si="197"/>
        <v>-6.7045986935468669</v>
      </c>
      <c r="AP737" s="846">
        <f t="shared" si="198"/>
        <v>9.040082157516963</v>
      </c>
      <c r="AQ737" s="680">
        <f t="shared" si="199"/>
        <v>23.793467901321286</v>
      </c>
      <c r="AR737" s="745">
        <f>INDEX(Historical!$C$7:$C$1452,MATCH(B737,Historical!$B$7:$B$1452,0))*IF(AH737="n/a",1.03,IF(AH737&lt;0,1.01,IF(AH737&gt;10,1.1,(1+AH737/100))))</f>
        <v>0.92400000000000004</v>
      </c>
      <c r="AS737" s="678">
        <f t="shared" si="200"/>
        <v>1.0164000000000002</v>
      </c>
      <c r="AT737" s="678">
        <f t="shared" si="204"/>
        <v>1.0611216000000003</v>
      </c>
      <c r="AU737" s="678">
        <f t="shared" si="204"/>
        <v>1.1078109504000004</v>
      </c>
      <c r="AV737" s="678">
        <f t="shared" si="204"/>
        <v>1.1565546322176006</v>
      </c>
      <c r="AW737" s="745">
        <f t="shared" si="201"/>
        <v>5.2658871826176021</v>
      </c>
      <c r="AX737" s="854">
        <f t="shared" si="202"/>
        <v>7.1160637602940575</v>
      </c>
      <c r="AY737" s="1090">
        <v>1.07</v>
      </c>
      <c r="AZ737" s="964">
        <v>8.68</v>
      </c>
      <c r="BA737" s="964">
        <v>-18.649999999999999</v>
      </c>
      <c r="BB737" s="964">
        <v>-8.2000000000000011</v>
      </c>
      <c r="BC737" s="964">
        <v>-9.1</v>
      </c>
      <c r="BE737" s="701">
        <v>1969</v>
      </c>
      <c r="BF737" s="986" t="e">
        <f>#VALUE!</f>
        <v>#VALUE!</v>
      </c>
      <c r="BG737" s="972">
        <v>6.5</v>
      </c>
    </row>
    <row r="738" spans="1:59" ht="11.25" customHeight="1" x14ac:dyDescent="0.2">
      <c r="A738" s="645" t="s">
        <v>811</v>
      </c>
      <c r="B738" s="651" t="s">
        <v>812</v>
      </c>
      <c r="C738" s="1080" t="s">
        <v>155</v>
      </c>
      <c r="D738" s="1080" t="s">
        <v>4412</v>
      </c>
      <c r="E738" s="835">
        <v>14</v>
      </c>
      <c r="F738" s="554">
        <v>271</v>
      </c>
      <c r="G738" s="554" t="s">
        <v>107</v>
      </c>
      <c r="H738" s="554" t="s">
        <v>107</v>
      </c>
      <c r="I738" s="966">
        <v>106.85</v>
      </c>
      <c r="J738" s="745">
        <f t="shared" si="190"/>
        <v>1.2728123537669631</v>
      </c>
      <c r="K738" s="968">
        <v>0.34</v>
      </c>
      <c r="L738" s="679">
        <v>4</v>
      </c>
      <c r="M738" s="736">
        <f t="shared" si="191"/>
        <v>1.36</v>
      </c>
      <c r="N738" s="644" t="s">
        <v>291</v>
      </c>
      <c r="O738" s="838">
        <v>0.31</v>
      </c>
      <c r="P738" s="958">
        <v>43340</v>
      </c>
      <c r="Q738" s="958">
        <v>43370</v>
      </c>
      <c r="R738" s="736">
        <f t="shared" si="192"/>
        <v>9.6774193548387171</v>
      </c>
      <c r="S738" s="802">
        <f>IF(INDEX(Historical!$D$7:$D$1452,MATCH(B738,Historical!$B$7:$B$1452,0))=0,"n/a",(INDEX(Historical!$C$7:$C$1452,MATCH(B738,Historical!$B$7:$B$1452,0))/INDEX(Historical!$D$7:$D$1452,MATCH(B738,Historical!$B$7:$B$1452,0))-1)*100)</f>
        <v>11.320754716981153</v>
      </c>
      <c r="T738" s="802">
        <f>IF(INDEX(Historical!$F$7:$F$1452,MATCH(B738,Historical!$B$7:$B$1452,0))=0,"n/a",((INDEX(Historical!$C$7:$C$1452,MATCH(B738,Historical!$B$7:$B$1452,0))/INDEX(Historical!$F$7:$F$1452,MATCH(B738,Historical!$B$7:$B$1452,0)))^(1/3)-1)*100)</f>
        <v>10.272303073280264</v>
      </c>
      <c r="U738" s="802">
        <f>IF(INDEX(Historical!$I$7:$I$1452,MATCH(B738,Historical!$B$7:$B$1452,0))=0,"n/a",((INDEX(Historical!$C$7:$C$1452,MATCH(B738,Historical!$B$7:$B$1452,0))/INDEX(Historical!$I$7:$I$1452,MATCH(B738,Historical!$B$7:$B$1452,0)))^(1/5)-1)*100)</f>
        <v>10.384959381787073</v>
      </c>
      <c r="V738" s="802">
        <f>IF(INDEX(Historical!$O$7:$O$1452,MATCH(B738,Historical!$B$7:$B$1452,0))=0,"n/a",((INDEX(Historical!$C$7:$C$1452,MATCH(B738,Historical!$B$7:$B$1452,0))/INDEX(Historical!$O$7:$O$1452,MATCH(B738,Historical!$B$7:$B$1452,0)))^(1/10)-1)*100)</f>
        <v>18.28942825153803</v>
      </c>
      <c r="W738" s="803">
        <f t="shared" si="193"/>
        <v>0.56781213928400198</v>
      </c>
      <c r="X738" s="804">
        <f t="shared" si="194"/>
        <v>3.3499868973506688</v>
      </c>
      <c r="Y738" s="651" t="s">
        <v>813</v>
      </c>
      <c r="Z738" s="745">
        <f t="shared" si="195"/>
        <v>39.19308357348703</v>
      </c>
      <c r="AA738" s="678">
        <f t="shared" si="196"/>
        <v>30.792507204610949</v>
      </c>
      <c r="AB738" s="679">
        <v>3</v>
      </c>
      <c r="AC738" s="959">
        <v>3.47</v>
      </c>
      <c r="AD738" s="959">
        <v>3.08</v>
      </c>
      <c r="AE738" s="959">
        <v>3.46</v>
      </c>
      <c r="AF738" s="959">
        <v>2.9</v>
      </c>
      <c r="AG738" s="959">
        <v>10.100000000000001</v>
      </c>
      <c r="AH738" s="959">
        <v>148.5</v>
      </c>
      <c r="AI738" s="959">
        <v>11.28</v>
      </c>
      <c r="AJ738" s="959">
        <v>3.1</v>
      </c>
      <c r="AK738" s="959">
        <v>10</v>
      </c>
      <c r="AL738" s="969">
        <v>9320</v>
      </c>
      <c r="AM738" s="964">
        <v>0.2</v>
      </c>
      <c r="AN738" s="959">
        <v>0.41</v>
      </c>
      <c r="AO738" s="845">
        <f t="shared" si="197"/>
        <v>-19.134735469056913</v>
      </c>
      <c r="AP738" s="846">
        <f t="shared" si="198"/>
        <v>11.657771735554036</v>
      </c>
      <c r="AQ738" s="680">
        <f t="shared" si="199"/>
        <v>99.218775212212634</v>
      </c>
      <c r="AR738" s="745">
        <f>INDEX(Historical!$C$7:$C$1452,MATCH(B738,Historical!$B$7:$B$1452,0))*IF(AH738="n/a",1.03,IF(AH738&lt;0,1.01,IF(AH738&gt;10,1.1,(1+AH738/100))))</f>
        <v>1.2980000000000003</v>
      </c>
      <c r="AS738" s="678">
        <f t="shared" si="200"/>
        <v>1.4278000000000004</v>
      </c>
      <c r="AT738" s="678">
        <f t="shared" si="204"/>
        <v>1.5705800000000005</v>
      </c>
      <c r="AU738" s="678">
        <f t="shared" si="204"/>
        <v>1.7276380000000007</v>
      </c>
      <c r="AV738" s="678">
        <f t="shared" si="204"/>
        <v>1.9004018000000009</v>
      </c>
      <c r="AW738" s="745">
        <f t="shared" si="201"/>
        <v>7.9244198000000026</v>
      </c>
      <c r="AX738" s="854">
        <f t="shared" si="202"/>
        <v>7.4163966307908309</v>
      </c>
      <c r="AY738" s="1090">
        <v>1.08</v>
      </c>
      <c r="AZ738" s="964">
        <v>28.92</v>
      </c>
      <c r="BA738" s="964">
        <v>-12.18</v>
      </c>
      <c r="BB738" s="964">
        <v>-4.99</v>
      </c>
      <c r="BC738" s="964">
        <v>-0.66</v>
      </c>
      <c r="BE738" s="701">
        <v>2005</v>
      </c>
      <c r="BF738" s="986" t="e">
        <f>#VALUE!</f>
        <v>#VALUE!</v>
      </c>
      <c r="BG738" s="972">
        <v>6.2</v>
      </c>
    </row>
    <row r="739" spans="1:59" ht="11.25" customHeight="1" x14ac:dyDescent="0.2">
      <c r="A739" s="566" t="s">
        <v>1708</v>
      </c>
      <c r="B739" s="651" t="s">
        <v>1709</v>
      </c>
      <c r="C739" s="1080" t="s">
        <v>109</v>
      </c>
      <c r="D739" s="1080" t="s">
        <v>4427</v>
      </c>
      <c r="E739" s="835">
        <v>9</v>
      </c>
      <c r="F739" s="554">
        <v>395</v>
      </c>
      <c r="G739" s="554" t="s">
        <v>38</v>
      </c>
      <c r="H739" s="554" t="s">
        <v>38</v>
      </c>
      <c r="I739" s="966">
        <v>32.799999999999997</v>
      </c>
      <c r="J739" s="745">
        <f t="shared" si="190"/>
        <v>3.0487804878048785</v>
      </c>
      <c r="K739" s="968">
        <v>0.25</v>
      </c>
      <c r="L739" s="679">
        <v>4</v>
      </c>
      <c r="M739" s="736">
        <f t="shared" si="191"/>
        <v>1</v>
      </c>
      <c r="N739" s="644" t="s">
        <v>165</v>
      </c>
      <c r="O739" s="838">
        <v>0.23</v>
      </c>
      <c r="P739" s="958">
        <v>43357</v>
      </c>
      <c r="Q739" s="958">
        <v>43374</v>
      </c>
      <c r="R739" s="736">
        <f t="shared" si="192"/>
        <v>8.6956521739130395</v>
      </c>
      <c r="S739" s="802">
        <f>IF(INDEX(Historical!$D$7:$D$1452,MATCH(B739,Historical!$B$7:$B$1452,0))=0,"n/a",(INDEX(Historical!$C$7:$C$1452,MATCH(B739,Historical!$B$7:$B$1452,0))/INDEX(Historical!$D$7:$D$1452,MATCH(B739,Historical!$B$7:$B$1452,0))-1)*100)</f>
        <v>11.627855056811608</v>
      </c>
      <c r="T739" s="802">
        <f>IF(INDEX(Historical!$F$7:$F$1452,MATCH(B739,Historical!$B$7:$B$1452,0))=0,"n/a",((INDEX(Historical!$C$7:$C$1452,MATCH(B739,Historical!$B$7:$B$1452,0))/INDEX(Historical!$F$7:$F$1452,MATCH(B739,Historical!$B$7:$B$1452,0)))^(1/3)-1)*100)</f>
        <v>10.891823393038823</v>
      </c>
      <c r="U739" s="802">
        <f>IF(INDEX(Historical!$I$7:$I$1452,MATCH(B739,Historical!$B$7:$B$1452,0))=0,"n/a",((INDEX(Historical!$C$7:$C$1452,MATCH(B739,Historical!$B$7:$B$1452,0))/INDEX(Historical!$I$7:$I$1452,MATCH(B739,Historical!$B$7:$B$1452,0)))^(1/5)-1)*100)</f>
        <v>9.2793502614398662</v>
      </c>
      <c r="V739" s="802">
        <f>IF(INDEX(Historical!$O$7:$O$1452,MATCH(B739,Historical!$B$7:$B$1452,0))=0,"n/a",((INDEX(Historical!$C$7:$C$1452,MATCH(B739,Historical!$B$7:$B$1452,0))/INDEX(Historical!$O$7:$O$1452,MATCH(B739,Historical!$B$7:$B$1452,0)))^(1/10)-1)*100)</f>
        <v>6.6556998173038506</v>
      </c>
      <c r="W739" s="803">
        <f t="shared" si="193"/>
        <v>1.3941960298922897</v>
      </c>
      <c r="X739" s="804">
        <f t="shared" si="194"/>
        <v>1.019708819938447</v>
      </c>
      <c r="Y739" s="967" t="s">
        <v>4072</v>
      </c>
      <c r="Z739" s="745">
        <f t="shared" si="195"/>
        <v>44.444444444444443</v>
      </c>
      <c r="AA739" s="678">
        <f t="shared" si="196"/>
        <v>14.577777777777776</v>
      </c>
      <c r="AB739" s="679">
        <v>12</v>
      </c>
      <c r="AC739" s="959">
        <v>2.25</v>
      </c>
      <c r="AD739" s="959">
        <v>1.46</v>
      </c>
      <c r="AE739" s="959">
        <v>6.06</v>
      </c>
      <c r="AF739" s="959">
        <v>2.1</v>
      </c>
      <c r="AG739" s="959">
        <v>13.4</v>
      </c>
      <c r="AH739" s="959">
        <v>6.2</v>
      </c>
      <c r="AI739" s="959">
        <v>3.0300000000000002</v>
      </c>
      <c r="AJ739" s="959">
        <v>9.1</v>
      </c>
      <c r="AK739" s="959">
        <v>10</v>
      </c>
      <c r="AL739" s="969">
        <v>751.12</v>
      </c>
      <c r="AM739" s="964">
        <v>4</v>
      </c>
      <c r="AN739" s="959">
        <v>0</v>
      </c>
      <c r="AO739" s="845">
        <f t="shared" si="197"/>
        <v>-2.2496470285330314</v>
      </c>
      <c r="AP739" s="846">
        <f t="shared" si="198"/>
        <v>12.328130749244744</v>
      </c>
      <c r="AQ739" s="680">
        <f t="shared" si="199"/>
        <v>16.644442327639108</v>
      </c>
      <c r="AR739" s="745">
        <f>INDEX(Historical!$C$7:$C$1452,MATCH(B739,Historical!$B$7:$B$1452,0))*IF(AH739="n/a",1.03,IF(AH739&lt;0,1.01,IF(AH739&gt;10,1.1,(1+AH739/100))))</f>
        <v>0.84960000000000013</v>
      </c>
      <c r="AS739" s="678">
        <f t="shared" si="200"/>
        <v>0.87534288000000016</v>
      </c>
      <c r="AT739" s="678">
        <f t="shared" si="204"/>
        <v>0.96287716800000023</v>
      </c>
      <c r="AU739" s="678">
        <f t="shared" si="204"/>
        <v>1.0591648848000004</v>
      </c>
      <c r="AV739" s="678">
        <f t="shared" si="204"/>
        <v>1.1650813732800005</v>
      </c>
      <c r="AW739" s="745">
        <f t="shared" si="201"/>
        <v>4.9120663060800016</v>
      </c>
      <c r="AX739" s="854">
        <f t="shared" si="202"/>
        <v>14.975811908780495</v>
      </c>
      <c r="AY739" s="1090">
        <v>0.54</v>
      </c>
      <c r="AZ739" s="964">
        <v>17.059999999999999</v>
      </c>
      <c r="BA739" s="964">
        <v>-20</v>
      </c>
      <c r="BB739" s="964">
        <v>5.57</v>
      </c>
      <c r="BC739" s="964">
        <v>-9.17</v>
      </c>
      <c r="BE739" s="701">
        <v>2010</v>
      </c>
      <c r="BF739" s="986" t="e">
        <f>#VALUE!</f>
        <v>#VALUE!</v>
      </c>
      <c r="BG739" s="972">
        <v>1.4000000000000001</v>
      </c>
    </row>
    <row r="740" spans="1:59" ht="11.25" customHeight="1" x14ac:dyDescent="0.2">
      <c r="A740" s="566" t="s">
        <v>349</v>
      </c>
      <c r="B740" s="651" t="s">
        <v>350</v>
      </c>
      <c r="C740" s="1080" t="s">
        <v>155</v>
      </c>
      <c r="D740" s="1080" t="s">
        <v>4412</v>
      </c>
      <c r="E740" s="835">
        <v>26</v>
      </c>
      <c r="F740" s="554">
        <v>114</v>
      </c>
      <c r="G740" s="554" t="s">
        <v>107</v>
      </c>
      <c r="H740" s="554" t="s">
        <v>107</v>
      </c>
      <c r="I740" s="959">
        <v>156.75</v>
      </c>
      <c r="J740" s="745">
        <f t="shared" si="190"/>
        <v>1.3269537480063796</v>
      </c>
      <c r="K740" s="974">
        <v>0.52</v>
      </c>
      <c r="L740" s="679">
        <v>4</v>
      </c>
      <c r="M740" s="736">
        <f t="shared" si="191"/>
        <v>2.08</v>
      </c>
      <c r="N740" s="644" t="s">
        <v>162</v>
      </c>
      <c r="O740" s="839">
        <v>0.47</v>
      </c>
      <c r="P740" s="958">
        <v>43462</v>
      </c>
      <c r="Q740" s="958">
        <v>43496</v>
      </c>
      <c r="R740" s="736">
        <f t="shared" si="192"/>
        <v>10.638297872340436</v>
      </c>
      <c r="S740" s="802">
        <f>IF(INDEX(Historical!$D$7:$D$1452,MATCH(B740,Historical!$B$7:$B$1452,0))=0,"n/a",(INDEX(Historical!$C$7:$C$1452,MATCH(B740,Historical!$B$7:$B$1452,0))/INDEX(Historical!$D$7:$D$1452,MATCH(B740,Historical!$B$7:$B$1452,0))-1)*100)</f>
        <v>11.842105263157897</v>
      </c>
      <c r="T740" s="802">
        <f>IF(INDEX(Historical!$F$7:$F$1452,MATCH(B740,Historical!$B$7:$B$1452,0))=0,"n/a",((INDEX(Historical!$C$7:$C$1452,MATCH(B740,Historical!$B$7:$B$1452,0))/INDEX(Historical!$F$7:$F$1452,MATCH(B740,Historical!$B$7:$B$1452,0)))^(1/3)-1)*100)</f>
        <v>11.693962110071654</v>
      </c>
      <c r="U740" s="802">
        <f>IF(INDEX(Historical!$I$7:$I$1452,MATCH(B740,Historical!$B$7:$B$1452,0))=0,"n/a",((INDEX(Historical!$C$7:$C$1452,MATCH(B740,Historical!$B$7:$B$1452,0))/INDEX(Historical!$I$7:$I$1452,MATCH(B740,Historical!$B$7:$B$1452,0)))^(1/5)-1)*100)</f>
        <v>14.869835499703509</v>
      </c>
      <c r="V740" s="802">
        <f>IF(INDEX(Historical!$O$7:$O$1452,MATCH(B740,Historical!$B$7:$B$1452,0))=0,"n/a",((INDEX(Historical!$C$7:$C$1452,MATCH(B740,Historical!$B$7:$B$1452,0))/INDEX(Historical!$O$7:$O$1452,MATCH(B740,Historical!$B$7:$B$1452,0)))^(1/10)-1)*100)</f>
        <v>22.688151757065533</v>
      </c>
      <c r="W740" s="803">
        <f t="shared" si="193"/>
        <v>0.65540091845836457</v>
      </c>
      <c r="X740" s="804">
        <f t="shared" si="194"/>
        <v>1.9826447332938011</v>
      </c>
      <c r="Y740" s="753"/>
      <c r="Z740" s="745">
        <f t="shared" si="195"/>
        <v>38.095238095238102</v>
      </c>
      <c r="AA740" s="678">
        <f t="shared" si="196"/>
        <v>28.708791208791208</v>
      </c>
      <c r="AB740" s="679">
        <v>12</v>
      </c>
      <c r="AC740" s="959">
        <v>5.46</v>
      </c>
      <c r="AD740" s="959">
        <v>2.77</v>
      </c>
      <c r="AE740" s="959">
        <v>4.59</v>
      </c>
      <c r="AF740" s="959">
        <v>5.95</v>
      </c>
      <c r="AG740" s="959">
        <v>12.8</v>
      </c>
      <c r="AH740" s="959">
        <v>12</v>
      </c>
      <c r="AI740" s="959">
        <v>9.91</v>
      </c>
      <c r="AJ740" s="959">
        <v>7.5</v>
      </c>
      <c r="AK740" s="959">
        <v>10.34</v>
      </c>
      <c r="AL740" s="969">
        <v>60970</v>
      </c>
      <c r="AM740" s="964">
        <v>0.1</v>
      </c>
      <c r="AN740" s="959">
        <v>0.73</v>
      </c>
      <c r="AO740" s="845">
        <f t="shared" si="197"/>
        <v>-12.512001961081321</v>
      </c>
      <c r="AP740" s="846">
        <f t="shared" si="198"/>
        <v>16.196789247709887</v>
      </c>
      <c r="AQ740" s="680">
        <f t="shared" si="199"/>
        <v>175.53367020893006</v>
      </c>
      <c r="AR740" s="745">
        <f>INDEX(Historical!$C$7:$C$1452,MATCH(B740,Historical!$B$7:$B$1452,0))*IF(AH740="n/a",1.03,IF(AH740&lt;0,1.01,IF(AH740&gt;10,1.1,(1+AH740/100))))</f>
        <v>1.87</v>
      </c>
      <c r="AS740" s="678">
        <f t="shared" si="200"/>
        <v>2.0553170000000001</v>
      </c>
      <c r="AT740" s="678">
        <f t="shared" si="204"/>
        <v>2.2608487000000004</v>
      </c>
      <c r="AU740" s="678">
        <f t="shared" si="204"/>
        <v>2.4869335700000006</v>
      </c>
      <c r="AV740" s="678">
        <f t="shared" si="204"/>
        <v>2.7356269270000007</v>
      </c>
      <c r="AW740" s="745">
        <f t="shared" si="201"/>
        <v>11.408726197000002</v>
      </c>
      <c r="AX740" s="854">
        <f t="shared" si="202"/>
        <v>7.2782942245614048</v>
      </c>
      <c r="AY740" s="1090">
        <v>0.81</v>
      </c>
      <c r="AZ740" s="964">
        <v>8.2900000000000009</v>
      </c>
      <c r="BA740" s="964">
        <v>-12.839999999999998</v>
      </c>
      <c r="BB740" s="964">
        <v>-5.52</v>
      </c>
      <c r="BC740" s="964">
        <v>-6.94</v>
      </c>
      <c r="BE740" s="701">
        <v>1994</v>
      </c>
      <c r="BF740" s="986" t="e">
        <f>#VALUE!</f>
        <v>#VALUE!</v>
      </c>
      <c r="BG740" s="972">
        <v>5.6000000000000005</v>
      </c>
    </row>
    <row r="741" spans="1:59" ht="11.25" customHeight="1" x14ac:dyDescent="0.2">
      <c r="A741" s="667" t="s">
        <v>4086</v>
      </c>
      <c r="B741" s="651" t="s">
        <v>4087</v>
      </c>
      <c r="C741" s="1080" t="s">
        <v>109</v>
      </c>
      <c r="D741" s="1080" t="s">
        <v>4419</v>
      </c>
      <c r="E741" s="835">
        <v>5</v>
      </c>
      <c r="F741" s="554">
        <v>858</v>
      </c>
      <c r="G741" s="554" t="s">
        <v>107</v>
      </c>
      <c r="H741" s="554" t="s">
        <v>107</v>
      </c>
      <c r="I741" s="966">
        <v>19.8</v>
      </c>
      <c r="J741" s="745">
        <f t="shared" si="190"/>
        <v>3.0303030303030298</v>
      </c>
      <c r="K741" s="968">
        <v>0.15</v>
      </c>
      <c r="L741" s="679">
        <v>4</v>
      </c>
      <c r="M741" s="736">
        <f t="shared" si="191"/>
        <v>0.6</v>
      </c>
      <c r="N741" s="644" t="s">
        <v>150</v>
      </c>
      <c r="O741" s="838">
        <v>0.14000000000000001</v>
      </c>
      <c r="P741" s="958">
        <v>43418</v>
      </c>
      <c r="Q741" s="958">
        <v>43448</v>
      </c>
      <c r="R741" s="736">
        <f t="shared" si="192"/>
        <v>7.1428571428571281</v>
      </c>
      <c r="S741" s="802">
        <f>IF(INDEX(Historical!$D$7:$D$1452,MATCH(B741,Historical!$B$7:$B$1452,0))=0,"n/a",(INDEX(Historical!$C$7:$C$1452,MATCH(B741,Historical!$B$7:$B$1452,0))/INDEX(Historical!$D$7:$D$1452,MATCH(B741,Historical!$B$7:$B$1452,0))-1)*100)</f>
        <v>14.285714285714279</v>
      </c>
      <c r="T741" s="802">
        <f>IF(INDEX(Historical!$F$7:$F$1452,MATCH(B741,Historical!$B$7:$B$1452,0))=0,"n/a",((INDEX(Historical!$C$7:$C$1452,MATCH(B741,Historical!$B$7:$B$1452,0))/INDEX(Historical!$F$7:$F$1452,MATCH(B741,Historical!$B$7:$B$1452,0)))^(1/3)-1)*100)</f>
        <v>74.716092947259767</v>
      </c>
      <c r="U741" s="802" t="str">
        <f>IF(INDEX(Historical!$I$7:$I$1452,MATCH(B741,Historical!$B$7:$B$1452,0))=0,"n/a",((INDEX(Historical!$C$7:$C$1452,MATCH(B741,Historical!$B$7:$B$1452,0))/INDEX(Historical!$I$7:$I$1452,MATCH(B741,Historical!$B$7:$B$1452,0)))^(1/5)-1)*100)</f>
        <v>n/a</v>
      </c>
      <c r="V741" s="802">
        <f>IF(INDEX(Historical!$O$7:$O$1452,MATCH(B741,Historical!$B$7:$B$1452,0))=0,"n/a",((INDEX(Historical!$C$7:$C$1452,MATCH(B741,Historical!$B$7:$B$1452,0))/INDEX(Historical!$O$7:$O$1452,MATCH(B741,Historical!$B$7:$B$1452,0)))^(1/10)-1)*100)</f>
        <v>0</v>
      </c>
      <c r="W741" s="803" t="str">
        <f t="shared" si="193"/>
        <v>n/a</v>
      </c>
      <c r="X741" s="804" t="str">
        <f t="shared" si="194"/>
        <v>n/a</v>
      </c>
      <c r="Y741" s="967" t="s">
        <v>4072</v>
      </c>
      <c r="Z741" s="745" t="str">
        <f t="shared" si="195"/>
        <v>n/a</v>
      </c>
      <c r="AA741" s="678" t="str">
        <f t="shared" si="196"/>
        <v>n/a</v>
      </c>
      <c r="AB741" s="679">
        <v>12</v>
      </c>
      <c r="AC741" s="959" t="s">
        <v>138</v>
      </c>
      <c r="AD741" s="959" t="s">
        <v>138</v>
      </c>
      <c r="AE741" s="959" t="s">
        <v>138</v>
      </c>
      <c r="AF741" s="959" t="s">
        <v>138</v>
      </c>
      <c r="AG741" s="959" t="s">
        <v>138</v>
      </c>
      <c r="AH741" s="959" t="s">
        <v>138</v>
      </c>
      <c r="AI741" s="959" t="s">
        <v>138</v>
      </c>
      <c r="AJ741" s="959" t="s">
        <v>138</v>
      </c>
      <c r="AK741" s="959" t="s">
        <v>138</v>
      </c>
      <c r="AL741" s="969" t="s">
        <v>138</v>
      </c>
      <c r="AM741" s="964" t="s">
        <v>138</v>
      </c>
      <c r="AN741" s="959" t="s">
        <v>138</v>
      </c>
      <c r="AO741" s="845" t="str">
        <f t="shared" si="197"/>
        <v>n/a</v>
      </c>
      <c r="AP741" s="846" t="str">
        <f t="shared" si="198"/>
        <v>n/a</v>
      </c>
      <c r="AQ741" s="680" t="str">
        <f t="shared" si="199"/>
        <v>n/a</v>
      </c>
      <c r="AR741" s="745">
        <f>INDEX(Historical!$C$7:$C$1452,MATCH(B741,Historical!$B$7:$B$1452,0))*IF(AH741="n/a",1.03,IF(AH741&lt;0,1.01,IF(AH741&gt;10,1.1,(1+AH741/100))))</f>
        <v>0.49440000000000001</v>
      </c>
      <c r="AS741" s="678">
        <f t="shared" si="200"/>
        <v>0.50923200000000002</v>
      </c>
      <c r="AT741" s="678">
        <f t="shared" si="204"/>
        <v>0.52450896000000002</v>
      </c>
      <c r="AU741" s="678">
        <f t="shared" si="204"/>
        <v>0.5402442288</v>
      </c>
      <c r="AV741" s="678">
        <f t="shared" si="204"/>
        <v>0.55645155566400006</v>
      </c>
      <c r="AW741" s="745">
        <f t="shared" si="201"/>
        <v>2.6248367444639999</v>
      </c>
      <c r="AX741" s="854">
        <f t="shared" si="202"/>
        <v>13.256751234666666</v>
      </c>
      <c r="AY741" s="1090" t="s">
        <v>138</v>
      </c>
      <c r="AZ741" s="964" t="s">
        <v>138</v>
      </c>
      <c r="BA741" s="964" t="s">
        <v>138</v>
      </c>
      <c r="BB741" s="964" t="s">
        <v>138</v>
      </c>
      <c r="BC741" s="964" t="s">
        <v>138</v>
      </c>
      <c r="BD741" s="1006" t="s">
        <v>4351</v>
      </c>
      <c r="BE741" s="701">
        <v>2014</v>
      </c>
      <c r="BF741" s="986" t="e">
        <f>#VALUE!</f>
        <v>#VALUE!</v>
      </c>
      <c r="BG741" s="972" t="s">
        <v>138</v>
      </c>
    </row>
    <row r="742" spans="1:59" ht="11.25" customHeight="1" x14ac:dyDescent="0.2">
      <c r="A742" s="645" t="s">
        <v>3959</v>
      </c>
      <c r="B742" s="651" t="s">
        <v>3960</v>
      </c>
      <c r="C742" s="1080" t="s">
        <v>4407</v>
      </c>
      <c r="D742" s="1080" t="s">
        <v>4408</v>
      </c>
      <c r="E742" s="835">
        <v>5</v>
      </c>
      <c r="F742" s="554">
        <v>782</v>
      </c>
      <c r="G742" s="554" t="s">
        <v>107</v>
      </c>
      <c r="H742" s="554" t="s">
        <v>107</v>
      </c>
      <c r="I742" s="966">
        <v>9.73</v>
      </c>
      <c r="J742" s="745">
        <f t="shared" si="190"/>
        <v>7.3997944501541628</v>
      </c>
      <c r="K742" s="968">
        <v>0.18</v>
      </c>
      <c r="L742" s="679">
        <v>4</v>
      </c>
      <c r="M742" s="736">
        <f t="shared" si="191"/>
        <v>0.72</v>
      </c>
      <c r="N742" s="644" t="s">
        <v>520</v>
      </c>
      <c r="O742" s="838">
        <v>0.17</v>
      </c>
      <c r="P742" s="695">
        <v>43146</v>
      </c>
      <c r="Q742" s="695">
        <v>43159</v>
      </c>
      <c r="R742" s="736">
        <f t="shared" si="192"/>
        <v>5.8823529411764595</v>
      </c>
      <c r="S742" s="802">
        <f>IF(INDEX(Historical!$D$7:$D$1452,MATCH(B742,Historical!$B$7:$B$1452,0))=0,"n/a",(INDEX(Historical!$C$7:$C$1452,MATCH(B742,Historical!$B$7:$B$1452,0))/INDEX(Historical!$D$7:$D$1452,MATCH(B742,Historical!$B$7:$B$1452,0))-1)*100)</f>
        <v>23.394495412844019</v>
      </c>
      <c r="T742" s="802">
        <f>IF(INDEX(Historical!$F$7:$F$1452,MATCH(B742,Historical!$B$7:$B$1452,0))=0,"n/a",((INDEX(Historical!$C$7:$C$1452,MATCH(B742,Historical!$B$7:$B$1452,0))/INDEX(Historical!$F$7:$F$1452,MATCH(B742,Historical!$B$7:$B$1452,0)))^(1/3)-1)*100)</f>
        <v>13.495371912152843</v>
      </c>
      <c r="U742" s="802">
        <f>IF(INDEX(Historical!$I$7:$I$1452,MATCH(B742,Historical!$B$7:$B$1452,0))=0,"n/a",((INDEX(Historical!$C$7:$C$1452,MATCH(B742,Historical!$B$7:$B$1452,0))/INDEX(Historical!$I$7:$I$1452,MATCH(B742,Historical!$B$7:$B$1452,0)))^(1/5)-1)*100)</f>
        <v>8.366726603058483</v>
      </c>
      <c r="V742" s="802" t="str">
        <f>IF(INDEX(Historical!$O$7:$O$1452,MATCH(B742,Historical!$B$7:$B$1452,0))=0,"n/a",((INDEX(Historical!$C$7:$C$1452,MATCH(B742,Historical!$B$7:$B$1452,0))/INDEX(Historical!$O$7:$O$1452,MATCH(B742,Historical!$B$7:$B$1452,0)))^(1/10)-1)*100)</f>
        <v>n/a</v>
      </c>
      <c r="W742" s="803" t="str">
        <f t="shared" si="193"/>
        <v>n/a</v>
      </c>
      <c r="X742" s="804">
        <f t="shared" si="194"/>
        <v>0.22735670117006748</v>
      </c>
      <c r="Y742" s="967"/>
      <c r="Z742" s="745">
        <f t="shared" si="195"/>
        <v>104.34782608695652</v>
      </c>
      <c r="AA742" s="678">
        <f t="shared" si="196"/>
        <v>14.10144927536232</v>
      </c>
      <c r="AB742" s="679">
        <v>12</v>
      </c>
      <c r="AC742" s="959">
        <v>0.69</v>
      </c>
      <c r="AD742" s="959" t="s">
        <v>138</v>
      </c>
      <c r="AE742" s="959">
        <v>1.84</v>
      </c>
      <c r="AF742" s="959">
        <v>0.83</v>
      </c>
      <c r="AG742" s="959">
        <v>5.7</v>
      </c>
      <c r="AH742" s="961">
        <v>-20.100000000000001</v>
      </c>
      <c r="AI742" s="961">
        <v>-60</v>
      </c>
      <c r="AJ742" s="959">
        <v>36.799999999999997</v>
      </c>
      <c r="AK742" s="959" t="s">
        <v>138</v>
      </c>
      <c r="AL742" s="969">
        <v>1040</v>
      </c>
      <c r="AM742" s="964">
        <v>1.0999999999999999</v>
      </c>
      <c r="AN742" s="961">
        <v>0.8</v>
      </c>
      <c r="AO742" s="845">
        <f t="shared" si="197"/>
        <v>1.6650717778503257</v>
      </c>
      <c r="AP742" s="846">
        <f t="shared" si="198"/>
        <v>15.766521053212646</v>
      </c>
      <c r="AQ742" s="680">
        <f t="shared" si="199"/>
        <v>-27.876023716717945</v>
      </c>
      <c r="AR742" s="745">
        <f>INDEX(Historical!$C$7:$C$1452,MATCH(B742,Historical!$B$7:$B$1452,0))*IF(AH742="n/a",1.03,IF(AH742&lt;0,1.01,IF(AH742&gt;10,1.1,(1+AH742/100))))</f>
        <v>0.67922499999999997</v>
      </c>
      <c r="AS742" s="678">
        <f t="shared" si="200"/>
        <v>0.68601725000000002</v>
      </c>
      <c r="AT742" s="678">
        <f t="shared" si="204"/>
        <v>0.70659776750000003</v>
      </c>
      <c r="AU742" s="678">
        <f t="shared" si="204"/>
        <v>0.72779570052500009</v>
      </c>
      <c r="AV742" s="678">
        <f t="shared" si="204"/>
        <v>0.74962957154075016</v>
      </c>
      <c r="AW742" s="745">
        <f t="shared" si="201"/>
        <v>3.5492652895657502</v>
      </c>
      <c r="AX742" s="854">
        <f t="shared" si="202"/>
        <v>36.477546655352008</v>
      </c>
      <c r="AY742" s="1090">
        <v>1.25</v>
      </c>
      <c r="AZ742" s="964">
        <v>4.74</v>
      </c>
      <c r="BA742" s="964">
        <v>-39.75</v>
      </c>
      <c r="BB742" s="964">
        <v>-11.379999999999999</v>
      </c>
      <c r="BC742" s="964">
        <v>-26.479999999999997</v>
      </c>
      <c r="BE742" s="701">
        <v>2014</v>
      </c>
      <c r="BF742" s="986" t="e">
        <f>#VALUE!</f>
        <v>#VALUE!</v>
      </c>
      <c r="BG742" s="972">
        <v>3.1</v>
      </c>
    </row>
    <row r="743" spans="1:59" s="882" customFormat="1" ht="11.25" customHeight="1" x14ac:dyDescent="0.2">
      <c r="A743" s="740" t="s">
        <v>1714</v>
      </c>
      <c r="B743" s="890" t="s">
        <v>1715</v>
      </c>
      <c r="C743" s="1080" t="s">
        <v>109</v>
      </c>
      <c r="D743" s="1080" t="s">
        <v>4427</v>
      </c>
      <c r="E743" s="862">
        <v>8</v>
      </c>
      <c r="F743" s="554">
        <v>529</v>
      </c>
      <c r="G743" s="1179" t="s">
        <v>38</v>
      </c>
      <c r="H743" s="1179" t="s">
        <v>38</v>
      </c>
      <c r="I743" s="863">
        <v>50.44</v>
      </c>
      <c r="J743" s="864">
        <f t="shared" si="190"/>
        <v>3.9651070578905636</v>
      </c>
      <c r="K743" s="865">
        <v>0.5</v>
      </c>
      <c r="L743" s="866">
        <v>4</v>
      </c>
      <c r="M743" s="867">
        <f t="shared" si="191"/>
        <v>2</v>
      </c>
      <c r="N743" s="868" t="s">
        <v>150</v>
      </c>
      <c r="O743" s="869">
        <v>0.4</v>
      </c>
      <c r="P743" s="870">
        <v>43342</v>
      </c>
      <c r="Q743" s="870">
        <v>43360</v>
      </c>
      <c r="R743" s="867">
        <f t="shared" si="192"/>
        <v>24.999999999999993</v>
      </c>
      <c r="S743" s="802">
        <f>IF(INDEX(Historical!$D$7:$D$1452,MATCH(B743,Historical!$B$7:$B$1452,0))=0,"n/a",(INDEX(Historical!$C$7:$C$1452,MATCH(B743,Historical!$B$7:$B$1452,0))/INDEX(Historical!$D$7:$D$1452,MATCH(B743,Historical!$B$7:$B$1452,0))-1)*100)</f>
        <v>29.411764705882359</v>
      </c>
      <c r="T743" s="802">
        <f>IF(INDEX(Historical!$F$7:$F$1452,MATCH(B743,Historical!$B$7:$B$1452,0))=0,"n/a",((INDEX(Historical!$C$7:$C$1452,MATCH(B743,Historical!$B$7:$B$1452,0))/INDEX(Historical!$F$7:$F$1452,MATCH(B743,Historical!$B$7:$B$1452,0)))^(1/3)-1)*100)</f>
        <v>23.545035086408795</v>
      </c>
      <c r="U743" s="802">
        <f>IF(INDEX(Historical!$I$7:$I$1452,MATCH(B743,Historical!$B$7:$B$1452,0))=0,"n/a",((INDEX(Historical!$C$7:$C$1452,MATCH(B743,Historical!$B$7:$B$1452,0))/INDEX(Historical!$I$7:$I$1452,MATCH(B743,Historical!$B$7:$B$1452,0)))^(1/5)-1)*100)</f>
        <v>45.850790433421928</v>
      </c>
      <c r="V743" s="802">
        <f>IF(INDEX(Historical!$O$7:$O$1452,MATCH(B743,Historical!$B$7:$B$1452,0))=0,"n/a",((INDEX(Historical!$C$7:$C$1452,MATCH(B743,Historical!$B$7:$B$1452,0))/INDEX(Historical!$O$7:$O$1452,MATCH(B743,Historical!$B$7:$B$1452,0)))^(1/10)-1)*100)</f>
        <v>-7.6325172869397555</v>
      </c>
      <c r="W743" s="871" t="str">
        <f t="shared" si="193"/>
        <v>n/a</v>
      </c>
      <c r="X743" s="872">
        <f t="shared" si="194"/>
        <v>32.750564595301377</v>
      </c>
      <c r="Y743" s="887"/>
      <c r="Z743" s="864">
        <f t="shared" si="195"/>
        <v>39.447731755424059</v>
      </c>
      <c r="AA743" s="874">
        <f t="shared" si="196"/>
        <v>9.9487179487179471</v>
      </c>
      <c r="AB743" s="866">
        <v>12</v>
      </c>
      <c r="AC743" s="875">
        <v>5.07</v>
      </c>
      <c r="AD743" s="875">
        <v>0.72</v>
      </c>
      <c r="AE743" s="875">
        <v>3.4</v>
      </c>
      <c r="AF743" s="875">
        <v>1.05</v>
      </c>
      <c r="AG743" s="875">
        <v>12.3</v>
      </c>
      <c r="AH743" s="875">
        <v>7.1</v>
      </c>
      <c r="AI743" s="875">
        <v>2.5499999999999998</v>
      </c>
      <c r="AJ743" s="875">
        <v>1.4000000000000001</v>
      </c>
      <c r="AK743" s="875">
        <v>13.889999999999999</v>
      </c>
      <c r="AL743" s="876">
        <v>23430</v>
      </c>
      <c r="AM743" s="877">
        <v>0.35000000000000003</v>
      </c>
      <c r="AN743" s="875">
        <v>0.65</v>
      </c>
      <c r="AO743" s="878">
        <f t="shared" si="197"/>
        <v>39.867179542594542</v>
      </c>
      <c r="AP743" s="879">
        <f t="shared" si="198"/>
        <v>49.815897491312491</v>
      </c>
      <c r="AQ743" s="880">
        <f t="shared" si="199"/>
        <v>-31.862381588911958</v>
      </c>
      <c r="AR743" s="745">
        <f>INDEX(Historical!$C$7:$C$1452,MATCH(B743,Historical!$B$7:$B$1452,0))*IF(AH743="n/a",1.03,IF(AH743&lt;0,1.01,IF(AH743&gt;10,1.1,(1+AH743/100))))</f>
        <v>1.4137200000000001</v>
      </c>
      <c r="AS743" s="874">
        <f t="shared" si="200"/>
        <v>1.4497698600000002</v>
      </c>
      <c r="AT743" s="874">
        <f t="shared" si="204"/>
        <v>1.5947468460000003</v>
      </c>
      <c r="AU743" s="874">
        <f t="shared" si="204"/>
        <v>1.7542215306000004</v>
      </c>
      <c r="AV743" s="874">
        <f t="shared" si="204"/>
        <v>1.9296436836600006</v>
      </c>
      <c r="AW743" s="864">
        <f t="shared" si="201"/>
        <v>8.1421019202600018</v>
      </c>
      <c r="AX743" s="881">
        <f t="shared" si="202"/>
        <v>16.142152895043623</v>
      </c>
      <c r="AY743" s="1091">
        <v>1.39</v>
      </c>
      <c r="AZ743" s="877">
        <v>9.5299999999999994</v>
      </c>
      <c r="BA743" s="877">
        <v>-32.82</v>
      </c>
      <c r="BB743" s="877">
        <v>-14.219999999999999</v>
      </c>
      <c r="BC743" s="877">
        <v>-24.29</v>
      </c>
      <c r="BD743" s="1007"/>
      <c r="BE743" s="701">
        <v>2011</v>
      </c>
      <c r="BF743" s="986" t="e">
        <f>#VALUE!</f>
        <v>#VALUE!</v>
      </c>
      <c r="BG743" s="938">
        <v>1.3</v>
      </c>
    </row>
    <row r="744" spans="1:59" ht="11.25" customHeight="1" x14ac:dyDescent="0.2">
      <c r="A744" s="667" t="s">
        <v>4337</v>
      </c>
      <c r="B744" s="651" t="s">
        <v>4294</v>
      </c>
      <c r="C744" s="1080" t="s">
        <v>248</v>
      </c>
      <c r="D744" s="1080" t="s">
        <v>4446</v>
      </c>
      <c r="E744" s="835">
        <v>5</v>
      </c>
      <c r="F744" s="554">
        <v>834</v>
      </c>
      <c r="G744" s="554" t="s">
        <v>107</v>
      </c>
      <c r="H744" s="554" t="s">
        <v>107</v>
      </c>
      <c r="I744" s="966">
        <v>17.649999999999999</v>
      </c>
      <c r="J744" s="745">
        <f t="shared" si="190"/>
        <v>2.2662889518413603</v>
      </c>
      <c r="K744" s="968">
        <v>0.1</v>
      </c>
      <c r="L744" s="679">
        <v>4</v>
      </c>
      <c r="M744" s="736">
        <f t="shared" si="191"/>
        <v>0.4</v>
      </c>
      <c r="N744" s="644" t="s">
        <v>520</v>
      </c>
      <c r="O744" s="838">
        <v>9.5000000000000001E-2</v>
      </c>
      <c r="P744" s="958">
        <v>43326</v>
      </c>
      <c r="Q744" s="958">
        <v>43341</v>
      </c>
      <c r="R744" s="736">
        <f t="shared" si="192"/>
        <v>5.2631578947368469</v>
      </c>
      <c r="S744" s="802">
        <f>IF(INDEX(Historical!$D$7:$D$1452,MATCH(B744,Historical!$B$7:$B$1452,0))=0,"n/a",(INDEX(Historical!$C$7:$C$1452,MATCH(B744,Historical!$B$7:$B$1452,0))/INDEX(Historical!$D$7:$D$1452,MATCH(B744,Historical!$B$7:$B$1452,0))-1)*100)</f>
        <v>7.3529411764705843</v>
      </c>
      <c r="T744" s="802">
        <f>IF(INDEX(Historical!$F$7:$F$1452,MATCH(B744,Historical!$B$7:$B$1452,0))=0,"n/a",((INDEX(Historical!$C$7:$C$1452,MATCH(B744,Historical!$B$7:$B$1452,0))/INDEX(Historical!$F$7:$F$1452,MATCH(B744,Historical!$B$7:$B$1452,0)))^(1/3)-1)*100)</f>
        <v>8.5965432728004831</v>
      </c>
      <c r="U744" s="802">
        <f>IF(INDEX(Historical!$I$7:$I$1452,MATCH(B744,Historical!$B$7:$B$1452,0))=0,"n/a",((INDEX(Historical!$C$7:$C$1452,MATCH(B744,Historical!$B$7:$B$1452,0))/INDEX(Historical!$I$7:$I$1452,MATCH(B744,Historical!$B$7:$B$1452,0)))^(1/5)-1)*100)</f>
        <v>6.2149918355790978</v>
      </c>
      <c r="V744" s="802">
        <f>IF(INDEX(Historical!$O$7:$O$1452,MATCH(B744,Historical!$B$7:$B$1452,0))=0,"n/a",((INDEX(Historical!$C$7:$C$1452,MATCH(B744,Historical!$B$7:$B$1452,0))/INDEX(Historical!$O$7:$O$1452,MATCH(B744,Historical!$B$7:$B$1452,0)))^(1/10)-1)*100)</f>
        <v>3.0606577873337093</v>
      </c>
      <c r="W744" s="803">
        <f t="shared" si="193"/>
        <v>2.0306065778733418</v>
      </c>
      <c r="X744" s="804">
        <f t="shared" si="194"/>
        <v>0.16101015118080564</v>
      </c>
      <c r="Y744" s="756"/>
      <c r="Z744" s="745">
        <f t="shared" si="195"/>
        <v>33.613445378151262</v>
      </c>
      <c r="AA744" s="678">
        <f t="shared" si="196"/>
        <v>14.831932773109243</v>
      </c>
      <c r="AB744" s="679">
        <v>12</v>
      </c>
      <c r="AC744" s="959">
        <v>1.19</v>
      </c>
      <c r="AD744" s="959" t="s">
        <v>138</v>
      </c>
      <c r="AE744" s="959">
        <v>0.84</v>
      </c>
      <c r="AF744" s="959">
        <v>1.76</v>
      </c>
      <c r="AG744" s="959">
        <v>10.199999999999999</v>
      </c>
      <c r="AH744" s="959">
        <v>28.299999999999997</v>
      </c>
      <c r="AI744" s="959">
        <v>30.7</v>
      </c>
      <c r="AJ744" s="959">
        <v>38.6</v>
      </c>
      <c r="AK744" s="959" t="s">
        <v>138</v>
      </c>
      <c r="AL744" s="969">
        <v>271.10000000000002</v>
      </c>
      <c r="AM744" s="964">
        <v>1.0999999999999999</v>
      </c>
      <c r="AN744" s="959">
        <v>0.78</v>
      </c>
      <c r="AO744" s="845">
        <f t="shared" si="197"/>
        <v>-6.3506519856887849</v>
      </c>
      <c r="AP744" s="846">
        <f t="shared" si="198"/>
        <v>8.4812807874204577</v>
      </c>
      <c r="AQ744" s="680">
        <f t="shared" si="199"/>
        <v>7.7119650439639864</v>
      </c>
      <c r="AR744" s="745">
        <f>INDEX(Historical!$C$7:$C$1452,MATCH(B744,Historical!$B$7:$B$1452,0))*IF(AH744="n/a",1.03,IF(AH744&lt;0,1.01,IF(AH744&gt;10,1.1,(1+AH744/100))))</f>
        <v>0.40150000000000002</v>
      </c>
      <c r="AS744" s="678">
        <f t="shared" si="200"/>
        <v>0.44165000000000004</v>
      </c>
      <c r="AT744" s="678">
        <f t="shared" si="204"/>
        <v>0.45489950000000007</v>
      </c>
      <c r="AU744" s="678">
        <f t="shared" si="204"/>
        <v>0.46854648500000007</v>
      </c>
      <c r="AV744" s="678">
        <f t="shared" si="204"/>
        <v>0.48260287955000009</v>
      </c>
      <c r="AW744" s="745">
        <f t="shared" si="201"/>
        <v>2.2491988645500003</v>
      </c>
      <c r="AX744" s="854">
        <f t="shared" si="202"/>
        <v>12.743336343059491</v>
      </c>
      <c r="AY744" s="1090">
        <v>0.08</v>
      </c>
      <c r="AZ744" s="964">
        <v>15.36</v>
      </c>
      <c r="BA744" s="964">
        <v>-38.049999999999997</v>
      </c>
      <c r="BB744" s="964">
        <v>-1.9300000000000002</v>
      </c>
      <c r="BC744" s="964">
        <v>-16.059999999999999</v>
      </c>
      <c r="BE744" s="701">
        <v>2014</v>
      </c>
      <c r="BF744" s="986" t="e">
        <f>#VALUE!</f>
        <v>#VALUE!</v>
      </c>
      <c r="BG744" s="972">
        <v>5.0999999999999996</v>
      </c>
    </row>
    <row r="745" spans="1:59" ht="11.25" customHeight="1" x14ac:dyDescent="0.2">
      <c r="A745" s="645" t="s">
        <v>4046</v>
      </c>
      <c r="B745" s="651" t="s">
        <v>3962</v>
      </c>
      <c r="C745" s="1080" t="s">
        <v>4277</v>
      </c>
      <c r="D745" s="1080" t="s">
        <v>4426</v>
      </c>
      <c r="E745" s="835">
        <v>5</v>
      </c>
      <c r="F745" s="554">
        <v>776</v>
      </c>
      <c r="G745" s="554" t="s">
        <v>107</v>
      </c>
      <c r="H745" s="554" t="s">
        <v>107</v>
      </c>
      <c r="I745" s="966">
        <v>80.84</v>
      </c>
      <c r="J745" s="745">
        <f t="shared" si="190"/>
        <v>1.7318159327065807</v>
      </c>
      <c r="K745" s="968">
        <v>0.35</v>
      </c>
      <c r="L745" s="679">
        <v>4</v>
      </c>
      <c r="M745" s="736">
        <f t="shared" si="191"/>
        <v>1.4</v>
      </c>
      <c r="N745" s="644" t="s">
        <v>162</v>
      </c>
      <c r="O745" s="838">
        <v>0.3</v>
      </c>
      <c r="P745" s="695">
        <v>43118</v>
      </c>
      <c r="Q745" s="695">
        <v>43131</v>
      </c>
      <c r="R745" s="736">
        <f t="shared" si="192"/>
        <v>16.666666666666664</v>
      </c>
      <c r="S745" s="802">
        <f>IF(INDEX(Historical!$D$7:$D$1452,MATCH(B745,Historical!$B$7:$B$1452,0))=0,"n/a",(INDEX(Historical!$C$7:$C$1452,MATCH(B745,Historical!$B$7:$B$1452,0))/INDEX(Historical!$D$7:$D$1452,MATCH(B745,Historical!$B$7:$B$1452,0))-1)*100)</f>
        <v>23.529411764705888</v>
      </c>
      <c r="T745" s="802">
        <f>IF(INDEX(Historical!$F$7:$F$1452,MATCH(B745,Historical!$B$7:$B$1452,0))=0,"n/a",((INDEX(Historical!$C$7:$C$1452,MATCH(B745,Historical!$B$7:$B$1452,0))/INDEX(Historical!$F$7:$F$1452,MATCH(B745,Historical!$B$7:$B$1452,0)))^(1/3)-1)*100)</f>
        <v>103.27927136297066</v>
      </c>
      <c r="U745" s="802" t="str">
        <f>IF(INDEX(Historical!$I$7:$I$1452,MATCH(B745,Historical!$B$7:$B$1452,0))=0,"n/a",((INDEX(Historical!$C$7:$C$1452,MATCH(B745,Historical!$B$7:$B$1452,0))/INDEX(Historical!$I$7:$I$1452,MATCH(B745,Historical!$B$7:$B$1452,0)))^(1/5)-1)*100)</f>
        <v>n/a</v>
      </c>
      <c r="V745" s="802" t="str">
        <f>IF(INDEX(Historical!$O$7:$O$1452,MATCH(B745,Historical!$B$7:$B$1452,0))=0,"n/a",((INDEX(Historical!$C$7:$C$1452,MATCH(B745,Historical!$B$7:$B$1452,0))/INDEX(Historical!$O$7:$O$1452,MATCH(B745,Historical!$B$7:$B$1452,0)))^(1/10)-1)*100)</f>
        <v>n/a</v>
      </c>
      <c r="W745" s="803" t="str">
        <f t="shared" si="193"/>
        <v>n/a</v>
      </c>
      <c r="X745" s="804" t="str">
        <f t="shared" si="194"/>
        <v>n/a</v>
      </c>
      <c r="Y745" s="756"/>
      <c r="Z745" s="745">
        <f t="shared" si="195"/>
        <v>18.469656992084431</v>
      </c>
      <c r="AA745" s="678">
        <f t="shared" si="196"/>
        <v>10.664907651715041</v>
      </c>
      <c r="AB745" s="679">
        <v>11</v>
      </c>
      <c r="AC745" s="959">
        <v>7.58</v>
      </c>
      <c r="AD745" s="959">
        <v>0.95</v>
      </c>
      <c r="AE745" s="959">
        <v>0.22</v>
      </c>
      <c r="AF745" s="959">
        <v>1.36</v>
      </c>
      <c r="AG745" s="959">
        <v>9.1</v>
      </c>
      <c r="AH745" s="959">
        <v>27.6</v>
      </c>
      <c r="AI745" s="959">
        <v>13.459999999999999</v>
      </c>
      <c r="AJ745" s="959">
        <v>13.5</v>
      </c>
      <c r="AK745" s="959">
        <v>11.25</v>
      </c>
      <c r="AL745" s="969">
        <v>4250</v>
      </c>
      <c r="AM745" s="964">
        <v>11.3</v>
      </c>
      <c r="AN745" s="959">
        <v>0.78</v>
      </c>
      <c r="AO745" s="845" t="str">
        <f t="shared" si="197"/>
        <v>n/a</v>
      </c>
      <c r="AP745" s="846" t="str">
        <f t="shared" si="198"/>
        <v>n/a</v>
      </c>
      <c r="AQ745" s="680">
        <f t="shared" si="199"/>
        <v>-19.710871342427684</v>
      </c>
      <c r="AR745" s="745">
        <f>INDEX(Historical!$C$7:$C$1452,MATCH(B745,Historical!$B$7:$B$1452,0))*IF(AH745="n/a",1.03,IF(AH745&lt;0,1.01,IF(AH745&gt;10,1.1,(1+AH745/100))))</f>
        <v>1.1550000000000002</v>
      </c>
      <c r="AS745" s="678">
        <f t="shared" si="200"/>
        <v>1.2705000000000004</v>
      </c>
      <c r="AT745" s="678">
        <f t="shared" si="204"/>
        <v>1.3975500000000005</v>
      </c>
      <c r="AU745" s="678">
        <f t="shared" si="204"/>
        <v>1.5373050000000006</v>
      </c>
      <c r="AV745" s="678">
        <f t="shared" si="204"/>
        <v>1.6910355000000008</v>
      </c>
      <c r="AW745" s="745">
        <f t="shared" si="201"/>
        <v>7.0513905000000028</v>
      </c>
      <c r="AX745" s="854">
        <f t="shared" si="202"/>
        <v>8.7226502968827351</v>
      </c>
      <c r="AY745" s="1090">
        <v>0.72</v>
      </c>
      <c r="AZ745" s="964">
        <v>12.55</v>
      </c>
      <c r="BA745" s="964">
        <v>-43.05</v>
      </c>
      <c r="BB745" s="964">
        <v>3.04</v>
      </c>
      <c r="BC745" s="964">
        <v>-15.42</v>
      </c>
      <c r="BE745" s="701">
        <v>2014</v>
      </c>
      <c r="BF745" s="986" t="e">
        <f>#VALUE!</f>
        <v>#VALUE!</v>
      </c>
      <c r="BG745" s="972">
        <v>2.8000000000000003</v>
      </c>
    </row>
    <row r="746" spans="1:59" ht="11.25" customHeight="1" x14ac:dyDescent="0.2">
      <c r="A746" s="645" t="s">
        <v>2858</v>
      </c>
      <c r="B746" s="651" t="s">
        <v>2859</v>
      </c>
      <c r="C746" s="1080" t="s">
        <v>109</v>
      </c>
      <c r="D746" s="1080" t="s">
        <v>4427</v>
      </c>
      <c r="E746" s="835">
        <v>5</v>
      </c>
      <c r="F746" s="554">
        <v>799</v>
      </c>
      <c r="G746" s="554" t="s">
        <v>116</v>
      </c>
      <c r="H746" s="554" t="s">
        <v>116</v>
      </c>
      <c r="I746" s="966">
        <v>31.99</v>
      </c>
      <c r="J746" s="745">
        <f t="shared" si="190"/>
        <v>3.125976867771179</v>
      </c>
      <c r="K746" s="968">
        <v>0.25</v>
      </c>
      <c r="L746" s="679">
        <v>4</v>
      </c>
      <c r="M746" s="736">
        <f t="shared" si="191"/>
        <v>1</v>
      </c>
      <c r="N746" s="644" t="s">
        <v>165</v>
      </c>
      <c r="O746" s="838">
        <v>0.15</v>
      </c>
      <c r="P746" s="958">
        <v>43173</v>
      </c>
      <c r="Q746" s="958">
        <v>43192</v>
      </c>
      <c r="R746" s="736">
        <f t="shared" si="192"/>
        <v>66.666666666666671</v>
      </c>
      <c r="S746" s="802">
        <f>IF(INDEX(Historical!$D$7:$D$1452,MATCH(B746,Historical!$B$7:$B$1452,0))=0,"n/a",(INDEX(Historical!$C$7:$C$1452,MATCH(B746,Historical!$B$7:$B$1452,0))/INDEX(Historical!$D$7:$D$1452,MATCH(B746,Historical!$B$7:$B$1452,0))-1)*100)</f>
        <v>18.75</v>
      </c>
      <c r="T746" s="802">
        <f>IF(INDEX(Historical!$F$7:$F$1452,MATCH(B746,Historical!$B$7:$B$1452,0))=0,"n/a",((INDEX(Historical!$C$7:$C$1452,MATCH(B746,Historical!$B$7:$B$1452,0))/INDEX(Historical!$F$7:$F$1452,MATCH(B746,Historical!$B$7:$B$1452,0)))^(1/3)-1)*100)</f>
        <v>52.727868607240147</v>
      </c>
      <c r="U746" s="802">
        <f>IF(INDEX(Historical!$I$7:$I$1452,MATCH(B746,Historical!$B$7:$B$1452,0))=0,"n/a",((INDEX(Historical!$C$7:$C$1452,MATCH(B746,Historical!$B$7:$B$1452,0))/INDEX(Historical!$I$7:$I$1452,MATCH(B746,Historical!$B$7:$B$1452,0)))^(1/5)-1)*100)</f>
        <v>70.122976606424544</v>
      </c>
      <c r="V746" s="802">
        <f>IF(INDEX(Historical!$O$7:$O$1452,MATCH(B746,Historical!$B$7:$B$1452,0))=0,"n/a",((INDEX(Historical!$C$7:$C$1452,MATCH(B746,Historical!$B$7:$B$1452,0))/INDEX(Historical!$O$7:$O$1452,MATCH(B746,Historical!$B$7:$B$1452,0)))^(1/10)-1)*100)</f>
        <v>-13.725209766908931</v>
      </c>
      <c r="W746" s="803" t="str">
        <f t="shared" si="193"/>
        <v>n/a</v>
      </c>
      <c r="X746" s="804" t="str">
        <f t="shared" si="194"/>
        <v>n/a</v>
      </c>
      <c r="Y746" s="759"/>
      <c r="Z746" s="745">
        <f t="shared" si="195"/>
        <v>31.15264797507788</v>
      </c>
      <c r="AA746" s="678">
        <f t="shared" si="196"/>
        <v>9.9657320872274138</v>
      </c>
      <c r="AB746" s="679">
        <v>12</v>
      </c>
      <c r="AC746" s="959">
        <v>3.21</v>
      </c>
      <c r="AD746" s="959">
        <v>1.25</v>
      </c>
      <c r="AE746" s="959">
        <v>2.94</v>
      </c>
      <c r="AF746" s="959">
        <v>1.32</v>
      </c>
      <c r="AG746" s="959">
        <v>11.799999999999999</v>
      </c>
      <c r="AH746" s="959">
        <v>35.099999999999994</v>
      </c>
      <c r="AI746" s="959">
        <v>13.62</v>
      </c>
      <c r="AJ746" s="959">
        <v>-15.5</v>
      </c>
      <c r="AK746" s="959">
        <v>8</v>
      </c>
      <c r="AL746" s="969">
        <v>3800</v>
      </c>
      <c r="AM746" s="964">
        <v>0.8</v>
      </c>
      <c r="AN746" s="959">
        <v>0.57999999999999996</v>
      </c>
      <c r="AO746" s="845">
        <f t="shared" si="197"/>
        <v>63.283221386968314</v>
      </c>
      <c r="AP746" s="846">
        <f t="shared" si="198"/>
        <v>73.24895347419573</v>
      </c>
      <c r="AQ746" s="680">
        <f t="shared" si="199"/>
        <v>-23.537180116694945</v>
      </c>
      <c r="AR746" s="745">
        <f>INDEX(Historical!$C$7:$C$1452,MATCH(B746,Historical!$B$7:$B$1452,0))*IF(AH746="n/a",1.03,IF(AH746&lt;0,1.01,IF(AH746&gt;10,1.1,(1+AH746/100))))</f>
        <v>0.627</v>
      </c>
      <c r="AS746" s="678">
        <f t="shared" si="200"/>
        <v>0.68970000000000009</v>
      </c>
      <c r="AT746" s="678">
        <f t="shared" si="204"/>
        <v>0.74487600000000009</v>
      </c>
      <c r="AU746" s="678">
        <f t="shared" si="204"/>
        <v>0.80446608000000019</v>
      </c>
      <c r="AV746" s="678">
        <f t="shared" si="204"/>
        <v>0.86882336640000024</v>
      </c>
      <c r="AW746" s="745">
        <f t="shared" si="201"/>
        <v>3.7348654464000006</v>
      </c>
      <c r="AX746" s="854">
        <f t="shared" si="202"/>
        <v>11.675102989684278</v>
      </c>
      <c r="AY746" s="1090">
        <v>1.24</v>
      </c>
      <c r="AZ746" s="964">
        <v>6.88</v>
      </c>
      <c r="BA746" s="964">
        <v>-44.269999999999996</v>
      </c>
      <c r="BB746" s="964">
        <v>-11.48</v>
      </c>
      <c r="BC746" s="964">
        <v>-32.46</v>
      </c>
      <c r="BE746" s="701">
        <v>2014</v>
      </c>
      <c r="BF746" s="986" t="e">
        <f>#VALUE!</f>
        <v>#VALUE!</v>
      </c>
      <c r="BG746" s="972">
        <v>1.0999999999999999</v>
      </c>
    </row>
    <row r="747" spans="1:59" ht="11.25" customHeight="1" x14ac:dyDescent="0.2">
      <c r="A747" s="566" t="s">
        <v>351</v>
      </c>
      <c r="B747" s="651" t="s">
        <v>352</v>
      </c>
      <c r="C747" s="1080" t="s">
        <v>129</v>
      </c>
      <c r="D747" s="1080" t="s">
        <v>4424</v>
      </c>
      <c r="E747" s="835">
        <v>49</v>
      </c>
      <c r="F747" s="554">
        <v>31</v>
      </c>
      <c r="G747" s="554" t="s">
        <v>38</v>
      </c>
      <c r="H747" s="554" t="s">
        <v>116</v>
      </c>
      <c r="I747" s="959">
        <v>62.66</v>
      </c>
      <c r="J747" s="745">
        <f t="shared" si="190"/>
        <v>2.4896265560165975</v>
      </c>
      <c r="K747" s="968">
        <v>0.39</v>
      </c>
      <c r="L747" s="679">
        <v>4</v>
      </c>
      <c r="M747" s="736">
        <f t="shared" si="191"/>
        <v>1.56</v>
      </c>
      <c r="N747" s="644" t="s">
        <v>287</v>
      </c>
      <c r="O747" s="838">
        <v>0.36</v>
      </c>
      <c r="P747" s="958">
        <v>43468</v>
      </c>
      <c r="Q747" s="958">
        <v>43490</v>
      </c>
      <c r="R747" s="736">
        <f t="shared" si="192"/>
        <v>8.333333333333341</v>
      </c>
      <c r="S747" s="802">
        <f>IF(INDEX(Historical!$D$7:$D$1452,MATCH(B747,Historical!$B$7:$B$1452,0))=0,"n/a",(INDEX(Historical!$C$7:$C$1452,MATCH(B747,Historical!$B$7:$B$1452,0))/INDEX(Historical!$D$7:$D$1452,MATCH(B747,Historical!$B$7:$B$1452,0))-1)*100)</f>
        <v>6.4516129032258229</v>
      </c>
      <c r="T747" s="802">
        <f>IF(INDEX(Historical!$F$7:$F$1452,MATCH(B747,Historical!$B$7:$B$1452,0))=0,"n/a",((INDEX(Historical!$C$7:$C$1452,MATCH(B747,Historical!$B$7:$B$1452,0))/INDEX(Historical!$F$7:$F$1452,MATCH(B747,Historical!$B$7:$B$1452,0)))^(1/3)-1)*100)</f>
        <v>4.4011575622509014</v>
      </c>
      <c r="U747" s="802">
        <f>IF(INDEX(Historical!$I$7:$I$1452,MATCH(B747,Historical!$B$7:$B$1452,0))=0,"n/a",((INDEX(Historical!$C$7:$C$1452,MATCH(B747,Historical!$B$7:$B$1452,0))/INDEX(Historical!$I$7:$I$1452,MATCH(B747,Historical!$B$7:$B$1452,0)))^(1/5)-1)*100)</f>
        <v>4.0950396969256841</v>
      </c>
      <c r="V747" s="802">
        <f>IF(INDEX(Historical!$O$7:$O$1452,MATCH(B747,Historical!$B$7:$B$1452,0))=0,"n/a",((INDEX(Historical!$C$7:$C$1452,MATCH(B747,Historical!$B$7:$B$1452,0))/INDEX(Historical!$O$7:$O$1452,MATCH(B747,Historical!$B$7:$B$1452,0)))^(1/10)-1)*100)</f>
        <v>5.6759191403391585</v>
      </c>
      <c r="W747" s="803">
        <f t="shared" si="193"/>
        <v>0.72147604567195955</v>
      </c>
      <c r="X747" s="804">
        <f t="shared" si="194"/>
        <v>0.45500441076952047</v>
      </c>
      <c r="Y747" s="753"/>
      <c r="Z747" s="745">
        <f t="shared" si="195"/>
        <v>57.777777777777771</v>
      </c>
      <c r="AA747" s="678">
        <f t="shared" si="196"/>
        <v>23.207407407407405</v>
      </c>
      <c r="AB747" s="679">
        <v>6</v>
      </c>
      <c r="AC747" s="959">
        <v>2.7</v>
      </c>
      <c r="AD747" s="959">
        <v>2.04</v>
      </c>
      <c r="AE747" s="959">
        <v>0.56000000000000005</v>
      </c>
      <c r="AF747" s="959">
        <v>12.36</v>
      </c>
      <c r="AG747" s="959">
        <v>61.199999999999996</v>
      </c>
      <c r="AH747" s="959">
        <v>23.7</v>
      </c>
      <c r="AI747" s="959">
        <v>10.56</v>
      </c>
      <c r="AJ747" s="959">
        <v>9</v>
      </c>
      <c r="AK747" s="959">
        <v>11.4</v>
      </c>
      <c r="AL747" s="969">
        <v>33080</v>
      </c>
      <c r="AM747" s="964">
        <v>0.2</v>
      </c>
      <c r="AN747" s="959">
        <v>3.3</v>
      </c>
      <c r="AO747" s="845">
        <f t="shared" si="197"/>
        <v>-16.622741154465125</v>
      </c>
      <c r="AP747" s="846">
        <f t="shared" si="198"/>
        <v>6.5846662529422817</v>
      </c>
      <c r="AQ747" s="680">
        <f t="shared" si="199"/>
        <v>257.05185154450322</v>
      </c>
      <c r="AR747" s="745">
        <f>INDEX(Historical!$C$7:$C$1452,MATCH(B747,Historical!$B$7:$B$1452,0))*IF(AH747="n/a",1.03,IF(AH747&lt;0,1.01,IF(AH747&gt;10,1.1,(1+AH747/100))))</f>
        <v>1.4520000000000002</v>
      </c>
      <c r="AS747" s="678">
        <f t="shared" si="200"/>
        <v>1.5972000000000004</v>
      </c>
      <c r="AT747" s="678">
        <f t="shared" ref="AT747:AV766" si="205">IF($AK747="n/a",1.03*AS747,IF($AK747&lt;0,1.01*AS747,IF($AK747&gt;10,1.1*AS747,(1+$AK747/100)*AS747)))</f>
        <v>1.7569200000000005</v>
      </c>
      <c r="AU747" s="678">
        <f t="shared" si="205"/>
        <v>1.9326120000000007</v>
      </c>
      <c r="AV747" s="678">
        <f t="shared" si="205"/>
        <v>2.1258732000000009</v>
      </c>
      <c r="AW747" s="745">
        <f t="shared" si="201"/>
        <v>8.8646052000000033</v>
      </c>
      <c r="AX747" s="854">
        <f t="shared" si="202"/>
        <v>14.14715161187361</v>
      </c>
      <c r="AY747" s="1090">
        <v>0.61</v>
      </c>
      <c r="AZ747" s="964">
        <v>11.87</v>
      </c>
      <c r="BA747" s="964">
        <v>-17.53</v>
      </c>
      <c r="BB747" s="964">
        <v>-5.93</v>
      </c>
      <c r="BC747" s="964">
        <v>-6.9599999999999991</v>
      </c>
      <c r="BE747" s="701">
        <v>1971</v>
      </c>
      <c r="BF747" s="986" t="e">
        <f>#VALUE!</f>
        <v>#VALUE!</v>
      </c>
      <c r="BG747" s="972">
        <v>8.1</v>
      </c>
    </row>
    <row r="748" spans="1:59" ht="11.25" customHeight="1" x14ac:dyDescent="0.2">
      <c r="A748" s="645" t="s">
        <v>353</v>
      </c>
      <c r="B748" s="651" t="s">
        <v>354</v>
      </c>
      <c r="C748" s="1080" t="s">
        <v>109</v>
      </c>
      <c r="D748" s="1080" t="s">
        <v>4423</v>
      </c>
      <c r="E748" s="835">
        <v>32</v>
      </c>
      <c r="F748" s="554">
        <v>85</v>
      </c>
      <c r="G748" s="554" t="s">
        <v>107</v>
      </c>
      <c r="H748" s="554" t="s">
        <v>107</v>
      </c>
      <c r="I748" s="959">
        <v>92.32</v>
      </c>
      <c r="J748" s="745">
        <f t="shared" si="190"/>
        <v>3.0329289428076258</v>
      </c>
      <c r="K748" s="974">
        <v>0.7</v>
      </c>
      <c r="L748" s="679">
        <v>4</v>
      </c>
      <c r="M748" s="736">
        <f t="shared" si="191"/>
        <v>2.8</v>
      </c>
      <c r="N748" s="644" t="s">
        <v>322</v>
      </c>
      <c r="O748" s="839">
        <v>0.56999999999999995</v>
      </c>
      <c r="P748" s="958">
        <v>43173</v>
      </c>
      <c r="Q748" s="958">
        <v>43188</v>
      </c>
      <c r="R748" s="736">
        <f t="shared" si="192"/>
        <v>22.807017543859651</v>
      </c>
      <c r="S748" s="802">
        <f>IF(INDEX(Historical!$D$7:$D$1452,MATCH(B748,Historical!$B$7:$B$1452,0))=0,"n/a",(INDEX(Historical!$C$7:$C$1452,MATCH(B748,Historical!$B$7:$B$1452,0))/INDEX(Historical!$D$7:$D$1452,MATCH(B748,Historical!$B$7:$B$1452,0))-1)*100)</f>
        <v>5.5555555555555358</v>
      </c>
      <c r="T748" s="802">
        <f>IF(INDEX(Historical!$F$7:$F$1452,MATCH(B748,Historical!$B$7:$B$1452,0))=0,"n/a",((INDEX(Historical!$C$7:$C$1452,MATCH(B748,Historical!$B$7:$B$1452,0))/INDEX(Historical!$F$7:$F$1452,MATCH(B748,Historical!$B$7:$B$1452,0)))^(1/3)-1)*100)</f>
        <v>9.0119377956894287</v>
      </c>
      <c r="U748" s="802">
        <f>IF(INDEX(Historical!$I$7:$I$1452,MATCH(B748,Historical!$B$7:$B$1452,0))=0,"n/a",((INDEX(Historical!$C$7:$C$1452,MATCH(B748,Historical!$B$7:$B$1452,0))/INDEX(Historical!$I$7:$I$1452,MATCH(B748,Historical!$B$7:$B$1452,0)))^(1/5)-1)*100)</f>
        <v>10.886630732460944</v>
      </c>
      <c r="V748" s="802">
        <f>IF(INDEX(Historical!$O$7:$O$1452,MATCH(B748,Historical!$B$7:$B$1452,0))=0,"n/a",((INDEX(Historical!$C$7:$C$1452,MATCH(B748,Historical!$B$7:$B$1452,0))/INDEX(Historical!$O$7:$O$1452,MATCH(B748,Historical!$B$7:$B$1452,0)))^(1/10)-1)*100)</f>
        <v>12.860662018943337</v>
      </c>
      <c r="W748" s="803">
        <f t="shared" si="193"/>
        <v>0.84650624644557881</v>
      </c>
      <c r="X748" s="804">
        <f t="shared" si="194"/>
        <v>0.82474475245916234</v>
      </c>
      <c r="Y748" s="756"/>
      <c r="Z748" s="745">
        <f t="shared" si="195"/>
        <v>37.333333333333329</v>
      </c>
      <c r="AA748" s="678">
        <f t="shared" si="196"/>
        <v>12.309333333333333</v>
      </c>
      <c r="AB748" s="679">
        <v>12</v>
      </c>
      <c r="AC748" s="959">
        <v>7.5</v>
      </c>
      <c r="AD748" s="959">
        <v>1.03</v>
      </c>
      <c r="AE748" s="959">
        <v>4.24</v>
      </c>
      <c r="AF748" s="959">
        <v>3.47</v>
      </c>
      <c r="AG748" s="959">
        <v>29.5</v>
      </c>
      <c r="AH748" s="959">
        <v>31.8</v>
      </c>
      <c r="AI748" s="959">
        <v>-3.4299999999999997</v>
      </c>
      <c r="AJ748" s="959">
        <v>13.200000000000001</v>
      </c>
      <c r="AK748" s="959">
        <v>11.91</v>
      </c>
      <c r="AL748" s="969">
        <v>22700</v>
      </c>
      <c r="AM748" s="964">
        <v>1.7999999999999998</v>
      </c>
      <c r="AN748" s="959">
        <v>0</v>
      </c>
      <c r="AO748" s="845">
        <f t="shared" si="197"/>
        <v>1.6102263419352365</v>
      </c>
      <c r="AP748" s="846">
        <f t="shared" si="198"/>
        <v>13.91955967526857</v>
      </c>
      <c r="AQ748" s="680">
        <f t="shared" si="199"/>
        <v>37.781447979789377</v>
      </c>
      <c r="AR748" s="745">
        <f>INDEX(Historical!$C$7:$C$1452,MATCH(B748,Historical!$B$7:$B$1452,0))*IF(AH748="n/a",1.03,IF(AH748&lt;0,1.01,IF(AH748&gt;10,1.1,(1+AH748/100))))</f>
        <v>2.508</v>
      </c>
      <c r="AS748" s="678">
        <f t="shared" si="200"/>
        <v>2.53308</v>
      </c>
      <c r="AT748" s="678">
        <f t="shared" si="205"/>
        <v>2.7863880000000001</v>
      </c>
      <c r="AU748" s="678">
        <f t="shared" si="205"/>
        <v>3.0650268000000005</v>
      </c>
      <c r="AV748" s="678">
        <f t="shared" si="205"/>
        <v>3.3715294800000009</v>
      </c>
      <c r="AW748" s="745">
        <f t="shared" si="201"/>
        <v>14.264024280000001</v>
      </c>
      <c r="AX748" s="854">
        <f t="shared" si="202"/>
        <v>15.450632885615253</v>
      </c>
      <c r="AY748" s="1090">
        <v>1.1599999999999999</v>
      </c>
      <c r="AZ748" s="964">
        <v>9.1399999999999988</v>
      </c>
      <c r="BA748" s="964">
        <v>-27.55</v>
      </c>
      <c r="BB748" s="964">
        <v>-2.82</v>
      </c>
      <c r="BC748" s="964">
        <v>-15.950000000000001</v>
      </c>
      <c r="BE748" s="701">
        <v>1987</v>
      </c>
      <c r="BF748" s="986" t="e">
        <f>#VALUE!</f>
        <v>#VALUE!</v>
      </c>
      <c r="BG748" s="972">
        <v>22.900000000000002</v>
      </c>
    </row>
    <row r="749" spans="1:59" ht="11.25" customHeight="1" x14ac:dyDescent="0.2">
      <c r="A749" s="566" t="s">
        <v>814</v>
      </c>
      <c r="B749" s="651" t="s">
        <v>815</v>
      </c>
      <c r="C749" s="1080" t="s">
        <v>4407</v>
      </c>
      <c r="D749" s="1080" t="s">
        <v>4408</v>
      </c>
      <c r="E749" s="835">
        <v>25</v>
      </c>
      <c r="F749" s="554">
        <v>118</v>
      </c>
      <c r="G749" s="554" t="s">
        <v>38</v>
      </c>
      <c r="H749" s="554" t="s">
        <v>38</v>
      </c>
      <c r="I749" s="959">
        <v>20.22</v>
      </c>
      <c r="J749" s="745">
        <f t="shared" si="190"/>
        <v>6.9238377843719086</v>
      </c>
      <c r="K749" s="974">
        <v>0.35</v>
      </c>
      <c r="L749" s="679">
        <v>4</v>
      </c>
      <c r="M749" s="736">
        <f t="shared" si="191"/>
        <v>1.4</v>
      </c>
      <c r="N749" s="644" t="s">
        <v>108</v>
      </c>
      <c r="O749" s="839">
        <v>0.34250000000000003</v>
      </c>
      <c r="P749" s="958">
        <v>43217</v>
      </c>
      <c r="Q749" s="958">
        <v>43235</v>
      </c>
      <c r="R749" s="736">
        <f t="shared" si="192"/>
        <v>2.1897810218977956</v>
      </c>
      <c r="S749" s="802">
        <f>IF(INDEX(Historical!$D$7:$D$1452,MATCH(B749,Historical!$B$7:$B$1452,0))=0,"n/a",(INDEX(Historical!$C$7:$C$1452,MATCH(B749,Historical!$B$7:$B$1452,0))/INDEX(Historical!$D$7:$D$1452,MATCH(B749,Historical!$B$7:$B$1452,0))-1)*100)</f>
        <v>7.3412698412698374</v>
      </c>
      <c r="T749" s="802">
        <f>IF(INDEX(Historical!$F$7:$F$1452,MATCH(B749,Historical!$B$7:$B$1452,0))=0,"n/a",((INDEX(Historical!$C$7:$C$1452,MATCH(B749,Historical!$B$7:$B$1452,0))/INDEX(Historical!$F$7:$F$1452,MATCH(B749,Historical!$B$7:$B$1452,0)))^(1/3)-1)*100)</f>
        <v>12.694266648068165</v>
      </c>
      <c r="U749" s="802">
        <f>IF(INDEX(Historical!$I$7:$I$1452,MATCH(B749,Historical!$B$7:$B$1452,0))=0,"n/a",((INDEX(Historical!$C$7:$C$1452,MATCH(B749,Historical!$B$7:$B$1452,0))/INDEX(Historical!$I$7:$I$1452,MATCH(B749,Historical!$B$7:$B$1452,0)))^(1/5)-1)*100)</f>
        <v>10.258438157493943</v>
      </c>
      <c r="V749" s="802">
        <f>IF(INDEX(Historical!$O$7:$O$1452,MATCH(B749,Historical!$B$7:$B$1452,0))=0,"n/a",((INDEX(Historical!$C$7:$C$1452,MATCH(B749,Historical!$B$7:$B$1452,0))/INDEX(Historical!$O$7:$O$1452,MATCH(B749,Historical!$B$7:$B$1452,0)))^(1/10)-1)*100)</f>
        <v>6.6566386507117326</v>
      </c>
      <c r="W749" s="803">
        <f t="shared" si="193"/>
        <v>1.5410838256027468</v>
      </c>
      <c r="X749" s="804">
        <f t="shared" si="194"/>
        <v>2.2796529238875429</v>
      </c>
      <c r="Y749" s="760"/>
      <c r="Z749" s="745">
        <f t="shared" si="195"/>
        <v>241.37931034482759</v>
      </c>
      <c r="AA749" s="678">
        <f t="shared" si="196"/>
        <v>34.862068965517238</v>
      </c>
      <c r="AB749" s="679">
        <v>12</v>
      </c>
      <c r="AC749" s="959">
        <v>0.57999999999999996</v>
      </c>
      <c r="AD749" s="959">
        <v>5.21</v>
      </c>
      <c r="AE749" s="959">
        <v>3.97</v>
      </c>
      <c r="AF749" s="959">
        <v>3.78</v>
      </c>
      <c r="AG749" s="959">
        <v>9.9</v>
      </c>
      <c r="AH749" s="959">
        <v>-66.7</v>
      </c>
      <c r="AI749" s="959">
        <v>33.900000000000006</v>
      </c>
      <c r="AJ749" s="959">
        <v>4.5</v>
      </c>
      <c r="AK749" s="959">
        <v>6.7</v>
      </c>
      <c r="AL749" s="969">
        <v>1960</v>
      </c>
      <c r="AM749" s="964">
        <v>0.3</v>
      </c>
      <c r="AN749" s="959">
        <v>3.51</v>
      </c>
      <c r="AO749" s="845">
        <f t="shared" si="197"/>
        <v>-17.679793023651385</v>
      </c>
      <c r="AP749" s="846">
        <f t="shared" si="198"/>
        <v>17.182275941865853</v>
      </c>
      <c r="AQ749" s="680">
        <f t="shared" si="199"/>
        <v>142.00883426451392</v>
      </c>
      <c r="AR749" s="745">
        <f>INDEX(Historical!$C$7:$C$1452,MATCH(B749,Historical!$B$7:$B$1452,0))*IF(AH749="n/a",1.03,IF(AH749&lt;0,1.01,IF(AH749&gt;10,1.1,(1+AH749/100))))</f>
        <v>1.366025</v>
      </c>
      <c r="AS749" s="678">
        <f t="shared" si="200"/>
        <v>1.5026275000000002</v>
      </c>
      <c r="AT749" s="678">
        <f t="shared" si="205"/>
        <v>1.6033035425000002</v>
      </c>
      <c r="AU749" s="678">
        <f t="shared" si="205"/>
        <v>1.7107248798475001</v>
      </c>
      <c r="AV749" s="678">
        <f t="shared" si="205"/>
        <v>1.8253434467972824</v>
      </c>
      <c r="AW749" s="745">
        <f t="shared" si="201"/>
        <v>8.008024369144783</v>
      </c>
      <c r="AX749" s="854">
        <f t="shared" si="202"/>
        <v>39.604472646611192</v>
      </c>
      <c r="AY749" s="1090">
        <v>0.62</v>
      </c>
      <c r="AZ749" s="964">
        <v>1.92</v>
      </c>
      <c r="BA749" s="964">
        <v>-24.349999999999998</v>
      </c>
      <c r="BB749" s="964">
        <v>-10.979999999999999</v>
      </c>
      <c r="BC749" s="964">
        <v>-10.81</v>
      </c>
      <c r="BE749" s="701">
        <v>1994</v>
      </c>
      <c r="BF749" s="986" t="e">
        <f>#VALUE!</f>
        <v>#VALUE!</v>
      </c>
      <c r="BG749" s="972">
        <v>2.1999999999999997</v>
      </c>
    </row>
    <row r="750" spans="1:59" ht="11.25" customHeight="1" x14ac:dyDescent="0.2">
      <c r="A750" s="566" t="s">
        <v>355</v>
      </c>
      <c r="B750" s="651" t="s">
        <v>356</v>
      </c>
      <c r="C750" s="1080" t="s">
        <v>248</v>
      </c>
      <c r="D750" s="1080" t="s">
        <v>4436</v>
      </c>
      <c r="E750" s="835">
        <v>51</v>
      </c>
      <c r="F750" s="554">
        <v>23</v>
      </c>
      <c r="G750" s="554" t="s">
        <v>116</v>
      </c>
      <c r="H750" s="554" t="s">
        <v>116</v>
      </c>
      <c r="I750" s="959">
        <v>66.09</v>
      </c>
      <c r="J750" s="745">
        <f t="shared" si="190"/>
        <v>3.87350582538962</v>
      </c>
      <c r="K750" s="968">
        <v>0.64</v>
      </c>
      <c r="L750" s="679">
        <v>4</v>
      </c>
      <c r="M750" s="736">
        <f t="shared" si="191"/>
        <v>2.56</v>
      </c>
      <c r="N750" s="644" t="s">
        <v>298</v>
      </c>
      <c r="O750" s="838">
        <v>0.62</v>
      </c>
      <c r="P750" s="958">
        <v>43326</v>
      </c>
      <c r="Q750" s="958">
        <v>43353</v>
      </c>
      <c r="R750" s="736">
        <f t="shared" si="192"/>
        <v>3.2258064516129057</v>
      </c>
      <c r="S750" s="802">
        <f>IF(INDEX(Historical!$D$7:$D$1452,MATCH(B750,Historical!$B$7:$B$1452,0))=0,"n/a",(INDEX(Historical!$C$7:$C$1452,MATCH(B750,Historical!$B$7:$B$1452,0))/INDEX(Historical!$D$7:$D$1452,MATCH(B750,Historical!$B$7:$B$1452,0))-1)*100)</f>
        <v>5.1724137931034475</v>
      </c>
      <c r="T750" s="802">
        <f>IF(INDEX(Historical!$F$7:$F$1452,MATCH(B750,Historical!$B$7:$B$1452,0))=0,"n/a",((INDEX(Historical!$C$7:$C$1452,MATCH(B750,Historical!$B$7:$B$1452,0))/INDEX(Historical!$F$7:$F$1452,MATCH(B750,Historical!$B$7:$B$1452,0)))^(1/3)-1)*100)</f>
        <v>8.6956277650593439</v>
      </c>
      <c r="U750" s="802">
        <f>IF(INDEX(Historical!$I$7:$I$1452,MATCH(B750,Historical!$B$7:$B$1452,0))=0,"n/a",((INDEX(Historical!$C$7:$C$1452,MATCH(B750,Historical!$B$7:$B$1452,0))/INDEX(Historical!$I$7:$I$1452,MATCH(B750,Historical!$B$7:$B$1452,0)))^(1/5)-1)*100)</f>
        <v>13.074110235045367</v>
      </c>
      <c r="V750" s="802">
        <f>IF(INDEX(Historical!$O$7:$O$1452,MATCH(B750,Historical!$B$7:$B$1452,0))=0,"n/a",((INDEX(Historical!$C$7:$C$1452,MATCH(B750,Historical!$B$7:$B$1452,0))/INDEX(Historical!$O$7:$O$1452,MATCH(B750,Historical!$B$7:$B$1452,0)))^(1/10)-1)*100)</f>
        <v>16.718217984553441</v>
      </c>
      <c r="W750" s="803">
        <f t="shared" si="193"/>
        <v>0.78202774046402579</v>
      </c>
      <c r="X750" s="804" t="str">
        <f t="shared" si="194"/>
        <v>n/a</v>
      </c>
      <c r="Y750" s="651"/>
      <c r="Z750" s="745">
        <f t="shared" si="195"/>
        <v>49.136276391554709</v>
      </c>
      <c r="AA750" s="678">
        <f t="shared" si="196"/>
        <v>12.685220729366604</v>
      </c>
      <c r="AB750" s="679">
        <v>1</v>
      </c>
      <c r="AC750" s="959">
        <v>5.21</v>
      </c>
      <c r="AD750" s="959">
        <v>1.59</v>
      </c>
      <c r="AE750" s="959">
        <v>0.46</v>
      </c>
      <c r="AF750" s="959">
        <v>3.14</v>
      </c>
      <c r="AG750" s="959">
        <v>28.799999999999997</v>
      </c>
      <c r="AH750" s="959">
        <v>0.70000000000000007</v>
      </c>
      <c r="AI750" s="959">
        <v>4.0599999999999996</v>
      </c>
      <c r="AJ750" s="959">
        <v>-1.6</v>
      </c>
      <c r="AK750" s="959">
        <v>8</v>
      </c>
      <c r="AL750" s="969">
        <v>34760</v>
      </c>
      <c r="AM750" s="964">
        <v>0.13999999999999999</v>
      </c>
      <c r="AN750" s="959">
        <v>1.05</v>
      </c>
      <c r="AO750" s="845">
        <f t="shared" si="197"/>
        <v>4.2623953310683849</v>
      </c>
      <c r="AP750" s="846">
        <f t="shared" si="198"/>
        <v>16.947616060434989</v>
      </c>
      <c r="AQ750" s="680">
        <f t="shared" si="199"/>
        <v>33.05235910090456</v>
      </c>
      <c r="AR750" s="745">
        <f>INDEX(Historical!$C$7:$C$1452,MATCH(B750,Historical!$B$7:$B$1452,0))*IF(AH750="n/a",1.03,IF(AH750&lt;0,1.01,IF(AH750&gt;10,1.1,(1+AH750/100))))</f>
        <v>2.4570799999999995</v>
      </c>
      <c r="AS750" s="678">
        <f t="shared" si="200"/>
        <v>2.5568374479999996</v>
      </c>
      <c r="AT750" s="678">
        <f t="shared" si="205"/>
        <v>2.7613844438399999</v>
      </c>
      <c r="AU750" s="678">
        <f t="shared" si="205"/>
        <v>2.9822951993472002</v>
      </c>
      <c r="AV750" s="678">
        <f t="shared" si="205"/>
        <v>3.2208788152949763</v>
      </c>
      <c r="AW750" s="745">
        <f t="shared" si="201"/>
        <v>13.978475906482174</v>
      </c>
      <c r="AX750" s="854">
        <f t="shared" si="202"/>
        <v>21.150667130401228</v>
      </c>
      <c r="AY750" s="1090">
        <v>0.79</v>
      </c>
      <c r="AZ750" s="964">
        <v>9.879999999999999</v>
      </c>
      <c r="BA750" s="964">
        <v>-26.88</v>
      </c>
      <c r="BB750" s="964">
        <v>-12.04</v>
      </c>
      <c r="BC750" s="964">
        <v>-14.719999999999999</v>
      </c>
      <c r="BE750" s="701">
        <v>1968</v>
      </c>
      <c r="BF750" s="986" t="e">
        <f>#VALUE!</f>
        <v>#VALUE!</v>
      </c>
      <c r="BG750" s="972">
        <v>8</v>
      </c>
    </row>
    <row r="751" spans="1:59" ht="11.25" customHeight="1" x14ac:dyDescent="0.2">
      <c r="A751" s="645" t="s">
        <v>1716</v>
      </c>
      <c r="B751" s="651" t="s">
        <v>1717</v>
      </c>
      <c r="C751" s="1080" t="s">
        <v>4407</v>
      </c>
      <c r="D751" s="1080" t="s">
        <v>4408</v>
      </c>
      <c r="E751" s="835">
        <v>9</v>
      </c>
      <c r="F751" s="554">
        <v>360</v>
      </c>
      <c r="G751" s="554" t="s">
        <v>38</v>
      </c>
      <c r="H751" s="554" t="s">
        <v>116</v>
      </c>
      <c r="I751" s="966">
        <v>45.49</v>
      </c>
      <c r="J751" s="745">
        <f t="shared" si="190"/>
        <v>5.7595075840844139</v>
      </c>
      <c r="K751" s="968">
        <v>0.65500000000000003</v>
      </c>
      <c r="L751" s="679">
        <v>4</v>
      </c>
      <c r="M751" s="736">
        <f t="shared" si="191"/>
        <v>2.62</v>
      </c>
      <c r="N751" s="644" t="s">
        <v>322</v>
      </c>
      <c r="O751" s="838">
        <v>0.625</v>
      </c>
      <c r="P751" s="958">
        <v>43173</v>
      </c>
      <c r="Q751" s="958">
        <v>43189</v>
      </c>
      <c r="R751" s="736">
        <f t="shared" si="192"/>
        <v>4.8000000000000043</v>
      </c>
      <c r="S751" s="802">
        <f>IF(INDEX(Historical!$D$7:$D$1452,MATCH(B751,Historical!$B$7:$B$1452,0))=0,"n/a",(INDEX(Historical!$C$7:$C$1452,MATCH(B751,Historical!$B$7:$B$1452,0))/INDEX(Historical!$D$7:$D$1452,MATCH(B751,Historical!$B$7:$B$1452,0))-1)*100)</f>
        <v>5.0420168067226934</v>
      </c>
      <c r="T751" s="802">
        <f>IF(INDEX(Historical!$F$7:$F$1452,MATCH(B751,Historical!$B$7:$B$1452,0))=0,"n/a",((INDEX(Historical!$C$7:$C$1452,MATCH(B751,Historical!$B$7:$B$1452,0))/INDEX(Historical!$F$7:$F$1452,MATCH(B751,Historical!$B$7:$B$1452,0)))^(1/3)-1)*100)</f>
        <v>4.9934208245727696</v>
      </c>
      <c r="U751" s="802">
        <f>IF(INDEX(Historical!$I$7:$I$1452,MATCH(B751,Historical!$B$7:$B$1452,0))=0,"n/a",((INDEX(Historical!$C$7:$C$1452,MATCH(B751,Historical!$B$7:$B$1452,0))/INDEX(Historical!$I$7:$I$1452,MATCH(B751,Historical!$B$7:$B$1452,0)))^(1/5)-1)*100)</f>
        <v>6.2071258063262968</v>
      </c>
      <c r="V751" s="802">
        <f>IF(INDEX(Historical!$O$7:$O$1452,MATCH(B751,Historical!$B$7:$B$1452,0))=0,"n/a",((INDEX(Historical!$C$7:$C$1452,MATCH(B751,Historical!$B$7:$B$1452,0))/INDEX(Historical!$O$7:$O$1452,MATCH(B751,Historical!$B$7:$B$1452,0)))^(1/10)-1)*100)</f>
        <v>4.9643761189344771</v>
      </c>
      <c r="W751" s="803">
        <f t="shared" si="193"/>
        <v>1.2503335076993634</v>
      </c>
      <c r="X751" s="804" t="str">
        <f t="shared" si="194"/>
        <v>n/a</v>
      </c>
      <c r="Y751" s="754"/>
      <c r="Z751" s="745">
        <f t="shared" si="195"/>
        <v>211.29032258064515</v>
      </c>
      <c r="AA751" s="678">
        <f t="shared" si="196"/>
        <v>36.685483870967744</v>
      </c>
      <c r="AB751" s="679">
        <v>12</v>
      </c>
      <c r="AC751" s="959">
        <v>1.24</v>
      </c>
      <c r="AD751" s="959">
        <v>6.29</v>
      </c>
      <c r="AE751" s="959">
        <v>4.43</v>
      </c>
      <c r="AF751" s="961" t="s">
        <v>138</v>
      </c>
      <c r="AG751" s="961">
        <v>-746.1</v>
      </c>
      <c r="AH751" s="959">
        <v>-48.1</v>
      </c>
      <c r="AI751" s="959">
        <v>-34.31</v>
      </c>
      <c r="AJ751" s="959">
        <v>-7.7</v>
      </c>
      <c r="AK751" s="959">
        <v>5.84</v>
      </c>
      <c r="AL751" s="969">
        <v>2860</v>
      </c>
      <c r="AM751" s="964">
        <v>0.4</v>
      </c>
      <c r="AN751" s="962" t="s">
        <v>138</v>
      </c>
      <c r="AO751" s="845">
        <f t="shared" si="197"/>
        <v>-24.718850480557034</v>
      </c>
      <c r="AP751" s="846">
        <f t="shared" si="198"/>
        <v>11.96663339041071</v>
      </c>
      <c r="AQ751" s="680" t="str">
        <f t="shared" si="199"/>
        <v>n/a</v>
      </c>
      <c r="AR751" s="745">
        <f>INDEX(Historical!$C$7:$C$1452,MATCH(B751,Historical!$B$7:$B$1452,0))*IF(AH751="n/a",1.03,IF(AH751&lt;0,1.01,IF(AH751&gt;10,1.1,(1+AH751/100))))</f>
        <v>2.5249999999999999</v>
      </c>
      <c r="AS751" s="678">
        <f t="shared" si="200"/>
        <v>2.5502500000000001</v>
      </c>
      <c r="AT751" s="678">
        <f t="shared" si="205"/>
        <v>2.6991846000000002</v>
      </c>
      <c r="AU751" s="678">
        <f t="shared" si="205"/>
        <v>2.8568169806400001</v>
      </c>
      <c r="AV751" s="678">
        <f t="shared" si="205"/>
        <v>3.0236550923093763</v>
      </c>
      <c r="AW751" s="745">
        <f t="shared" si="201"/>
        <v>13.654906672949377</v>
      </c>
      <c r="AX751" s="854">
        <f t="shared" si="202"/>
        <v>30.017381123212523</v>
      </c>
      <c r="AY751" s="1090">
        <v>0.79</v>
      </c>
      <c r="AZ751" s="964">
        <v>4.72</v>
      </c>
      <c r="BA751" s="964">
        <v>-31.71</v>
      </c>
      <c r="BB751" s="964">
        <v>-12.32</v>
      </c>
      <c r="BC751" s="964">
        <v>-19.939999999999998</v>
      </c>
      <c r="BE751" s="701">
        <v>2010</v>
      </c>
      <c r="BF751" s="986" t="e">
        <f>#VALUE!</f>
        <v>#VALUE!</v>
      </c>
      <c r="BG751" s="972">
        <v>1.7999999999999998</v>
      </c>
    </row>
    <row r="752" spans="1:59" ht="11.25" customHeight="1" x14ac:dyDescent="0.2">
      <c r="A752" s="566" t="s">
        <v>1718</v>
      </c>
      <c r="B752" s="651" t="s">
        <v>1719</v>
      </c>
      <c r="C752" s="1080" t="s">
        <v>109</v>
      </c>
      <c r="D752" s="1080" t="s">
        <v>4423</v>
      </c>
      <c r="E752" s="835">
        <v>9</v>
      </c>
      <c r="F752" s="554">
        <v>398</v>
      </c>
      <c r="G752" s="554" t="s">
        <v>107</v>
      </c>
      <c r="H752" s="554" t="s">
        <v>107</v>
      </c>
      <c r="I752" s="966">
        <v>48.96</v>
      </c>
      <c r="J752" s="745">
        <f t="shared" si="190"/>
        <v>2.4509803921568629</v>
      </c>
      <c r="K752" s="968">
        <v>0.3</v>
      </c>
      <c r="L752" s="679">
        <v>4</v>
      </c>
      <c r="M752" s="736">
        <f t="shared" si="191"/>
        <v>1.2</v>
      </c>
      <c r="N752" s="644" t="s">
        <v>714</v>
      </c>
      <c r="O752" s="838">
        <v>0.21</v>
      </c>
      <c r="P752" s="958">
        <v>43409</v>
      </c>
      <c r="Q752" s="958">
        <v>43424</v>
      </c>
      <c r="R752" s="736">
        <f t="shared" si="192"/>
        <v>42.857142857142854</v>
      </c>
      <c r="S752" s="802">
        <f>IF(INDEX(Historical!$D$7:$D$1452,MATCH(B752,Historical!$B$7:$B$1452,0))=0,"n/a",(INDEX(Historical!$C$7:$C$1452,MATCH(B752,Historical!$B$7:$B$1452,0))/INDEX(Historical!$D$7:$D$1452,MATCH(B752,Historical!$B$7:$B$1452,0))-1)*100)</f>
        <v>8.6956521739130608</v>
      </c>
      <c r="T752" s="802">
        <f>IF(INDEX(Historical!$F$7:$F$1452,MATCH(B752,Historical!$B$7:$B$1452,0))=0,"n/a",((INDEX(Historical!$C$7:$C$1452,MATCH(B752,Historical!$B$7:$B$1452,0))/INDEX(Historical!$F$7:$F$1452,MATCH(B752,Historical!$B$7:$B$1452,0)))^(1/3)-1)*100)</f>
        <v>13.718300976297648</v>
      </c>
      <c r="U752" s="802">
        <f>IF(INDEX(Historical!$I$7:$I$1452,MATCH(B752,Historical!$B$7:$B$1452,0))=0,"n/a",((INDEX(Historical!$C$7:$C$1452,MATCH(B752,Historical!$B$7:$B$1452,0))/INDEX(Historical!$I$7:$I$1452,MATCH(B752,Historical!$B$7:$B$1452,0)))^(1/5)-1)*100)</f>
        <v>22.670320469638881</v>
      </c>
      <c r="V752" s="802" t="str">
        <f>IF(INDEX(Historical!$O$7:$O$1452,MATCH(B752,Historical!$B$7:$B$1452,0))=0,"n/a",((INDEX(Historical!$C$7:$C$1452,MATCH(B752,Historical!$B$7:$B$1452,0))/INDEX(Historical!$O$7:$O$1452,MATCH(B752,Historical!$B$7:$B$1452,0)))^(1/10)-1)*100)</f>
        <v>n/a</v>
      </c>
      <c r="W752" s="803" t="str">
        <f t="shared" si="193"/>
        <v>n/a</v>
      </c>
      <c r="X752" s="804">
        <f t="shared" si="194"/>
        <v>1.5013457264661512</v>
      </c>
      <c r="Y752" s="759"/>
      <c r="Z752" s="745">
        <f t="shared" si="195"/>
        <v>48.582995951416997</v>
      </c>
      <c r="AA752" s="678">
        <f t="shared" si="196"/>
        <v>19.821862348178136</v>
      </c>
      <c r="AB752" s="679">
        <v>9</v>
      </c>
      <c r="AC752" s="959">
        <v>2.4700000000000002</v>
      </c>
      <c r="AD752" s="959">
        <v>1.04</v>
      </c>
      <c r="AE752" s="959">
        <v>5.12</v>
      </c>
      <c r="AF752" s="959">
        <v>3.47</v>
      </c>
      <c r="AG752" s="959">
        <v>19</v>
      </c>
      <c r="AH752" s="959">
        <v>50</v>
      </c>
      <c r="AI752" s="959">
        <v>10.14</v>
      </c>
      <c r="AJ752" s="959">
        <v>15.1</v>
      </c>
      <c r="AK752" s="959">
        <v>19.139999999999997</v>
      </c>
      <c r="AL752" s="969">
        <v>27940</v>
      </c>
      <c r="AM752" s="964">
        <v>0.3</v>
      </c>
      <c r="AN752" s="959">
        <v>0.32</v>
      </c>
      <c r="AO752" s="845">
        <f t="shared" si="197"/>
        <v>5.2994385136176092</v>
      </c>
      <c r="AP752" s="846">
        <f t="shared" si="198"/>
        <v>25.121300861795746</v>
      </c>
      <c r="AQ752" s="680">
        <f t="shared" si="199"/>
        <v>74.841976078944739</v>
      </c>
      <c r="AR752" s="745">
        <f>INDEX(Historical!$C$7:$C$1452,MATCH(B752,Historical!$B$7:$B$1452,0))*IF(AH752="n/a",1.03,IF(AH752&lt;0,1.01,IF(AH752&gt;10,1.1,(1+AH752/100))))</f>
        <v>0.82500000000000007</v>
      </c>
      <c r="AS752" s="678">
        <f t="shared" si="200"/>
        <v>0.9075000000000002</v>
      </c>
      <c r="AT752" s="678">
        <f t="shared" si="205"/>
        <v>0.9982500000000003</v>
      </c>
      <c r="AU752" s="678">
        <f t="shared" si="205"/>
        <v>1.0980750000000004</v>
      </c>
      <c r="AV752" s="678">
        <f t="shared" si="205"/>
        <v>1.2078825000000004</v>
      </c>
      <c r="AW752" s="745">
        <f t="shared" si="201"/>
        <v>5.0367075000000012</v>
      </c>
      <c r="AX752" s="854">
        <f t="shared" si="202"/>
        <v>10.287392769607845</v>
      </c>
      <c r="AY752" s="1090">
        <v>1.18</v>
      </c>
      <c r="AZ752" s="964">
        <v>7.13</v>
      </c>
      <c r="BA752" s="964">
        <v>-22.3</v>
      </c>
      <c r="BB752" s="964">
        <v>-3.55</v>
      </c>
      <c r="BC752" s="964">
        <v>-12.64</v>
      </c>
      <c r="BE752" s="701">
        <v>2011</v>
      </c>
      <c r="BF752" s="986" t="e">
        <f>#VALUE!</f>
        <v>#VALUE!</v>
      </c>
      <c r="BG752" s="972">
        <v>3.9</v>
      </c>
    </row>
    <row r="753" spans="1:59" s="882" customFormat="1" ht="11.25" customHeight="1" x14ac:dyDescent="0.2">
      <c r="A753" s="740" t="s">
        <v>1720</v>
      </c>
      <c r="B753" s="890" t="s">
        <v>1721</v>
      </c>
      <c r="C753" s="1080" t="s">
        <v>4277</v>
      </c>
      <c r="D753" s="1080" t="s">
        <v>4426</v>
      </c>
      <c r="E753" s="862">
        <v>6</v>
      </c>
      <c r="F753" s="554">
        <v>720</v>
      </c>
      <c r="G753" s="1179" t="s">
        <v>107</v>
      </c>
      <c r="H753" s="1179" t="s">
        <v>107</v>
      </c>
      <c r="I753" s="863">
        <v>75.63</v>
      </c>
      <c r="J753" s="864">
        <f t="shared" si="190"/>
        <v>2.3271188681740052</v>
      </c>
      <c r="K753" s="865">
        <v>0.44</v>
      </c>
      <c r="L753" s="866">
        <v>4</v>
      </c>
      <c r="M753" s="867">
        <f t="shared" si="191"/>
        <v>1.76</v>
      </c>
      <c r="N753" s="868" t="s">
        <v>229</v>
      </c>
      <c r="O753" s="869">
        <v>0.4</v>
      </c>
      <c r="P753" s="870">
        <v>43244</v>
      </c>
      <c r="Q753" s="870">
        <v>43259</v>
      </c>
      <c r="R753" s="867">
        <f t="shared" si="192"/>
        <v>9.9999999999999947</v>
      </c>
      <c r="S753" s="802">
        <f>IF(INDEX(Historical!$D$7:$D$1452,MATCH(B753,Historical!$B$7:$B$1452,0))=0,"n/a",(INDEX(Historical!$C$7:$C$1452,MATCH(B753,Historical!$B$7:$B$1452,0))/INDEX(Historical!$D$7:$D$1452,MATCH(B753,Historical!$B$7:$B$1452,0))-1)*100)</f>
        <v>9.0277777777778123</v>
      </c>
      <c r="T753" s="802">
        <f>IF(INDEX(Historical!$F$7:$F$1452,MATCH(B753,Historical!$B$7:$B$1452,0))=0,"n/a",((INDEX(Historical!$C$7:$C$1452,MATCH(B753,Historical!$B$7:$B$1452,0))/INDEX(Historical!$F$7:$F$1452,MATCH(B753,Historical!$B$7:$B$1452,0)))^(1/3)-1)*100)</f>
        <v>11.916437305324322</v>
      </c>
      <c r="U753" s="802">
        <f>IF(INDEX(Historical!$I$7:$I$1452,MATCH(B753,Historical!$B$7:$B$1452,0))=0,"n/a",((INDEX(Historical!$C$7:$C$1452,MATCH(B753,Historical!$B$7:$B$1452,0))/INDEX(Historical!$I$7:$I$1452,MATCH(B753,Historical!$B$7:$B$1452,0)))^(1/5)-1)*100)</f>
        <v>14.15184275515653</v>
      </c>
      <c r="V753" s="802" t="str">
        <f>IF(INDEX(Historical!$O$7:$O$1452,MATCH(B753,Historical!$B$7:$B$1452,0))=0,"n/a",((INDEX(Historical!$C$7:$C$1452,MATCH(B753,Historical!$B$7:$B$1452,0))/INDEX(Historical!$O$7:$O$1452,MATCH(B753,Historical!$B$7:$B$1452,0)))^(1/10)-1)*100)</f>
        <v>n/a</v>
      </c>
      <c r="W753" s="871" t="str">
        <f t="shared" si="193"/>
        <v>n/a</v>
      </c>
      <c r="X753" s="872">
        <f t="shared" si="194"/>
        <v>0.52805383414763174</v>
      </c>
      <c r="Y753" s="883" t="s">
        <v>1722</v>
      </c>
      <c r="Z753" s="864">
        <f t="shared" si="195"/>
        <v>19.620958751393534</v>
      </c>
      <c r="AA753" s="874">
        <f t="shared" si="196"/>
        <v>8.4314381270902992</v>
      </c>
      <c r="AB753" s="866">
        <v>9</v>
      </c>
      <c r="AC753" s="875">
        <v>8.9700000000000006</v>
      </c>
      <c r="AD753" s="875">
        <v>0.81</v>
      </c>
      <c r="AE753" s="875">
        <v>1.89</v>
      </c>
      <c r="AF753" s="875">
        <v>2.42</v>
      </c>
      <c r="AG753" s="875">
        <v>26</v>
      </c>
      <c r="AH753" s="875">
        <v>107.5</v>
      </c>
      <c r="AI753" s="875">
        <v>10.9</v>
      </c>
      <c r="AJ753" s="875">
        <v>26.8</v>
      </c>
      <c r="AK753" s="875">
        <v>10.4</v>
      </c>
      <c r="AL753" s="876">
        <v>26410</v>
      </c>
      <c r="AM753" s="877">
        <v>0.2</v>
      </c>
      <c r="AN753" s="875">
        <v>0.37</v>
      </c>
      <c r="AO753" s="878">
        <f t="shared" si="197"/>
        <v>8.0475234962402347</v>
      </c>
      <c r="AP753" s="879">
        <f t="shared" si="198"/>
        <v>16.478961623330534</v>
      </c>
      <c r="AQ753" s="880">
        <f t="shared" si="199"/>
        <v>-4.7714322332058856</v>
      </c>
      <c r="AR753" s="745">
        <f>INDEX(Historical!$C$7:$C$1452,MATCH(B753,Historical!$B$7:$B$1452,0))*IF(AH753="n/a",1.03,IF(AH753&lt;0,1.01,IF(AH753&gt;10,1.1,(1+AH753/100))))</f>
        <v>1.7270000000000005</v>
      </c>
      <c r="AS753" s="874">
        <f t="shared" si="200"/>
        <v>1.8997000000000008</v>
      </c>
      <c r="AT753" s="874">
        <f t="shared" si="205"/>
        <v>2.0896700000000012</v>
      </c>
      <c r="AU753" s="874">
        <f t="shared" si="205"/>
        <v>2.2986370000000016</v>
      </c>
      <c r="AV753" s="874">
        <f t="shared" si="205"/>
        <v>2.5285007000000022</v>
      </c>
      <c r="AW753" s="864">
        <f t="shared" si="201"/>
        <v>10.543507700000006</v>
      </c>
      <c r="AX753" s="881">
        <f t="shared" si="202"/>
        <v>13.940906650799956</v>
      </c>
      <c r="AY753" s="1091">
        <v>0.99</v>
      </c>
      <c r="AZ753" s="877">
        <v>8.2900000000000009</v>
      </c>
      <c r="BA753" s="877">
        <v>-30.12</v>
      </c>
      <c r="BB753" s="877">
        <v>-0.01</v>
      </c>
      <c r="BC753" s="877">
        <v>-15.079999999999998</v>
      </c>
      <c r="BD753" s="1007"/>
      <c r="BE753" s="701">
        <v>2013</v>
      </c>
      <c r="BF753" s="986" t="e">
        <f>#VALUE!</f>
        <v>#VALUE!</v>
      </c>
      <c r="BG753" s="938">
        <v>13.200000000000001</v>
      </c>
    </row>
    <row r="754" spans="1:59" ht="11.25" customHeight="1" x14ac:dyDescent="0.2">
      <c r="A754" s="566" t="s">
        <v>357</v>
      </c>
      <c r="B754" s="651" t="s">
        <v>358</v>
      </c>
      <c r="C754" s="1080" t="s">
        <v>4431</v>
      </c>
      <c r="D754" s="1080" t="s">
        <v>4460</v>
      </c>
      <c r="E754" s="835">
        <v>44</v>
      </c>
      <c r="F754" s="554">
        <v>54</v>
      </c>
      <c r="G754" s="554" t="s">
        <v>38</v>
      </c>
      <c r="H754" s="554" t="s">
        <v>38</v>
      </c>
      <c r="I754" s="959">
        <v>32.54</v>
      </c>
      <c r="J754" s="745">
        <f t="shared" si="190"/>
        <v>1.9668100799016597</v>
      </c>
      <c r="K754" s="968">
        <v>0.16</v>
      </c>
      <c r="L754" s="679">
        <v>4</v>
      </c>
      <c r="M754" s="736">
        <f t="shared" si="191"/>
        <v>0.64</v>
      </c>
      <c r="N754" s="644" t="s">
        <v>153</v>
      </c>
      <c r="O754" s="838">
        <v>0.155</v>
      </c>
      <c r="P754" s="958">
        <v>43174</v>
      </c>
      <c r="Q754" s="958">
        <v>43188</v>
      </c>
      <c r="R754" s="736">
        <f t="shared" si="192"/>
        <v>3.2258064516129057</v>
      </c>
      <c r="S754" s="802">
        <f>IF(INDEX(Historical!$D$7:$D$1452,MATCH(B754,Historical!$B$7:$B$1452,0))=0,"n/a",(INDEX(Historical!$C$7:$C$1452,MATCH(B754,Historical!$B$7:$B$1452,0))/INDEX(Historical!$D$7:$D$1452,MATCH(B754,Historical!$B$7:$B$1452,0))-1)*100)</f>
        <v>4.7297297297297369</v>
      </c>
      <c r="T754" s="802">
        <f>IF(INDEX(Historical!$F$7:$F$1452,MATCH(B754,Historical!$B$7:$B$1452,0))=0,"n/a",((INDEX(Historical!$C$7:$C$1452,MATCH(B754,Historical!$B$7:$B$1452,0))/INDEX(Historical!$F$7:$F$1452,MATCH(B754,Historical!$B$7:$B$1452,0)))^(1/3)-1)*100)</f>
        <v>4.9725224520413169</v>
      </c>
      <c r="U754" s="802">
        <f>IF(INDEX(Historical!$I$7:$I$1452,MATCH(B754,Historical!$B$7:$B$1452,0))=0,"n/a",((INDEX(Historical!$C$7:$C$1452,MATCH(B754,Historical!$B$7:$B$1452,0))/INDEX(Historical!$I$7:$I$1452,MATCH(B754,Historical!$B$7:$B$1452,0)))^(1/5)-1)*100)</f>
        <v>4.8187851433411755</v>
      </c>
      <c r="V754" s="802">
        <f>IF(INDEX(Historical!$O$7:$O$1452,MATCH(B754,Historical!$B$7:$B$1452,0))=0,"n/a",((INDEX(Historical!$C$7:$C$1452,MATCH(B754,Historical!$B$7:$B$1452,0))/INDEX(Historical!$O$7:$O$1452,MATCH(B754,Historical!$B$7:$B$1452,0)))^(1/10)-1)*100)</f>
        <v>4.7448570141150448</v>
      </c>
      <c r="W754" s="803">
        <f t="shared" si="193"/>
        <v>1.0155806864160941</v>
      </c>
      <c r="X754" s="804" t="str">
        <f t="shared" si="194"/>
        <v>n/a</v>
      </c>
      <c r="Y754" s="651"/>
      <c r="Z754" s="745">
        <f t="shared" si="195"/>
        <v>92.753623188405811</v>
      </c>
      <c r="AA754" s="678">
        <f t="shared" si="196"/>
        <v>47.159420289855078</v>
      </c>
      <c r="AB754" s="679">
        <v>12</v>
      </c>
      <c r="AC754" s="959">
        <v>0.69</v>
      </c>
      <c r="AD754" s="959" t="s">
        <v>138</v>
      </c>
      <c r="AE754" s="959">
        <v>0.69</v>
      </c>
      <c r="AF754" s="959">
        <v>0.8</v>
      </c>
      <c r="AG754" s="959">
        <v>9.1</v>
      </c>
      <c r="AH754" s="961">
        <v>-501</v>
      </c>
      <c r="AI754" s="961">
        <v>24.51</v>
      </c>
      <c r="AJ754" s="959">
        <v>-32.4</v>
      </c>
      <c r="AK754" s="959" t="s">
        <v>138</v>
      </c>
      <c r="AL754" s="969">
        <v>3500</v>
      </c>
      <c r="AM754" s="964">
        <v>0.2</v>
      </c>
      <c r="AN754" s="959">
        <v>0.54</v>
      </c>
      <c r="AO754" s="845">
        <f t="shared" si="197"/>
        <v>-40.373825066612241</v>
      </c>
      <c r="AP754" s="846">
        <f t="shared" si="198"/>
        <v>6.7855952232428347</v>
      </c>
      <c r="AQ754" s="680">
        <f t="shared" si="199"/>
        <v>29.490516567188664</v>
      </c>
      <c r="AR754" s="745">
        <f>INDEX(Historical!$C$7:$C$1452,MATCH(B754,Historical!$B$7:$B$1452,0))*IF(AH754="n/a",1.03,IF(AH754&lt;0,1.01,IF(AH754&gt;10,1.1,(1+AH754/100))))</f>
        <v>0.62619999999999998</v>
      </c>
      <c r="AS754" s="678">
        <f t="shared" si="200"/>
        <v>0.68881999999999999</v>
      </c>
      <c r="AT754" s="678">
        <f t="shared" si="205"/>
        <v>0.70948460000000002</v>
      </c>
      <c r="AU754" s="678">
        <f t="shared" si="205"/>
        <v>0.7307691380000001</v>
      </c>
      <c r="AV754" s="678">
        <f t="shared" si="205"/>
        <v>0.75269221214000015</v>
      </c>
      <c r="AW754" s="745">
        <f t="shared" si="201"/>
        <v>3.5079659501400009</v>
      </c>
      <c r="AX754" s="854">
        <f t="shared" si="202"/>
        <v>10.780473110448682</v>
      </c>
      <c r="AY754" s="1090">
        <v>0.86</v>
      </c>
      <c r="AZ754" s="964">
        <v>38.229999999999997</v>
      </c>
      <c r="BA754" s="964">
        <v>-10.9</v>
      </c>
      <c r="BB754" s="964">
        <v>-3.11</v>
      </c>
      <c r="BC754" s="964">
        <v>10.34</v>
      </c>
      <c r="BE754" s="701">
        <v>1975</v>
      </c>
      <c r="BF754" s="986" t="e">
        <f>#VALUE!</f>
        <v>#VALUE!</v>
      </c>
      <c r="BG754" s="972">
        <v>4.3</v>
      </c>
    </row>
    <row r="755" spans="1:59" ht="11.25" customHeight="1" x14ac:dyDescent="0.2">
      <c r="A755" s="566" t="s">
        <v>360</v>
      </c>
      <c r="B755" s="651" t="s">
        <v>361</v>
      </c>
      <c r="C755" s="1080" t="s">
        <v>113</v>
      </c>
      <c r="D755" s="1080" t="s">
        <v>214</v>
      </c>
      <c r="E755" s="835">
        <v>47</v>
      </c>
      <c r="F755" s="554">
        <v>40</v>
      </c>
      <c r="G755" s="554" t="s">
        <v>38</v>
      </c>
      <c r="H755" s="554" t="s">
        <v>38</v>
      </c>
      <c r="I755" s="959">
        <v>52.11</v>
      </c>
      <c r="J755" s="745">
        <f t="shared" si="190"/>
        <v>1.6887353674918442</v>
      </c>
      <c r="K755" s="968">
        <v>0.22</v>
      </c>
      <c r="L755" s="679">
        <v>4</v>
      </c>
      <c r="M755" s="736">
        <f t="shared" si="191"/>
        <v>0.88</v>
      </c>
      <c r="N755" s="644" t="s">
        <v>150</v>
      </c>
      <c r="O755" s="838">
        <v>0.21</v>
      </c>
      <c r="P755" s="958">
        <v>43433</v>
      </c>
      <c r="Q755" s="958">
        <v>43448</v>
      </c>
      <c r="R755" s="736">
        <f t="shared" si="192"/>
        <v>4.7619047619047663</v>
      </c>
      <c r="S755" s="802">
        <f>IF(INDEX(Historical!$D$7:$D$1452,MATCH(B755,Historical!$B$7:$B$1452,0))=0,"n/a",(INDEX(Historical!$C$7:$C$1452,MATCH(B755,Historical!$B$7:$B$1452,0))/INDEX(Historical!$D$7:$D$1452,MATCH(B755,Historical!$B$7:$B$1452,0))-1)*100)</f>
        <v>3.7037037037036979</v>
      </c>
      <c r="T755" s="802">
        <f>IF(INDEX(Historical!$F$7:$F$1452,MATCH(B755,Historical!$B$7:$B$1452,0))=0,"n/a",((INDEX(Historical!$C$7:$C$1452,MATCH(B755,Historical!$B$7:$B$1452,0))/INDEX(Historical!$F$7:$F$1452,MATCH(B755,Historical!$B$7:$B$1452,0)))^(1/3)-1)*100)</f>
        <v>2.501029596576787</v>
      </c>
      <c r="U755" s="802">
        <f>IF(INDEX(Historical!$I$7:$I$1452,MATCH(B755,Historical!$B$7:$B$1452,0))=0,"n/a",((INDEX(Historical!$C$7:$C$1452,MATCH(B755,Historical!$B$7:$B$1452,0))/INDEX(Historical!$I$7:$I$1452,MATCH(B755,Historical!$B$7:$B$1452,0)))^(1/5)-1)*100)</f>
        <v>4.0126207180960938</v>
      </c>
      <c r="V755" s="802">
        <f>IF(INDEX(Historical!$O$7:$O$1452,MATCH(B755,Historical!$B$7:$B$1452,0))=0,"n/a",((INDEX(Historical!$C$7:$C$1452,MATCH(B755,Historical!$B$7:$B$1452,0))/INDEX(Historical!$O$7:$O$1452,MATCH(B755,Historical!$B$7:$B$1452,0)))^(1/10)-1)*100)</f>
        <v>5.7557050338252314</v>
      </c>
      <c r="W755" s="803">
        <f t="shared" si="193"/>
        <v>0.69715537792757831</v>
      </c>
      <c r="X755" s="804" t="str">
        <f t="shared" si="194"/>
        <v>n/a</v>
      </c>
      <c r="Y755" s="759" t="s">
        <v>362</v>
      </c>
      <c r="Z755" s="745">
        <f t="shared" si="195"/>
        <v>65.185185185185176</v>
      </c>
      <c r="AA755" s="678">
        <f t="shared" si="196"/>
        <v>38.599999999999994</v>
      </c>
      <c r="AB755" s="679">
        <v>12</v>
      </c>
      <c r="AC755" s="959">
        <v>1.35</v>
      </c>
      <c r="AD755" s="959">
        <v>2.57</v>
      </c>
      <c r="AE755" s="959">
        <v>0.86</v>
      </c>
      <c r="AF755" s="959">
        <v>3.05</v>
      </c>
      <c r="AG755" s="959">
        <v>7.3999999999999995</v>
      </c>
      <c r="AH755" s="961">
        <v>-108.3</v>
      </c>
      <c r="AI755" s="961">
        <v>18.010000000000002</v>
      </c>
      <c r="AJ755" s="959">
        <v>-16</v>
      </c>
      <c r="AK755" s="959">
        <v>15</v>
      </c>
      <c r="AL755" s="969">
        <v>955.7</v>
      </c>
      <c r="AM755" s="964">
        <v>0.4</v>
      </c>
      <c r="AN755" s="959">
        <v>1.1299999999999999</v>
      </c>
      <c r="AO755" s="845">
        <f t="shared" si="197"/>
        <v>-32.898643914412055</v>
      </c>
      <c r="AP755" s="846">
        <f t="shared" si="198"/>
        <v>5.7013560855879382</v>
      </c>
      <c r="AQ755" s="680">
        <f t="shared" si="199"/>
        <v>128.74537032352026</v>
      </c>
      <c r="AR755" s="745">
        <f>INDEX(Historical!$C$7:$C$1452,MATCH(B755,Historical!$B$7:$B$1452,0))*IF(AH755="n/a",1.03,IF(AH755&lt;0,1.01,IF(AH755&gt;10,1.1,(1+AH755/100))))</f>
        <v>0.84839999999999993</v>
      </c>
      <c r="AS755" s="678">
        <f t="shared" si="200"/>
        <v>0.93323999999999996</v>
      </c>
      <c r="AT755" s="678">
        <f t="shared" si="205"/>
        <v>1.026564</v>
      </c>
      <c r="AU755" s="678">
        <f t="shared" si="205"/>
        <v>1.1292204000000001</v>
      </c>
      <c r="AV755" s="678">
        <f t="shared" si="205"/>
        <v>1.2421424400000003</v>
      </c>
      <c r="AW755" s="745">
        <f t="shared" si="201"/>
        <v>5.1795668400000006</v>
      </c>
      <c r="AX755" s="854">
        <f t="shared" si="202"/>
        <v>9.9396792170408776</v>
      </c>
      <c r="AY755" s="1090">
        <v>1.04</v>
      </c>
      <c r="AZ755" s="964">
        <v>6.41</v>
      </c>
      <c r="BA755" s="964">
        <v>-39.42</v>
      </c>
      <c r="BB755" s="964">
        <v>-11.49</v>
      </c>
      <c r="BC755" s="964">
        <v>-26.71</v>
      </c>
      <c r="BE755" s="701">
        <v>1973</v>
      </c>
      <c r="BF755" s="986" t="e">
        <f>#VALUE!</f>
        <v>#VALUE!</v>
      </c>
      <c r="BG755" s="972">
        <v>2.2999999999999998</v>
      </c>
    </row>
    <row r="756" spans="1:59" ht="11.25" customHeight="1" x14ac:dyDescent="0.2">
      <c r="A756" s="667" t="s">
        <v>1723</v>
      </c>
      <c r="B756" s="651" t="s">
        <v>1724</v>
      </c>
      <c r="C756" s="1080" t="s">
        <v>113</v>
      </c>
      <c r="D756" s="1080" t="s">
        <v>214</v>
      </c>
      <c r="E756" s="835">
        <v>6</v>
      </c>
      <c r="F756" s="554">
        <v>692</v>
      </c>
      <c r="G756" s="554" t="s">
        <v>107</v>
      </c>
      <c r="H756" s="554" t="s">
        <v>107</v>
      </c>
      <c r="I756" s="966">
        <v>27.57</v>
      </c>
      <c r="J756" s="745">
        <f t="shared" si="190"/>
        <v>1.4508523757707654</v>
      </c>
      <c r="K756" s="968">
        <v>0.1</v>
      </c>
      <c r="L756" s="679">
        <v>4</v>
      </c>
      <c r="M756" s="736">
        <f t="shared" si="191"/>
        <v>0.4</v>
      </c>
      <c r="N756" s="644" t="s">
        <v>346</v>
      </c>
      <c r="O756" s="838">
        <v>0.08</v>
      </c>
      <c r="P756" s="958">
        <v>43167</v>
      </c>
      <c r="Q756" s="958">
        <v>43178</v>
      </c>
      <c r="R756" s="736">
        <f t="shared" si="192"/>
        <v>25.000000000000007</v>
      </c>
      <c r="S756" s="802">
        <f>IF(INDEX(Historical!$D$7:$D$1452,MATCH(B756,Historical!$B$7:$B$1452,0))=0,"n/a",(INDEX(Historical!$C$7:$C$1452,MATCH(B756,Historical!$B$7:$B$1452,0))/INDEX(Historical!$D$7:$D$1452,MATCH(B756,Historical!$B$7:$B$1452,0))-1)*100)</f>
        <v>14.285714285714279</v>
      </c>
      <c r="T756" s="802">
        <f>IF(INDEX(Historical!$F$7:$F$1452,MATCH(B756,Historical!$B$7:$B$1452,0))=0,"n/a",((INDEX(Historical!$C$7:$C$1452,MATCH(B756,Historical!$B$7:$B$1452,0))/INDEX(Historical!$F$7:$F$1452,MATCH(B756,Historical!$B$7:$B$1452,0)))^(1/3)-1)*100)</f>
        <v>16.960709528514649</v>
      </c>
      <c r="U756" s="802" t="str">
        <f>IF(INDEX(Historical!$I$7:$I$1452,MATCH(B756,Historical!$B$7:$B$1452,0))=0,"n/a",((INDEX(Historical!$C$7:$C$1452,MATCH(B756,Historical!$B$7:$B$1452,0))/INDEX(Historical!$I$7:$I$1452,MATCH(B756,Historical!$B$7:$B$1452,0)))^(1/5)-1)*100)</f>
        <v>n/a</v>
      </c>
      <c r="V756" s="802" t="str">
        <f>IF(INDEX(Historical!$O$7:$O$1452,MATCH(B756,Historical!$B$7:$B$1452,0))=0,"n/a",((INDEX(Historical!$C$7:$C$1452,MATCH(B756,Historical!$B$7:$B$1452,0))/INDEX(Historical!$O$7:$O$1452,MATCH(B756,Historical!$B$7:$B$1452,0)))^(1/10)-1)*100)</f>
        <v>n/a</v>
      </c>
      <c r="W756" s="803" t="str">
        <f t="shared" si="193"/>
        <v>n/a</v>
      </c>
      <c r="X756" s="804" t="str">
        <f t="shared" si="194"/>
        <v>n/a</v>
      </c>
      <c r="Y756" s="769"/>
      <c r="Z756" s="745">
        <f t="shared" si="195"/>
        <v>19.417475728155338</v>
      </c>
      <c r="AA756" s="678">
        <f t="shared" si="196"/>
        <v>13.383495145631068</v>
      </c>
      <c r="AB756" s="679">
        <v>12</v>
      </c>
      <c r="AC756" s="959">
        <v>2.06</v>
      </c>
      <c r="AD756" s="959">
        <v>0.33</v>
      </c>
      <c r="AE756" s="959">
        <v>0.43</v>
      </c>
      <c r="AF756" s="959">
        <v>2.09</v>
      </c>
      <c r="AG756" s="959">
        <v>11.4</v>
      </c>
      <c r="AH756" s="961">
        <v>165</v>
      </c>
      <c r="AI756" s="961">
        <v>30.459999999999997</v>
      </c>
      <c r="AJ756" s="959">
        <v>11.5</v>
      </c>
      <c r="AK756" s="959">
        <v>40.089999999999996</v>
      </c>
      <c r="AL756" s="969">
        <v>2110</v>
      </c>
      <c r="AM756" s="964">
        <v>2.4</v>
      </c>
      <c r="AN756" s="959">
        <v>1.1599999999999999</v>
      </c>
      <c r="AO756" s="845" t="str">
        <f t="shared" si="197"/>
        <v>n/a</v>
      </c>
      <c r="AP756" s="846" t="str">
        <f t="shared" si="198"/>
        <v>n/a</v>
      </c>
      <c r="AQ756" s="680">
        <f t="shared" si="199"/>
        <v>11.497892066509841</v>
      </c>
      <c r="AR756" s="745">
        <f>INDEX(Historical!$C$7:$C$1452,MATCH(B756,Historical!$B$7:$B$1452,0))*IF(AH756="n/a",1.03,IF(AH756&lt;0,1.01,IF(AH756&gt;10,1.1,(1+AH756/100))))</f>
        <v>0.35200000000000004</v>
      </c>
      <c r="AS756" s="678">
        <f t="shared" si="200"/>
        <v>0.38720000000000004</v>
      </c>
      <c r="AT756" s="678">
        <f t="shared" si="205"/>
        <v>0.42592000000000008</v>
      </c>
      <c r="AU756" s="678">
        <f t="shared" si="205"/>
        <v>0.4685120000000001</v>
      </c>
      <c r="AV756" s="678">
        <f t="shared" si="205"/>
        <v>0.51536320000000013</v>
      </c>
      <c r="AW756" s="745">
        <f t="shared" si="201"/>
        <v>2.1489952000000003</v>
      </c>
      <c r="AX756" s="854">
        <f t="shared" si="202"/>
        <v>7.7946869785999278</v>
      </c>
      <c r="AY756" s="1090">
        <v>1.55</v>
      </c>
      <c r="AZ756" s="964">
        <v>8.24</v>
      </c>
      <c r="BA756" s="964">
        <v>-45.050000000000004</v>
      </c>
      <c r="BB756" s="964">
        <v>-9.5699999999999985</v>
      </c>
      <c r="BC756" s="964">
        <v>-26.52</v>
      </c>
      <c r="BE756" s="701">
        <v>2013</v>
      </c>
      <c r="BF756" s="986" t="e">
        <f>#VALUE!</f>
        <v>#VALUE!</v>
      </c>
      <c r="BG756" s="972">
        <v>3.5000000000000004</v>
      </c>
    </row>
    <row r="757" spans="1:59" ht="11.25" customHeight="1" x14ac:dyDescent="0.2">
      <c r="A757" s="645" t="s">
        <v>1725</v>
      </c>
      <c r="B757" s="651" t="s">
        <v>1726</v>
      </c>
      <c r="C757" s="1080" t="s">
        <v>4407</v>
      </c>
      <c r="D757" s="1080" t="s">
        <v>4408</v>
      </c>
      <c r="E757" s="835">
        <v>8</v>
      </c>
      <c r="F757" s="554">
        <v>542</v>
      </c>
      <c r="G757" s="554" t="s">
        <v>107</v>
      </c>
      <c r="H757" s="554" t="s">
        <v>107</v>
      </c>
      <c r="I757" s="966">
        <v>35.17</v>
      </c>
      <c r="J757" s="745">
        <f t="shared" si="190"/>
        <v>2.7295990901336364</v>
      </c>
      <c r="K757" s="968">
        <v>0.24</v>
      </c>
      <c r="L757" s="679">
        <v>4</v>
      </c>
      <c r="M757" s="736">
        <f t="shared" si="191"/>
        <v>0.96</v>
      </c>
      <c r="N757" s="644" t="s">
        <v>463</v>
      </c>
      <c r="O757" s="838">
        <v>0.22</v>
      </c>
      <c r="P757" s="958">
        <v>43377</v>
      </c>
      <c r="Q757" s="958">
        <v>43392</v>
      </c>
      <c r="R757" s="736">
        <f t="shared" si="192"/>
        <v>9.0909090909090864</v>
      </c>
      <c r="S757" s="802">
        <f>IF(INDEX(Historical!$D$7:$D$1452,MATCH(B757,Historical!$B$7:$B$1452,0))=0,"n/a",(INDEX(Historical!$C$7:$C$1452,MATCH(B757,Historical!$B$7:$B$1452,0))/INDEX(Historical!$D$7:$D$1452,MATCH(B757,Historical!$B$7:$B$1452,0))-1)*100)</f>
        <v>7.8947368421052655</v>
      </c>
      <c r="T757" s="802">
        <f>IF(INDEX(Historical!$F$7:$F$1452,MATCH(B757,Historical!$B$7:$B$1452,0))=0,"n/a",((INDEX(Historical!$C$7:$C$1452,MATCH(B757,Historical!$B$7:$B$1452,0))/INDEX(Historical!$F$7:$F$1452,MATCH(B757,Historical!$B$7:$B$1452,0)))^(1/3)-1)*100)</f>
        <v>14.940574679424357</v>
      </c>
      <c r="U757" s="802">
        <f>IF(INDEX(Historical!$I$7:$I$1452,MATCH(B757,Historical!$B$7:$B$1452,0))=0,"n/a",((INDEX(Historical!$C$7:$C$1452,MATCH(B757,Historical!$B$7:$B$1452,0))/INDEX(Historical!$I$7:$I$1452,MATCH(B757,Historical!$B$7:$B$1452,0)))^(1/5)-1)*100)</f>
        <v>13.258872838875678</v>
      </c>
      <c r="V757" s="802" t="str">
        <f>IF(INDEX(Historical!$O$7:$O$1452,MATCH(B757,Historical!$B$7:$B$1452,0))=0,"n/a",((INDEX(Historical!$C$7:$C$1452,MATCH(B757,Historical!$B$7:$B$1452,0))/INDEX(Historical!$O$7:$O$1452,MATCH(B757,Historical!$B$7:$B$1452,0)))^(1/10)-1)*100)</f>
        <v>n/a</v>
      </c>
      <c r="W757" s="803" t="str">
        <f t="shared" si="193"/>
        <v>n/a</v>
      </c>
      <c r="X757" s="804">
        <f t="shared" si="194"/>
        <v>0.32982270743471837</v>
      </c>
      <c r="Y757" s="967"/>
      <c r="Z757" s="745">
        <f t="shared" si="195"/>
        <v>106.66666666666667</v>
      </c>
      <c r="AA757" s="678">
        <f t="shared" si="196"/>
        <v>39.077777777777776</v>
      </c>
      <c r="AB757" s="679">
        <v>12</v>
      </c>
      <c r="AC757" s="959">
        <v>0.9</v>
      </c>
      <c r="AD757" s="959">
        <v>3.89</v>
      </c>
      <c r="AE757" s="959">
        <v>14.86</v>
      </c>
      <c r="AF757" s="959">
        <v>1.76</v>
      </c>
      <c r="AG757" s="959">
        <v>4.7</v>
      </c>
      <c r="AH757" s="959">
        <v>272.5</v>
      </c>
      <c r="AI757" s="959">
        <v>-19.7</v>
      </c>
      <c r="AJ757" s="959">
        <v>40.200000000000003</v>
      </c>
      <c r="AK757" s="959">
        <v>10</v>
      </c>
      <c r="AL757" s="969">
        <v>2180</v>
      </c>
      <c r="AM757" s="964">
        <v>1.7999999999999998</v>
      </c>
      <c r="AN757" s="959">
        <v>0.41</v>
      </c>
      <c r="AO757" s="845">
        <f t="shared" si="197"/>
        <v>-23.089305848768461</v>
      </c>
      <c r="AP757" s="846">
        <f t="shared" si="198"/>
        <v>15.988471929009314</v>
      </c>
      <c r="AQ757" s="680">
        <f t="shared" si="199"/>
        <v>74.83565475279778</v>
      </c>
      <c r="AR757" s="745">
        <f>INDEX(Historical!$C$7:$C$1452,MATCH(B757,Historical!$B$7:$B$1452,0))*IF(AH757="n/a",1.03,IF(AH757&lt;0,1.01,IF(AH757&gt;10,1.1,(1+AH757/100))))</f>
        <v>0.90200000000000014</v>
      </c>
      <c r="AS757" s="678">
        <f t="shared" si="200"/>
        <v>0.91102000000000016</v>
      </c>
      <c r="AT757" s="678">
        <f t="shared" si="205"/>
        <v>1.0021220000000002</v>
      </c>
      <c r="AU757" s="678">
        <f t="shared" si="205"/>
        <v>1.1023342000000003</v>
      </c>
      <c r="AV757" s="678">
        <f t="shared" si="205"/>
        <v>1.2125676200000004</v>
      </c>
      <c r="AW757" s="745">
        <f t="shared" si="201"/>
        <v>5.1300438200000018</v>
      </c>
      <c r="AX757" s="854">
        <f t="shared" si="202"/>
        <v>14.58641973272676</v>
      </c>
      <c r="AY757" s="1090">
        <v>0.73</v>
      </c>
      <c r="AZ757" s="964">
        <v>11.44</v>
      </c>
      <c r="BA757" s="964">
        <v>-11.23</v>
      </c>
      <c r="BB757" s="964">
        <v>-6.47</v>
      </c>
      <c r="BC757" s="964">
        <v>-5.12</v>
      </c>
      <c r="BE757" s="701">
        <v>2011</v>
      </c>
      <c r="BF757" s="986" t="e">
        <f>#VALUE!</f>
        <v>#VALUE!</v>
      </c>
      <c r="BG757" s="972">
        <v>3.1</v>
      </c>
    </row>
    <row r="758" spans="1:59" ht="11.25" customHeight="1" x14ac:dyDescent="0.2">
      <c r="A758" s="645" t="s">
        <v>1727</v>
      </c>
      <c r="B758" s="651" t="s">
        <v>1728</v>
      </c>
      <c r="C758" s="1080" t="s">
        <v>109</v>
      </c>
      <c r="D758" s="1080" t="s">
        <v>4419</v>
      </c>
      <c r="E758" s="835">
        <v>9</v>
      </c>
      <c r="F758" s="554">
        <v>383</v>
      </c>
      <c r="G758" s="554" t="s">
        <v>107</v>
      </c>
      <c r="H758" s="554" t="s">
        <v>107</v>
      </c>
      <c r="I758" s="966">
        <v>25.98</v>
      </c>
      <c r="J758" s="745">
        <f t="shared" si="190"/>
        <v>3.3872209391839871</v>
      </c>
      <c r="K758" s="968">
        <v>0.22</v>
      </c>
      <c r="L758" s="679">
        <v>4</v>
      </c>
      <c r="M758" s="736">
        <f t="shared" si="191"/>
        <v>0.88</v>
      </c>
      <c r="N758" s="644" t="s">
        <v>438</v>
      </c>
      <c r="O758" s="838">
        <v>0.2</v>
      </c>
      <c r="P758" s="958">
        <v>43320</v>
      </c>
      <c r="Q758" s="958">
        <v>43335</v>
      </c>
      <c r="R758" s="736">
        <f t="shared" si="192"/>
        <v>9.9999999999999947</v>
      </c>
      <c r="S758" s="802">
        <f>IF(INDEX(Historical!$D$7:$D$1452,MATCH(B758,Historical!$B$7:$B$1452,0))=0,"n/a",(INDEX(Historical!$C$7:$C$1452,MATCH(B758,Historical!$B$7:$B$1452,0))/INDEX(Historical!$D$7:$D$1452,MATCH(B758,Historical!$B$7:$B$1452,0))-1)*100)</f>
        <v>11.111111111111116</v>
      </c>
      <c r="T758" s="802">
        <f>IF(INDEX(Historical!$F$7:$F$1452,MATCH(B758,Historical!$B$7:$B$1452,0))=0,"n/a",((INDEX(Historical!$C$7:$C$1452,MATCH(B758,Historical!$B$7:$B$1452,0))/INDEX(Historical!$F$7:$F$1452,MATCH(B758,Historical!$B$7:$B$1452,0)))^(1/3)-1)*100)</f>
        <v>10.064241629820891</v>
      </c>
      <c r="U758" s="802">
        <f>IF(INDEX(Historical!$I$7:$I$1452,MATCH(B758,Historical!$B$7:$B$1452,0))=0,"n/a",((INDEX(Historical!$C$7:$C$1452,MATCH(B758,Historical!$B$7:$B$1452,0))/INDEX(Historical!$I$7:$I$1452,MATCH(B758,Historical!$B$7:$B$1452,0)))^(1/5)-1)*100)</f>
        <v>12.700920209792542</v>
      </c>
      <c r="V758" s="802" t="str">
        <f>IF(INDEX(Historical!$O$7:$O$1452,MATCH(B758,Historical!$B$7:$B$1452,0))=0,"n/a",((INDEX(Historical!$C$7:$C$1452,MATCH(B758,Historical!$B$7:$B$1452,0))/INDEX(Historical!$O$7:$O$1452,MATCH(B758,Historical!$B$7:$B$1452,0)))^(1/10)-1)*100)</f>
        <v>n/a</v>
      </c>
      <c r="W758" s="803" t="str">
        <f t="shared" si="193"/>
        <v>n/a</v>
      </c>
      <c r="X758" s="804">
        <f t="shared" si="194"/>
        <v>3.0240286213791765</v>
      </c>
      <c r="Y758" s="760"/>
      <c r="Z758" s="745">
        <f t="shared" si="195"/>
        <v>44.44444444444445</v>
      </c>
      <c r="AA758" s="678">
        <f t="shared" si="196"/>
        <v>13.121212121212121</v>
      </c>
      <c r="AB758" s="679">
        <v>12</v>
      </c>
      <c r="AC758" s="959">
        <v>1.98</v>
      </c>
      <c r="AD758" s="959">
        <v>3.28</v>
      </c>
      <c r="AE758" s="959">
        <v>3.52</v>
      </c>
      <c r="AF758" s="959">
        <v>1.01</v>
      </c>
      <c r="AG758" s="959">
        <v>7.1</v>
      </c>
      <c r="AH758" s="959">
        <v>1.7000000000000002</v>
      </c>
      <c r="AI758" s="959">
        <v>-3.26</v>
      </c>
      <c r="AJ758" s="959">
        <v>4.2</v>
      </c>
      <c r="AK758" s="959">
        <v>4</v>
      </c>
      <c r="AL758" s="969">
        <v>254.34</v>
      </c>
      <c r="AM758" s="964">
        <v>4.1000000000000005</v>
      </c>
      <c r="AN758" s="959">
        <v>0</v>
      </c>
      <c r="AO758" s="845">
        <f t="shared" si="197"/>
        <v>2.966929027764408</v>
      </c>
      <c r="AP758" s="846">
        <f t="shared" si="198"/>
        <v>16.088141148976529</v>
      </c>
      <c r="AQ758" s="680">
        <f t="shared" si="199"/>
        <v>-23.253883942141218</v>
      </c>
      <c r="AR758" s="745">
        <f>INDEX(Historical!$C$7:$C$1452,MATCH(B758,Historical!$B$7:$B$1452,0))*IF(AH758="n/a",1.03,IF(AH758&lt;0,1.01,IF(AH758&gt;10,1.1,(1+AH758/100))))</f>
        <v>0.81359999999999999</v>
      </c>
      <c r="AS758" s="678">
        <f t="shared" si="200"/>
        <v>0.82173600000000002</v>
      </c>
      <c r="AT758" s="678">
        <f t="shared" si="205"/>
        <v>0.85460544000000005</v>
      </c>
      <c r="AU758" s="678">
        <f t="shared" si="205"/>
        <v>0.88878965760000006</v>
      </c>
      <c r="AV758" s="678">
        <f t="shared" si="205"/>
        <v>0.92434124390400008</v>
      </c>
      <c r="AW758" s="745">
        <f t="shared" si="201"/>
        <v>4.3030723415040004</v>
      </c>
      <c r="AX758" s="854">
        <f t="shared" si="202"/>
        <v>16.563019020415705</v>
      </c>
      <c r="AY758" s="1090">
        <v>0.37</v>
      </c>
      <c r="AZ758" s="964">
        <v>4.8500000000000005</v>
      </c>
      <c r="BA758" s="964">
        <v>-18.34</v>
      </c>
      <c r="BB758" s="964">
        <v>-4.6100000000000003</v>
      </c>
      <c r="BC758" s="964">
        <v>-11.29</v>
      </c>
      <c r="BE758" s="701">
        <v>2010</v>
      </c>
      <c r="BF758" s="986" t="e">
        <f>#VALUE!</f>
        <v>#VALUE!</v>
      </c>
      <c r="BG758" s="972">
        <v>0.8</v>
      </c>
    </row>
    <row r="759" spans="1:59" ht="11.25" customHeight="1" x14ac:dyDescent="0.2">
      <c r="A759" s="805" t="s">
        <v>3963</v>
      </c>
      <c r="B759" s="899" t="s">
        <v>3964</v>
      </c>
      <c r="C759" s="1080" t="s">
        <v>113</v>
      </c>
      <c r="D759" s="1080" t="s">
        <v>4410</v>
      </c>
      <c r="E759" s="835">
        <v>5</v>
      </c>
      <c r="F759" s="554">
        <v>814</v>
      </c>
      <c r="G759" s="554" t="s">
        <v>107</v>
      </c>
      <c r="H759" s="554" t="s">
        <v>107</v>
      </c>
      <c r="I759" s="973">
        <v>51.77</v>
      </c>
      <c r="J759" s="745">
        <f t="shared" si="190"/>
        <v>0.92717790225999608</v>
      </c>
      <c r="K759" s="566">
        <v>0.12</v>
      </c>
      <c r="L759" s="554">
        <v>4</v>
      </c>
      <c r="M759" s="736">
        <f t="shared" si="191"/>
        <v>0.48</v>
      </c>
      <c r="N759" s="554" t="s">
        <v>108</v>
      </c>
      <c r="O759" s="685">
        <v>0.1</v>
      </c>
      <c r="P759" s="725">
        <v>43235</v>
      </c>
      <c r="Q759" s="725">
        <v>43252</v>
      </c>
      <c r="R759" s="736">
        <f t="shared" si="192"/>
        <v>19.999999999999989</v>
      </c>
      <c r="S759" s="802">
        <f>IF(INDEX(Historical!$D$7:$D$1452,MATCH(B759,Historical!$B$7:$B$1452,0))=0,"n/a",(INDEX(Historical!$C$7:$C$1452,MATCH(B759,Historical!$B$7:$B$1452,0))/INDEX(Historical!$D$7:$D$1452,MATCH(B759,Historical!$B$7:$B$1452,0))-1)*100)</f>
        <v>11.428571428571432</v>
      </c>
      <c r="T759" s="802">
        <f>IF(INDEX(Historical!$F$7:$F$1452,MATCH(B759,Historical!$B$7:$B$1452,0))=0,"n/a",((INDEX(Historical!$C$7:$C$1452,MATCH(B759,Historical!$B$7:$B$1452,0))/INDEX(Historical!$F$7:$F$1452,MATCH(B759,Historical!$B$7:$B$1452,0)))^(1/3)-1)*100)</f>
        <v>22.917892127880691</v>
      </c>
      <c r="U759" s="802" t="str">
        <f>IF(INDEX(Historical!$I$7:$I$1452,MATCH(B759,Historical!$B$7:$B$1452,0))=0,"n/a",((INDEX(Historical!$C$7:$C$1452,MATCH(B759,Historical!$B$7:$B$1452,0))/INDEX(Historical!$I$7:$I$1452,MATCH(B759,Historical!$B$7:$B$1452,0)))^(1/5)-1)*100)</f>
        <v>n/a</v>
      </c>
      <c r="V759" s="802" t="str">
        <f>IF(INDEX(Historical!$O$7:$O$1452,MATCH(B759,Historical!$B$7:$B$1452,0))=0,"n/a",((INDEX(Historical!$C$7:$C$1452,MATCH(B759,Historical!$B$7:$B$1452,0))/INDEX(Historical!$O$7:$O$1452,MATCH(B759,Historical!$B$7:$B$1452,0)))^(1/10)-1)*100)</f>
        <v>n/a</v>
      </c>
      <c r="W759" s="803" t="str">
        <f t="shared" si="193"/>
        <v>n/a</v>
      </c>
      <c r="X759" s="804" t="str">
        <f t="shared" si="194"/>
        <v>n/a</v>
      </c>
      <c r="Y759" s="746"/>
      <c r="Z759" s="745">
        <f t="shared" si="195"/>
        <v>22.222222222222221</v>
      </c>
      <c r="AA759" s="678">
        <f t="shared" si="196"/>
        <v>23.967592592592592</v>
      </c>
      <c r="AB759" s="679">
        <v>9</v>
      </c>
      <c r="AC759" s="972">
        <v>2.16</v>
      </c>
      <c r="AD759" s="972">
        <v>1.6</v>
      </c>
      <c r="AE759" s="959">
        <v>1.32</v>
      </c>
      <c r="AF759" s="959">
        <v>2.96</v>
      </c>
      <c r="AG759" s="959">
        <v>14.399999999999999</v>
      </c>
      <c r="AH759" s="959">
        <v>6.1</v>
      </c>
      <c r="AI759" s="959">
        <v>9.7799999999999994</v>
      </c>
      <c r="AJ759" s="782">
        <v>131.9</v>
      </c>
      <c r="AK759" s="782">
        <v>15</v>
      </c>
      <c r="AL759" s="972">
        <v>2910</v>
      </c>
      <c r="AM759" s="972">
        <v>1.4000000000000001</v>
      </c>
      <c r="AN759" s="972">
        <v>0.28999999999999998</v>
      </c>
      <c r="AO759" s="845" t="str">
        <f t="shared" si="197"/>
        <v>n/a</v>
      </c>
      <c r="AP759" s="846" t="str">
        <f t="shared" si="198"/>
        <v>n/a</v>
      </c>
      <c r="AQ759" s="680">
        <f t="shared" si="199"/>
        <v>77.568858723812738</v>
      </c>
      <c r="AR759" s="745">
        <f>INDEX(Historical!$C$7:$C$1452,MATCH(B759,Historical!$B$7:$B$1452,0))*IF(AH759="n/a",1.03,IF(AH759&lt;0,1.01,IF(AH759&gt;10,1.1,(1+AH759/100))))</f>
        <v>0.41378999999999999</v>
      </c>
      <c r="AS759" s="678">
        <f t="shared" si="200"/>
        <v>0.45425866199999992</v>
      </c>
      <c r="AT759" s="678">
        <f t="shared" si="205"/>
        <v>0.49968452819999998</v>
      </c>
      <c r="AU759" s="678">
        <f t="shared" si="205"/>
        <v>0.54965298102000004</v>
      </c>
      <c r="AV759" s="678">
        <f t="shared" si="205"/>
        <v>0.60461827912200006</v>
      </c>
      <c r="AW759" s="745">
        <f t="shared" si="201"/>
        <v>2.522004450342</v>
      </c>
      <c r="AX759" s="854">
        <f t="shared" si="202"/>
        <v>4.8715558244968129</v>
      </c>
      <c r="AY759" s="831">
        <v>1.0900000000000001</v>
      </c>
      <c r="AZ759" s="959">
        <v>15.950000000000001</v>
      </c>
      <c r="BA759" s="959">
        <v>-28.65</v>
      </c>
      <c r="BB759" s="959">
        <v>-15.2</v>
      </c>
      <c r="BC759" s="959">
        <v>-13.669999999999998</v>
      </c>
      <c r="BE759" s="701">
        <v>2014</v>
      </c>
      <c r="BF759" s="986" t="e">
        <f>#VALUE!</f>
        <v>#VALUE!</v>
      </c>
      <c r="BG759" s="972">
        <v>6.8000000000000007</v>
      </c>
    </row>
    <row r="760" spans="1:59" ht="11.25" customHeight="1" x14ac:dyDescent="0.2">
      <c r="A760" s="645" t="s">
        <v>818</v>
      </c>
      <c r="B760" s="651" t="s">
        <v>819</v>
      </c>
      <c r="C760" s="1080" t="s">
        <v>4277</v>
      </c>
      <c r="D760" s="1080" t="s">
        <v>4414</v>
      </c>
      <c r="E760" s="835">
        <v>15</v>
      </c>
      <c r="F760" s="554">
        <v>250</v>
      </c>
      <c r="G760" s="554" t="s">
        <v>38</v>
      </c>
      <c r="H760" s="554" t="s">
        <v>116</v>
      </c>
      <c r="I760" s="966">
        <v>94.5</v>
      </c>
      <c r="J760" s="745">
        <f t="shared" si="190"/>
        <v>3.2592592592592595</v>
      </c>
      <c r="K760" s="968">
        <v>0.77</v>
      </c>
      <c r="L760" s="679">
        <v>4</v>
      </c>
      <c r="M760" s="736">
        <f t="shared" si="191"/>
        <v>3.08</v>
      </c>
      <c r="N760" s="644" t="s">
        <v>820</v>
      </c>
      <c r="O760" s="838">
        <v>0.62</v>
      </c>
      <c r="P760" s="958">
        <v>43403</v>
      </c>
      <c r="Q760" s="958">
        <v>43423</v>
      </c>
      <c r="R760" s="736">
        <f t="shared" si="192"/>
        <v>24.193548387096779</v>
      </c>
      <c r="S760" s="802">
        <f>IF(INDEX(Historical!$D$7:$D$1452,MATCH(B760,Historical!$B$7:$B$1452,0))=0,"n/a",(INDEX(Historical!$C$7:$C$1452,MATCH(B760,Historical!$B$7:$B$1452,0))/INDEX(Historical!$D$7:$D$1452,MATCH(B760,Historical!$B$7:$B$1452,0))-1)*100)</f>
        <v>29.268292682926834</v>
      </c>
      <c r="T760" s="802">
        <f>IF(INDEX(Historical!$F$7:$F$1452,MATCH(B760,Historical!$B$7:$B$1452,0))=0,"n/a",((INDEX(Historical!$C$7:$C$1452,MATCH(B760,Historical!$B$7:$B$1452,0))/INDEX(Historical!$F$7:$F$1452,MATCH(B760,Historical!$B$7:$B$1452,0)))^(1/3)-1)*100)</f>
        <v>19.574358216078625</v>
      </c>
      <c r="U760" s="802">
        <f>IF(INDEX(Historical!$I$7:$I$1452,MATCH(B760,Historical!$B$7:$B$1452,0))=0,"n/a",((INDEX(Historical!$C$7:$C$1452,MATCH(B760,Historical!$B$7:$B$1452,0))/INDEX(Historical!$I$7:$I$1452,MATCH(B760,Historical!$B$7:$B$1452,0)))^(1/5)-1)*100)</f>
        <v>24.45590363741681</v>
      </c>
      <c r="V760" s="802">
        <f>IF(INDEX(Historical!$O$7:$O$1452,MATCH(B760,Historical!$B$7:$B$1452,0))=0,"n/a",((INDEX(Historical!$C$7:$C$1452,MATCH(B760,Historical!$B$7:$B$1452,0))/INDEX(Historical!$O$7:$O$1452,MATCH(B760,Historical!$B$7:$B$1452,0)))^(1/10)-1)*100)</f>
        <v>21.596608107359838</v>
      </c>
      <c r="W760" s="803">
        <f t="shared" si="193"/>
        <v>1.1323955834102746</v>
      </c>
      <c r="X760" s="804">
        <f t="shared" si="194"/>
        <v>1.2606135895575674</v>
      </c>
      <c r="Y760" s="967"/>
      <c r="Z760" s="745">
        <f t="shared" si="195"/>
        <v>65.81196581196582</v>
      </c>
      <c r="AA760" s="678">
        <f t="shared" si="196"/>
        <v>20.192307692307693</v>
      </c>
      <c r="AB760" s="679">
        <v>12</v>
      </c>
      <c r="AC760" s="959">
        <v>4.68</v>
      </c>
      <c r="AD760" s="959">
        <v>1.54</v>
      </c>
      <c r="AE760" s="959">
        <v>5.91</v>
      </c>
      <c r="AF760" s="959">
        <v>8.7100000000000009</v>
      </c>
      <c r="AG760" s="959">
        <v>44.1</v>
      </c>
      <c r="AH760" s="959">
        <v>5.3</v>
      </c>
      <c r="AI760" s="959">
        <v>-0.72</v>
      </c>
      <c r="AJ760" s="959">
        <v>19.400000000000002</v>
      </c>
      <c r="AK760" s="959">
        <v>13.13</v>
      </c>
      <c r="AL760" s="969">
        <v>93470</v>
      </c>
      <c r="AM760" s="964">
        <v>0.1</v>
      </c>
      <c r="AN760" s="959">
        <v>0.48</v>
      </c>
      <c r="AO760" s="845">
        <f t="shared" si="197"/>
        <v>7.5228552043683763</v>
      </c>
      <c r="AP760" s="846">
        <f t="shared" si="198"/>
        <v>27.71516289667607</v>
      </c>
      <c r="AQ760" s="680">
        <f t="shared" si="199"/>
        <v>179.58302285129309</v>
      </c>
      <c r="AR760" s="745">
        <f>INDEX(Historical!$C$7:$C$1452,MATCH(B760,Historical!$B$7:$B$1452,0))*IF(AH760="n/a",1.03,IF(AH760&lt;0,1.01,IF(AH760&gt;10,1.1,(1+AH760/100))))</f>
        <v>2.2323599999999999</v>
      </c>
      <c r="AS760" s="678">
        <f t="shared" si="200"/>
        <v>2.2546835999999999</v>
      </c>
      <c r="AT760" s="678">
        <f t="shared" si="205"/>
        <v>2.4801519600000002</v>
      </c>
      <c r="AU760" s="678">
        <f t="shared" si="205"/>
        <v>2.7281671560000005</v>
      </c>
      <c r="AV760" s="678">
        <f t="shared" si="205"/>
        <v>3.0009838716000008</v>
      </c>
      <c r="AW760" s="745">
        <f t="shared" si="201"/>
        <v>12.696346587600003</v>
      </c>
      <c r="AX760" s="854">
        <f t="shared" si="202"/>
        <v>13.435287394285716</v>
      </c>
      <c r="AY760" s="1090">
        <v>1.18</v>
      </c>
      <c r="AZ760" s="964">
        <v>7.75</v>
      </c>
      <c r="BA760" s="964">
        <v>-21.740000000000002</v>
      </c>
      <c r="BB760" s="964">
        <v>-0.80999999999999994</v>
      </c>
      <c r="BC760" s="964">
        <v>-10.43</v>
      </c>
      <c r="BE760" s="701">
        <v>2004</v>
      </c>
      <c r="BF760" s="986" t="e">
        <f>#VALUE!</f>
        <v>#VALUE!</v>
      </c>
      <c r="BG760" s="972">
        <v>25.7</v>
      </c>
    </row>
    <row r="761" spans="1:59" ht="11.25" customHeight="1" x14ac:dyDescent="0.2">
      <c r="A761" s="645" t="s">
        <v>821</v>
      </c>
      <c r="B761" s="651" t="s">
        <v>822</v>
      </c>
      <c r="C761" s="1080" t="s">
        <v>180</v>
      </c>
      <c r="D761" s="1080" t="s">
        <v>4425</v>
      </c>
      <c r="E761" s="835">
        <v>15</v>
      </c>
      <c r="F761" s="554">
        <v>233</v>
      </c>
      <c r="G761" s="554" t="s">
        <v>107</v>
      </c>
      <c r="H761" s="554" t="s">
        <v>107</v>
      </c>
      <c r="I761" s="966">
        <v>541.63</v>
      </c>
      <c r="J761" s="745">
        <f t="shared" si="190"/>
        <v>0.19385927662795638</v>
      </c>
      <c r="K761" s="968">
        <v>1.05</v>
      </c>
      <c r="L761" s="679">
        <v>1</v>
      </c>
      <c r="M761" s="736">
        <f t="shared" si="191"/>
        <v>1.05</v>
      </c>
      <c r="N761" s="644" t="s">
        <v>823</v>
      </c>
      <c r="O761" s="838">
        <v>0.35</v>
      </c>
      <c r="P761" s="958">
        <v>43167</v>
      </c>
      <c r="Q761" s="958">
        <v>43175</v>
      </c>
      <c r="R761" s="736">
        <f t="shared" si="192"/>
        <v>200.00000000000006</v>
      </c>
      <c r="S761" s="802">
        <f>IF(INDEX(Historical!$D$7:$D$1452,MATCH(B761,Historical!$B$7:$B$1452,0))=0,"n/a",(INDEX(Historical!$C$7:$C$1452,MATCH(B761,Historical!$B$7:$B$1452,0))/INDEX(Historical!$D$7:$D$1452,MATCH(B761,Historical!$B$7:$B$1452,0))-1)*100)</f>
        <v>12.903225806451601</v>
      </c>
      <c r="T761" s="802">
        <f>IF(INDEX(Historical!$F$7:$F$1452,MATCH(B761,Historical!$B$7:$B$1452,0))=0,"n/a",((INDEX(Historical!$C$7:$C$1452,MATCH(B761,Historical!$B$7:$B$1452,0))/INDEX(Historical!$F$7:$F$1452,MATCH(B761,Historical!$B$7:$B$1452,0)))^(1/3)-1)*100)</f>
        <v>9.0355436729529828</v>
      </c>
      <c r="U761" s="802">
        <f>IF(INDEX(Historical!$I$7:$I$1452,MATCH(B761,Historical!$B$7:$B$1452,0))=0,"n/a",((INDEX(Historical!$C$7:$C$1452,MATCH(B761,Historical!$B$7:$B$1452,0))/INDEX(Historical!$I$7:$I$1452,MATCH(B761,Historical!$B$7:$B$1452,0)))^(1/5)-1)*100)</f>
        <v>8.7597101915158007</v>
      </c>
      <c r="V761" s="802">
        <f>IF(INDEX(Historical!$O$7:$O$1452,MATCH(B761,Historical!$B$7:$B$1452,0))=0,"n/a",((INDEX(Historical!$C$7:$C$1452,MATCH(B761,Historical!$B$7:$B$1452,0))/INDEX(Historical!$O$7:$O$1452,MATCH(B761,Historical!$B$7:$B$1452,0)))^(1/10)-1)*100)</f>
        <v>8.1421018250528618</v>
      </c>
      <c r="W761" s="803">
        <f t="shared" si="193"/>
        <v>1.0758536775556635</v>
      </c>
      <c r="X761" s="804">
        <f t="shared" si="194"/>
        <v>0.2419809445170111</v>
      </c>
      <c r="Y761" s="967"/>
      <c r="Z761" s="745">
        <f t="shared" si="195"/>
        <v>4.8209366391184574</v>
      </c>
      <c r="AA761" s="678">
        <f t="shared" si="196"/>
        <v>24.868227731864096</v>
      </c>
      <c r="AB761" s="679">
        <v>12</v>
      </c>
      <c r="AC761" s="959">
        <v>21.78</v>
      </c>
      <c r="AD761" s="959" t="s">
        <v>138</v>
      </c>
      <c r="AE761" s="959">
        <v>17.190000000000001</v>
      </c>
      <c r="AF761" s="959">
        <v>21.62</v>
      </c>
      <c r="AG761" s="961">
        <v>117.39999999999999</v>
      </c>
      <c r="AH761" s="959">
        <v>120.9</v>
      </c>
      <c r="AI761" s="959" t="s">
        <v>138</v>
      </c>
      <c r="AJ761" s="959">
        <v>36.199999999999996</v>
      </c>
      <c r="AK761" s="959" t="s">
        <v>138</v>
      </c>
      <c r="AL761" s="969">
        <v>4220</v>
      </c>
      <c r="AM761" s="964">
        <v>0.8</v>
      </c>
      <c r="AN761" s="959">
        <v>0</v>
      </c>
      <c r="AO761" s="845">
        <f t="shared" si="197"/>
        <v>-15.914658263720339</v>
      </c>
      <c r="AP761" s="846">
        <f t="shared" si="198"/>
        <v>8.9535694681437565</v>
      </c>
      <c r="AQ761" s="680">
        <f t="shared" si="199"/>
        <v>388.83129721721741</v>
      </c>
      <c r="AR761" s="745">
        <f>INDEX(Historical!$C$7:$C$1452,MATCH(B761,Historical!$B$7:$B$1452,0))*IF(AH761="n/a",1.03,IF(AH761&lt;0,1.01,IF(AH761&gt;10,1.1,(1+AH761/100))))</f>
        <v>0.38500000000000001</v>
      </c>
      <c r="AS761" s="678">
        <f t="shared" si="200"/>
        <v>0.39655000000000001</v>
      </c>
      <c r="AT761" s="678">
        <f t="shared" si="205"/>
        <v>0.40844650000000005</v>
      </c>
      <c r="AU761" s="678">
        <f t="shared" si="205"/>
        <v>0.42069989500000005</v>
      </c>
      <c r="AV761" s="678">
        <f t="shared" si="205"/>
        <v>0.43332089185000006</v>
      </c>
      <c r="AW761" s="745">
        <f t="shared" si="201"/>
        <v>2.0440172868499999</v>
      </c>
      <c r="AX761" s="854">
        <f t="shared" si="202"/>
        <v>0.37738258347026565</v>
      </c>
      <c r="AY761" s="1090">
        <v>1.55</v>
      </c>
      <c r="AZ761" s="964">
        <v>32.43</v>
      </c>
      <c r="BA761" s="964">
        <v>-38.31</v>
      </c>
      <c r="BB761" s="964">
        <v>-10.780000000000001</v>
      </c>
      <c r="BC761" s="964">
        <v>-20.810000000000002</v>
      </c>
      <c r="BE761" s="701">
        <v>2004</v>
      </c>
      <c r="BF761" s="986" t="e">
        <f>#VALUE!</f>
        <v>#VALUE!</v>
      </c>
      <c r="BG761" s="972">
        <v>101.6</v>
      </c>
    </row>
    <row r="762" spans="1:59" ht="11.25" customHeight="1" x14ac:dyDescent="0.2">
      <c r="A762" s="645" t="s">
        <v>1729</v>
      </c>
      <c r="B762" s="651" t="s">
        <v>1730</v>
      </c>
      <c r="C762" s="1080" t="s">
        <v>248</v>
      </c>
      <c r="D762" s="1080" t="s">
        <v>4441</v>
      </c>
      <c r="E762" s="835">
        <v>8</v>
      </c>
      <c r="F762" s="554">
        <v>463</v>
      </c>
      <c r="G762" s="554" t="s">
        <v>107</v>
      </c>
      <c r="H762" s="554" t="s">
        <v>107</v>
      </c>
      <c r="I762" s="966">
        <v>59.7</v>
      </c>
      <c r="J762" s="745">
        <f t="shared" si="190"/>
        <v>1.675041876046901</v>
      </c>
      <c r="K762" s="968">
        <v>0.25</v>
      </c>
      <c r="L762" s="679">
        <v>4</v>
      </c>
      <c r="M762" s="736">
        <f t="shared" si="191"/>
        <v>1</v>
      </c>
      <c r="N762" s="644" t="s">
        <v>153</v>
      </c>
      <c r="O762" s="838">
        <v>0.21</v>
      </c>
      <c r="P762" s="958">
        <v>43172</v>
      </c>
      <c r="Q762" s="958">
        <v>43188</v>
      </c>
      <c r="R762" s="736">
        <f t="shared" si="192"/>
        <v>19.047619047619051</v>
      </c>
      <c r="S762" s="802">
        <f>IF(INDEX(Historical!$D$7:$D$1452,MATCH(B762,Historical!$B$7:$B$1452,0))=0,"n/a",(INDEX(Historical!$C$7:$C$1452,MATCH(B762,Historical!$B$7:$B$1452,0))/INDEX(Historical!$D$7:$D$1452,MATCH(B762,Historical!$B$7:$B$1452,0))-1)*100)</f>
        <v>13.513513513513509</v>
      </c>
      <c r="T762" s="802">
        <f>IF(INDEX(Historical!$F$7:$F$1452,MATCH(B762,Historical!$B$7:$B$1452,0))=0,"n/a",((INDEX(Historical!$C$7:$C$1452,MATCH(B762,Historical!$B$7:$B$1452,0))/INDEX(Historical!$F$7:$F$1452,MATCH(B762,Historical!$B$7:$B$1452,0)))^(1/3)-1)*100)</f>
        <v>11.868894208139679</v>
      </c>
      <c r="U762" s="802">
        <f>IF(INDEX(Historical!$I$7:$I$1452,MATCH(B762,Historical!$B$7:$B$1452,0))=0,"n/a",((INDEX(Historical!$C$7:$C$1452,MATCH(B762,Historical!$B$7:$B$1452,0))/INDEX(Historical!$I$7:$I$1452,MATCH(B762,Historical!$B$7:$B$1452,0)))^(1/5)-1)*100)</f>
        <v>18.466445254224407</v>
      </c>
      <c r="V762" s="802" t="str">
        <f>IF(INDEX(Historical!$O$7:$O$1452,MATCH(B762,Historical!$B$7:$B$1452,0))=0,"n/a",((INDEX(Historical!$C$7:$C$1452,MATCH(B762,Historical!$B$7:$B$1452,0))/INDEX(Historical!$O$7:$O$1452,MATCH(B762,Historical!$B$7:$B$1452,0)))^(1/10)-1)*100)</f>
        <v>n/a</v>
      </c>
      <c r="W762" s="803" t="str">
        <f t="shared" si="193"/>
        <v>n/a</v>
      </c>
      <c r="X762" s="804">
        <f t="shared" si="194"/>
        <v>1.4773156203379525</v>
      </c>
      <c r="Y762" s="967"/>
      <c r="Z762" s="745">
        <f t="shared" si="195"/>
        <v>46.728971962616825</v>
      </c>
      <c r="AA762" s="678">
        <f t="shared" si="196"/>
        <v>27.897196261682243</v>
      </c>
      <c r="AB762" s="679">
        <v>12</v>
      </c>
      <c r="AC762" s="959">
        <v>2.14</v>
      </c>
      <c r="AD762" s="959">
        <v>2.69</v>
      </c>
      <c r="AE762" s="959">
        <v>1.81</v>
      </c>
      <c r="AF762" s="959">
        <v>4.6100000000000003</v>
      </c>
      <c r="AG762" s="959">
        <v>17.599999999999998</v>
      </c>
      <c r="AH762" s="959">
        <v>10.4</v>
      </c>
      <c r="AI762" s="959">
        <v>16.900000000000002</v>
      </c>
      <c r="AJ762" s="959">
        <v>12.5</v>
      </c>
      <c r="AK762" s="959">
        <v>10.4</v>
      </c>
      <c r="AL762" s="969">
        <v>4340</v>
      </c>
      <c r="AM762" s="964">
        <v>0.2</v>
      </c>
      <c r="AN762" s="959">
        <v>0</v>
      </c>
      <c r="AO762" s="845">
        <f t="shared" si="197"/>
        <v>-7.755709131410935</v>
      </c>
      <c r="AP762" s="846">
        <f t="shared" si="198"/>
        <v>20.141487130271308</v>
      </c>
      <c r="AQ762" s="680">
        <f t="shared" si="199"/>
        <v>139.07792757114444</v>
      </c>
      <c r="AR762" s="745">
        <f>INDEX(Historical!$C$7:$C$1452,MATCH(B762,Historical!$B$7:$B$1452,0))*IF(AH762="n/a",1.03,IF(AH762&lt;0,1.01,IF(AH762&gt;10,1.1,(1+AH762/100))))</f>
        <v>0.92400000000000004</v>
      </c>
      <c r="AS762" s="678">
        <f t="shared" si="200"/>
        <v>1.0164000000000002</v>
      </c>
      <c r="AT762" s="678">
        <f t="shared" si="205"/>
        <v>1.1180400000000004</v>
      </c>
      <c r="AU762" s="678">
        <f t="shared" si="205"/>
        <v>1.2298440000000006</v>
      </c>
      <c r="AV762" s="678">
        <f t="shared" si="205"/>
        <v>1.3528284000000008</v>
      </c>
      <c r="AW762" s="745">
        <f t="shared" si="201"/>
        <v>5.6411124000000026</v>
      </c>
      <c r="AX762" s="854">
        <f t="shared" si="202"/>
        <v>9.4490994974874418</v>
      </c>
      <c r="AY762" s="1090">
        <v>0.87</v>
      </c>
      <c r="AZ762" s="964">
        <v>13.389999999999999</v>
      </c>
      <c r="BA762" s="964">
        <v>-20.65</v>
      </c>
      <c r="BB762" s="964">
        <v>-6.3299999999999992</v>
      </c>
      <c r="BC762" s="964">
        <v>-7.55</v>
      </c>
      <c r="BE762" s="701">
        <v>2011</v>
      </c>
      <c r="BF762" s="986" t="e">
        <f>#VALUE!</f>
        <v>#VALUE!</v>
      </c>
      <c r="BG762" s="972">
        <v>11.799999999999999</v>
      </c>
    </row>
    <row r="763" spans="1:59" s="882" customFormat="1" ht="11.25" customHeight="1" x14ac:dyDescent="0.2">
      <c r="A763" s="885" t="s">
        <v>4297</v>
      </c>
      <c r="B763" s="890" t="s">
        <v>3965</v>
      </c>
      <c r="C763" s="1080" t="s">
        <v>109</v>
      </c>
      <c r="D763" s="1080" t="s">
        <v>4419</v>
      </c>
      <c r="E763" s="862">
        <v>5</v>
      </c>
      <c r="F763" s="554">
        <v>838</v>
      </c>
      <c r="G763" s="1179" t="s">
        <v>107</v>
      </c>
      <c r="H763" s="1179" t="s">
        <v>107</v>
      </c>
      <c r="I763" s="863">
        <v>16.13</v>
      </c>
      <c r="J763" s="864">
        <f t="shared" si="190"/>
        <v>6.1996280223186613</v>
      </c>
      <c r="K763" s="865">
        <v>0.25</v>
      </c>
      <c r="L763" s="866">
        <v>4</v>
      </c>
      <c r="M763" s="867">
        <f t="shared" si="191"/>
        <v>1</v>
      </c>
      <c r="N763" s="868" t="s">
        <v>204</v>
      </c>
      <c r="O763" s="869">
        <v>0.17</v>
      </c>
      <c r="P763" s="870">
        <v>43350</v>
      </c>
      <c r="Q763" s="870">
        <v>43367</v>
      </c>
      <c r="R763" s="867">
        <f t="shared" si="192"/>
        <v>47.058823529411754</v>
      </c>
      <c r="S763" s="802">
        <f>IF(INDEX(Historical!$D$7:$D$1452,MATCH(B763,Historical!$B$7:$B$1452,0))=0,"n/a",(INDEX(Historical!$C$7:$C$1452,MATCH(B763,Historical!$B$7:$B$1452,0))/INDEX(Historical!$D$7:$D$1452,MATCH(B763,Historical!$B$7:$B$1452,0))-1)*100)</f>
        <v>31.111111111111111</v>
      </c>
      <c r="T763" s="802">
        <f>IF(INDEX(Historical!$F$7:$F$1452,MATCH(B763,Historical!$B$7:$B$1452,0))=0,"n/a",((INDEX(Historical!$C$7:$C$1452,MATCH(B763,Historical!$B$7:$B$1452,0))/INDEX(Historical!$F$7:$F$1452,MATCH(B763,Historical!$B$7:$B$1452,0)))^(1/3)-1)*100)</f>
        <v>61.525586009565899</v>
      </c>
      <c r="U763" s="802" t="str">
        <f>IF(INDEX(Historical!$I$7:$I$1452,MATCH(B763,Historical!$B$7:$B$1452,0))=0,"n/a",((INDEX(Historical!$C$7:$C$1452,MATCH(B763,Historical!$B$7:$B$1452,0))/INDEX(Historical!$I$7:$I$1452,MATCH(B763,Historical!$B$7:$B$1452,0)))^(1/5)-1)*100)</f>
        <v>n/a</v>
      </c>
      <c r="V763" s="802" t="str">
        <f>IF(INDEX(Historical!$O$7:$O$1452,MATCH(B763,Historical!$B$7:$B$1452,0))=0,"n/a",((INDEX(Historical!$C$7:$C$1452,MATCH(B763,Historical!$B$7:$B$1452,0))/INDEX(Historical!$O$7:$O$1452,MATCH(B763,Historical!$B$7:$B$1452,0)))^(1/10)-1)*100)</f>
        <v>n/a</v>
      </c>
      <c r="W763" s="871" t="str">
        <f t="shared" si="193"/>
        <v>n/a</v>
      </c>
      <c r="X763" s="872" t="str">
        <f t="shared" si="194"/>
        <v>n/a</v>
      </c>
      <c r="Y763" s="873"/>
      <c r="Z763" s="864">
        <f t="shared" si="195"/>
        <v>303.030303030303</v>
      </c>
      <c r="AA763" s="874">
        <f t="shared" si="196"/>
        <v>48.878787878787875</v>
      </c>
      <c r="AB763" s="866">
        <v>12</v>
      </c>
      <c r="AC763" s="875">
        <v>0.33</v>
      </c>
      <c r="AD763" s="875" t="s">
        <v>138</v>
      </c>
      <c r="AE763" s="875">
        <v>10.31</v>
      </c>
      <c r="AF763" s="875">
        <v>2.5299999999999998</v>
      </c>
      <c r="AG763" s="875">
        <v>4.9000000000000004</v>
      </c>
      <c r="AH763" s="875">
        <v>4</v>
      </c>
      <c r="AI763" s="875">
        <v>3.9800000000000004</v>
      </c>
      <c r="AJ763" s="875">
        <v>12.2</v>
      </c>
      <c r="AK763" s="875" t="s">
        <v>138</v>
      </c>
      <c r="AL763" s="876">
        <v>4570</v>
      </c>
      <c r="AM763" s="877">
        <v>0.2</v>
      </c>
      <c r="AN763" s="875">
        <v>0</v>
      </c>
      <c r="AO763" s="878" t="str">
        <f t="shared" si="197"/>
        <v>n/a</v>
      </c>
      <c r="AP763" s="879" t="str">
        <f t="shared" si="198"/>
        <v>n/a</v>
      </c>
      <c r="AQ763" s="880">
        <f t="shared" si="199"/>
        <v>134.43865185050322</v>
      </c>
      <c r="AR763" s="745">
        <f>INDEX(Historical!$C$7:$C$1452,MATCH(B763,Historical!$B$7:$B$1452,0))*IF(AH763="n/a",1.03,IF(AH763&lt;0,1.01,IF(AH763&gt;10,1.1,(1+AH763/100))))</f>
        <v>0.61360000000000003</v>
      </c>
      <c r="AS763" s="874">
        <f t="shared" si="200"/>
        <v>0.63802128000000002</v>
      </c>
      <c r="AT763" s="874">
        <f t="shared" si="205"/>
        <v>0.65716191840000004</v>
      </c>
      <c r="AU763" s="874">
        <f t="shared" si="205"/>
        <v>0.67687677595200002</v>
      </c>
      <c r="AV763" s="874">
        <f t="shared" si="205"/>
        <v>0.69718307923056</v>
      </c>
      <c r="AW763" s="864">
        <f t="shared" si="201"/>
        <v>3.2828430535825603</v>
      </c>
      <c r="AX763" s="881">
        <f t="shared" si="202"/>
        <v>20.352405787864601</v>
      </c>
      <c r="AY763" s="1091">
        <v>0.35</v>
      </c>
      <c r="AZ763" s="877">
        <v>13.669999999999998</v>
      </c>
      <c r="BA763" s="877">
        <v>-2.9499999999999997</v>
      </c>
      <c r="BB763" s="877">
        <v>4.38</v>
      </c>
      <c r="BC763" s="877">
        <v>4.47</v>
      </c>
      <c r="BD763" s="1007"/>
      <c r="BE763" s="701">
        <v>2014</v>
      </c>
      <c r="BF763" s="986" t="e">
        <f>#VALUE!</f>
        <v>#VALUE!</v>
      </c>
      <c r="BG763" s="938">
        <v>0.6</v>
      </c>
    </row>
    <row r="764" spans="1:59" ht="11.25" customHeight="1" x14ac:dyDescent="0.2">
      <c r="A764" s="566" t="s">
        <v>4278</v>
      </c>
      <c r="B764" s="651" t="s">
        <v>4273</v>
      </c>
      <c r="C764" s="1080" t="s">
        <v>4277</v>
      </c>
      <c r="D764" s="1080" t="s">
        <v>4413</v>
      </c>
      <c r="E764" s="835">
        <v>5</v>
      </c>
      <c r="F764" s="554">
        <v>821</v>
      </c>
      <c r="G764" s="554" t="s">
        <v>107</v>
      </c>
      <c r="H764" s="554" t="s">
        <v>107</v>
      </c>
      <c r="I764" s="970">
        <v>16.010000000000002</v>
      </c>
      <c r="J764" s="745">
        <f t="shared" si="190"/>
        <v>2.1236727045596502</v>
      </c>
      <c r="K764" s="974">
        <v>0.17</v>
      </c>
      <c r="L764" s="701">
        <v>2</v>
      </c>
      <c r="M764" s="736">
        <f t="shared" si="191"/>
        <v>0.34</v>
      </c>
      <c r="N764" s="701" t="s">
        <v>4279</v>
      </c>
      <c r="O764" s="839">
        <v>0.15</v>
      </c>
      <c r="P764" s="725">
        <v>43278</v>
      </c>
      <c r="Q764" s="725">
        <v>43291</v>
      </c>
      <c r="R764" s="736">
        <f t="shared" si="192"/>
        <v>13.333333333333346</v>
      </c>
      <c r="S764" s="802">
        <f>IF(INDEX(Historical!$D$7:$D$1452,MATCH(B764,Historical!$B$7:$B$1452,0))=0,"n/a",(INDEX(Historical!$C$7:$C$1452,MATCH(B764,Historical!$B$7:$B$1452,0))/INDEX(Historical!$D$7:$D$1452,MATCH(B764,Historical!$B$7:$B$1452,0))-1)*100)</f>
        <v>15.384615384615374</v>
      </c>
      <c r="T764" s="802">
        <f>IF(INDEX(Historical!$F$7:$F$1452,MATCH(B764,Historical!$B$7:$B$1452,0))=0,"n/a",((INDEX(Historical!$C$7:$C$1452,MATCH(B764,Historical!$B$7:$B$1452,0))/INDEX(Historical!$F$7:$F$1452,MATCH(B764,Historical!$B$7:$B$1452,0)))^(1/3)-1)*100)</f>
        <v>35.72088082974534</v>
      </c>
      <c r="U764" s="802">
        <f>IF(INDEX(Historical!$I$7:$I$1452,MATCH(B764,Historical!$B$7:$B$1452,0))=0,"n/a",((INDEX(Historical!$C$7:$C$1452,MATCH(B764,Historical!$B$7:$B$1452,0))/INDEX(Historical!$I$7:$I$1452,MATCH(B764,Historical!$B$7:$B$1452,0)))^(1/5)-1)*100)</f>
        <v>24.573093961551741</v>
      </c>
      <c r="V764" s="802" t="str">
        <f>IF(INDEX(Historical!$O$7:$O$1452,MATCH(B764,Historical!$B$7:$B$1452,0))=0,"n/a",((INDEX(Historical!$C$7:$C$1452,MATCH(B764,Historical!$B$7:$B$1452,0))/INDEX(Historical!$O$7:$O$1452,MATCH(B764,Historical!$B$7:$B$1452,0)))^(1/10)-1)*100)</f>
        <v>n/a</v>
      </c>
      <c r="W764" s="803" t="str">
        <f t="shared" si="193"/>
        <v>n/a</v>
      </c>
      <c r="X764" s="804">
        <f t="shared" si="194"/>
        <v>3.2764125282068988</v>
      </c>
      <c r="Y764" s="651"/>
      <c r="Z764" s="745">
        <f t="shared" si="195"/>
        <v>36.956521739130437</v>
      </c>
      <c r="AA764" s="678">
        <f t="shared" si="196"/>
        <v>17.40217391304348</v>
      </c>
      <c r="AB764" s="554">
        <v>12</v>
      </c>
      <c r="AC764" s="970">
        <v>0.92</v>
      </c>
      <c r="AD764" s="970">
        <v>1.1599999999999999</v>
      </c>
      <c r="AE764" s="970">
        <v>1.65</v>
      </c>
      <c r="AF764" s="970">
        <v>3.68</v>
      </c>
      <c r="AG764" s="970">
        <v>28.299999999999997</v>
      </c>
      <c r="AH764" s="970">
        <v>10.5</v>
      </c>
      <c r="AI764" s="970">
        <v>9.4499999999999993</v>
      </c>
      <c r="AJ764" s="970">
        <v>7.5</v>
      </c>
      <c r="AK764" s="970">
        <v>15</v>
      </c>
      <c r="AL764" s="970">
        <v>481.9</v>
      </c>
      <c r="AM764" s="970">
        <v>18.310000000000002</v>
      </c>
      <c r="AN764" s="970">
        <v>0.09</v>
      </c>
      <c r="AO764" s="845">
        <f t="shared" si="197"/>
        <v>9.29459275306791</v>
      </c>
      <c r="AP764" s="846">
        <f t="shared" si="198"/>
        <v>26.69676666611139</v>
      </c>
      <c r="AQ764" s="680">
        <f t="shared" si="199"/>
        <v>68.707504937457429</v>
      </c>
      <c r="AR764" s="745">
        <f>INDEX(Historical!$C$7:$C$1452,MATCH(B764,Historical!$B$7:$B$1452,0))*IF(AH764="n/a",1.03,IF(AH764&lt;0,1.01,IF(AH764&gt;10,1.1,(1+AH764/100))))</f>
        <v>0.33</v>
      </c>
      <c r="AS764" s="678">
        <f t="shared" si="200"/>
        <v>0.36118500000000003</v>
      </c>
      <c r="AT764" s="678">
        <f t="shared" si="205"/>
        <v>0.39730350000000009</v>
      </c>
      <c r="AU764" s="678">
        <f t="shared" si="205"/>
        <v>0.43703385000000011</v>
      </c>
      <c r="AV764" s="678">
        <f t="shared" si="205"/>
        <v>0.48073723500000015</v>
      </c>
      <c r="AW764" s="745">
        <f t="shared" si="201"/>
        <v>2.0062595850000005</v>
      </c>
      <c r="AX764" s="854">
        <f t="shared" si="202"/>
        <v>12.531290349781388</v>
      </c>
      <c r="AY764" s="831">
        <v>0.94</v>
      </c>
      <c r="AZ764" s="972">
        <v>6.52</v>
      </c>
      <c r="BA764" s="972">
        <v>-29.9</v>
      </c>
      <c r="BB764" s="972">
        <v>-13.08</v>
      </c>
      <c r="BC764" s="972">
        <v>-10.029999999999999</v>
      </c>
      <c r="BE764" s="701">
        <v>2014</v>
      </c>
      <c r="BF764" s="986" t="e">
        <f>#VALUE!</f>
        <v>#VALUE!</v>
      </c>
      <c r="BG764" s="972">
        <v>17.899999999999999</v>
      </c>
    </row>
    <row r="765" spans="1:59" ht="11.25" customHeight="1" x14ac:dyDescent="0.2">
      <c r="A765" s="645" t="s">
        <v>824</v>
      </c>
      <c r="B765" s="651" t="s">
        <v>825</v>
      </c>
      <c r="C765" s="1080" t="s">
        <v>109</v>
      </c>
      <c r="D765" s="1080" t="s">
        <v>4427</v>
      </c>
      <c r="E765" s="835">
        <v>17</v>
      </c>
      <c r="F765" s="554">
        <v>186</v>
      </c>
      <c r="G765" s="554" t="s">
        <v>107</v>
      </c>
      <c r="H765" s="554" t="s">
        <v>107</v>
      </c>
      <c r="I765" s="966">
        <v>40.99</v>
      </c>
      <c r="J765" s="745">
        <f t="shared" si="190"/>
        <v>3.1715052451817516</v>
      </c>
      <c r="K765" s="968">
        <v>0.65</v>
      </c>
      <c r="L765" s="679">
        <v>2</v>
      </c>
      <c r="M765" s="736">
        <f t="shared" si="191"/>
        <v>1.3</v>
      </c>
      <c r="N765" s="644" t="s">
        <v>826</v>
      </c>
      <c r="O765" s="838">
        <v>0.5</v>
      </c>
      <c r="P765" s="958">
        <v>43265</v>
      </c>
      <c r="Q765" s="958">
        <v>43284</v>
      </c>
      <c r="R765" s="736">
        <f t="shared" si="192"/>
        <v>30.000000000000004</v>
      </c>
      <c r="S765" s="802">
        <f>IF(INDEX(Historical!$D$7:$D$1452,MATCH(B765,Historical!$B$7:$B$1452,0))=0,"n/a",(INDEX(Historical!$C$7:$C$1452,MATCH(B765,Historical!$B$7:$B$1452,0))/INDEX(Historical!$D$7:$D$1452,MATCH(B765,Historical!$B$7:$B$1452,0))-1)*100)</f>
        <v>17.647058823529417</v>
      </c>
      <c r="T765" s="802">
        <f>IF(INDEX(Historical!$F$7:$F$1452,MATCH(B765,Historical!$B$7:$B$1452,0))=0,"n/a",((INDEX(Historical!$C$7:$C$1452,MATCH(B765,Historical!$B$7:$B$1452,0))/INDEX(Historical!$F$7:$F$1452,MATCH(B765,Historical!$B$7:$B$1452,0)))^(1/3)-1)*100)</f>
        <v>15.441567326431937</v>
      </c>
      <c r="U765" s="802">
        <f>IF(INDEX(Historical!$I$7:$I$1452,MATCH(B765,Historical!$B$7:$B$1452,0))=0,"n/a",((INDEX(Historical!$C$7:$C$1452,MATCH(B765,Historical!$B$7:$B$1452,0))/INDEX(Historical!$I$7:$I$1452,MATCH(B765,Historical!$B$7:$B$1452,0)))^(1/5)-1)*100)</f>
        <v>12.700920209792542</v>
      </c>
      <c r="V765" s="802">
        <f>IF(INDEX(Historical!$O$7:$O$1452,MATCH(B765,Historical!$B$7:$B$1452,0))=0,"n/a",((INDEX(Historical!$C$7:$C$1452,MATCH(B765,Historical!$B$7:$B$1452,0))/INDEX(Historical!$O$7:$O$1452,MATCH(B765,Historical!$B$7:$B$1452,0)))^(1/10)-1)*100)</f>
        <v>17.461894308801895</v>
      </c>
      <c r="W765" s="803">
        <f t="shared" si="193"/>
        <v>0.72735065195019988</v>
      </c>
      <c r="X765" s="804" t="str">
        <f t="shared" si="194"/>
        <v>n/a</v>
      </c>
      <c r="Y765" s="651" t="s">
        <v>4243</v>
      </c>
      <c r="Z765" s="745" t="str">
        <f t="shared" si="195"/>
        <v>n/a</v>
      </c>
      <c r="AA765" s="678" t="str">
        <f t="shared" si="196"/>
        <v>n/a</v>
      </c>
      <c r="AB765" s="679">
        <v>12</v>
      </c>
      <c r="AC765" s="959" t="s">
        <v>138</v>
      </c>
      <c r="AD765" s="959" t="s">
        <v>138</v>
      </c>
      <c r="AE765" s="959" t="s">
        <v>138</v>
      </c>
      <c r="AF765" s="959" t="s">
        <v>138</v>
      </c>
      <c r="AG765" s="959" t="s">
        <v>138</v>
      </c>
      <c r="AH765" s="959" t="s">
        <v>138</v>
      </c>
      <c r="AI765" s="959" t="s">
        <v>138</v>
      </c>
      <c r="AJ765" s="959" t="s">
        <v>138</v>
      </c>
      <c r="AK765" s="959" t="s">
        <v>138</v>
      </c>
      <c r="AL765" s="969" t="s">
        <v>138</v>
      </c>
      <c r="AM765" s="964" t="s">
        <v>138</v>
      </c>
      <c r="AN765" s="959" t="s">
        <v>138</v>
      </c>
      <c r="AO765" s="845" t="str">
        <f t="shared" si="197"/>
        <v>n/a</v>
      </c>
      <c r="AP765" s="846">
        <f t="shared" si="198"/>
        <v>15.872425454974294</v>
      </c>
      <c r="AQ765" s="680" t="str">
        <f t="shared" si="199"/>
        <v>n/a</v>
      </c>
      <c r="AR765" s="745">
        <f>INDEX(Historical!$C$7:$C$1452,MATCH(B765,Historical!$B$7:$B$1452,0))*IF(AH765="n/a",1.03,IF(AH765&lt;0,1.01,IF(AH765&gt;10,1.1,(1+AH765/100))))</f>
        <v>1.03</v>
      </c>
      <c r="AS765" s="678">
        <f t="shared" si="200"/>
        <v>1.0609</v>
      </c>
      <c r="AT765" s="678">
        <f t="shared" si="205"/>
        <v>1.092727</v>
      </c>
      <c r="AU765" s="678">
        <f t="shared" si="205"/>
        <v>1.1255088100000001</v>
      </c>
      <c r="AV765" s="678">
        <f t="shared" si="205"/>
        <v>1.1592740743000001</v>
      </c>
      <c r="AW765" s="745">
        <f t="shared" si="201"/>
        <v>5.4684098842999997</v>
      </c>
      <c r="AX765" s="854">
        <f t="shared" si="202"/>
        <v>13.340838946816294</v>
      </c>
      <c r="AY765" s="1090" t="s">
        <v>138</v>
      </c>
      <c r="AZ765" s="964" t="s">
        <v>138</v>
      </c>
      <c r="BA765" s="964" t="s">
        <v>138</v>
      </c>
      <c r="BB765" s="964" t="s">
        <v>138</v>
      </c>
      <c r="BC765" s="964" t="s">
        <v>138</v>
      </c>
      <c r="BD765" s="1006" t="s">
        <v>4351</v>
      </c>
      <c r="BE765" s="701">
        <v>2002</v>
      </c>
      <c r="BF765" s="986" t="e">
        <f>#VALUE!</f>
        <v>#VALUE!</v>
      </c>
      <c r="BG765" s="972" t="s">
        <v>138</v>
      </c>
    </row>
    <row r="766" spans="1:59" ht="11.25" customHeight="1" x14ac:dyDescent="0.2">
      <c r="A766" s="566" t="s">
        <v>827</v>
      </c>
      <c r="B766" s="651" t="s">
        <v>828</v>
      </c>
      <c r="C766" s="1080" t="s">
        <v>109</v>
      </c>
      <c r="D766" s="1080" t="s">
        <v>4423</v>
      </c>
      <c r="E766" s="835">
        <v>25</v>
      </c>
      <c r="F766" s="554">
        <v>130</v>
      </c>
      <c r="G766" s="554" t="s">
        <v>107</v>
      </c>
      <c r="H766" s="554" t="s">
        <v>107</v>
      </c>
      <c r="I766" s="966">
        <v>48.31</v>
      </c>
      <c r="J766" s="745">
        <f t="shared" si="190"/>
        <v>2.8979507348375075</v>
      </c>
      <c r="K766" s="968">
        <v>0.35</v>
      </c>
      <c r="L766" s="679">
        <v>4</v>
      </c>
      <c r="M766" s="736">
        <f t="shared" si="191"/>
        <v>1.4</v>
      </c>
      <c r="N766" s="644" t="s">
        <v>150</v>
      </c>
      <c r="O766" s="838">
        <v>0.34499999999999997</v>
      </c>
      <c r="P766" s="958">
        <v>43418</v>
      </c>
      <c r="Q766" s="958">
        <v>43451</v>
      </c>
      <c r="R766" s="736">
        <f t="shared" si="192"/>
        <v>1.4492753623188419</v>
      </c>
      <c r="S766" s="802">
        <f>IF(INDEX(Historical!$D$7:$D$1452,MATCH(B766,Historical!$B$7:$B$1452,0))=0,"n/a",(INDEX(Historical!$C$7:$C$1452,MATCH(B766,Historical!$B$7:$B$1452,0))/INDEX(Historical!$D$7:$D$1452,MATCH(B766,Historical!$B$7:$B$1452,0))-1)*100)</f>
        <v>1.4705882352941124</v>
      </c>
      <c r="T766" s="802">
        <f>IF(INDEX(Historical!$F$7:$F$1452,MATCH(B766,Historical!$B$7:$B$1452,0))=0,"n/a",((INDEX(Historical!$C$7:$C$1452,MATCH(B766,Historical!$B$7:$B$1452,0))/INDEX(Historical!$F$7:$F$1452,MATCH(B766,Historical!$B$7:$B$1452,0)))^(1/3)-1)*100)</f>
        <v>1.4927573906107439</v>
      </c>
      <c r="U766" s="802">
        <f>IF(INDEX(Historical!$I$7:$I$1452,MATCH(B766,Historical!$B$7:$B$1452,0))=0,"n/a",((INDEX(Historical!$C$7:$C$1452,MATCH(B766,Historical!$B$7:$B$1452,0))/INDEX(Historical!$I$7:$I$1452,MATCH(B766,Historical!$B$7:$B$1452,0)))^(1/5)-1)*100)</f>
        <v>1.5158425192600689</v>
      </c>
      <c r="V766" s="802">
        <f>IF(INDEX(Historical!$O$7:$O$1452,MATCH(B766,Historical!$B$7:$B$1452,0))=0,"n/a",((INDEX(Historical!$C$7:$C$1452,MATCH(B766,Historical!$B$7:$B$1452,0))/INDEX(Historical!$O$7:$O$1452,MATCH(B766,Historical!$B$7:$B$1452,0)))^(1/10)-1)*100)</f>
        <v>3.4821161171589843</v>
      </c>
      <c r="W766" s="803">
        <f t="shared" si="193"/>
        <v>0.43532222024141631</v>
      </c>
      <c r="X766" s="804" t="str">
        <f t="shared" si="194"/>
        <v>n/a</v>
      </c>
      <c r="Y766" s="967" t="s">
        <v>829</v>
      </c>
      <c r="Z766" s="745">
        <f t="shared" si="195"/>
        <v>172.83950617283946</v>
      </c>
      <c r="AA766" s="678">
        <f t="shared" si="196"/>
        <v>59.641975308641975</v>
      </c>
      <c r="AB766" s="679">
        <v>12</v>
      </c>
      <c r="AC766" s="959">
        <v>0.81</v>
      </c>
      <c r="AD766" s="959">
        <v>1.82</v>
      </c>
      <c r="AE766" s="959">
        <v>3.57</v>
      </c>
      <c r="AF766" s="959">
        <v>2.58</v>
      </c>
      <c r="AG766" s="959">
        <v>9.1</v>
      </c>
      <c r="AH766" s="959">
        <v>13.200000000000001</v>
      </c>
      <c r="AI766" s="959">
        <v>96.63000000000001</v>
      </c>
      <c r="AJ766" s="959">
        <v>-8.6999999999999993</v>
      </c>
      <c r="AK766" s="959">
        <v>32.67</v>
      </c>
      <c r="AL766" s="969">
        <v>24720</v>
      </c>
      <c r="AM766" s="964">
        <v>55.000000000000007</v>
      </c>
      <c r="AN766" s="959">
        <v>0.59</v>
      </c>
      <c r="AO766" s="845">
        <f t="shared" si="197"/>
        <v>-55.228182054544398</v>
      </c>
      <c r="AP766" s="846">
        <f t="shared" si="198"/>
        <v>4.4137932540975768</v>
      </c>
      <c r="AQ766" s="680">
        <f t="shared" si="199"/>
        <v>161.51379508656163</v>
      </c>
      <c r="AR766" s="745">
        <f>INDEX(Historical!$C$7:$C$1452,MATCH(B766,Historical!$B$7:$B$1452,0))*IF(AH766="n/a",1.03,IF(AH766&lt;0,1.01,IF(AH766&gt;10,1.1,(1+AH766/100))))</f>
        <v>1.518</v>
      </c>
      <c r="AS766" s="678">
        <f t="shared" si="200"/>
        <v>1.6698000000000002</v>
      </c>
      <c r="AT766" s="678">
        <f t="shared" si="205"/>
        <v>1.8367800000000003</v>
      </c>
      <c r="AU766" s="678">
        <f t="shared" si="205"/>
        <v>2.0204580000000005</v>
      </c>
      <c r="AV766" s="678">
        <f t="shared" si="205"/>
        <v>2.2225038000000006</v>
      </c>
      <c r="AW766" s="745">
        <f t="shared" si="201"/>
        <v>9.2675418000000018</v>
      </c>
      <c r="AX766" s="854">
        <f t="shared" si="202"/>
        <v>19.183485406748087</v>
      </c>
      <c r="AY766" s="1090">
        <v>0.52</v>
      </c>
      <c r="AZ766" s="964">
        <v>32.96</v>
      </c>
      <c r="BA766" s="964">
        <v>-6.64</v>
      </c>
      <c r="BB766" s="964">
        <v>0.27</v>
      </c>
      <c r="BC766" s="964">
        <v>12.22</v>
      </c>
      <c r="BE766" s="701">
        <v>1995</v>
      </c>
      <c r="BF766" s="986" t="e">
        <f>#VALUE!</f>
        <v>#VALUE!</v>
      </c>
      <c r="BG766" s="972">
        <v>4.2</v>
      </c>
    </row>
    <row r="767" spans="1:59" ht="11.25" customHeight="1" x14ac:dyDescent="0.2">
      <c r="A767" s="566" t="s">
        <v>1731</v>
      </c>
      <c r="B767" s="651" t="s">
        <v>1732</v>
      </c>
      <c r="C767" s="1080" t="s">
        <v>248</v>
      </c>
      <c r="D767" s="1080" t="s">
        <v>4455</v>
      </c>
      <c r="E767" s="835">
        <v>9</v>
      </c>
      <c r="F767" s="554">
        <v>397</v>
      </c>
      <c r="G767" s="554" t="s">
        <v>107</v>
      </c>
      <c r="H767" s="554" t="s">
        <v>107</v>
      </c>
      <c r="I767" s="966">
        <v>52</v>
      </c>
      <c r="J767" s="745">
        <f t="shared" si="190"/>
        <v>3.0000000000000004</v>
      </c>
      <c r="K767" s="968">
        <v>0.39</v>
      </c>
      <c r="L767" s="679">
        <v>4</v>
      </c>
      <c r="M767" s="736">
        <f t="shared" si="191"/>
        <v>1.56</v>
      </c>
      <c r="N767" s="644" t="s">
        <v>570</v>
      </c>
      <c r="O767" s="838">
        <v>0.37</v>
      </c>
      <c r="P767" s="958">
        <v>43397</v>
      </c>
      <c r="Q767" s="958">
        <v>43413</v>
      </c>
      <c r="R767" s="736">
        <f t="shared" si="192"/>
        <v>5.4054054054054106</v>
      </c>
      <c r="S767" s="802">
        <f>IF(INDEX(Historical!$D$7:$D$1452,MATCH(B767,Historical!$B$7:$B$1452,0))=0,"n/a",(INDEX(Historical!$C$7:$C$1452,MATCH(B767,Historical!$B$7:$B$1452,0))/INDEX(Historical!$D$7:$D$1452,MATCH(B767,Historical!$B$7:$B$1452,0))-1)*100)</f>
        <v>7.9365079365079305</v>
      </c>
      <c r="T767" s="802">
        <f>IF(INDEX(Historical!$F$7:$F$1452,MATCH(B767,Historical!$B$7:$B$1452,0))=0,"n/a",((INDEX(Historical!$C$7:$C$1452,MATCH(B767,Historical!$B$7:$B$1452,0))/INDEX(Historical!$F$7:$F$1452,MATCH(B767,Historical!$B$7:$B$1452,0)))^(1/3)-1)*100)</f>
        <v>12.311068346755549</v>
      </c>
      <c r="U767" s="802">
        <f>IF(INDEX(Historical!$I$7:$I$1452,MATCH(B767,Historical!$B$7:$B$1452,0))=0,"n/a",((INDEX(Historical!$C$7:$C$1452,MATCH(B767,Historical!$B$7:$B$1452,0))/INDEX(Historical!$I$7:$I$1452,MATCH(B767,Historical!$B$7:$B$1452,0)))^(1/5)-1)*100)</f>
        <v>16.637894619954462</v>
      </c>
      <c r="V767" s="802">
        <f>IF(INDEX(Historical!$O$7:$O$1452,MATCH(B767,Historical!$B$7:$B$1452,0))=0,"n/a",((INDEX(Historical!$C$7:$C$1452,MATCH(B767,Historical!$B$7:$B$1452,0))/INDEX(Historical!$O$7:$O$1452,MATCH(B767,Historical!$B$7:$B$1452,0)))^(1/10)-1)*100)</f>
        <v>17.121894235865188</v>
      </c>
      <c r="W767" s="803">
        <f t="shared" si="193"/>
        <v>0.97173212208629967</v>
      </c>
      <c r="X767" s="804">
        <f t="shared" si="194"/>
        <v>0.67088284757880889</v>
      </c>
      <c r="Y767" s="756"/>
      <c r="Z767" s="745">
        <f t="shared" si="195"/>
        <v>24.111282843894902</v>
      </c>
      <c r="AA767" s="678">
        <f t="shared" si="196"/>
        <v>8.0370942812982999</v>
      </c>
      <c r="AB767" s="679">
        <v>7</v>
      </c>
      <c r="AC767" s="959">
        <v>6.47</v>
      </c>
      <c r="AD767" s="959">
        <v>0.47</v>
      </c>
      <c r="AE767" s="959">
        <v>0.35</v>
      </c>
      <c r="AF767" s="959">
        <v>1.42</v>
      </c>
      <c r="AG767" s="959">
        <v>16.900000000000002</v>
      </c>
      <c r="AH767" s="959">
        <v>21.7</v>
      </c>
      <c r="AI767" s="959">
        <v>17.100000000000001</v>
      </c>
      <c r="AJ767" s="959">
        <v>24.8</v>
      </c>
      <c r="AK767" s="959">
        <v>17</v>
      </c>
      <c r="AL767" s="969">
        <v>2770</v>
      </c>
      <c r="AM767" s="964">
        <v>2.4</v>
      </c>
      <c r="AN767" s="959">
        <v>0</v>
      </c>
      <c r="AO767" s="845">
        <f t="shared" si="197"/>
        <v>11.600800338656162</v>
      </c>
      <c r="AP767" s="846">
        <f t="shared" si="198"/>
        <v>19.637894619954462</v>
      </c>
      <c r="AQ767" s="680">
        <f t="shared" si="199"/>
        <v>-28.779922058629225</v>
      </c>
      <c r="AR767" s="745">
        <f>INDEX(Historical!$C$7:$C$1452,MATCH(B767,Historical!$B$7:$B$1452,0))*IF(AH767="n/a",1.03,IF(AH767&lt;0,1.01,IF(AH767&gt;10,1.1,(1+AH767/100))))</f>
        <v>1.496</v>
      </c>
      <c r="AS767" s="678">
        <f t="shared" si="200"/>
        <v>1.6456000000000002</v>
      </c>
      <c r="AT767" s="678">
        <f t="shared" ref="AT767:AV786" si="206">IF($AK767="n/a",1.03*AS767,IF($AK767&lt;0,1.01*AS767,IF($AK767&gt;10,1.1*AS767,(1+$AK767/100)*AS767)))</f>
        <v>1.8101600000000004</v>
      </c>
      <c r="AU767" s="678">
        <f t="shared" si="206"/>
        <v>1.9911760000000007</v>
      </c>
      <c r="AV767" s="678">
        <f t="shared" si="206"/>
        <v>2.1902936000000008</v>
      </c>
      <c r="AW767" s="745">
        <f t="shared" si="201"/>
        <v>9.1332296000000017</v>
      </c>
      <c r="AX767" s="854">
        <f t="shared" si="202"/>
        <v>17.563903076923079</v>
      </c>
      <c r="AY767" s="1090">
        <v>1.61</v>
      </c>
      <c r="AZ767" s="964">
        <v>8.99</v>
      </c>
      <c r="BA767" s="964">
        <v>-67.800000000000011</v>
      </c>
      <c r="BB767" s="964">
        <v>-19.68</v>
      </c>
      <c r="BC767" s="964">
        <v>-42.42</v>
      </c>
      <c r="BE767" s="701">
        <v>2011</v>
      </c>
      <c r="BF767" s="986" t="e">
        <f>#VALUE!</f>
        <v>#VALUE!</v>
      </c>
      <c r="BG767" s="972">
        <v>11.3</v>
      </c>
    </row>
    <row r="768" spans="1:59" ht="11.25" customHeight="1" x14ac:dyDescent="0.2">
      <c r="A768" s="645" t="s">
        <v>830</v>
      </c>
      <c r="B768" s="651" t="s">
        <v>831</v>
      </c>
      <c r="C768" s="1080" t="s">
        <v>248</v>
      </c>
      <c r="D768" s="1080" t="s">
        <v>4405</v>
      </c>
      <c r="E768" s="835">
        <v>16</v>
      </c>
      <c r="F768" s="554">
        <v>209</v>
      </c>
      <c r="G768" s="554" t="s">
        <v>38</v>
      </c>
      <c r="H768" s="554" t="s">
        <v>116</v>
      </c>
      <c r="I768" s="966">
        <v>80.510000000000005</v>
      </c>
      <c r="J768" s="745">
        <f t="shared" si="190"/>
        <v>2.7325798037510869</v>
      </c>
      <c r="K768" s="968">
        <v>0.55000000000000004</v>
      </c>
      <c r="L768" s="679">
        <v>4</v>
      </c>
      <c r="M768" s="736">
        <f t="shared" si="191"/>
        <v>2.2000000000000002</v>
      </c>
      <c r="N768" s="644" t="s">
        <v>128</v>
      </c>
      <c r="O768" s="838">
        <v>0.5</v>
      </c>
      <c r="P768" s="958">
        <v>43270</v>
      </c>
      <c r="Q768" s="958">
        <v>43291</v>
      </c>
      <c r="R768" s="736">
        <f t="shared" si="192"/>
        <v>10.000000000000009</v>
      </c>
      <c r="S768" s="802">
        <f>IF(INDEX(Historical!$D$7:$D$1452,MATCH(B768,Historical!$B$7:$B$1452,0))=0,"n/a",(INDEX(Historical!$C$7:$C$1452,MATCH(B768,Historical!$B$7:$B$1452,0))/INDEX(Historical!$D$7:$D$1452,MATCH(B768,Historical!$B$7:$B$1452,0))-1)*100)</f>
        <v>11.764705882352944</v>
      </c>
      <c r="T768" s="802">
        <f>IF(INDEX(Historical!$F$7:$F$1452,MATCH(B768,Historical!$B$7:$B$1452,0))=0,"n/a",((INDEX(Historical!$C$7:$C$1452,MATCH(B768,Historical!$B$7:$B$1452,0))/INDEX(Historical!$F$7:$F$1452,MATCH(B768,Historical!$B$7:$B$1452,0)))^(1/3)-1)*100)</f>
        <v>9.6807394206898998</v>
      </c>
      <c r="U768" s="802">
        <f>IF(INDEX(Historical!$I$7:$I$1452,MATCH(B768,Historical!$B$7:$B$1452,0))=0,"n/a",((INDEX(Historical!$C$7:$C$1452,MATCH(B768,Historical!$B$7:$B$1452,0))/INDEX(Historical!$I$7:$I$1452,MATCH(B768,Historical!$B$7:$B$1452,0)))^(1/5)-1)*100)</f>
        <v>9.2644173078537904</v>
      </c>
      <c r="V768" s="802">
        <f>IF(INDEX(Historical!$O$7:$O$1452,MATCH(B768,Historical!$B$7:$B$1452,0))=0,"n/a",((INDEX(Historical!$C$7:$C$1452,MATCH(B768,Historical!$B$7:$B$1452,0))/INDEX(Historical!$O$7:$O$1452,MATCH(B768,Historical!$B$7:$B$1452,0)))^(1/10)-1)*100)</f>
        <v>14.991456354417076</v>
      </c>
      <c r="W768" s="803">
        <f t="shared" si="193"/>
        <v>0.61797980722027224</v>
      </c>
      <c r="X768" s="804">
        <f t="shared" si="194"/>
        <v>1.8906974097660796</v>
      </c>
      <c r="Y768" s="651"/>
      <c r="Z768" s="745">
        <f t="shared" si="195"/>
        <v>46.808510638297875</v>
      </c>
      <c r="AA768" s="678">
        <f t="shared" si="196"/>
        <v>17.129787234042553</v>
      </c>
      <c r="AB768" s="679">
        <v>1</v>
      </c>
      <c r="AC768" s="959">
        <v>4.7</v>
      </c>
      <c r="AD768" s="959">
        <v>1.53</v>
      </c>
      <c r="AE768" s="959">
        <v>2.25</v>
      </c>
      <c r="AF768" s="959">
        <v>3.27</v>
      </c>
      <c r="AG768" s="959">
        <v>14.099999999999998</v>
      </c>
      <c r="AH768" s="959">
        <v>15.7</v>
      </c>
      <c r="AI768" s="959">
        <v>9.01</v>
      </c>
      <c r="AJ768" s="959">
        <v>4.9000000000000004</v>
      </c>
      <c r="AK768" s="959">
        <v>11.19</v>
      </c>
      <c r="AL768" s="969">
        <v>10020</v>
      </c>
      <c r="AM768" s="964">
        <v>0.2</v>
      </c>
      <c r="AN768" s="959">
        <v>0.32</v>
      </c>
      <c r="AO768" s="845">
        <f t="shared" si="197"/>
        <v>-5.132790122437676</v>
      </c>
      <c r="AP768" s="846">
        <f t="shared" si="198"/>
        <v>11.996997111604877</v>
      </c>
      <c r="AQ768" s="680">
        <f t="shared" si="199"/>
        <v>57.782415940883112</v>
      </c>
      <c r="AR768" s="745">
        <f>INDEX(Historical!$C$7:$C$1452,MATCH(B768,Historical!$B$7:$B$1452,0))*IF(AH768="n/a",1.03,IF(AH768&lt;0,1.01,IF(AH768&gt;10,1.1,(1+AH768/100))))</f>
        <v>2.09</v>
      </c>
      <c r="AS768" s="678">
        <f t="shared" si="200"/>
        <v>2.2783090000000001</v>
      </c>
      <c r="AT768" s="678">
        <f t="shared" si="206"/>
        <v>2.5061399000000004</v>
      </c>
      <c r="AU768" s="678">
        <f t="shared" si="206"/>
        <v>2.7567538900000006</v>
      </c>
      <c r="AV768" s="678">
        <f t="shared" si="206"/>
        <v>3.0324292790000009</v>
      </c>
      <c r="AW768" s="745">
        <f t="shared" si="201"/>
        <v>12.663632069000002</v>
      </c>
      <c r="AX768" s="854">
        <f t="shared" si="202"/>
        <v>15.729266015401816</v>
      </c>
      <c r="AY768" s="1090">
        <v>1.61</v>
      </c>
      <c r="AZ768" s="964">
        <v>10.23</v>
      </c>
      <c r="BA768" s="964">
        <v>-43.16</v>
      </c>
      <c r="BB768" s="964">
        <v>-18.05</v>
      </c>
      <c r="BC768" s="964">
        <v>-29.86</v>
      </c>
      <c r="BE768" s="701">
        <v>2003</v>
      </c>
      <c r="BF768" s="986" t="e">
        <f>#VALUE!</f>
        <v>#VALUE!</v>
      </c>
      <c r="BG768" s="972">
        <v>8.4</v>
      </c>
    </row>
    <row r="769" spans="1:59" ht="11.25" customHeight="1" x14ac:dyDescent="0.2">
      <c r="A769" s="645" t="s">
        <v>1733</v>
      </c>
      <c r="B769" s="651" t="s">
        <v>1734</v>
      </c>
      <c r="C769" s="1080" t="s">
        <v>109</v>
      </c>
      <c r="D769" s="1080" t="s">
        <v>4419</v>
      </c>
      <c r="E769" s="835">
        <v>6</v>
      </c>
      <c r="F769" s="554">
        <v>683</v>
      </c>
      <c r="G769" s="554" t="s">
        <v>107</v>
      </c>
      <c r="H769" s="554" t="s">
        <v>107</v>
      </c>
      <c r="I769" s="966">
        <v>22.3</v>
      </c>
      <c r="J769" s="745">
        <f t="shared" si="190"/>
        <v>2.3318385650224216</v>
      </c>
      <c r="K769" s="968">
        <v>0.13</v>
      </c>
      <c r="L769" s="679">
        <v>4</v>
      </c>
      <c r="M769" s="736">
        <f t="shared" si="191"/>
        <v>0.52</v>
      </c>
      <c r="N769" s="644" t="s">
        <v>520</v>
      </c>
      <c r="O769" s="838">
        <v>0.11</v>
      </c>
      <c r="P769" s="695">
        <v>43144</v>
      </c>
      <c r="Q769" s="695">
        <v>43159</v>
      </c>
      <c r="R769" s="736">
        <f t="shared" si="192"/>
        <v>18.181818181818183</v>
      </c>
      <c r="S769" s="802">
        <f>IF(INDEX(Historical!$D$7:$D$1452,MATCH(B769,Historical!$B$7:$B$1452,0))=0,"n/a",(INDEX(Historical!$C$7:$C$1452,MATCH(B769,Historical!$B$7:$B$1452,0))/INDEX(Historical!$D$7:$D$1452,MATCH(B769,Historical!$B$7:$B$1452,0))-1)*100)</f>
        <v>29.411764705882337</v>
      </c>
      <c r="T769" s="802">
        <f>IF(INDEX(Historical!$F$7:$F$1452,MATCH(B769,Historical!$B$7:$B$1452,0))=0,"n/a",((INDEX(Historical!$C$7:$C$1452,MATCH(B769,Historical!$B$7:$B$1452,0))/INDEX(Historical!$F$7:$F$1452,MATCH(B769,Historical!$B$7:$B$1452,0)))^(1/3)-1)*100)</f>
        <v>34.70800068740634</v>
      </c>
      <c r="U769" s="802" t="str">
        <f>IF(INDEX(Historical!$I$7:$I$1452,MATCH(B769,Historical!$B$7:$B$1452,0))=0,"n/a",((INDEX(Historical!$C$7:$C$1452,MATCH(B769,Historical!$B$7:$B$1452,0))/INDEX(Historical!$I$7:$I$1452,MATCH(B769,Historical!$B$7:$B$1452,0)))^(1/5)-1)*100)</f>
        <v>n/a</v>
      </c>
      <c r="V769" s="802">
        <f>IF(INDEX(Historical!$O$7:$O$1452,MATCH(B769,Historical!$B$7:$B$1452,0))=0,"n/a",((INDEX(Historical!$C$7:$C$1452,MATCH(B769,Historical!$B$7:$B$1452,0))/INDEX(Historical!$O$7:$O$1452,MATCH(B769,Historical!$B$7:$B$1452,0)))^(1/10)-1)*100)</f>
        <v>1.4768337390565822</v>
      </c>
      <c r="W769" s="803" t="str">
        <f t="shared" si="193"/>
        <v>n/a</v>
      </c>
      <c r="X769" s="804" t="str">
        <f t="shared" si="194"/>
        <v>n/a</v>
      </c>
      <c r="Y769" s="756" t="s">
        <v>4227</v>
      </c>
      <c r="Z769" s="745">
        <f t="shared" si="195"/>
        <v>22.707423580786028</v>
      </c>
      <c r="AA769" s="678">
        <f t="shared" si="196"/>
        <v>9.7379912663755466</v>
      </c>
      <c r="AB769" s="679">
        <v>12</v>
      </c>
      <c r="AC769" s="959">
        <v>2.29</v>
      </c>
      <c r="AD769" s="959">
        <v>0.75</v>
      </c>
      <c r="AE769" s="959">
        <v>4.43</v>
      </c>
      <c r="AF769" s="959">
        <v>1.31</v>
      </c>
      <c r="AG769" s="959">
        <v>14.000000000000002</v>
      </c>
      <c r="AH769" s="959">
        <v>19.5</v>
      </c>
      <c r="AI769" s="959" t="s">
        <v>138</v>
      </c>
      <c r="AJ769" s="959">
        <v>31.5</v>
      </c>
      <c r="AK769" s="959">
        <v>13</v>
      </c>
      <c r="AL769" s="969">
        <v>185.09</v>
      </c>
      <c r="AM769" s="964">
        <v>1.6</v>
      </c>
      <c r="AN769" s="959">
        <v>0</v>
      </c>
      <c r="AO769" s="845" t="str">
        <f t="shared" si="197"/>
        <v>n/a</v>
      </c>
      <c r="AP769" s="846" t="str">
        <f t="shared" si="198"/>
        <v>n/a</v>
      </c>
      <c r="AQ769" s="680">
        <f t="shared" si="199"/>
        <v>-24.702756258347925</v>
      </c>
      <c r="AR769" s="745">
        <f>INDEX(Historical!$C$7:$C$1452,MATCH(B769,Historical!$B$7:$B$1452,0))*IF(AH769="n/a",1.03,IF(AH769&lt;0,1.01,IF(AH769&gt;10,1.1,(1+AH769/100))))</f>
        <v>0.48400000000000004</v>
      </c>
      <c r="AS769" s="678">
        <f t="shared" si="200"/>
        <v>0.49852000000000007</v>
      </c>
      <c r="AT769" s="678">
        <f t="shared" si="206"/>
        <v>0.54837200000000008</v>
      </c>
      <c r="AU769" s="678">
        <f t="shared" si="206"/>
        <v>0.60320920000000011</v>
      </c>
      <c r="AV769" s="678">
        <f t="shared" si="206"/>
        <v>0.66353012000000022</v>
      </c>
      <c r="AW769" s="745">
        <f t="shared" si="201"/>
        <v>2.7976313200000007</v>
      </c>
      <c r="AX769" s="854">
        <f t="shared" si="202"/>
        <v>12.545431928251125</v>
      </c>
      <c r="AY769" s="1090">
        <v>0.67</v>
      </c>
      <c r="AZ769" s="964">
        <v>1.02</v>
      </c>
      <c r="BA769" s="964">
        <v>-43.28</v>
      </c>
      <c r="BB769" s="964">
        <v>-17.88</v>
      </c>
      <c r="BC769" s="964">
        <v>-30.599999999999998</v>
      </c>
      <c r="BE769" s="701">
        <v>2013</v>
      </c>
      <c r="BF769" s="986" t="e">
        <f>#VALUE!</f>
        <v>#VALUE!</v>
      </c>
      <c r="BG769" s="972">
        <v>1.7000000000000002</v>
      </c>
    </row>
    <row r="770" spans="1:59" ht="11.25" customHeight="1" x14ac:dyDescent="0.2">
      <c r="A770" s="805" t="s">
        <v>4251</v>
      </c>
      <c r="B770" s="899" t="s">
        <v>3966</v>
      </c>
      <c r="C770" s="1080" t="s">
        <v>113</v>
      </c>
      <c r="D770" s="1080" t="s">
        <v>214</v>
      </c>
      <c r="E770" s="835">
        <v>5</v>
      </c>
      <c r="F770" s="554">
        <v>815</v>
      </c>
      <c r="G770" s="554" t="s">
        <v>107</v>
      </c>
      <c r="H770" s="554" t="s">
        <v>107</v>
      </c>
      <c r="I770" s="973">
        <v>37.32</v>
      </c>
      <c r="J770" s="745">
        <f t="shared" si="190"/>
        <v>3.0010718113612009</v>
      </c>
      <c r="K770" s="566">
        <v>0.28000000000000003</v>
      </c>
      <c r="L770" s="554">
        <v>4</v>
      </c>
      <c r="M770" s="736">
        <f t="shared" si="191"/>
        <v>1.1200000000000001</v>
      </c>
      <c r="N770" s="554" t="s">
        <v>4253</v>
      </c>
      <c r="O770" s="685">
        <v>0.27</v>
      </c>
      <c r="P770" s="725">
        <v>43237</v>
      </c>
      <c r="Q770" s="725">
        <v>43255</v>
      </c>
      <c r="R770" s="736">
        <f t="shared" si="192"/>
        <v>3.7037037037037068</v>
      </c>
      <c r="S770" s="802">
        <f>IF(INDEX(Historical!$D$7:$D$1452,MATCH(B770,Historical!$B$7:$B$1452,0))=0,"n/a",(INDEX(Historical!$C$7:$C$1452,MATCH(B770,Historical!$B$7:$B$1452,0))/INDEX(Historical!$D$7:$D$1452,MATCH(B770,Historical!$B$7:$B$1452,0))-1)*100)</f>
        <v>2.8846153846153966</v>
      </c>
      <c r="T770" s="802">
        <f>IF(INDEX(Historical!$F$7:$F$1452,MATCH(B770,Historical!$B$7:$B$1452,0))=0,"n/a",((INDEX(Historical!$C$7:$C$1452,MATCH(B770,Historical!$B$7:$B$1452,0))/INDEX(Historical!$F$7:$F$1452,MATCH(B770,Historical!$B$7:$B$1452,0)))^(1/3)-1)*100)</f>
        <v>2.2809121769671536</v>
      </c>
      <c r="U770" s="802">
        <f>IF(INDEX(Historical!$I$7:$I$1452,MATCH(B770,Historical!$B$7:$B$1452,0))=0,"n/a",((INDEX(Historical!$C$7:$C$1452,MATCH(B770,Historical!$B$7:$B$1452,0))/INDEX(Historical!$I$7:$I$1452,MATCH(B770,Historical!$B$7:$B$1452,0)))^(1/5)-1)*100)</f>
        <v>3.0668943850405306</v>
      </c>
      <c r="V770" s="802">
        <f>IF(INDEX(Historical!$O$7:$O$1452,MATCH(B770,Historical!$B$7:$B$1452,0))=0,"n/a",((INDEX(Historical!$C$7:$C$1452,MATCH(B770,Historical!$B$7:$B$1452,0))/INDEX(Historical!$O$7:$O$1452,MATCH(B770,Historical!$B$7:$B$1452,0)))^(1/10)-1)*100)</f>
        <v>4.9503724645374225</v>
      </c>
      <c r="W770" s="803">
        <f t="shared" si="193"/>
        <v>0.61952800663194341</v>
      </c>
      <c r="X770" s="804" t="str">
        <f t="shared" si="194"/>
        <v>n/a</v>
      </c>
      <c r="Y770" s="746"/>
      <c r="Z770" s="745">
        <f t="shared" si="195"/>
        <v>28.644501278772381</v>
      </c>
      <c r="AA770" s="678">
        <f t="shared" si="196"/>
        <v>9.5447570332480822</v>
      </c>
      <c r="AB770" s="679">
        <v>12</v>
      </c>
      <c r="AC770" s="972">
        <v>3.91</v>
      </c>
      <c r="AD770" s="972">
        <v>3.82</v>
      </c>
      <c r="AE770" s="959">
        <v>0.86</v>
      </c>
      <c r="AF770" s="959">
        <v>1.82</v>
      </c>
      <c r="AG770" s="959">
        <v>18</v>
      </c>
      <c r="AH770" s="959">
        <v>70.199999999999989</v>
      </c>
      <c r="AI770" s="959">
        <v>16.07</v>
      </c>
      <c r="AJ770" s="782">
        <v>-2</v>
      </c>
      <c r="AK770" s="782">
        <v>2.5</v>
      </c>
      <c r="AL770" s="972">
        <v>2970</v>
      </c>
      <c r="AM770" s="972">
        <v>0.1</v>
      </c>
      <c r="AN770" s="972">
        <v>1.1000000000000001</v>
      </c>
      <c r="AO770" s="845">
        <f t="shared" si="197"/>
        <v>-3.4767908368463507</v>
      </c>
      <c r="AP770" s="846">
        <f t="shared" si="198"/>
        <v>6.0679661964017315</v>
      </c>
      <c r="AQ770" s="680">
        <f t="shared" si="199"/>
        <v>-12.132782499168393</v>
      </c>
      <c r="AR770" s="745">
        <f>INDEX(Historical!$C$7:$C$1452,MATCH(B770,Historical!$B$7:$B$1452,0))*IF(AH770="n/a",1.03,IF(AH770&lt;0,1.01,IF(AH770&gt;10,1.1,(1+AH770/100))))</f>
        <v>1.1770000000000003</v>
      </c>
      <c r="AS770" s="678">
        <f t="shared" si="200"/>
        <v>1.2947000000000004</v>
      </c>
      <c r="AT770" s="678">
        <f t="shared" si="206"/>
        <v>1.3270675000000003</v>
      </c>
      <c r="AU770" s="678">
        <f t="shared" si="206"/>
        <v>1.3602441875000002</v>
      </c>
      <c r="AV770" s="678">
        <f t="shared" si="206"/>
        <v>1.3942502921875002</v>
      </c>
      <c r="AW770" s="745">
        <f t="shared" si="201"/>
        <v>6.5532619796875018</v>
      </c>
      <c r="AX770" s="854">
        <f t="shared" si="202"/>
        <v>17.559651606879694</v>
      </c>
      <c r="AY770" s="831">
        <v>1.61</v>
      </c>
      <c r="AZ770" s="959">
        <v>9.84</v>
      </c>
      <c r="BA770" s="959">
        <v>-32.940000000000005</v>
      </c>
      <c r="BB770" s="959">
        <v>-4.32</v>
      </c>
      <c r="BC770" s="959">
        <v>-16.84</v>
      </c>
      <c r="BE770" s="701">
        <v>2014</v>
      </c>
      <c r="BF770" s="986" t="e">
        <f>#VALUE!</f>
        <v>#VALUE!</v>
      </c>
      <c r="BG770" s="972">
        <v>7.3</v>
      </c>
    </row>
    <row r="771" spans="1:59" ht="11.25" customHeight="1" x14ac:dyDescent="0.2">
      <c r="A771" s="566" t="s">
        <v>832</v>
      </c>
      <c r="B771" s="651" t="s">
        <v>833</v>
      </c>
      <c r="C771" s="1080" t="s">
        <v>248</v>
      </c>
      <c r="D771" s="1080" t="s">
        <v>4405</v>
      </c>
      <c r="E771" s="835">
        <v>22</v>
      </c>
      <c r="F771" s="554">
        <v>150</v>
      </c>
      <c r="G771" s="554" t="s">
        <v>107</v>
      </c>
      <c r="H771" s="554" t="s">
        <v>107</v>
      </c>
      <c r="I771" s="966">
        <v>44.74</v>
      </c>
      <c r="J771" s="745">
        <f t="shared" si="190"/>
        <v>1.743406347787215</v>
      </c>
      <c r="K771" s="974">
        <v>0.19500000000000001</v>
      </c>
      <c r="L771" s="679">
        <v>4</v>
      </c>
      <c r="M771" s="736">
        <f t="shared" si="191"/>
        <v>0.78</v>
      </c>
      <c r="N771" s="644" t="s">
        <v>432</v>
      </c>
      <c r="O771" s="1109">
        <v>0.15625</v>
      </c>
      <c r="P771" s="958">
        <v>43236</v>
      </c>
      <c r="Q771" s="958">
        <v>43258</v>
      </c>
      <c r="R771" s="736">
        <f t="shared" si="192"/>
        <v>24.800000000000004</v>
      </c>
      <c r="S771" s="802">
        <f>IF(INDEX(Historical!$D$7:$D$1452,MATCH(B771,Historical!$B$7:$B$1452,0))=0,"n/a",(INDEX(Historical!$C$7:$C$1452,MATCH(B771,Historical!$B$7:$B$1452,0))/INDEX(Historical!$D$7:$D$1452,MATCH(B771,Historical!$B$7:$B$1452,0))-1)*100)</f>
        <v>20.959595959595955</v>
      </c>
      <c r="T771" s="802">
        <f>IF(INDEX(Historical!$F$7:$F$1452,MATCH(B771,Historical!$B$7:$B$1452,0))=0,"n/a",((INDEX(Historical!$C$7:$C$1452,MATCH(B771,Historical!$B$7:$B$1452,0))/INDEX(Historical!$F$7:$F$1452,MATCH(B771,Historical!$B$7:$B$1452,0)))^(1/3)-1)*100)</f>
        <v>21.357579690825169</v>
      </c>
      <c r="U771" s="802">
        <f>IF(INDEX(Historical!$I$7:$I$1452,MATCH(B771,Historical!$B$7:$B$1452,0))=0,"n/a",((INDEX(Historical!$C$7:$C$1452,MATCH(B771,Historical!$B$7:$B$1452,0))/INDEX(Historical!$I$7:$I$1452,MATCH(B771,Historical!$B$7:$B$1452,0)))^(1/5)-1)*100)</f>
        <v>22.169998661832359</v>
      </c>
      <c r="V771" s="802">
        <f>IF(INDEX(Historical!$O$7:$O$1452,MATCH(B771,Historical!$B$7:$B$1452,0))=0,"n/a",((INDEX(Historical!$C$7:$C$1452,MATCH(B771,Historical!$B$7:$B$1452,0))/INDEX(Historical!$O$7:$O$1452,MATCH(B771,Historical!$B$7:$B$1452,0)))^(1/10)-1)*100)</f>
        <v>21.557752031517552</v>
      </c>
      <c r="W771" s="803">
        <f t="shared" si="193"/>
        <v>1.0284003002455775</v>
      </c>
      <c r="X771" s="804">
        <f t="shared" si="194"/>
        <v>2.4910110855991414</v>
      </c>
      <c r="Y771" s="771" t="s">
        <v>4039</v>
      </c>
      <c r="Z771" s="745">
        <f t="shared" si="195"/>
        <v>32.911392405063289</v>
      </c>
      <c r="AA771" s="678">
        <f t="shared" si="196"/>
        <v>18.877637130801688</v>
      </c>
      <c r="AB771" s="679">
        <v>1</v>
      </c>
      <c r="AC771" s="959">
        <v>2.37</v>
      </c>
      <c r="AD771" s="959">
        <v>1.66</v>
      </c>
      <c r="AE771" s="959">
        <v>1.43</v>
      </c>
      <c r="AF771" s="959">
        <v>10.53</v>
      </c>
      <c r="AG771" s="959">
        <v>59.3</v>
      </c>
      <c r="AH771" s="959">
        <v>12.8</v>
      </c>
      <c r="AI771" s="959">
        <v>6.3</v>
      </c>
      <c r="AJ771" s="959">
        <v>8.9</v>
      </c>
      <c r="AK771" s="959">
        <v>11.39</v>
      </c>
      <c r="AL771" s="969">
        <v>55570</v>
      </c>
      <c r="AM771" s="964">
        <v>6.9999999999999993E-2</v>
      </c>
      <c r="AN771" s="959">
        <v>0.42</v>
      </c>
      <c r="AO771" s="845">
        <f t="shared" si="197"/>
        <v>5.0357678788178859</v>
      </c>
      <c r="AP771" s="846">
        <f t="shared" si="198"/>
        <v>23.913405009619574</v>
      </c>
      <c r="AQ771" s="680">
        <f t="shared" si="199"/>
        <v>197.23280736175792</v>
      </c>
      <c r="AR771" s="745">
        <f>INDEX(Historical!$C$7:$C$1452,MATCH(B771,Historical!$B$7:$B$1452,0))*IF(AH771="n/a",1.03,IF(AH771&lt;0,1.01,IF(AH771&gt;10,1.1,(1+AH771/100))))</f>
        <v>1.31725</v>
      </c>
      <c r="AS771" s="678">
        <f t="shared" si="200"/>
        <v>1.4002367499999999</v>
      </c>
      <c r="AT771" s="678">
        <f t="shared" si="206"/>
        <v>1.540260425</v>
      </c>
      <c r="AU771" s="678">
        <f t="shared" si="206"/>
        <v>1.6942864675000002</v>
      </c>
      <c r="AV771" s="678">
        <f t="shared" si="206"/>
        <v>1.8637151142500004</v>
      </c>
      <c r="AW771" s="745">
        <f t="shared" si="201"/>
        <v>7.8157487567500015</v>
      </c>
      <c r="AX771" s="854">
        <f t="shared" si="202"/>
        <v>17.469264096446135</v>
      </c>
      <c r="AY771" s="1090">
        <v>0.74</v>
      </c>
      <c r="AZ771" s="964">
        <v>22.88</v>
      </c>
      <c r="BA771" s="964">
        <v>-21.01</v>
      </c>
      <c r="BB771" s="964">
        <v>-9.66</v>
      </c>
      <c r="BC771" s="964">
        <v>-7.0900000000000007</v>
      </c>
      <c r="BE771" s="701">
        <v>1997</v>
      </c>
      <c r="BF771" s="986" t="e">
        <f>#VALUE!</f>
        <v>#VALUE!</v>
      </c>
      <c r="BG771" s="972">
        <v>21.6</v>
      </c>
    </row>
    <row r="772" spans="1:59" ht="11.25" customHeight="1" x14ac:dyDescent="0.2">
      <c r="A772" s="566" t="s">
        <v>363</v>
      </c>
      <c r="B772" s="651" t="s">
        <v>364</v>
      </c>
      <c r="C772" s="1080" t="s">
        <v>109</v>
      </c>
      <c r="D772" s="1080" t="s">
        <v>4427</v>
      </c>
      <c r="E772" s="835">
        <v>32</v>
      </c>
      <c r="F772" s="554">
        <v>88</v>
      </c>
      <c r="G772" s="554" t="s">
        <v>38</v>
      </c>
      <c r="H772" s="554" t="s">
        <v>38</v>
      </c>
      <c r="I772" s="959">
        <v>75.010000000000005</v>
      </c>
      <c r="J772" s="745">
        <f t="shared" si="190"/>
        <v>2.6663111585121984</v>
      </c>
      <c r="K772" s="974">
        <v>0.5</v>
      </c>
      <c r="L772" s="679">
        <v>4</v>
      </c>
      <c r="M772" s="736">
        <f t="shared" si="191"/>
        <v>2</v>
      </c>
      <c r="N772" s="644" t="s">
        <v>108</v>
      </c>
      <c r="O772" s="839">
        <v>0.48</v>
      </c>
      <c r="P772" s="958">
        <v>43409</v>
      </c>
      <c r="Q772" s="958">
        <v>43419</v>
      </c>
      <c r="R772" s="736">
        <f t="shared" si="192"/>
        <v>4.1666666666666705</v>
      </c>
      <c r="S772" s="802">
        <f>IF(INDEX(Historical!$D$7:$D$1452,MATCH(B772,Historical!$B$7:$B$1452,0))=0,"n/a",(INDEX(Historical!$C$7:$C$1452,MATCH(B772,Historical!$B$7:$B$1452,0))/INDEX(Historical!$D$7:$D$1452,MATCH(B772,Historical!$B$7:$B$1452,0))-1)*100)</f>
        <v>2.8248587570621542</v>
      </c>
      <c r="T772" s="802">
        <f>IF(INDEX(Historical!$F$7:$F$1452,MATCH(B772,Historical!$B$7:$B$1452,0))=0,"n/a",((INDEX(Historical!$C$7:$C$1452,MATCH(B772,Historical!$B$7:$B$1452,0))/INDEX(Historical!$F$7:$F$1452,MATCH(B772,Historical!$B$7:$B$1452,0)))^(1/3)-1)*100)</f>
        <v>3.9566137483565633</v>
      </c>
      <c r="U772" s="802">
        <f>IF(INDEX(Historical!$I$7:$I$1452,MATCH(B772,Historical!$B$7:$B$1452,0))=0,"n/a",((INDEX(Historical!$C$7:$C$1452,MATCH(B772,Historical!$B$7:$B$1452,0))/INDEX(Historical!$I$7:$I$1452,MATCH(B772,Historical!$B$7:$B$1452,0)))^(1/5)-1)*100)</f>
        <v>4.5065970483737949</v>
      </c>
      <c r="V772" s="802">
        <f>IF(INDEX(Historical!$O$7:$O$1452,MATCH(B772,Historical!$B$7:$B$1452,0))=0,"n/a",((INDEX(Historical!$C$7:$C$1452,MATCH(B772,Historical!$B$7:$B$1452,0))/INDEX(Historical!$O$7:$O$1452,MATCH(B772,Historical!$B$7:$B$1452,0)))^(1/10)-1)*100)</f>
        <v>4.9076215277249258</v>
      </c>
      <c r="W772" s="803">
        <f t="shared" si="193"/>
        <v>0.91828536958573537</v>
      </c>
      <c r="X772" s="804">
        <f t="shared" si="194"/>
        <v>0.35485016128927521</v>
      </c>
      <c r="Y772" s="780" t="s">
        <v>4072</v>
      </c>
      <c r="Z772" s="745">
        <f t="shared" si="195"/>
        <v>37.950664136622393</v>
      </c>
      <c r="AA772" s="678">
        <f t="shared" si="196"/>
        <v>14.23339658444023</v>
      </c>
      <c r="AB772" s="679">
        <v>12</v>
      </c>
      <c r="AC772" s="959">
        <v>5.27</v>
      </c>
      <c r="AD772" s="959">
        <v>1.78</v>
      </c>
      <c r="AE772" s="959">
        <v>4.76</v>
      </c>
      <c r="AF772" s="959">
        <v>1.89</v>
      </c>
      <c r="AG772" s="959">
        <v>11.1</v>
      </c>
      <c r="AH772" s="959">
        <v>12.9</v>
      </c>
      <c r="AI772" s="959">
        <v>3.0300000000000002</v>
      </c>
      <c r="AJ772" s="959">
        <v>12.7</v>
      </c>
      <c r="AK772" s="959">
        <v>8</v>
      </c>
      <c r="AL772" s="969">
        <v>1170</v>
      </c>
      <c r="AM772" s="964">
        <v>1.5</v>
      </c>
      <c r="AN772" s="959">
        <v>1.68</v>
      </c>
      <c r="AO772" s="845">
        <f t="shared" si="197"/>
        <v>-7.0604883775542371</v>
      </c>
      <c r="AP772" s="846">
        <f t="shared" si="198"/>
        <v>7.1729082068859933</v>
      </c>
      <c r="AQ772" s="680">
        <f t="shared" si="199"/>
        <v>9.3437384166546344</v>
      </c>
      <c r="AR772" s="745">
        <f>INDEX(Historical!$C$7:$C$1452,MATCH(B772,Historical!$B$7:$B$1452,0))*IF(AH772="n/a",1.03,IF(AH772&lt;0,1.01,IF(AH772&gt;10,1.1,(1+AH772/100))))</f>
        <v>2.0020000000000002</v>
      </c>
      <c r="AS772" s="678">
        <f t="shared" si="200"/>
        <v>2.0626606000000001</v>
      </c>
      <c r="AT772" s="678">
        <f t="shared" si="206"/>
        <v>2.227673448</v>
      </c>
      <c r="AU772" s="678">
        <f t="shared" si="206"/>
        <v>2.40588732384</v>
      </c>
      <c r="AV772" s="678">
        <f t="shared" si="206"/>
        <v>2.5983583097472001</v>
      </c>
      <c r="AW772" s="745">
        <f t="shared" si="201"/>
        <v>11.296579681587199</v>
      </c>
      <c r="AX772" s="854">
        <f t="shared" si="202"/>
        <v>15.060098229019061</v>
      </c>
      <c r="AY772" s="1090">
        <v>0.95</v>
      </c>
      <c r="AZ772" s="964">
        <v>8.67</v>
      </c>
      <c r="BA772" s="964">
        <v>-18.459999999999997</v>
      </c>
      <c r="BB772" s="964">
        <v>-0.98</v>
      </c>
      <c r="BC772" s="964">
        <v>-7.99</v>
      </c>
      <c r="BE772" s="701">
        <v>1987</v>
      </c>
      <c r="BF772" s="986" t="e">
        <f>#VALUE!</f>
        <v>#VALUE!</v>
      </c>
      <c r="BG772" s="972">
        <v>1</v>
      </c>
    </row>
    <row r="773" spans="1:59" s="882" customFormat="1" ht="11.25" customHeight="1" x14ac:dyDescent="0.2">
      <c r="A773" s="740" t="s">
        <v>365</v>
      </c>
      <c r="B773" s="890" t="s">
        <v>366</v>
      </c>
      <c r="C773" s="1080" t="s">
        <v>129</v>
      </c>
      <c r="D773" s="1080" t="s">
        <v>4415</v>
      </c>
      <c r="E773" s="862">
        <v>52</v>
      </c>
      <c r="F773" s="554">
        <v>19</v>
      </c>
      <c r="G773" s="1179" t="s">
        <v>107</v>
      </c>
      <c r="H773" s="1179" t="s">
        <v>107</v>
      </c>
      <c r="I773" s="875">
        <v>33.4</v>
      </c>
      <c r="J773" s="864">
        <f t="shared" si="190"/>
        <v>1.0778443113772456</v>
      </c>
      <c r="K773" s="865">
        <v>0.09</v>
      </c>
      <c r="L773" s="866">
        <v>4</v>
      </c>
      <c r="M773" s="867">
        <f t="shared" si="191"/>
        <v>0.36</v>
      </c>
      <c r="N773" s="868" t="s">
        <v>197</v>
      </c>
      <c r="O773" s="1106">
        <v>8.7378640776699018E-2</v>
      </c>
      <c r="P773" s="870">
        <v>43164</v>
      </c>
      <c r="Q773" s="870">
        <v>43186</v>
      </c>
      <c r="R773" s="867">
        <f t="shared" si="192"/>
        <v>3.0000000000000093</v>
      </c>
      <c r="S773" s="802">
        <f>IF(INDEX(Historical!$D$7:$D$1452,MATCH(B773,Historical!$B$7:$B$1452,0))=0,"n/a",(INDEX(Historical!$C$7:$C$1452,MATCH(B773,Historical!$B$7:$B$1452,0))/INDEX(Historical!$D$7:$D$1452,MATCH(B773,Historical!$B$7:$B$1452,0))-1)*100)</f>
        <v>4.5221674876847473</v>
      </c>
      <c r="T773" s="802">
        <f>IF(INDEX(Historical!$F$7:$F$1452,MATCH(B773,Historical!$B$7:$B$1452,0))=0,"n/a",((INDEX(Historical!$C$7:$C$1452,MATCH(B773,Historical!$B$7:$B$1452,0))/INDEX(Historical!$F$7:$F$1452,MATCH(B773,Historical!$B$7:$B$1452,0)))^(1/3)-1)*100)</f>
        <v>8.4488785768192187</v>
      </c>
      <c r="U773" s="802">
        <f>IF(INDEX(Historical!$I$7:$I$1452,MATCH(B773,Historical!$B$7:$B$1452,0))=0,"n/a",((INDEX(Historical!$C$7:$C$1452,MATCH(B773,Historical!$B$7:$B$1452,0))/INDEX(Historical!$I$7:$I$1452,MATCH(B773,Historical!$B$7:$B$1452,0)))^(1/5)-1)*100)</f>
        <v>6.2355643195113108</v>
      </c>
      <c r="V773" s="802">
        <f>IF(INDEX(Historical!$O$7:$O$1452,MATCH(B773,Historical!$B$7:$B$1452,0))=0,"n/a",((INDEX(Historical!$C$7:$C$1452,MATCH(B773,Historical!$B$7:$B$1452,0))/INDEX(Historical!$O$7:$O$1452,MATCH(B773,Historical!$B$7:$B$1452,0)))^(1/10)-1)*100)</f>
        <v>4.5288564976868839</v>
      </c>
      <c r="W773" s="871">
        <f t="shared" si="193"/>
        <v>1.3768518218000789</v>
      </c>
      <c r="X773" s="872">
        <f t="shared" si="194"/>
        <v>1.3555574607633285</v>
      </c>
      <c r="Y773" s="997" t="s">
        <v>367</v>
      </c>
      <c r="Z773" s="864">
        <f t="shared" si="195"/>
        <v>40.909090909090907</v>
      </c>
      <c r="AA773" s="874">
        <f t="shared" si="196"/>
        <v>37.954545454545453</v>
      </c>
      <c r="AB773" s="866">
        <v>12</v>
      </c>
      <c r="AC773" s="875">
        <v>0.88</v>
      </c>
      <c r="AD773" s="875">
        <v>4.2300000000000004</v>
      </c>
      <c r="AE773" s="875">
        <v>4.32</v>
      </c>
      <c r="AF773" s="875">
        <v>2.87</v>
      </c>
      <c r="AG773" s="875">
        <v>10.5</v>
      </c>
      <c r="AH773" s="875">
        <v>-9</v>
      </c>
      <c r="AI773" s="875" t="s">
        <v>138</v>
      </c>
      <c r="AJ773" s="875">
        <v>4.5999999999999996</v>
      </c>
      <c r="AK773" s="875">
        <v>9</v>
      </c>
      <c r="AL773" s="876">
        <v>2240</v>
      </c>
      <c r="AM773" s="877">
        <v>56.68</v>
      </c>
      <c r="AN773" s="875">
        <v>0.01</v>
      </c>
      <c r="AO773" s="878">
        <f t="shared" si="197"/>
        <v>-30.641136823656897</v>
      </c>
      <c r="AP773" s="879">
        <f t="shared" si="198"/>
        <v>7.3134086308885564</v>
      </c>
      <c r="AQ773" s="880">
        <f t="shared" si="199"/>
        <v>120.02984186953212</v>
      </c>
      <c r="AR773" s="745">
        <f>INDEX(Historical!$C$7:$C$1452,MATCH(B773,Historical!$B$7:$B$1452,0))*IF(AH773="n/a",1.03,IF(AH773&lt;0,1.01,IF(AH773&gt;10,1.1,(1+AH773/100))))</f>
        <v>0.35300970873786403</v>
      </c>
      <c r="AS773" s="874">
        <f t="shared" si="200"/>
        <v>0.36359999999999998</v>
      </c>
      <c r="AT773" s="874">
        <f t="shared" si="206"/>
        <v>0.39632400000000001</v>
      </c>
      <c r="AU773" s="874">
        <f t="shared" si="206"/>
        <v>0.43199316000000004</v>
      </c>
      <c r="AV773" s="874">
        <f t="shared" si="206"/>
        <v>0.47087254440000009</v>
      </c>
      <c r="AW773" s="864">
        <f t="shared" si="201"/>
        <v>2.0157994131378638</v>
      </c>
      <c r="AX773" s="881">
        <f t="shared" si="202"/>
        <v>6.0353275842451017</v>
      </c>
      <c r="AY773" s="1091">
        <v>0.31</v>
      </c>
      <c r="AZ773" s="877">
        <v>21.68</v>
      </c>
      <c r="BA773" s="877">
        <v>-6.99</v>
      </c>
      <c r="BB773" s="877">
        <v>0.73</v>
      </c>
      <c r="BC773" s="877">
        <v>10.100000000000001</v>
      </c>
      <c r="BD773" s="1007"/>
      <c r="BE773" s="701">
        <v>1967</v>
      </c>
      <c r="BF773" s="986" t="e">
        <f>#VALUE!</f>
        <v>#VALUE!</v>
      </c>
      <c r="BG773" s="938">
        <v>8.2000000000000011</v>
      </c>
    </row>
    <row r="774" spans="1:59" ht="11.25" customHeight="1" x14ac:dyDescent="0.2">
      <c r="A774" s="645" t="s">
        <v>834</v>
      </c>
      <c r="B774" s="651" t="s">
        <v>835</v>
      </c>
      <c r="C774" s="1080" t="s">
        <v>109</v>
      </c>
      <c r="D774" s="1080" t="s">
        <v>119</v>
      </c>
      <c r="E774" s="835">
        <v>13</v>
      </c>
      <c r="F774" s="554">
        <v>286</v>
      </c>
      <c r="G774" s="554" t="s">
        <v>116</v>
      </c>
      <c r="H774" s="554" t="s">
        <v>116</v>
      </c>
      <c r="I774" s="966">
        <v>74.53</v>
      </c>
      <c r="J774" s="745">
        <f t="shared" si="190"/>
        <v>0.85871461156581241</v>
      </c>
      <c r="K774" s="968">
        <v>0.16</v>
      </c>
      <c r="L774" s="679">
        <v>4</v>
      </c>
      <c r="M774" s="736">
        <f t="shared" si="191"/>
        <v>0.64</v>
      </c>
      <c r="N774" s="644" t="s">
        <v>141</v>
      </c>
      <c r="O774" s="838">
        <v>0.15</v>
      </c>
      <c r="P774" s="958">
        <v>43192</v>
      </c>
      <c r="Q774" s="958">
        <v>43221</v>
      </c>
      <c r="R774" s="736">
        <f t="shared" si="192"/>
        <v>6.6666666666666732</v>
      </c>
      <c r="S774" s="802">
        <f>IF(INDEX(Historical!$D$7:$D$1452,MATCH(B774,Historical!$B$7:$B$1452,0))=0,"n/a",(INDEX(Historical!$C$7:$C$1452,MATCH(B774,Historical!$B$7:$B$1452,0))/INDEX(Historical!$D$7:$D$1452,MATCH(B774,Historical!$B$7:$B$1452,0))-1)*100)</f>
        <v>6.3063063063062863</v>
      </c>
      <c r="T774" s="802">
        <f>IF(INDEX(Historical!$F$7:$F$1452,MATCH(B774,Historical!$B$7:$B$1452,0))=0,"n/a",((INDEX(Historical!$C$7:$C$1452,MATCH(B774,Historical!$B$7:$B$1452,0))/INDEX(Historical!$F$7:$F$1452,MATCH(B774,Historical!$B$7:$B$1452,0)))^(1/3)-1)*100)</f>
        <v>6.146053144852659</v>
      </c>
      <c r="U774" s="802">
        <f>IF(INDEX(Historical!$I$7:$I$1452,MATCH(B774,Historical!$B$7:$B$1452,0))=0,"n/a",((INDEX(Historical!$C$7:$C$1452,MATCH(B774,Historical!$B$7:$B$1452,0))/INDEX(Historical!$I$7:$I$1452,MATCH(B774,Historical!$B$7:$B$1452,0)))^(1/5)-1)*100)</f>
        <v>9.1977482660523524</v>
      </c>
      <c r="V774" s="802">
        <f>IF(INDEX(Historical!$O$7:$O$1452,MATCH(B774,Historical!$B$7:$B$1452,0))=0,"n/a",((INDEX(Historical!$C$7:$C$1452,MATCH(B774,Historical!$B$7:$B$1452,0))/INDEX(Historical!$O$7:$O$1452,MATCH(B774,Historical!$B$7:$B$1452,0)))^(1/10)-1)*100)</f>
        <v>9.8254821635934917</v>
      </c>
      <c r="W774" s="803">
        <f t="shared" si="193"/>
        <v>0.93611164448833961</v>
      </c>
      <c r="X774" s="804">
        <f t="shared" si="194"/>
        <v>0.22823196689956207</v>
      </c>
      <c r="Y774" s="759"/>
      <c r="Z774" s="745">
        <f t="shared" si="195"/>
        <v>3.0798845043310874</v>
      </c>
      <c r="AA774" s="678">
        <f t="shared" si="196"/>
        <v>3.5866217516843117</v>
      </c>
      <c r="AB774" s="679">
        <v>12</v>
      </c>
      <c r="AC774" s="959">
        <v>20.78</v>
      </c>
      <c r="AD774" s="959">
        <v>0.26</v>
      </c>
      <c r="AE774" s="959">
        <v>1.99</v>
      </c>
      <c r="AF774" s="959">
        <v>1.51</v>
      </c>
      <c r="AG774" s="959">
        <v>27</v>
      </c>
      <c r="AH774" s="959">
        <v>345.1</v>
      </c>
      <c r="AI774" s="959">
        <v>7.6300000000000008</v>
      </c>
      <c r="AJ774" s="959">
        <v>40.300000000000004</v>
      </c>
      <c r="AK774" s="959">
        <v>13.700000000000001</v>
      </c>
      <c r="AL774" s="969">
        <v>8540</v>
      </c>
      <c r="AM774" s="964">
        <v>1.3</v>
      </c>
      <c r="AN774" s="959">
        <v>0.36</v>
      </c>
      <c r="AO774" s="845">
        <f t="shared" si="197"/>
        <v>6.4698411259338524</v>
      </c>
      <c r="AP774" s="846">
        <f t="shared" si="198"/>
        <v>10.056462877618165</v>
      </c>
      <c r="AQ774" s="680">
        <f t="shared" si="199"/>
        <v>-50.938592469150066</v>
      </c>
      <c r="AR774" s="745">
        <f>INDEX(Historical!$C$7:$C$1452,MATCH(B774,Historical!$B$7:$B$1452,0))*IF(AH774="n/a",1.03,IF(AH774&lt;0,1.01,IF(AH774&gt;10,1.1,(1+AH774/100))))</f>
        <v>0.64900000000000002</v>
      </c>
      <c r="AS774" s="678">
        <f t="shared" si="200"/>
        <v>0.69851870000000005</v>
      </c>
      <c r="AT774" s="678">
        <f t="shared" si="206"/>
        <v>0.76837057000000009</v>
      </c>
      <c r="AU774" s="678">
        <f t="shared" si="206"/>
        <v>0.84520762700000018</v>
      </c>
      <c r="AV774" s="678">
        <f t="shared" si="206"/>
        <v>0.92972838970000027</v>
      </c>
      <c r="AW774" s="745">
        <f t="shared" si="201"/>
        <v>3.8908252867000006</v>
      </c>
      <c r="AX774" s="854">
        <f t="shared" si="202"/>
        <v>5.2204820699047367</v>
      </c>
      <c r="AY774" s="1090">
        <v>0.97</v>
      </c>
      <c r="AZ774" s="964">
        <v>6.9599999999999991</v>
      </c>
      <c r="BA774" s="964">
        <v>-20.369999999999997</v>
      </c>
      <c r="BB774" s="964">
        <v>-9.67</v>
      </c>
      <c r="BC774" s="964">
        <v>-12.15</v>
      </c>
      <c r="BE774" s="701">
        <v>2006</v>
      </c>
      <c r="BF774" s="986" t="e">
        <f>#VALUE!</f>
        <v>#VALUE!</v>
      </c>
      <c r="BG774" s="972">
        <v>6.7</v>
      </c>
    </row>
    <row r="775" spans="1:59" ht="11.25" customHeight="1" x14ac:dyDescent="0.2">
      <c r="A775" s="566" t="s">
        <v>1735</v>
      </c>
      <c r="B775" s="651" t="s">
        <v>1736</v>
      </c>
      <c r="C775" s="1080" t="s">
        <v>113</v>
      </c>
      <c r="D775" s="1080" t="s">
        <v>214</v>
      </c>
      <c r="E775" s="835">
        <v>10</v>
      </c>
      <c r="F775" s="554">
        <v>329</v>
      </c>
      <c r="G775" s="554" t="s">
        <v>38</v>
      </c>
      <c r="H775" s="554" t="s">
        <v>116</v>
      </c>
      <c r="I775" s="966">
        <v>55.88</v>
      </c>
      <c r="J775" s="745">
        <f t="shared" ref="J775:J838" si="207">(M775/I775)*100</f>
        <v>1.6105941302791698</v>
      </c>
      <c r="K775" s="968">
        <v>0.22500000000000001</v>
      </c>
      <c r="L775" s="679">
        <v>4</v>
      </c>
      <c r="M775" s="736">
        <f t="shared" ref="M775:M838" si="208">K775*L775</f>
        <v>0.9</v>
      </c>
      <c r="N775" s="644" t="s">
        <v>128</v>
      </c>
      <c r="O775" s="838">
        <v>0.2</v>
      </c>
      <c r="P775" s="958">
        <v>43453</v>
      </c>
      <c r="Q775" s="958">
        <v>43474</v>
      </c>
      <c r="R775" s="736">
        <f t="shared" ref="R775:R838" si="209">(K775-O775)/O775*100</f>
        <v>12.499999999999996</v>
      </c>
      <c r="S775" s="802">
        <f>IF(INDEX(Historical!$D$7:$D$1452,MATCH(B775,Historical!$B$7:$B$1452,0))=0,"n/a",(INDEX(Historical!$C$7:$C$1452,MATCH(B775,Historical!$B$7:$B$1452,0))/INDEX(Historical!$D$7:$D$1452,MATCH(B775,Historical!$B$7:$B$1452,0))-1)*100)</f>
        <v>16.666666666666675</v>
      </c>
      <c r="T775" s="802">
        <f>IF(INDEX(Historical!$F$7:$F$1452,MATCH(B775,Historical!$B$7:$B$1452,0))=0,"n/a",((INDEX(Historical!$C$7:$C$1452,MATCH(B775,Historical!$B$7:$B$1452,0))/INDEX(Historical!$F$7:$F$1452,MATCH(B775,Historical!$B$7:$B$1452,0)))^(1/3)-1)*100)</f>
        <v>20.507113208761506</v>
      </c>
      <c r="U775" s="802">
        <f>IF(INDEX(Historical!$I$7:$I$1452,MATCH(B775,Historical!$B$7:$B$1452,0))=0,"n/a",((INDEX(Historical!$C$7:$C$1452,MATCH(B775,Historical!$B$7:$B$1452,0))/INDEX(Historical!$I$7:$I$1452,MATCH(B775,Historical!$B$7:$B$1452,0)))^(1/5)-1)*100)</f>
        <v>26.047742476359481</v>
      </c>
      <c r="V775" s="802">
        <f>IF(INDEX(Historical!$O$7:$O$1452,MATCH(B775,Historical!$B$7:$B$1452,0))=0,"n/a",((INDEX(Historical!$C$7:$C$1452,MATCH(B775,Historical!$B$7:$B$1452,0))/INDEX(Historical!$O$7:$O$1452,MATCH(B775,Historical!$B$7:$B$1452,0)))^(1/10)-1)*100)</f>
        <v>19.286605283985047</v>
      </c>
      <c r="W775" s="803">
        <f t="shared" ref="W775:W838" si="210">IF(OR(U775&lt;=0,U775="n/a",V775&lt;=0,V775="n/a"),"n/a",U775/V775)</f>
        <v>1.350561288148965</v>
      </c>
      <c r="X775" s="804">
        <f t="shared" ref="X775:X838" si="211">IF(OR(AJ775&lt;=0,AJ775="n/a",U775&lt;=0,U775="n/a"),"n/a",U775/AJ775)</f>
        <v>1.7024668285202276</v>
      </c>
      <c r="Y775" s="756"/>
      <c r="Z775" s="745">
        <f t="shared" ref="Z775:Z838" si="212">IF(OR(AC775&lt;0.01,AC775="n/a"),"n/a",M775/AC775*100)</f>
        <v>36.29032258064516</v>
      </c>
      <c r="AA775" s="678">
        <f t="shared" ref="AA775:AA838" si="213">IF(OR(AC775&lt;0.01,AC775="n/a"),"n/a",I775/AC775)</f>
        <v>22.532258064516132</v>
      </c>
      <c r="AB775" s="679">
        <v>10</v>
      </c>
      <c r="AC775" s="959">
        <v>2.48</v>
      </c>
      <c r="AD775" s="959">
        <v>1.1599999999999999</v>
      </c>
      <c r="AE775" s="959">
        <v>2.2999999999999998</v>
      </c>
      <c r="AF775" s="959">
        <v>8.86</v>
      </c>
      <c r="AG775" s="959">
        <v>43.1</v>
      </c>
      <c r="AH775" s="959">
        <v>10.9</v>
      </c>
      <c r="AI775" s="959">
        <v>9.9699999999999989</v>
      </c>
      <c r="AJ775" s="959">
        <v>15.299999999999999</v>
      </c>
      <c r="AK775" s="959">
        <v>19.5</v>
      </c>
      <c r="AL775" s="969">
        <v>6020</v>
      </c>
      <c r="AM775" s="964">
        <v>0.6</v>
      </c>
      <c r="AN775" s="959">
        <v>0.47</v>
      </c>
      <c r="AO775" s="845">
        <f t="shared" ref="AO775:AO838" si="214">IF(U775="n/a","n/a",IF(AA775&lt;0,"n/a",IF(AA775="n/a","n/a",J775+U775-AA775)))</f>
        <v>5.1260785421225208</v>
      </c>
      <c r="AP775" s="846">
        <f t="shared" ref="AP775:AP838" si="215">IF(U775="n/a","n/a",J775+U775)</f>
        <v>27.658336606638652</v>
      </c>
      <c r="AQ775" s="680">
        <f t="shared" ref="AQ775:AQ838" si="216">IF(OR(AC775&lt;0.01,AF775="n/a"),"n/a",(I775/SQRT(22.5*AC775*(I775/AF775))-1)*100)</f>
        <v>197.87081946643542</v>
      </c>
      <c r="AR775" s="745">
        <f>INDEX(Historical!$C$7:$C$1452,MATCH(B775,Historical!$B$7:$B$1452,0))*IF(AH775="n/a",1.03,IF(AH775&lt;0,1.01,IF(AH775&gt;10,1.1,(1+AH775/100))))</f>
        <v>0.77000000000000013</v>
      </c>
      <c r="AS775" s="678">
        <f t="shared" ref="AS775:AS838" si="217">IF($AI775="n/a",1.03*AR775,IF($AI775&lt;0,1.01*AR775,IF($AI775&gt;10,1.1*AR775,(1+$AI775/100)*AR775)))</f>
        <v>0.8467690000000001</v>
      </c>
      <c r="AT775" s="678">
        <f t="shared" si="206"/>
        <v>0.93144590000000016</v>
      </c>
      <c r="AU775" s="678">
        <f t="shared" si="206"/>
        <v>1.0245904900000002</v>
      </c>
      <c r="AV775" s="678">
        <f t="shared" si="206"/>
        <v>1.1270495390000004</v>
      </c>
      <c r="AW775" s="745">
        <f t="shared" ref="AW775:AW838" si="218">SUM(AR775:AV775)</f>
        <v>4.6998549290000016</v>
      </c>
      <c r="AX775" s="854">
        <f t="shared" ref="AX775:AX838" si="219">AW775/I775*100</f>
        <v>8.4106208464566947</v>
      </c>
      <c r="AY775" s="1090">
        <v>0.74</v>
      </c>
      <c r="AZ775" s="964">
        <v>5.4899999999999993</v>
      </c>
      <c r="BA775" s="964">
        <v>-17.59</v>
      </c>
      <c r="BB775" s="964">
        <v>-4.12</v>
      </c>
      <c r="BC775" s="964">
        <v>-6.63</v>
      </c>
      <c r="BE775" s="701">
        <v>2010</v>
      </c>
      <c r="BF775" s="986" t="e">
        <f t="shared" ref="BF775" si="220">#VALUE!</f>
        <v>#VALUE!</v>
      </c>
      <c r="BG775" s="972">
        <v>17.399999999999999</v>
      </c>
    </row>
    <row r="776" spans="1:59" ht="11.25" customHeight="1" x14ac:dyDescent="0.2">
      <c r="A776" s="667" t="s">
        <v>1737</v>
      </c>
      <c r="B776" s="651" t="s">
        <v>1738</v>
      </c>
      <c r="C776" s="1080" t="s">
        <v>109</v>
      </c>
      <c r="D776" s="1080" t="s">
        <v>4427</v>
      </c>
      <c r="E776" s="835">
        <v>7</v>
      </c>
      <c r="F776" s="554">
        <v>614</v>
      </c>
      <c r="G776" s="554" t="s">
        <v>38</v>
      </c>
      <c r="H776" s="554" t="s">
        <v>38</v>
      </c>
      <c r="I776" s="966">
        <v>23.95</v>
      </c>
      <c r="J776" s="745">
        <f t="shared" si="207"/>
        <v>2.6722338204592901</v>
      </c>
      <c r="K776" s="968">
        <v>0.16</v>
      </c>
      <c r="L776" s="679">
        <v>4</v>
      </c>
      <c r="M776" s="736">
        <f t="shared" si="208"/>
        <v>0.64</v>
      </c>
      <c r="N776" s="644" t="s">
        <v>470</v>
      </c>
      <c r="O776" s="838">
        <v>0.14000000000000001</v>
      </c>
      <c r="P776" s="958">
        <v>43279</v>
      </c>
      <c r="Q776" s="958">
        <v>43291</v>
      </c>
      <c r="R776" s="736">
        <f t="shared" si="209"/>
        <v>14.285714285714276</v>
      </c>
      <c r="S776" s="802">
        <f>IF(INDEX(Historical!$D$7:$D$1452,MATCH(B776,Historical!$B$7:$B$1452,0))=0,"n/a",(INDEX(Historical!$C$7:$C$1452,MATCH(B776,Historical!$B$7:$B$1452,0))/INDEX(Historical!$D$7:$D$1452,MATCH(B776,Historical!$B$7:$B$1452,0))-1)*100)</f>
        <v>8.0000000000000071</v>
      </c>
      <c r="T776" s="802">
        <f>IF(INDEX(Historical!$F$7:$F$1452,MATCH(B776,Historical!$B$7:$B$1452,0))=0,"n/a",((INDEX(Historical!$C$7:$C$1452,MATCH(B776,Historical!$B$7:$B$1452,0))/INDEX(Historical!$F$7:$F$1452,MATCH(B776,Historical!$B$7:$B$1452,0)))^(1/3)-1)*100)</f>
        <v>8.7380373002892142</v>
      </c>
      <c r="U776" s="802">
        <f>IF(INDEX(Historical!$I$7:$I$1452,MATCH(B776,Historical!$B$7:$B$1452,0))=0,"n/a",((INDEX(Historical!$C$7:$C$1452,MATCH(B776,Historical!$B$7:$B$1452,0))/INDEX(Historical!$I$7:$I$1452,MATCH(B776,Historical!$B$7:$B$1452,0)))^(1/5)-1)*100)</f>
        <v>11.358388961163591</v>
      </c>
      <c r="V776" s="802">
        <f>IF(INDEX(Historical!$O$7:$O$1452,MATCH(B776,Historical!$B$7:$B$1452,0))=0,"n/a",((INDEX(Historical!$C$7:$C$1452,MATCH(B776,Historical!$B$7:$B$1452,0))/INDEX(Historical!$O$7:$O$1452,MATCH(B776,Historical!$B$7:$B$1452,0)))^(1/10)-1)*100)</f>
        <v>5.6837089442822508</v>
      </c>
      <c r="W776" s="803">
        <f t="shared" si="210"/>
        <v>1.9984114374100748</v>
      </c>
      <c r="X776" s="804">
        <f t="shared" si="211"/>
        <v>1.2907260183140445</v>
      </c>
      <c r="Y776" s="760"/>
      <c r="Z776" s="745">
        <f t="shared" si="212"/>
        <v>36.994219653179194</v>
      </c>
      <c r="AA776" s="678">
        <f t="shared" si="213"/>
        <v>13.84393063583815</v>
      </c>
      <c r="AB776" s="679">
        <v>12</v>
      </c>
      <c r="AC776" s="959">
        <v>1.73</v>
      </c>
      <c r="AD776" s="959" t="s">
        <v>138</v>
      </c>
      <c r="AE776" s="959">
        <v>4.6100000000000003</v>
      </c>
      <c r="AF776" s="959">
        <v>1.1599999999999999</v>
      </c>
      <c r="AG776" s="959">
        <v>8</v>
      </c>
      <c r="AH776" s="959">
        <v>32.800000000000004</v>
      </c>
      <c r="AI776" s="959">
        <v>7.9699999999999989</v>
      </c>
      <c r="AJ776" s="959">
        <v>8.7999999999999989</v>
      </c>
      <c r="AK776" s="959" t="s">
        <v>138</v>
      </c>
      <c r="AL776" s="969">
        <v>1780</v>
      </c>
      <c r="AM776" s="964">
        <v>6.2</v>
      </c>
      <c r="AN776" s="959">
        <v>0.17</v>
      </c>
      <c r="AO776" s="845">
        <f t="shared" si="214"/>
        <v>0.18669214578473081</v>
      </c>
      <c r="AP776" s="846">
        <f t="shared" si="215"/>
        <v>14.030622781622881</v>
      </c>
      <c r="AQ776" s="680">
        <f t="shared" si="216"/>
        <v>-15.517366577312986</v>
      </c>
      <c r="AR776" s="745">
        <f>INDEX(Historical!$C$7:$C$1452,MATCH(B776,Historical!$B$7:$B$1452,0))*IF(AH776="n/a",1.03,IF(AH776&lt;0,1.01,IF(AH776&gt;10,1.1,(1+AH776/100))))</f>
        <v>0.59400000000000008</v>
      </c>
      <c r="AS776" s="678">
        <f t="shared" si="217"/>
        <v>0.64134180000000007</v>
      </c>
      <c r="AT776" s="678">
        <f t="shared" si="206"/>
        <v>0.66058205400000014</v>
      </c>
      <c r="AU776" s="678">
        <f t="shared" si="206"/>
        <v>0.68039951562000012</v>
      </c>
      <c r="AV776" s="678">
        <f t="shared" si="206"/>
        <v>0.70081150108860013</v>
      </c>
      <c r="AW776" s="745">
        <f t="shared" si="218"/>
        <v>3.2771348707086005</v>
      </c>
      <c r="AX776" s="854">
        <f t="shared" si="219"/>
        <v>13.683235368303134</v>
      </c>
      <c r="AY776" s="1090">
        <v>1.0900000000000001</v>
      </c>
      <c r="AZ776" s="964">
        <v>4.68</v>
      </c>
      <c r="BA776" s="964">
        <v>-29.25</v>
      </c>
      <c r="BB776" s="964">
        <v>-11.07</v>
      </c>
      <c r="BC776" s="964">
        <v>-20.810000000000002</v>
      </c>
      <c r="BE776" s="701">
        <v>2012</v>
      </c>
      <c r="BF776" s="986" t="e">
        <f>#VALUE!</f>
        <v>#VALUE!</v>
      </c>
      <c r="BG776" s="972">
        <v>1.0999999999999999</v>
      </c>
    </row>
    <row r="777" spans="1:59" ht="11.25" customHeight="1" x14ac:dyDescent="0.2">
      <c r="A777" s="566" t="s">
        <v>1739</v>
      </c>
      <c r="B777" s="651" t="s">
        <v>1740</v>
      </c>
      <c r="C777" s="1080" t="s">
        <v>248</v>
      </c>
      <c r="D777" s="1080" t="s">
        <v>4405</v>
      </c>
      <c r="E777" s="835">
        <v>9</v>
      </c>
      <c r="F777" s="554">
        <v>375</v>
      </c>
      <c r="G777" s="554" t="s">
        <v>107</v>
      </c>
      <c r="H777" s="554" t="s">
        <v>107</v>
      </c>
      <c r="I777" s="966">
        <v>83.44</v>
      </c>
      <c r="J777" s="745">
        <f t="shared" si="207"/>
        <v>1.486097794822627</v>
      </c>
      <c r="K777" s="968">
        <v>0.31</v>
      </c>
      <c r="L777" s="679">
        <v>4</v>
      </c>
      <c r="M777" s="736">
        <f t="shared" si="208"/>
        <v>1.24</v>
      </c>
      <c r="N777" s="644" t="s">
        <v>801</v>
      </c>
      <c r="O777" s="838">
        <v>0.27</v>
      </c>
      <c r="P777" s="958">
        <v>43245</v>
      </c>
      <c r="Q777" s="958">
        <v>43263</v>
      </c>
      <c r="R777" s="736">
        <f t="shared" si="209"/>
        <v>14.814814814814806</v>
      </c>
      <c r="S777" s="802">
        <f>IF(INDEX(Historical!$D$7:$D$1452,MATCH(B777,Historical!$B$7:$B$1452,0))=0,"n/a",(INDEX(Historical!$C$7:$C$1452,MATCH(B777,Historical!$B$7:$B$1452,0))/INDEX(Historical!$D$7:$D$1452,MATCH(B777,Historical!$B$7:$B$1452,0))-1)*100)</f>
        <v>14.130434782608692</v>
      </c>
      <c r="T777" s="802">
        <f>IF(INDEX(Historical!$F$7:$F$1452,MATCH(B777,Historical!$B$7:$B$1452,0))=0,"n/a",((INDEX(Historical!$C$7:$C$1452,MATCH(B777,Historical!$B$7:$B$1452,0))/INDEX(Historical!$F$7:$F$1452,MATCH(B777,Historical!$B$7:$B$1452,0)))^(1/3)-1)*100)</f>
        <v>19.844972849662625</v>
      </c>
      <c r="U777" s="802">
        <f>IF(INDEX(Historical!$I$7:$I$1452,MATCH(B777,Historical!$B$7:$B$1452,0))=0,"n/a",((INDEX(Historical!$C$7:$C$1452,MATCH(B777,Historical!$B$7:$B$1452,0))/INDEX(Historical!$I$7:$I$1452,MATCH(B777,Historical!$B$7:$B$1452,0)))^(1/5)-1)*100)</f>
        <v>23.873200812705765</v>
      </c>
      <c r="V777" s="802" t="str">
        <f>IF(INDEX(Historical!$O$7:$O$1452,MATCH(B777,Historical!$B$7:$B$1452,0))=0,"n/a",((INDEX(Historical!$C$7:$C$1452,MATCH(B777,Historical!$B$7:$B$1452,0))/INDEX(Historical!$O$7:$O$1452,MATCH(B777,Historical!$B$7:$B$1452,0)))^(1/10)-1)*100)</f>
        <v>n/a</v>
      </c>
      <c r="W777" s="803" t="str">
        <f t="shared" si="210"/>
        <v>n/a</v>
      </c>
      <c r="X777" s="804">
        <f t="shared" si="211"/>
        <v>2.0061513287988042</v>
      </c>
      <c r="Y777" s="651"/>
      <c r="Z777" s="745">
        <f t="shared" si="212"/>
        <v>30.097087378640776</v>
      </c>
      <c r="AA777" s="678">
        <f t="shared" si="213"/>
        <v>20.252427184466018</v>
      </c>
      <c r="AB777" s="679">
        <v>12</v>
      </c>
      <c r="AC777" s="959">
        <v>4.12</v>
      </c>
      <c r="AD777" s="959">
        <v>1.4</v>
      </c>
      <c r="AE777" s="959">
        <v>1.34</v>
      </c>
      <c r="AF777" s="959">
        <v>6.8</v>
      </c>
      <c r="AG777" s="959">
        <v>35.9</v>
      </c>
      <c r="AH777" s="959">
        <v>2.1</v>
      </c>
      <c r="AI777" s="959">
        <v>9.86</v>
      </c>
      <c r="AJ777" s="959">
        <v>11.899999999999999</v>
      </c>
      <c r="AK777" s="959">
        <v>14.499999999999998</v>
      </c>
      <c r="AL777" s="969">
        <v>10390</v>
      </c>
      <c r="AM777" s="964">
        <v>0.2</v>
      </c>
      <c r="AN777" s="959">
        <v>0.41</v>
      </c>
      <c r="AO777" s="845">
        <f t="shared" si="214"/>
        <v>5.1068714230623726</v>
      </c>
      <c r="AP777" s="846">
        <f t="shared" si="215"/>
        <v>25.359298607528391</v>
      </c>
      <c r="AQ777" s="680">
        <f t="shared" si="216"/>
        <v>147.40116307493514</v>
      </c>
      <c r="AR777" s="745">
        <f>INDEX(Historical!$C$7:$C$1452,MATCH(B777,Historical!$B$7:$B$1452,0))*IF(AH777="n/a",1.03,IF(AH777&lt;0,1.01,IF(AH777&gt;10,1.1,(1+AH777/100))))</f>
        <v>1.0720499999999999</v>
      </c>
      <c r="AS777" s="678">
        <f t="shared" si="217"/>
        <v>1.1777541300000001</v>
      </c>
      <c r="AT777" s="678">
        <f t="shared" si="206"/>
        <v>1.2955295430000002</v>
      </c>
      <c r="AU777" s="678">
        <f t="shared" si="206"/>
        <v>1.4250824973000005</v>
      </c>
      <c r="AV777" s="678">
        <f t="shared" si="206"/>
        <v>1.5675907470300006</v>
      </c>
      <c r="AW777" s="745">
        <f t="shared" si="218"/>
        <v>6.5380069173300015</v>
      </c>
      <c r="AX777" s="854">
        <f t="shared" si="219"/>
        <v>7.8355787599832238</v>
      </c>
      <c r="AY777" s="1090">
        <v>1.21</v>
      </c>
      <c r="AZ777" s="964">
        <v>43.2</v>
      </c>
      <c r="BA777" s="964">
        <v>-14.549999999999999</v>
      </c>
      <c r="BB777" s="964">
        <v>-7.55</v>
      </c>
      <c r="BC777" s="964">
        <v>4.7300000000000004</v>
      </c>
      <c r="BE777" s="701">
        <v>2010</v>
      </c>
      <c r="BF777" s="986" t="e">
        <f>#VALUE!</f>
        <v>#VALUE!</v>
      </c>
      <c r="BG777" s="972">
        <v>16.3</v>
      </c>
    </row>
    <row r="778" spans="1:59" ht="11.25" customHeight="1" x14ac:dyDescent="0.2">
      <c r="A778" s="645" t="s">
        <v>836</v>
      </c>
      <c r="B778" s="651" t="s">
        <v>837</v>
      </c>
      <c r="C778" s="1080" t="s">
        <v>180</v>
      </c>
      <c r="D778" s="1080" t="s">
        <v>4425</v>
      </c>
      <c r="E778" s="835">
        <v>14</v>
      </c>
      <c r="F778" s="554">
        <v>274</v>
      </c>
      <c r="G778" s="554" t="s">
        <v>107</v>
      </c>
      <c r="H778" s="554" t="s">
        <v>107</v>
      </c>
      <c r="I778" s="966">
        <v>40.58</v>
      </c>
      <c r="J778" s="745">
        <f t="shared" si="207"/>
        <v>7.9349433218334164</v>
      </c>
      <c r="K778" s="968">
        <v>0.80500000000000005</v>
      </c>
      <c r="L778" s="679">
        <v>4</v>
      </c>
      <c r="M778" s="736">
        <f t="shared" si="208"/>
        <v>3.22</v>
      </c>
      <c r="N778" s="644" t="s">
        <v>123</v>
      </c>
      <c r="O778" s="838">
        <v>0.79500000000000004</v>
      </c>
      <c r="P778" s="958">
        <v>43403</v>
      </c>
      <c r="Q778" s="958">
        <v>43412</v>
      </c>
      <c r="R778" s="736">
        <f t="shared" si="209"/>
        <v>1.2578616352201268</v>
      </c>
      <c r="S778" s="802">
        <f>IF(INDEX(Historical!$D$7:$D$1452,MATCH(B778,Historical!$B$7:$B$1452,0))=0,"n/a",(INDEX(Historical!$C$7:$C$1452,MATCH(B778,Historical!$B$7:$B$1452,0))/INDEX(Historical!$D$7:$D$1452,MATCH(B778,Historical!$B$7:$B$1452,0))-1)*100)</f>
        <v>6.9343065693430628</v>
      </c>
      <c r="T778" s="802">
        <f>IF(INDEX(Historical!$F$7:$F$1452,MATCH(B778,Historical!$B$7:$B$1452,0))=0,"n/a",((INDEX(Historical!$C$7:$C$1452,MATCH(B778,Historical!$B$7:$B$1452,0))/INDEX(Historical!$F$7:$F$1452,MATCH(B778,Historical!$B$7:$B$1452,0)))^(1/3)-1)*100)</f>
        <v>3.5351692611946373</v>
      </c>
      <c r="U778" s="802">
        <f>IF(INDEX(Historical!$I$7:$I$1452,MATCH(B778,Historical!$B$7:$B$1452,0))=0,"n/a",((INDEX(Historical!$C$7:$C$1452,MATCH(B778,Historical!$B$7:$B$1452,0))/INDEX(Historical!$I$7:$I$1452,MATCH(B778,Historical!$B$7:$B$1452,0)))^(1/5)-1)*100)</f>
        <v>2.8979637884147591</v>
      </c>
      <c r="V778" s="802">
        <f>IF(INDEX(Historical!$O$7:$O$1452,MATCH(B778,Historical!$B$7:$B$1452,0))=0,"n/a",((INDEX(Historical!$C$7:$C$1452,MATCH(B778,Historical!$B$7:$B$1452,0))/INDEX(Historical!$O$7:$O$1452,MATCH(B778,Historical!$B$7:$B$1452,0)))^(1/10)-1)*100)</f>
        <v>4.4266634294101381</v>
      </c>
      <c r="W778" s="803">
        <f t="shared" si="210"/>
        <v>0.65466097312957872</v>
      </c>
      <c r="X778" s="804" t="str">
        <f t="shared" si="211"/>
        <v>n/a</v>
      </c>
      <c r="Y778" s="967" t="s">
        <v>455</v>
      </c>
      <c r="Z778" s="745">
        <f t="shared" si="212"/>
        <v>191.66666666666669</v>
      </c>
      <c r="AA778" s="678">
        <f t="shared" si="213"/>
        <v>24.154761904761905</v>
      </c>
      <c r="AB778" s="679">
        <v>12</v>
      </c>
      <c r="AC778" s="959">
        <v>1.68</v>
      </c>
      <c r="AD778" s="959">
        <v>4.83</v>
      </c>
      <c r="AE778" s="959">
        <v>3.06</v>
      </c>
      <c r="AF778" s="959">
        <v>2.2400000000000002</v>
      </c>
      <c r="AG778" s="959">
        <v>9</v>
      </c>
      <c r="AH778" s="959">
        <v>2.6</v>
      </c>
      <c r="AI778" s="959">
        <v>13.780000000000001</v>
      </c>
      <c r="AJ778" s="959">
        <v>-1</v>
      </c>
      <c r="AK778" s="959">
        <v>5</v>
      </c>
      <c r="AL778" s="969">
        <v>661.86</v>
      </c>
      <c r="AM778" s="964">
        <v>0.2</v>
      </c>
      <c r="AN778" s="959">
        <v>1.97</v>
      </c>
      <c r="AO778" s="845">
        <f t="shared" si="214"/>
        <v>-13.32185479451373</v>
      </c>
      <c r="AP778" s="846">
        <f t="shared" si="215"/>
        <v>10.832907110248176</v>
      </c>
      <c r="AQ778" s="680">
        <f t="shared" si="216"/>
        <v>55.072265113421892</v>
      </c>
      <c r="AR778" s="745">
        <f>INDEX(Historical!$C$7:$C$1452,MATCH(B778,Historical!$B$7:$B$1452,0))*IF(AH778="n/a",1.03,IF(AH778&lt;0,1.01,IF(AH778&gt;10,1.1,(1+AH778/100))))</f>
        <v>3.0061800000000001</v>
      </c>
      <c r="AS778" s="678">
        <f t="shared" si="217"/>
        <v>3.3067980000000006</v>
      </c>
      <c r="AT778" s="678">
        <f t="shared" si="206"/>
        <v>3.4721379000000008</v>
      </c>
      <c r="AU778" s="678">
        <f t="shared" si="206"/>
        <v>3.645744795000001</v>
      </c>
      <c r="AV778" s="678">
        <f t="shared" si="206"/>
        <v>3.8280320347500014</v>
      </c>
      <c r="AW778" s="745">
        <f t="shared" si="218"/>
        <v>17.258892729750002</v>
      </c>
      <c r="AX778" s="854">
        <f t="shared" si="219"/>
        <v>42.530539008748157</v>
      </c>
      <c r="AY778" s="1090">
        <v>0.19</v>
      </c>
      <c r="AZ778" s="964">
        <v>19.439999999999998</v>
      </c>
      <c r="BA778" s="964">
        <v>-5.3</v>
      </c>
      <c r="BB778" s="964">
        <v>3.36</v>
      </c>
      <c r="BC778" s="964">
        <v>5.54</v>
      </c>
      <c r="BE778" s="701">
        <v>2005</v>
      </c>
      <c r="BF778" s="986" t="e">
        <f>#VALUE!</f>
        <v>#VALUE!</v>
      </c>
      <c r="BG778" s="972">
        <v>2.8000000000000003</v>
      </c>
    </row>
    <row r="779" spans="1:59" ht="11.25" customHeight="1" x14ac:dyDescent="0.2">
      <c r="A779" s="645" t="s">
        <v>838</v>
      </c>
      <c r="B779" s="651" t="s">
        <v>839</v>
      </c>
      <c r="C779" s="1080" t="s">
        <v>109</v>
      </c>
      <c r="D779" s="1080" t="s">
        <v>119</v>
      </c>
      <c r="E779" s="835">
        <v>14</v>
      </c>
      <c r="F779" s="554">
        <v>264</v>
      </c>
      <c r="G779" s="554" t="s">
        <v>116</v>
      </c>
      <c r="H779" s="554" t="s">
        <v>116</v>
      </c>
      <c r="I779" s="966">
        <v>119.75</v>
      </c>
      <c r="J779" s="745">
        <f t="shared" si="207"/>
        <v>2.5720250521920671</v>
      </c>
      <c r="K779" s="968">
        <v>0.77</v>
      </c>
      <c r="L779" s="679">
        <v>4</v>
      </c>
      <c r="M779" s="736">
        <f t="shared" si="208"/>
        <v>3.08</v>
      </c>
      <c r="N779" s="644" t="s">
        <v>153</v>
      </c>
      <c r="O779" s="838">
        <v>0.72</v>
      </c>
      <c r="P779" s="958">
        <v>43258</v>
      </c>
      <c r="Q779" s="958">
        <v>43280</v>
      </c>
      <c r="R779" s="736">
        <f t="shared" si="209"/>
        <v>6.94444444444445</v>
      </c>
      <c r="S779" s="802">
        <f>IF(INDEX(Historical!$D$7:$D$1452,MATCH(B779,Historical!$B$7:$B$1452,0))=0,"n/a",(INDEX(Historical!$C$7:$C$1452,MATCH(B779,Historical!$B$7:$B$1452,0))/INDEX(Historical!$D$7:$D$1452,MATCH(B779,Historical!$B$7:$B$1452,0))-1)*100)</f>
        <v>8.0152671755725269</v>
      </c>
      <c r="T779" s="802">
        <f>IF(INDEX(Historical!$F$7:$F$1452,MATCH(B779,Historical!$B$7:$B$1452,0))=0,"n/a",((INDEX(Historical!$C$7:$C$1452,MATCH(B779,Historical!$B$7:$B$1452,0))/INDEX(Historical!$F$7:$F$1452,MATCH(B779,Historical!$B$7:$B$1452,0)))^(1/3)-1)*100)</f>
        <v>9.5929603966251165</v>
      </c>
      <c r="U779" s="802">
        <f>IF(INDEX(Historical!$I$7:$I$1452,MATCH(B779,Historical!$B$7:$B$1452,0))=0,"n/a",((INDEX(Historical!$C$7:$C$1452,MATCH(B779,Historical!$B$7:$B$1452,0))/INDEX(Historical!$I$7:$I$1452,MATCH(B779,Historical!$B$7:$B$1452,0)))^(1/5)-1)*100)</f>
        <v>9.5939754354672946</v>
      </c>
      <c r="V779" s="802">
        <f>IF(INDEX(Historical!$O$7:$O$1452,MATCH(B779,Historical!$B$7:$B$1452,0))=0,"n/a",((INDEX(Historical!$C$7:$C$1452,MATCH(B779,Historical!$B$7:$B$1452,0))/INDEX(Historical!$O$7:$O$1452,MATCH(B779,Historical!$B$7:$B$1452,0)))^(1/10)-1)*100)</f>
        <v>9.6152046972209462</v>
      </c>
      <c r="W779" s="803">
        <f t="shared" si="210"/>
        <v>0.99779211546481295</v>
      </c>
      <c r="X779" s="804">
        <f t="shared" si="211"/>
        <v>2.23115707801565</v>
      </c>
      <c r="Y779" s="651"/>
      <c r="Z779" s="745">
        <f t="shared" si="212"/>
        <v>32.696390658174096</v>
      </c>
      <c r="AA779" s="678">
        <f t="shared" si="213"/>
        <v>12.712314225053079</v>
      </c>
      <c r="AB779" s="679">
        <v>12</v>
      </c>
      <c r="AC779" s="959">
        <v>9.42</v>
      </c>
      <c r="AD779" s="959">
        <v>0.65</v>
      </c>
      <c r="AE779" s="959">
        <v>1.0900000000000001</v>
      </c>
      <c r="AF779" s="959">
        <v>1.42</v>
      </c>
      <c r="AG779" s="959">
        <v>10.6</v>
      </c>
      <c r="AH779" s="959">
        <v>-24.2</v>
      </c>
      <c r="AI779" s="959">
        <v>18.12</v>
      </c>
      <c r="AJ779" s="959">
        <v>4.3</v>
      </c>
      <c r="AK779" s="959">
        <v>19.7</v>
      </c>
      <c r="AL779" s="969">
        <v>32689.999999999996</v>
      </c>
      <c r="AM779" s="964">
        <v>0.1</v>
      </c>
      <c r="AN779" s="959">
        <v>0.28999999999999998</v>
      </c>
      <c r="AO779" s="845">
        <f t="shared" si="214"/>
        <v>-0.54631373739371725</v>
      </c>
      <c r="AP779" s="846">
        <f t="shared" si="215"/>
        <v>12.166000487659362</v>
      </c>
      <c r="AQ779" s="680">
        <f t="shared" si="216"/>
        <v>-10.429453750873929</v>
      </c>
      <c r="AR779" s="745">
        <f>INDEX(Historical!$C$7:$C$1452,MATCH(B779,Historical!$B$7:$B$1452,0))*IF(AH779="n/a",1.03,IF(AH779&lt;0,1.01,IF(AH779&gt;10,1.1,(1+AH779/100))))</f>
        <v>2.8583000000000003</v>
      </c>
      <c r="AS779" s="678">
        <f t="shared" si="217"/>
        <v>3.1441300000000005</v>
      </c>
      <c r="AT779" s="678">
        <f t="shared" si="206"/>
        <v>3.458543000000001</v>
      </c>
      <c r="AU779" s="678">
        <f t="shared" si="206"/>
        <v>3.8043973000000015</v>
      </c>
      <c r="AV779" s="678">
        <f t="shared" si="206"/>
        <v>4.1848370300000024</v>
      </c>
      <c r="AW779" s="745">
        <f t="shared" si="218"/>
        <v>17.450207330000005</v>
      </c>
      <c r="AX779" s="854">
        <f t="shared" si="219"/>
        <v>14.572198187891445</v>
      </c>
      <c r="AY779" s="1090">
        <v>1.1299999999999999</v>
      </c>
      <c r="AZ779" s="964">
        <v>7.8100000000000005</v>
      </c>
      <c r="BA779" s="964">
        <v>-20.46</v>
      </c>
      <c r="BB779" s="964">
        <v>-3.88</v>
      </c>
      <c r="BC779" s="964">
        <v>-7.1999999999999993</v>
      </c>
      <c r="BE779" s="701">
        <v>2005</v>
      </c>
      <c r="BF779" s="986" t="e">
        <f>#VALUE!</f>
        <v>#VALUE!</v>
      </c>
      <c r="BG779" s="972">
        <v>2.2999999999999998</v>
      </c>
    </row>
    <row r="780" spans="1:59" ht="11.25" customHeight="1" x14ac:dyDescent="0.2">
      <c r="A780" s="667" t="s">
        <v>1741</v>
      </c>
      <c r="B780" s="651" t="s">
        <v>1742</v>
      </c>
      <c r="C780" s="1080" t="s">
        <v>109</v>
      </c>
      <c r="D780" s="1080" t="s">
        <v>4427</v>
      </c>
      <c r="E780" s="835">
        <v>6</v>
      </c>
      <c r="F780" s="554">
        <v>760</v>
      </c>
      <c r="G780" s="554" t="s">
        <v>107</v>
      </c>
      <c r="H780" s="554" t="s">
        <v>107</v>
      </c>
      <c r="I780" s="966">
        <v>33.79</v>
      </c>
      <c r="J780" s="745">
        <f t="shared" si="207"/>
        <v>2.2491861497484464</v>
      </c>
      <c r="K780" s="968">
        <v>0.19</v>
      </c>
      <c r="L780" s="679">
        <v>4</v>
      </c>
      <c r="M780" s="736">
        <f t="shared" si="208"/>
        <v>0.76</v>
      </c>
      <c r="N780" s="644" t="s">
        <v>322</v>
      </c>
      <c r="O780" s="838">
        <v>0.17</v>
      </c>
      <c r="P780" s="958">
        <v>43447</v>
      </c>
      <c r="Q780" s="958">
        <v>43462</v>
      </c>
      <c r="R780" s="736">
        <f t="shared" si="209"/>
        <v>11.764705882352935</v>
      </c>
      <c r="S780" s="802">
        <f>IF(INDEX(Historical!$D$7:$D$1452,MATCH(B780,Historical!$B$7:$B$1452,0))=0,"n/a",(INDEX(Historical!$C$7:$C$1452,MATCH(B780,Historical!$B$7:$B$1452,0))/INDEX(Historical!$D$7:$D$1452,MATCH(B780,Historical!$B$7:$B$1452,0))-1)*100)</f>
        <v>10.000000000000009</v>
      </c>
      <c r="T780" s="802">
        <f>IF(INDEX(Historical!$F$7:$F$1452,MATCH(B780,Historical!$B$7:$B$1452,0))=0,"n/a",((INDEX(Historical!$C$7:$C$1452,MATCH(B780,Historical!$B$7:$B$1452,0))/INDEX(Historical!$F$7:$F$1452,MATCH(B780,Historical!$B$7:$B$1452,0)))^(1/3)-1)*100)</f>
        <v>14.471424255333186</v>
      </c>
      <c r="U780" s="802">
        <f>IF(INDEX(Historical!$I$7:$I$1452,MATCH(B780,Historical!$B$7:$B$1452,0))=0,"n/a",((INDEX(Historical!$C$7:$C$1452,MATCH(B780,Historical!$B$7:$B$1452,0))/INDEX(Historical!$I$7:$I$1452,MATCH(B780,Historical!$B$7:$B$1452,0)))^(1/5)-1)*100)</f>
        <v>12.888132073019754</v>
      </c>
      <c r="V780" s="802">
        <f>IF(INDEX(Historical!$O$7:$O$1452,MATCH(B780,Historical!$B$7:$B$1452,0))=0,"n/a",((INDEX(Historical!$C$7:$C$1452,MATCH(B780,Historical!$B$7:$B$1452,0))/INDEX(Historical!$O$7:$O$1452,MATCH(B780,Historical!$B$7:$B$1452,0)))^(1/10)-1)*100)</f>
        <v>2.4127573490751342</v>
      </c>
      <c r="W780" s="803">
        <f t="shared" si="210"/>
        <v>5.3416610990575055</v>
      </c>
      <c r="X780" s="804">
        <f t="shared" si="211"/>
        <v>1.0922145824593013</v>
      </c>
      <c r="Y780" s="759"/>
      <c r="Z780" s="745">
        <f t="shared" si="212"/>
        <v>34.234234234234236</v>
      </c>
      <c r="AA780" s="678">
        <f t="shared" si="213"/>
        <v>15.220720720720719</v>
      </c>
      <c r="AB780" s="679">
        <v>12</v>
      </c>
      <c r="AC780" s="959">
        <v>2.2200000000000002</v>
      </c>
      <c r="AD780" s="959">
        <v>2.17</v>
      </c>
      <c r="AE780" s="959">
        <v>5.0999999999999996</v>
      </c>
      <c r="AF780" s="959">
        <v>1.26</v>
      </c>
      <c r="AG780" s="959">
        <v>8.3000000000000007</v>
      </c>
      <c r="AH780" s="959">
        <v>6.3</v>
      </c>
      <c r="AI780" s="959">
        <v>20.599999999999998</v>
      </c>
      <c r="AJ780" s="959">
        <v>11.799999999999999</v>
      </c>
      <c r="AK780" s="959">
        <v>7.0000000000000009</v>
      </c>
      <c r="AL780" s="969">
        <v>1060</v>
      </c>
      <c r="AM780" s="964">
        <v>4.5</v>
      </c>
      <c r="AN780" s="959">
        <v>7.0000000000000007E-2</v>
      </c>
      <c r="AO780" s="845">
        <f t="shared" si="214"/>
        <v>-8.3402497952517862E-2</v>
      </c>
      <c r="AP780" s="846">
        <f t="shared" si="215"/>
        <v>15.137318222768201</v>
      </c>
      <c r="AQ780" s="680">
        <f t="shared" si="216"/>
        <v>-7.6766356570363907</v>
      </c>
      <c r="AR780" s="745">
        <f>INDEX(Historical!$C$7:$C$1452,MATCH(B780,Historical!$B$7:$B$1452,0))*IF(AH780="n/a",1.03,IF(AH780&lt;0,1.01,IF(AH780&gt;10,1.1,(1+AH780/100))))</f>
        <v>0.70157999999999998</v>
      </c>
      <c r="AS780" s="678">
        <f t="shared" si="217"/>
        <v>0.77173800000000004</v>
      </c>
      <c r="AT780" s="678">
        <f t="shared" si="206"/>
        <v>0.82575966000000012</v>
      </c>
      <c r="AU780" s="678">
        <f t="shared" si="206"/>
        <v>0.8835628362000002</v>
      </c>
      <c r="AV780" s="678">
        <f t="shared" si="206"/>
        <v>0.94541223473400027</v>
      </c>
      <c r="AW780" s="745">
        <f t="shared" si="218"/>
        <v>4.1280527309340007</v>
      </c>
      <c r="AX780" s="854">
        <f t="shared" si="219"/>
        <v>12.216788194536846</v>
      </c>
      <c r="AY780" s="1090">
        <v>0.88</v>
      </c>
      <c r="AZ780" s="964">
        <v>8.84</v>
      </c>
      <c r="BA780" s="964">
        <v>-16.32</v>
      </c>
      <c r="BB780" s="964">
        <v>-5.6000000000000005</v>
      </c>
      <c r="BC780" s="964">
        <v>-10.39</v>
      </c>
      <c r="BE780" s="701">
        <v>2014</v>
      </c>
      <c r="BF780" s="986" t="e">
        <f>#VALUE!</f>
        <v>#VALUE!</v>
      </c>
      <c r="BG780" s="972">
        <v>0.89999999999999991</v>
      </c>
    </row>
    <row r="781" spans="1:59" ht="11.25" customHeight="1" x14ac:dyDescent="0.2">
      <c r="A781" s="645" t="s">
        <v>1743</v>
      </c>
      <c r="B781" s="651" t="s">
        <v>1744</v>
      </c>
      <c r="C781" s="1080" t="s">
        <v>109</v>
      </c>
      <c r="D781" s="1080" t="s">
        <v>4427</v>
      </c>
      <c r="E781" s="835">
        <v>7</v>
      </c>
      <c r="F781" s="554">
        <v>633</v>
      </c>
      <c r="G781" s="554" t="s">
        <v>107</v>
      </c>
      <c r="H781" s="554" t="s">
        <v>107</v>
      </c>
      <c r="I781" s="966">
        <v>65.5</v>
      </c>
      <c r="J781" s="745">
        <f t="shared" si="207"/>
        <v>1.7404580152671754</v>
      </c>
      <c r="K781" s="968">
        <v>0.56999999999999995</v>
      </c>
      <c r="L781" s="679">
        <v>2</v>
      </c>
      <c r="M781" s="736">
        <f t="shared" si="208"/>
        <v>1.1399999999999999</v>
      </c>
      <c r="N781" s="644" t="s">
        <v>618</v>
      </c>
      <c r="O781" s="838">
        <v>0.54</v>
      </c>
      <c r="P781" s="958">
        <v>43385</v>
      </c>
      <c r="Q781" s="958">
        <v>43404</v>
      </c>
      <c r="R781" s="736">
        <f t="shared" si="209"/>
        <v>5.5555555555555394</v>
      </c>
      <c r="S781" s="802">
        <f>IF(INDEX(Historical!$D$7:$D$1452,MATCH(B781,Historical!$B$7:$B$1452,0))=0,"n/a",(INDEX(Historical!$C$7:$C$1452,MATCH(B781,Historical!$B$7:$B$1452,0))/INDEX(Historical!$D$7:$D$1452,MATCH(B781,Historical!$B$7:$B$1452,0))-1)*100)</f>
        <v>11.111111111111116</v>
      </c>
      <c r="T781" s="802">
        <f>IF(INDEX(Historical!$F$7:$F$1452,MATCH(B781,Historical!$B$7:$B$1452,0))=0,"n/a",((INDEX(Historical!$C$7:$C$1452,MATCH(B781,Historical!$B$7:$B$1452,0))/INDEX(Historical!$F$7:$F$1452,MATCH(B781,Historical!$B$7:$B$1452,0)))^(1/3)-1)*100)</f>
        <v>15.441567326431937</v>
      </c>
      <c r="U781" s="802">
        <f>IF(INDEX(Historical!$I$7:$I$1452,MATCH(B781,Historical!$B$7:$B$1452,0))=0,"n/a",((INDEX(Historical!$C$7:$C$1452,MATCH(B781,Historical!$B$7:$B$1452,0))/INDEX(Historical!$I$7:$I$1452,MATCH(B781,Historical!$B$7:$B$1452,0)))^(1/5)-1)*100)</f>
        <v>20.112443398143132</v>
      </c>
      <c r="V781" s="802" t="str">
        <f>IF(INDEX(Historical!$O$7:$O$1452,MATCH(B781,Historical!$B$7:$B$1452,0))=0,"n/a",((INDEX(Historical!$C$7:$C$1452,MATCH(B781,Historical!$B$7:$B$1452,0))/INDEX(Historical!$O$7:$O$1452,MATCH(B781,Historical!$B$7:$B$1452,0)))^(1/10)-1)*100)</f>
        <v>n/a</v>
      </c>
      <c r="W781" s="803" t="str">
        <f t="shared" si="210"/>
        <v>n/a</v>
      </c>
      <c r="X781" s="804" t="str">
        <f t="shared" si="211"/>
        <v>n/a</v>
      </c>
      <c r="Y781" s="967" t="s">
        <v>4072</v>
      </c>
      <c r="Z781" s="745" t="str">
        <f t="shared" si="212"/>
        <v>n/a</v>
      </c>
      <c r="AA781" s="678" t="str">
        <f t="shared" si="213"/>
        <v>n/a</v>
      </c>
      <c r="AB781" s="679">
        <v>12</v>
      </c>
      <c r="AC781" s="959" t="s">
        <v>138</v>
      </c>
      <c r="AD781" s="959" t="s">
        <v>138</v>
      </c>
      <c r="AE781" s="959" t="s">
        <v>138</v>
      </c>
      <c r="AF781" s="959" t="s">
        <v>138</v>
      </c>
      <c r="AG781" s="959" t="s">
        <v>138</v>
      </c>
      <c r="AH781" s="959" t="s">
        <v>138</v>
      </c>
      <c r="AI781" s="959" t="s">
        <v>138</v>
      </c>
      <c r="AJ781" s="959" t="s">
        <v>138</v>
      </c>
      <c r="AK781" s="959" t="s">
        <v>138</v>
      </c>
      <c r="AL781" s="969" t="s">
        <v>138</v>
      </c>
      <c r="AM781" s="964" t="s">
        <v>138</v>
      </c>
      <c r="AN781" s="959" t="s">
        <v>138</v>
      </c>
      <c r="AO781" s="845" t="str">
        <f t="shared" si="214"/>
        <v>n/a</v>
      </c>
      <c r="AP781" s="846">
        <f t="shared" si="215"/>
        <v>21.852901413410308</v>
      </c>
      <c r="AQ781" s="680" t="str">
        <f t="shared" si="216"/>
        <v>n/a</v>
      </c>
      <c r="AR781" s="745">
        <f>INDEX(Historical!$C$7:$C$1452,MATCH(B781,Historical!$B$7:$B$1452,0))*IF(AH781="n/a",1.03,IF(AH781&lt;0,1.01,IF(AH781&gt;10,1.1,(1+AH781/100))))</f>
        <v>1.03</v>
      </c>
      <c r="AS781" s="678">
        <f t="shared" si="217"/>
        <v>1.0609</v>
      </c>
      <c r="AT781" s="678">
        <f t="shared" si="206"/>
        <v>1.092727</v>
      </c>
      <c r="AU781" s="678">
        <f t="shared" si="206"/>
        <v>1.1255088100000001</v>
      </c>
      <c r="AV781" s="678">
        <f t="shared" si="206"/>
        <v>1.1592740743000001</v>
      </c>
      <c r="AW781" s="745">
        <f t="shared" si="218"/>
        <v>5.4684098842999997</v>
      </c>
      <c r="AX781" s="854">
        <f t="shared" si="219"/>
        <v>8.3487173806106867</v>
      </c>
      <c r="AY781" s="1090" t="s">
        <v>138</v>
      </c>
      <c r="AZ781" s="964" t="s">
        <v>138</v>
      </c>
      <c r="BA781" s="964" t="s">
        <v>138</v>
      </c>
      <c r="BB781" s="964" t="s">
        <v>138</v>
      </c>
      <c r="BC781" s="964" t="s">
        <v>138</v>
      </c>
      <c r="BD781" s="1006" t="s">
        <v>4351</v>
      </c>
      <c r="BE781" s="701">
        <v>2012</v>
      </c>
      <c r="BF781" s="986" t="e">
        <f>#VALUE!</f>
        <v>#VALUE!</v>
      </c>
      <c r="BG781" s="972" t="s">
        <v>138</v>
      </c>
    </row>
    <row r="782" spans="1:59" ht="11.25" customHeight="1" x14ac:dyDescent="0.2">
      <c r="A782" s="667" t="s">
        <v>1745</v>
      </c>
      <c r="B782" s="651" t="s">
        <v>1746</v>
      </c>
      <c r="C782" s="1080" t="s">
        <v>113</v>
      </c>
      <c r="D782" s="1080" t="s">
        <v>214</v>
      </c>
      <c r="E782" s="836">
        <v>8</v>
      </c>
      <c r="F782" s="554">
        <v>430</v>
      </c>
      <c r="G782" s="554" t="s">
        <v>107</v>
      </c>
      <c r="H782" s="554" t="s">
        <v>107</v>
      </c>
      <c r="I782" s="966">
        <v>20.59</v>
      </c>
      <c r="J782" s="745">
        <f t="shared" si="207"/>
        <v>2.5254978144730456</v>
      </c>
      <c r="K782" s="968">
        <v>0.13</v>
      </c>
      <c r="L782" s="679">
        <v>4</v>
      </c>
      <c r="M782" s="736">
        <f t="shared" si="208"/>
        <v>0.52</v>
      </c>
      <c r="N782" s="644" t="s">
        <v>162</v>
      </c>
      <c r="O782" s="838">
        <v>0.11</v>
      </c>
      <c r="P782" s="960">
        <v>42928</v>
      </c>
      <c r="Q782" s="960">
        <v>42947</v>
      </c>
      <c r="R782" s="736">
        <f t="shared" si="209"/>
        <v>18.181818181818183</v>
      </c>
      <c r="S782" s="802">
        <f>IF(INDEX(Historical!$D$7:$D$1452,MATCH(B782,Historical!$B$7:$B$1452,0))=0,"n/a",(INDEX(Historical!$C$7:$C$1452,MATCH(B782,Historical!$B$7:$B$1452,0))/INDEX(Historical!$D$7:$D$1452,MATCH(B782,Historical!$B$7:$B$1452,0))-1)*100)</f>
        <v>9.0909090909090828</v>
      </c>
      <c r="T782" s="802">
        <f>IF(INDEX(Historical!$F$7:$F$1452,MATCH(B782,Historical!$B$7:$B$1452,0))=0,"n/a",((INDEX(Historical!$C$7:$C$1452,MATCH(B782,Historical!$B$7:$B$1452,0))/INDEX(Historical!$F$7:$F$1452,MATCH(B782,Historical!$B$7:$B$1452,0)))^(1/3)-1)*100)</f>
        <v>11.102644857564847</v>
      </c>
      <c r="U782" s="802">
        <f>IF(INDEX(Historical!$I$7:$I$1452,MATCH(B782,Historical!$B$7:$B$1452,0))=0,"n/a",((INDEX(Historical!$C$7:$C$1452,MATCH(B782,Historical!$B$7:$B$1452,0))/INDEX(Historical!$I$7:$I$1452,MATCH(B782,Historical!$B$7:$B$1452,0)))^(1/5)-1)*100)</f>
        <v>19.13578981670916</v>
      </c>
      <c r="V782" s="802">
        <f>IF(INDEX(Historical!$O$7:$O$1452,MATCH(B782,Historical!$B$7:$B$1452,0))=0,"n/a",((INDEX(Historical!$C$7:$C$1452,MATCH(B782,Historical!$B$7:$B$1452,0))/INDEX(Historical!$O$7:$O$1452,MATCH(B782,Historical!$B$7:$B$1452,0)))^(1/10)-1)*100)</f>
        <v>14.401869734828843</v>
      </c>
      <c r="W782" s="803">
        <f t="shared" si="210"/>
        <v>1.3287017706063551</v>
      </c>
      <c r="X782" s="804" t="str">
        <f t="shared" si="211"/>
        <v>n/a</v>
      </c>
      <c r="Y782" s="770" t="s">
        <v>4490</v>
      </c>
      <c r="Z782" s="745">
        <f t="shared" si="212"/>
        <v>43.333333333333336</v>
      </c>
      <c r="AA782" s="678">
        <f t="shared" si="213"/>
        <v>17.158333333333335</v>
      </c>
      <c r="AB782" s="679">
        <v>12</v>
      </c>
      <c r="AC782" s="959">
        <v>1.2</v>
      </c>
      <c r="AD782" s="959">
        <v>1.72</v>
      </c>
      <c r="AE782" s="959">
        <v>0.85</v>
      </c>
      <c r="AF782" s="959">
        <v>0.7</v>
      </c>
      <c r="AG782" s="959">
        <v>14.899999999999999</v>
      </c>
      <c r="AH782" s="959">
        <v>-38.200000000000003</v>
      </c>
      <c r="AI782" s="959">
        <v>38.269999999999996</v>
      </c>
      <c r="AJ782" s="959">
        <v>-2.6</v>
      </c>
      <c r="AK782" s="959">
        <v>10</v>
      </c>
      <c r="AL782" s="969">
        <v>3080</v>
      </c>
      <c r="AM782" s="964">
        <v>0.3</v>
      </c>
      <c r="AN782" s="959">
        <v>0.76</v>
      </c>
      <c r="AO782" s="845">
        <f t="shared" si="214"/>
        <v>4.5029542978488699</v>
      </c>
      <c r="AP782" s="846">
        <f t="shared" si="215"/>
        <v>21.661287631182205</v>
      </c>
      <c r="AQ782" s="680">
        <f t="shared" si="216"/>
        <v>-26.937368319036391</v>
      </c>
      <c r="AR782" s="745">
        <f>INDEX(Historical!$C$7:$C$1452,MATCH(B782,Historical!$B$7:$B$1452,0))*IF(AH782="n/a",1.03,IF(AH782&lt;0,1.01,IF(AH782&gt;10,1.1,(1+AH782/100))))</f>
        <v>0.48480000000000001</v>
      </c>
      <c r="AS782" s="678">
        <f t="shared" si="217"/>
        <v>0.53328000000000009</v>
      </c>
      <c r="AT782" s="678">
        <f t="shared" si="206"/>
        <v>0.58660800000000013</v>
      </c>
      <c r="AU782" s="678">
        <f t="shared" si="206"/>
        <v>0.6452688000000002</v>
      </c>
      <c r="AV782" s="678">
        <f t="shared" si="206"/>
        <v>0.70979568000000026</v>
      </c>
      <c r="AW782" s="745">
        <f t="shared" si="218"/>
        <v>2.9597524800000006</v>
      </c>
      <c r="AX782" s="854">
        <f t="shared" si="219"/>
        <v>14.374708499271494</v>
      </c>
      <c r="AY782" s="1090">
        <v>2.0499999999999998</v>
      </c>
      <c r="AZ782" s="964">
        <v>8.4500000000000011</v>
      </c>
      <c r="BA782" s="964">
        <v>-27.3</v>
      </c>
      <c r="BB782" s="964">
        <v>-7.1</v>
      </c>
      <c r="BC782" s="964">
        <v>-15.64</v>
      </c>
      <c r="BE782" s="701">
        <v>2012</v>
      </c>
      <c r="BF782" s="986" t="e">
        <f>#VALUE!</f>
        <v>#VALUE!</v>
      </c>
      <c r="BG782" s="972">
        <v>6.9</v>
      </c>
    </row>
    <row r="783" spans="1:59" s="882" customFormat="1" ht="11.25" customHeight="1" x14ac:dyDescent="0.2">
      <c r="A783" s="861" t="s">
        <v>1747</v>
      </c>
      <c r="B783" s="890" t="s">
        <v>1748</v>
      </c>
      <c r="C783" s="1080" t="s">
        <v>109</v>
      </c>
      <c r="D783" s="1080" t="s">
        <v>4427</v>
      </c>
      <c r="E783" s="862">
        <v>6</v>
      </c>
      <c r="F783" s="554">
        <v>699</v>
      </c>
      <c r="G783" s="1179" t="s">
        <v>107</v>
      </c>
      <c r="H783" s="1179" t="s">
        <v>107</v>
      </c>
      <c r="I783" s="863">
        <v>35.950000000000003</v>
      </c>
      <c r="J783" s="864">
        <f t="shared" si="207"/>
        <v>2.4478442280945756</v>
      </c>
      <c r="K783" s="865">
        <v>0.22</v>
      </c>
      <c r="L783" s="866">
        <v>4</v>
      </c>
      <c r="M783" s="867">
        <f t="shared" si="208"/>
        <v>0.88</v>
      </c>
      <c r="N783" s="868" t="s">
        <v>153</v>
      </c>
      <c r="O783" s="869">
        <v>0.2</v>
      </c>
      <c r="P783" s="870">
        <v>43166</v>
      </c>
      <c r="Q783" s="870">
        <v>43188</v>
      </c>
      <c r="R783" s="867">
        <f t="shared" si="209"/>
        <v>9.9999999999999947</v>
      </c>
      <c r="S783" s="802">
        <f>IF(INDEX(Historical!$D$7:$D$1452,MATCH(B783,Historical!$B$7:$B$1452,0))=0,"n/a",(INDEX(Historical!$C$7:$C$1452,MATCH(B783,Historical!$B$7:$B$1452,0))/INDEX(Historical!$D$7:$D$1452,MATCH(B783,Historical!$B$7:$B$1452,0))-1)*100)</f>
        <v>11.111111111111116</v>
      </c>
      <c r="T783" s="802">
        <f>IF(INDEX(Historical!$F$7:$F$1452,MATCH(B783,Historical!$B$7:$B$1452,0))=0,"n/a",((INDEX(Historical!$C$7:$C$1452,MATCH(B783,Historical!$B$7:$B$1452,0))/INDEX(Historical!$F$7:$F$1452,MATCH(B783,Historical!$B$7:$B$1452,0)))^(1/3)-1)*100)</f>
        <v>25.99210498948732</v>
      </c>
      <c r="U783" s="802" t="str">
        <f>IF(INDEX(Historical!$I$7:$I$1452,MATCH(B783,Historical!$B$7:$B$1452,0))=0,"n/a",((INDEX(Historical!$C$7:$C$1452,MATCH(B783,Historical!$B$7:$B$1452,0))/INDEX(Historical!$I$7:$I$1452,MATCH(B783,Historical!$B$7:$B$1452,0)))^(1/5)-1)*100)</f>
        <v>n/a</v>
      </c>
      <c r="V783" s="802" t="str">
        <f>IF(INDEX(Historical!$O$7:$O$1452,MATCH(B783,Historical!$B$7:$B$1452,0))=0,"n/a",((INDEX(Historical!$C$7:$C$1452,MATCH(B783,Historical!$B$7:$B$1452,0))/INDEX(Historical!$O$7:$O$1452,MATCH(B783,Historical!$B$7:$B$1452,0)))^(1/10)-1)*100)</f>
        <v>n/a</v>
      </c>
      <c r="W783" s="871" t="str">
        <f t="shared" si="210"/>
        <v>n/a</v>
      </c>
      <c r="X783" s="872" t="str">
        <f t="shared" si="211"/>
        <v>n/a</v>
      </c>
      <c r="Y783" s="1116"/>
      <c r="Z783" s="864" t="str">
        <f t="shared" si="212"/>
        <v>n/a</v>
      </c>
      <c r="AA783" s="874" t="str">
        <f t="shared" si="213"/>
        <v>n/a</v>
      </c>
      <c r="AB783" s="866">
        <v>12</v>
      </c>
      <c r="AC783" s="875" t="s">
        <v>138</v>
      </c>
      <c r="AD783" s="875" t="s">
        <v>138</v>
      </c>
      <c r="AE783" s="875" t="s">
        <v>138</v>
      </c>
      <c r="AF783" s="875" t="s">
        <v>138</v>
      </c>
      <c r="AG783" s="875" t="s">
        <v>138</v>
      </c>
      <c r="AH783" s="875" t="s">
        <v>138</v>
      </c>
      <c r="AI783" s="875" t="s">
        <v>138</v>
      </c>
      <c r="AJ783" s="875" t="s">
        <v>138</v>
      </c>
      <c r="AK783" s="875" t="s">
        <v>138</v>
      </c>
      <c r="AL783" s="876" t="s">
        <v>138</v>
      </c>
      <c r="AM783" s="877" t="s">
        <v>138</v>
      </c>
      <c r="AN783" s="875" t="s">
        <v>138</v>
      </c>
      <c r="AO783" s="878" t="str">
        <f t="shared" si="214"/>
        <v>n/a</v>
      </c>
      <c r="AP783" s="879" t="str">
        <f t="shared" si="215"/>
        <v>n/a</v>
      </c>
      <c r="AQ783" s="880" t="str">
        <f t="shared" si="216"/>
        <v>n/a</v>
      </c>
      <c r="AR783" s="745">
        <f>INDEX(Historical!$C$7:$C$1452,MATCH(B783,Historical!$B$7:$B$1452,0))*IF(AH783="n/a",1.03,IF(AH783&lt;0,1.01,IF(AH783&gt;10,1.1,(1+AH783/100))))</f>
        <v>0.82400000000000007</v>
      </c>
      <c r="AS783" s="874">
        <f t="shared" si="217"/>
        <v>0.84872000000000014</v>
      </c>
      <c r="AT783" s="874">
        <f t="shared" si="206"/>
        <v>0.87418160000000011</v>
      </c>
      <c r="AU783" s="874">
        <f t="shared" si="206"/>
        <v>0.90040704800000015</v>
      </c>
      <c r="AV783" s="874">
        <f t="shared" si="206"/>
        <v>0.92741925944000014</v>
      </c>
      <c r="AW783" s="864">
        <f t="shared" si="218"/>
        <v>4.3747279074400005</v>
      </c>
      <c r="AX783" s="881">
        <f t="shared" si="219"/>
        <v>12.168923247399166</v>
      </c>
      <c r="AY783" s="1091" t="s">
        <v>138</v>
      </c>
      <c r="AZ783" s="877" t="s">
        <v>138</v>
      </c>
      <c r="BA783" s="877" t="s">
        <v>138</v>
      </c>
      <c r="BB783" s="877" t="s">
        <v>138</v>
      </c>
      <c r="BC783" s="877" t="s">
        <v>138</v>
      </c>
      <c r="BD783" s="1007" t="s">
        <v>4351</v>
      </c>
      <c r="BE783" s="701">
        <v>2013</v>
      </c>
      <c r="BF783" s="986" t="e">
        <f>#VALUE!</f>
        <v>#VALUE!</v>
      </c>
      <c r="BG783" s="938" t="s">
        <v>138</v>
      </c>
    </row>
    <row r="784" spans="1:59" ht="11.25" customHeight="1" x14ac:dyDescent="0.2">
      <c r="A784" s="645" t="s">
        <v>1751</v>
      </c>
      <c r="B784" s="651" t="s">
        <v>1752</v>
      </c>
      <c r="C784" s="1080" t="s">
        <v>109</v>
      </c>
      <c r="D784" s="1080" t="s">
        <v>4427</v>
      </c>
      <c r="E784" s="835">
        <v>6</v>
      </c>
      <c r="F784" s="554">
        <v>733</v>
      </c>
      <c r="G784" s="554" t="s">
        <v>107</v>
      </c>
      <c r="H784" s="554" t="s">
        <v>107</v>
      </c>
      <c r="I784" s="966">
        <v>15.26</v>
      </c>
      <c r="J784" s="745">
        <f t="shared" si="207"/>
        <v>1.4416775884665793</v>
      </c>
      <c r="K784" s="968">
        <v>5.5E-2</v>
      </c>
      <c r="L784" s="679">
        <v>4</v>
      </c>
      <c r="M784" s="736">
        <f t="shared" si="208"/>
        <v>0.22</v>
      </c>
      <c r="N784" s="644" t="s">
        <v>808</v>
      </c>
      <c r="O784" s="838">
        <v>4.4999999999999998E-2</v>
      </c>
      <c r="P784" s="958">
        <v>43321</v>
      </c>
      <c r="Q784" s="958">
        <v>43341</v>
      </c>
      <c r="R784" s="736">
        <f t="shared" si="209"/>
        <v>22.222222222222225</v>
      </c>
      <c r="S784" s="802">
        <f>IF(INDEX(Historical!$D$7:$D$1452,MATCH(B784,Historical!$B$7:$B$1452,0))=0,"n/a",(INDEX(Historical!$C$7:$C$1452,MATCH(B784,Historical!$B$7:$B$1452,0))/INDEX(Historical!$D$7:$D$1452,MATCH(B784,Historical!$B$7:$B$1452,0))-1)*100)</f>
        <v>19.000952007616068</v>
      </c>
      <c r="T784" s="802">
        <f>IF(INDEX(Historical!$F$7:$F$1452,MATCH(B784,Historical!$B$7:$B$1452,0))=0,"n/a",((INDEX(Historical!$C$7:$C$1452,MATCH(B784,Historical!$B$7:$B$1452,0))/INDEX(Historical!$F$7:$F$1452,MATCH(B784,Historical!$B$7:$B$1452,0)))^(1/3)-1)*100)</f>
        <v>17.512237441271374</v>
      </c>
      <c r="U784" s="802" t="str">
        <f>IF(INDEX(Historical!$I$7:$I$1452,MATCH(B784,Historical!$B$7:$B$1452,0))=0,"n/a",((INDEX(Historical!$C$7:$C$1452,MATCH(B784,Historical!$B$7:$B$1452,0))/INDEX(Historical!$I$7:$I$1452,MATCH(B784,Historical!$B$7:$B$1452,0)))^(1/5)-1)*100)</f>
        <v>n/a</v>
      </c>
      <c r="V784" s="802" t="str">
        <f>IF(INDEX(Historical!$O$7:$O$1452,MATCH(B784,Historical!$B$7:$B$1452,0))=0,"n/a",((INDEX(Historical!$C$7:$C$1452,MATCH(B784,Historical!$B$7:$B$1452,0))/INDEX(Historical!$O$7:$O$1452,MATCH(B784,Historical!$B$7:$B$1452,0)))^(1/10)-1)*100)</f>
        <v>n/a</v>
      </c>
      <c r="W784" s="803" t="str">
        <f t="shared" si="210"/>
        <v>n/a</v>
      </c>
      <c r="X784" s="804" t="str">
        <f t="shared" si="211"/>
        <v>n/a</v>
      </c>
      <c r="Y784" s="759"/>
      <c r="Z784" s="745">
        <f t="shared" si="212"/>
        <v>18.64406779661017</v>
      </c>
      <c r="AA784" s="678">
        <f t="shared" si="213"/>
        <v>12.932203389830509</v>
      </c>
      <c r="AB784" s="679">
        <v>12</v>
      </c>
      <c r="AC784" s="959">
        <v>1.18</v>
      </c>
      <c r="AD784" s="959" t="s">
        <v>138</v>
      </c>
      <c r="AE784" s="959">
        <v>3.19</v>
      </c>
      <c r="AF784" s="959">
        <v>1.1399999999999999</v>
      </c>
      <c r="AG784" s="959">
        <v>7.7</v>
      </c>
      <c r="AH784" s="959">
        <v>-0.70000000000000007</v>
      </c>
      <c r="AI784" s="959">
        <v>5.1400000000000006</v>
      </c>
      <c r="AJ784" s="959">
        <v>13.3</v>
      </c>
      <c r="AK784" s="959" t="s">
        <v>138</v>
      </c>
      <c r="AL784" s="969">
        <v>136.41999999999999</v>
      </c>
      <c r="AM784" s="964">
        <v>6.2</v>
      </c>
      <c r="AN784" s="959">
        <v>0.09</v>
      </c>
      <c r="AO784" s="845" t="str">
        <f t="shared" si="214"/>
        <v>n/a</v>
      </c>
      <c r="AP784" s="846" t="str">
        <f t="shared" si="215"/>
        <v>n/a</v>
      </c>
      <c r="AQ784" s="680">
        <f t="shared" si="216"/>
        <v>-19.053620314551488</v>
      </c>
      <c r="AR784" s="745">
        <f>INDEX(Historical!$C$7:$C$1452,MATCH(B784,Historical!$B$7:$B$1452,0))*IF(AH784="n/a",1.03,IF(AH784&lt;0,1.01,IF(AH784&gt;10,1.1,(1+AH784/100))))</f>
        <v>0.17169999999999999</v>
      </c>
      <c r="AS784" s="678">
        <f t="shared" si="217"/>
        <v>0.18052538000000001</v>
      </c>
      <c r="AT784" s="678">
        <f t="shared" si="206"/>
        <v>0.18594114140000001</v>
      </c>
      <c r="AU784" s="678">
        <f t="shared" si="206"/>
        <v>0.19151937564200003</v>
      </c>
      <c r="AV784" s="678">
        <f t="shared" si="206"/>
        <v>0.19726495691126003</v>
      </c>
      <c r="AW784" s="745">
        <f t="shared" si="218"/>
        <v>0.92695085395326005</v>
      </c>
      <c r="AX784" s="854">
        <f t="shared" si="219"/>
        <v>6.0743830534289653</v>
      </c>
      <c r="AY784" s="1090">
        <v>0.71</v>
      </c>
      <c r="AZ784" s="964">
        <v>32.24</v>
      </c>
      <c r="BA784" s="964">
        <v>-23.32</v>
      </c>
      <c r="BB784" s="964">
        <v>2.2200000000000002</v>
      </c>
      <c r="BC784" s="964">
        <v>-10.489999999999998</v>
      </c>
      <c r="BE784" s="701">
        <v>2013</v>
      </c>
      <c r="BF784" s="986" t="e">
        <f>#VALUE!</f>
        <v>#VALUE!</v>
      </c>
      <c r="BG784" s="972">
        <v>0.8</v>
      </c>
    </row>
    <row r="785" spans="1:59" ht="11.25" customHeight="1" x14ac:dyDescent="0.2">
      <c r="A785" s="645" t="s">
        <v>1753</v>
      </c>
      <c r="B785" s="651" t="s">
        <v>1754</v>
      </c>
      <c r="C785" s="1080" t="s">
        <v>129</v>
      </c>
      <c r="D785" s="1080" t="s">
        <v>4415</v>
      </c>
      <c r="E785" s="835">
        <v>7</v>
      </c>
      <c r="F785" s="554">
        <v>647</v>
      </c>
      <c r="G785" s="554" t="s">
        <v>38</v>
      </c>
      <c r="H785" s="554" t="s">
        <v>116</v>
      </c>
      <c r="I785" s="966">
        <v>53.4</v>
      </c>
      <c r="J785" s="745">
        <f t="shared" si="207"/>
        <v>2.8089887640449436</v>
      </c>
      <c r="K785" s="968">
        <v>0.375</v>
      </c>
      <c r="L785" s="679">
        <v>4</v>
      </c>
      <c r="M785" s="736">
        <f t="shared" si="208"/>
        <v>1.5</v>
      </c>
      <c r="N785" s="644" t="s">
        <v>150</v>
      </c>
      <c r="O785" s="838">
        <v>0.3</v>
      </c>
      <c r="P785" s="958">
        <v>43433</v>
      </c>
      <c r="Q785" s="958">
        <v>43448</v>
      </c>
      <c r="R785" s="736">
        <f t="shared" si="209"/>
        <v>25.000000000000007</v>
      </c>
      <c r="S785" s="802">
        <f>IF(INDEX(Historical!$D$7:$D$1452,MATCH(B785,Historical!$B$7:$B$1452,0))=0,"n/a",(INDEX(Historical!$C$7:$C$1452,MATCH(B785,Historical!$B$7:$B$1452,0))/INDEX(Historical!$D$7:$D$1452,MATCH(B785,Historical!$B$7:$B$1452,0))-1)*100)</f>
        <v>62.5</v>
      </c>
      <c r="T785" s="802">
        <f>IF(INDEX(Historical!$F$7:$F$1452,MATCH(B785,Historical!$B$7:$B$1452,0))=0,"n/a",((INDEX(Historical!$C$7:$C$1452,MATCH(B785,Historical!$B$7:$B$1452,0))/INDEX(Historical!$F$7:$F$1452,MATCH(B785,Historical!$B$7:$B$1452,0)))^(1/3)-1)*100)</f>
        <v>44.224957030740832</v>
      </c>
      <c r="U785" s="802">
        <f>IF(INDEX(Historical!$I$7:$I$1452,MATCH(B785,Historical!$B$7:$B$1452,0))=0,"n/a",((INDEX(Historical!$C$7:$C$1452,MATCH(B785,Historical!$B$7:$B$1452,0))/INDEX(Historical!$I$7:$I$1452,MATCH(B785,Historical!$B$7:$B$1452,0)))^(1/5)-1)*100)</f>
        <v>41.811398154842806</v>
      </c>
      <c r="V785" s="802">
        <f>IF(INDEX(Historical!$O$7:$O$1452,MATCH(B785,Historical!$B$7:$B$1452,0))=0,"n/a",((INDEX(Historical!$C$7:$C$1452,MATCH(B785,Historical!$B$7:$B$1452,0))/INDEX(Historical!$O$7:$O$1452,MATCH(B785,Historical!$B$7:$B$1452,0)))^(1/10)-1)*100)</f>
        <v>19.808729650843702</v>
      </c>
      <c r="W785" s="803">
        <f t="shared" si="210"/>
        <v>2.1107561611383776</v>
      </c>
      <c r="X785" s="804">
        <f t="shared" si="211"/>
        <v>2.2240105401512129</v>
      </c>
      <c r="Y785" s="967"/>
      <c r="Z785" s="745">
        <f t="shared" si="212"/>
        <v>28.571428571428569</v>
      </c>
      <c r="AA785" s="678">
        <f t="shared" si="213"/>
        <v>10.171428571428571</v>
      </c>
      <c r="AB785" s="679">
        <v>9</v>
      </c>
      <c r="AC785" s="959">
        <v>5.25</v>
      </c>
      <c r="AD785" s="959">
        <v>3.18</v>
      </c>
      <c r="AE785" s="959">
        <v>0.5</v>
      </c>
      <c r="AF785" s="959">
        <v>1.51</v>
      </c>
      <c r="AG785" s="959">
        <v>24.5</v>
      </c>
      <c r="AH785" s="959">
        <v>14.2</v>
      </c>
      <c r="AI785" s="959">
        <v>4.71</v>
      </c>
      <c r="AJ785" s="959">
        <v>18.8</v>
      </c>
      <c r="AK785" s="959">
        <v>3.2</v>
      </c>
      <c r="AL785" s="969">
        <v>19870</v>
      </c>
      <c r="AM785" s="964">
        <v>1.0999999999999999</v>
      </c>
      <c r="AN785" s="959">
        <v>0.77</v>
      </c>
      <c r="AO785" s="845">
        <f t="shared" si="214"/>
        <v>34.448958347459175</v>
      </c>
      <c r="AP785" s="846">
        <f t="shared" si="215"/>
        <v>44.620386918887746</v>
      </c>
      <c r="AQ785" s="680">
        <f t="shared" si="216"/>
        <v>-17.379429134393341</v>
      </c>
      <c r="AR785" s="745">
        <f>INDEX(Historical!$C$7:$C$1452,MATCH(B785,Historical!$B$7:$B$1452,0))*IF(AH785="n/a",1.03,IF(AH785&lt;0,1.01,IF(AH785&gt;10,1.1,(1+AH785/100))))</f>
        <v>1.0725</v>
      </c>
      <c r="AS785" s="678">
        <f t="shared" si="217"/>
        <v>1.1230147499999998</v>
      </c>
      <c r="AT785" s="678">
        <f t="shared" si="206"/>
        <v>1.1589512219999998</v>
      </c>
      <c r="AU785" s="678">
        <f t="shared" si="206"/>
        <v>1.1960376611039998</v>
      </c>
      <c r="AV785" s="678">
        <f t="shared" si="206"/>
        <v>1.2343108662593278</v>
      </c>
      <c r="AW785" s="745">
        <f t="shared" si="218"/>
        <v>5.7848144993633275</v>
      </c>
      <c r="AX785" s="854">
        <f t="shared" si="219"/>
        <v>10.83298595386391</v>
      </c>
      <c r="AY785" s="1090">
        <v>0.33</v>
      </c>
      <c r="AZ785" s="964">
        <v>7.2900000000000009</v>
      </c>
      <c r="BA785" s="964">
        <v>-35.28</v>
      </c>
      <c r="BB785" s="964">
        <v>-8.5400000000000009</v>
      </c>
      <c r="BC785" s="964">
        <v>-16.86</v>
      </c>
      <c r="BE785" s="701">
        <v>2013</v>
      </c>
      <c r="BF785" s="986" t="e">
        <f>#VALUE!</f>
        <v>#VALUE!</v>
      </c>
      <c r="BG785" s="972">
        <v>10.6</v>
      </c>
    </row>
    <row r="786" spans="1:59" ht="11.25" customHeight="1" x14ac:dyDescent="0.2">
      <c r="A786" s="645" t="s">
        <v>1755</v>
      </c>
      <c r="B786" s="651" t="s">
        <v>1756</v>
      </c>
      <c r="C786" s="1080" t="s">
        <v>109</v>
      </c>
      <c r="D786" s="1080" t="s">
        <v>4427</v>
      </c>
      <c r="E786" s="835">
        <v>8</v>
      </c>
      <c r="F786" s="554">
        <v>539</v>
      </c>
      <c r="G786" s="554" t="s">
        <v>38</v>
      </c>
      <c r="H786" s="554" t="s">
        <v>38</v>
      </c>
      <c r="I786" s="966">
        <v>45.7</v>
      </c>
      <c r="J786" s="745">
        <f t="shared" si="207"/>
        <v>3.2385120350109409</v>
      </c>
      <c r="K786" s="968">
        <v>0.37</v>
      </c>
      <c r="L786" s="679">
        <v>4</v>
      </c>
      <c r="M786" s="736">
        <f t="shared" si="208"/>
        <v>1.48</v>
      </c>
      <c r="N786" s="644" t="s">
        <v>221</v>
      </c>
      <c r="O786" s="838">
        <v>0.3</v>
      </c>
      <c r="P786" s="958">
        <v>43370</v>
      </c>
      <c r="Q786" s="958">
        <v>43388</v>
      </c>
      <c r="R786" s="736">
        <f t="shared" si="209"/>
        <v>23.333333333333336</v>
      </c>
      <c r="S786" s="802">
        <f>IF(INDEX(Historical!$D$7:$D$1452,MATCH(B786,Historical!$B$7:$B$1452,0))=0,"n/a",(INDEX(Historical!$C$7:$C$1452,MATCH(B786,Historical!$B$7:$B$1452,0))/INDEX(Historical!$D$7:$D$1452,MATCH(B786,Historical!$B$7:$B$1452,0))-1)*100)</f>
        <v>9.0909090909091042</v>
      </c>
      <c r="T786" s="802">
        <f>IF(INDEX(Historical!$F$7:$F$1452,MATCH(B786,Historical!$B$7:$B$1452,0))=0,"n/a",((INDEX(Historical!$C$7:$C$1452,MATCH(B786,Historical!$B$7:$B$1452,0))/INDEX(Historical!$F$7:$F$1452,MATCH(B786,Historical!$B$7:$B$1452,0)))^(1/3)-1)*100)</f>
        <v>6.2658569182611146</v>
      </c>
      <c r="U786" s="802">
        <f>IF(INDEX(Historical!$I$7:$I$1452,MATCH(B786,Historical!$B$7:$B$1452,0))=0,"n/a",((INDEX(Historical!$C$7:$C$1452,MATCH(B786,Historical!$B$7:$B$1452,0))/INDEX(Historical!$I$7:$I$1452,MATCH(B786,Historical!$B$7:$B$1452,0)))^(1/5)-1)*100)</f>
        <v>9.9333090162298419</v>
      </c>
      <c r="V786" s="802">
        <f>IF(INDEX(Historical!$O$7:$O$1452,MATCH(B786,Historical!$B$7:$B$1452,0))=0,"n/a",((INDEX(Historical!$C$7:$C$1452,MATCH(B786,Historical!$B$7:$B$1452,0))/INDEX(Historical!$O$7:$O$1452,MATCH(B786,Historical!$B$7:$B$1452,0)))^(1/10)-1)*100)</f>
        <v>-3.3329452166852014</v>
      </c>
      <c r="W786" s="803" t="str">
        <f t="shared" si="210"/>
        <v>n/a</v>
      </c>
      <c r="X786" s="804">
        <f t="shared" si="211"/>
        <v>11.037010018033159</v>
      </c>
      <c r="Y786" s="759"/>
      <c r="Z786" s="745">
        <f t="shared" si="212"/>
        <v>42.65129682997118</v>
      </c>
      <c r="AA786" s="678">
        <f t="shared" si="213"/>
        <v>13.170028818443804</v>
      </c>
      <c r="AB786" s="679">
        <v>12</v>
      </c>
      <c r="AC786" s="959">
        <v>3.47</v>
      </c>
      <c r="AD786" s="959">
        <v>1.94</v>
      </c>
      <c r="AE786" s="959">
        <v>4.83</v>
      </c>
      <c r="AF786" s="959">
        <v>1.68</v>
      </c>
      <c r="AG786" s="959">
        <v>15</v>
      </c>
      <c r="AH786" s="959">
        <v>-8.3000000000000007</v>
      </c>
      <c r="AI786" s="959">
        <v>6.32</v>
      </c>
      <c r="AJ786" s="959">
        <v>0.89999999999999991</v>
      </c>
      <c r="AK786" s="959">
        <v>6.81</v>
      </c>
      <c r="AL786" s="969">
        <v>75290</v>
      </c>
      <c r="AM786" s="964">
        <v>0.1</v>
      </c>
      <c r="AN786" s="959">
        <v>0.92</v>
      </c>
      <c r="AO786" s="845">
        <f t="shared" si="214"/>
        <v>1.7922327969799312E-3</v>
      </c>
      <c r="AP786" s="846">
        <f t="shared" si="215"/>
        <v>13.171821051240784</v>
      </c>
      <c r="AQ786" s="680">
        <f t="shared" si="216"/>
        <v>-0.8353817242693462</v>
      </c>
      <c r="AR786" s="745">
        <f>INDEX(Historical!$C$7:$C$1452,MATCH(B786,Historical!$B$7:$B$1452,0))*IF(AH786="n/a",1.03,IF(AH786&lt;0,1.01,IF(AH786&gt;10,1.1,(1+AH786/100))))</f>
        <v>1.1514000000000002</v>
      </c>
      <c r="AS786" s="678">
        <f t="shared" si="217"/>
        <v>1.2241684800000001</v>
      </c>
      <c r="AT786" s="678">
        <f t="shared" si="206"/>
        <v>1.3075343534880002</v>
      </c>
      <c r="AU786" s="678">
        <f t="shared" si="206"/>
        <v>1.3965774429605331</v>
      </c>
      <c r="AV786" s="678">
        <f t="shared" si="206"/>
        <v>1.4916843668261455</v>
      </c>
      <c r="AW786" s="745">
        <f t="shared" si="218"/>
        <v>6.5713646432746788</v>
      </c>
      <c r="AX786" s="854">
        <f t="shared" si="219"/>
        <v>14.379353705196232</v>
      </c>
      <c r="AY786" s="1090">
        <v>1.04</v>
      </c>
      <c r="AZ786" s="964">
        <v>5.93</v>
      </c>
      <c r="BA786" s="964">
        <v>-21.88</v>
      </c>
      <c r="BB786" s="964">
        <v>-10.94</v>
      </c>
      <c r="BC786" s="964">
        <v>-11.68</v>
      </c>
      <c r="BE786" s="701">
        <v>2011</v>
      </c>
      <c r="BF786" s="986" t="e">
        <f>#VALUE!</f>
        <v>#VALUE!</v>
      </c>
      <c r="BG786" s="972">
        <v>1.4000000000000001</v>
      </c>
    </row>
    <row r="787" spans="1:59" ht="11.25" customHeight="1" x14ac:dyDescent="0.2">
      <c r="A787" s="566" t="s">
        <v>1757</v>
      </c>
      <c r="B787" s="651" t="s">
        <v>1758</v>
      </c>
      <c r="C787" s="1080" t="s">
        <v>4407</v>
      </c>
      <c r="D787" s="1080" t="s">
        <v>4408</v>
      </c>
      <c r="E787" s="835">
        <v>8</v>
      </c>
      <c r="F787" s="554">
        <v>438</v>
      </c>
      <c r="G787" s="554" t="s">
        <v>38</v>
      </c>
      <c r="H787" s="554" t="s">
        <v>38</v>
      </c>
      <c r="I787" s="966">
        <v>39.619999999999997</v>
      </c>
      <c r="J787" s="745">
        <f t="shared" si="207"/>
        <v>3.2559313478041396</v>
      </c>
      <c r="K787" s="968">
        <v>0.32250000000000001</v>
      </c>
      <c r="L787" s="679">
        <v>4</v>
      </c>
      <c r="M787" s="736">
        <f t="shared" si="208"/>
        <v>1.29</v>
      </c>
      <c r="N787" s="644" t="s">
        <v>728</v>
      </c>
      <c r="O787" s="838">
        <v>0.31</v>
      </c>
      <c r="P787" s="695">
        <v>43109</v>
      </c>
      <c r="Q787" s="695">
        <v>43131</v>
      </c>
      <c r="R787" s="736">
        <f t="shared" si="209"/>
        <v>4.0322580645161326</v>
      </c>
      <c r="S787" s="802">
        <f>IF(INDEX(Historical!$D$7:$D$1452,MATCH(B787,Historical!$B$7:$B$1452,0))=0,"n/a",(INDEX(Historical!$C$7:$C$1452,MATCH(B787,Historical!$B$7:$B$1452,0))/INDEX(Historical!$D$7:$D$1452,MATCH(B787,Historical!$B$7:$B$1452,0))-1)*100)</f>
        <v>5.3763440860214784</v>
      </c>
      <c r="T787" s="802">
        <f>IF(INDEX(Historical!$F$7:$F$1452,MATCH(B787,Historical!$B$7:$B$1452,0))=0,"n/a",((INDEX(Historical!$C$7:$C$1452,MATCH(B787,Historical!$B$7:$B$1452,0))/INDEX(Historical!$F$7:$F$1452,MATCH(B787,Historical!$B$7:$B$1452,0)))^(1/3)-1)*100)</f>
        <v>6.469042607881903</v>
      </c>
      <c r="U787" s="802">
        <f>IF(INDEX(Historical!$I$7:$I$1452,MATCH(B787,Historical!$B$7:$B$1452,0))=0,"n/a",((INDEX(Historical!$C$7:$C$1452,MATCH(B787,Historical!$B$7:$B$1452,0))/INDEX(Historical!$I$7:$I$1452,MATCH(B787,Historical!$B$7:$B$1452,0)))^(1/5)-1)*100)</f>
        <v>6.9610375725068785</v>
      </c>
      <c r="V787" s="802">
        <f>IF(INDEX(Historical!$O$7:$O$1452,MATCH(B787,Historical!$B$7:$B$1452,0))=0,"n/a",((INDEX(Historical!$C$7:$C$1452,MATCH(B787,Historical!$B$7:$B$1452,0))/INDEX(Historical!$O$7:$O$1452,MATCH(B787,Historical!$B$7:$B$1452,0)))^(1/10)-1)*100)</f>
        <v>-0.61156876501388124</v>
      </c>
      <c r="W787" s="803" t="str">
        <f t="shared" si="210"/>
        <v>n/a</v>
      </c>
      <c r="X787" s="804">
        <f t="shared" si="211"/>
        <v>0.28068699889140636</v>
      </c>
      <c r="Y787" s="760"/>
      <c r="Z787" s="745">
        <f t="shared" si="212"/>
        <v>477.77777777777777</v>
      </c>
      <c r="AA787" s="678">
        <f t="shared" si="213"/>
        <v>146.74074074074073</v>
      </c>
      <c r="AB787" s="679">
        <v>12</v>
      </c>
      <c r="AC787" s="959">
        <v>0.27</v>
      </c>
      <c r="AD787" s="959" t="s">
        <v>138</v>
      </c>
      <c r="AE787" s="959">
        <v>11.17</v>
      </c>
      <c r="AF787" s="959">
        <v>4.17</v>
      </c>
      <c r="AG787" s="959">
        <v>6.9</v>
      </c>
      <c r="AH787" s="959">
        <v>-6.7</v>
      </c>
      <c r="AI787" s="959">
        <v>-26.200000000000003</v>
      </c>
      <c r="AJ787" s="959">
        <v>24.8</v>
      </c>
      <c r="AK787" s="959" t="s">
        <v>138</v>
      </c>
      <c r="AL787" s="969">
        <v>11520</v>
      </c>
      <c r="AM787" s="964">
        <v>1</v>
      </c>
      <c r="AN787" s="959">
        <v>1.5</v>
      </c>
      <c r="AO787" s="845">
        <f t="shared" si="214"/>
        <v>-136.52377182042972</v>
      </c>
      <c r="AP787" s="846">
        <f t="shared" si="215"/>
        <v>10.216968920311018</v>
      </c>
      <c r="AQ787" s="680">
        <f t="shared" si="216"/>
        <v>421.49736928659519</v>
      </c>
      <c r="AR787" s="745">
        <f>INDEX(Historical!$C$7:$C$1452,MATCH(B787,Historical!$B$7:$B$1452,0))*IF(AH787="n/a",1.03,IF(AH787&lt;0,1.01,IF(AH787&gt;10,1.1,(1+AH787/100))))</f>
        <v>1.23725</v>
      </c>
      <c r="AS787" s="678">
        <f t="shared" si="217"/>
        <v>1.2496225000000001</v>
      </c>
      <c r="AT787" s="678">
        <f t="shared" ref="AT787:AV806" si="221">IF($AK787="n/a",1.03*AS787,IF($AK787&lt;0,1.01*AS787,IF($AK787&gt;10,1.1*AS787,(1+$AK787/100)*AS787)))</f>
        <v>1.2871111750000002</v>
      </c>
      <c r="AU787" s="678">
        <f t="shared" si="221"/>
        <v>1.3257245102500002</v>
      </c>
      <c r="AV787" s="678">
        <f t="shared" si="221"/>
        <v>1.3654962455575002</v>
      </c>
      <c r="AW787" s="745">
        <f t="shared" si="218"/>
        <v>6.4652044308074998</v>
      </c>
      <c r="AX787" s="854">
        <f t="shared" si="219"/>
        <v>16.318032384673145</v>
      </c>
      <c r="AY787" s="1090">
        <v>0.4</v>
      </c>
      <c r="AZ787" s="964">
        <v>20.5</v>
      </c>
      <c r="BA787" s="964">
        <v>-7.82</v>
      </c>
      <c r="BB787" s="964">
        <v>-2.5499999999999998</v>
      </c>
      <c r="BC787" s="964">
        <v>3.45</v>
      </c>
      <c r="BE787" s="701">
        <v>2011</v>
      </c>
      <c r="BF787" s="986" t="e">
        <f>#VALUE!</f>
        <v>#VALUE!</v>
      </c>
      <c r="BG787" s="972">
        <v>2.4</v>
      </c>
    </row>
    <row r="788" spans="1:59" ht="11.25" customHeight="1" x14ac:dyDescent="0.2">
      <c r="A788" s="645" t="s">
        <v>368</v>
      </c>
      <c r="B788" s="651" t="s">
        <v>369</v>
      </c>
      <c r="C788" s="1080" t="s">
        <v>132</v>
      </c>
      <c r="D788" s="1080" t="s">
        <v>4428</v>
      </c>
      <c r="E788" s="835">
        <v>31</v>
      </c>
      <c r="F788" s="554">
        <v>91</v>
      </c>
      <c r="G788" s="554" t="s">
        <v>38</v>
      </c>
      <c r="H788" s="554" t="s">
        <v>38</v>
      </c>
      <c r="I788" s="959">
        <v>53.35</v>
      </c>
      <c r="J788" s="745">
        <f t="shared" si="207"/>
        <v>1.9493908153701969</v>
      </c>
      <c r="K788" s="974">
        <v>0.26</v>
      </c>
      <c r="L788" s="679">
        <v>4</v>
      </c>
      <c r="M788" s="736">
        <f t="shared" si="208"/>
        <v>1.04</v>
      </c>
      <c r="N788" s="644" t="s">
        <v>147</v>
      </c>
      <c r="O788" s="839">
        <v>0.25</v>
      </c>
      <c r="P788" s="958">
        <v>43265</v>
      </c>
      <c r="Q788" s="958">
        <v>43282</v>
      </c>
      <c r="R788" s="736">
        <f t="shared" si="209"/>
        <v>4.0000000000000036</v>
      </c>
      <c r="S788" s="802">
        <f>IF(INDEX(Historical!$D$7:$D$1452,MATCH(B788,Historical!$B$7:$B$1452,0))=0,"n/a",(INDEX(Historical!$C$7:$C$1452,MATCH(B788,Historical!$B$7:$B$1452,0))/INDEX(Historical!$D$7:$D$1452,MATCH(B788,Historical!$B$7:$B$1452,0))-1)*100)</f>
        <v>4.8387096774193505</v>
      </c>
      <c r="T788" s="802">
        <f>IF(INDEX(Historical!$F$7:$F$1452,MATCH(B788,Historical!$B$7:$B$1452,0))=0,"n/a",((INDEX(Historical!$C$7:$C$1452,MATCH(B788,Historical!$B$7:$B$1452,0))/INDEX(Historical!$F$7:$F$1452,MATCH(B788,Historical!$B$7:$B$1452,0)))^(1/3)-1)*100)</f>
        <v>6.5213924258402223</v>
      </c>
      <c r="U788" s="802">
        <f>IF(INDEX(Historical!$I$7:$I$1452,MATCH(B788,Historical!$B$7:$B$1452,0))=0,"n/a",((INDEX(Historical!$C$7:$C$1452,MATCH(B788,Historical!$B$7:$B$1452,0))/INDEX(Historical!$I$7:$I$1452,MATCH(B788,Historical!$B$7:$B$1452,0)))^(1/5)-1)*100)</f>
        <v>6.6492981888605307</v>
      </c>
      <c r="V788" s="802">
        <f>IF(INDEX(Historical!$O$7:$O$1452,MATCH(B788,Historical!$B$7:$B$1452,0))=0,"n/a",((INDEX(Historical!$C$7:$C$1452,MATCH(B788,Historical!$B$7:$B$1452,0))/INDEX(Historical!$O$7:$O$1452,MATCH(B788,Historical!$B$7:$B$1452,0)))^(1/10)-1)*100)</f>
        <v>7.3064438013412669</v>
      </c>
      <c r="W788" s="803">
        <f t="shared" si="210"/>
        <v>0.91005944473834155</v>
      </c>
      <c r="X788" s="804">
        <f t="shared" si="211"/>
        <v>0.46826043583524868</v>
      </c>
      <c r="Y788" s="967"/>
      <c r="Z788" s="745">
        <f t="shared" si="212"/>
        <v>33.226837060702877</v>
      </c>
      <c r="AA788" s="678">
        <f t="shared" si="213"/>
        <v>17.044728434504794</v>
      </c>
      <c r="AB788" s="679">
        <v>9</v>
      </c>
      <c r="AC788" s="959">
        <v>3.13</v>
      </c>
      <c r="AD788" s="959">
        <v>2.17</v>
      </c>
      <c r="AE788" s="959">
        <v>1.3</v>
      </c>
      <c r="AF788" s="959">
        <v>2.5299999999999998</v>
      </c>
      <c r="AG788" s="959">
        <v>19.600000000000001</v>
      </c>
      <c r="AH788" s="959">
        <v>26.700000000000003</v>
      </c>
      <c r="AI788" s="959">
        <v>6.41</v>
      </c>
      <c r="AJ788" s="959">
        <v>14.2</v>
      </c>
      <c r="AK788" s="959">
        <v>7.85</v>
      </c>
      <c r="AL788" s="969">
        <v>9970</v>
      </c>
      <c r="AM788" s="964">
        <v>0.3</v>
      </c>
      <c r="AN788" s="959">
        <v>1.25</v>
      </c>
      <c r="AO788" s="845">
        <f t="shared" si="214"/>
        <v>-8.446039430274066</v>
      </c>
      <c r="AP788" s="846">
        <f t="shared" si="215"/>
        <v>8.598689004230728</v>
      </c>
      <c r="AQ788" s="680">
        <f t="shared" si="216"/>
        <v>38.440782268965698</v>
      </c>
      <c r="AR788" s="745">
        <f>INDEX(Historical!$C$7:$C$1452,MATCH(B788,Historical!$B$7:$B$1452,0))*IF(AH788="n/a",1.03,IF(AH788&lt;0,1.01,IF(AH788&gt;10,1.1,(1+AH788/100))))</f>
        <v>1.0725</v>
      </c>
      <c r="AS788" s="678">
        <f t="shared" si="217"/>
        <v>1.1412472500000002</v>
      </c>
      <c r="AT788" s="678">
        <f t="shared" si="221"/>
        <v>1.2308351591250002</v>
      </c>
      <c r="AU788" s="678">
        <f t="shared" si="221"/>
        <v>1.3274557191163128</v>
      </c>
      <c r="AV788" s="678">
        <f t="shared" si="221"/>
        <v>1.4316609930669433</v>
      </c>
      <c r="AW788" s="745">
        <f t="shared" si="218"/>
        <v>6.2036991213082562</v>
      </c>
      <c r="AX788" s="854">
        <f t="shared" si="219"/>
        <v>11.628302008075456</v>
      </c>
      <c r="AY788" s="1090">
        <v>0.5</v>
      </c>
      <c r="AZ788" s="964">
        <v>25.5</v>
      </c>
      <c r="BA788" s="964">
        <v>-10.050000000000001</v>
      </c>
      <c r="BB788" s="964">
        <v>-4.42</v>
      </c>
      <c r="BC788" s="964">
        <v>2.35</v>
      </c>
      <c r="BE788" s="701">
        <v>1988</v>
      </c>
      <c r="BF788" s="986" t="e">
        <f>#VALUE!</f>
        <v>#VALUE!</v>
      </c>
      <c r="BG788" s="972">
        <v>5.8999999999999995</v>
      </c>
    </row>
    <row r="789" spans="1:59" ht="11.25" customHeight="1" x14ac:dyDescent="0.2">
      <c r="A789" s="645" t="s">
        <v>370</v>
      </c>
      <c r="B789" s="651" t="s">
        <v>371</v>
      </c>
      <c r="C789" s="1080" t="s">
        <v>109</v>
      </c>
      <c r="D789" s="1080" t="s">
        <v>4427</v>
      </c>
      <c r="E789" s="835">
        <v>27</v>
      </c>
      <c r="F789" s="554">
        <v>103</v>
      </c>
      <c r="G789" s="554" t="s">
        <v>38</v>
      </c>
      <c r="H789" s="554" t="s">
        <v>38</v>
      </c>
      <c r="I789" s="959">
        <v>60.97</v>
      </c>
      <c r="J789" s="745">
        <f t="shared" si="207"/>
        <v>1.9681810726586848</v>
      </c>
      <c r="K789" s="974">
        <v>0.3</v>
      </c>
      <c r="L789" s="679">
        <v>4</v>
      </c>
      <c r="M789" s="736">
        <f t="shared" si="208"/>
        <v>1.2</v>
      </c>
      <c r="N789" s="644" t="s">
        <v>165</v>
      </c>
      <c r="O789" s="839">
        <v>0.28999999999999998</v>
      </c>
      <c r="P789" s="958">
        <v>43441</v>
      </c>
      <c r="Q789" s="958">
        <v>43467</v>
      </c>
      <c r="R789" s="736">
        <f t="shared" si="209"/>
        <v>3.4482758620689689</v>
      </c>
      <c r="S789" s="802">
        <f>IF(INDEX(Historical!$D$7:$D$1452,MATCH(B789,Historical!$B$7:$B$1452,0))=0,"n/a",(INDEX(Historical!$C$7:$C$1452,MATCH(B789,Historical!$B$7:$B$1452,0))/INDEX(Historical!$D$7:$D$1452,MATCH(B789,Historical!$B$7:$B$1452,0))-1)*100)</f>
        <v>4.081632653061229</v>
      </c>
      <c r="T789" s="802">
        <f>IF(INDEX(Historical!$F$7:$F$1452,MATCH(B789,Historical!$B$7:$B$1452,0))=0,"n/a",((INDEX(Historical!$C$7:$C$1452,MATCH(B789,Historical!$B$7:$B$1452,0))/INDEX(Historical!$F$7:$F$1452,MATCH(B789,Historical!$B$7:$B$1452,0)))^(1/3)-1)*100)</f>
        <v>4.2603601458844453</v>
      </c>
      <c r="U789" s="802">
        <f>IF(INDEX(Historical!$I$7:$I$1452,MATCH(B789,Historical!$B$7:$B$1452,0))=0,"n/a",((INDEX(Historical!$C$7:$C$1452,MATCH(B789,Historical!$B$7:$B$1452,0))/INDEX(Historical!$I$7:$I$1452,MATCH(B789,Historical!$B$7:$B$1452,0)))^(1/5)-1)*100)</f>
        <v>4.4617420086995985</v>
      </c>
      <c r="V789" s="802">
        <f>IF(INDEX(Historical!$O$7:$O$1452,MATCH(B789,Historical!$B$7:$B$1452,0))=0,"n/a",((INDEX(Historical!$C$7:$C$1452,MATCH(B789,Historical!$B$7:$B$1452,0))/INDEX(Historical!$O$7:$O$1452,MATCH(B789,Historical!$B$7:$B$1452,0)))^(1/10)-1)*100)</f>
        <v>6.3711239677021636</v>
      </c>
      <c r="W789" s="803">
        <f t="shared" si="210"/>
        <v>0.70030688954068321</v>
      </c>
      <c r="X789" s="804">
        <f t="shared" si="211"/>
        <v>1.1154355021748996</v>
      </c>
      <c r="Y789" s="967" t="s">
        <v>4072</v>
      </c>
      <c r="Z789" s="745">
        <f t="shared" si="212"/>
        <v>27.088036117381492</v>
      </c>
      <c r="AA789" s="678">
        <f t="shared" si="213"/>
        <v>13.762979683972912</v>
      </c>
      <c r="AB789" s="679">
        <v>12</v>
      </c>
      <c r="AC789" s="959">
        <v>4.43</v>
      </c>
      <c r="AD789" s="959">
        <v>1.34</v>
      </c>
      <c r="AE789" s="959">
        <v>4.47</v>
      </c>
      <c r="AF789" s="959">
        <v>1.37</v>
      </c>
      <c r="AG789" s="959">
        <v>12.9</v>
      </c>
      <c r="AH789" s="959">
        <v>19.7</v>
      </c>
      <c r="AI789" s="959">
        <v>3.29</v>
      </c>
      <c r="AJ789" s="959">
        <v>4</v>
      </c>
      <c r="AK789" s="959">
        <v>10.299999999999999</v>
      </c>
      <c r="AL789" s="969">
        <v>3100</v>
      </c>
      <c r="AM789" s="964">
        <v>0.8</v>
      </c>
      <c r="AN789" s="959">
        <v>0.04</v>
      </c>
      <c r="AO789" s="845">
        <f t="shared" si="214"/>
        <v>-7.3330566026146284</v>
      </c>
      <c r="AP789" s="846">
        <f t="shared" si="215"/>
        <v>6.4299230813582833</v>
      </c>
      <c r="AQ789" s="680">
        <f t="shared" si="216"/>
        <v>-8.4569751014605075</v>
      </c>
      <c r="AR789" s="745">
        <f>INDEX(Historical!$C$7:$C$1452,MATCH(B789,Historical!$B$7:$B$1452,0))*IF(AH789="n/a",1.03,IF(AH789&lt;0,1.01,IF(AH789&gt;10,1.1,(1+AH789/100))))</f>
        <v>1.1220000000000001</v>
      </c>
      <c r="AS789" s="678">
        <f t="shared" si="217"/>
        <v>1.1589138000000001</v>
      </c>
      <c r="AT789" s="678">
        <f t="shared" si="221"/>
        <v>1.2748051800000002</v>
      </c>
      <c r="AU789" s="678">
        <f t="shared" si="221"/>
        <v>1.4022856980000002</v>
      </c>
      <c r="AV789" s="678">
        <f t="shared" si="221"/>
        <v>1.5425142678000003</v>
      </c>
      <c r="AW789" s="745">
        <f t="shared" si="218"/>
        <v>6.5005189458000014</v>
      </c>
      <c r="AX789" s="854">
        <f t="shared" si="219"/>
        <v>10.661831959652289</v>
      </c>
      <c r="AY789" s="1090">
        <v>0.9</v>
      </c>
      <c r="AZ789" s="964">
        <v>6.9599999999999991</v>
      </c>
      <c r="BA789" s="964">
        <v>-25.77</v>
      </c>
      <c r="BB789" s="964">
        <v>-4.1900000000000004</v>
      </c>
      <c r="BC789" s="964">
        <v>-15.85</v>
      </c>
      <c r="BE789" s="701">
        <v>1993</v>
      </c>
      <c r="BF789" s="986" t="e">
        <f>#VALUE!</f>
        <v>#VALUE!</v>
      </c>
      <c r="BG789" s="972">
        <v>1.3</v>
      </c>
    </row>
    <row r="790" spans="1:59" ht="11.25" customHeight="1" x14ac:dyDescent="0.2">
      <c r="A790" s="566" t="s">
        <v>1759</v>
      </c>
      <c r="B790" s="651" t="s">
        <v>1760</v>
      </c>
      <c r="C790" s="1080" t="s">
        <v>109</v>
      </c>
      <c r="D790" s="1080" t="s">
        <v>4427</v>
      </c>
      <c r="E790" s="835">
        <v>8</v>
      </c>
      <c r="F790" s="554">
        <v>538</v>
      </c>
      <c r="G790" s="554" t="s">
        <v>38</v>
      </c>
      <c r="H790" s="554" t="s">
        <v>38</v>
      </c>
      <c r="I790" s="966">
        <v>15.9</v>
      </c>
      <c r="J790" s="745">
        <f t="shared" si="207"/>
        <v>5.283018867924528</v>
      </c>
      <c r="K790" s="968">
        <v>0.21</v>
      </c>
      <c r="L790" s="679">
        <v>4</v>
      </c>
      <c r="M790" s="736">
        <f t="shared" si="208"/>
        <v>0.84</v>
      </c>
      <c r="N790" s="644" t="s">
        <v>242</v>
      </c>
      <c r="O790" s="838">
        <v>0.2</v>
      </c>
      <c r="P790" s="958">
        <v>43370</v>
      </c>
      <c r="Q790" s="958">
        <v>43388</v>
      </c>
      <c r="R790" s="736">
        <f t="shared" si="209"/>
        <v>4.9999999999999902</v>
      </c>
      <c r="S790" s="802">
        <f>IF(INDEX(Historical!$D$7:$D$1452,MATCH(B790,Historical!$B$7:$B$1452,0))=0,"n/a",(INDEX(Historical!$C$7:$C$1452,MATCH(B790,Historical!$B$7:$B$1452,0))/INDEX(Historical!$D$7:$D$1452,MATCH(B790,Historical!$B$7:$B$1452,0))-1)*100)</f>
        <v>3.1249999999999778</v>
      </c>
      <c r="T790" s="802">
        <f>IF(INDEX(Historical!$F$7:$F$1452,MATCH(B790,Historical!$B$7:$B$1452,0))=0,"n/a",((INDEX(Historical!$C$7:$C$1452,MATCH(B790,Historical!$B$7:$B$1452,0))/INDEX(Historical!$F$7:$F$1452,MATCH(B790,Historical!$B$7:$B$1452,0)))^(1/3)-1)*100)</f>
        <v>3.228011545636722</v>
      </c>
      <c r="U790" s="802">
        <f>IF(INDEX(Historical!$I$7:$I$1452,MATCH(B790,Historical!$B$7:$B$1452,0))=0,"n/a",((INDEX(Historical!$C$7:$C$1452,MATCH(B790,Historical!$B$7:$B$1452,0))/INDEX(Historical!$I$7:$I$1452,MATCH(B790,Historical!$B$7:$B$1452,0)))^(1/5)-1)*100)</f>
        <v>15.578962436501453</v>
      </c>
      <c r="V790" s="802">
        <f>IF(INDEX(Historical!$O$7:$O$1452,MATCH(B790,Historical!$B$7:$B$1452,0))=0,"n/a",((INDEX(Historical!$C$7:$C$1452,MATCH(B790,Historical!$B$7:$B$1452,0))/INDEX(Historical!$O$7:$O$1452,MATCH(B790,Historical!$B$7:$B$1452,0)))^(1/10)-1)*100)</f>
        <v>-1.0029832268622196</v>
      </c>
      <c r="W790" s="803" t="str">
        <f t="shared" si="210"/>
        <v>n/a</v>
      </c>
      <c r="X790" s="804">
        <f t="shared" si="211"/>
        <v>8.1994539139481333</v>
      </c>
      <c r="Y790" s="759" t="s">
        <v>4072</v>
      </c>
      <c r="Z790" s="745">
        <f t="shared" si="212"/>
        <v>63.636363636363633</v>
      </c>
      <c r="AA790" s="678">
        <f t="shared" si="213"/>
        <v>12.045454545454545</v>
      </c>
      <c r="AB790" s="679">
        <v>12</v>
      </c>
      <c r="AC790" s="959">
        <v>1.32</v>
      </c>
      <c r="AD790" s="959">
        <v>1.21</v>
      </c>
      <c r="AE790" s="959">
        <v>3.52</v>
      </c>
      <c r="AF790" s="959">
        <v>0.87</v>
      </c>
      <c r="AG790" s="959">
        <v>8</v>
      </c>
      <c r="AH790" s="959">
        <v>-5.8999999999999995</v>
      </c>
      <c r="AI790" s="959">
        <v>15.35</v>
      </c>
      <c r="AJ790" s="959">
        <v>1.9</v>
      </c>
      <c r="AK790" s="959">
        <v>10</v>
      </c>
      <c r="AL790" s="969">
        <v>3600</v>
      </c>
      <c r="AM790" s="964">
        <v>0.2</v>
      </c>
      <c r="AN790" s="959">
        <v>0.28000000000000003</v>
      </c>
      <c r="AO790" s="845">
        <f t="shared" si="214"/>
        <v>8.8165267589714365</v>
      </c>
      <c r="AP790" s="846">
        <f t="shared" si="215"/>
        <v>20.861981304425981</v>
      </c>
      <c r="AQ790" s="680">
        <f t="shared" si="216"/>
        <v>-31.75356597172453</v>
      </c>
      <c r="AR790" s="745">
        <f>INDEX(Historical!$C$7:$C$1452,MATCH(B790,Historical!$B$7:$B$1452,0))*IF(AH790="n/a",1.03,IF(AH790&lt;0,1.01,IF(AH790&gt;10,1.1,(1+AH790/100))))</f>
        <v>0.66659999999999997</v>
      </c>
      <c r="AS790" s="678">
        <f t="shared" si="217"/>
        <v>0.73326000000000002</v>
      </c>
      <c r="AT790" s="678">
        <f t="shared" si="221"/>
        <v>0.80658600000000014</v>
      </c>
      <c r="AU790" s="678">
        <f t="shared" si="221"/>
        <v>0.88724460000000027</v>
      </c>
      <c r="AV790" s="678">
        <f t="shared" si="221"/>
        <v>0.97596906000000039</v>
      </c>
      <c r="AW790" s="745">
        <f t="shared" si="218"/>
        <v>4.069659660000001</v>
      </c>
      <c r="AX790" s="854">
        <f t="shared" si="219"/>
        <v>25.595343773584911</v>
      </c>
      <c r="AY790" s="1090">
        <v>1.08</v>
      </c>
      <c r="AZ790" s="964">
        <v>5.4</v>
      </c>
      <c r="BA790" s="964">
        <v>-36.120000000000005</v>
      </c>
      <c r="BB790" s="964">
        <v>-13.88</v>
      </c>
      <c r="BC790" s="964">
        <v>-25.72</v>
      </c>
      <c r="BE790" s="701">
        <v>2011</v>
      </c>
      <c r="BF790" s="986" t="e">
        <f>#VALUE!</f>
        <v>#VALUE!</v>
      </c>
      <c r="BG790" s="972">
        <v>1.2</v>
      </c>
    </row>
    <row r="791" spans="1:59" ht="11.25" customHeight="1" x14ac:dyDescent="0.2">
      <c r="A791" s="645" t="s">
        <v>1761</v>
      </c>
      <c r="B791" s="651" t="s">
        <v>1762</v>
      </c>
      <c r="C791" s="1080" t="s">
        <v>109</v>
      </c>
      <c r="D791" s="1080" t="s">
        <v>4427</v>
      </c>
      <c r="E791" s="835">
        <v>8</v>
      </c>
      <c r="F791" s="554">
        <v>517</v>
      </c>
      <c r="G791" s="554" t="s">
        <v>107</v>
      </c>
      <c r="H791" s="554" t="s">
        <v>107</v>
      </c>
      <c r="I791" s="966">
        <v>28.23</v>
      </c>
      <c r="J791" s="745">
        <f t="shared" si="207"/>
        <v>3.2589443854055968</v>
      </c>
      <c r="K791" s="968">
        <v>0.23</v>
      </c>
      <c r="L791" s="679">
        <v>4</v>
      </c>
      <c r="M791" s="736">
        <f t="shared" si="208"/>
        <v>0.92</v>
      </c>
      <c r="N791" s="644" t="s">
        <v>473</v>
      </c>
      <c r="O791" s="838">
        <v>0.21</v>
      </c>
      <c r="P791" s="958">
        <v>43314</v>
      </c>
      <c r="Q791" s="958">
        <v>43329</v>
      </c>
      <c r="R791" s="736">
        <f t="shared" si="209"/>
        <v>9.5238095238095326</v>
      </c>
      <c r="S791" s="802">
        <f>IF(INDEX(Historical!$D$7:$D$1452,MATCH(B791,Historical!$B$7:$B$1452,0))=0,"n/a",(INDEX(Historical!$C$7:$C$1452,MATCH(B791,Historical!$B$7:$B$1452,0))/INDEX(Historical!$D$7:$D$1452,MATCH(B791,Historical!$B$7:$B$1452,0))-1)*100)</f>
        <v>5.1948051948051965</v>
      </c>
      <c r="T791" s="802">
        <f>IF(INDEX(Historical!$F$7:$F$1452,MATCH(B791,Historical!$B$7:$B$1452,0))=0,"n/a",((INDEX(Historical!$C$7:$C$1452,MATCH(B791,Historical!$B$7:$B$1452,0))/INDEX(Historical!$F$7:$F$1452,MATCH(B791,Historical!$B$7:$B$1452,0)))^(1/3)-1)*100)</f>
        <v>11.776972314480494</v>
      </c>
      <c r="U791" s="802">
        <f>IF(INDEX(Historical!$I$7:$I$1452,MATCH(B791,Historical!$B$7:$B$1452,0))=0,"n/a",((INDEX(Historical!$C$7:$C$1452,MATCH(B791,Historical!$B$7:$B$1452,0))/INDEX(Historical!$I$7:$I$1452,MATCH(B791,Historical!$B$7:$B$1452,0)))^(1/5)-1)*100)</f>
        <v>16.965197629845719</v>
      </c>
      <c r="V791" s="802">
        <f>IF(INDEX(Historical!$O$7:$O$1452,MATCH(B791,Historical!$B$7:$B$1452,0))=0,"n/a",((INDEX(Historical!$C$7:$C$1452,MATCH(B791,Historical!$B$7:$B$1452,0))/INDEX(Historical!$O$7:$O$1452,MATCH(B791,Historical!$B$7:$B$1452,0)))^(1/10)-1)*100)</f>
        <v>1.1147939577457411</v>
      </c>
      <c r="W791" s="803">
        <f t="shared" si="210"/>
        <v>15.218236080281205</v>
      </c>
      <c r="X791" s="804">
        <f t="shared" si="211"/>
        <v>2.9250340741113305</v>
      </c>
      <c r="Y791" s="967"/>
      <c r="Z791" s="745">
        <f t="shared" si="212"/>
        <v>44.230769230769226</v>
      </c>
      <c r="AA791" s="678">
        <f t="shared" si="213"/>
        <v>13.572115384615385</v>
      </c>
      <c r="AB791" s="679">
        <v>12</v>
      </c>
      <c r="AC791" s="959">
        <v>2.08</v>
      </c>
      <c r="AD791" s="959">
        <v>1.69</v>
      </c>
      <c r="AE791" s="959">
        <v>4</v>
      </c>
      <c r="AF791" s="959">
        <v>0.99</v>
      </c>
      <c r="AG791" s="959">
        <v>7.1</v>
      </c>
      <c r="AH791" s="959">
        <v>2.5</v>
      </c>
      <c r="AI791" s="959">
        <v>26.97</v>
      </c>
      <c r="AJ791" s="959">
        <v>5.8000000000000007</v>
      </c>
      <c r="AK791" s="959">
        <v>8</v>
      </c>
      <c r="AL791" s="969">
        <v>1900</v>
      </c>
      <c r="AM791" s="964">
        <v>1.0999999999999999</v>
      </c>
      <c r="AN791" s="959">
        <v>0.26</v>
      </c>
      <c r="AO791" s="845">
        <f t="shared" si="214"/>
        <v>6.6520266306359321</v>
      </c>
      <c r="AP791" s="846">
        <f t="shared" si="215"/>
        <v>20.224142015251317</v>
      </c>
      <c r="AQ791" s="680">
        <f t="shared" si="216"/>
        <v>-22.723025620623783</v>
      </c>
      <c r="AR791" s="745">
        <f>INDEX(Historical!$C$7:$C$1452,MATCH(B791,Historical!$B$7:$B$1452,0))*IF(AH791="n/a",1.03,IF(AH791&lt;0,1.01,IF(AH791&gt;10,1.1,(1+AH791/100))))</f>
        <v>0.83024999999999993</v>
      </c>
      <c r="AS791" s="678">
        <f t="shared" si="217"/>
        <v>0.91327499999999995</v>
      </c>
      <c r="AT791" s="678">
        <f t="shared" si="221"/>
        <v>0.98633700000000002</v>
      </c>
      <c r="AU791" s="678">
        <f t="shared" si="221"/>
        <v>1.0652439600000001</v>
      </c>
      <c r="AV791" s="678">
        <f t="shared" si="221"/>
        <v>1.1504634768000002</v>
      </c>
      <c r="AW791" s="745">
        <f t="shared" si="218"/>
        <v>4.9455694367999996</v>
      </c>
      <c r="AX791" s="854">
        <f t="shared" si="219"/>
        <v>17.518843205100953</v>
      </c>
      <c r="AY791" s="1090">
        <v>1.35</v>
      </c>
      <c r="AZ791" s="964">
        <v>6.61</v>
      </c>
      <c r="BA791" s="964">
        <v>-33.950000000000003</v>
      </c>
      <c r="BB791" s="964">
        <v>-13.850000000000001</v>
      </c>
      <c r="BC791" s="964">
        <v>-25.71</v>
      </c>
      <c r="BE791" s="701">
        <v>2011</v>
      </c>
      <c r="BF791" s="986" t="e">
        <f>#VALUE!</f>
        <v>#VALUE!</v>
      </c>
      <c r="BG791" s="972">
        <v>1</v>
      </c>
    </row>
    <row r="792" spans="1:59" ht="11.25" customHeight="1" x14ac:dyDescent="0.2">
      <c r="A792" s="667" t="s">
        <v>1763</v>
      </c>
      <c r="B792" s="651" t="s">
        <v>1764</v>
      </c>
      <c r="C792" s="1080" t="s">
        <v>109</v>
      </c>
      <c r="D792" s="1080" t="s">
        <v>4427</v>
      </c>
      <c r="E792" s="835">
        <v>6</v>
      </c>
      <c r="F792" s="554">
        <v>674</v>
      </c>
      <c r="G792" s="554" t="s">
        <v>107</v>
      </c>
      <c r="H792" s="554" t="s">
        <v>107</v>
      </c>
      <c r="I792" s="966">
        <v>47.75</v>
      </c>
      <c r="J792" s="745">
        <f t="shared" si="207"/>
        <v>2.5130890052356016</v>
      </c>
      <c r="K792" s="968">
        <v>0.3</v>
      </c>
      <c r="L792" s="679">
        <v>4</v>
      </c>
      <c r="M792" s="736">
        <f t="shared" si="208"/>
        <v>1.2</v>
      </c>
      <c r="N792" s="644" t="s">
        <v>123</v>
      </c>
      <c r="O792" s="838">
        <v>0.28999999999999998</v>
      </c>
      <c r="P792" s="695">
        <v>43125</v>
      </c>
      <c r="Q792" s="695">
        <v>43139</v>
      </c>
      <c r="R792" s="736">
        <f t="shared" si="209"/>
        <v>3.4482758620689689</v>
      </c>
      <c r="S792" s="802">
        <f>IF(INDEX(Historical!$D$7:$D$1452,MATCH(B792,Historical!$B$7:$B$1452,0))=0,"n/a",(INDEX(Historical!$C$7:$C$1452,MATCH(B792,Historical!$B$7:$B$1452,0))/INDEX(Historical!$D$7:$D$1452,MATCH(B792,Historical!$B$7:$B$1452,0))-1)*100)</f>
        <v>4.5045045045044807</v>
      </c>
      <c r="T792" s="802">
        <f>IF(INDEX(Historical!$F$7:$F$1452,MATCH(B792,Historical!$B$7:$B$1452,0))=0,"n/a",((INDEX(Historical!$C$7:$C$1452,MATCH(B792,Historical!$B$7:$B$1452,0))/INDEX(Historical!$F$7:$F$1452,MATCH(B792,Historical!$B$7:$B$1452,0)))^(1/3)-1)*100)</f>
        <v>3.7070347012313709</v>
      </c>
      <c r="U792" s="802">
        <f>IF(INDEX(Historical!$I$7:$I$1452,MATCH(B792,Historical!$B$7:$B$1452,0))=0,"n/a",((INDEX(Historical!$C$7:$C$1452,MATCH(B792,Historical!$B$7:$B$1452,0))/INDEX(Historical!$I$7:$I$1452,MATCH(B792,Historical!$B$7:$B$1452,0)))^(1/5)-1)*100)</f>
        <v>3.0128962818398941</v>
      </c>
      <c r="V792" s="802">
        <f>IF(INDEX(Historical!$O$7:$O$1452,MATCH(B792,Historical!$B$7:$B$1452,0))=0,"n/a",((INDEX(Historical!$C$7:$C$1452,MATCH(B792,Historical!$B$7:$B$1452,0))/INDEX(Historical!$O$7:$O$1452,MATCH(B792,Historical!$B$7:$B$1452,0)))^(1/10)-1)*100)</f>
        <v>0.3515296192992734</v>
      </c>
      <c r="W792" s="803">
        <f t="shared" si="210"/>
        <v>8.5708176962319538</v>
      </c>
      <c r="X792" s="804">
        <f t="shared" si="211"/>
        <v>0.55794375589627665</v>
      </c>
      <c r="Y792" s="759"/>
      <c r="Z792" s="745">
        <f t="shared" si="212"/>
        <v>54.298642533936651</v>
      </c>
      <c r="AA792" s="678">
        <f t="shared" si="213"/>
        <v>21.606334841628961</v>
      </c>
      <c r="AB792" s="679">
        <v>12</v>
      </c>
      <c r="AC792" s="959">
        <v>2.21</v>
      </c>
      <c r="AD792" s="959" t="s">
        <v>138</v>
      </c>
      <c r="AE792" s="959">
        <v>6.79</v>
      </c>
      <c r="AF792" s="959">
        <v>3.51</v>
      </c>
      <c r="AG792" s="959">
        <v>15.8</v>
      </c>
      <c r="AH792" s="959">
        <v>4.3999999999999995</v>
      </c>
      <c r="AI792" s="959" t="s">
        <v>138</v>
      </c>
      <c r="AJ792" s="959">
        <v>5.4</v>
      </c>
      <c r="AK792" s="959" t="s">
        <v>138</v>
      </c>
      <c r="AL792" s="969">
        <v>212.49</v>
      </c>
      <c r="AM792" s="964">
        <v>0.1</v>
      </c>
      <c r="AN792" s="959">
        <v>0.69</v>
      </c>
      <c r="AO792" s="845">
        <f t="shared" si="214"/>
        <v>-16.080349554553464</v>
      </c>
      <c r="AP792" s="846">
        <f t="shared" si="215"/>
        <v>5.5259852870754962</v>
      </c>
      <c r="AQ792" s="680">
        <f t="shared" si="216"/>
        <v>83.591618416912411</v>
      </c>
      <c r="AR792" s="745">
        <f>INDEX(Historical!$C$7:$C$1452,MATCH(B792,Historical!$B$7:$B$1452,0))*IF(AH792="n/a",1.03,IF(AH792&lt;0,1.01,IF(AH792&gt;10,1.1,(1+AH792/100))))</f>
        <v>1.2110399999999999</v>
      </c>
      <c r="AS792" s="678">
        <f t="shared" si="217"/>
        <v>1.2473711999999999</v>
      </c>
      <c r="AT792" s="678">
        <f t="shared" si="221"/>
        <v>1.284792336</v>
      </c>
      <c r="AU792" s="678">
        <f t="shared" si="221"/>
        <v>1.32333610608</v>
      </c>
      <c r="AV792" s="678">
        <f t="shared" si="221"/>
        <v>1.3630361892623999</v>
      </c>
      <c r="AW792" s="745">
        <f t="shared" si="218"/>
        <v>6.4295758313423992</v>
      </c>
      <c r="AX792" s="854">
        <f t="shared" si="219"/>
        <v>13.465080275062617</v>
      </c>
      <c r="AY792" s="1090">
        <v>0.36</v>
      </c>
      <c r="AZ792" s="964">
        <v>15.340000000000002</v>
      </c>
      <c r="BA792" s="964">
        <v>-13.170000000000002</v>
      </c>
      <c r="BB792" s="964">
        <v>3.42</v>
      </c>
      <c r="BC792" s="964">
        <v>-5.5</v>
      </c>
      <c r="BE792" s="701">
        <v>2013</v>
      </c>
      <c r="BF792" s="986" t="e">
        <f>#VALUE!</f>
        <v>#VALUE!</v>
      </c>
      <c r="BG792" s="972">
        <v>1.3</v>
      </c>
    </row>
    <row r="793" spans="1:59" s="882" customFormat="1" ht="11.25" customHeight="1" x14ac:dyDescent="0.2">
      <c r="A793" s="861" t="s">
        <v>840</v>
      </c>
      <c r="B793" s="890" t="s">
        <v>841</v>
      </c>
      <c r="C793" s="1080" t="s">
        <v>113</v>
      </c>
      <c r="D793" s="1080" t="s">
        <v>4445</v>
      </c>
      <c r="E793" s="862">
        <v>12</v>
      </c>
      <c r="F793" s="554">
        <v>299</v>
      </c>
      <c r="G793" s="1179" t="s">
        <v>38</v>
      </c>
      <c r="H793" s="1179" t="s">
        <v>38</v>
      </c>
      <c r="I793" s="863">
        <v>138.22999999999999</v>
      </c>
      <c r="J793" s="864">
        <f t="shared" si="207"/>
        <v>2.3149822759169503</v>
      </c>
      <c r="K793" s="865">
        <v>0.8</v>
      </c>
      <c r="L793" s="866">
        <v>4</v>
      </c>
      <c r="M793" s="867">
        <f t="shared" si="208"/>
        <v>3.2</v>
      </c>
      <c r="N793" s="868" t="s">
        <v>322</v>
      </c>
      <c r="O793" s="869">
        <v>0.73</v>
      </c>
      <c r="P793" s="870">
        <v>43342</v>
      </c>
      <c r="Q793" s="870">
        <v>43371</v>
      </c>
      <c r="R793" s="867">
        <f t="shared" si="209"/>
        <v>9.5890410958904209</v>
      </c>
      <c r="S793" s="802">
        <f>IF(INDEX(Historical!$D$7:$D$1452,MATCH(B793,Historical!$B$7:$B$1452,0))=0,"n/a",(INDEX(Historical!$C$7:$C$1452,MATCH(B793,Historical!$B$7:$B$1452,0))/INDEX(Historical!$D$7:$D$1452,MATCH(B793,Historical!$B$7:$B$1452,0))-1)*100)</f>
        <v>9.9778270509977887</v>
      </c>
      <c r="T793" s="802">
        <f>IF(INDEX(Historical!$F$7:$F$1452,MATCH(B793,Historical!$B$7:$B$1452,0))=0,"n/a",((INDEX(Historical!$C$7:$C$1452,MATCH(B793,Historical!$B$7:$B$1452,0))/INDEX(Historical!$F$7:$F$1452,MATCH(B793,Historical!$B$7:$B$1452,0)))^(1/3)-1)*100)</f>
        <v>11.17099470246259</v>
      </c>
      <c r="U793" s="802">
        <f>IF(INDEX(Historical!$I$7:$I$1452,MATCH(B793,Historical!$B$7:$B$1452,0))=0,"n/a",((INDEX(Historical!$C$7:$C$1452,MATCH(B793,Historical!$B$7:$B$1452,0))/INDEX(Historical!$I$7:$I$1452,MATCH(B793,Historical!$B$7:$B$1452,0)))^(1/5)-1)*100)</f>
        <v>14.777421996683394</v>
      </c>
      <c r="V793" s="802">
        <f>IF(INDEX(Historical!$O$7:$O$1452,MATCH(B793,Historical!$B$7:$B$1452,0))=0,"n/a",((INDEX(Historical!$C$7:$C$1452,MATCH(B793,Historical!$B$7:$B$1452,0))/INDEX(Historical!$O$7:$O$1452,MATCH(B793,Historical!$B$7:$B$1452,0)))^(1/10)-1)*100)</f>
        <v>22.072486370400068</v>
      </c>
      <c r="W793" s="871">
        <f t="shared" si="210"/>
        <v>0.66949512387061227</v>
      </c>
      <c r="X793" s="872">
        <f t="shared" si="211"/>
        <v>1.8705597464156194</v>
      </c>
      <c r="Y793" s="883" t="s">
        <v>4072</v>
      </c>
      <c r="Z793" s="864">
        <f t="shared" si="212"/>
        <v>42.049934296977661</v>
      </c>
      <c r="AA793" s="874">
        <f t="shared" si="213"/>
        <v>18.164257555847566</v>
      </c>
      <c r="AB793" s="866">
        <v>12</v>
      </c>
      <c r="AC793" s="875">
        <v>7.61</v>
      </c>
      <c r="AD793" s="875">
        <v>1</v>
      </c>
      <c r="AE793" s="875">
        <v>4.67</v>
      </c>
      <c r="AF793" s="875">
        <v>4.9400000000000004</v>
      </c>
      <c r="AG793" s="875">
        <v>52.1</v>
      </c>
      <c r="AH793" s="875">
        <v>19.400000000000002</v>
      </c>
      <c r="AI793" s="875">
        <v>14.280000000000001</v>
      </c>
      <c r="AJ793" s="875">
        <v>7.9</v>
      </c>
      <c r="AK793" s="875">
        <v>18.27</v>
      </c>
      <c r="AL793" s="876">
        <v>105290</v>
      </c>
      <c r="AM793" s="877">
        <v>0.1</v>
      </c>
      <c r="AN793" s="875">
        <v>1.0900000000000001</v>
      </c>
      <c r="AO793" s="878">
        <f t="shared" si="214"/>
        <v>-1.0718532832472221</v>
      </c>
      <c r="AP793" s="879">
        <f t="shared" si="215"/>
        <v>17.092404272600344</v>
      </c>
      <c r="AQ793" s="880">
        <f t="shared" si="216"/>
        <v>99.7013685213076</v>
      </c>
      <c r="AR793" s="745">
        <f>INDEX(Historical!$C$7:$C$1452,MATCH(B793,Historical!$B$7:$B$1452,0))*IF(AH793="n/a",1.03,IF(AH793&lt;0,1.01,IF(AH793&gt;10,1.1,(1+AH793/100))))</f>
        <v>2.7280000000000002</v>
      </c>
      <c r="AS793" s="874">
        <f t="shared" si="217"/>
        <v>3.0008000000000004</v>
      </c>
      <c r="AT793" s="874">
        <f t="shared" si="221"/>
        <v>3.3008800000000007</v>
      </c>
      <c r="AU793" s="874">
        <f t="shared" si="221"/>
        <v>3.6309680000000011</v>
      </c>
      <c r="AV793" s="874">
        <f t="shared" si="221"/>
        <v>3.9940648000000016</v>
      </c>
      <c r="AW793" s="864">
        <f t="shared" si="218"/>
        <v>16.654712800000002</v>
      </c>
      <c r="AX793" s="881">
        <f t="shared" si="219"/>
        <v>12.048551544527241</v>
      </c>
      <c r="AY793" s="1091">
        <v>0.98</v>
      </c>
      <c r="AZ793" s="877">
        <v>14.030000000000001</v>
      </c>
      <c r="BA793" s="877">
        <v>-16.54</v>
      </c>
      <c r="BB793" s="877">
        <v>-5.13</v>
      </c>
      <c r="BC793" s="877">
        <v>-4.9399999999999995</v>
      </c>
      <c r="BD793" s="1007"/>
      <c r="BE793" s="701">
        <v>2007</v>
      </c>
      <c r="BF793" s="986" t="e">
        <f>#VALUE!</f>
        <v>#VALUE!</v>
      </c>
      <c r="BG793" s="938">
        <v>20</v>
      </c>
    </row>
    <row r="794" spans="1:59" ht="11.25" customHeight="1" x14ac:dyDescent="0.2">
      <c r="A794" s="645" t="s">
        <v>2934</v>
      </c>
      <c r="B794" s="651" t="s">
        <v>2935</v>
      </c>
      <c r="C794" s="1080" t="s">
        <v>109</v>
      </c>
      <c r="D794" s="1080" t="s">
        <v>4427</v>
      </c>
      <c r="E794" s="835">
        <v>5</v>
      </c>
      <c r="F794" s="554">
        <v>792</v>
      </c>
      <c r="G794" s="554" t="s">
        <v>107</v>
      </c>
      <c r="H794" s="554" t="s">
        <v>107</v>
      </c>
      <c r="I794" s="966">
        <v>11.43</v>
      </c>
      <c r="J794" s="745">
        <f t="shared" si="207"/>
        <v>4.5494313210848647</v>
      </c>
      <c r="K794" s="968">
        <v>0.13</v>
      </c>
      <c r="L794" s="679">
        <v>4</v>
      </c>
      <c r="M794" s="736">
        <f t="shared" si="208"/>
        <v>0.52</v>
      </c>
      <c r="N794" s="644" t="s">
        <v>329</v>
      </c>
      <c r="O794" s="838">
        <v>0.12</v>
      </c>
      <c r="P794" s="958">
        <v>43167</v>
      </c>
      <c r="Q794" s="958">
        <v>43179</v>
      </c>
      <c r="R794" s="736">
        <f t="shared" si="209"/>
        <v>8.333333333333341</v>
      </c>
      <c r="S794" s="802">
        <f>IF(INDEX(Historical!$D$7:$D$1452,MATCH(B794,Historical!$B$7:$B$1452,0))=0,"n/a",(INDEX(Historical!$C$7:$C$1452,MATCH(B794,Historical!$B$7:$B$1452,0))/INDEX(Historical!$D$7:$D$1452,MATCH(B794,Historical!$B$7:$B$1452,0))-1)*100)</f>
        <v>9.5238095238095344</v>
      </c>
      <c r="T794" s="802">
        <f>IF(INDEX(Historical!$F$7:$F$1452,MATCH(B794,Historical!$B$7:$B$1452,0))=0,"n/a",((INDEX(Historical!$C$7:$C$1452,MATCH(B794,Historical!$B$7:$B$1452,0))/INDEX(Historical!$F$7:$F$1452,MATCH(B794,Historical!$B$7:$B$1452,0)))^(1/3)-1)*100)</f>
        <v>11.707233731169708</v>
      </c>
      <c r="U794" s="802">
        <f>IF(INDEX(Historical!$I$7:$I$1452,MATCH(B794,Historical!$B$7:$B$1452,0))=0,"n/a",((INDEX(Historical!$C$7:$C$1452,MATCH(B794,Historical!$B$7:$B$1452,0))/INDEX(Historical!$I$7:$I$1452,MATCH(B794,Historical!$B$7:$B$1452,0)))^(1/5)-1)*100)</f>
        <v>1.8360881339209101</v>
      </c>
      <c r="V794" s="802">
        <f>IF(INDEX(Historical!$O$7:$O$1452,MATCH(B794,Historical!$B$7:$B$1452,0))=0,"n/a",((INDEX(Historical!$C$7:$C$1452,MATCH(B794,Historical!$B$7:$B$1452,0))/INDEX(Historical!$O$7:$O$1452,MATCH(B794,Historical!$B$7:$B$1452,0)))^(1/10)-1)*100)</f>
        <v>-1.2185381769185599</v>
      </c>
      <c r="W794" s="803" t="str">
        <f t="shared" si="210"/>
        <v>n/a</v>
      </c>
      <c r="X794" s="804">
        <f t="shared" si="211"/>
        <v>0.19742883160439892</v>
      </c>
      <c r="Y794" s="759"/>
      <c r="Z794" s="745">
        <f t="shared" si="212"/>
        <v>57.777777777777786</v>
      </c>
      <c r="AA794" s="678">
        <f t="shared" si="213"/>
        <v>12.7</v>
      </c>
      <c r="AB794" s="679">
        <v>12</v>
      </c>
      <c r="AC794" s="959">
        <v>0.9</v>
      </c>
      <c r="AD794" s="959" t="s">
        <v>138</v>
      </c>
      <c r="AE794" s="959">
        <v>3.46</v>
      </c>
      <c r="AF794" s="959">
        <v>1.27</v>
      </c>
      <c r="AG794" s="959">
        <v>9.8000000000000007</v>
      </c>
      <c r="AH794" s="959">
        <v>5.8000000000000007</v>
      </c>
      <c r="AI794" s="959" t="s">
        <v>138</v>
      </c>
      <c r="AJ794" s="959">
        <v>9.3000000000000007</v>
      </c>
      <c r="AK794" s="959" t="s">
        <v>138</v>
      </c>
      <c r="AL794" s="969">
        <v>68.47</v>
      </c>
      <c r="AM794" s="964">
        <v>4.3999999999999995</v>
      </c>
      <c r="AN794" s="959">
        <v>0.09</v>
      </c>
      <c r="AO794" s="845">
        <f t="shared" si="214"/>
        <v>-6.3144805449942245</v>
      </c>
      <c r="AP794" s="846">
        <f t="shared" si="215"/>
        <v>6.3855194550057748</v>
      </c>
      <c r="AQ794" s="680">
        <f t="shared" si="216"/>
        <v>-15.333333333333332</v>
      </c>
      <c r="AR794" s="745">
        <f>INDEX(Historical!$C$7:$C$1452,MATCH(B794,Historical!$B$7:$B$1452,0))*IF(AH794="n/a",1.03,IF(AH794&lt;0,1.01,IF(AH794&gt;10,1.1,(1+AH794/100))))</f>
        <v>0.48668000000000006</v>
      </c>
      <c r="AS794" s="678">
        <f t="shared" si="217"/>
        <v>0.50128040000000007</v>
      </c>
      <c r="AT794" s="678">
        <f t="shared" si="221"/>
        <v>0.51631881200000007</v>
      </c>
      <c r="AU794" s="678">
        <f t="shared" si="221"/>
        <v>0.53180837636000011</v>
      </c>
      <c r="AV794" s="678">
        <f t="shared" si="221"/>
        <v>0.54776262765080008</v>
      </c>
      <c r="AW794" s="745">
        <f t="shared" si="218"/>
        <v>2.5838502160108003</v>
      </c>
      <c r="AX794" s="854">
        <f t="shared" si="219"/>
        <v>22.605863657137363</v>
      </c>
      <c r="AY794" s="1090">
        <v>0.2</v>
      </c>
      <c r="AZ794" s="964">
        <v>11.51</v>
      </c>
      <c r="BA794" s="964">
        <v>-18.029999999999998</v>
      </c>
      <c r="BB794" s="964">
        <v>-7.79</v>
      </c>
      <c r="BC794" s="964">
        <v>-11.020000000000001</v>
      </c>
      <c r="BE794" s="701">
        <v>2014</v>
      </c>
      <c r="BF794" s="986" t="e">
        <f>#VALUE!</f>
        <v>#VALUE!</v>
      </c>
      <c r="BG794" s="972">
        <v>0.89999999999999991</v>
      </c>
    </row>
    <row r="795" spans="1:59" ht="11.25" customHeight="1" x14ac:dyDescent="0.2">
      <c r="A795" s="566" t="s">
        <v>372</v>
      </c>
      <c r="B795" s="651" t="s">
        <v>373</v>
      </c>
      <c r="C795" s="1080" t="s">
        <v>109</v>
      </c>
      <c r="D795" s="1080" t="s">
        <v>4427</v>
      </c>
      <c r="E795" s="835">
        <v>44</v>
      </c>
      <c r="F795" s="554">
        <v>52</v>
      </c>
      <c r="G795" s="554" t="s">
        <v>38</v>
      </c>
      <c r="H795" s="554" t="s">
        <v>38</v>
      </c>
      <c r="I795" s="959">
        <v>31.11</v>
      </c>
      <c r="J795" s="745">
        <f t="shared" si="207"/>
        <v>4.3715846994535523</v>
      </c>
      <c r="K795" s="968">
        <v>0.34</v>
      </c>
      <c r="L795" s="679">
        <v>4</v>
      </c>
      <c r="M795" s="736">
        <f t="shared" si="208"/>
        <v>1.36</v>
      </c>
      <c r="N795" s="644" t="s">
        <v>165</v>
      </c>
      <c r="O795" s="838">
        <v>0.33</v>
      </c>
      <c r="P795" s="960">
        <v>43076</v>
      </c>
      <c r="Q795" s="960">
        <v>43102</v>
      </c>
      <c r="R795" s="736">
        <f t="shared" si="209"/>
        <v>3.0303030303030329</v>
      </c>
      <c r="S795" s="802">
        <f>IF(INDEX(Historical!$D$7:$D$1452,MATCH(B795,Historical!$B$7:$B$1452,0))=0,"n/a",(INDEX(Historical!$C$7:$C$1452,MATCH(B795,Historical!$B$7:$B$1452,0))/INDEX(Historical!$D$7:$D$1452,MATCH(B795,Historical!$B$7:$B$1452,0))-1)*100)</f>
        <v>0</v>
      </c>
      <c r="T795" s="802">
        <f>IF(INDEX(Historical!$F$7:$F$1452,MATCH(B795,Historical!$B$7:$B$1452,0))=0,"n/a",((INDEX(Historical!$C$7:$C$1452,MATCH(B795,Historical!$B$7:$B$1452,0))/INDEX(Historical!$F$7:$F$1452,MATCH(B795,Historical!$B$7:$B$1452,0)))^(1/3)-1)*100)</f>
        <v>1.0310005155547586</v>
      </c>
      <c r="U795" s="802">
        <f>IF(INDEX(Historical!$I$7:$I$1452,MATCH(B795,Historical!$B$7:$B$1452,0))=0,"n/a",((INDEX(Historical!$C$7:$C$1452,MATCH(B795,Historical!$B$7:$B$1452,0))/INDEX(Historical!$I$7:$I$1452,MATCH(B795,Historical!$B$7:$B$1452,0)))^(1/5)-1)*100)</f>
        <v>1.2582574157154358</v>
      </c>
      <c r="V795" s="802">
        <f>IF(INDEX(Historical!$O$7:$O$1452,MATCH(B795,Historical!$B$7:$B$1452,0))=0,"n/a",((INDEX(Historical!$C$7:$C$1452,MATCH(B795,Historical!$B$7:$B$1452,0))/INDEX(Historical!$O$7:$O$1452,MATCH(B795,Historical!$B$7:$B$1452,0)))^(1/10)-1)*100)</f>
        <v>1.656602487923986</v>
      </c>
      <c r="W795" s="803">
        <f t="shared" si="210"/>
        <v>0.7595409429163984</v>
      </c>
      <c r="X795" s="804">
        <f t="shared" si="211"/>
        <v>0.39320544241107369</v>
      </c>
      <c r="Y795" s="758" t="s">
        <v>374</v>
      </c>
      <c r="Z795" s="745">
        <f t="shared" si="212"/>
        <v>57.383966244725734</v>
      </c>
      <c r="AA795" s="678">
        <f t="shared" si="213"/>
        <v>13.126582278481012</v>
      </c>
      <c r="AB795" s="679">
        <v>12</v>
      </c>
      <c r="AC795" s="959">
        <v>2.37</v>
      </c>
      <c r="AD795" s="959">
        <v>1.64</v>
      </c>
      <c r="AE795" s="959">
        <v>4.5999999999999996</v>
      </c>
      <c r="AF795" s="959">
        <v>0.99</v>
      </c>
      <c r="AG795" s="959">
        <v>6.5</v>
      </c>
      <c r="AH795" s="959">
        <v>-3.4000000000000004</v>
      </c>
      <c r="AI795" s="959">
        <v>3.35</v>
      </c>
      <c r="AJ795" s="959">
        <v>3.2</v>
      </c>
      <c r="AK795" s="959">
        <v>8</v>
      </c>
      <c r="AL795" s="969">
        <v>3250</v>
      </c>
      <c r="AM795" s="964">
        <v>0.89999999999999991</v>
      </c>
      <c r="AN795" s="959">
        <v>7.0000000000000007E-2</v>
      </c>
      <c r="AO795" s="845">
        <f t="shared" si="214"/>
        <v>-7.4967401633120234</v>
      </c>
      <c r="AP795" s="846">
        <f t="shared" si="215"/>
        <v>5.6298421151689881</v>
      </c>
      <c r="AQ795" s="680">
        <f t="shared" si="216"/>
        <v>-24.001998693836391</v>
      </c>
      <c r="AR795" s="745">
        <f>INDEX(Historical!$C$7:$C$1452,MATCH(B795,Historical!$B$7:$B$1452,0))*IF(AH795="n/a",1.03,IF(AH795&lt;0,1.01,IF(AH795&gt;10,1.1,(1+AH795/100))))</f>
        <v>1.3332000000000002</v>
      </c>
      <c r="AS795" s="678">
        <f t="shared" si="217"/>
        <v>1.3778622000000003</v>
      </c>
      <c r="AT795" s="678">
        <f t="shared" si="221"/>
        <v>1.4880911760000004</v>
      </c>
      <c r="AU795" s="678">
        <f t="shared" si="221"/>
        <v>1.6071384700800004</v>
      </c>
      <c r="AV795" s="678">
        <f t="shared" si="221"/>
        <v>1.7357095476864006</v>
      </c>
      <c r="AW795" s="745">
        <f t="shared" si="218"/>
        <v>7.5420013937664017</v>
      </c>
      <c r="AX795" s="854">
        <f t="shared" si="219"/>
        <v>24.243013159004828</v>
      </c>
      <c r="AY795" s="1090">
        <v>1.2</v>
      </c>
      <c r="AZ795" s="964">
        <v>6.8000000000000007</v>
      </c>
      <c r="BA795" s="964">
        <v>-22.13</v>
      </c>
      <c r="BB795" s="964">
        <v>-6.9500000000000011</v>
      </c>
      <c r="BC795" s="964">
        <v>-13.25</v>
      </c>
      <c r="BE795" s="701">
        <v>1975</v>
      </c>
      <c r="BF795" s="986" t="e">
        <f>#VALUE!</f>
        <v>#VALUE!</v>
      </c>
      <c r="BG795" s="972">
        <v>1.0999999999999999</v>
      </c>
    </row>
    <row r="796" spans="1:59" ht="11.25" customHeight="1" x14ac:dyDescent="0.2">
      <c r="A796" s="645" t="s">
        <v>3967</v>
      </c>
      <c r="B796" s="651" t="s">
        <v>3968</v>
      </c>
      <c r="C796" s="1080" t="s">
        <v>109</v>
      </c>
      <c r="D796" s="1080" t="s">
        <v>4427</v>
      </c>
      <c r="E796" s="835">
        <v>6</v>
      </c>
      <c r="F796" s="554">
        <v>763</v>
      </c>
      <c r="G796" s="554" t="s">
        <v>107</v>
      </c>
      <c r="H796" s="554" t="s">
        <v>107</v>
      </c>
      <c r="I796" s="966">
        <v>21.46</v>
      </c>
      <c r="J796" s="745">
        <f t="shared" si="207"/>
        <v>2.9822926374650511</v>
      </c>
      <c r="K796" s="968">
        <v>0.16</v>
      </c>
      <c r="L796" s="679">
        <v>4</v>
      </c>
      <c r="M796" s="736">
        <f t="shared" si="208"/>
        <v>0.64</v>
      </c>
      <c r="N796" s="644" t="s">
        <v>509</v>
      </c>
      <c r="O796" s="838">
        <v>0.15</v>
      </c>
      <c r="P796" s="958">
        <v>43447</v>
      </c>
      <c r="Q796" s="958">
        <v>43472</v>
      </c>
      <c r="R796" s="736">
        <f t="shared" si="209"/>
        <v>6.6666666666666732</v>
      </c>
      <c r="S796" s="802">
        <f>IF(INDEX(Historical!$D$7:$D$1452,MATCH(B796,Historical!$B$7:$B$1452,0))=0,"n/a",(INDEX(Historical!$C$7:$C$1452,MATCH(B796,Historical!$B$7:$B$1452,0))/INDEX(Historical!$D$7:$D$1452,MATCH(B796,Historical!$B$7:$B$1452,0))-1)*100)</f>
        <v>28.571428571428559</v>
      </c>
      <c r="T796" s="802">
        <f>IF(INDEX(Historical!$F$7:$F$1452,MATCH(B796,Historical!$B$7:$B$1452,0))=0,"n/a",((INDEX(Historical!$C$7:$C$1452,MATCH(B796,Historical!$B$7:$B$1452,0))/INDEX(Historical!$F$7:$F$1452,MATCH(B796,Historical!$B$7:$B$1452,0)))^(1/3)-1)*100)</f>
        <v>81.712059283213961</v>
      </c>
      <c r="U796" s="802" t="str">
        <f>IF(INDEX(Historical!$I$7:$I$1452,MATCH(B796,Historical!$B$7:$B$1452,0))=0,"n/a",((INDEX(Historical!$C$7:$C$1452,MATCH(B796,Historical!$B$7:$B$1452,0))/INDEX(Historical!$I$7:$I$1452,MATCH(B796,Historical!$B$7:$B$1452,0)))^(1/5)-1)*100)</f>
        <v>n/a</v>
      </c>
      <c r="V796" s="802">
        <f>IF(INDEX(Historical!$O$7:$O$1452,MATCH(B796,Historical!$B$7:$B$1452,0))=0,"n/a",((INDEX(Historical!$C$7:$C$1452,MATCH(B796,Historical!$B$7:$B$1452,0))/INDEX(Historical!$O$7:$O$1452,MATCH(B796,Historical!$B$7:$B$1452,0)))^(1/10)-1)*100)</f>
        <v>0.28210594169006953</v>
      </c>
      <c r="W796" s="803" t="str">
        <f t="shared" si="210"/>
        <v>n/a</v>
      </c>
      <c r="X796" s="804" t="str">
        <f t="shared" si="211"/>
        <v>n/a</v>
      </c>
      <c r="Y796" s="967" t="s">
        <v>4072</v>
      </c>
      <c r="Z796" s="745">
        <f t="shared" si="212"/>
        <v>34.594594594594589</v>
      </c>
      <c r="AA796" s="678">
        <f t="shared" si="213"/>
        <v>11.6</v>
      </c>
      <c r="AB796" s="679">
        <v>12</v>
      </c>
      <c r="AC796" s="959">
        <v>1.85</v>
      </c>
      <c r="AD796" s="959">
        <v>11.59</v>
      </c>
      <c r="AE796" s="959">
        <v>3.62</v>
      </c>
      <c r="AF796" s="959">
        <v>1.22</v>
      </c>
      <c r="AG796" s="959">
        <v>8</v>
      </c>
      <c r="AH796" s="959">
        <v>2.9000000000000004</v>
      </c>
      <c r="AI796" s="959">
        <v>6</v>
      </c>
      <c r="AJ796" s="959">
        <v>30.9</v>
      </c>
      <c r="AK796" s="959">
        <v>1</v>
      </c>
      <c r="AL796" s="969">
        <v>1710</v>
      </c>
      <c r="AM796" s="964">
        <v>1</v>
      </c>
      <c r="AN796" s="959">
        <v>0.2</v>
      </c>
      <c r="AO796" s="845" t="str">
        <f t="shared" si="214"/>
        <v>n/a</v>
      </c>
      <c r="AP796" s="846" t="str">
        <f t="shared" si="215"/>
        <v>n/a</v>
      </c>
      <c r="AQ796" s="680">
        <f t="shared" si="216"/>
        <v>-20.691880757530402</v>
      </c>
      <c r="AR796" s="745">
        <f>INDEX(Historical!$C$7:$C$1452,MATCH(B796,Historical!$B$7:$B$1452,0))*IF(AH796="n/a",1.03,IF(AH796&lt;0,1.01,IF(AH796&gt;10,1.1,(1+AH796/100))))</f>
        <v>0.37043999999999994</v>
      </c>
      <c r="AS796" s="678">
        <f t="shared" si="217"/>
        <v>0.39266639999999997</v>
      </c>
      <c r="AT796" s="678">
        <f t="shared" si="221"/>
        <v>0.396593064</v>
      </c>
      <c r="AU796" s="678">
        <f t="shared" si="221"/>
        <v>0.40055899464</v>
      </c>
      <c r="AV796" s="678">
        <f t="shared" si="221"/>
        <v>0.40456458458639999</v>
      </c>
      <c r="AW796" s="745">
        <f t="shared" si="218"/>
        <v>1.9648230432263998</v>
      </c>
      <c r="AX796" s="854">
        <f t="shared" si="219"/>
        <v>9.1557457745871371</v>
      </c>
      <c r="AY796" s="1090">
        <v>1.1200000000000001</v>
      </c>
      <c r="AZ796" s="964">
        <v>6.08</v>
      </c>
      <c r="BA796" s="964">
        <v>-37.21</v>
      </c>
      <c r="BB796" s="964">
        <v>-11.12</v>
      </c>
      <c r="BC796" s="964">
        <v>-27.04</v>
      </c>
      <c r="BE796" s="701">
        <v>2014</v>
      </c>
      <c r="BF796" s="986" t="e">
        <f>#VALUE!</f>
        <v>#VALUE!</v>
      </c>
      <c r="BG796" s="972">
        <v>0.89999999999999991</v>
      </c>
    </row>
    <row r="797" spans="1:59" ht="11.25" customHeight="1" x14ac:dyDescent="0.2">
      <c r="A797" s="667" t="s">
        <v>4070</v>
      </c>
      <c r="B797" s="651" t="s">
        <v>4071</v>
      </c>
      <c r="C797" s="1080" t="s">
        <v>109</v>
      </c>
      <c r="D797" s="1080" t="s">
        <v>4419</v>
      </c>
      <c r="E797" s="835">
        <v>5</v>
      </c>
      <c r="F797" s="554">
        <v>826</v>
      </c>
      <c r="G797" s="554" t="s">
        <v>107</v>
      </c>
      <c r="H797" s="554" t="s">
        <v>107</v>
      </c>
      <c r="I797" s="966">
        <v>8.85</v>
      </c>
      <c r="J797" s="745">
        <f t="shared" si="207"/>
        <v>3.1638418079096051</v>
      </c>
      <c r="K797" s="968">
        <v>7.0000000000000007E-2</v>
      </c>
      <c r="L797" s="679">
        <v>4</v>
      </c>
      <c r="M797" s="736">
        <f t="shared" si="208"/>
        <v>0.28000000000000003</v>
      </c>
      <c r="N797" s="644" t="s">
        <v>978</v>
      </c>
      <c r="O797" s="838">
        <v>0.06</v>
      </c>
      <c r="P797" s="958">
        <v>43307</v>
      </c>
      <c r="Q797" s="958">
        <v>43322</v>
      </c>
      <c r="R797" s="736">
        <f t="shared" si="209"/>
        <v>16.666666666666682</v>
      </c>
      <c r="S797" s="802">
        <f>IF(INDEX(Historical!$D$7:$D$1452,MATCH(B797,Historical!$B$7:$B$1452,0))=0,"n/a",(INDEX(Historical!$C$7:$C$1452,MATCH(B797,Historical!$B$7:$B$1452,0))/INDEX(Historical!$D$7:$D$1452,MATCH(B797,Historical!$B$7:$B$1452,0))-1)*100)</f>
        <v>27.272727272727295</v>
      </c>
      <c r="T797" s="802">
        <f>IF(INDEX(Historical!$F$7:$F$1452,MATCH(B797,Historical!$B$7:$B$1452,0))=0,"n/a",((INDEX(Historical!$C$7:$C$1452,MATCH(B797,Historical!$B$7:$B$1452,0))/INDEX(Historical!$F$7:$F$1452,MATCH(B797,Historical!$B$7:$B$1452,0)))^(1/3)-1)*100)</f>
        <v>91.293118277238918</v>
      </c>
      <c r="U797" s="802" t="str">
        <f>IF(INDEX(Historical!$I$7:$I$1452,MATCH(B797,Historical!$B$7:$B$1452,0))=0,"n/a",((INDEX(Historical!$C$7:$C$1452,MATCH(B797,Historical!$B$7:$B$1452,0))/INDEX(Historical!$I$7:$I$1452,MATCH(B797,Historical!$B$7:$B$1452,0)))^(1/5)-1)*100)</f>
        <v>n/a</v>
      </c>
      <c r="V797" s="802">
        <f>IF(INDEX(Historical!$O$7:$O$1452,MATCH(B797,Historical!$B$7:$B$1452,0))=0,"n/a",((INDEX(Historical!$C$7:$C$1452,MATCH(B797,Historical!$B$7:$B$1452,0))/INDEX(Historical!$O$7:$O$1452,MATCH(B797,Historical!$B$7:$B$1452,0)))^(1/10)-1)*100)</f>
        <v>-9.5029455215303376</v>
      </c>
      <c r="W797" s="803" t="str">
        <f t="shared" si="210"/>
        <v>n/a</v>
      </c>
      <c r="X797" s="804" t="str">
        <f t="shared" si="211"/>
        <v>n/a</v>
      </c>
      <c r="Y797" s="759" t="s">
        <v>4072</v>
      </c>
      <c r="Z797" s="745">
        <f t="shared" si="212"/>
        <v>41.791044776119406</v>
      </c>
      <c r="AA797" s="678">
        <f t="shared" si="213"/>
        <v>13.208955223880595</v>
      </c>
      <c r="AB797" s="679">
        <v>12</v>
      </c>
      <c r="AC797" s="959">
        <v>0.67</v>
      </c>
      <c r="AD797" s="959" t="s">
        <v>138</v>
      </c>
      <c r="AE797" s="959">
        <v>4.2300000000000004</v>
      </c>
      <c r="AF797" s="959">
        <v>1.44</v>
      </c>
      <c r="AG797" s="959">
        <v>10.7</v>
      </c>
      <c r="AH797" s="959">
        <v>17.8</v>
      </c>
      <c r="AI797" s="959">
        <v>7.68</v>
      </c>
      <c r="AJ797" s="959">
        <v>22.400000000000002</v>
      </c>
      <c r="AK797" s="959" t="s">
        <v>138</v>
      </c>
      <c r="AL797" s="969">
        <v>445.33</v>
      </c>
      <c r="AM797" s="964">
        <v>1.2</v>
      </c>
      <c r="AN797" s="959">
        <v>0</v>
      </c>
      <c r="AO797" s="845" t="str">
        <f t="shared" si="214"/>
        <v>n/a</v>
      </c>
      <c r="AP797" s="846" t="str">
        <f t="shared" si="215"/>
        <v>n/a</v>
      </c>
      <c r="AQ797" s="680">
        <f t="shared" si="216"/>
        <v>-8.0558248539714157</v>
      </c>
      <c r="AR797" s="745">
        <f>INDEX(Historical!$C$7:$C$1452,MATCH(B797,Historical!$B$7:$B$1452,0))*IF(AH797="n/a",1.03,IF(AH797&lt;0,1.01,IF(AH797&gt;10,1.1,(1+AH797/100))))</f>
        <v>0.15400000000000003</v>
      </c>
      <c r="AS797" s="678">
        <f t="shared" si="217"/>
        <v>0.16582720000000004</v>
      </c>
      <c r="AT797" s="678">
        <f t="shared" si="221"/>
        <v>0.17080201600000003</v>
      </c>
      <c r="AU797" s="678">
        <f t="shared" si="221"/>
        <v>0.17592607648000003</v>
      </c>
      <c r="AV797" s="678">
        <f t="shared" si="221"/>
        <v>0.18120385877440004</v>
      </c>
      <c r="AW797" s="745">
        <f t="shared" si="218"/>
        <v>0.84775915125440016</v>
      </c>
      <c r="AX797" s="854">
        <f t="shared" si="219"/>
        <v>9.5791994492022621</v>
      </c>
      <c r="AY797" s="1090">
        <v>0.62</v>
      </c>
      <c r="AZ797" s="964">
        <v>4.24</v>
      </c>
      <c r="BA797" s="964">
        <v>-26.13</v>
      </c>
      <c r="BB797" s="964">
        <v>-3.29</v>
      </c>
      <c r="BC797" s="964">
        <v>-12.120000000000001</v>
      </c>
      <c r="BE797" s="701">
        <v>2014</v>
      </c>
      <c r="BF797" s="986" t="e">
        <f>#VALUE!</f>
        <v>#VALUE!</v>
      </c>
      <c r="BG797" s="972">
        <v>1.2</v>
      </c>
    </row>
    <row r="798" spans="1:59" ht="11.25" customHeight="1" x14ac:dyDescent="0.2">
      <c r="A798" s="645" t="s">
        <v>1767</v>
      </c>
      <c r="B798" s="651" t="s">
        <v>1768</v>
      </c>
      <c r="C798" s="1080" t="s">
        <v>109</v>
      </c>
      <c r="D798" s="1080" t="s">
        <v>119</v>
      </c>
      <c r="E798" s="835">
        <v>6</v>
      </c>
      <c r="F798" s="554">
        <v>723</v>
      </c>
      <c r="G798" s="554" t="s">
        <v>107</v>
      </c>
      <c r="H798" s="554" t="s">
        <v>107</v>
      </c>
      <c r="I798" s="966">
        <v>55.45</v>
      </c>
      <c r="J798" s="745">
        <f t="shared" si="207"/>
        <v>2.2362488728584307</v>
      </c>
      <c r="K798" s="968">
        <v>0.31</v>
      </c>
      <c r="L798" s="679">
        <v>4</v>
      </c>
      <c r="M798" s="736">
        <f t="shared" si="208"/>
        <v>1.24</v>
      </c>
      <c r="N798" s="644" t="s">
        <v>150</v>
      </c>
      <c r="O798" s="838">
        <v>0.28000000000000003</v>
      </c>
      <c r="P798" s="958">
        <v>43251</v>
      </c>
      <c r="Q798" s="958">
        <v>43266</v>
      </c>
      <c r="R798" s="736">
        <f t="shared" si="209"/>
        <v>10.714285714285703</v>
      </c>
      <c r="S798" s="802">
        <f>IF(INDEX(Historical!$D$7:$D$1452,MATCH(B798,Historical!$B$7:$B$1452,0))=0,"n/a",(INDEX(Historical!$C$7:$C$1452,MATCH(B798,Historical!$B$7:$B$1452,0))/INDEX(Historical!$D$7:$D$1452,MATCH(B798,Historical!$B$7:$B$1452,0))-1)*100)</f>
        <v>12.371134020618557</v>
      </c>
      <c r="T798" s="802">
        <f>IF(INDEX(Historical!$F$7:$F$1452,MATCH(B798,Historical!$B$7:$B$1452,0))=0,"n/a",((INDEX(Historical!$C$7:$C$1452,MATCH(B798,Historical!$B$7:$B$1452,0))/INDEX(Historical!$F$7:$F$1452,MATCH(B798,Historical!$B$7:$B$1452,0)))^(1/3)-1)*100)</f>
        <v>11.800556442686339</v>
      </c>
      <c r="U798" s="802">
        <f>IF(INDEX(Historical!$I$7:$I$1452,MATCH(B798,Historical!$B$7:$B$1452,0))=0,"n/a",((INDEX(Historical!$C$7:$C$1452,MATCH(B798,Historical!$B$7:$B$1452,0))/INDEX(Historical!$I$7:$I$1452,MATCH(B798,Historical!$B$7:$B$1452,0)))^(1/5)-1)*100)</f>
        <v>12.682130458796269</v>
      </c>
      <c r="V798" s="802">
        <f>IF(INDEX(Historical!$O$7:$O$1452,MATCH(B798,Historical!$B$7:$B$1452,0))=0,"n/a",((INDEX(Historical!$C$7:$C$1452,MATCH(B798,Historical!$B$7:$B$1452,0))/INDEX(Historical!$O$7:$O$1452,MATCH(B798,Historical!$B$7:$B$1452,0)))^(1/10)-1)*100)</f>
        <v>6.9826500378962209</v>
      </c>
      <c r="W798" s="803">
        <f t="shared" si="210"/>
        <v>1.8162345799900959</v>
      </c>
      <c r="X798" s="804" t="str">
        <f t="shared" si="211"/>
        <v>n/a</v>
      </c>
      <c r="Y798" s="759"/>
      <c r="Z798" s="745">
        <f t="shared" si="212"/>
        <v>59.047619047619051</v>
      </c>
      <c r="AA798" s="678">
        <f t="shared" si="213"/>
        <v>26.404761904761905</v>
      </c>
      <c r="AB798" s="679">
        <v>12</v>
      </c>
      <c r="AC798" s="959">
        <v>2.1</v>
      </c>
      <c r="AD798" s="959">
        <v>2.64</v>
      </c>
      <c r="AE798" s="959">
        <v>1.29</v>
      </c>
      <c r="AF798" s="959">
        <v>1.57</v>
      </c>
      <c r="AG798" s="959">
        <v>10.9</v>
      </c>
      <c r="AH798" s="959">
        <v>-52.900000000000006</v>
      </c>
      <c r="AI798" s="959">
        <v>26.029999999999998</v>
      </c>
      <c r="AJ798" s="959">
        <v>-10.7</v>
      </c>
      <c r="AK798" s="959">
        <v>10</v>
      </c>
      <c r="AL798" s="969">
        <v>1410</v>
      </c>
      <c r="AM798" s="964">
        <v>0.2</v>
      </c>
      <c r="AN798" s="959">
        <v>0</v>
      </c>
      <c r="AO798" s="845">
        <f t="shared" si="214"/>
        <v>-11.486382573107205</v>
      </c>
      <c r="AP798" s="846">
        <f t="shared" si="215"/>
        <v>14.9183793316547</v>
      </c>
      <c r="AQ798" s="680">
        <f t="shared" si="216"/>
        <v>35.737452770619235</v>
      </c>
      <c r="AR798" s="745">
        <f>INDEX(Historical!$C$7:$C$1452,MATCH(B798,Historical!$B$7:$B$1452,0))*IF(AH798="n/a",1.03,IF(AH798&lt;0,1.01,IF(AH798&gt;10,1.1,(1+AH798/100))))</f>
        <v>1.1009</v>
      </c>
      <c r="AS798" s="678">
        <f t="shared" si="217"/>
        <v>1.21099</v>
      </c>
      <c r="AT798" s="678">
        <f t="shared" si="221"/>
        <v>1.3320890000000001</v>
      </c>
      <c r="AU798" s="678">
        <f t="shared" si="221"/>
        <v>1.4652979000000002</v>
      </c>
      <c r="AV798" s="678">
        <f t="shared" si="221"/>
        <v>1.6118276900000004</v>
      </c>
      <c r="AW798" s="745">
        <f t="shared" si="218"/>
        <v>6.7211045900000004</v>
      </c>
      <c r="AX798" s="854">
        <f t="shared" si="219"/>
        <v>12.121018196573489</v>
      </c>
      <c r="AY798" s="1090">
        <v>0.31</v>
      </c>
      <c r="AZ798" s="964">
        <v>49.730000000000004</v>
      </c>
      <c r="BA798" s="964">
        <v>-5.26</v>
      </c>
      <c r="BB798" s="964">
        <v>6.5299999999999994</v>
      </c>
      <c r="BC798" s="964">
        <v>9.2299999999999986</v>
      </c>
      <c r="BE798" s="701">
        <v>2013</v>
      </c>
      <c r="BF798" s="986" t="e">
        <f>#VALUE!</f>
        <v>#VALUE!</v>
      </c>
      <c r="BG798" s="972">
        <v>3.2</v>
      </c>
    </row>
    <row r="799" spans="1:59" ht="11.25" customHeight="1" x14ac:dyDescent="0.2">
      <c r="A799" s="566" t="s">
        <v>1769</v>
      </c>
      <c r="B799" s="651" t="s">
        <v>1770</v>
      </c>
      <c r="C799" s="1080" t="s">
        <v>113</v>
      </c>
      <c r="D799" s="1080" t="s">
        <v>4443</v>
      </c>
      <c r="E799" s="835">
        <v>9</v>
      </c>
      <c r="F799" s="554">
        <v>347</v>
      </c>
      <c r="G799" s="554" t="s">
        <v>116</v>
      </c>
      <c r="H799" s="554" t="s">
        <v>116</v>
      </c>
      <c r="I799" s="966">
        <v>97.53</v>
      </c>
      <c r="J799" s="745">
        <f t="shared" si="207"/>
        <v>3.7321849687275712</v>
      </c>
      <c r="K799" s="968">
        <v>0.91</v>
      </c>
      <c r="L799" s="679">
        <v>4</v>
      </c>
      <c r="M799" s="736">
        <f t="shared" si="208"/>
        <v>3.64</v>
      </c>
      <c r="N799" s="644" t="s">
        <v>432</v>
      </c>
      <c r="O799" s="838">
        <v>0.83</v>
      </c>
      <c r="P799" s="695">
        <v>43150</v>
      </c>
      <c r="Q799" s="695">
        <v>43166</v>
      </c>
      <c r="R799" s="736">
        <f t="shared" si="209"/>
        <v>9.6385542168674796</v>
      </c>
      <c r="S799" s="802">
        <f>IF(INDEX(Historical!$D$7:$D$1452,MATCH(B799,Historical!$B$7:$B$1452,0))=0,"n/a",(INDEX(Historical!$C$7:$C$1452,MATCH(B799,Historical!$B$7:$B$1452,0))/INDEX(Historical!$D$7:$D$1452,MATCH(B799,Historical!$B$7:$B$1452,0))-1)*100)</f>
        <v>6.4102564102564097</v>
      </c>
      <c r="T799" s="802">
        <f>IF(INDEX(Historical!$F$7:$F$1452,MATCH(B799,Historical!$B$7:$B$1452,0))=0,"n/a",((INDEX(Historical!$C$7:$C$1452,MATCH(B799,Historical!$B$7:$B$1452,0))/INDEX(Historical!$F$7:$F$1452,MATCH(B799,Historical!$B$7:$B$1452,0)))^(1/3)-1)*100)</f>
        <v>7.3992124081007526</v>
      </c>
      <c r="U799" s="802">
        <f>IF(INDEX(Historical!$I$7:$I$1452,MATCH(B799,Historical!$B$7:$B$1452,0))=0,"n/a",((INDEX(Historical!$C$7:$C$1452,MATCH(B799,Historical!$B$7:$B$1452,0))/INDEX(Historical!$I$7:$I$1452,MATCH(B799,Historical!$B$7:$B$1452,0)))^(1/5)-1)*100)</f>
        <v>7.8054327723966255</v>
      </c>
      <c r="V799" s="802">
        <f>IF(INDEX(Historical!$O$7:$O$1452,MATCH(B799,Historical!$B$7:$B$1452,0))=0,"n/a",((INDEX(Historical!$C$7:$C$1452,MATCH(B799,Historical!$B$7:$B$1452,0))/INDEX(Historical!$O$7:$O$1452,MATCH(B799,Historical!$B$7:$B$1452,0)))^(1/10)-1)*100)</f>
        <v>7.049065447272862</v>
      </c>
      <c r="W799" s="803">
        <f t="shared" si="210"/>
        <v>1.107300369216516</v>
      </c>
      <c r="X799" s="804">
        <f t="shared" si="211"/>
        <v>0.1738403735500362</v>
      </c>
      <c r="Y799" s="759"/>
      <c r="Z799" s="745">
        <f t="shared" si="212"/>
        <v>61.073825503355707</v>
      </c>
      <c r="AA799" s="678">
        <f t="shared" si="213"/>
        <v>16.364093959731544</v>
      </c>
      <c r="AB799" s="679">
        <v>12</v>
      </c>
      <c r="AC799" s="959">
        <v>5.96</v>
      </c>
      <c r="AD799" s="959">
        <v>1.41</v>
      </c>
      <c r="AE799" s="959">
        <v>1.23</v>
      </c>
      <c r="AF799" s="959">
        <v>27.24</v>
      </c>
      <c r="AG799" s="961">
        <v>280.39999999999998</v>
      </c>
      <c r="AH799" s="959">
        <v>37.4</v>
      </c>
      <c r="AI799" s="959">
        <v>8.0299999999999994</v>
      </c>
      <c r="AJ799" s="959">
        <v>44.9</v>
      </c>
      <c r="AK799" s="959">
        <v>11.59</v>
      </c>
      <c r="AL799" s="969">
        <v>87170</v>
      </c>
      <c r="AM799" s="965" t="s">
        <v>138</v>
      </c>
      <c r="AN799" s="961">
        <v>7.52</v>
      </c>
      <c r="AO799" s="845">
        <f t="shared" si="214"/>
        <v>-4.8264762186073469</v>
      </c>
      <c r="AP799" s="846">
        <f t="shared" si="215"/>
        <v>11.537617741124198</v>
      </c>
      <c r="AQ799" s="680">
        <f t="shared" si="216"/>
        <v>345.10069745225434</v>
      </c>
      <c r="AR799" s="745">
        <f>INDEX(Historical!$C$7:$C$1452,MATCH(B799,Historical!$B$7:$B$1452,0))*IF(AH799="n/a",1.03,IF(AH799&lt;0,1.01,IF(AH799&gt;10,1.1,(1+AH799/100))))</f>
        <v>3.6520000000000001</v>
      </c>
      <c r="AS799" s="678">
        <f t="shared" si="217"/>
        <v>3.9452556000000003</v>
      </c>
      <c r="AT799" s="678">
        <f t="shared" si="221"/>
        <v>4.3397811600000002</v>
      </c>
      <c r="AU799" s="678">
        <f t="shared" si="221"/>
        <v>4.7737592760000007</v>
      </c>
      <c r="AV799" s="678">
        <f t="shared" si="221"/>
        <v>5.2511352036000014</v>
      </c>
      <c r="AW799" s="745">
        <f t="shared" si="218"/>
        <v>21.961931239600002</v>
      </c>
      <c r="AX799" s="854">
        <f t="shared" si="219"/>
        <v>22.518129026555933</v>
      </c>
      <c r="AY799" s="1090">
        <v>1.21</v>
      </c>
      <c r="AZ799" s="964">
        <v>8.5</v>
      </c>
      <c r="BA799" s="964">
        <v>-28.04</v>
      </c>
      <c r="BB799" s="964">
        <v>-8.5</v>
      </c>
      <c r="BC799" s="964">
        <v>-13.309999999999999</v>
      </c>
      <c r="BE799" s="701">
        <v>2010</v>
      </c>
      <c r="BF799" s="986" t="e">
        <f>#VALUE!</f>
        <v>#VALUE!</v>
      </c>
      <c r="BG799" s="972">
        <v>12</v>
      </c>
    </row>
    <row r="800" spans="1:59" ht="11.25" customHeight="1" x14ac:dyDescent="0.2">
      <c r="A800" s="566" t="s">
        <v>842</v>
      </c>
      <c r="B800" s="651" t="s">
        <v>843</v>
      </c>
      <c r="C800" s="1080" t="s">
        <v>113</v>
      </c>
      <c r="D800" s="1080" t="s">
        <v>4433</v>
      </c>
      <c r="E800" s="835">
        <v>25</v>
      </c>
      <c r="F800" s="554">
        <v>129</v>
      </c>
      <c r="G800" s="554" t="s">
        <v>116</v>
      </c>
      <c r="H800" s="554" t="s">
        <v>116</v>
      </c>
      <c r="I800" s="959">
        <v>106.48</v>
      </c>
      <c r="J800" s="745">
        <f t="shared" si="207"/>
        <v>2.7610818933132983</v>
      </c>
      <c r="K800" s="974">
        <v>0.73499999999999999</v>
      </c>
      <c r="L800" s="679">
        <v>4</v>
      </c>
      <c r="M800" s="736">
        <f t="shared" si="208"/>
        <v>2.94</v>
      </c>
      <c r="N800" s="644" t="s">
        <v>298</v>
      </c>
      <c r="O800" s="839">
        <v>0.7</v>
      </c>
      <c r="P800" s="958">
        <v>43419</v>
      </c>
      <c r="Q800" s="958">
        <v>43444</v>
      </c>
      <c r="R800" s="736">
        <f t="shared" si="209"/>
        <v>5.0000000000000044</v>
      </c>
      <c r="S800" s="802">
        <f>IF(INDEX(Historical!$D$7:$D$1452,MATCH(B800,Historical!$B$7:$B$1452,0))=0,"n/a",(INDEX(Historical!$C$7:$C$1452,MATCH(B800,Historical!$B$7:$B$1452,0))/INDEX(Historical!$D$7:$D$1452,MATCH(B800,Historical!$B$7:$B$1452,0))-1)*100)</f>
        <v>3.8167938931297662</v>
      </c>
      <c r="T800" s="802">
        <f>IF(INDEX(Historical!$F$7:$F$1452,MATCH(B800,Historical!$B$7:$B$1452,0))=0,"n/a",((INDEX(Historical!$C$7:$C$1452,MATCH(B800,Historical!$B$7:$B$1452,0))/INDEX(Historical!$F$7:$F$1452,MATCH(B800,Historical!$B$7:$B$1452,0)))^(1/3)-1)*100)</f>
        <v>4.8461047966767312</v>
      </c>
      <c r="U800" s="802">
        <f>IF(INDEX(Historical!$I$7:$I$1452,MATCH(B800,Historical!$B$7:$B$1452,0))=0,"n/a",((INDEX(Historical!$C$7:$C$1452,MATCH(B800,Historical!$B$7:$B$1452,0))/INDEX(Historical!$I$7:$I$1452,MATCH(B800,Historical!$B$7:$B$1452,0)))^(1/5)-1)*100)</f>
        <v>6.0265361096271342</v>
      </c>
      <c r="V800" s="802">
        <f>IF(INDEX(Historical!$O$7:$O$1452,MATCH(B800,Historical!$B$7:$B$1452,0))=0,"n/a",((INDEX(Historical!$C$7:$C$1452,MATCH(B800,Historical!$B$7:$B$1452,0))/INDEX(Historical!$O$7:$O$1452,MATCH(B800,Historical!$B$7:$B$1452,0)))^(1/10)-1)*100)</f>
        <v>8.990113881546602</v>
      </c>
      <c r="W800" s="803">
        <f t="shared" si="210"/>
        <v>0.67035147596933076</v>
      </c>
      <c r="X800" s="804">
        <f t="shared" si="211"/>
        <v>1.4348895499112224</v>
      </c>
      <c r="Y800" s="759"/>
      <c r="Z800" s="745">
        <f t="shared" si="212"/>
        <v>41.11888111888112</v>
      </c>
      <c r="AA800" s="678">
        <f t="shared" si="213"/>
        <v>14.892307692307693</v>
      </c>
      <c r="AB800" s="679">
        <v>12</v>
      </c>
      <c r="AC800" s="959">
        <v>7.15</v>
      </c>
      <c r="AD800" s="959">
        <v>1.73</v>
      </c>
      <c r="AE800" s="959">
        <v>1.49</v>
      </c>
      <c r="AF800" s="959">
        <v>2.62</v>
      </c>
      <c r="AG800" s="959">
        <v>16.100000000000001</v>
      </c>
      <c r="AH800" s="959">
        <v>7.0000000000000009</v>
      </c>
      <c r="AI800" s="959">
        <v>8.1100000000000012</v>
      </c>
      <c r="AJ800" s="959">
        <v>4.2</v>
      </c>
      <c r="AK800" s="959">
        <v>8.6</v>
      </c>
      <c r="AL800" s="969">
        <v>95640</v>
      </c>
      <c r="AM800" s="964">
        <v>0.09</v>
      </c>
      <c r="AN800" s="959">
        <v>1.24</v>
      </c>
      <c r="AO800" s="845">
        <f t="shared" si="214"/>
        <v>-6.1046896893672606</v>
      </c>
      <c r="AP800" s="846">
        <f t="shared" si="215"/>
        <v>8.787618002940432</v>
      </c>
      <c r="AQ800" s="680">
        <f t="shared" si="216"/>
        <v>31.686236779949617</v>
      </c>
      <c r="AR800" s="745">
        <f>INDEX(Historical!$C$7:$C$1452,MATCH(B800,Historical!$B$7:$B$1452,0))*IF(AH800="n/a",1.03,IF(AH800&lt;0,1.01,IF(AH800&gt;10,1.1,(1+AH800/100))))</f>
        <v>2.9104000000000001</v>
      </c>
      <c r="AS800" s="678">
        <f t="shared" si="217"/>
        <v>3.14643344</v>
      </c>
      <c r="AT800" s="678">
        <f t="shared" si="221"/>
        <v>3.4170267158400001</v>
      </c>
      <c r="AU800" s="678">
        <f t="shared" si="221"/>
        <v>3.7108910134022404</v>
      </c>
      <c r="AV800" s="678">
        <f t="shared" si="221"/>
        <v>4.0300276405548336</v>
      </c>
      <c r="AW800" s="745">
        <f t="shared" si="218"/>
        <v>17.214778809797075</v>
      </c>
      <c r="AX800" s="854">
        <f t="shared" si="219"/>
        <v>16.167147642559236</v>
      </c>
      <c r="AY800" s="1090">
        <v>1.04</v>
      </c>
      <c r="AZ800" s="964">
        <v>5.9700000000000006</v>
      </c>
      <c r="BA800" s="964">
        <v>-26.13</v>
      </c>
      <c r="BB800" s="964">
        <v>-12.959999999999999</v>
      </c>
      <c r="BC800" s="964">
        <v>-16.5</v>
      </c>
      <c r="BE800" s="701">
        <v>1995</v>
      </c>
      <c r="BF800" s="986" t="e">
        <f>#VALUE!</f>
        <v>#VALUE!</v>
      </c>
      <c r="BG800" s="972">
        <v>4.8</v>
      </c>
    </row>
    <row r="801" spans="1:59" ht="11.25" customHeight="1" x14ac:dyDescent="0.2">
      <c r="A801" s="566" t="s">
        <v>1771</v>
      </c>
      <c r="B801" s="651" t="s">
        <v>1772</v>
      </c>
      <c r="C801" s="1080" t="s">
        <v>155</v>
      </c>
      <c r="D801" s="1080" t="s">
        <v>4409</v>
      </c>
      <c r="E801" s="835">
        <v>9</v>
      </c>
      <c r="F801" s="554">
        <v>377</v>
      </c>
      <c r="G801" s="554" t="s">
        <v>107</v>
      </c>
      <c r="H801" s="554" t="s">
        <v>107</v>
      </c>
      <c r="I801" s="966">
        <v>249.12</v>
      </c>
      <c r="J801" s="745">
        <f t="shared" si="207"/>
        <v>1.4450867052023122</v>
      </c>
      <c r="K801" s="968">
        <v>0.9</v>
      </c>
      <c r="L801" s="679">
        <v>4</v>
      </c>
      <c r="M801" s="736">
        <f t="shared" si="208"/>
        <v>3.6</v>
      </c>
      <c r="N801" s="644" t="s">
        <v>197</v>
      </c>
      <c r="O801" s="838">
        <v>0.75</v>
      </c>
      <c r="P801" s="958">
        <v>43266</v>
      </c>
      <c r="Q801" s="958">
        <v>43277</v>
      </c>
      <c r="R801" s="736">
        <f t="shared" si="209"/>
        <v>20.000000000000004</v>
      </c>
      <c r="S801" s="802">
        <f>IF(INDEX(Historical!$D$7:$D$1452,MATCH(B801,Historical!$B$7:$B$1452,0))=0,"n/a",(INDEX(Historical!$C$7:$C$1452,MATCH(B801,Historical!$B$7:$B$1452,0))/INDEX(Historical!$D$7:$D$1452,MATCH(B801,Historical!$B$7:$B$1452,0))-1)*100)</f>
        <v>21.052631578947366</v>
      </c>
      <c r="T801" s="802">
        <f>IF(INDEX(Historical!$F$7:$F$1452,MATCH(B801,Historical!$B$7:$B$1452,0))=0,"n/a",((INDEX(Historical!$C$7:$C$1452,MATCH(B801,Historical!$B$7:$B$1452,0))/INDEX(Historical!$F$7:$F$1452,MATCH(B801,Historical!$B$7:$B$1452,0)))^(1/3)-1)*100)</f>
        <v>26.956178594242996</v>
      </c>
      <c r="U801" s="802">
        <f>IF(INDEX(Historical!$I$7:$I$1452,MATCH(B801,Historical!$B$7:$B$1452,0))=0,"n/a",((INDEX(Historical!$C$7:$C$1452,MATCH(B801,Historical!$B$7:$B$1452,0))/INDEX(Historical!$I$7:$I$1452,MATCH(B801,Historical!$B$7:$B$1452,0)))^(1/5)-1)*100)</f>
        <v>29.154508906543963</v>
      </c>
      <c r="V801" s="802">
        <f>IF(INDEX(Historical!$O$7:$O$1452,MATCH(B801,Historical!$B$7:$B$1452,0))=0,"n/a",((INDEX(Historical!$C$7:$C$1452,MATCH(B801,Historical!$B$7:$B$1452,0))/INDEX(Historical!$O$7:$O$1452,MATCH(B801,Historical!$B$7:$B$1452,0)))^(1/10)-1)*100)</f>
        <v>57.816228155301097</v>
      </c>
      <c r="W801" s="803">
        <f t="shared" si="210"/>
        <v>0.50426168978425179</v>
      </c>
      <c r="X801" s="804">
        <f t="shared" si="211"/>
        <v>2.3323607125235171</v>
      </c>
      <c r="Y801" s="651"/>
      <c r="Z801" s="745">
        <f t="shared" si="212"/>
        <v>31.222896790980055</v>
      </c>
      <c r="AA801" s="678">
        <f t="shared" si="213"/>
        <v>21.606244579358197</v>
      </c>
      <c r="AB801" s="679">
        <v>12</v>
      </c>
      <c r="AC801" s="959">
        <v>11.53</v>
      </c>
      <c r="AD801" s="959">
        <v>1.37</v>
      </c>
      <c r="AE801" s="959">
        <v>1.1200000000000001</v>
      </c>
      <c r="AF801" s="959">
        <v>4.79</v>
      </c>
      <c r="AG801" s="959">
        <v>26</v>
      </c>
      <c r="AH801" s="959">
        <v>31.1</v>
      </c>
      <c r="AI801" s="959">
        <v>14.16</v>
      </c>
      <c r="AJ801" s="959">
        <v>12.5</v>
      </c>
      <c r="AK801" s="959">
        <v>15.8</v>
      </c>
      <c r="AL801" s="969">
        <v>245220</v>
      </c>
      <c r="AM801" s="964">
        <v>0.6</v>
      </c>
      <c r="AN801" s="959">
        <v>0.67</v>
      </c>
      <c r="AO801" s="845">
        <f t="shared" si="214"/>
        <v>8.9933510323880768</v>
      </c>
      <c r="AP801" s="846">
        <f t="shared" si="215"/>
        <v>30.599595611746274</v>
      </c>
      <c r="AQ801" s="680">
        <f t="shared" si="216"/>
        <v>114.46979744386256</v>
      </c>
      <c r="AR801" s="745">
        <f>INDEX(Historical!$C$7:$C$1452,MATCH(B801,Historical!$B$7:$B$1452,0))*IF(AH801="n/a",1.03,IF(AH801&lt;0,1.01,IF(AH801&gt;10,1.1,(1+AH801/100))))</f>
        <v>3.1625000000000001</v>
      </c>
      <c r="AS801" s="678">
        <f t="shared" si="217"/>
        <v>3.4787500000000002</v>
      </c>
      <c r="AT801" s="678">
        <f t="shared" si="221"/>
        <v>3.8266250000000004</v>
      </c>
      <c r="AU801" s="678">
        <f t="shared" si="221"/>
        <v>4.2092875000000012</v>
      </c>
      <c r="AV801" s="678">
        <f t="shared" si="221"/>
        <v>4.6302162500000019</v>
      </c>
      <c r="AW801" s="745">
        <f t="shared" si="218"/>
        <v>19.307378750000005</v>
      </c>
      <c r="AX801" s="854">
        <f t="shared" si="219"/>
        <v>7.7502323177585124</v>
      </c>
      <c r="AY801" s="1090">
        <v>0.92</v>
      </c>
      <c r="AZ801" s="964">
        <v>19.489999999999998</v>
      </c>
      <c r="BA801" s="964">
        <v>-13.48</v>
      </c>
      <c r="BB801" s="964">
        <v>-5.59</v>
      </c>
      <c r="BC801" s="964">
        <v>-1.49</v>
      </c>
      <c r="BE801" s="701">
        <v>2010</v>
      </c>
      <c r="BF801" s="986" t="e">
        <f>#VALUE!</f>
        <v>#VALUE!</v>
      </c>
      <c r="BG801" s="972">
        <v>8.4</v>
      </c>
    </row>
    <row r="802" spans="1:59" ht="11.25" customHeight="1" x14ac:dyDescent="0.2">
      <c r="A802" s="645" t="s">
        <v>3969</v>
      </c>
      <c r="B802" s="651" t="s">
        <v>3970</v>
      </c>
      <c r="C802" s="1080" t="s">
        <v>109</v>
      </c>
      <c r="D802" s="1080" t="s">
        <v>4427</v>
      </c>
      <c r="E802" s="835">
        <v>6</v>
      </c>
      <c r="F802" s="554">
        <v>728</v>
      </c>
      <c r="G802" s="554" t="s">
        <v>107</v>
      </c>
      <c r="H802" s="554" t="s">
        <v>107</v>
      </c>
      <c r="I802" s="966">
        <v>20.76</v>
      </c>
      <c r="J802" s="745">
        <f t="shared" si="207"/>
        <v>1.3487475915221581</v>
      </c>
      <c r="K802" s="968">
        <v>7.0000000000000007E-2</v>
      </c>
      <c r="L802" s="679">
        <v>4</v>
      </c>
      <c r="M802" s="736">
        <f t="shared" si="208"/>
        <v>0.28000000000000003</v>
      </c>
      <c r="N802" s="644" t="s">
        <v>153</v>
      </c>
      <c r="O802" s="838">
        <v>0.06</v>
      </c>
      <c r="P802" s="958">
        <v>43265</v>
      </c>
      <c r="Q802" s="958">
        <v>43280</v>
      </c>
      <c r="R802" s="736">
        <f t="shared" si="209"/>
        <v>16.666666666666682</v>
      </c>
      <c r="S802" s="802">
        <f>IF(INDEX(Historical!$D$7:$D$1452,MATCH(B802,Historical!$B$7:$B$1452,0))=0,"n/a",(INDEX(Historical!$C$7:$C$1452,MATCH(B802,Historical!$B$7:$B$1452,0))/INDEX(Historical!$D$7:$D$1452,MATCH(B802,Historical!$B$7:$B$1452,0))-1)*100)</f>
        <v>27.777777777777789</v>
      </c>
      <c r="T802" s="802">
        <f>IF(INDEX(Historical!$F$7:$F$1452,MATCH(B802,Historical!$B$7:$B$1452,0))=0,"n/a",((INDEX(Historical!$C$7:$C$1452,MATCH(B802,Historical!$B$7:$B$1452,0))/INDEX(Historical!$F$7:$F$1452,MATCH(B802,Historical!$B$7:$B$1452,0)))^(1/3)-1)*100)</f>
        <v>32.000612179591229</v>
      </c>
      <c r="U802" s="802" t="str">
        <f>IF(INDEX(Historical!$I$7:$I$1452,MATCH(B802,Historical!$B$7:$B$1452,0))=0,"n/a",((INDEX(Historical!$C$7:$C$1452,MATCH(B802,Historical!$B$7:$B$1452,0))/INDEX(Historical!$I$7:$I$1452,MATCH(B802,Historical!$B$7:$B$1452,0)))^(1/5)-1)*100)</f>
        <v>n/a</v>
      </c>
      <c r="V802" s="802">
        <f>IF(INDEX(Historical!$O$7:$O$1452,MATCH(B802,Historical!$B$7:$B$1452,0))=0,"n/a",((INDEX(Historical!$C$7:$C$1452,MATCH(B802,Historical!$B$7:$B$1452,0))/INDEX(Historical!$O$7:$O$1452,MATCH(B802,Historical!$B$7:$B$1452,0)))^(1/10)-1)*100)</f>
        <v>1.4074317838793204</v>
      </c>
      <c r="W802" s="803" t="str">
        <f t="shared" si="210"/>
        <v>n/a</v>
      </c>
      <c r="X802" s="804" t="str">
        <f t="shared" si="211"/>
        <v>n/a</v>
      </c>
      <c r="Y802" s="759"/>
      <c r="Z802" s="745">
        <f t="shared" si="212"/>
        <v>14.973262032085563</v>
      </c>
      <c r="AA802" s="678">
        <f t="shared" si="213"/>
        <v>11.101604278074866</v>
      </c>
      <c r="AB802" s="679">
        <v>12</v>
      </c>
      <c r="AC802" s="959">
        <v>1.87</v>
      </c>
      <c r="AD802" s="959" t="s">
        <v>138</v>
      </c>
      <c r="AE802" s="959">
        <v>3.54</v>
      </c>
      <c r="AF802" s="959">
        <v>1.68</v>
      </c>
      <c r="AG802" s="959">
        <v>14.799999999999999</v>
      </c>
      <c r="AH802" s="959">
        <v>-1.4000000000000001</v>
      </c>
      <c r="AI802" s="959">
        <v>2.8400000000000003</v>
      </c>
      <c r="AJ802" s="959">
        <v>34.599999999999994</v>
      </c>
      <c r="AK802" s="959" t="s">
        <v>138</v>
      </c>
      <c r="AL802" s="969">
        <v>227.53</v>
      </c>
      <c r="AM802" s="964">
        <v>3.3000000000000003</v>
      </c>
      <c r="AN802" s="959">
        <v>0.08</v>
      </c>
      <c r="AO802" s="845" t="str">
        <f t="shared" si="214"/>
        <v>n/a</v>
      </c>
      <c r="AP802" s="846" t="str">
        <f t="shared" si="215"/>
        <v>n/a</v>
      </c>
      <c r="AQ802" s="680">
        <f t="shared" si="216"/>
        <v>-8.9549679501260915</v>
      </c>
      <c r="AR802" s="745">
        <f>INDEX(Historical!$C$7:$C$1452,MATCH(B802,Historical!$B$7:$B$1452,0))*IF(AH802="n/a",1.03,IF(AH802&lt;0,1.01,IF(AH802&gt;10,1.1,(1+AH802/100))))</f>
        <v>0.23230000000000001</v>
      </c>
      <c r="AS802" s="678">
        <f t="shared" si="217"/>
        <v>0.23889732</v>
      </c>
      <c r="AT802" s="678">
        <f t="shared" si="221"/>
        <v>0.24606423960000001</v>
      </c>
      <c r="AU802" s="678">
        <f t="shared" si="221"/>
        <v>0.25344616678800003</v>
      </c>
      <c r="AV802" s="678">
        <f t="shared" si="221"/>
        <v>0.26104955179164002</v>
      </c>
      <c r="AW802" s="745">
        <f t="shared" si="218"/>
        <v>1.2317572781796402</v>
      </c>
      <c r="AX802" s="854">
        <f t="shared" si="219"/>
        <v>5.9333202224452801</v>
      </c>
      <c r="AY802" s="1090">
        <v>0.73</v>
      </c>
      <c r="AZ802" s="964">
        <v>13.819999999999999</v>
      </c>
      <c r="BA802" s="964">
        <v>-18.59</v>
      </c>
      <c r="BB802" s="964">
        <v>-2.5499999999999998</v>
      </c>
      <c r="BC802" s="964">
        <v>-8.52</v>
      </c>
      <c r="BE802" s="701">
        <v>2013</v>
      </c>
      <c r="BF802" s="986" t="e">
        <f>#VALUE!</f>
        <v>#VALUE!</v>
      </c>
      <c r="BG802" s="972">
        <v>1.2</v>
      </c>
    </row>
    <row r="803" spans="1:59" s="882" customFormat="1" ht="11.25" customHeight="1" x14ac:dyDescent="0.2">
      <c r="A803" s="740" t="s">
        <v>375</v>
      </c>
      <c r="B803" s="890" t="s">
        <v>376</v>
      </c>
      <c r="C803" s="1080" t="s">
        <v>129</v>
      </c>
      <c r="D803" s="1080" t="s">
        <v>127</v>
      </c>
      <c r="E803" s="862">
        <v>47</v>
      </c>
      <c r="F803" s="554">
        <v>37</v>
      </c>
      <c r="G803" s="1179" t="s">
        <v>38</v>
      </c>
      <c r="H803" s="1179" t="s">
        <v>38</v>
      </c>
      <c r="I803" s="875">
        <v>54.15</v>
      </c>
      <c r="J803" s="864">
        <f t="shared" si="207"/>
        <v>5.5401662049861491</v>
      </c>
      <c r="K803" s="865">
        <v>0.75</v>
      </c>
      <c r="L803" s="866">
        <v>4</v>
      </c>
      <c r="M803" s="867">
        <f t="shared" si="208"/>
        <v>3</v>
      </c>
      <c r="N803" s="868" t="s">
        <v>245</v>
      </c>
      <c r="O803" s="869">
        <v>0.55000000000000004</v>
      </c>
      <c r="P803" s="870">
        <v>43287</v>
      </c>
      <c r="Q803" s="870">
        <v>43318</v>
      </c>
      <c r="R803" s="867">
        <f t="shared" si="209"/>
        <v>36.363636363636353</v>
      </c>
      <c r="S803" s="802">
        <f>IF(INDEX(Historical!$D$7:$D$1452,MATCH(B803,Historical!$B$7:$B$1452,0))=0,"n/a",(INDEX(Historical!$C$7:$C$1452,MATCH(B803,Historical!$B$7:$B$1452,0))/INDEX(Historical!$D$7:$D$1452,MATCH(B803,Historical!$B$7:$B$1452,0))-1)*100)</f>
        <v>1.8867924528301883</v>
      </c>
      <c r="T803" s="802">
        <f>IF(INDEX(Historical!$F$7:$F$1452,MATCH(B803,Historical!$B$7:$B$1452,0))=0,"n/a",((INDEX(Historical!$C$7:$C$1452,MATCH(B803,Historical!$B$7:$B$1452,0))/INDEX(Historical!$F$7:$F$1452,MATCH(B803,Historical!$B$7:$B$1452,0)))^(1/3)-1)*100)</f>
        <v>1.9235467531193207</v>
      </c>
      <c r="U803" s="802">
        <f>IF(INDEX(Historical!$I$7:$I$1452,MATCH(B803,Historical!$B$7:$B$1452,0))=0,"n/a",((INDEX(Historical!$C$7:$C$1452,MATCH(B803,Historical!$B$7:$B$1452,0))/INDEX(Historical!$I$7:$I$1452,MATCH(B803,Historical!$B$7:$B$1452,0)))^(1/5)-1)*100)</f>
        <v>1.962279460665517</v>
      </c>
      <c r="V803" s="802">
        <f>IF(INDEX(Historical!$O$7:$O$1452,MATCH(B803,Historical!$B$7:$B$1452,0))=0,"n/a",((INDEX(Historical!$C$7:$C$1452,MATCH(B803,Historical!$B$7:$B$1452,0))/INDEX(Historical!$O$7:$O$1452,MATCH(B803,Historical!$B$7:$B$1452,0)))^(1/10)-1)*100)</f>
        <v>2.0690583919849903</v>
      </c>
      <c r="W803" s="871">
        <f t="shared" si="210"/>
        <v>0.94839249982837215</v>
      </c>
      <c r="X803" s="872" t="str">
        <f t="shared" si="211"/>
        <v>n/a</v>
      </c>
      <c r="Y803" s="883" t="s">
        <v>4072</v>
      </c>
      <c r="Z803" s="864">
        <f t="shared" si="212"/>
        <v>72.115384615384613</v>
      </c>
      <c r="AA803" s="874">
        <f t="shared" si="213"/>
        <v>13.016826923076922</v>
      </c>
      <c r="AB803" s="866">
        <v>3</v>
      </c>
      <c r="AC803" s="875">
        <v>4.16</v>
      </c>
      <c r="AD803" s="875" t="s">
        <v>138</v>
      </c>
      <c r="AE803" s="875">
        <v>0.64</v>
      </c>
      <c r="AF803" s="875">
        <v>1.02</v>
      </c>
      <c r="AG803" s="875">
        <v>9.1</v>
      </c>
      <c r="AH803" s="875">
        <v>304.39999999999998</v>
      </c>
      <c r="AI803" s="875" t="s">
        <v>138</v>
      </c>
      <c r="AJ803" s="875">
        <v>-5.3</v>
      </c>
      <c r="AK803" s="875" t="s">
        <v>138</v>
      </c>
      <c r="AL803" s="876">
        <v>1390</v>
      </c>
      <c r="AM803" s="877">
        <v>1.5</v>
      </c>
      <c r="AN803" s="875">
        <v>0.39</v>
      </c>
      <c r="AO803" s="878">
        <f t="shared" si="214"/>
        <v>-5.5143812574252555</v>
      </c>
      <c r="AP803" s="879">
        <f t="shared" si="215"/>
        <v>7.502445665651666</v>
      </c>
      <c r="AQ803" s="880">
        <f t="shared" si="216"/>
        <v>-23.1822836940492</v>
      </c>
      <c r="AR803" s="745">
        <f>INDEX(Historical!$C$7:$C$1452,MATCH(B803,Historical!$B$7:$B$1452,0))*IF(AH803="n/a",1.03,IF(AH803&lt;0,1.01,IF(AH803&gt;10,1.1,(1+AH803/100))))</f>
        <v>2.3760000000000003</v>
      </c>
      <c r="AS803" s="874">
        <f t="shared" si="217"/>
        <v>2.4472800000000006</v>
      </c>
      <c r="AT803" s="874">
        <f t="shared" si="221"/>
        <v>2.5206984000000006</v>
      </c>
      <c r="AU803" s="874">
        <f t="shared" si="221"/>
        <v>2.5963193520000005</v>
      </c>
      <c r="AV803" s="874">
        <f t="shared" si="221"/>
        <v>2.6742089325600005</v>
      </c>
      <c r="AW803" s="864">
        <f t="shared" si="218"/>
        <v>12.614506684560002</v>
      </c>
      <c r="AX803" s="881">
        <f t="shared" si="219"/>
        <v>23.29548787545707</v>
      </c>
      <c r="AY803" s="1091">
        <v>0.81</v>
      </c>
      <c r="AZ803" s="877">
        <v>17.849999999999998</v>
      </c>
      <c r="BA803" s="877">
        <v>-29.659999999999997</v>
      </c>
      <c r="BB803" s="877">
        <v>-15.920000000000002</v>
      </c>
      <c r="BC803" s="877">
        <v>-10.38</v>
      </c>
      <c r="BD803" s="1007"/>
      <c r="BE803" s="701">
        <v>1972</v>
      </c>
      <c r="BF803" s="986" t="e">
        <f>#VALUE!</f>
        <v>#VALUE!</v>
      </c>
      <c r="BG803" s="938">
        <v>5.5</v>
      </c>
    </row>
    <row r="804" spans="1:59" ht="11.25" customHeight="1" x14ac:dyDescent="0.2">
      <c r="A804" s="566" t="s">
        <v>1773</v>
      </c>
      <c r="B804" s="651" t="s">
        <v>1774</v>
      </c>
      <c r="C804" s="1080" t="s">
        <v>113</v>
      </c>
      <c r="D804" s="1080" t="s">
        <v>1235</v>
      </c>
      <c r="E804" s="835">
        <v>6</v>
      </c>
      <c r="F804" s="554">
        <v>724</v>
      </c>
      <c r="G804" s="554" t="s">
        <v>107</v>
      </c>
      <c r="H804" s="554" t="s">
        <v>107</v>
      </c>
      <c r="I804" s="966">
        <v>25.96</v>
      </c>
      <c r="J804" s="745">
        <f t="shared" si="207"/>
        <v>1.3867488443759628</v>
      </c>
      <c r="K804" s="968">
        <v>0.18</v>
      </c>
      <c r="L804" s="679">
        <v>2</v>
      </c>
      <c r="M804" s="736">
        <f t="shared" si="208"/>
        <v>0.36</v>
      </c>
      <c r="N804" s="644" t="s">
        <v>150</v>
      </c>
      <c r="O804" s="838">
        <v>0.17</v>
      </c>
      <c r="P804" s="958">
        <v>43251</v>
      </c>
      <c r="Q804" s="958">
        <v>43266</v>
      </c>
      <c r="R804" s="736">
        <f t="shared" si="209"/>
        <v>5.8823529411764595</v>
      </c>
      <c r="S804" s="802">
        <f>IF(INDEX(Historical!$D$7:$D$1452,MATCH(B804,Historical!$B$7:$B$1452,0))=0,"n/a",(INDEX(Historical!$C$7:$C$1452,MATCH(B804,Historical!$B$7:$B$1452,0))/INDEX(Historical!$D$7:$D$1452,MATCH(B804,Historical!$B$7:$B$1452,0))-1)*100)</f>
        <v>10.344827586206918</v>
      </c>
      <c r="T804" s="802">
        <f>IF(INDEX(Historical!$F$7:$F$1452,MATCH(B804,Historical!$B$7:$B$1452,0))=0,"n/a",((INDEX(Historical!$C$7:$C$1452,MATCH(B804,Historical!$B$7:$B$1452,0))/INDEX(Historical!$F$7:$F$1452,MATCH(B804,Historical!$B$7:$B$1452,0)))^(1/3)-1)*100)</f>
        <v>16.318055297195457</v>
      </c>
      <c r="U804" s="802">
        <f>IF(INDEX(Historical!$I$7:$I$1452,MATCH(B804,Historical!$B$7:$B$1452,0))=0,"n/a",((INDEX(Historical!$C$7:$C$1452,MATCH(B804,Historical!$B$7:$B$1452,0))/INDEX(Historical!$I$7:$I$1452,MATCH(B804,Historical!$B$7:$B$1452,0)))^(1/5)-1)*100)</f>
        <v>19.13578981670916</v>
      </c>
      <c r="V804" s="802">
        <f>IF(INDEX(Historical!$O$7:$O$1452,MATCH(B804,Historical!$B$7:$B$1452,0))=0,"n/a",((INDEX(Historical!$C$7:$C$1452,MATCH(B804,Historical!$B$7:$B$1452,0))/INDEX(Historical!$O$7:$O$1452,MATCH(B804,Historical!$B$7:$B$1452,0)))^(1/10)-1)*100)</f>
        <v>23.639528231960625</v>
      </c>
      <c r="W804" s="803">
        <f t="shared" si="210"/>
        <v>0.8094827286289743</v>
      </c>
      <c r="X804" s="804">
        <f t="shared" si="211"/>
        <v>0.48691577141753584</v>
      </c>
      <c r="Y804" s="967"/>
      <c r="Z804" s="745">
        <f t="shared" si="212"/>
        <v>18.75</v>
      </c>
      <c r="AA804" s="678">
        <f t="shared" si="213"/>
        <v>13.520833333333334</v>
      </c>
      <c r="AB804" s="679">
        <v>12</v>
      </c>
      <c r="AC804" s="959">
        <v>1.92</v>
      </c>
      <c r="AD804" s="959">
        <v>1.18</v>
      </c>
      <c r="AE804" s="959">
        <v>0.38</v>
      </c>
      <c r="AF804" s="959">
        <v>1.49</v>
      </c>
      <c r="AG804" s="959">
        <v>13.600000000000001</v>
      </c>
      <c r="AH804" s="959">
        <v>27.800000000000004</v>
      </c>
      <c r="AI804" s="959">
        <v>17</v>
      </c>
      <c r="AJ804" s="959">
        <v>39.300000000000004</v>
      </c>
      <c r="AK804" s="959">
        <v>11.5</v>
      </c>
      <c r="AL804" s="969">
        <v>1700</v>
      </c>
      <c r="AM804" s="964">
        <v>0.8</v>
      </c>
      <c r="AN804" s="959">
        <v>0.2</v>
      </c>
      <c r="AO804" s="845">
        <f t="shared" si="214"/>
        <v>7.0017053277517878</v>
      </c>
      <c r="AP804" s="846">
        <f t="shared" si="215"/>
        <v>20.522538661085122</v>
      </c>
      <c r="AQ804" s="680">
        <f t="shared" si="216"/>
        <v>-5.3754984356784163</v>
      </c>
      <c r="AR804" s="745">
        <f>INDEX(Historical!$C$7:$C$1452,MATCH(B804,Historical!$B$7:$B$1452,0))*IF(AH804="n/a",1.03,IF(AH804&lt;0,1.01,IF(AH804&gt;10,1.1,(1+AH804/100))))</f>
        <v>0.35200000000000004</v>
      </c>
      <c r="AS804" s="678">
        <f t="shared" si="217"/>
        <v>0.38720000000000004</v>
      </c>
      <c r="AT804" s="678">
        <f t="shared" si="221"/>
        <v>0.42592000000000008</v>
      </c>
      <c r="AU804" s="678">
        <f t="shared" si="221"/>
        <v>0.4685120000000001</v>
      </c>
      <c r="AV804" s="678">
        <f t="shared" si="221"/>
        <v>0.51536320000000013</v>
      </c>
      <c r="AW804" s="745">
        <f t="shared" si="218"/>
        <v>2.1489952000000003</v>
      </c>
      <c r="AX804" s="854">
        <f t="shared" si="219"/>
        <v>8.2781016949152555</v>
      </c>
      <c r="AY804" s="1090">
        <v>1.51</v>
      </c>
      <c r="AZ804" s="964">
        <v>7.5399999999999991</v>
      </c>
      <c r="BA804" s="964">
        <v>-34.130000000000003</v>
      </c>
      <c r="BB804" s="964">
        <v>-5.7799999999999994</v>
      </c>
      <c r="BC804" s="964">
        <v>-22.64</v>
      </c>
      <c r="BE804" s="701">
        <v>2013</v>
      </c>
      <c r="BF804" s="986" t="e">
        <f>#VALUE!</f>
        <v>#VALUE!</v>
      </c>
      <c r="BG804" s="972">
        <v>8.5</v>
      </c>
    </row>
    <row r="805" spans="1:59" ht="11.25" customHeight="1" x14ac:dyDescent="0.2">
      <c r="A805" s="645" t="s">
        <v>377</v>
      </c>
      <c r="B805" s="651" t="s">
        <v>378</v>
      </c>
      <c r="C805" s="1080" t="s">
        <v>4407</v>
      </c>
      <c r="D805" s="1080" t="s">
        <v>4408</v>
      </c>
      <c r="E805" s="835">
        <v>33</v>
      </c>
      <c r="F805" s="554">
        <v>83</v>
      </c>
      <c r="G805" s="554" t="s">
        <v>38</v>
      </c>
      <c r="H805" s="554" t="s">
        <v>38</v>
      </c>
      <c r="I805" s="959">
        <v>61.37</v>
      </c>
      <c r="J805" s="745">
        <f t="shared" si="207"/>
        <v>4.3995437510184132</v>
      </c>
      <c r="K805" s="974">
        <v>0.67500000000000004</v>
      </c>
      <c r="L805" s="679">
        <v>4</v>
      </c>
      <c r="M805" s="736">
        <f t="shared" si="208"/>
        <v>2.7</v>
      </c>
      <c r="N805" s="644" t="s">
        <v>153</v>
      </c>
      <c r="O805" s="839">
        <v>0.67</v>
      </c>
      <c r="P805" s="958">
        <v>43452</v>
      </c>
      <c r="Q805" s="958">
        <v>43465</v>
      </c>
      <c r="R805" s="736">
        <f t="shared" si="209"/>
        <v>0.74626865671641851</v>
      </c>
      <c r="S805" s="802">
        <f>IF(INDEX(Historical!$D$7:$D$1452,MATCH(B805,Historical!$B$7:$B$1452,0))=0,"n/a",(INDEX(Historical!$C$7:$C$1452,MATCH(B805,Historical!$B$7:$B$1452,0))/INDEX(Historical!$D$7:$D$1452,MATCH(B805,Historical!$B$7:$B$1452,0))-1)*100)</f>
        <v>1.2440191387559807</v>
      </c>
      <c r="T805" s="802">
        <f>IF(INDEX(Historical!$F$7:$F$1452,MATCH(B805,Historical!$B$7:$B$1452,0))=0,"n/a",((INDEX(Historical!$C$7:$C$1452,MATCH(B805,Historical!$B$7:$B$1452,0))/INDEX(Historical!$F$7:$F$1452,MATCH(B805,Historical!$B$7:$B$1452,0)))^(1/3)-1)*100)</f>
        <v>1.6268298812135651</v>
      </c>
      <c r="U805" s="802">
        <f>IF(INDEX(Historical!$I$7:$I$1452,MATCH(B805,Historical!$B$7:$B$1452,0))=0,"n/a",((INDEX(Historical!$C$7:$C$1452,MATCH(B805,Historical!$B$7:$B$1452,0))/INDEX(Historical!$I$7:$I$1452,MATCH(B805,Historical!$B$7:$B$1452,0)))^(1/5)-1)*100)</f>
        <v>1.5434508569086791</v>
      </c>
      <c r="V805" s="802">
        <f>IF(INDEX(Historical!$O$7:$O$1452,MATCH(B805,Historical!$B$7:$B$1452,0))=0,"n/a",((INDEX(Historical!$C$7:$C$1452,MATCH(B805,Historical!$B$7:$B$1452,0))/INDEX(Historical!$O$7:$O$1452,MATCH(B805,Historical!$B$7:$B$1452,0)))^(1/10)-1)*100)</f>
        <v>1.4074317838793204</v>
      </c>
      <c r="W805" s="803">
        <f t="shared" si="210"/>
        <v>1.0966434569599159</v>
      </c>
      <c r="X805" s="804">
        <f t="shared" si="211"/>
        <v>9.1872074815992799E-2</v>
      </c>
      <c r="Y805" s="967"/>
      <c r="Z805" s="745">
        <f t="shared" si="212"/>
        <v>143.61702127659578</v>
      </c>
      <c r="AA805" s="678">
        <f t="shared" si="213"/>
        <v>32.643617021276597</v>
      </c>
      <c r="AB805" s="679">
        <v>12</v>
      </c>
      <c r="AC805" s="959">
        <v>1.88</v>
      </c>
      <c r="AD805" s="959" t="s">
        <v>138</v>
      </c>
      <c r="AE805" s="959">
        <v>11.53</v>
      </c>
      <c r="AF805" s="959">
        <v>4.1399999999999997</v>
      </c>
      <c r="AG805" s="959">
        <v>12.4</v>
      </c>
      <c r="AH805" s="959">
        <v>161.9</v>
      </c>
      <c r="AI805" s="959" t="s">
        <v>138</v>
      </c>
      <c r="AJ805" s="959">
        <v>16.8</v>
      </c>
      <c r="AK805" s="959" t="s">
        <v>138</v>
      </c>
      <c r="AL805" s="969">
        <v>872.68</v>
      </c>
      <c r="AM805" s="964">
        <v>7.5</v>
      </c>
      <c r="AN805" s="959">
        <v>1.28</v>
      </c>
      <c r="AO805" s="845">
        <f t="shared" si="214"/>
        <v>-26.700622413349507</v>
      </c>
      <c r="AP805" s="846">
        <f t="shared" si="215"/>
        <v>5.9429946079270923</v>
      </c>
      <c r="AQ805" s="680">
        <f t="shared" si="216"/>
        <v>145.08009980238899</v>
      </c>
      <c r="AR805" s="745">
        <f>INDEX(Historical!$C$7:$C$1452,MATCH(B805,Historical!$B$7:$B$1452,0))*IF(AH805="n/a",1.03,IF(AH805&lt;0,1.01,IF(AH805&gt;10,1.1,(1+AH805/100))))</f>
        <v>2.9095000000000004</v>
      </c>
      <c r="AS805" s="678">
        <f t="shared" si="217"/>
        <v>2.9967850000000005</v>
      </c>
      <c r="AT805" s="678">
        <f t="shared" si="221"/>
        <v>3.0866885500000008</v>
      </c>
      <c r="AU805" s="678">
        <f t="shared" si="221"/>
        <v>3.1792892065000009</v>
      </c>
      <c r="AV805" s="678">
        <f t="shared" si="221"/>
        <v>3.2746678826950011</v>
      </c>
      <c r="AW805" s="745">
        <f t="shared" si="218"/>
        <v>15.446930639195005</v>
      </c>
      <c r="AX805" s="854">
        <f t="shared" si="219"/>
        <v>25.170165617068609</v>
      </c>
      <c r="AY805" s="1090">
        <v>0.73</v>
      </c>
      <c r="AZ805" s="964">
        <v>15.790000000000001</v>
      </c>
      <c r="BA805" s="964">
        <v>-20.27</v>
      </c>
      <c r="BB805" s="964">
        <v>-8.6</v>
      </c>
      <c r="BC805" s="964">
        <v>-7.32</v>
      </c>
      <c r="BE805" s="701">
        <v>1986</v>
      </c>
      <c r="BF805" s="986" t="e">
        <f>#VALUE!</f>
        <v>#VALUE!</v>
      </c>
      <c r="BG805" s="972">
        <v>5.3</v>
      </c>
    </row>
    <row r="806" spans="1:59" ht="11.25" customHeight="1" x14ac:dyDescent="0.2">
      <c r="A806" s="566" t="s">
        <v>1775</v>
      </c>
      <c r="B806" s="651" t="s">
        <v>1776</v>
      </c>
      <c r="C806" s="1080" t="s">
        <v>109</v>
      </c>
      <c r="D806" s="1080" t="s">
        <v>119</v>
      </c>
      <c r="E806" s="835">
        <v>10</v>
      </c>
      <c r="F806" s="554">
        <v>324</v>
      </c>
      <c r="G806" s="554" t="s">
        <v>116</v>
      </c>
      <c r="H806" s="554" t="s">
        <v>116</v>
      </c>
      <c r="I806" s="966">
        <v>29.38</v>
      </c>
      <c r="J806" s="745">
        <f t="shared" si="207"/>
        <v>3.5398230088495577</v>
      </c>
      <c r="K806" s="968">
        <v>0.26</v>
      </c>
      <c r="L806" s="679">
        <v>4</v>
      </c>
      <c r="M806" s="736">
        <f t="shared" si="208"/>
        <v>1.04</v>
      </c>
      <c r="N806" s="644" t="s">
        <v>239</v>
      </c>
      <c r="O806" s="838">
        <v>0.23</v>
      </c>
      <c r="P806" s="958">
        <v>43308</v>
      </c>
      <c r="Q806" s="958">
        <v>43329</v>
      </c>
      <c r="R806" s="736">
        <f t="shared" si="209"/>
        <v>13.043478260869565</v>
      </c>
      <c r="S806" s="802">
        <f>IF(INDEX(Historical!$D$7:$D$1452,MATCH(B806,Historical!$B$7:$B$1452,0))=0,"n/a",(INDEX(Historical!$C$7:$C$1452,MATCH(B806,Historical!$B$7:$B$1452,0))/INDEX(Historical!$D$7:$D$1452,MATCH(B806,Historical!$B$7:$B$1452,0))-1)*100)</f>
        <v>11.688311688311703</v>
      </c>
      <c r="T806" s="802">
        <f>IF(INDEX(Historical!$F$7:$F$1452,MATCH(B806,Historical!$B$7:$B$1452,0))=0,"n/a",((INDEX(Historical!$C$7:$C$1452,MATCH(B806,Historical!$B$7:$B$1452,0))/INDEX(Historical!$F$7:$F$1452,MATCH(B806,Historical!$B$7:$B$1452,0)))^(1/3)-1)*100)</f>
        <v>11.524149667113527</v>
      </c>
      <c r="U806" s="802">
        <f>IF(INDEX(Historical!$I$7:$I$1452,MATCH(B806,Historical!$B$7:$B$1452,0))=0,"n/a",((INDEX(Historical!$C$7:$C$1452,MATCH(B806,Historical!$B$7:$B$1452,0))/INDEX(Historical!$I$7:$I$1452,MATCH(B806,Historical!$B$7:$B$1452,0)))^(1/5)-1)*100)</f>
        <v>12.844427788885216</v>
      </c>
      <c r="V806" s="802">
        <f>IF(INDEX(Historical!$O$7:$O$1452,MATCH(B806,Historical!$B$7:$B$1452,0))=0,"n/a",((INDEX(Historical!$C$7:$C$1452,MATCH(B806,Historical!$B$7:$B$1452,0))/INDEX(Historical!$O$7:$O$1452,MATCH(B806,Historical!$B$7:$B$1452,0)))^(1/10)-1)*100)</f>
        <v>11.106052981946624</v>
      </c>
      <c r="W806" s="803">
        <f t="shared" si="210"/>
        <v>1.1565249877489687</v>
      </c>
      <c r="X806" s="804">
        <f t="shared" si="211"/>
        <v>2.1770216591330875</v>
      </c>
      <c r="Y806" s="759"/>
      <c r="Z806" s="745">
        <f t="shared" si="212"/>
        <v>45.814977973568283</v>
      </c>
      <c r="AA806" s="678">
        <f t="shared" si="213"/>
        <v>12.942731277533039</v>
      </c>
      <c r="AB806" s="679">
        <v>12</v>
      </c>
      <c r="AC806" s="959">
        <v>2.27</v>
      </c>
      <c r="AD806" s="959">
        <v>1.29</v>
      </c>
      <c r="AE806" s="959">
        <v>0.56999999999999995</v>
      </c>
      <c r="AF806" s="959">
        <v>0.76</v>
      </c>
      <c r="AG806" s="959">
        <v>5.8000000000000007</v>
      </c>
      <c r="AH806" s="959">
        <v>7.3</v>
      </c>
      <c r="AI806" s="959">
        <v>5.2299999999999995</v>
      </c>
      <c r="AJ806" s="959">
        <v>5.8999999999999995</v>
      </c>
      <c r="AK806" s="959">
        <v>10.08</v>
      </c>
      <c r="AL806" s="969">
        <v>6640</v>
      </c>
      <c r="AM806" s="964">
        <v>0.44</v>
      </c>
      <c r="AN806" s="959">
        <v>0.35</v>
      </c>
      <c r="AO806" s="845">
        <f t="shared" si="214"/>
        <v>3.4415195202017337</v>
      </c>
      <c r="AP806" s="846">
        <f t="shared" si="215"/>
        <v>16.384250797734772</v>
      </c>
      <c r="AQ806" s="680">
        <f t="shared" si="216"/>
        <v>-33.88066085251571</v>
      </c>
      <c r="AR806" s="745">
        <f>INDEX(Historical!$C$7:$C$1452,MATCH(B806,Historical!$B$7:$B$1452,0))*IF(AH806="n/a",1.03,IF(AH806&lt;0,1.01,IF(AH806&gt;10,1.1,(1+AH806/100))))</f>
        <v>0.92278000000000004</v>
      </c>
      <c r="AS806" s="678">
        <f t="shared" si="217"/>
        <v>0.97104139400000011</v>
      </c>
      <c r="AT806" s="678">
        <f t="shared" si="221"/>
        <v>1.0681455334000003</v>
      </c>
      <c r="AU806" s="678">
        <f t="shared" si="221"/>
        <v>1.1749600867400005</v>
      </c>
      <c r="AV806" s="678">
        <f t="shared" si="221"/>
        <v>1.2924560954140007</v>
      </c>
      <c r="AW806" s="745">
        <f t="shared" si="218"/>
        <v>5.4293831095540019</v>
      </c>
      <c r="AX806" s="854">
        <f t="shared" si="219"/>
        <v>18.479860822171553</v>
      </c>
      <c r="AY806" s="1090">
        <v>1.39</v>
      </c>
      <c r="AZ806" s="964">
        <v>9.77</v>
      </c>
      <c r="BA806" s="964">
        <v>-49.97</v>
      </c>
      <c r="BB806" s="964">
        <v>-14.11</v>
      </c>
      <c r="BC806" s="964">
        <v>-24.01</v>
      </c>
      <c r="BE806" s="701">
        <v>2009</v>
      </c>
      <c r="BF806" s="986" t="e">
        <f>#VALUE!</f>
        <v>#VALUE!</v>
      </c>
      <c r="BG806" s="972">
        <v>0.89999999999999991</v>
      </c>
    </row>
    <row r="807" spans="1:59" ht="11.25" customHeight="1" x14ac:dyDescent="0.2">
      <c r="A807" s="645" t="s">
        <v>844</v>
      </c>
      <c r="B807" s="651" t="s">
        <v>845</v>
      </c>
      <c r="C807" s="1080" t="s">
        <v>4407</v>
      </c>
      <c r="D807" s="1080" t="s">
        <v>4408</v>
      </c>
      <c r="E807" s="835">
        <v>25</v>
      </c>
      <c r="F807" s="554">
        <v>131</v>
      </c>
      <c r="G807" s="554" t="s">
        <v>38</v>
      </c>
      <c r="H807" s="554" t="s">
        <v>107</v>
      </c>
      <c r="I807" s="959">
        <v>19.22</v>
      </c>
      <c r="J807" s="745">
        <f t="shared" si="207"/>
        <v>5.7232049947970864</v>
      </c>
      <c r="K807" s="974">
        <v>0.27500000000000002</v>
      </c>
      <c r="L807" s="679">
        <v>4</v>
      </c>
      <c r="M807" s="736">
        <f t="shared" si="208"/>
        <v>1.1000000000000001</v>
      </c>
      <c r="N807" s="644" t="s">
        <v>429</v>
      </c>
      <c r="O807" s="839">
        <v>0.27</v>
      </c>
      <c r="P807" s="958">
        <v>43468</v>
      </c>
      <c r="Q807" s="958">
        <v>43483</v>
      </c>
      <c r="R807" s="736">
        <f t="shared" si="209"/>
        <v>1.8518518518518534</v>
      </c>
      <c r="S807" s="802">
        <f>IF(INDEX(Historical!$D$7:$D$1452,MATCH(B807,Historical!$B$7:$B$1452,0))=0,"n/a",(INDEX(Historical!$C$7:$C$1452,MATCH(B807,Historical!$B$7:$B$1452,0))/INDEX(Historical!$D$7:$D$1452,MATCH(B807,Historical!$B$7:$B$1452,0))-1)*100)</f>
        <v>1.9230769230769162</v>
      </c>
      <c r="T807" s="802">
        <f>IF(INDEX(Historical!$F$7:$F$1452,MATCH(B807,Historical!$B$7:$B$1452,0))=0,"n/a",((INDEX(Historical!$C$7:$C$1452,MATCH(B807,Historical!$B$7:$B$1452,0))/INDEX(Historical!$F$7:$F$1452,MATCH(B807,Historical!$B$7:$B$1452,0)))^(1/3)-1)*100)</f>
        <v>1.6236596303448758</v>
      </c>
      <c r="U807" s="802">
        <f>IF(INDEX(Historical!$I$7:$I$1452,MATCH(B807,Historical!$B$7:$B$1452,0))=0,"n/a",((INDEX(Historical!$C$7:$C$1452,MATCH(B807,Historical!$B$7:$B$1452,0))/INDEX(Historical!$I$7:$I$1452,MATCH(B807,Historical!$B$7:$B$1452,0)))^(1/5)-1)*100)</f>
        <v>1.3757625808976881</v>
      </c>
      <c r="V807" s="802">
        <f>IF(INDEX(Historical!$O$7:$O$1452,MATCH(B807,Historical!$B$7:$B$1452,0))=0,"n/a",((INDEX(Historical!$C$7:$C$1452,MATCH(B807,Historical!$B$7:$B$1452,0))/INDEX(Historical!$O$7:$O$1452,MATCH(B807,Historical!$B$7:$B$1452,0)))^(1/10)-1)*100)</f>
        <v>1.4265851433327592</v>
      </c>
      <c r="W807" s="803">
        <f t="shared" si="210"/>
        <v>0.96437467285244505</v>
      </c>
      <c r="X807" s="804">
        <f t="shared" si="211"/>
        <v>7.9066814994120008E-2</v>
      </c>
      <c r="Y807" s="778" t="s">
        <v>4041</v>
      </c>
      <c r="Z807" s="745">
        <f t="shared" si="212"/>
        <v>169.23076923076923</v>
      </c>
      <c r="AA807" s="678">
        <f t="shared" si="213"/>
        <v>29.569230769230767</v>
      </c>
      <c r="AB807" s="679">
        <v>10</v>
      </c>
      <c r="AC807" s="959">
        <v>0.65</v>
      </c>
      <c r="AD807" s="959">
        <v>3.69</v>
      </c>
      <c r="AE807" s="959">
        <v>5.61</v>
      </c>
      <c r="AF807" s="959">
        <v>1.85</v>
      </c>
      <c r="AG807" s="959">
        <v>5.3</v>
      </c>
      <c r="AH807" s="959">
        <v>63.1</v>
      </c>
      <c r="AI807" s="959" t="s">
        <v>138</v>
      </c>
      <c r="AJ807" s="959">
        <v>17.399999999999999</v>
      </c>
      <c r="AK807" s="959">
        <v>8</v>
      </c>
      <c r="AL807" s="969">
        <v>759</v>
      </c>
      <c r="AM807" s="964">
        <v>0.3</v>
      </c>
      <c r="AN807" s="959">
        <v>0.82</v>
      </c>
      <c r="AO807" s="845">
        <f t="shared" si="214"/>
        <v>-22.470263193535992</v>
      </c>
      <c r="AP807" s="846">
        <f t="shared" si="215"/>
        <v>7.0989675756947745</v>
      </c>
      <c r="AQ807" s="680">
        <f t="shared" si="216"/>
        <v>55.924592776375803</v>
      </c>
      <c r="AR807" s="745">
        <f>INDEX(Historical!$C$7:$C$1452,MATCH(B807,Historical!$B$7:$B$1452,0))*IF(AH807="n/a",1.03,IF(AH807&lt;0,1.01,IF(AH807&gt;10,1.1,(1+AH807/100))))</f>
        <v>1.1660000000000001</v>
      </c>
      <c r="AS807" s="678">
        <f t="shared" si="217"/>
        <v>1.2009800000000002</v>
      </c>
      <c r="AT807" s="678">
        <f t="shared" ref="AT807:AV826" si="222">IF($AK807="n/a",1.03*AS807,IF($AK807&lt;0,1.01*AS807,IF($AK807&gt;10,1.1*AS807,(1+$AK807/100)*AS807)))</f>
        <v>1.2970584000000003</v>
      </c>
      <c r="AU807" s="678">
        <f t="shared" si="222"/>
        <v>1.4008230720000003</v>
      </c>
      <c r="AV807" s="678">
        <f t="shared" si="222"/>
        <v>1.5128889177600005</v>
      </c>
      <c r="AW807" s="745">
        <f t="shared" si="218"/>
        <v>6.577750389760002</v>
      </c>
      <c r="AX807" s="854">
        <f t="shared" si="219"/>
        <v>34.223467168366298</v>
      </c>
      <c r="AY807" s="1090">
        <v>0.41</v>
      </c>
      <c r="AZ807" s="964">
        <v>11.74</v>
      </c>
      <c r="BA807" s="964">
        <v>-17.010000000000002</v>
      </c>
      <c r="BB807" s="964">
        <v>-4.6100000000000003</v>
      </c>
      <c r="BC807" s="964">
        <v>-8.39</v>
      </c>
      <c r="BE807" s="701">
        <v>1995</v>
      </c>
      <c r="BF807" s="986" t="e">
        <f>#VALUE!</f>
        <v>#VALUE!</v>
      </c>
      <c r="BG807" s="972">
        <v>2.1</v>
      </c>
    </row>
    <row r="808" spans="1:59" ht="11.25" customHeight="1" x14ac:dyDescent="0.2">
      <c r="A808" s="645" t="s">
        <v>1777</v>
      </c>
      <c r="B808" s="651" t="s">
        <v>1778</v>
      </c>
      <c r="C808" s="1080" t="s">
        <v>155</v>
      </c>
      <c r="D808" s="1080" t="s">
        <v>4409</v>
      </c>
      <c r="E808" s="835">
        <v>8</v>
      </c>
      <c r="F808" s="554">
        <v>479</v>
      </c>
      <c r="G808" s="554" t="s">
        <v>107</v>
      </c>
      <c r="H808" s="554" t="s">
        <v>107</v>
      </c>
      <c r="I808" s="966">
        <v>102.35</v>
      </c>
      <c r="J808" s="745">
        <f t="shared" si="207"/>
        <v>0.89887640449438211</v>
      </c>
      <c r="K808" s="968">
        <v>0.23</v>
      </c>
      <c r="L808" s="679">
        <v>4</v>
      </c>
      <c r="M808" s="736">
        <f t="shared" si="208"/>
        <v>0.92</v>
      </c>
      <c r="N808" s="644" t="s">
        <v>242</v>
      </c>
      <c r="O808" s="838">
        <v>0.2</v>
      </c>
      <c r="P808" s="958">
        <v>43179</v>
      </c>
      <c r="Q808" s="958">
        <v>43203</v>
      </c>
      <c r="R808" s="736">
        <f t="shared" si="209"/>
        <v>15</v>
      </c>
      <c r="S808" s="802">
        <f>IF(INDEX(Historical!$D$7:$D$1452,MATCH(B808,Historical!$B$7:$B$1452,0))=0,"n/a",(INDEX(Historical!$C$7:$C$1452,MATCH(B808,Historical!$B$7:$B$1452,0))/INDEX(Historical!$D$7:$D$1452,MATCH(B808,Historical!$B$7:$B$1452,0))-1)*100)</f>
        <v>16.666666666666675</v>
      </c>
      <c r="T808" s="802">
        <f>IF(INDEX(Historical!$F$7:$F$1452,MATCH(B808,Historical!$B$7:$B$1452,0))=0,"n/a",((INDEX(Historical!$C$7:$C$1452,MATCH(B808,Historical!$B$7:$B$1452,0))/INDEX(Historical!$F$7:$F$1452,MATCH(B808,Historical!$B$7:$B$1452,0)))^(1/3)-1)*100)</f>
        <v>17.062149917201673</v>
      </c>
      <c r="U808" s="802">
        <f>IF(INDEX(Historical!$I$7:$I$1452,MATCH(B808,Historical!$B$7:$B$1452,0))=0,"n/a",((INDEX(Historical!$C$7:$C$1452,MATCH(B808,Historical!$B$7:$B$1452,0))/INDEX(Historical!$I$7:$I$1452,MATCH(B808,Historical!$B$7:$B$1452,0)))^(1/5)-1)*100)</f>
        <v>16.422694085903601</v>
      </c>
      <c r="V808" s="802" t="str">
        <f>IF(INDEX(Historical!$O$7:$O$1452,MATCH(B808,Historical!$B$7:$B$1452,0))=0,"n/a",((INDEX(Historical!$C$7:$C$1452,MATCH(B808,Historical!$B$7:$B$1452,0))/INDEX(Historical!$O$7:$O$1452,MATCH(B808,Historical!$B$7:$B$1452,0)))^(1/10)-1)*100)</f>
        <v>n/a</v>
      </c>
      <c r="W808" s="803" t="str">
        <f t="shared" si="210"/>
        <v>n/a</v>
      </c>
      <c r="X808" s="804" t="str">
        <f t="shared" si="211"/>
        <v>n/a</v>
      </c>
      <c r="Y808" s="651"/>
      <c r="Z808" s="745">
        <f t="shared" si="212"/>
        <v>82.142857142857139</v>
      </c>
      <c r="AA808" s="678">
        <f t="shared" si="213"/>
        <v>91.383928571428555</v>
      </c>
      <c r="AB808" s="679">
        <v>12</v>
      </c>
      <c r="AC808" s="959">
        <v>1.1200000000000001</v>
      </c>
      <c r="AD808" s="959">
        <v>7.31</v>
      </c>
      <c r="AE808" s="959">
        <v>2.92</v>
      </c>
      <c r="AF808" s="959">
        <v>6.13</v>
      </c>
      <c r="AG808" s="959">
        <v>8.7999999999999989</v>
      </c>
      <c r="AH808" s="959">
        <v>-13.100000000000001</v>
      </c>
      <c r="AI808" s="959">
        <v>9.39</v>
      </c>
      <c r="AJ808" s="959">
        <v>-1.5</v>
      </c>
      <c r="AK808" s="959">
        <v>12.5</v>
      </c>
      <c r="AL808" s="969">
        <v>1300</v>
      </c>
      <c r="AM808" s="964">
        <v>1.7000000000000002</v>
      </c>
      <c r="AN808" s="959">
        <v>0.28000000000000003</v>
      </c>
      <c r="AO808" s="845">
        <f t="shared" si="214"/>
        <v>-74.062358081030567</v>
      </c>
      <c r="AP808" s="846">
        <f t="shared" si="215"/>
        <v>17.321570490397981</v>
      </c>
      <c r="AQ808" s="680">
        <f t="shared" si="216"/>
        <v>398.96937431864137</v>
      </c>
      <c r="AR808" s="745">
        <f>INDEX(Historical!$C$7:$C$1452,MATCH(B808,Historical!$B$7:$B$1452,0))*IF(AH808="n/a",1.03,IF(AH808&lt;0,1.01,IF(AH808&gt;10,1.1,(1+AH808/100))))</f>
        <v>0.77770000000000017</v>
      </c>
      <c r="AS808" s="678">
        <f t="shared" si="217"/>
        <v>0.85072603000000024</v>
      </c>
      <c r="AT808" s="678">
        <f t="shared" si="222"/>
        <v>0.93579863300000032</v>
      </c>
      <c r="AU808" s="678">
        <f t="shared" si="222"/>
        <v>1.0293784963000003</v>
      </c>
      <c r="AV808" s="678">
        <f t="shared" si="222"/>
        <v>1.1323163459300005</v>
      </c>
      <c r="AW808" s="745">
        <f t="shared" si="218"/>
        <v>4.725919505230002</v>
      </c>
      <c r="AX808" s="854">
        <f t="shared" si="219"/>
        <v>4.6174103617293616</v>
      </c>
      <c r="AY808" s="1090">
        <v>1.25</v>
      </c>
      <c r="AZ808" s="964">
        <v>42.75</v>
      </c>
      <c r="BA808" s="964">
        <v>-21.060000000000002</v>
      </c>
      <c r="BB808" s="964">
        <v>-7.82</v>
      </c>
      <c r="BC808" s="964">
        <v>-1.78</v>
      </c>
      <c r="BE808" s="701">
        <v>2011</v>
      </c>
      <c r="BF808" s="986" t="e">
        <f>#VALUE!</f>
        <v>#VALUE!</v>
      </c>
      <c r="BG808" s="972">
        <v>4.3</v>
      </c>
    </row>
    <row r="809" spans="1:59" ht="11.25" customHeight="1" x14ac:dyDescent="0.2">
      <c r="A809" s="645" t="s">
        <v>846</v>
      </c>
      <c r="B809" s="651" t="s">
        <v>847</v>
      </c>
      <c r="C809" s="1080" t="s">
        <v>155</v>
      </c>
      <c r="D809" s="1080" t="s">
        <v>4412</v>
      </c>
      <c r="E809" s="835">
        <v>16</v>
      </c>
      <c r="F809" s="554">
        <v>221</v>
      </c>
      <c r="G809" s="554" t="s">
        <v>107</v>
      </c>
      <c r="H809" s="554" t="s">
        <v>107</v>
      </c>
      <c r="I809" s="966">
        <v>83.08</v>
      </c>
      <c r="J809" s="745">
        <f t="shared" si="207"/>
        <v>1.3240250361097738</v>
      </c>
      <c r="K809" s="968">
        <v>0.27500000000000002</v>
      </c>
      <c r="L809" s="679">
        <v>4</v>
      </c>
      <c r="M809" s="736">
        <f t="shared" si="208"/>
        <v>1.1000000000000001</v>
      </c>
      <c r="N809" s="644" t="s">
        <v>191</v>
      </c>
      <c r="O809" s="838">
        <v>0.27</v>
      </c>
      <c r="P809" s="958">
        <v>43447</v>
      </c>
      <c r="Q809" s="958">
        <v>43468</v>
      </c>
      <c r="R809" s="736">
        <f t="shared" si="209"/>
        <v>1.8518518518518534</v>
      </c>
      <c r="S809" s="802">
        <f>IF(INDEX(Historical!$D$7:$D$1452,MATCH(B809,Historical!$B$7:$B$1452,0))=0,"n/a",(INDEX(Historical!$C$7:$C$1452,MATCH(B809,Historical!$B$7:$B$1452,0))/INDEX(Historical!$D$7:$D$1452,MATCH(B809,Historical!$B$7:$B$1452,0))-1)*100)</f>
        <v>1.4354066985646119</v>
      </c>
      <c r="T809" s="802">
        <f>IF(INDEX(Historical!$F$7:$F$1452,MATCH(B809,Historical!$B$7:$B$1452,0))=0,"n/a",((INDEX(Historical!$C$7:$C$1452,MATCH(B809,Historical!$B$7:$B$1452,0))/INDEX(Historical!$F$7:$F$1452,MATCH(B809,Historical!$B$7:$B$1452,0)))^(1/3)-1)*100)</f>
        <v>1.7919110296577445</v>
      </c>
      <c r="U809" s="802">
        <f>IF(INDEX(Historical!$I$7:$I$1452,MATCH(B809,Historical!$B$7:$B$1452,0))=0,"n/a",((INDEX(Historical!$C$7:$C$1452,MATCH(B809,Historical!$B$7:$B$1452,0))/INDEX(Historical!$I$7:$I$1452,MATCH(B809,Historical!$B$7:$B$1452,0)))^(1/5)-1)*100)</f>
        <v>1.8956655630059771</v>
      </c>
      <c r="V809" s="802">
        <f>IF(INDEX(Historical!$O$7:$O$1452,MATCH(B809,Historical!$B$7:$B$1452,0))=0,"n/a",((INDEX(Historical!$C$7:$C$1452,MATCH(B809,Historical!$B$7:$B$1452,0))/INDEX(Historical!$O$7:$O$1452,MATCH(B809,Historical!$B$7:$B$1452,0)))^(1/10)-1)*100)</f>
        <v>1.8207424460159993</v>
      </c>
      <c r="W809" s="803">
        <f t="shared" si="210"/>
        <v>1.0411497612712433</v>
      </c>
      <c r="X809" s="804">
        <f t="shared" si="211"/>
        <v>0.25968021411040781</v>
      </c>
      <c r="Y809" s="753"/>
      <c r="Z809" s="745">
        <f t="shared" si="212"/>
        <v>22.312373225152133</v>
      </c>
      <c r="AA809" s="678">
        <f t="shared" si="213"/>
        <v>16.851926977687626</v>
      </c>
      <c r="AB809" s="679">
        <v>12</v>
      </c>
      <c r="AC809" s="959">
        <v>4.93</v>
      </c>
      <c r="AD809" s="959" t="s">
        <v>138</v>
      </c>
      <c r="AE809" s="959">
        <v>7.66</v>
      </c>
      <c r="AF809" s="959">
        <v>3.49</v>
      </c>
      <c r="AG809" s="959">
        <v>15.2</v>
      </c>
      <c r="AH809" s="959">
        <v>21</v>
      </c>
      <c r="AI809" s="959" t="s">
        <v>138</v>
      </c>
      <c r="AJ809" s="959">
        <v>7.3</v>
      </c>
      <c r="AK809" s="959" t="s">
        <v>138</v>
      </c>
      <c r="AL809" s="969">
        <v>324.83999999999997</v>
      </c>
      <c r="AM809" s="964">
        <v>0.6</v>
      </c>
      <c r="AN809" s="959">
        <v>0</v>
      </c>
      <c r="AO809" s="845">
        <f t="shared" si="214"/>
        <v>-13.632236378571875</v>
      </c>
      <c r="AP809" s="846">
        <f t="shared" si="215"/>
        <v>3.2196905991157507</v>
      </c>
      <c r="AQ809" s="680">
        <f t="shared" si="216"/>
        <v>61.676254220353478</v>
      </c>
      <c r="AR809" s="745">
        <f>INDEX(Historical!$C$7:$C$1452,MATCH(B809,Historical!$B$7:$B$1452,0))*IF(AH809="n/a",1.03,IF(AH809&lt;0,1.01,IF(AH809&gt;10,1.1,(1+AH809/100))))</f>
        <v>1.1660000000000001</v>
      </c>
      <c r="AS809" s="678">
        <f t="shared" si="217"/>
        <v>1.2009800000000002</v>
      </c>
      <c r="AT809" s="678">
        <f t="shared" si="222"/>
        <v>1.2370094000000003</v>
      </c>
      <c r="AU809" s="678">
        <f t="shared" si="222"/>
        <v>1.2741196820000003</v>
      </c>
      <c r="AV809" s="678">
        <f t="shared" si="222"/>
        <v>1.3123432724600004</v>
      </c>
      <c r="AW809" s="745">
        <f t="shared" si="218"/>
        <v>6.1904523544600014</v>
      </c>
      <c r="AX809" s="854">
        <f t="shared" si="219"/>
        <v>7.4511944564997616</v>
      </c>
      <c r="AY809" s="1090">
        <v>0.81</v>
      </c>
      <c r="AZ809" s="964">
        <v>12.3</v>
      </c>
      <c r="BA809" s="964">
        <v>-29.38</v>
      </c>
      <c r="BB809" s="964">
        <v>-4.95</v>
      </c>
      <c r="BC809" s="964">
        <v>-13.54</v>
      </c>
      <c r="BE809" s="701">
        <v>2004</v>
      </c>
      <c r="BF809" s="986" t="e">
        <f>#VALUE!</f>
        <v>#VALUE!</v>
      </c>
      <c r="BG809" s="972">
        <v>13.100000000000001</v>
      </c>
    </row>
    <row r="810" spans="1:59" ht="11.25" customHeight="1" x14ac:dyDescent="0.2">
      <c r="A810" s="645" t="s">
        <v>1779</v>
      </c>
      <c r="B810" s="651" t="s">
        <v>1780</v>
      </c>
      <c r="C810" s="1080" t="s">
        <v>248</v>
      </c>
      <c r="D810" s="1080" t="s">
        <v>4441</v>
      </c>
      <c r="E810" s="835">
        <v>8</v>
      </c>
      <c r="F810" s="554">
        <v>478</v>
      </c>
      <c r="G810" s="554" t="s">
        <v>107</v>
      </c>
      <c r="H810" s="554" t="s">
        <v>107</v>
      </c>
      <c r="I810" s="966">
        <v>210.82</v>
      </c>
      <c r="J810" s="745">
        <f t="shared" si="207"/>
        <v>2.7891091926762166</v>
      </c>
      <c r="K810" s="968">
        <v>1.47</v>
      </c>
      <c r="L810" s="679">
        <v>4</v>
      </c>
      <c r="M810" s="736">
        <f t="shared" si="208"/>
        <v>5.88</v>
      </c>
      <c r="N810" s="644" t="s">
        <v>930</v>
      </c>
      <c r="O810" s="838">
        <v>1.0529999999999999</v>
      </c>
      <c r="P810" s="958">
        <v>43185</v>
      </c>
      <c r="Q810" s="958">
        <v>43201</v>
      </c>
      <c r="R810" s="736">
        <f t="shared" si="209"/>
        <v>39.601139601139607</v>
      </c>
      <c r="S810" s="802">
        <f>IF(INDEX(Historical!$D$7:$D$1452,MATCH(B810,Historical!$B$7:$B$1452,0))=0,"n/a",(INDEX(Historical!$C$7:$C$1452,MATCH(B810,Historical!$B$7:$B$1452,0))/INDEX(Historical!$D$7:$D$1452,MATCH(B810,Historical!$B$7:$B$1452,0))-1)*100)</f>
        <v>30.024570024570018</v>
      </c>
      <c r="T810" s="802">
        <f>IF(INDEX(Historical!$F$7:$F$1452,MATCH(B810,Historical!$B$7:$B$1452,0))=0,"n/a",((INDEX(Historical!$C$7:$C$1452,MATCH(B810,Historical!$B$7:$B$1452,0))/INDEX(Historical!$F$7:$F$1452,MATCH(B810,Historical!$B$7:$B$1452,0)))^(1/3)-1)*100)</f>
        <v>39.804661597910098</v>
      </c>
      <c r="U810" s="802">
        <f>IF(INDEX(Historical!$I$7:$I$1452,MATCH(B810,Historical!$B$7:$B$1452,0))=0,"n/a",((INDEX(Historical!$C$7:$C$1452,MATCH(B810,Historical!$B$7:$B$1452,0))/INDEX(Historical!$I$7:$I$1452,MATCH(B810,Historical!$B$7:$B$1452,0)))^(1/5)-1)*100)</f>
        <v>40.987057321108345</v>
      </c>
      <c r="V810" s="802" t="str">
        <f>IF(INDEX(Historical!$O$7:$O$1452,MATCH(B810,Historical!$B$7:$B$1452,0))=0,"n/a",((INDEX(Historical!$C$7:$C$1452,MATCH(B810,Historical!$B$7:$B$1452,0))/INDEX(Historical!$O$7:$O$1452,MATCH(B810,Historical!$B$7:$B$1452,0)))^(1/10)-1)*100)</f>
        <v>n/a</v>
      </c>
      <c r="W810" s="803" t="str">
        <f t="shared" si="210"/>
        <v>n/a</v>
      </c>
      <c r="X810" s="804">
        <f t="shared" si="211"/>
        <v>0.8280213600223908</v>
      </c>
      <c r="Y810" s="967"/>
      <c r="Z810" s="745">
        <f t="shared" si="212"/>
        <v>108.08823529411764</v>
      </c>
      <c r="AA810" s="678">
        <f t="shared" si="213"/>
        <v>38.753676470588232</v>
      </c>
      <c r="AB810" s="679">
        <v>7</v>
      </c>
      <c r="AC810" s="959">
        <v>5.44</v>
      </c>
      <c r="AD810" s="959">
        <v>14.89</v>
      </c>
      <c r="AE810" s="959">
        <v>4.34</v>
      </c>
      <c r="AF810" s="959">
        <v>6.37</v>
      </c>
      <c r="AG810" s="959">
        <v>18.899999999999999</v>
      </c>
      <c r="AH810" s="959">
        <v>46.9</v>
      </c>
      <c r="AI810" s="959">
        <v>14.69</v>
      </c>
      <c r="AJ810" s="959">
        <v>49.5</v>
      </c>
      <c r="AK810" s="959">
        <v>2.6</v>
      </c>
      <c r="AL810" s="969">
        <v>8740</v>
      </c>
      <c r="AM810" s="964">
        <v>1.2</v>
      </c>
      <c r="AN810" s="959">
        <v>1.1499999999999999</v>
      </c>
      <c r="AO810" s="845">
        <f t="shared" si="214"/>
        <v>5.0224900431963277</v>
      </c>
      <c r="AP810" s="846">
        <f t="shared" si="215"/>
        <v>43.77616651378456</v>
      </c>
      <c r="AQ810" s="680">
        <f t="shared" si="216"/>
        <v>231.23400195675501</v>
      </c>
      <c r="AR810" s="745">
        <f>INDEX(Historical!$C$7:$C$1452,MATCH(B810,Historical!$B$7:$B$1452,0))*IF(AH810="n/a",1.03,IF(AH810&lt;0,1.01,IF(AH810&gt;10,1.1,(1+AH810/100))))</f>
        <v>4.3658999999999999</v>
      </c>
      <c r="AS810" s="678">
        <f t="shared" si="217"/>
        <v>4.8024900000000006</v>
      </c>
      <c r="AT810" s="678">
        <f t="shared" si="222"/>
        <v>4.9273547400000011</v>
      </c>
      <c r="AU810" s="678">
        <f t="shared" si="222"/>
        <v>5.0554659632400014</v>
      </c>
      <c r="AV810" s="678">
        <f t="shared" si="222"/>
        <v>5.1869080782842412</v>
      </c>
      <c r="AW810" s="745">
        <f t="shared" si="218"/>
        <v>24.338118781524244</v>
      </c>
      <c r="AX810" s="854">
        <f t="shared" si="219"/>
        <v>11.544501841155604</v>
      </c>
      <c r="AY810" s="1090">
        <v>0.96</v>
      </c>
      <c r="AZ810" s="964">
        <v>5.26</v>
      </c>
      <c r="BA810" s="964">
        <v>-30.37</v>
      </c>
      <c r="BB810" s="964">
        <v>-14.760000000000002</v>
      </c>
      <c r="BC810" s="964">
        <v>-18.39</v>
      </c>
      <c r="BE810" s="701">
        <v>2011</v>
      </c>
      <c r="BF810" s="986" t="e">
        <f>#VALUE!</f>
        <v>#VALUE!</v>
      </c>
      <c r="BG810" s="972">
        <v>7.3</v>
      </c>
    </row>
    <row r="811" spans="1:59" ht="11.25" customHeight="1" x14ac:dyDescent="0.2">
      <c r="A811" s="566" t="s">
        <v>1781</v>
      </c>
      <c r="B811" s="651" t="s">
        <v>1782</v>
      </c>
      <c r="C811" s="1080" t="s">
        <v>180</v>
      </c>
      <c r="D811" s="1080" t="s">
        <v>4425</v>
      </c>
      <c r="E811" s="835">
        <v>8</v>
      </c>
      <c r="F811" s="554">
        <v>446</v>
      </c>
      <c r="G811" s="554" t="s">
        <v>107</v>
      </c>
      <c r="H811" s="554" t="s">
        <v>107</v>
      </c>
      <c r="I811" s="966">
        <v>74.97</v>
      </c>
      <c r="J811" s="745">
        <f t="shared" si="207"/>
        <v>4.2683740162731763</v>
      </c>
      <c r="K811" s="968">
        <v>0.8</v>
      </c>
      <c r="L811" s="679">
        <v>4</v>
      </c>
      <c r="M811" s="736">
        <f t="shared" si="208"/>
        <v>3.2</v>
      </c>
      <c r="N811" s="644" t="s">
        <v>801</v>
      </c>
      <c r="O811" s="838">
        <v>0.7</v>
      </c>
      <c r="P811" s="695">
        <v>43143</v>
      </c>
      <c r="Q811" s="695">
        <v>43165</v>
      </c>
      <c r="R811" s="736">
        <f t="shared" si="209"/>
        <v>14.285714285714299</v>
      </c>
      <c r="S811" s="802">
        <f>IF(INDEX(Historical!$D$7:$D$1452,MATCH(B811,Historical!$B$7:$B$1452,0))=0,"n/a",(INDEX(Historical!$C$7:$C$1452,MATCH(B811,Historical!$B$7:$B$1452,0))/INDEX(Historical!$D$7:$D$1452,MATCH(B811,Historical!$B$7:$B$1452,0))-1)*100)</f>
        <v>16.666666666666675</v>
      </c>
      <c r="T811" s="802">
        <f>IF(INDEX(Historical!$F$7:$F$1452,MATCH(B811,Historical!$B$7:$B$1452,0))=0,"n/a",((INDEX(Historical!$C$7:$C$1452,MATCH(B811,Historical!$B$7:$B$1452,0))/INDEX(Historical!$F$7:$F$1452,MATCH(B811,Historical!$B$7:$B$1452,0)))^(1/3)-1)*100)</f>
        <v>38.672254870126935</v>
      </c>
      <c r="U811" s="802">
        <f>IF(INDEX(Historical!$I$7:$I$1452,MATCH(B811,Historical!$B$7:$B$1452,0))=0,"n/a",((INDEX(Historical!$C$7:$C$1452,MATCH(B811,Historical!$B$7:$B$1452,0))/INDEX(Historical!$I$7:$I$1452,MATCH(B811,Historical!$B$7:$B$1452,0)))^(1/5)-1)*100)</f>
        <v>36.34959361810273</v>
      </c>
      <c r="V811" s="802">
        <f>IF(INDEX(Historical!$O$7:$O$1452,MATCH(B811,Historical!$B$7:$B$1452,0))=0,"n/a",((INDEX(Historical!$C$7:$C$1452,MATCH(B811,Historical!$B$7:$B$1452,0))/INDEX(Historical!$O$7:$O$1452,MATCH(B811,Historical!$B$7:$B$1452,0)))^(1/10)-1)*100)</f>
        <v>20.363026753636348</v>
      </c>
      <c r="W811" s="803">
        <f t="shared" si="210"/>
        <v>1.785078125068591</v>
      </c>
      <c r="X811" s="804" t="str">
        <f t="shared" si="211"/>
        <v>n/a</v>
      </c>
      <c r="Y811" s="967"/>
      <c r="Z811" s="745">
        <f t="shared" si="212"/>
        <v>51.612903225806448</v>
      </c>
      <c r="AA811" s="678">
        <f t="shared" si="213"/>
        <v>12.091935483870968</v>
      </c>
      <c r="AB811" s="679">
        <v>12</v>
      </c>
      <c r="AC811" s="959">
        <v>6.2</v>
      </c>
      <c r="AD811" s="959">
        <v>0.31</v>
      </c>
      <c r="AE811" s="959">
        <v>0.28999999999999998</v>
      </c>
      <c r="AF811" s="959">
        <v>1.45</v>
      </c>
      <c r="AG811" s="959">
        <v>20.7</v>
      </c>
      <c r="AH811" s="959">
        <v>0.5</v>
      </c>
      <c r="AI811" s="959">
        <v>48.309999999999995</v>
      </c>
      <c r="AJ811" s="959">
        <v>-2.4</v>
      </c>
      <c r="AK811" s="959">
        <v>38.42</v>
      </c>
      <c r="AL811" s="969">
        <v>33060</v>
      </c>
      <c r="AM811" s="964">
        <v>0.3</v>
      </c>
      <c r="AN811" s="959">
        <v>0.41</v>
      </c>
      <c r="AO811" s="845">
        <f t="shared" si="214"/>
        <v>28.526032150504939</v>
      </c>
      <c r="AP811" s="846">
        <f t="shared" si="215"/>
        <v>40.617967634375908</v>
      </c>
      <c r="AQ811" s="680">
        <f t="shared" si="216"/>
        <v>-11.724405155437834</v>
      </c>
      <c r="AR811" s="745">
        <f>INDEX(Historical!$C$7:$C$1452,MATCH(B811,Historical!$B$7:$B$1452,0))*IF(AH811="n/a",1.03,IF(AH811&lt;0,1.01,IF(AH811&gt;10,1.1,(1+AH811/100))))</f>
        <v>2.8139999999999996</v>
      </c>
      <c r="AS811" s="678">
        <f t="shared" si="217"/>
        <v>3.0953999999999997</v>
      </c>
      <c r="AT811" s="678">
        <f t="shared" si="222"/>
        <v>3.4049399999999999</v>
      </c>
      <c r="AU811" s="678">
        <f t="shared" si="222"/>
        <v>3.7454339999999999</v>
      </c>
      <c r="AV811" s="678">
        <f t="shared" si="222"/>
        <v>4.1199774000000007</v>
      </c>
      <c r="AW811" s="745">
        <f t="shared" si="218"/>
        <v>17.179751400000001</v>
      </c>
      <c r="AX811" s="854">
        <f t="shared" si="219"/>
        <v>22.915501400560228</v>
      </c>
      <c r="AY811" s="1090">
        <v>1</v>
      </c>
      <c r="AZ811" s="964">
        <v>8.9499999999999993</v>
      </c>
      <c r="BA811" s="964">
        <v>-40.96</v>
      </c>
      <c r="BB811" s="964">
        <v>-8.75</v>
      </c>
      <c r="BC811" s="964">
        <v>-27.97</v>
      </c>
      <c r="BE811" s="701">
        <v>2011</v>
      </c>
      <c r="BF811" s="986" t="e">
        <f>#VALUE!</f>
        <v>#VALUE!</v>
      </c>
      <c r="BG811" s="972">
        <v>9</v>
      </c>
    </row>
    <row r="812" spans="1:59" ht="11.25" customHeight="1" x14ac:dyDescent="0.2">
      <c r="A812" s="566" t="s">
        <v>3971</v>
      </c>
      <c r="B812" s="651" t="s">
        <v>3972</v>
      </c>
      <c r="C812" s="1080" t="s">
        <v>180</v>
      </c>
      <c r="D812" s="1080" t="s">
        <v>4425</v>
      </c>
      <c r="E812" s="835">
        <v>5</v>
      </c>
      <c r="F812" s="554">
        <v>828</v>
      </c>
      <c r="G812" s="554" t="s">
        <v>107</v>
      </c>
      <c r="H812" s="554" t="s">
        <v>107</v>
      </c>
      <c r="I812" s="966">
        <v>42.17</v>
      </c>
      <c r="J812" s="745">
        <f t="shared" si="207"/>
        <v>5.2264643111216511</v>
      </c>
      <c r="K812" s="968">
        <v>0.55100000000000005</v>
      </c>
      <c r="L812" s="679">
        <v>4</v>
      </c>
      <c r="M812" s="736">
        <f t="shared" si="208"/>
        <v>2.2040000000000002</v>
      </c>
      <c r="N812" s="644" t="s">
        <v>275</v>
      </c>
      <c r="O812" s="838">
        <v>0.52749999999999997</v>
      </c>
      <c r="P812" s="958">
        <v>43314</v>
      </c>
      <c r="Q812" s="958">
        <v>43325</v>
      </c>
      <c r="R812" s="736">
        <f t="shared" si="209"/>
        <v>4.45497630331755</v>
      </c>
      <c r="S812" s="802">
        <f>IF(INDEX(Historical!$D$7:$D$1452,MATCH(B812,Historical!$B$7:$B$1452,0))=0,"n/a",(INDEX(Historical!$C$7:$C$1452,MATCH(B812,Historical!$B$7:$B$1452,0))/INDEX(Historical!$D$7:$D$1452,MATCH(B812,Historical!$B$7:$B$1452,0))-1)*100)</f>
        <v>25.531914893617014</v>
      </c>
      <c r="T812" s="802">
        <f>IF(INDEX(Historical!$F$7:$F$1452,MATCH(B812,Historical!$B$7:$B$1452,0))=0,"n/a",((INDEX(Historical!$C$7:$C$1452,MATCH(B812,Historical!$B$7:$B$1452,0))/INDEX(Historical!$F$7:$F$1452,MATCH(B812,Historical!$B$7:$B$1452,0)))^(1/3)-1)*100)</f>
        <v>35.466244432702169</v>
      </c>
      <c r="U812" s="802" t="str">
        <f>IF(INDEX(Historical!$I$7:$I$1452,MATCH(B812,Historical!$B$7:$B$1452,0))=0,"n/a",((INDEX(Historical!$C$7:$C$1452,MATCH(B812,Historical!$B$7:$B$1452,0))/INDEX(Historical!$I$7:$I$1452,MATCH(B812,Historical!$B$7:$B$1452,0)))^(1/5)-1)*100)</f>
        <v>n/a</v>
      </c>
      <c r="V812" s="802" t="str">
        <f>IF(INDEX(Historical!$O$7:$O$1452,MATCH(B812,Historical!$B$7:$B$1452,0))=0,"n/a",((INDEX(Historical!$C$7:$C$1452,MATCH(B812,Historical!$B$7:$B$1452,0))/INDEX(Historical!$O$7:$O$1452,MATCH(B812,Historical!$B$7:$B$1452,0)))^(1/10)-1)*100)</f>
        <v>n/a</v>
      </c>
      <c r="W812" s="803" t="str">
        <f t="shared" si="210"/>
        <v>n/a</v>
      </c>
      <c r="X812" s="804" t="str">
        <f t="shared" si="211"/>
        <v>n/a</v>
      </c>
      <c r="Y812" s="967" t="s">
        <v>4072</v>
      </c>
      <c r="Z812" s="745">
        <f t="shared" si="212"/>
        <v>77.605633802816911</v>
      </c>
      <c r="AA812" s="678">
        <f t="shared" si="213"/>
        <v>14.848591549295776</v>
      </c>
      <c r="AB812" s="679">
        <v>12</v>
      </c>
      <c r="AC812" s="959">
        <v>2.84</v>
      </c>
      <c r="AD812" s="959" t="s">
        <v>138</v>
      </c>
      <c r="AE812" s="959">
        <v>5.6</v>
      </c>
      <c r="AF812" s="959">
        <v>10.29</v>
      </c>
      <c r="AG812" s="961">
        <v>78.900000000000006</v>
      </c>
      <c r="AH812" s="959">
        <v>1.7999999999999998</v>
      </c>
      <c r="AI812" s="959">
        <v>13.389999999999999</v>
      </c>
      <c r="AJ812" s="959">
        <v>48.4</v>
      </c>
      <c r="AK812" s="959">
        <v>-0.8</v>
      </c>
      <c r="AL812" s="969">
        <v>2990</v>
      </c>
      <c r="AM812" s="964">
        <v>67.820000000000007</v>
      </c>
      <c r="AN812" s="959">
        <v>4.49</v>
      </c>
      <c r="AO812" s="845" t="str">
        <f t="shared" si="214"/>
        <v>n/a</v>
      </c>
      <c r="AP812" s="846" t="str">
        <f t="shared" si="215"/>
        <v>n/a</v>
      </c>
      <c r="AQ812" s="680">
        <f t="shared" si="216"/>
        <v>160.59078779850603</v>
      </c>
      <c r="AR812" s="745">
        <f>INDEX(Historical!$C$7:$C$1452,MATCH(B812,Historical!$B$7:$B$1452,0))*IF(AH812="n/a",1.03,IF(AH812&lt;0,1.01,IF(AH812&gt;10,1.1,(1+AH812/100))))</f>
        <v>1.80186</v>
      </c>
      <c r="AS812" s="678">
        <f t="shared" si="217"/>
        <v>1.9820460000000002</v>
      </c>
      <c r="AT812" s="678">
        <f t="shared" si="222"/>
        <v>2.00186646</v>
      </c>
      <c r="AU812" s="678">
        <f t="shared" si="222"/>
        <v>2.0218851246000002</v>
      </c>
      <c r="AV812" s="678">
        <f t="shared" si="222"/>
        <v>2.0421039758460005</v>
      </c>
      <c r="AW812" s="745">
        <f t="shared" si="218"/>
        <v>9.8497615604460016</v>
      </c>
      <c r="AX812" s="854">
        <f t="shared" si="219"/>
        <v>23.357271900512217</v>
      </c>
      <c r="AY812" s="1090">
        <v>0.37</v>
      </c>
      <c r="AZ812" s="964">
        <v>26.83</v>
      </c>
      <c r="BA812" s="964">
        <v>-13.34</v>
      </c>
      <c r="BB812" s="964">
        <v>0.41000000000000003</v>
      </c>
      <c r="BC812" s="964">
        <v>6.84</v>
      </c>
      <c r="BE812" s="701">
        <v>2014</v>
      </c>
      <c r="BF812" s="986" t="e">
        <f>#VALUE!</f>
        <v>#VALUE!</v>
      </c>
      <c r="BG812" s="972">
        <v>12.6</v>
      </c>
    </row>
    <row r="813" spans="1:59" s="882" customFormat="1" ht="11.25" customHeight="1" x14ac:dyDescent="0.2">
      <c r="A813" s="740" t="s">
        <v>848</v>
      </c>
      <c r="B813" s="890" t="s">
        <v>849</v>
      </c>
      <c r="C813" s="1080" t="s">
        <v>129</v>
      </c>
      <c r="D813" s="1080" t="s">
        <v>127</v>
      </c>
      <c r="E813" s="862">
        <v>20</v>
      </c>
      <c r="F813" s="554">
        <v>161</v>
      </c>
      <c r="G813" s="1179" t="s">
        <v>107</v>
      </c>
      <c r="H813" s="1179" t="s">
        <v>107</v>
      </c>
      <c r="I813" s="863">
        <v>9.73</v>
      </c>
      <c r="J813" s="864">
        <f t="shared" si="207"/>
        <v>16.44398766700925</v>
      </c>
      <c r="K813" s="888">
        <v>0.4</v>
      </c>
      <c r="L813" s="866">
        <v>4</v>
      </c>
      <c r="M813" s="867">
        <f t="shared" si="208"/>
        <v>1.6</v>
      </c>
      <c r="N813" s="868" t="s">
        <v>291</v>
      </c>
      <c r="O813" s="1177">
        <v>0.38095238095238093</v>
      </c>
      <c r="P813" s="891">
        <v>43088</v>
      </c>
      <c r="Q813" s="891">
        <v>43097</v>
      </c>
      <c r="R813" s="867">
        <f t="shared" si="209"/>
        <v>5.0000000000000115</v>
      </c>
      <c r="S813" s="802">
        <f>IF(INDEX(Historical!$D$7:$D$1452,MATCH(B813,Historical!$B$7:$B$1452,0))=0,"n/a",(INDEX(Historical!$C$7:$C$1452,MATCH(B813,Historical!$B$7:$B$1452,0))/INDEX(Historical!$D$7:$D$1452,MATCH(B813,Historical!$B$7:$B$1452,0))-1)*100)</f>
        <v>8.8391224862888418</v>
      </c>
      <c r="T813" s="802">
        <f>IF(INDEX(Historical!$F$7:$F$1452,MATCH(B813,Historical!$B$7:$B$1452,0))=0,"n/a",((INDEX(Historical!$C$7:$C$1452,MATCH(B813,Historical!$B$7:$B$1452,0))/INDEX(Historical!$F$7:$F$1452,MATCH(B813,Historical!$B$7:$B$1452,0)))^(1/3)-1)*100)</f>
        <v>5.0000000000000044</v>
      </c>
      <c r="U813" s="802">
        <f>IF(INDEX(Historical!$I$7:$I$1452,MATCH(B813,Historical!$B$7:$B$1452,0))=0,"n/a",((INDEX(Historical!$C$7:$C$1452,MATCH(B813,Historical!$B$7:$B$1452,0))/INDEX(Historical!$I$7:$I$1452,MATCH(B813,Historical!$B$7:$B$1452,0)))^(1/5)-1)*100)</f>
        <v>5.0000000000000044</v>
      </c>
      <c r="V813" s="802">
        <f>IF(INDEX(Historical!$O$7:$O$1452,MATCH(B813,Historical!$B$7:$B$1452,0))=0,"n/a",((INDEX(Historical!$C$7:$C$1452,MATCH(B813,Historical!$B$7:$B$1452,0))/INDEX(Historical!$O$7:$O$1452,MATCH(B813,Historical!$B$7:$B$1452,0)))^(1/10)-1)*100)</f>
        <v>5.0000000721875049</v>
      </c>
      <c r="W813" s="871">
        <f t="shared" si="210"/>
        <v>0.99999998556250014</v>
      </c>
      <c r="X813" s="872">
        <f t="shared" si="211"/>
        <v>0.80645161290322653</v>
      </c>
      <c r="Y813" s="997" t="s">
        <v>443</v>
      </c>
      <c r="Z813" s="864">
        <f t="shared" si="212"/>
        <v>484.84848484848487</v>
      </c>
      <c r="AA813" s="874">
        <f t="shared" si="213"/>
        <v>29.484848484848484</v>
      </c>
      <c r="AB813" s="866">
        <v>12</v>
      </c>
      <c r="AC813" s="875">
        <v>0.33</v>
      </c>
      <c r="AD813" s="875">
        <v>2.71</v>
      </c>
      <c r="AE813" s="875">
        <v>0.73</v>
      </c>
      <c r="AF813" s="875" t="s">
        <v>138</v>
      </c>
      <c r="AG813" s="875">
        <v>-15.2</v>
      </c>
      <c r="AH813" s="875">
        <v>-29.099999999999998</v>
      </c>
      <c r="AI813" s="875">
        <v>30.769999999999996</v>
      </c>
      <c r="AJ813" s="875">
        <v>6.2</v>
      </c>
      <c r="AK813" s="875">
        <v>11</v>
      </c>
      <c r="AL813" s="876">
        <v>1370</v>
      </c>
      <c r="AM813" s="877">
        <v>1.2</v>
      </c>
      <c r="AN813" s="875" t="s">
        <v>138</v>
      </c>
      <c r="AO813" s="878">
        <f t="shared" si="214"/>
        <v>-8.0408608178392313</v>
      </c>
      <c r="AP813" s="879">
        <f t="shared" si="215"/>
        <v>21.443987667009253</v>
      </c>
      <c r="AQ813" s="880" t="str">
        <f t="shared" si="216"/>
        <v>n/a</v>
      </c>
      <c r="AR813" s="745">
        <f>INDEX(Historical!$C$7:$C$1452,MATCH(B813,Historical!$B$7:$B$1452,0))*IF(AH813="n/a",1.03,IF(AH813&lt;0,1.01,IF(AH813&gt;10,1.1,(1+AH813/100))))</f>
        <v>1.5582857142857141</v>
      </c>
      <c r="AS813" s="874">
        <f t="shared" si="217"/>
        <v>1.7141142857142857</v>
      </c>
      <c r="AT813" s="874">
        <f t="shared" si="222"/>
        <v>1.8855257142857145</v>
      </c>
      <c r="AU813" s="874">
        <f t="shared" si="222"/>
        <v>2.0740782857142861</v>
      </c>
      <c r="AV813" s="874">
        <f t="shared" si="222"/>
        <v>2.2814861142857148</v>
      </c>
      <c r="AW813" s="864">
        <f t="shared" si="218"/>
        <v>9.5134901142857142</v>
      </c>
      <c r="AX813" s="881">
        <f t="shared" si="219"/>
        <v>97.774821318455423</v>
      </c>
      <c r="AY813" s="1091">
        <v>0.75</v>
      </c>
      <c r="AZ813" s="877">
        <v>5.6099999999999994</v>
      </c>
      <c r="BA813" s="877">
        <v>-54.890000000000008</v>
      </c>
      <c r="BB813" s="877">
        <v>-21.51</v>
      </c>
      <c r="BC813" s="877">
        <v>-39.190000000000005</v>
      </c>
      <c r="BD813" s="1007"/>
      <c r="BE813" s="701">
        <v>1999</v>
      </c>
      <c r="BF813" s="986" t="e">
        <f>#VALUE!</f>
        <v>#VALUE!</v>
      </c>
      <c r="BG813" s="938">
        <v>5.5</v>
      </c>
    </row>
    <row r="814" spans="1:59" ht="11.25" customHeight="1" x14ac:dyDescent="0.2">
      <c r="A814" s="566" t="s">
        <v>379</v>
      </c>
      <c r="B814" s="651" t="s">
        <v>380</v>
      </c>
      <c r="C814" s="1080" t="s">
        <v>132</v>
      </c>
      <c r="D814" s="1080" t="s">
        <v>4416</v>
      </c>
      <c r="E814" s="835">
        <v>59</v>
      </c>
      <c r="F814" s="554">
        <v>9</v>
      </c>
      <c r="G814" s="554" t="s">
        <v>38</v>
      </c>
      <c r="H814" s="554" t="s">
        <v>38</v>
      </c>
      <c r="I814" s="959">
        <v>71.98</v>
      </c>
      <c r="J814" s="745">
        <f t="shared" si="207"/>
        <v>2.6674076132258957</v>
      </c>
      <c r="K814" s="968">
        <v>0.48</v>
      </c>
      <c r="L814" s="679">
        <v>4</v>
      </c>
      <c r="M814" s="736">
        <f t="shared" si="208"/>
        <v>1.92</v>
      </c>
      <c r="N814" s="644" t="s">
        <v>120</v>
      </c>
      <c r="O814" s="838">
        <v>0.45</v>
      </c>
      <c r="P814" s="958">
        <v>43418</v>
      </c>
      <c r="Q814" s="958">
        <v>43437</v>
      </c>
      <c r="R814" s="736">
        <f t="shared" si="209"/>
        <v>6.6666666666666599</v>
      </c>
      <c r="S814" s="802">
        <f>IF(INDEX(Historical!$D$7:$D$1452,MATCH(B814,Historical!$B$7:$B$1452,0))=0,"n/a",(INDEX(Historical!$C$7:$C$1452,MATCH(B814,Historical!$B$7:$B$1452,0))/INDEX(Historical!$D$7:$D$1452,MATCH(B814,Historical!$B$7:$B$1452,0))-1)*100)</f>
        <v>5.5555555555555358</v>
      </c>
      <c r="T814" s="802">
        <f>IF(INDEX(Historical!$F$7:$F$1452,MATCH(B814,Historical!$B$7:$B$1452,0))=0,"n/a",((INDEX(Historical!$C$7:$C$1452,MATCH(B814,Historical!$B$7:$B$1452,0))/INDEX(Historical!$F$7:$F$1452,MATCH(B814,Historical!$B$7:$B$1452,0)))^(1/3)-1)*100)</f>
        <v>5.4098231909414318</v>
      </c>
      <c r="U814" s="802">
        <f>IF(INDEX(Historical!$I$7:$I$1452,MATCH(B814,Historical!$B$7:$B$1452,0))=0,"n/a",((INDEX(Historical!$C$7:$C$1452,MATCH(B814,Historical!$B$7:$B$1452,0))/INDEX(Historical!$I$7:$I$1452,MATCH(B814,Historical!$B$7:$B$1452,0)))^(1/5)-1)*100)</f>
        <v>4.0073322992809635</v>
      </c>
      <c r="V814" s="802">
        <f>IF(INDEX(Historical!$O$7:$O$1452,MATCH(B814,Historical!$B$7:$B$1452,0))=0,"n/a",((INDEX(Historical!$C$7:$C$1452,MATCH(B814,Historical!$B$7:$B$1452,0))/INDEX(Historical!$O$7:$O$1452,MATCH(B814,Historical!$B$7:$B$1452,0)))^(1/10)-1)*100)</f>
        <v>3.019452847301185</v>
      </c>
      <c r="W814" s="803">
        <f t="shared" si="210"/>
        <v>1.3271716771012849</v>
      </c>
      <c r="X814" s="804">
        <f t="shared" si="211"/>
        <v>3.3394435827341362</v>
      </c>
      <c r="Y814" s="768" t="s">
        <v>455</v>
      </c>
      <c r="Z814" s="745">
        <f t="shared" si="212"/>
        <v>104.91803278688523</v>
      </c>
      <c r="AA814" s="678">
        <f t="shared" si="213"/>
        <v>39.333333333333336</v>
      </c>
      <c r="AB814" s="679">
        <v>12</v>
      </c>
      <c r="AC814" s="959">
        <v>1.83</v>
      </c>
      <c r="AD814" s="959">
        <v>4.92</v>
      </c>
      <c r="AE814" s="959">
        <v>2.23</v>
      </c>
      <c r="AF814" s="959">
        <v>3.19</v>
      </c>
      <c r="AG814" s="959">
        <v>10.6</v>
      </c>
      <c r="AH814" s="959">
        <v>-19.5</v>
      </c>
      <c r="AI814" s="959">
        <v>5.9799999999999995</v>
      </c>
      <c r="AJ814" s="959">
        <v>1.2</v>
      </c>
      <c r="AK814" s="959">
        <v>8</v>
      </c>
      <c r="AL814" s="969">
        <v>5980</v>
      </c>
      <c r="AM814" s="964">
        <v>0.15</v>
      </c>
      <c r="AN814" s="959">
        <v>1.26</v>
      </c>
      <c r="AO814" s="845">
        <f t="shared" si="214"/>
        <v>-32.658593420826477</v>
      </c>
      <c r="AP814" s="846">
        <f t="shared" si="215"/>
        <v>6.6747399125068592</v>
      </c>
      <c r="AQ814" s="680">
        <f t="shared" si="216"/>
        <v>136.1481016775827</v>
      </c>
      <c r="AR814" s="745">
        <f>INDEX(Historical!$C$7:$C$1452,MATCH(B814,Historical!$B$7:$B$1452,0))*IF(AH814="n/a",1.03,IF(AH814&lt;0,1.01,IF(AH814&gt;10,1.1,(1+AH814/100))))</f>
        <v>1.7271000000000001</v>
      </c>
      <c r="AS814" s="678">
        <f t="shared" si="217"/>
        <v>1.8303805800000001</v>
      </c>
      <c r="AT814" s="678">
        <f t="shared" si="222"/>
        <v>1.9768110264000003</v>
      </c>
      <c r="AU814" s="678">
        <f t="shared" si="222"/>
        <v>2.1349559085120005</v>
      </c>
      <c r="AV814" s="678">
        <f t="shared" si="222"/>
        <v>2.3057523811929608</v>
      </c>
      <c r="AW814" s="745">
        <f t="shared" si="218"/>
        <v>9.9749998961049613</v>
      </c>
      <c r="AX814" s="854">
        <f t="shared" si="219"/>
        <v>13.858015971248905</v>
      </c>
      <c r="AY814" s="1090">
        <v>0.3</v>
      </c>
      <c r="AZ814" s="964">
        <v>24.099999999999998</v>
      </c>
      <c r="BA814" s="964">
        <v>-0.27999999999999997</v>
      </c>
      <c r="BB814" s="964">
        <v>0.42</v>
      </c>
      <c r="BC814" s="964">
        <v>2.4</v>
      </c>
      <c r="BE814" s="701">
        <v>1961</v>
      </c>
      <c r="BF814" s="986" t="e">
        <f>#VALUE!</f>
        <v>#VALUE!</v>
      </c>
      <c r="BG814" s="972">
        <v>3.1</v>
      </c>
    </row>
    <row r="815" spans="1:59" ht="11.25" customHeight="1" x14ac:dyDescent="0.2">
      <c r="A815" s="566" t="s">
        <v>1783</v>
      </c>
      <c r="B815" s="651" t="s">
        <v>1784</v>
      </c>
      <c r="C815" s="1080" t="s">
        <v>4407</v>
      </c>
      <c r="D815" s="1080" t="s">
        <v>4408</v>
      </c>
      <c r="E815" s="835">
        <v>9</v>
      </c>
      <c r="F815" s="554">
        <v>417</v>
      </c>
      <c r="G815" s="554" t="s">
        <v>38</v>
      </c>
      <c r="H815" s="554" t="s">
        <v>38</v>
      </c>
      <c r="I815" s="966">
        <v>58.59</v>
      </c>
      <c r="J815" s="745">
        <f t="shared" si="207"/>
        <v>5.4104796040279908</v>
      </c>
      <c r="K815" s="968">
        <v>0.79249999999999998</v>
      </c>
      <c r="L815" s="679">
        <v>4</v>
      </c>
      <c r="M815" s="736">
        <f t="shared" si="208"/>
        <v>3.17</v>
      </c>
      <c r="N815" s="644" t="s">
        <v>470</v>
      </c>
      <c r="O815" s="838">
        <v>0.79</v>
      </c>
      <c r="P815" s="958">
        <v>43465</v>
      </c>
      <c r="Q815" s="958">
        <v>43479</v>
      </c>
      <c r="R815" s="736">
        <f t="shared" si="209"/>
        <v>0.31645569620252489</v>
      </c>
      <c r="S815" s="802">
        <f>IF(INDEX(Historical!$D$7:$D$1452,MATCH(B815,Historical!$B$7:$B$1452,0))=0,"n/a",(INDEX(Historical!$C$7:$C$1452,MATCH(B815,Historical!$B$7:$B$1452,0))/INDEX(Historical!$D$7:$D$1452,MATCH(B815,Historical!$B$7:$B$1452,0))-1)*100)</f>
        <v>5.0590219224283528</v>
      </c>
      <c r="T815" s="802">
        <f>IF(INDEX(Historical!$F$7:$F$1452,MATCH(B815,Historical!$B$7:$B$1452,0))=0,"n/a",((INDEX(Historical!$C$7:$C$1452,MATCH(B815,Historical!$B$7:$B$1452,0))/INDEX(Historical!$F$7:$F$1452,MATCH(B815,Historical!$B$7:$B$1452,0)))^(1/3)-1)*100)</f>
        <v>6.4685957249118076</v>
      </c>
      <c r="U815" s="802">
        <f>IF(INDEX(Historical!$I$7:$I$1452,MATCH(B815,Historical!$B$7:$B$1452,0))=0,"n/a",((INDEX(Historical!$C$7:$C$1452,MATCH(B815,Historical!$B$7:$B$1452,0))/INDEX(Historical!$I$7:$I$1452,MATCH(B815,Historical!$B$7:$B$1452,0)))^(1/5)-1)*100)</f>
        <v>7.6087332379323191</v>
      </c>
      <c r="V815" s="802">
        <f>IF(INDEX(Historical!$O$7:$O$1452,MATCH(B815,Historical!$B$7:$B$1452,0))=0,"n/a",((INDEX(Historical!$C$7:$C$1452,MATCH(B815,Historical!$B$7:$B$1452,0))/INDEX(Historical!$O$7:$O$1452,MATCH(B815,Historical!$B$7:$B$1452,0)))^(1/10)-1)*100)</f>
        <v>6.5353084102002912</v>
      </c>
      <c r="W815" s="803">
        <f t="shared" si="210"/>
        <v>1.1642500644738709</v>
      </c>
      <c r="X815" s="804">
        <f t="shared" si="211"/>
        <v>0.78440548844663072</v>
      </c>
      <c r="Y815" s="967" t="s">
        <v>4006</v>
      </c>
      <c r="Z815" s="745">
        <f t="shared" si="212"/>
        <v>253.6</v>
      </c>
      <c r="AA815" s="678">
        <f t="shared" si="213"/>
        <v>46.872</v>
      </c>
      <c r="AB815" s="679">
        <v>12</v>
      </c>
      <c r="AC815" s="959">
        <v>1.25</v>
      </c>
      <c r="AD815" s="959">
        <v>6.81</v>
      </c>
      <c r="AE815" s="959">
        <v>5.89</v>
      </c>
      <c r="AF815" s="959">
        <v>1.97</v>
      </c>
      <c r="AG815" s="959">
        <v>6.8000000000000007</v>
      </c>
      <c r="AH815" s="959">
        <v>5.3</v>
      </c>
      <c r="AI815" s="959">
        <v>8.64</v>
      </c>
      <c r="AJ815" s="959">
        <v>9.7000000000000011</v>
      </c>
      <c r="AK815" s="959">
        <v>6.9</v>
      </c>
      <c r="AL815" s="969">
        <v>21890</v>
      </c>
      <c r="AM815" s="964">
        <v>0.4</v>
      </c>
      <c r="AN815" s="959">
        <v>0.99</v>
      </c>
      <c r="AO815" s="845">
        <f t="shared" si="214"/>
        <v>-33.852787158039689</v>
      </c>
      <c r="AP815" s="846">
        <f t="shared" si="215"/>
        <v>13.019212841960311</v>
      </c>
      <c r="AQ815" s="680">
        <f t="shared" si="216"/>
        <v>102.58094678424227</v>
      </c>
      <c r="AR815" s="745">
        <f>INDEX(Historical!$C$7:$C$1452,MATCH(B815,Historical!$B$7:$B$1452,0))*IF(AH815="n/a",1.03,IF(AH815&lt;0,1.01,IF(AH815&gt;10,1.1,(1+AH815/100))))</f>
        <v>3.2800950000000002</v>
      </c>
      <c r="AS815" s="678">
        <f t="shared" si="217"/>
        <v>3.5634952080000004</v>
      </c>
      <c r="AT815" s="678">
        <f t="shared" si="222"/>
        <v>3.8093763773520002</v>
      </c>
      <c r="AU815" s="678">
        <f t="shared" si="222"/>
        <v>4.0722233473892882</v>
      </c>
      <c r="AV815" s="678">
        <f t="shared" si="222"/>
        <v>4.3532067583591489</v>
      </c>
      <c r="AW815" s="745">
        <f t="shared" si="218"/>
        <v>19.078396691100437</v>
      </c>
      <c r="AX815" s="854">
        <f t="shared" si="219"/>
        <v>32.562547689196855</v>
      </c>
      <c r="AY815" s="1090">
        <v>0.19</v>
      </c>
      <c r="AZ815" s="964">
        <v>25.88</v>
      </c>
      <c r="BA815" s="964">
        <v>-10.82</v>
      </c>
      <c r="BB815" s="964">
        <v>-2.69</v>
      </c>
      <c r="BC815" s="964">
        <v>4.68</v>
      </c>
      <c r="BE815" s="701">
        <v>2011</v>
      </c>
      <c r="BF815" s="986" t="e">
        <f>#VALUE!</f>
        <v>#VALUE!</v>
      </c>
      <c r="BG815" s="972">
        <v>3.2</v>
      </c>
    </row>
    <row r="816" spans="1:59" ht="11.25" customHeight="1" x14ac:dyDescent="0.2">
      <c r="A816" s="645" t="s">
        <v>850</v>
      </c>
      <c r="B816" s="651" t="s">
        <v>851</v>
      </c>
      <c r="C816" s="1080" t="s">
        <v>4431</v>
      </c>
      <c r="D816" s="1080" t="s">
        <v>4440</v>
      </c>
      <c r="E816" s="835">
        <v>14</v>
      </c>
      <c r="F816" s="554">
        <v>272</v>
      </c>
      <c r="G816" s="554" t="s">
        <v>116</v>
      </c>
      <c r="H816" s="554" t="s">
        <v>38</v>
      </c>
      <c r="I816" s="966">
        <v>56.22</v>
      </c>
      <c r="J816" s="745">
        <f t="shared" si="207"/>
        <v>4.2867307008182145</v>
      </c>
      <c r="K816" s="968">
        <v>0.60250000000000004</v>
      </c>
      <c r="L816" s="679">
        <v>4</v>
      </c>
      <c r="M816" s="736">
        <f t="shared" si="208"/>
        <v>2.41</v>
      </c>
      <c r="N816" s="644" t="s">
        <v>141</v>
      </c>
      <c r="O816" s="838">
        <v>0.59</v>
      </c>
      <c r="P816" s="958">
        <v>43382</v>
      </c>
      <c r="Q816" s="958">
        <v>43405</v>
      </c>
      <c r="R816" s="736">
        <f t="shared" si="209"/>
        <v>2.1186440677966214</v>
      </c>
      <c r="S816" s="802">
        <f>IF(INDEX(Historical!$D$7:$D$1452,MATCH(B816,Historical!$B$7:$B$1452,0))=0,"n/a",(INDEX(Historical!$C$7:$C$1452,MATCH(B816,Historical!$B$7:$B$1452,0))/INDEX(Historical!$D$7:$D$1452,MATCH(B816,Historical!$B$7:$B$1452,0))-1)*100)</f>
        <v>2.2002200220021972</v>
      </c>
      <c r="T816" s="802">
        <f>IF(INDEX(Historical!$F$7:$F$1452,MATCH(B816,Historical!$B$7:$B$1452,0))=0,"n/a",((INDEX(Historical!$C$7:$C$1452,MATCH(B816,Historical!$B$7:$B$1452,0))/INDEX(Historical!$F$7:$F$1452,MATCH(B816,Historical!$B$7:$B$1452,0)))^(1/3)-1)*100)</f>
        <v>2.7654945155314747</v>
      </c>
      <c r="U816" s="802">
        <f>IF(INDEX(Historical!$I$7:$I$1452,MATCH(B816,Historical!$B$7:$B$1452,0))=0,"n/a",((INDEX(Historical!$C$7:$C$1452,MATCH(B816,Historical!$B$7:$B$1452,0))/INDEX(Historical!$I$7:$I$1452,MATCH(B816,Historical!$B$7:$B$1452,0)))^(1/5)-1)*100)</f>
        <v>2.8812268266466434</v>
      </c>
      <c r="V816" s="802">
        <f>IF(INDEX(Historical!$O$7:$O$1452,MATCH(B816,Historical!$B$7:$B$1452,0))=0,"n/a",((INDEX(Historical!$C$7:$C$1452,MATCH(B816,Historical!$B$7:$B$1452,0))/INDEX(Historical!$O$7:$O$1452,MATCH(B816,Historical!$B$7:$B$1452,0)))^(1/10)-1)*100)</f>
        <v>3.5092071517628609</v>
      </c>
      <c r="W816" s="803">
        <f t="shared" si="210"/>
        <v>0.82104780425950352</v>
      </c>
      <c r="X816" s="804">
        <f t="shared" si="211"/>
        <v>4.762358391151477E-2</v>
      </c>
      <c r="Y816" s="759"/>
      <c r="Z816" s="745">
        <f t="shared" si="212"/>
        <v>64.266666666666666</v>
      </c>
      <c r="AA816" s="678">
        <f t="shared" si="213"/>
        <v>14.991999999999999</v>
      </c>
      <c r="AB816" s="679">
        <v>12</v>
      </c>
      <c r="AC816" s="959">
        <v>3.75</v>
      </c>
      <c r="AD816" s="959">
        <v>2.54</v>
      </c>
      <c r="AE816" s="959">
        <v>1.84</v>
      </c>
      <c r="AF816" s="959">
        <v>4.2699999999999996</v>
      </c>
      <c r="AG816" s="961">
        <v>64.400000000000006</v>
      </c>
      <c r="AH816" s="959">
        <v>1.3</v>
      </c>
      <c r="AI816" s="959">
        <v>1.1199999999999999</v>
      </c>
      <c r="AJ816" s="959">
        <v>60.5</v>
      </c>
      <c r="AK816" s="959">
        <v>5.8999999999999995</v>
      </c>
      <c r="AL816" s="969">
        <v>240490</v>
      </c>
      <c r="AM816" s="964">
        <v>0.03</v>
      </c>
      <c r="AN816" s="959">
        <v>2.0699999999999998</v>
      </c>
      <c r="AO816" s="845">
        <f t="shared" si="214"/>
        <v>-7.8240424725351412</v>
      </c>
      <c r="AP816" s="846">
        <f t="shared" si="215"/>
        <v>7.1679575274648579</v>
      </c>
      <c r="AQ816" s="680">
        <f t="shared" si="216"/>
        <v>68.675678283635321</v>
      </c>
      <c r="AR816" s="745">
        <f>INDEX(Historical!$C$7:$C$1452,MATCH(B816,Historical!$B$7:$B$1452,0))*IF(AH816="n/a",1.03,IF(AH816&lt;0,1.01,IF(AH816&gt;10,1.1,(1+AH816/100))))</f>
        <v>2.3526924999999994</v>
      </c>
      <c r="AS816" s="678">
        <f t="shared" si="217"/>
        <v>2.3790426559999998</v>
      </c>
      <c r="AT816" s="678">
        <f t="shared" si="222"/>
        <v>2.5194061727039996</v>
      </c>
      <c r="AU816" s="678">
        <f t="shared" si="222"/>
        <v>2.6680511368935353</v>
      </c>
      <c r="AV816" s="678">
        <f t="shared" si="222"/>
        <v>2.8254661539702539</v>
      </c>
      <c r="AW816" s="745">
        <f t="shared" si="218"/>
        <v>12.744658619567788</v>
      </c>
      <c r="AX816" s="854">
        <f t="shared" si="219"/>
        <v>22.669261151845944</v>
      </c>
      <c r="AY816" s="1090">
        <v>0.56000000000000005</v>
      </c>
      <c r="AZ816" s="964">
        <v>21.990000000000002</v>
      </c>
      <c r="BA816" s="964">
        <v>-8.6999999999999993</v>
      </c>
      <c r="BB816" s="964">
        <v>-1.96</v>
      </c>
      <c r="BC816" s="964">
        <v>7.3400000000000007</v>
      </c>
      <c r="BE816" s="701">
        <v>2005</v>
      </c>
      <c r="BF816" s="986" t="e">
        <f>#VALUE!</f>
        <v>#VALUE!</v>
      </c>
      <c r="BG816" s="972">
        <v>12.3</v>
      </c>
    </row>
    <row r="817" spans="1:59" ht="11.25" customHeight="1" x14ac:dyDescent="0.2">
      <c r="A817" s="566" t="s">
        <v>381</v>
      </c>
      <c r="B817" s="651" t="s">
        <v>382</v>
      </c>
      <c r="C817" s="1080" t="s">
        <v>248</v>
      </c>
      <c r="D817" s="1080" t="s">
        <v>4446</v>
      </c>
      <c r="E817" s="835">
        <v>46</v>
      </c>
      <c r="F817" s="554">
        <v>47</v>
      </c>
      <c r="G817" s="554" t="s">
        <v>116</v>
      </c>
      <c r="H817" s="554" t="s">
        <v>116</v>
      </c>
      <c r="I817" s="959">
        <v>71.34</v>
      </c>
      <c r="J817" s="745">
        <f t="shared" si="207"/>
        <v>2.8595458368376785</v>
      </c>
      <c r="K817" s="968">
        <v>0.51</v>
      </c>
      <c r="L817" s="679">
        <v>4</v>
      </c>
      <c r="M817" s="736">
        <f t="shared" si="208"/>
        <v>2.04</v>
      </c>
      <c r="N817" s="644" t="s">
        <v>383</v>
      </c>
      <c r="O817" s="838">
        <v>0.46</v>
      </c>
      <c r="P817" s="958">
        <v>43441</v>
      </c>
      <c r="Q817" s="958">
        <v>43454</v>
      </c>
      <c r="R817" s="736">
        <f t="shared" si="209"/>
        <v>10.869565217391301</v>
      </c>
      <c r="S817" s="802">
        <f>IF(INDEX(Historical!$D$7:$D$1452,MATCH(B817,Historical!$B$7:$B$1452,0))=0,"n/a",(INDEX(Historical!$C$7:$C$1452,MATCH(B817,Historical!$B$7:$B$1452,0))/INDEX(Historical!$D$7:$D$1452,MATCH(B817,Historical!$B$7:$B$1452,0))-1)*100)</f>
        <v>12.418300653594772</v>
      </c>
      <c r="T817" s="802">
        <f>IF(INDEX(Historical!$F$7:$F$1452,MATCH(B817,Historical!$B$7:$B$1452,0))=0,"n/a",((INDEX(Historical!$C$7:$C$1452,MATCH(B817,Historical!$B$7:$B$1452,0))/INDEX(Historical!$F$7:$F$1452,MATCH(B817,Historical!$B$7:$B$1452,0)))^(1/3)-1)*100)</f>
        <v>15.805247033692815</v>
      </c>
      <c r="U817" s="802">
        <f>IF(INDEX(Historical!$I$7:$I$1452,MATCH(B817,Historical!$B$7:$B$1452,0))=0,"n/a",((INDEX(Historical!$C$7:$C$1452,MATCH(B817,Historical!$B$7:$B$1452,0))/INDEX(Historical!$I$7:$I$1452,MATCH(B817,Historical!$B$7:$B$1452,0)))^(1/5)-1)*100)</f>
        <v>17.822751880751287</v>
      </c>
      <c r="V817" s="802">
        <f>IF(INDEX(Historical!$O$7:$O$1452,MATCH(B817,Historical!$B$7:$B$1452,0))=0,"n/a",((INDEX(Historical!$C$7:$C$1452,MATCH(B817,Historical!$B$7:$B$1452,0))/INDEX(Historical!$O$7:$O$1452,MATCH(B817,Historical!$B$7:$B$1452,0)))^(1/10)-1)*100)</f>
        <v>11.925323296767875</v>
      </c>
      <c r="W817" s="803">
        <f t="shared" si="210"/>
        <v>1.4945298703626588</v>
      </c>
      <c r="X817" s="804" t="str">
        <f t="shared" si="211"/>
        <v>n/a</v>
      </c>
      <c r="Y817" s="759"/>
      <c r="Z817" s="745">
        <f t="shared" si="212"/>
        <v>57.95454545454546</v>
      </c>
      <c r="AA817" s="678">
        <f t="shared" si="213"/>
        <v>20.267045454545457</v>
      </c>
      <c r="AB817" s="679">
        <v>12</v>
      </c>
      <c r="AC817" s="959">
        <v>3.52</v>
      </c>
      <c r="AD817" s="959">
        <v>1.51</v>
      </c>
      <c r="AE817" s="959">
        <v>2.2400000000000002</v>
      </c>
      <c r="AF817" s="959">
        <v>6.76</v>
      </c>
      <c r="AG817" s="959">
        <v>21.7</v>
      </c>
      <c r="AH817" s="959">
        <v>-78.3</v>
      </c>
      <c r="AI817" s="959">
        <v>12.27</v>
      </c>
      <c r="AJ817" s="959">
        <v>-25.1</v>
      </c>
      <c r="AK817" s="959">
        <v>13.450000000000001</v>
      </c>
      <c r="AL817" s="969">
        <v>29380</v>
      </c>
      <c r="AM817" s="964">
        <v>0.1</v>
      </c>
      <c r="AN817" s="959">
        <v>0.89</v>
      </c>
      <c r="AO817" s="845">
        <f t="shared" si="214"/>
        <v>0.41525226304350937</v>
      </c>
      <c r="AP817" s="846">
        <f t="shared" si="215"/>
        <v>20.682297717588966</v>
      </c>
      <c r="AQ817" s="680">
        <f t="shared" si="216"/>
        <v>146.76144780174258</v>
      </c>
      <c r="AR817" s="745">
        <f>INDEX(Historical!$C$7:$C$1452,MATCH(B817,Historical!$B$7:$B$1452,0))*IF(AH817="n/a",1.03,IF(AH817&lt;0,1.01,IF(AH817&gt;10,1.1,(1+AH817/100))))</f>
        <v>1.7372000000000001</v>
      </c>
      <c r="AS817" s="678">
        <f t="shared" si="217"/>
        <v>1.9109200000000002</v>
      </c>
      <c r="AT817" s="678">
        <f t="shared" si="222"/>
        <v>2.1020120000000002</v>
      </c>
      <c r="AU817" s="678">
        <f t="shared" si="222"/>
        <v>2.3122132000000004</v>
      </c>
      <c r="AV817" s="678">
        <f t="shared" si="222"/>
        <v>2.5434345200000008</v>
      </c>
      <c r="AW817" s="745">
        <f t="shared" si="218"/>
        <v>10.605779720000001</v>
      </c>
      <c r="AX817" s="854">
        <f t="shared" si="219"/>
        <v>14.866526100364453</v>
      </c>
      <c r="AY817" s="1090">
        <v>1.02</v>
      </c>
      <c r="AZ817" s="964">
        <v>6.2</v>
      </c>
      <c r="BA817" s="964">
        <v>-26.450000000000003</v>
      </c>
      <c r="BB817" s="964">
        <v>-9.98</v>
      </c>
      <c r="BC817" s="964">
        <v>-14.510000000000002</v>
      </c>
      <c r="BE817" s="701">
        <v>1974</v>
      </c>
      <c r="BF817" s="986" t="e">
        <f>#VALUE!</f>
        <v>#VALUE!</v>
      </c>
      <c r="BG817" s="972">
        <v>8</v>
      </c>
    </row>
    <row r="818" spans="1:59" ht="11.25" customHeight="1" x14ac:dyDescent="0.2">
      <c r="A818" s="566" t="s">
        <v>852</v>
      </c>
      <c r="B818" s="651" t="s">
        <v>853</v>
      </c>
      <c r="C818" s="1080" t="s">
        <v>4277</v>
      </c>
      <c r="D818" s="1080" t="s">
        <v>4413</v>
      </c>
      <c r="E818" s="835">
        <v>11</v>
      </c>
      <c r="F818" s="554">
        <v>317</v>
      </c>
      <c r="G818" s="554" t="s">
        <v>107</v>
      </c>
      <c r="H818" s="554" t="s">
        <v>107</v>
      </c>
      <c r="I818" s="966">
        <v>131.94</v>
      </c>
      <c r="J818" s="745">
        <f t="shared" si="207"/>
        <v>0.75792026678793389</v>
      </c>
      <c r="K818" s="968">
        <v>0.25</v>
      </c>
      <c r="L818" s="679">
        <v>4</v>
      </c>
      <c r="M818" s="736">
        <f t="shared" si="208"/>
        <v>1</v>
      </c>
      <c r="N818" s="644" t="s">
        <v>801</v>
      </c>
      <c r="O818" s="838">
        <v>0.21</v>
      </c>
      <c r="P818" s="958">
        <v>43419</v>
      </c>
      <c r="Q818" s="958">
        <v>43438</v>
      </c>
      <c r="R818" s="736">
        <f t="shared" si="209"/>
        <v>19.047619047619051</v>
      </c>
      <c r="S818" s="802">
        <f>IF(INDEX(Historical!$D$7:$D$1452,MATCH(B818,Historical!$B$7:$B$1452,0))=0,"n/a",(INDEX(Historical!$C$7:$C$1452,MATCH(B818,Historical!$B$7:$B$1452,0))/INDEX(Historical!$D$7:$D$1452,MATCH(B818,Historical!$B$7:$B$1452,0))-1)*100)</f>
        <v>17.948717948717952</v>
      </c>
      <c r="T818" s="802">
        <f>IF(INDEX(Historical!$F$7:$F$1452,MATCH(B818,Historical!$B$7:$B$1452,0))=0,"n/a",((INDEX(Historical!$C$7:$C$1452,MATCH(B818,Historical!$B$7:$B$1452,0))/INDEX(Historical!$F$7:$F$1452,MATCH(B818,Historical!$B$7:$B$1452,0)))^(1/3)-1)*100)</f>
        <v>17.995813862247644</v>
      </c>
      <c r="U818" s="802">
        <f>IF(INDEX(Historical!$I$7:$I$1452,MATCH(B818,Historical!$B$7:$B$1452,0))=0,"n/a",((INDEX(Historical!$C$7:$C$1452,MATCH(B818,Historical!$B$7:$B$1452,0))/INDEX(Historical!$I$7:$I$1452,MATCH(B818,Historical!$B$7:$B$1452,0)))^(1/5)-1)*100)</f>
        <v>22.759405763620876</v>
      </c>
      <c r="V818" s="802" t="str">
        <f>IF(INDEX(Historical!$O$7:$O$1452,MATCH(B818,Historical!$B$7:$B$1452,0))=0,"n/a",((INDEX(Historical!$C$7:$C$1452,MATCH(B818,Historical!$B$7:$B$1452,0))/INDEX(Historical!$O$7:$O$1452,MATCH(B818,Historical!$B$7:$B$1452,0)))^(1/10)-1)*100)</f>
        <v>n/a</v>
      </c>
      <c r="W818" s="803" t="str">
        <f t="shared" si="210"/>
        <v>n/a</v>
      </c>
      <c r="X818" s="804">
        <f t="shared" si="211"/>
        <v>1.4496436792115208</v>
      </c>
      <c r="Y818" s="967"/>
      <c r="Z818" s="745">
        <f t="shared" si="212"/>
        <v>25.380710659898476</v>
      </c>
      <c r="AA818" s="678">
        <f t="shared" si="213"/>
        <v>33.487309644670049</v>
      </c>
      <c r="AB818" s="679">
        <v>9</v>
      </c>
      <c r="AC818" s="959">
        <v>3.94</v>
      </c>
      <c r="AD818" s="959">
        <v>1.86</v>
      </c>
      <c r="AE818" s="959">
        <v>14.4</v>
      </c>
      <c r="AF818" s="959">
        <v>10.27</v>
      </c>
      <c r="AG818" s="959">
        <v>35.199999999999996</v>
      </c>
      <c r="AH818" s="959">
        <v>40.699999999999996</v>
      </c>
      <c r="AI818" s="959">
        <v>16.509999999999998</v>
      </c>
      <c r="AJ818" s="959">
        <v>15.7</v>
      </c>
      <c r="AK818" s="959">
        <v>17.990000000000002</v>
      </c>
      <c r="AL818" s="969">
        <v>296870</v>
      </c>
      <c r="AM818" s="964">
        <v>0.1</v>
      </c>
      <c r="AN818" s="959">
        <v>0.57999999999999996</v>
      </c>
      <c r="AO818" s="845">
        <f t="shared" si="214"/>
        <v>-9.9699836142612384</v>
      </c>
      <c r="AP818" s="846">
        <f t="shared" si="215"/>
        <v>23.51732603040881</v>
      </c>
      <c r="AQ818" s="680">
        <f t="shared" si="216"/>
        <v>290.9615895033744</v>
      </c>
      <c r="AR818" s="745">
        <f>INDEX(Historical!$C$7:$C$1452,MATCH(B818,Historical!$B$7:$B$1452,0))*IF(AH818="n/a",1.03,IF(AH818&lt;0,1.01,IF(AH818&gt;10,1.1,(1+AH818/100))))</f>
        <v>0.75900000000000001</v>
      </c>
      <c r="AS818" s="678">
        <f t="shared" si="217"/>
        <v>0.83490000000000009</v>
      </c>
      <c r="AT818" s="678">
        <f t="shared" si="222"/>
        <v>0.91839000000000015</v>
      </c>
      <c r="AU818" s="678">
        <f t="shared" si="222"/>
        <v>1.0102290000000003</v>
      </c>
      <c r="AV818" s="678">
        <f t="shared" si="222"/>
        <v>1.1112519000000003</v>
      </c>
      <c r="AW818" s="745">
        <f t="shared" si="218"/>
        <v>4.6337709000000009</v>
      </c>
      <c r="AX818" s="854">
        <f t="shared" si="219"/>
        <v>3.5120288767621655</v>
      </c>
      <c r="AY818" s="1090">
        <v>1.0900000000000001</v>
      </c>
      <c r="AZ818" s="964">
        <v>18.84</v>
      </c>
      <c r="BA818" s="964">
        <v>-12.950000000000001</v>
      </c>
      <c r="BB818" s="964">
        <v>-3.7600000000000002</v>
      </c>
      <c r="BC818" s="964">
        <v>-2.6100000000000003</v>
      </c>
      <c r="BE818" s="701">
        <v>2008</v>
      </c>
      <c r="BF818" s="986" t="e">
        <f>#VALUE!</f>
        <v>#VALUE!</v>
      </c>
      <c r="BG818" s="972">
        <v>14.499999999999998</v>
      </c>
    </row>
    <row r="819" spans="1:59" ht="11.25" customHeight="1" x14ac:dyDescent="0.2">
      <c r="A819" s="645" t="s">
        <v>854</v>
      </c>
      <c r="B819" s="651" t="s">
        <v>855</v>
      </c>
      <c r="C819" s="1080" t="s">
        <v>113</v>
      </c>
      <c r="D819" s="1080" t="s">
        <v>4410</v>
      </c>
      <c r="E819" s="835">
        <v>15</v>
      </c>
      <c r="F819" s="554">
        <v>245</v>
      </c>
      <c r="G819" s="554" t="s">
        <v>107</v>
      </c>
      <c r="H819" s="554" t="s">
        <v>107</v>
      </c>
      <c r="I819" s="966">
        <v>29.91</v>
      </c>
      <c r="J819" s="745">
        <f t="shared" si="207"/>
        <v>1.0698762955533265</v>
      </c>
      <c r="K819" s="968">
        <v>0.08</v>
      </c>
      <c r="L819" s="679">
        <v>4</v>
      </c>
      <c r="M819" s="736">
        <f t="shared" si="208"/>
        <v>0.32</v>
      </c>
      <c r="N819" s="644" t="s">
        <v>542</v>
      </c>
      <c r="O819" s="838">
        <v>7.0000000000000007E-2</v>
      </c>
      <c r="P819" s="958">
        <v>43298</v>
      </c>
      <c r="Q819" s="958">
        <v>43313</v>
      </c>
      <c r="R819" s="736">
        <f t="shared" si="209"/>
        <v>14.285714285714276</v>
      </c>
      <c r="S819" s="802">
        <f>IF(INDEX(Historical!$D$7:$D$1452,MATCH(B819,Historical!$B$7:$B$1452,0))=0,"n/a",(INDEX(Historical!$C$7:$C$1452,MATCH(B819,Historical!$B$7:$B$1452,0))/INDEX(Historical!$D$7:$D$1452,MATCH(B819,Historical!$B$7:$B$1452,0))-1)*100)</f>
        <v>13.043478260869556</v>
      </c>
      <c r="T819" s="802">
        <f>IF(INDEX(Historical!$F$7:$F$1452,MATCH(B819,Historical!$B$7:$B$1452,0))=0,"n/a",((INDEX(Historical!$C$7:$C$1452,MATCH(B819,Historical!$B$7:$B$1452,0))/INDEX(Historical!$F$7:$F$1452,MATCH(B819,Historical!$B$7:$B$1452,0)))^(1/3)-1)*100)</f>
        <v>11.021370033491195</v>
      </c>
      <c r="U819" s="802">
        <f>IF(INDEX(Historical!$I$7:$I$1452,MATCH(B819,Historical!$B$7:$B$1452,0))=0,"n/a",((INDEX(Historical!$C$7:$C$1452,MATCH(B819,Historical!$B$7:$B$1452,0))/INDEX(Historical!$I$7:$I$1452,MATCH(B819,Historical!$B$7:$B$1452,0)))^(1/5)-1)*100)</f>
        <v>11.628841548417412</v>
      </c>
      <c r="V819" s="802">
        <f>IF(INDEX(Historical!$O$7:$O$1452,MATCH(B819,Historical!$B$7:$B$1452,0))=0,"n/a",((INDEX(Historical!$C$7:$C$1452,MATCH(B819,Historical!$B$7:$B$1452,0))/INDEX(Historical!$O$7:$O$1452,MATCH(B819,Historical!$B$7:$B$1452,0)))^(1/10)-1)*100)</f>
        <v>13.237743997702346</v>
      </c>
      <c r="W819" s="803">
        <f t="shared" si="210"/>
        <v>0.87846097873140716</v>
      </c>
      <c r="X819" s="804">
        <f t="shared" si="211"/>
        <v>38.762805161391377</v>
      </c>
      <c r="Y819" s="756"/>
      <c r="Z819" s="745">
        <f t="shared" si="212"/>
        <v>10.702341137123746</v>
      </c>
      <c r="AA819" s="678">
        <f t="shared" si="213"/>
        <v>10.003344481605351</v>
      </c>
      <c r="AB819" s="679">
        <v>12</v>
      </c>
      <c r="AC819" s="959">
        <v>2.99</v>
      </c>
      <c r="AD819" s="959">
        <v>1.25</v>
      </c>
      <c r="AE819" s="959">
        <v>0.46</v>
      </c>
      <c r="AF819" s="959">
        <v>1.02</v>
      </c>
      <c r="AG819" s="959">
        <v>14.099999999999998</v>
      </c>
      <c r="AH819" s="959">
        <v>6</v>
      </c>
      <c r="AI819" s="959" t="s">
        <v>138</v>
      </c>
      <c r="AJ819" s="959">
        <v>0.3</v>
      </c>
      <c r="AK819" s="959">
        <v>8</v>
      </c>
      <c r="AL819" s="969">
        <v>325.12</v>
      </c>
      <c r="AM819" s="964">
        <v>1.4000000000000001</v>
      </c>
      <c r="AN819" s="959">
        <v>0.61</v>
      </c>
      <c r="AO819" s="845">
        <f t="shared" si="214"/>
        <v>2.6953733623653875</v>
      </c>
      <c r="AP819" s="846">
        <f t="shared" si="215"/>
        <v>12.698717843970739</v>
      </c>
      <c r="AQ819" s="680">
        <f t="shared" si="216"/>
        <v>-32.658708816003838</v>
      </c>
      <c r="AR819" s="745">
        <f>INDEX(Historical!$C$7:$C$1452,MATCH(B819,Historical!$B$7:$B$1452,0))*IF(AH819="n/a",1.03,IF(AH819&lt;0,1.01,IF(AH819&gt;10,1.1,(1+AH819/100))))</f>
        <v>0.27560000000000001</v>
      </c>
      <c r="AS819" s="678">
        <f t="shared" si="217"/>
        <v>0.28386800000000001</v>
      </c>
      <c r="AT819" s="678">
        <f t="shared" si="222"/>
        <v>0.30657744000000003</v>
      </c>
      <c r="AU819" s="678">
        <f t="shared" si="222"/>
        <v>0.33110363520000008</v>
      </c>
      <c r="AV819" s="678">
        <f t="shared" si="222"/>
        <v>0.35759192601600009</v>
      </c>
      <c r="AW819" s="745">
        <f t="shared" si="218"/>
        <v>1.5547410012160003</v>
      </c>
      <c r="AX819" s="854">
        <f t="shared" si="219"/>
        <v>5.1980641966432639</v>
      </c>
      <c r="AY819" s="1090">
        <v>1.21</v>
      </c>
      <c r="AZ819" s="964">
        <v>10.96</v>
      </c>
      <c r="BA819" s="964">
        <v>-46.62</v>
      </c>
      <c r="BB819" s="964">
        <v>0.6</v>
      </c>
      <c r="BC819" s="964">
        <v>-27.169999999999998</v>
      </c>
      <c r="BE819" s="701">
        <v>2004</v>
      </c>
      <c r="BF819" s="986" t="e">
        <f>#VALUE!</f>
        <v>#VALUE!</v>
      </c>
      <c r="BG819" s="972">
        <v>6.8000000000000007</v>
      </c>
    </row>
    <row r="820" spans="1:59" ht="11.25" customHeight="1" x14ac:dyDescent="0.2">
      <c r="A820" s="566" t="s">
        <v>2967</v>
      </c>
      <c r="B820" s="651" t="s">
        <v>2968</v>
      </c>
      <c r="C820" s="1080" t="s">
        <v>124</v>
      </c>
      <c r="D820" s="1080" t="s">
        <v>4461</v>
      </c>
      <c r="E820" s="835">
        <v>5</v>
      </c>
      <c r="F820" s="554">
        <v>787</v>
      </c>
      <c r="G820" s="554" t="s">
        <v>107</v>
      </c>
      <c r="H820" s="554" t="s">
        <v>107</v>
      </c>
      <c r="I820" s="966">
        <v>98.8</v>
      </c>
      <c r="J820" s="745">
        <f t="shared" si="207"/>
        <v>1.1336032388663968</v>
      </c>
      <c r="K820" s="968">
        <v>0.28000000000000003</v>
      </c>
      <c r="L820" s="679">
        <v>4</v>
      </c>
      <c r="M820" s="736">
        <f t="shared" si="208"/>
        <v>1.1200000000000001</v>
      </c>
      <c r="N820" s="644" t="s">
        <v>229</v>
      </c>
      <c r="O820" s="838">
        <v>0.25</v>
      </c>
      <c r="P820" s="695">
        <v>43153</v>
      </c>
      <c r="Q820" s="695">
        <v>43168</v>
      </c>
      <c r="R820" s="736">
        <f t="shared" si="209"/>
        <v>12.000000000000011</v>
      </c>
      <c r="S820" s="802">
        <f>IF(INDEX(Historical!$D$7:$D$1452,MATCH(B820,Historical!$B$7:$B$1452,0))=0,"n/a",(INDEX(Historical!$C$7:$C$1452,MATCH(B820,Historical!$B$7:$B$1452,0))/INDEX(Historical!$D$7:$D$1452,MATCH(B820,Historical!$B$7:$B$1452,0))-1)*100)</f>
        <v>25</v>
      </c>
      <c r="T820" s="802">
        <f>IF(INDEX(Historical!$F$7:$F$1452,MATCH(B820,Historical!$B$7:$B$1452,0))=0,"n/a",((INDEX(Historical!$C$7:$C$1452,MATCH(B820,Historical!$B$7:$B$1452,0))/INDEX(Historical!$F$7:$F$1452,MATCH(B820,Historical!$B$7:$B$1452,0)))^(1/3)-1)*100)</f>
        <v>65.650381235980987</v>
      </c>
      <c r="U820" s="802">
        <f>IF(INDEX(Historical!$I$7:$I$1452,MATCH(B820,Historical!$B$7:$B$1452,0))=0,"n/a",((INDEX(Historical!$C$7:$C$1452,MATCH(B820,Historical!$B$7:$B$1452,0))/INDEX(Historical!$I$7:$I$1452,MATCH(B820,Historical!$B$7:$B$1452,0)))^(1/5)-1)*100)</f>
        <v>90.365393871587855</v>
      </c>
      <c r="V820" s="802">
        <f>IF(INDEX(Historical!$O$7:$O$1452,MATCH(B820,Historical!$B$7:$B$1452,0))=0,"n/a",((INDEX(Historical!$C$7:$C$1452,MATCH(B820,Historical!$B$7:$B$1452,0))/INDEX(Historical!$O$7:$O$1452,MATCH(B820,Historical!$B$7:$B$1452,0)))^(1/10)-1)*100)</f>
        <v>-5.915470439875314</v>
      </c>
      <c r="W820" s="803" t="str">
        <f t="shared" si="210"/>
        <v>n/a</v>
      </c>
      <c r="X820" s="804">
        <f t="shared" si="211"/>
        <v>1.851749874417784</v>
      </c>
      <c r="Y820" s="756"/>
      <c r="Z820" s="745">
        <f t="shared" si="212"/>
        <v>35.331230283911673</v>
      </c>
      <c r="AA820" s="678">
        <f t="shared" si="213"/>
        <v>31.16719242902208</v>
      </c>
      <c r="AB820" s="679">
        <v>12</v>
      </c>
      <c r="AC820" s="959">
        <v>3.17</v>
      </c>
      <c r="AD820" s="959">
        <v>1.21</v>
      </c>
      <c r="AE820" s="959">
        <v>3.13</v>
      </c>
      <c r="AF820" s="959">
        <v>2.54</v>
      </c>
      <c r="AG820" s="959">
        <v>8.9</v>
      </c>
      <c r="AH820" s="959">
        <v>-29.4</v>
      </c>
      <c r="AI820" s="959">
        <v>25.419999999999998</v>
      </c>
      <c r="AJ820" s="959">
        <v>48.8</v>
      </c>
      <c r="AK820" s="959">
        <v>25.85</v>
      </c>
      <c r="AL820" s="969">
        <v>13380</v>
      </c>
      <c r="AM820" s="964">
        <v>0.22999999999999998</v>
      </c>
      <c r="AN820" s="959">
        <v>0.57999999999999996</v>
      </c>
      <c r="AO820" s="845">
        <f t="shared" si="214"/>
        <v>60.331804681432175</v>
      </c>
      <c r="AP820" s="846">
        <f t="shared" si="215"/>
        <v>91.498997110454255</v>
      </c>
      <c r="AQ820" s="680">
        <f t="shared" si="216"/>
        <v>87.574777704746126</v>
      </c>
      <c r="AR820" s="745">
        <f>INDEX(Historical!$C$7:$C$1452,MATCH(B820,Historical!$B$7:$B$1452,0))*IF(AH820="n/a",1.03,IF(AH820&lt;0,1.01,IF(AH820&gt;10,1.1,(1+AH820/100))))</f>
        <v>1.01</v>
      </c>
      <c r="AS820" s="678">
        <f t="shared" si="217"/>
        <v>1.1110000000000002</v>
      </c>
      <c r="AT820" s="678">
        <f t="shared" si="222"/>
        <v>1.2221000000000004</v>
      </c>
      <c r="AU820" s="678">
        <f t="shared" si="222"/>
        <v>1.3443100000000006</v>
      </c>
      <c r="AV820" s="678">
        <f t="shared" si="222"/>
        <v>1.4787410000000007</v>
      </c>
      <c r="AW820" s="745">
        <f t="shared" si="218"/>
        <v>6.1661510000000028</v>
      </c>
      <c r="AX820" s="854">
        <f t="shared" si="219"/>
        <v>6.2410435222672094</v>
      </c>
      <c r="AY820" s="1090">
        <v>0.97</v>
      </c>
      <c r="AZ820" s="964">
        <v>19.73</v>
      </c>
      <c r="BA820" s="964">
        <v>-30.03</v>
      </c>
      <c r="BB820" s="964">
        <v>-1.26</v>
      </c>
      <c r="BC820" s="964">
        <v>-13.15</v>
      </c>
      <c r="BE820" s="701">
        <v>2014</v>
      </c>
      <c r="BF820" s="986" t="e">
        <f>#VALUE!</f>
        <v>#VALUE!</v>
      </c>
      <c r="BG820" s="972">
        <v>4.5999999999999996</v>
      </c>
    </row>
    <row r="821" spans="1:59" ht="11.25" customHeight="1" x14ac:dyDescent="0.2">
      <c r="A821" s="645" t="s">
        <v>856</v>
      </c>
      <c r="B821" s="651" t="s">
        <v>857</v>
      </c>
      <c r="C821" s="1080" t="s">
        <v>4407</v>
      </c>
      <c r="D821" s="1080" t="s">
        <v>4408</v>
      </c>
      <c r="E821" s="835">
        <v>22</v>
      </c>
      <c r="F821" s="554">
        <v>152</v>
      </c>
      <c r="G821" s="554" t="s">
        <v>38</v>
      </c>
      <c r="H821" s="554" t="s">
        <v>38</v>
      </c>
      <c r="I821" s="966">
        <v>65.34</v>
      </c>
      <c r="J821" s="745">
        <f t="shared" si="207"/>
        <v>6.3054790327517596</v>
      </c>
      <c r="K821" s="974">
        <v>1.03</v>
      </c>
      <c r="L821" s="679">
        <v>4</v>
      </c>
      <c r="M821" s="736">
        <f t="shared" si="208"/>
        <v>4.12</v>
      </c>
      <c r="N821" s="644" t="s">
        <v>221</v>
      </c>
      <c r="O821" s="839">
        <v>1.0249999999999999</v>
      </c>
      <c r="P821" s="958">
        <v>43462</v>
      </c>
      <c r="Q821" s="958">
        <v>43480</v>
      </c>
      <c r="R821" s="736">
        <f t="shared" si="209"/>
        <v>0.48780487804879175</v>
      </c>
      <c r="S821" s="802">
        <f>IF(INDEX(Historical!$D$7:$D$1452,MATCH(B821,Historical!$B$7:$B$1452,0))=0,"n/a",(INDEX(Historical!$C$7:$C$1452,MATCH(B821,Historical!$B$7:$B$1452,0))/INDEX(Historical!$D$7:$D$1452,MATCH(B821,Historical!$B$7:$B$1452,0))-1)*100)</f>
        <v>2.0304568527918621</v>
      </c>
      <c r="T821" s="802">
        <f>IF(INDEX(Historical!$F$7:$F$1452,MATCH(B821,Historical!$B$7:$B$1452,0))=0,"n/a",((INDEX(Historical!$C$7:$C$1452,MATCH(B821,Historical!$B$7:$B$1452,0))/INDEX(Historical!$F$7:$F$1452,MATCH(B821,Historical!$B$7:$B$1452,0)))^(1/3)-1)*100)</f>
        <v>3.6030602340847206</v>
      </c>
      <c r="U821" s="802">
        <f>IF(INDEX(Historical!$I$7:$I$1452,MATCH(B821,Historical!$B$7:$B$1452,0))=0,"n/a",((INDEX(Historical!$C$7:$C$1452,MATCH(B821,Historical!$B$7:$B$1452,0))/INDEX(Historical!$I$7:$I$1452,MATCH(B821,Historical!$B$7:$B$1452,0)))^(1/5)-1)*100)</f>
        <v>11.382417860287886</v>
      </c>
      <c r="V821" s="802">
        <f>IF(INDEX(Historical!$O$7:$O$1452,MATCH(B821,Historical!$B$7:$B$1452,0))=0,"n/a",((INDEX(Historical!$C$7:$C$1452,MATCH(B821,Historical!$B$7:$B$1452,0))/INDEX(Historical!$O$7:$O$1452,MATCH(B821,Historical!$B$7:$B$1452,0)))^(1/10)-1)*100)</f>
        <v>8.0176354910345804</v>
      </c>
      <c r="W821" s="803">
        <f t="shared" si="210"/>
        <v>1.4196726544896991</v>
      </c>
      <c r="X821" s="804">
        <f t="shared" si="211"/>
        <v>1.6988683373564009</v>
      </c>
      <c r="Y821" s="967" t="s">
        <v>4072</v>
      </c>
      <c r="Z821" s="745">
        <f t="shared" si="212"/>
        <v>156.06060606060606</v>
      </c>
      <c r="AA821" s="678">
        <f t="shared" si="213"/>
        <v>24.75</v>
      </c>
      <c r="AB821" s="679">
        <v>12</v>
      </c>
      <c r="AC821" s="959">
        <v>2.64</v>
      </c>
      <c r="AD821" s="959" t="s">
        <v>138</v>
      </c>
      <c r="AE821" s="959">
        <v>13.72</v>
      </c>
      <c r="AF821" s="959">
        <v>2.31</v>
      </c>
      <c r="AG821" s="959">
        <v>9.4</v>
      </c>
      <c r="AH821" s="959">
        <v>-0.2</v>
      </c>
      <c r="AI821" s="959">
        <v>-18.55</v>
      </c>
      <c r="AJ821" s="959">
        <v>6.7</v>
      </c>
      <c r="AK821" s="959" t="s">
        <v>138</v>
      </c>
      <c r="AL821" s="969">
        <v>11100</v>
      </c>
      <c r="AM821" s="964">
        <v>0.1</v>
      </c>
      <c r="AN821" s="959">
        <v>1.52</v>
      </c>
      <c r="AO821" s="845">
        <f t="shared" si="214"/>
        <v>-7.0621031069603539</v>
      </c>
      <c r="AP821" s="846">
        <f t="shared" si="215"/>
        <v>17.687896893039646</v>
      </c>
      <c r="AQ821" s="680">
        <f t="shared" si="216"/>
        <v>59.405144208083804</v>
      </c>
      <c r="AR821" s="745">
        <f>INDEX(Historical!$C$7:$C$1452,MATCH(B821,Historical!$B$7:$B$1452,0))*IF(AH821="n/a",1.03,IF(AH821&lt;0,1.01,IF(AH821&gt;10,1.1,(1+AH821/100))))</f>
        <v>4.0602</v>
      </c>
      <c r="AS821" s="678">
        <f t="shared" si="217"/>
        <v>4.1008019999999998</v>
      </c>
      <c r="AT821" s="678">
        <f t="shared" si="222"/>
        <v>4.2238260600000004</v>
      </c>
      <c r="AU821" s="678">
        <f t="shared" si="222"/>
        <v>4.3505408418000009</v>
      </c>
      <c r="AV821" s="678">
        <f t="shared" si="222"/>
        <v>4.4810570670540013</v>
      </c>
      <c r="AW821" s="745">
        <f t="shared" si="218"/>
        <v>21.216425968854004</v>
      </c>
      <c r="AX821" s="854">
        <f t="shared" si="219"/>
        <v>32.4708080331405</v>
      </c>
      <c r="AY821" s="1090">
        <v>0.45</v>
      </c>
      <c r="AZ821" s="964">
        <v>10.32</v>
      </c>
      <c r="BA821" s="964">
        <v>-8.35</v>
      </c>
      <c r="BB821" s="964">
        <v>-2.7199999999999998</v>
      </c>
      <c r="BC821" s="964">
        <v>-0.1</v>
      </c>
      <c r="BE821" s="701">
        <v>1998</v>
      </c>
      <c r="BF821" s="986" t="e">
        <f>#VALUE!</f>
        <v>#VALUE!</v>
      </c>
      <c r="BG821" s="972">
        <v>3.5000000000000004</v>
      </c>
    </row>
    <row r="822" spans="1:59" ht="11.25" customHeight="1" x14ac:dyDescent="0.2">
      <c r="A822" s="566" t="s">
        <v>858</v>
      </c>
      <c r="B822" s="651" t="s">
        <v>859</v>
      </c>
      <c r="C822" s="1080" t="s">
        <v>109</v>
      </c>
      <c r="D822" s="1080" t="s">
        <v>119</v>
      </c>
      <c r="E822" s="835">
        <v>17</v>
      </c>
      <c r="F822" s="554">
        <v>187</v>
      </c>
      <c r="G822" s="554" t="s">
        <v>107</v>
      </c>
      <c r="H822" s="554" t="s">
        <v>107</v>
      </c>
      <c r="I822" s="966">
        <v>73.91</v>
      </c>
      <c r="J822" s="745">
        <f t="shared" si="207"/>
        <v>0.81179813286429447</v>
      </c>
      <c r="K822" s="968">
        <v>0.15</v>
      </c>
      <c r="L822" s="679">
        <v>4</v>
      </c>
      <c r="M822" s="736">
        <f t="shared" si="208"/>
        <v>0.6</v>
      </c>
      <c r="N822" s="644" t="s">
        <v>509</v>
      </c>
      <c r="O822" s="838">
        <v>0.14000000000000001</v>
      </c>
      <c r="P822" s="958">
        <v>43265</v>
      </c>
      <c r="Q822" s="958">
        <v>43286</v>
      </c>
      <c r="R822" s="736">
        <f t="shared" si="209"/>
        <v>7.1428571428571281</v>
      </c>
      <c r="S822" s="802">
        <f>IF(INDEX(Historical!$D$7:$D$1452,MATCH(B822,Historical!$B$7:$B$1452,0))=0,"n/a",(INDEX(Historical!$C$7:$C$1452,MATCH(B822,Historical!$B$7:$B$1452,0))/INDEX(Historical!$D$7:$D$1452,MATCH(B822,Historical!$B$7:$B$1452,0))-1)*100)</f>
        <v>8.0000000000000071</v>
      </c>
      <c r="T822" s="802">
        <f>IF(INDEX(Historical!$F$7:$F$1452,MATCH(B822,Historical!$B$7:$B$1452,0))=0,"n/a",((INDEX(Historical!$C$7:$C$1452,MATCH(B822,Historical!$B$7:$B$1452,0))/INDEX(Historical!$F$7:$F$1452,MATCH(B822,Historical!$B$7:$B$1452,0)))^(1/3)-1)*100)</f>
        <v>7.888486678770068</v>
      </c>
      <c r="U822" s="802">
        <f>IF(INDEX(Historical!$I$7:$I$1452,MATCH(B822,Historical!$B$7:$B$1452,0))=0,"n/a",((INDEX(Historical!$C$7:$C$1452,MATCH(B822,Historical!$B$7:$B$1452,0))/INDEX(Historical!$I$7:$I$1452,MATCH(B822,Historical!$B$7:$B$1452,0)))^(1/5)-1)*100)</f>
        <v>9.6940240464664651</v>
      </c>
      <c r="V822" s="802">
        <f>IF(INDEX(Historical!$O$7:$O$1452,MATCH(B822,Historical!$B$7:$B$1452,0))=0,"n/a",((INDEX(Historical!$C$7:$C$1452,MATCH(B822,Historical!$B$7:$B$1452,0))/INDEX(Historical!$O$7:$O$1452,MATCH(B822,Historical!$B$7:$B$1452,0)))^(1/10)-1)*100)</f>
        <v>10.442537523679473</v>
      </c>
      <c r="W822" s="803">
        <f t="shared" si="210"/>
        <v>0.92832072898798013</v>
      </c>
      <c r="X822" s="804">
        <f t="shared" si="211"/>
        <v>3.4621514451665942</v>
      </c>
      <c r="Y822" s="760"/>
      <c r="Z822" s="745">
        <f t="shared" si="212"/>
        <v>11.976047904191617</v>
      </c>
      <c r="AA822" s="678">
        <f t="shared" si="213"/>
        <v>14.75249500998004</v>
      </c>
      <c r="AB822" s="679">
        <v>12</v>
      </c>
      <c r="AC822" s="959">
        <v>5.01</v>
      </c>
      <c r="AD822" s="959">
        <v>0.79</v>
      </c>
      <c r="AE822" s="959">
        <v>1.2</v>
      </c>
      <c r="AF822" s="959">
        <v>1.72</v>
      </c>
      <c r="AG822" s="959">
        <v>12.2</v>
      </c>
      <c r="AH822" s="959">
        <v>-12.5</v>
      </c>
      <c r="AI822" s="959">
        <v>-1.6199999999999999</v>
      </c>
      <c r="AJ822" s="959">
        <v>2.8000000000000003</v>
      </c>
      <c r="AK822" s="959">
        <v>18.649999999999999</v>
      </c>
      <c r="AL822" s="969">
        <v>9240</v>
      </c>
      <c r="AM822" s="964">
        <v>1.2</v>
      </c>
      <c r="AN822" s="959">
        <v>0.5</v>
      </c>
      <c r="AO822" s="845">
        <f t="shared" si="214"/>
        <v>-4.2466728306492794</v>
      </c>
      <c r="AP822" s="846">
        <f t="shared" si="215"/>
        <v>10.50582217933076</v>
      </c>
      <c r="AQ822" s="680">
        <f t="shared" si="216"/>
        <v>6.1953993922224004</v>
      </c>
      <c r="AR822" s="745">
        <f>INDEX(Historical!$C$7:$C$1452,MATCH(B822,Historical!$B$7:$B$1452,0))*IF(AH822="n/a",1.03,IF(AH822&lt;0,1.01,IF(AH822&gt;10,1.1,(1+AH822/100))))</f>
        <v>0.5454</v>
      </c>
      <c r="AS822" s="678">
        <f t="shared" si="217"/>
        <v>0.55085399999999995</v>
      </c>
      <c r="AT822" s="678">
        <f t="shared" si="222"/>
        <v>0.60593940000000002</v>
      </c>
      <c r="AU822" s="678">
        <f t="shared" si="222"/>
        <v>0.66653334000000009</v>
      </c>
      <c r="AV822" s="678">
        <f t="shared" si="222"/>
        <v>0.73318667400000015</v>
      </c>
      <c r="AW822" s="745">
        <f t="shared" si="218"/>
        <v>3.1019134140000002</v>
      </c>
      <c r="AX822" s="854">
        <f t="shared" si="219"/>
        <v>4.1968791963198493</v>
      </c>
      <c r="AY822" s="1090">
        <v>0.85</v>
      </c>
      <c r="AZ822" s="964">
        <v>12.24</v>
      </c>
      <c r="BA822" s="964">
        <v>-7.51</v>
      </c>
      <c r="BB822" s="964">
        <v>-1.83</v>
      </c>
      <c r="BC822" s="964">
        <v>-1.1100000000000001</v>
      </c>
      <c r="BE822" s="701">
        <v>2002</v>
      </c>
      <c r="BF822" s="986" t="e">
        <f>#VALUE!</f>
        <v>#VALUE!</v>
      </c>
      <c r="BG822" s="972">
        <v>2.7</v>
      </c>
    </row>
    <row r="823" spans="1:59" s="882" customFormat="1" ht="11.25" customHeight="1" x14ac:dyDescent="0.2">
      <c r="A823" s="861" t="s">
        <v>1785</v>
      </c>
      <c r="B823" s="890" t="s">
        <v>1786</v>
      </c>
      <c r="C823" s="1080" t="s">
        <v>109</v>
      </c>
      <c r="D823" s="1080" t="s">
        <v>4427</v>
      </c>
      <c r="E823" s="862">
        <v>6</v>
      </c>
      <c r="F823" s="554">
        <v>691</v>
      </c>
      <c r="G823" s="1179" t="s">
        <v>107</v>
      </c>
      <c r="H823" s="1179" t="s">
        <v>107</v>
      </c>
      <c r="I823" s="863">
        <v>400</v>
      </c>
      <c r="J823" s="864">
        <f t="shared" si="207"/>
        <v>1.1499999999999999</v>
      </c>
      <c r="K823" s="865">
        <v>1.1499999999999999</v>
      </c>
      <c r="L823" s="866">
        <v>4</v>
      </c>
      <c r="M823" s="867">
        <f t="shared" si="208"/>
        <v>4.5999999999999996</v>
      </c>
      <c r="N823" s="868" t="s">
        <v>598</v>
      </c>
      <c r="O823" s="869">
        <v>0.84</v>
      </c>
      <c r="P823" s="870">
        <v>43161</v>
      </c>
      <c r="Q823" s="870">
        <v>43175</v>
      </c>
      <c r="R823" s="867">
        <f t="shared" si="209"/>
        <v>36.904761904761898</v>
      </c>
      <c r="S823" s="802">
        <f>IF(INDEX(Historical!$D$7:$D$1452,MATCH(B823,Historical!$B$7:$B$1452,0))=0,"n/a",(INDEX(Historical!$C$7:$C$1452,MATCH(B823,Historical!$B$7:$B$1452,0))/INDEX(Historical!$D$7:$D$1452,MATCH(B823,Historical!$B$7:$B$1452,0))-1)*100)</f>
        <v>11.999999999999989</v>
      </c>
      <c r="T823" s="802">
        <f>IF(INDEX(Historical!$F$7:$F$1452,MATCH(B823,Historical!$B$7:$B$1452,0))=0,"n/a",((INDEX(Historical!$C$7:$C$1452,MATCH(B823,Historical!$B$7:$B$1452,0))/INDEX(Historical!$F$7:$F$1452,MATCH(B823,Historical!$B$7:$B$1452,0)))^(1/3)-1)*100)</f>
        <v>11.868894208139679</v>
      </c>
      <c r="U823" s="802">
        <f>IF(INDEX(Historical!$I$7:$I$1452,MATCH(B823,Historical!$B$7:$B$1452,0))=0,"n/a",((INDEX(Historical!$C$7:$C$1452,MATCH(B823,Historical!$B$7:$B$1452,0))/INDEX(Historical!$I$7:$I$1452,MATCH(B823,Historical!$B$7:$B$1452,0)))^(1/5)-1)*100)</f>
        <v>53.057937649194884</v>
      </c>
      <c r="V823" s="802" t="str">
        <f>IF(INDEX(Historical!$O$7:$O$1452,MATCH(B823,Historical!$B$7:$B$1452,0))=0,"n/a",((INDEX(Historical!$C$7:$C$1452,MATCH(B823,Historical!$B$7:$B$1452,0))/INDEX(Historical!$O$7:$O$1452,MATCH(B823,Historical!$B$7:$B$1452,0)))^(1/10)-1)*100)</f>
        <v>n/a</v>
      </c>
      <c r="W823" s="871" t="str">
        <f t="shared" si="210"/>
        <v>n/a</v>
      </c>
      <c r="X823" s="872" t="str">
        <f t="shared" si="211"/>
        <v>n/a</v>
      </c>
      <c r="Y823" s="883"/>
      <c r="Z823" s="864" t="str">
        <f t="shared" si="212"/>
        <v>n/a</v>
      </c>
      <c r="AA823" s="874" t="str">
        <f t="shared" si="213"/>
        <v>n/a</v>
      </c>
      <c r="AB823" s="866">
        <v>12</v>
      </c>
      <c r="AC823" s="875" t="s">
        <v>138</v>
      </c>
      <c r="AD823" s="875" t="s">
        <v>138</v>
      </c>
      <c r="AE823" s="875" t="s">
        <v>138</v>
      </c>
      <c r="AF823" s="875" t="s">
        <v>138</v>
      </c>
      <c r="AG823" s="875" t="s">
        <v>138</v>
      </c>
      <c r="AH823" s="875" t="s">
        <v>138</v>
      </c>
      <c r="AI823" s="875" t="s">
        <v>138</v>
      </c>
      <c r="AJ823" s="875" t="s">
        <v>138</v>
      </c>
      <c r="AK823" s="875" t="s">
        <v>138</v>
      </c>
      <c r="AL823" s="876" t="s">
        <v>138</v>
      </c>
      <c r="AM823" s="877" t="s">
        <v>138</v>
      </c>
      <c r="AN823" s="875" t="s">
        <v>138</v>
      </c>
      <c r="AO823" s="878" t="str">
        <f t="shared" si="214"/>
        <v>n/a</v>
      </c>
      <c r="AP823" s="879">
        <f t="shared" si="215"/>
        <v>54.207937649194882</v>
      </c>
      <c r="AQ823" s="880" t="str">
        <f t="shared" si="216"/>
        <v>n/a</v>
      </c>
      <c r="AR823" s="745">
        <f>INDEX(Historical!$C$7:$C$1452,MATCH(B823,Historical!$B$7:$B$1452,0))*IF(AH823="n/a",1.03,IF(AH823&lt;0,1.01,IF(AH823&gt;10,1.1,(1+AH823/100))))</f>
        <v>3.4607999999999999</v>
      </c>
      <c r="AS823" s="874">
        <f t="shared" si="217"/>
        <v>3.5646239999999998</v>
      </c>
      <c r="AT823" s="874">
        <f t="shared" si="222"/>
        <v>3.6715627199999998</v>
      </c>
      <c r="AU823" s="874">
        <f t="shared" si="222"/>
        <v>3.7817096015999998</v>
      </c>
      <c r="AV823" s="874">
        <f t="shared" si="222"/>
        <v>3.8951608896479999</v>
      </c>
      <c r="AW823" s="864">
        <f t="shared" si="218"/>
        <v>18.373857211247998</v>
      </c>
      <c r="AX823" s="881">
        <f t="shared" si="219"/>
        <v>4.5934643028119995</v>
      </c>
      <c r="AY823" s="1091" t="s">
        <v>138</v>
      </c>
      <c r="AZ823" s="877" t="s">
        <v>138</v>
      </c>
      <c r="BA823" s="877" t="s">
        <v>138</v>
      </c>
      <c r="BB823" s="877" t="s">
        <v>138</v>
      </c>
      <c r="BC823" s="877" t="s">
        <v>138</v>
      </c>
      <c r="BD823" s="1007" t="s">
        <v>4351</v>
      </c>
      <c r="BE823" s="701">
        <v>2013</v>
      </c>
      <c r="BF823" s="986" t="e">
        <f>#VALUE!</f>
        <v>#VALUE!</v>
      </c>
      <c r="BG823" s="938" t="s">
        <v>138</v>
      </c>
    </row>
    <row r="824" spans="1:59" ht="11.25" customHeight="1" x14ac:dyDescent="0.2">
      <c r="A824" s="566" t="s">
        <v>384</v>
      </c>
      <c r="B824" s="651" t="s">
        <v>385</v>
      </c>
      <c r="C824" s="1080" t="s">
        <v>113</v>
      </c>
      <c r="D824" s="1080" t="s">
        <v>4420</v>
      </c>
      <c r="E824" s="835">
        <v>47</v>
      </c>
      <c r="F824" s="554">
        <v>34</v>
      </c>
      <c r="G824" s="554" t="s">
        <v>107</v>
      </c>
      <c r="H824" s="554" t="s">
        <v>107</v>
      </c>
      <c r="I824" s="959">
        <v>282.36</v>
      </c>
      <c r="J824" s="745">
        <f t="shared" si="207"/>
        <v>1.9266185012041366</v>
      </c>
      <c r="K824" s="968">
        <v>1.36</v>
      </c>
      <c r="L824" s="679">
        <v>4</v>
      </c>
      <c r="M824" s="736">
        <f t="shared" si="208"/>
        <v>5.44</v>
      </c>
      <c r="N824" s="644" t="s">
        <v>120</v>
      </c>
      <c r="O824" s="838">
        <v>1.28</v>
      </c>
      <c r="P824" s="958">
        <v>43231</v>
      </c>
      <c r="Q824" s="958">
        <v>43252</v>
      </c>
      <c r="R824" s="736">
        <f t="shared" si="209"/>
        <v>6.2500000000000053</v>
      </c>
      <c r="S824" s="802">
        <f>IF(INDEX(Historical!$D$7:$D$1452,MATCH(B824,Historical!$B$7:$B$1452,0))=0,"n/a",(INDEX(Historical!$C$7:$C$1452,MATCH(B824,Historical!$B$7:$B$1452,0))/INDEX(Historical!$D$7:$D$1452,MATCH(B824,Historical!$B$7:$B$1452,0))-1)*100)</f>
        <v>4.761904761904745</v>
      </c>
      <c r="T824" s="802">
        <f>IF(INDEX(Historical!$F$7:$F$1452,MATCH(B824,Historical!$B$7:$B$1452,0))=0,"n/a",((INDEX(Historical!$C$7:$C$1452,MATCH(B824,Historical!$B$7:$B$1452,0))/INDEX(Historical!$F$7:$F$1452,MATCH(B824,Historical!$B$7:$B$1452,0)))^(1/3)-1)*100)</f>
        <v>6.6607960398131549</v>
      </c>
      <c r="U824" s="802">
        <f>IF(INDEX(Historical!$I$7:$I$1452,MATCH(B824,Historical!$B$7:$B$1452,0))=0,"n/a",((INDEX(Historical!$C$7:$C$1452,MATCH(B824,Historical!$B$7:$B$1452,0))/INDEX(Historical!$I$7:$I$1452,MATCH(B824,Historical!$B$7:$B$1452,0)))^(1/5)-1)*100)</f>
        <v>10.582350794928796</v>
      </c>
      <c r="V824" s="802">
        <f>IF(INDEX(Historical!$O$7:$O$1452,MATCH(B824,Historical!$B$7:$B$1452,0))=0,"n/a",((INDEX(Historical!$C$7:$C$1452,MATCH(B824,Historical!$B$7:$B$1452,0))/INDEX(Historical!$O$7:$O$1452,MATCH(B824,Historical!$B$7:$B$1452,0)))^(1/10)-1)*100)</f>
        <v>14.210115792921485</v>
      </c>
      <c r="W824" s="803">
        <f t="shared" si="210"/>
        <v>0.74470545836088153</v>
      </c>
      <c r="X824" s="804">
        <f t="shared" si="211"/>
        <v>11.758167549920886</v>
      </c>
      <c r="Y824" s="651"/>
      <c r="Z824" s="745">
        <f t="shared" si="212"/>
        <v>43.174603174603178</v>
      </c>
      <c r="AA824" s="678">
        <f t="shared" si="213"/>
        <v>22.409523809523812</v>
      </c>
      <c r="AB824" s="679">
        <v>12</v>
      </c>
      <c r="AC824" s="959">
        <v>12.6</v>
      </c>
      <c r="AD824" s="959">
        <v>1.65</v>
      </c>
      <c r="AE824" s="959">
        <v>1.46</v>
      </c>
      <c r="AF824" s="959">
        <v>8.2100000000000009</v>
      </c>
      <c r="AG824" s="959">
        <v>43.8</v>
      </c>
      <c r="AH824" s="959">
        <v>1</v>
      </c>
      <c r="AI824" s="959">
        <v>10.86</v>
      </c>
      <c r="AJ824" s="959">
        <v>0.89999999999999991</v>
      </c>
      <c r="AK824" s="959">
        <v>13.600000000000001</v>
      </c>
      <c r="AL824" s="969">
        <v>16250</v>
      </c>
      <c r="AM824" s="964">
        <v>1.7000000000000002</v>
      </c>
      <c r="AN824" s="959">
        <v>1.1499999999999999</v>
      </c>
      <c r="AO824" s="845">
        <f t="shared" si="214"/>
        <v>-9.9005545133908779</v>
      </c>
      <c r="AP824" s="846">
        <f t="shared" si="215"/>
        <v>12.508969296132934</v>
      </c>
      <c r="AQ824" s="680">
        <f t="shared" si="216"/>
        <v>185.95430130330692</v>
      </c>
      <c r="AR824" s="745">
        <f>INDEX(Historical!$C$7:$C$1452,MATCH(B824,Historical!$B$7:$B$1452,0))*IF(AH824="n/a",1.03,IF(AH824&lt;0,1.01,IF(AH824&gt;10,1.1,(1+AH824/100))))</f>
        <v>5.1105999999999998</v>
      </c>
      <c r="AS824" s="678">
        <f t="shared" si="217"/>
        <v>5.6216600000000003</v>
      </c>
      <c r="AT824" s="678">
        <f t="shared" si="222"/>
        <v>6.1838260000000007</v>
      </c>
      <c r="AU824" s="678">
        <f t="shared" si="222"/>
        <v>6.802208600000001</v>
      </c>
      <c r="AV824" s="678">
        <f t="shared" si="222"/>
        <v>7.4824294600000014</v>
      </c>
      <c r="AW824" s="745">
        <f t="shared" si="218"/>
        <v>31.200724060000002</v>
      </c>
      <c r="AX824" s="854">
        <f t="shared" si="219"/>
        <v>11.049980188411956</v>
      </c>
      <c r="AY824" s="1090">
        <v>1.0900000000000001</v>
      </c>
      <c r="AZ824" s="964">
        <v>26.479999999999997</v>
      </c>
      <c r="BA824" s="964">
        <v>-24.11</v>
      </c>
      <c r="BB824" s="964">
        <v>-2.42</v>
      </c>
      <c r="BC824" s="964">
        <v>-9.43</v>
      </c>
      <c r="BE824" s="701">
        <v>1972</v>
      </c>
      <c r="BF824" s="986" t="e">
        <f>#VALUE!</f>
        <v>#VALUE!</v>
      </c>
      <c r="BG824" s="972">
        <v>13.600000000000001</v>
      </c>
    </row>
    <row r="825" spans="1:59" ht="11.25" customHeight="1" x14ac:dyDescent="0.2">
      <c r="A825" s="645" t="s">
        <v>388</v>
      </c>
      <c r="B825" s="651" t="s">
        <v>389</v>
      </c>
      <c r="C825" s="1080" t="s">
        <v>129</v>
      </c>
      <c r="D825" s="1080" t="s">
        <v>4424</v>
      </c>
      <c r="E825" s="835">
        <v>43</v>
      </c>
      <c r="F825" s="554">
        <v>59</v>
      </c>
      <c r="G825" s="554" t="s">
        <v>38</v>
      </c>
      <c r="H825" s="554" t="s">
        <v>116</v>
      </c>
      <c r="I825" s="959">
        <v>68.33</v>
      </c>
      <c r="J825" s="745">
        <f t="shared" si="207"/>
        <v>2.5757354017269138</v>
      </c>
      <c r="K825" s="968">
        <v>0.44</v>
      </c>
      <c r="L825" s="679">
        <v>4</v>
      </c>
      <c r="M825" s="736">
        <f t="shared" si="208"/>
        <v>1.76</v>
      </c>
      <c r="N825" s="644" t="s">
        <v>112</v>
      </c>
      <c r="O825" s="838">
        <v>0.4</v>
      </c>
      <c r="P825" s="958">
        <v>43329</v>
      </c>
      <c r="Q825" s="958">
        <v>43355</v>
      </c>
      <c r="R825" s="736">
        <f t="shared" si="209"/>
        <v>9.9999999999999947</v>
      </c>
      <c r="S825" s="802">
        <f>IF(INDEX(Historical!$D$7:$D$1452,MATCH(B825,Historical!$B$7:$B$1452,0))=0,"n/a",(INDEX(Historical!$C$7:$C$1452,MATCH(B825,Historical!$B$7:$B$1452,0))/INDEX(Historical!$D$7:$D$1452,MATCH(B825,Historical!$B$7:$B$1452,0))-1)*100)</f>
        <v>5.4421768707483054</v>
      </c>
      <c r="T825" s="802">
        <f>IF(INDEX(Historical!$F$7:$F$1452,MATCH(B825,Historical!$B$7:$B$1452,0))=0,"n/a",((INDEX(Historical!$C$7:$C$1452,MATCH(B825,Historical!$B$7:$B$1452,0))/INDEX(Historical!$F$7:$F$1452,MATCH(B825,Historical!$B$7:$B$1452,0)))^(1/3)-1)*100)</f>
        <v>5.9027072021463178</v>
      </c>
      <c r="U825" s="802">
        <f>IF(INDEX(Historical!$I$7:$I$1452,MATCH(B825,Historical!$B$7:$B$1452,0))=0,"n/a",((INDEX(Historical!$C$7:$C$1452,MATCH(B825,Historical!$B$7:$B$1452,0))/INDEX(Historical!$I$7:$I$1452,MATCH(B825,Historical!$B$7:$B$1452,0)))^(1/5)-1)*100)</f>
        <v>9.1607069589288557</v>
      </c>
      <c r="V825" s="802">
        <f>IF(INDEX(Historical!$O$7:$O$1452,MATCH(B825,Historical!$B$7:$B$1452,0))=0,"n/a",((INDEX(Historical!$C$7:$C$1452,MATCH(B825,Historical!$B$7:$B$1452,0))/INDEX(Historical!$O$7:$O$1452,MATCH(B825,Historical!$B$7:$B$1452,0)))^(1/10)-1)*100)</f>
        <v>16.212076231229954</v>
      </c>
      <c r="W825" s="803">
        <f t="shared" si="210"/>
        <v>0.56505452036317405</v>
      </c>
      <c r="X825" s="804">
        <f t="shared" si="211"/>
        <v>0.70466976607145049</v>
      </c>
      <c r="Y825" s="651"/>
      <c r="Z825" s="745">
        <f t="shared" si="212"/>
        <v>33.207547169811328</v>
      </c>
      <c r="AA825" s="678">
        <f t="shared" si="213"/>
        <v>12.892452830188679</v>
      </c>
      <c r="AB825" s="679">
        <v>8</v>
      </c>
      <c r="AC825" s="959">
        <v>5.3</v>
      </c>
      <c r="AD825" s="959">
        <v>1.28</v>
      </c>
      <c r="AE825" s="959">
        <v>0.49</v>
      </c>
      <c r="AF825" s="959">
        <v>2.5299999999999998</v>
      </c>
      <c r="AG825" s="959">
        <v>20</v>
      </c>
      <c r="AH825" s="959">
        <v>30.2</v>
      </c>
      <c r="AI825" s="959">
        <v>8.14</v>
      </c>
      <c r="AJ825" s="959">
        <v>13</v>
      </c>
      <c r="AK825" s="959">
        <v>10.100000000000001</v>
      </c>
      <c r="AL825" s="969">
        <v>66610</v>
      </c>
      <c r="AM825" s="964">
        <v>0.2</v>
      </c>
      <c r="AN825" s="959">
        <v>0.62</v>
      </c>
      <c r="AO825" s="845">
        <f t="shared" si="214"/>
        <v>-1.1560104695329105</v>
      </c>
      <c r="AP825" s="846">
        <f t="shared" si="215"/>
        <v>11.736442360655769</v>
      </c>
      <c r="AQ825" s="680">
        <f t="shared" si="216"/>
        <v>20.402852790819349</v>
      </c>
      <c r="AR825" s="745">
        <f>INDEX(Historical!$C$7:$C$1452,MATCH(B825,Historical!$B$7:$B$1452,0))*IF(AH825="n/a",1.03,IF(AH825&lt;0,1.01,IF(AH825&gt;10,1.1,(1+AH825/100))))</f>
        <v>1.7050000000000003</v>
      </c>
      <c r="AS825" s="678">
        <f t="shared" si="217"/>
        <v>1.8437870000000001</v>
      </c>
      <c r="AT825" s="678">
        <f t="shared" si="222"/>
        <v>2.0281657000000002</v>
      </c>
      <c r="AU825" s="678">
        <f t="shared" si="222"/>
        <v>2.2309822700000006</v>
      </c>
      <c r="AV825" s="678">
        <f t="shared" si="222"/>
        <v>2.454080497000001</v>
      </c>
      <c r="AW825" s="745">
        <f t="shared" si="218"/>
        <v>10.262015467000003</v>
      </c>
      <c r="AX825" s="854">
        <f t="shared" si="219"/>
        <v>15.018316211034691</v>
      </c>
      <c r="AY825" s="1090">
        <v>0.98</v>
      </c>
      <c r="AZ825" s="964">
        <v>15.68</v>
      </c>
      <c r="BA825" s="964">
        <v>-20.830000000000002</v>
      </c>
      <c r="BB825" s="964">
        <v>-13.200000000000001</v>
      </c>
      <c r="BC825" s="964">
        <v>-2.0099999999999998</v>
      </c>
      <c r="BE825" s="701">
        <v>1976</v>
      </c>
      <c r="BF825" s="986" t="e">
        <f>#VALUE!</f>
        <v>#VALUE!</v>
      </c>
      <c r="BG825" s="972">
        <v>7.6</v>
      </c>
    </row>
    <row r="826" spans="1:59" x14ac:dyDescent="0.2">
      <c r="A826" s="566" t="s">
        <v>4113</v>
      </c>
      <c r="B826" s="651" t="s">
        <v>387</v>
      </c>
      <c r="C826" s="1080" t="s">
        <v>129</v>
      </c>
      <c r="D826" s="1080" t="s">
        <v>4424</v>
      </c>
      <c r="E826" s="835">
        <v>45</v>
      </c>
      <c r="F826" s="554">
        <v>50</v>
      </c>
      <c r="G826" s="554" t="s">
        <v>38</v>
      </c>
      <c r="H826" s="554" t="s">
        <v>116</v>
      </c>
      <c r="I826" s="959">
        <v>93.15</v>
      </c>
      <c r="J826" s="745">
        <f t="shared" si="207"/>
        <v>2.232957595276436</v>
      </c>
      <c r="K826" s="968">
        <v>0.52</v>
      </c>
      <c r="L826" s="679">
        <v>4</v>
      </c>
      <c r="M826" s="736">
        <f t="shared" si="208"/>
        <v>2.08</v>
      </c>
      <c r="N826" s="644" t="s">
        <v>165</v>
      </c>
      <c r="O826" s="838">
        <v>0.51</v>
      </c>
      <c r="P826" s="958">
        <v>43167</v>
      </c>
      <c r="Q826" s="958">
        <v>43192</v>
      </c>
      <c r="R826" s="736">
        <f t="shared" si="209"/>
        <v>1.9607843137254919</v>
      </c>
      <c r="S826" s="802">
        <f>IF(INDEX(Historical!$D$7:$D$1452,MATCH(B826,Historical!$B$7:$B$1452,0))=0,"n/a",(INDEX(Historical!$C$7:$C$1452,MATCH(B826,Historical!$B$7:$B$1452,0))/INDEX(Historical!$D$7:$D$1452,MATCH(B826,Historical!$B$7:$B$1452,0))-1)*100)</f>
        <v>2.0100502512562901</v>
      </c>
      <c r="T826" s="802">
        <f>IF(INDEX(Historical!$F$7:$F$1452,MATCH(B826,Historical!$B$7:$B$1452,0))=0,"n/a",((INDEX(Historical!$C$7:$C$1452,MATCH(B826,Historical!$B$7:$B$1452,0))/INDEX(Historical!$F$7:$F$1452,MATCH(B826,Historical!$B$7:$B$1452,0)))^(1/3)-1)*100)</f>
        <v>2.0518519246802258</v>
      </c>
      <c r="U826" s="802">
        <f>IF(INDEX(Historical!$I$7:$I$1452,MATCH(B826,Historical!$B$7:$B$1452,0))=0,"n/a",((INDEX(Historical!$C$7:$C$1452,MATCH(B826,Historical!$B$7:$B$1452,0))/INDEX(Historical!$I$7:$I$1452,MATCH(B826,Historical!$B$7:$B$1452,0)))^(1/5)-1)*100)</f>
        <v>5.441990674192887</v>
      </c>
      <c r="V826" s="802">
        <f>IF(INDEX(Historical!$O$7:$O$1452,MATCH(B826,Historical!$B$7:$B$1452,0))=0,"n/a",((INDEX(Historical!$C$7:$C$1452,MATCH(B826,Historical!$B$7:$B$1452,0))/INDEX(Historical!$O$7:$O$1452,MATCH(B826,Historical!$B$7:$B$1452,0)))^(1/10)-1)*100)</f>
        <v>9.3887862519232979</v>
      </c>
      <c r="W826" s="803">
        <f t="shared" si="210"/>
        <v>0.57962664482622472</v>
      </c>
      <c r="X826" s="804" t="str">
        <f t="shared" si="211"/>
        <v>n/a</v>
      </c>
      <c r="Y826" s="651"/>
      <c r="Z826" s="745">
        <f t="shared" si="212"/>
        <v>126.06060606060608</v>
      </c>
      <c r="AA826" s="678">
        <f t="shared" si="213"/>
        <v>56.45454545454546</v>
      </c>
      <c r="AB826" s="679">
        <v>1</v>
      </c>
      <c r="AC826" s="959">
        <v>1.65</v>
      </c>
      <c r="AD826" s="959">
        <v>13.54</v>
      </c>
      <c r="AE826" s="959">
        <v>0.54</v>
      </c>
      <c r="AF826" s="959">
        <v>3.78</v>
      </c>
      <c r="AG826" s="959">
        <v>7.0000000000000009</v>
      </c>
      <c r="AH826" s="959">
        <v>-26.8</v>
      </c>
      <c r="AI826" s="959">
        <v>-2.5</v>
      </c>
      <c r="AJ826" s="959">
        <v>-8.5</v>
      </c>
      <c r="AK826" s="959">
        <v>4.17</v>
      </c>
      <c r="AL826" s="969">
        <v>274760</v>
      </c>
      <c r="AM826" s="964">
        <v>0.89999999999999991</v>
      </c>
      <c r="AN826" s="959">
        <v>0.8</v>
      </c>
      <c r="AO826" s="845">
        <f t="shared" si="214"/>
        <v>-48.779597185076135</v>
      </c>
      <c r="AP826" s="846">
        <f t="shared" si="215"/>
        <v>7.674948269469323</v>
      </c>
      <c r="AQ826" s="680">
        <f t="shared" si="216"/>
        <v>207.96694037450897</v>
      </c>
      <c r="AR826" s="745">
        <f>INDEX(Historical!$C$7:$C$1452,MATCH(B826,Historical!$B$7:$B$1452,0))*IF(AH826="n/a",1.03,IF(AH826&lt;0,1.01,IF(AH826&gt;10,1.1,(1+AH826/100))))</f>
        <v>2.0503000000000005</v>
      </c>
      <c r="AS826" s="678">
        <f t="shared" si="217"/>
        <v>2.0708030000000006</v>
      </c>
      <c r="AT826" s="678">
        <f t="shared" si="222"/>
        <v>2.157155485100001</v>
      </c>
      <c r="AU826" s="678">
        <f t="shared" si="222"/>
        <v>2.2471088688286711</v>
      </c>
      <c r="AV826" s="678">
        <f t="shared" si="222"/>
        <v>2.3408133086588268</v>
      </c>
      <c r="AW826" s="745">
        <f t="shared" si="218"/>
        <v>10.866180662587499</v>
      </c>
      <c r="AX826" s="854">
        <f t="shared" si="219"/>
        <v>11.665250308735908</v>
      </c>
      <c r="AY826" s="1090">
        <v>0.47</v>
      </c>
      <c r="AZ826" s="964">
        <v>13.900000000000002</v>
      </c>
      <c r="BA826" s="964">
        <v>-15.299999999999999</v>
      </c>
      <c r="BB826" s="964">
        <v>-3.56</v>
      </c>
      <c r="BC826" s="964">
        <v>2.54</v>
      </c>
      <c r="BE826" s="701">
        <v>1974</v>
      </c>
      <c r="BF826" s="986" t="e">
        <f>#VALUE!</f>
        <v>#VALUE!</v>
      </c>
      <c r="BG826" s="972">
        <v>2.5</v>
      </c>
    </row>
    <row r="827" spans="1:59" x14ac:dyDescent="0.2">
      <c r="A827" s="566" t="s">
        <v>1787</v>
      </c>
      <c r="B827" s="651" t="s">
        <v>1788</v>
      </c>
      <c r="C827" s="1080" t="s">
        <v>4431</v>
      </c>
      <c r="D827" s="1080" t="s">
        <v>1789</v>
      </c>
      <c r="E827" s="835">
        <v>9</v>
      </c>
      <c r="F827" s="554">
        <v>414</v>
      </c>
      <c r="G827" s="554" t="s">
        <v>107</v>
      </c>
      <c r="H827" s="554" t="s">
        <v>107</v>
      </c>
      <c r="I827" s="966">
        <v>109.65</v>
      </c>
      <c r="J827" s="745">
        <f t="shared" si="207"/>
        <v>1.6051071591427268</v>
      </c>
      <c r="K827" s="968">
        <v>0.88</v>
      </c>
      <c r="L827" s="679">
        <v>2</v>
      </c>
      <c r="M827" s="736">
        <f t="shared" si="208"/>
        <v>1.76</v>
      </c>
      <c r="N827" s="644" t="s">
        <v>232</v>
      </c>
      <c r="O827" s="838">
        <v>0.84</v>
      </c>
      <c r="P827" s="958">
        <v>43441</v>
      </c>
      <c r="Q827" s="958">
        <v>43475</v>
      </c>
      <c r="R827" s="736">
        <f t="shared" si="209"/>
        <v>4.7619047619047663</v>
      </c>
      <c r="S827" s="802">
        <f>IF(INDEX(Historical!$D$7:$D$1452,MATCH(B827,Historical!$B$7:$B$1452,0))=0,"n/a",(INDEX(Historical!$C$7:$C$1452,MATCH(B827,Historical!$B$7:$B$1452,0))/INDEX(Historical!$D$7:$D$1452,MATCH(B827,Historical!$B$7:$B$1452,0))-1)*100)</f>
        <v>4.6979865771812124</v>
      </c>
      <c r="T827" s="802">
        <f>IF(INDEX(Historical!$F$7:$F$1452,MATCH(B827,Historical!$B$7:$B$1452,0))=0,"n/a",((INDEX(Historical!$C$7:$C$1452,MATCH(B827,Historical!$B$7:$B$1452,0))/INDEX(Historical!$F$7:$F$1452,MATCH(B827,Historical!$B$7:$B$1452,0)))^(1/3)-1)*100)</f>
        <v>21.957556864842175</v>
      </c>
      <c r="U827" s="802">
        <f>IF(INDEX(Historical!$I$7:$I$1452,MATCH(B827,Historical!$B$7:$B$1452,0))=0,"n/a",((INDEX(Historical!$C$7:$C$1452,MATCH(B827,Historical!$B$7:$B$1452,0))/INDEX(Historical!$I$7:$I$1452,MATCH(B827,Historical!$B$7:$B$1452,0)))^(1/5)-1)*100)</f>
        <v>21.058327510759469</v>
      </c>
      <c r="V827" s="802">
        <f>IF(INDEX(Historical!$O$7:$O$1452,MATCH(B827,Historical!$B$7:$B$1452,0))=0,"n/a",((INDEX(Historical!$C$7:$C$1452,MATCH(B827,Historical!$B$7:$B$1452,0))/INDEX(Historical!$O$7:$O$1452,MATCH(B827,Historical!$B$7:$B$1452,0)))^(1/10)-1)*100)</f>
        <v>17.700978880690442</v>
      </c>
      <c r="W827" s="803">
        <f t="shared" si="210"/>
        <v>1.1896702240423254</v>
      </c>
      <c r="X827" s="804">
        <f t="shared" si="211"/>
        <v>1.2840443604121625</v>
      </c>
      <c r="Y827" s="967"/>
      <c r="Z827" s="745">
        <f t="shared" si="212"/>
        <v>24.343015214384508</v>
      </c>
      <c r="AA827" s="678">
        <f t="shared" si="213"/>
        <v>15.165975103734439</v>
      </c>
      <c r="AB827" s="679">
        <v>9</v>
      </c>
      <c r="AC827" s="959">
        <v>7.23</v>
      </c>
      <c r="AD827" s="959">
        <v>2.0699999999999998</v>
      </c>
      <c r="AE827" s="959">
        <v>2.85</v>
      </c>
      <c r="AF827" s="959">
        <v>3.35</v>
      </c>
      <c r="AG827" s="959">
        <v>27.500000000000004</v>
      </c>
      <c r="AH827" s="959">
        <v>27.1</v>
      </c>
      <c r="AI827" s="959">
        <v>4.95</v>
      </c>
      <c r="AJ827" s="959">
        <v>16.400000000000002</v>
      </c>
      <c r="AK827" s="959">
        <v>7.33</v>
      </c>
      <c r="AL827" s="969">
        <v>169530</v>
      </c>
      <c r="AM827" s="964">
        <v>0.1</v>
      </c>
      <c r="AN827" s="959">
        <v>0.43</v>
      </c>
      <c r="AO827" s="845">
        <f t="shared" si="214"/>
        <v>7.4974595661677554</v>
      </c>
      <c r="AP827" s="846">
        <f t="shared" si="215"/>
        <v>22.663434669902195</v>
      </c>
      <c r="AQ827" s="680">
        <f t="shared" si="216"/>
        <v>50.267933442620148</v>
      </c>
      <c r="AR827" s="745">
        <f>INDEX(Historical!$C$7:$C$1452,MATCH(B827,Historical!$B$7:$B$1452,0))*IF(AH827="n/a",1.03,IF(AH827&lt;0,1.01,IF(AH827&gt;10,1.1,(1+AH827/100))))</f>
        <v>1.7160000000000002</v>
      </c>
      <c r="AS827" s="678">
        <f t="shared" si="217"/>
        <v>1.8009420000000003</v>
      </c>
      <c r="AT827" s="678">
        <f t="shared" ref="AT827:AV846" si="223">IF($AK827="n/a",1.03*AS827,IF($AK827&lt;0,1.01*AS827,IF($AK827&gt;10,1.1*AS827,(1+$AK827/100)*AS827)))</f>
        <v>1.9329510486000001</v>
      </c>
      <c r="AU827" s="678">
        <f t="shared" si="223"/>
        <v>2.0746363604623799</v>
      </c>
      <c r="AV827" s="678">
        <f t="shared" si="223"/>
        <v>2.2267072056842721</v>
      </c>
      <c r="AW827" s="745">
        <f t="shared" si="218"/>
        <v>9.7512366147466523</v>
      </c>
      <c r="AX827" s="854">
        <f t="shared" si="219"/>
        <v>8.8930566481957616</v>
      </c>
      <c r="AY827" s="1090">
        <v>1.06</v>
      </c>
      <c r="AZ827" s="964">
        <v>12.25</v>
      </c>
      <c r="BA827" s="964">
        <v>-8.7800000000000011</v>
      </c>
      <c r="BB827" s="964">
        <v>-3.35</v>
      </c>
      <c r="BC827" s="964">
        <v>0.97</v>
      </c>
      <c r="BE827" s="701">
        <v>2011</v>
      </c>
      <c r="BF827" s="986" t="e">
        <f>#VALUE!</f>
        <v>#VALUE!</v>
      </c>
      <c r="BG827" s="972">
        <v>12.8</v>
      </c>
    </row>
    <row r="828" spans="1:59" x14ac:dyDescent="0.2">
      <c r="A828" s="566" t="s">
        <v>1790</v>
      </c>
      <c r="B828" s="651" t="s">
        <v>1791</v>
      </c>
      <c r="C828" s="1080" t="s">
        <v>109</v>
      </c>
      <c r="D828" s="1080" t="s">
        <v>4419</v>
      </c>
      <c r="E828" s="835">
        <v>8</v>
      </c>
      <c r="F828" s="554">
        <v>519</v>
      </c>
      <c r="G828" s="554" t="s">
        <v>107</v>
      </c>
      <c r="H828" s="554" t="s">
        <v>107</v>
      </c>
      <c r="I828" s="966">
        <v>26.71</v>
      </c>
      <c r="J828" s="745">
        <f t="shared" si="207"/>
        <v>2.6956196181205536</v>
      </c>
      <c r="K828" s="968">
        <v>0.18</v>
      </c>
      <c r="L828" s="679">
        <v>4</v>
      </c>
      <c r="M828" s="736">
        <f t="shared" si="208"/>
        <v>0.72</v>
      </c>
      <c r="N828" s="644" t="s">
        <v>438</v>
      </c>
      <c r="O828" s="838">
        <v>0.17</v>
      </c>
      <c r="P828" s="958">
        <v>43321</v>
      </c>
      <c r="Q828" s="958">
        <v>43336</v>
      </c>
      <c r="R828" s="736">
        <f t="shared" si="209"/>
        <v>5.8823529411764595</v>
      </c>
      <c r="S828" s="802">
        <f>IF(INDEX(Historical!$D$7:$D$1452,MATCH(B828,Historical!$B$7:$B$1452,0))=0,"n/a",(INDEX(Historical!$C$7:$C$1452,MATCH(B828,Historical!$B$7:$B$1452,0))/INDEX(Historical!$D$7:$D$1452,MATCH(B828,Historical!$B$7:$B$1452,0))-1)*100)</f>
        <v>7.1428571428571397</v>
      </c>
      <c r="T828" s="802">
        <f>IF(INDEX(Historical!$F$7:$F$1452,MATCH(B828,Historical!$B$7:$B$1452,0))=0,"n/a",((INDEX(Historical!$C$7:$C$1452,MATCH(B828,Historical!$B$7:$B$1452,0))/INDEX(Historical!$F$7:$F$1452,MATCH(B828,Historical!$B$7:$B$1452,0)))^(1/3)-1)*100)</f>
        <v>12.624788044360603</v>
      </c>
      <c r="U828" s="802">
        <f>IF(INDEX(Historical!$I$7:$I$1452,MATCH(B828,Historical!$B$7:$B$1452,0))=0,"n/a",((INDEX(Historical!$C$7:$C$1452,MATCH(B828,Historical!$B$7:$B$1452,0))/INDEX(Historical!$I$7:$I$1452,MATCH(B828,Historical!$B$7:$B$1452,0)))^(1/5)-1)*100)</f>
        <v>13.396657763302722</v>
      </c>
      <c r="V828" s="802">
        <f>IF(INDEX(Historical!$O$7:$O$1452,MATCH(B828,Historical!$B$7:$B$1452,0))=0,"n/a",((INDEX(Historical!$C$7:$C$1452,MATCH(B828,Historical!$B$7:$B$1452,0))/INDEX(Historical!$O$7:$O$1452,MATCH(B828,Historical!$B$7:$B$1452,0)))^(1/10)-1)*100)</f>
        <v>-3.192876501967179</v>
      </c>
      <c r="W828" s="803" t="str">
        <f t="shared" si="210"/>
        <v>n/a</v>
      </c>
      <c r="X828" s="804">
        <f t="shared" si="211"/>
        <v>1.3396657763302722</v>
      </c>
      <c r="Y828" s="760" t="s">
        <v>4072</v>
      </c>
      <c r="Z828" s="745">
        <f t="shared" si="212"/>
        <v>30.901287553648064</v>
      </c>
      <c r="AA828" s="678">
        <f t="shared" si="213"/>
        <v>11.463519313304721</v>
      </c>
      <c r="AB828" s="679">
        <v>9</v>
      </c>
      <c r="AC828" s="959">
        <v>2.33</v>
      </c>
      <c r="AD828" s="959">
        <v>1.64</v>
      </c>
      <c r="AE828" s="959">
        <v>3.64</v>
      </c>
      <c r="AF828" s="959">
        <v>1.1100000000000001</v>
      </c>
      <c r="AG828" s="959">
        <v>10.199999999999999</v>
      </c>
      <c r="AH828" s="959">
        <v>19.900000000000002</v>
      </c>
      <c r="AI828" s="959">
        <v>6.1</v>
      </c>
      <c r="AJ828" s="959">
        <v>10</v>
      </c>
      <c r="AK828" s="959">
        <v>7.0000000000000009</v>
      </c>
      <c r="AL828" s="969">
        <v>2210</v>
      </c>
      <c r="AM828" s="964">
        <v>1</v>
      </c>
      <c r="AN828" s="959">
        <v>0</v>
      </c>
      <c r="AO828" s="845">
        <f t="shared" si="214"/>
        <v>4.6287580681185556</v>
      </c>
      <c r="AP828" s="846">
        <f t="shared" si="215"/>
        <v>16.092277381423276</v>
      </c>
      <c r="AQ828" s="680">
        <f t="shared" si="216"/>
        <v>-24.798030647039159</v>
      </c>
      <c r="AR828" s="745">
        <f>INDEX(Historical!$C$7:$C$1452,MATCH(B828,Historical!$B$7:$B$1452,0))*IF(AH828="n/a",1.03,IF(AH828&lt;0,1.01,IF(AH828&gt;10,1.1,(1+AH828/100))))</f>
        <v>0.66</v>
      </c>
      <c r="AS828" s="678">
        <f t="shared" si="217"/>
        <v>0.70025999999999999</v>
      </c>
      <c r="AT828" s="678">
        <f t="shared" si="223"/>
        <v>0.74927820000000001</v>
      </c>
      <c r="AU828" s="678">
        <f t="shared" si="223"/>
        <v>0.801727674</v>
      </c>
      <c r="AV828" s="678">
        <f t="shared" si="223"/>
        <v>0.85784861118</v>
      </c>
      <c r="AW828" s="745">
        <f t="shared" si="218"/>
        <v>3.7691144851800003</v>
      </c>
      <c r="AX828" s="854">
        <f t="shared" si="219"/>
        <v>14.111248540546612</v>
      </c>
      <c r="AY828" s="1090">
        <v>1.1200000000000001</v>
      </c>
      <c r="AZ828" s="964">
        <v>8.27</v>
      </c>
      <c r="BA828" s="964">
        <v>-29.15</v>
      </c>
      <c r="BB828" s="964">
        <v>-2.52</v>
      </c>
      <c r="BC828" s="964">
        <v>-15.9</v>
      </c>
      <c r="BE828" s="701">
        <v>2011</v>
      </c>
      <c r="BF828" s="986" t="e">
        <f>#VALUE!</f>
        <v>#VALUE!</v>
      </c>
      <c r="BG828" s="972">
        <v>1.3</v>
      </c>
    </row>
    <row r="829" spans="1:59" x14ac:dyDescent="0.2">
      <c r="A829" s="645" t="s">
        <v>1792</v>
      </c>
      <c r="B829" s="651" t="s">
        <v>1793</v>
      </c>
      <c r="C829" s="1080" t="s">
        <v>109</v>
      </c>
      <c r="D829" s="1080" t="s">
        <v>4427</v>
      </c>
      <c r="E829" s="835">
        <v>9</v>
      </c>
      <c r="F829" s="554">
        <v>415</v>
      </c>
      <c r="G829" s="554" t="s">
        <v>38</v>
      </c>
      <c r="H829" s="554" t="s">
        <v>38</v>
      </c>
      <c r="I829" s="966">
        <v>47.53</v>
      </c>
      <c r="J829" s="745">
        <f t="shared" si="207"/>
        <v>3.9553965916263407</v>
      </c>
      <c r="K829" s="968">
        <v>0.47</v>
      </c>
      <c r="L829" s="679">
        <v>4</v>
      </c>
      <c r="M829" s="736">
        <f t="shared" si="208"/>
        <v>1.88</v>
      </c>
      <c r="N829" s="644" t="s">
        <v>242</v>
      </c>
      <c r="O829" s="838">
        <v>0.43</v>
      </c>
      <c r="P829" s="958">
        <v>43465</v>
      </c>
      <c r="Q829" s="958">
        <v>43476</v>
      </c>
      <c r="R829" s="736">
        <f t="shared" si="209"/>
        <v>9.302325581395344</v>
      </c>
      <c r="S829" s="802">
        <f>IF(INDEX(Historical!$D$7:$D$1452,MATCH(B829,Historical!$B$7:$B$1452,0))=0,"n/a",(INDEX(Historical!$C$7:$C$1452,MATCH(B829,Historical!$B$7:$B$1452,0))/INDEX(Historical!$D$7:$D$1452,MATCH(B829,Historical!$B$7:$B$1452,0))-1)*100)</f>
        <v>5.4794520547945202</v>
      </c>
      <c r="T829" s="802">
        <f>IF(INDEX(Historical!$F$7:$F$1452,MATCH(B829,Historical!$B$7:$B$1452,0))=0,"n/a",((INDEX(Historical!$C$7:$C$1452,MATCH(B829,Historical!$B$7:$B$1452,0))/INDEX(Historical!$F$7:$F$1452,MATCH(B829,Historical!$B$7:$B$1452,0)))^(1/3)-1)*100)</f>
        <v>9.5918570969794494</v>
      </c>
      <c r="U829" s="802">
        <f>IF(INDEX(Historical!$I$7:$I$1452,MATCH(B829,Historical!$B$7:$B$1452,0))=0,"n/a",((INDEX(Historical!$C$7:$C$1452,MATCH(B829,Historical!$B$7:$B$1452,0))/INDEX(Historical!$I$7:$I$1452,MATCH(B829,Historical!$B$7:$B$1452,0)))^(1/5)-1)*100)</f>
        <v>10.852777381398138</v>
      </c>
      <c r="V829" s="802">
        <f>IF(INDEX(Historical!$O$7:$O$1452,MATCH(B829,Historical!$B$7:$B$1452,0))=0,"n/a",((INDEX(Historical!$C$7:$C$1452,MATCH(B829,Historical!$B$7:$B$1452,0))/INDEX(Historical!$O$7:$O$1452,MATCH(B829,Historical!$B$7:$B$1452,0)))^(1/10)-1)*100)</f>
        <v>6.902869550055768</v>
      </c>
      <c r="W829" s="803">
        <f t="shared" si="210"/>
        <v>1.5722124404495603</v>
      </c>
      <c r="X829" s="804">
        <f t="shared" si="211"/>
        <v>1.528560194563118</v>
      </c>
      <c r="Y829" s="967"/>
      <c r="Z829" s="745">
        <f t="shared" si="212"/>
        <v>49.867374005305038</v>
      </c>
      <c r="AA829" s="678">
        <f t="shared" si="213"/>
        <v>12.607427055702917</v>
      </c>
      <c r="AB829" s="679">
        <v>12</v>
      </c>
      <c r="AC829" s="959">
        <v>3.77</v>
      </c>
      <c r="AD829" s="959">
        <v>2.52</v>
      </c>
      <c r="AE829" s="959">
        <v>5.08</v>
      </c>
      <c r="AF829" s="959">
        <v>1.92</v>
      </c>
      <c r="AG829" s="959">
        <v>14.099999999999998</v>
      </c>
      <c r="AH829" s="959">
        <v>11.3</v>
      </c>
      <c r="AI829" s="959">
        <v>6.7</v>
      </c>
      <c r="AJ829" s="959">
        <v>7.1</v>
      </c>
      <c r="AK829" s="959">
        <v>5</v>
      </c>
      <c r="AL829" s="969">
        <v>852.21</v>
      </c>
      <c r="AM829" s="964">
        <v>0.8</v>
      </c>
      <c r="AN829" s="959">
        <v>0.05</v>
      </c>
      <c r="AO829" s="845">
        <f t="shared" si="214"/>
        <v>2.2007469173215615</v>
      </c>
      <c r="AP829" s="846">
        <f t="shared" si="215"/>
        <v>14.808173973024479</v>
      </c>
      <c r="AQ829" s="680">
        <f t="shared" si="216"/>
        <v>3.7224071943947168</v>
      </c>
      <c r="AR829" s="745">
        <f>INDEX(Historical!$C$7:$C$1452,MATCH(B829,Historical!$B$7:$B$1452,0))*IF(AH829="n/a",1.03,IF(AH829&lt;0,1.01,IF(AH829&gt;10,1.1,(1+AH829/100))))</f>
        <v>1.6940000000000002</v>
      </c>
      <c r="AS829" s="678">
        <f t="shared" si="217"/>
        <v>1.807498</v>
      </c>
      <c r="AT829" s="678">
        <f t="shared" si="223"/>
        <v>1.8978729000000001</v>
      </c>
      <c r="AU829" s="678">
        <f t="shared" si="223"/>
        <v>1.9927665450000003</v>
      </c>
      <c r="AV829" s="678">
        <f t="shared" si="223"/>
        <v>2.0924048722500004</v>
      </c>
      <c r="AW829" s="745">
        <f t="shared" si="218"/>
        <v>9.4845423172499999</v>
      </c>
      <c r="AX829" s="854">
        <f t="shared" si="219"/>
        <v>19.954854444035345</v>
      </c>
      <c r="AY829" s="1090">
        <v>0.65</v>
      </c>
      <c r="AZ829" s="964">
        <v>3.4799999999999995</v>
      </c>
      <c r="BA829" s="964">
        <v>-24.85</v>
      </c>
      <c r="BB829" s="964">
        <v>-6.01</v>
      </c>
      <c r="BC829" s="964">
        <v>-15.290000000000001</v>
      </c>
      <c r="BE829" s="701">
        <v>2011</v>
      </c>
      <c r="BF829" s="986" t="e">
        <f>#VALUE!</f>
        <v>#VALUE!</v>
      </c>
      <c r="BG829" s="972">
        <v>1.3</v>
      </c>
    </row>
    <row r="830" spans="1:59" x14ac:dyDescent="0.2">
      <c r="A830" s="645" t="s">
        <v>1794</v>
      </c>
      <c r="B830" s="651" t="s">
        <v>1795</v>
      </c>
      <c r="C830" s="1080" t="s">
        <v>113</v>
      </c>
      <c r="D830" s="1080" t="s">
        <v>4410</v>
      </c>
      <c r="E830" s="835">
        <v>9</v>
      </c>
      <c r="F830" s="554">
        <v>400</v>
      </c>
      <c r="G830" s="554" t="s">
        <v>107</v>
      </c>
      <c r="H830" s="554" t="s">
        <v>107</v>
      </c>
      <c r="I830" s="966">
        <v>74.25</v>
      </c>
      <c r="J830" s="745">
        <f t="shared" si="207"/>
        <v>0.86195286195286192</v>
      </c>
      <c r="K830" s="968">
        <v>0.16</v>
      </c>
      <c r="L830" s="679">
        <v>4</v>
      </c>
      <c r="M830" s="736">
        <f t="shared" si="208"/>
        <v>0.64</v>
      </c>
      <c r="N830" s="644" t="s">
        <v>446</v>
      </c>
      <c r="O830" s="838">
        <v>0.14000000000000001</v>
      </c>
      <c r="P830" s="958">
        <v>43413</v>
      </c>
      <c r="Q830" s="958">
        <v>43431</v>
      </c>
      <c r="R830" s="736">
        <f t="shared" si="209"/>
        <v>14.285714285714276</v>
      </c>
      <c r="S830" s="802">
        <f>IF(INDEX(Historical!$D$7:$D$1452,MATCH(B830,Historical!$B$7:$B$1452,0))=0,"n/a",(INDEX(Historical!$C$7:$C$1452,MATCH(B830,Historical!$B$7:$B$1452,0))/INDEX(Historical!$D$7:$D$1452,MATCH(B830,Historical!$B$7:$B$1452,0))-1)*100)</f>
        <v>21.95121951219512</v>
      </c>
      <c r="T830" s="802">
        <f>IF(INDEX(Historical!$F$7:$F$1452,MATCH(B830,Historical!$B$7:$B$1452,0))=0,"n/a",((INDEX(Historical!$C$7:$C$1452,MATCH(B830,Historical!$B$7:$B$1452,0))/INDEX(Historical!$F$7:$F$1452,MATCH(B830,Historical!$B$7:$B$1452,0)))^(1/3)-1)*100)</f>
        <v>16.445457431121579</v>
      </c>
      <c r="U830" s="802">
        <f>IF(INDEX(Historical!$I$7:$I$1452,MATCH(B830,Historical!$B$7:$B$1452,0))=0,"n/a",((INDEX(Historical!$C$7:$C$1452,MATCH(B830,Historical!$B$7:$B$1452,0))/INDEX(Historical!$I$7:$I$1452,MATCH(B830,Historical!$B$7:$B$1452,0)))^(1/5)-1)*100)</f>
        <v>15.178629837003488</v>
      </c>
      <c r="V830" s="802" t="str">
        <f>IF(INDEX(Historical!$O$7:$O$1452,MATCH(B830,Historical!$B$7:$B$1452,0))=0,"n/a",((INDEX(Historical!$C$7:$C$1452,MATCH(B830,Historical!$B$7:$B$1452,0))/INDEX(Historical!$O$7:$O$1452,MATCH(B830,Historical!$B$7:$B$1452,0)))^(1/10)-1)*100)</f>
        <v>n/a</v>
      </c>
      <c r="W830" s="803" t="str">
        <f t="shared" si="210"/>
        <v>n/a</v>
      </c>
      <c r="X830" s="804">
        <f t="shared" si="211"/>
        <v>21.683756910004981</v>
      </c>
      <c r="Y830" s="651"/>
      <c r="Z830" s="745">
        <f t="shared" si="212"/>
        <v>36.781609195402297</v>
      </c>
      <c r="AA830" s="678">
        <f t="shared" si="213"/>
        <v>42.672413793103452</v>
      </c>
      <c r="AB830" s="679">
        <v>12</v>
      </c>
      <c r="AC830" s="959">
        <v>1.74</v>
      </c>
      <c r="AD830" s="959">
        <v>3.75</v>
      </c>
      <c r="AE830" s="959">
        <v>4.16</v>
      </c>
      <c r="AF830" s="959">
        <v>3.01</v>
      </c>
      <c r="AG830" s="959">
        <v>11.5</v>
      </c>
      <c r="AH830" s="961">
        <v>8.9</v>
      </c>
      <c r="AI830" s="961">
        <v>11.93</v>
      </c>
      <c r="AJ830" s="959">
        <v>0.70000000000000007</v>
      </c>
      <c r="AK830" s="959">
        <v>11.4</v>
      </c>
      <c r="AL830" s="969">
        <v>20020</v>
      </c>
      <c r="AM830" s="964">
        <v>1</v>
      </c>
      <c r="AN830" s="959">
        <v>0.57999999999999996</v>
      </c>
      <c r="AO830" s="845">
        <f t="shared" si="214"/>
        <v>-26.631831094147103</v>
      </c>
      <c r="AP830" s="846">
        <f t="shared" si="215"/>
        <v>16.040582698956349</v>
      </c>
      <c r="AQ830" s="680">
        <f t="shared" si="216"/>
        <v>138.92719999311868</v>
      </c>
      <c r="AR830" s="745">
        <f>INDEX(Historical!$C$7:$C$1452,MATCH(B830,Historical!$B$7:$B$1452,0))*IF(AH830="n/a",1.03,IF(AH830&lt;0,1.01,IF(AH830&gt;10,1.1,(1+AH830/100))))</f>
        <v>0.54449999999999998</v>
      </c>
      <c r="AS830" s="678">
        <f t="shared" si="217"/>
        <v>0.59894999999999998</v>
      </c>
      <c r="AT830" s="678">
        <f t="shared" si="223"/>
        <v>0.65884500000000001</v>
      </c>
      <c r="AU830" s="678">
        <f t="shared" si="223"/>
        <v>0.72472950000000003</v>
      </c>
      <c r="AV830" s="678">
        <f t="shared" si="223"/>
        <v>0.79720245000000012</v>
      </c>
      <c r="AW830" s="745">
        <f t="shared" si="218"/>
        <v>3.3242269499999999</v>
      </c>
      <c r="AX830" s="854">
        <f t="shared" si="219"/>
        <v>4.4770733333333332</v>
      </c>
      <c r="AY830" s="1090">
        <v>0.3</v>
      </c>
      <c r="AZ830" s="964">
        <v>14.13</v>
      </c>
      <c r="BA830" s="964">
        <v>-8.74</v>
      </c>
      <c r="BB830" s="964">
        <v>-2.11</v>
      </c>
      <c r="BC830" s="964">
        <v>-2.62</v>
      </c>
      <c r="BE830" s="701">
        <v>2011</v>
      </c>
      <c r="BF830" s="986" t="e">
        <f>#VALUE!</f>
        <v>#VALUE!</v>
      </c>
      <c r="BG830" s="972">
        <v>6.1</v>
      </c>
    </row>
    <row r="831" spans="1:59" x14ac:dyDescent="0.2">
      <c r="A831" s="645" t="s">
        <v>772</v>
      </c>
      <c r="B831" s="651" t="s">
        <v>860</v>
      </c>
      <c r="C831" s="1080" t="s">
        <v>113</v>
      </c>
      <c r="D831" s="1080" t="s">
        <v>4410</v>
      </c>
      <c r="E831" s="835">
        <v>15</v>
      </c>
      <c r="F831" s="554">
        <v>235</v>
      </c>
      <c r="G831" s="554" t="s">
        <v>38</v>
      </c>
      <c r="H831" s="554" t="s">
        <v>116</v>
      </c>
      <c r="I831" s="966">
        <v>88.99</v>
      </c>
      <c r="J831" s="745">
        <f t="shared" si="207"/>
        <v>2.090122485672548</v>
      </c>
      <c r="K831" s="968">
        <v>0.46500000000000002</v>
      </c>
      <c r="L831" s="679">
        <v>4</v>
      </c>
      <c r="M831" s="736">
        <f t="shared" si="208"/>
        <v>1.86</v>
      </c>
      <c r="N831" s="644" t="s">
        <v>4007</v>
      </c>
      <c r="O831" s="838">
        <v>0.42499999999999999</v>
      </c>
      <c r="P831" s="958">
        <v>43168</v>
      </c>
      <c r="Q831" s="958">
        <v>43185</v>
      </c>
      <c r="R831" s="736">
        <f t="shared" si="209"/>
        <v>9.4117647058823604</v>
      </c>
      <c r="S831" s="802">
        <f>IF(INDEX(Historical!$D$7:$D$1452,MATCH(B831,Historical!$B$7:$B$1452,0))=0,"n/a",(INDEX(Historical!$C$7:$C$1452,MATCH(B831,Historical!$B$7:$B$1452,0))/INDEX(Historical!$D$7:$D$1452,MATCH(B831,Historical!$B$7:$B$1452,0))-1)*100)</f>
        <v>13.414634146341475</v>
      </c>
      <c r="T831" s="802">
        <f>IF(INDEX(Historical!$F$7:$F$1452,MATCH(B831,Historical!$B$7:$B$1452,0))=0,"n/a",((INDEX(Historical!$C$7:$C$1452,MATCH(B831,Historical!$B$7:$B$1452,0))/INDEX(Historical!$F$7:$F$1452,MATCH(B831,Historical!$B$7:$B$1452,0)))^(1/3)-1)*100)</f>
        <v>7.4337070988966358</v>
      </c>
      <c r="U831" s="802">
        <f>IF(INDEX(Historical!$I$7:$I$1452,MATCH(B831,Historical!$B$7:$B$1452,0))=0,"n/a",((INDEX(Historical!$C$7:$C$1452,MATCH(B831,Historical!$B$7:$B$1452,0))/INDEX(Historical!$I$7:$I$1452,MATCH(B831,Historical!$B$7:$B$1452,0)))^(1/5)-1)*100)</f>
        <v>5.5467633500259517</v>
      </c>
      <c r="V831" s="802">
        <f>IF(INDEX(Historical!$O$7:$O$1452,MATCH(B831,Historical!$B$7:$B$1452,0))=0,"n/a",((INDEX(Historical!$C$7:$C$1452,MATCH(B831,Historical!$B$7:$B$1452,0))/INDEX(Historical!$O$7:$O$1452,MATCH(B831,Historical!$B$7:$B$1452,0)))^(1/10)-1)*100)</f>
        <v>6.8376117222214372</v>
      </c>
      <c r="W831" s="803">
        <f t="shared" si="210"/>
        <v>0.81121356043070136</v>
      </c>
      <c r="X831" s="804">
        <f t="shared" si="211"/>
        <v>0.20774394569385585</v>
      </c>
      <c r="Y831" s="768" t="s">
        <v>4042</v>
      </c>
      <c r="Z831" s="745">
        <f t="shared" si="212"/>
        <v>28.01204819277109</v>
      </c>
      <c r="AA831" s="678">
        <f t="shared" si="213"/>
        <v>13.40210843373494</v>
      </c>
      <c r="AB831" s="679">
        <v>12</v>
      </c>
      <c r="AC831" s="959">
        <v>6.64</v>
      </c>
      <c r="AD831" s="959">
        <v>0.94</v>
      </c>
      <c r="AE831" s="959">
        <v>2.71</v>
      </c>
      <c r="AF831" s="959">
        <v>6.1</v>
      </c>
      <c r="AG831" s="959">
        <v>37.700000000000003</v>
      </c>
      <c r="AH831" s="959">
        <v>117.5</v>
      </c>
      <c r="AI831" s="959">
        <v>7.04</v>
      </c>
      <c r="AJ831" s="959">
        <v>26.700000000000003</v>
      </c>
      <c r="AK831" s="959">
        <v>14.299999999999999</v>
      </c>
      <c r="AL831" s="969">
        <v>39890</v>
      </c>
      <c r="AM831" s="964">
        <v>0.1</v>
      </c>
      <c r="AN831" s="959">
        <v>1.61</v>
      </c>
      <c r="AO831" s="845">
        <f t="shared" si="214"/>
        <v>-5.7652225980364395</v>
      </c>
      <c r="AP831" s="846">
        <f t="shared" si="215"/>
        <v>7.6368858356985001</v>
      </c>
      <c r="AQ831" s="680">
        <f t="shared" si="216"/>
        <v>90.616382000642105</v>
      </c>
      <c r="AR831" s="745">
        <f>INDEX(Historical!$C$7:$C$1452,MATCH(B831,Historical!$B$7:$B$1452,0))*IF(AH831="n/a",1.03,IF(AH831&lt;0,1.01,IF(AH831&gt;10,1.1,(1+AH831/100))))</f>
        <v>2.0460000000000003</v>
      </c>
      <c r="AS831" s="678">
        <f t="shared" si="217"/>
        <v>2.1900384000000002</v>
      </c>
      <c r="AT831" s="678">
        <f t="shared" si="223"/>
        <v>2.4090422400000002</v>
      </c>
      <c r="AU831" s="678">
        <f t="shared" si="223"/>
        <v>2.6499464640000006</v>
      </c>
      <c r="AV831" s="678">
        <f t="shared" si="223"/>
        <v>2.9149411104000009</v>
      </c>
      <c r="AW831" s="745">
        <f t="shared" si="218"/>
        <v>12.209968214400002</v>
      </c>
      <c r="AX831" s="854">
        <f t="shared" si="219"/>
        <v>13.720607050679853</v>
      </c>
      <c r="AY831" s="1090">
        <v>0.64</v>
      </c>
      <c r="AZ831" s="964">
        <v>13.52</v>
      </c>
      <c r="BA831" s="964">
        <v>-6.81</v>
      </c>
      <c r="BB831" s="964">
        <v>-0.92999999999999994</v>
      </c>
      <c r="BC831" s="964">
        <v>2.37</v>
      </c>
      <c r="BE831" s="701">
        <v>2004</v>
      </c>
      <c r="BF831" s="986" t="e">
        <f>#VALUE!</f>
        <v>#VALUE!</v>
      </c>
      <c r="BG831" s="972">
        <v>10.4</v>
      </c>
    </row>
    <row r="832" spans="1:59" s="882" customFormat="1" x14ac:dyDescent="0.2">
      <c r="A832" s="861" t="s">
        <v>2983</v>
      </c>
      <c r="B832" s="890" t="s">
        <v>2984</v>
      </c>
      <c r="C832" s="1080" t="s">
        <v>113</v>
      </c>
      <c r="D832" s="1080" t="s">
        <v>4420</v>
      </c>
      <c r="E832" s="862">
        <v>5</v>
      </c>
      <c r="F832" s="554">
        <v>806</v>
      </c>
      <c r="G832" s="1179" t="s">
        <v>107</v>
      </c>
      <c r="H832" s="1179" t="s">
        <v>107</v>
      </c>
      <c r="I832" s="863">
        <v>139.13999999999999</v>
      </c>
      <c r="J832" s="864">
        <f t="shared" si="207"/>
        <v>4.1684634181400035</v>
      </c>
      <c r="K832" s="865">
        <v>1.45</v>
      </c>
      <c r="L832" s="866">
        <v>4</v>
      </c>
      <c r="M832" s="867">
        <f t="shared" si="208"/>
        <v>5.8</v>
      </c>
      <c r="N832" s="868" t="s">
        <v>728</v>
      </c>
      <c r="O832" s="869">
        <v>1.25</v>
      </c>
      <c r="P832" s="870">
        <v>43203</v>
      </c>
      <c r="Q832" s="870">
        <v>43220</v>
      </c>
      <c r="R832" s="867">
        <f t="shared" si="209"/>
        <v>15.999999999999998</v>
      </c>
      <c r="S832" s="802">
        <f>IF(INDEX(Historical!$D$7:$D$1452,MATCH(B832,Historical!$B$7:$B$1452,0))=0,"n/a",(INDEX(Historical!$C$7:$C$1452,MATCH(B832,Historical!$B$7:$B$1452,0))/INDEX(Historical!$D$7:$D$1452,MATCH(B832,Historical!$B$7:$B$1452,0))-1)*100)</f>
        <v>21.052631578947366</v>
      </c>
      <c r="T832" s="802">
        <f>IF(INDEX(Historical!$F$7:$F$1452,MATCH(B832,Historical!$B$7:$B$1452,0))=0,"n/a",((INDEX(Historical!$C$7:$C$1452,MATCH(B832,Historical!$B$7:$B$1452,0))/INDEX(Historical!$F$7:$F$1452,MATCH(B832,Historical!$B$7:$B$1452,0)))^(1/3)-1)*100)</f>
        <v>32.000612179591229</v>
      </c>
      <c r="U832" s="802">
        <f>IF(INDEX(Historical!$I$7:$I$1452,MATCH(B832,Historical!$B$7:$B$1452,0))=0,"n/a",((INDEX(Historical!$C$7:$C$1452,MATCH(B832,Historical!$B$7:$B$1452,0))/INDEX(Historical!$I$7:$I$1452,MATCH(B832,Historical!$B$7:$B$1452,0)))^(1/5)-1)*100)</f>
        <v>13.151738288394043</v>
      </c>
      <c r="V832" s="802">
        <f>IF(INDEX(Historical!$O$7:$O$1452,MATCH(B832,Historical!$B$7:$B$1452,0))=0,"n/a",((INDEX(Historical!$C$7:$C$1452,MATCH(B832,Historical!$B$7:$B$1452,0))/INDEX(Historical!$O$7:$O$1452,MATCH(B832,Historical!$B$7:$B$1452,0)))^(1/10)-1)*100)</f>
        <v>13.383185310732038</v>
      </c>
      <c r="W832" s="871">
        <f t="shared" si="210"/>
        <v>0.98270613333341528</v>
      </c>
      <c r="X832" s="872">
        <f t="shared" si="211"/>
        <v>0.85959073780353223</v>
      </c>
      <c r="Y832" s="883" t="s">
        <v>4194</v>
      </c>
      <c r="Z832" s="864">
        <f t="shared" si="212"/>
        <v>91.772151898734165</v>
      </c>
      <c r="AA832" s="874">
        <f t="shared" si="213"/>
        <v>22.015822784810123</v>
      </c>
      <c r="AB832" s="866">
        <v>12</v>
      </c>
      <c r="AC832" s="875">
        <v>6.32</v>
      </c>
      <c r="AD832" s="875">
        <v>1.47</v>
      </c>
      <c r="AE832" s="875">
        <v>1.1599999999999999</v>
      </c>
      <c r="AF832" s="875">
        <v>3.49</v>
      </c>
      <c r="AG832" s="875">
        <v>17.100000000000001</v>
      </c>
      <c r="AH832" s="875">
        <v>6.8000000000000007</v>
      </c>
      <c r="AI832" s="875">
        <v>8.81</v>
      </c>
      <c r="AJ832" s="875">
        <v>15.299999999999999</v>
      </c>
      <c r="AK832" s="875">
        <v>15</v>
      </c>
      <c r="AL832" s="876">
        <v>5250</v>
      </c>
      <c r="AM832" s="877">
        <v>0.76</v>
      </c>
      <c r="AN832" s="875">
        <v>0.09</v>
      </c>
      <c r="AO832" s="878">
        <f t="shared" si="214"/>
        <v>-4.6956210782760763</v>
      </c>
      <c r="AP832" s="879">
        <f t="shared" si="215"/>
        <v>17.320201706534046</v>
      </c>
      <c r="AQ832" s="880">
        <f t="shared" si="216"/>
        <v>84.794446187573897</v>
      </c>
      <c r="AR832" s="745">
        <f>INDEX(Historical!$C$7:$C$1452,MATCH(B832,Historical!$B$7:$B$1452,0))*IF(AH832="n/a",1.03,IF(AH832&lt;0,1.01,IF(AH832&gt;10,1.1,(1+AH832/100))))</f>
        <v>4.9127999999999998</v>
      </c>
      <c r="AS832" s="874">
        <f t="shared" si="217"/>
        <v>5.3456176800000001</v>
      </c>
      <c r="AT832" s="874">
        <f t="shared" si="223"/>
        <v>5.8801794480000007</v>
      </c>
      <c r="AU832" s="874">
        <f t="shared" si="223"/>
        <v>6.4681973928000014</v>
      </c>
      <c r="AV832" s="874">
        <f t="shared" si="223"/>
        <v>7.115017132080002</v>
      </c>
      <c r="AW832" s="864">
        <f t="shared" si="218"/>
        <v>29.721811652880003</v>
      </c>
      <c r="AX832" s="881">
        <f t="shared" si="219"/>
        <v>21.361083551013373</v>
      </c>
      <c r="AY832" s="1091">
        <v>0.97</v>
      </c>
      <c r="AZ832" s="877">
        <v>5.5</v>
      </c>
      <c r="BA832" s="877">
        <v>-27.88</v>
      </c>
      <c r="BB832" s="877">
        <v>-6.2399999999999993</v>
      </c>
      <c r="BC832" s="877">
        <v>-18.600000000000001</v>
      </c>
      <c r="BD832" s="1007"/>
      <c r="BE832" s="701">
        <v>2014</v>
      </c>
      <c r="BF832" s="986" t="e">
        <f>#VALUE!</f>
        <v>#VALUE!</v>
      </c>
      <c r="BG832" s="938">
        <v>10.4</v>
      </c>
    </row>
    <row r="833" spans="1:59" x14ac:dyDescent="0.2">
      <c r="A833" s="645" t="s">
        <v>1796</v>
      </c>
      <c r="B833" s="651" t="s">
        <v>1797</v>
      </c>
      <c r="C833" s="1080" t="s">
        <v>113</v>
      </c>
      <c r="D833" s="1080" t="s">
        <v>214</v>
      </c>
      <c r="E833" s="835">
        <v>6</v>
      </c>
      <c r="F833" s="554">
        <v>725</v>
      </c>
      <c r="G833" s="554" t="s">
        <v>107</v>
      </c>
      <c r="H833" s="554" t="s">
        <v>107</v>
      </c>
      <c r="I833" s="966">
        <v>64.53</v>
      </c>
      <c r="J833" s="745">
        <f t="shared" si="207"/>
        <v>1.3017201301720129</v>
      </c>
      <c r="K833" s="968">
        <v>0.21</v>
      </c>
      <c r="L833" s="679">
        <v>4</v>
      </c>
      <c r="M833" s="736">
        <f t="shared" si="208"/>
        <v>0.84</v>
      </c>
      <c r="N833" s="644" t="s">
        <v>598</v>
      </c>
      <c r="O833" s="838">
        <v>0.19</v>
      </c>
      <c r="P833" s="958">
        <v>43251</v>
      </c>
      <c r="Q833" s="958">
        <v>43266</v>
      </c>
      <c r="R833" s="736">
        <f t="shared" si="209"/>
        <v>10.52631578947368</v>
      </c>
      <c r="S833" s="802">
        <f>IF(INDEX(Historical!$D$7:$D$1452,MATCH(B833,Historical!$B$7:$B$1452,0))=0,"n/a",(INDEX(Historical!$C$7:$C$1452,MATCH(B833,Historical!$B$7:$B$1452,0))/INDEX(Historical!$D$7:$D$1452,MATCH(B833,Historical!$B$7:$B$1452,0))-1)*100)</f>
        <v>5.6338028169014231</v>
      </c>
      <c r="T833" s="802">
        <f>IF(INDEX(Historical!$F$7:$F$1452,MATCH(B833,Historical!$B$7:$B$1452,0))=0,"n/a",((INDEX(Historical!$C$7:$C$1452,MATCH(B833,Historical!$B$7:$B$1452,0))/INDEX(Historical!$F$7:$F$1452,MATCH(B833,Historical!$B$7:$B$1452,0)))^(1/3)-1)*100)</f>
        <v>8.9459499237564799</v>
      </c>
      <c r="U833" s="802">
        <f>IF(INDEX(Historical!$I$7:$I$1452,MATCH(B833,Historical!$B$7:$B$1452,0))=0,"n/a",((INDEX(Historical!$C$7:$C$1452,MATCH(B833,Historical!$B$7:$B$1452,0))/INDEX(Historical!$I$7:$I$1452,MATCH(B833,Historical!$B$7:$B$1452,0)))^(1/5)-1)*100)</f>
        <v>11.255558285117573</v>
      </c>
      <c r="V833" s="802">
        <f>IF(INDEX(Historical!$O$7:$O$1452,MATCH(B833,Historical!$B$7:$B$1452,0))=0,"n/a",((INDEX(Historical!$C$7:$C$1452,MATCH(B833,Historical!$B$7:$B$1452,0))/INDEX(Historical!$O$7:$O$1452,MATCH(B833,Historical!$B$7:$B$1452,0)))^(1/10)-1)*100)</f>
        <v>6.4878668033606202</v>
      </c>
      <c r="W833" s="803">
        <f t="shared" si="210"/>
        <v>1.7348627254935873</v>
      </c>
      <c r="X833" s="804">
        <f t="shared" si="211"/>
        <v>1.4247542133060218</v>
      </c>
      <c r="Y833" s="769"/>
      <c r="Z833" s="745">
        <f t="shared" si="212"/>
        <v>24.34782608695652</v>
      </c>
      <c r="AA833" s="678">
        <f t="shared" si="213"/>
        <v>18.704347826086956</v>
      </c>
      <c r="AB833" s="679">
        <v>12</v>
      </c>
      <c r="AC833" s="959">
        <v>3.45</v>
      </c>
      <c r="AD833" s="959">
        <v>1.87</v>
      </c>
      <c r="AE833" s="959">
        <v>1.46</v>
      </c>
      <c r="AF833" s="959">
        <v>2.5</v>
      </c>
      <c r="AG833" s="959">
        <v>10.9</v>
      </c>
      <c r="AH833" s="959">
        <v>17</v>
      </c>
      <c r="AI833" s="959">
        <v>10.26</v>
      </c>
      <c r="AJ833" s="959">
        <v>7.9</v>
      </c>
      <c r="AK833" s="959">
        <v>10</v>
      </c>
      <c r="AL833" s="969">
        <v>2260</v>
      </c>
      <c r="AM833" s="964">
        <v>1.0999999999999999</v>
      </c>
      <c r="AN833" s="959">
        <v>0.43</v>
      </c>
      <c r="AO833" s="845">
        <f t="shared" si="214"/>
        <v>-6.1470694107973696</v>
      </c>
      <c r="AP833" s="846">
        <f t="shared" si="215"/>
        <v>12.557278415289586</v>
      </c>
      <c r="AQ833" s="680">
        <f t="shared" si="216"/>
        <v>44.161744910541969</v>
      </c>
      <c r="AR833" s="745">
        <f>INDEX(Historical!$C$7:$C$1452,MATCH(B833,Historical!$B$7:$B$1452,0))*IF(AH833="n/a",1.03,IF(AH833&lt;0,1.01,IF(AH833&gt;10,1.1,(1+AH833/100))))</f>
        <v>0.82500000000000007</v>
      </c>
      <c r="AS833" s="678">
        <f t="shared" si="217"/>
        <v>0.9075000000000002</v>
      </c>
      <c r="AT833" s="678">
        <f t="shared" si="223"/>
        <v>0.9982500000000003</v>
      </c>
      <c r="AU833" s="678">
        <f t="shared" si="223"/>
        <v>1.0980750000000004</v>
      </c>
      <c r="AV833" s="678">
        <f t="shared" si="223"/>
        <v>1.2078825000000004</v>
      </c>
      <c r="AW833" s="745">
        <f t="shared" si="218"/>
        <v>5.0367075000000012</v>
      </c>
      <c r="AX833" s="854">
        <f t="shared" si="219"/>
        <v>7.8052185030218517</v>
      </c>
      <c r="AY833" s="1090">
        <v>1.1399999999999999</v>
      </c>
      <c r="AZ833" s="964">
        <v>5.4899999999999993</v>
      </c>
      <c r="BA833" s="964">
        <v>-30.869999999999997</v>
      </c>
      <c r="BB833" s="964">
        <v>-8.7800000000000011</v>
      </c>
      <c r="BC833" s="964">
        <v>-16.809999999999999</v>
      </c>
      <c r="BE833" s="701">
        <v>2013</v>
      </c>
      <c r="BF833" s="986" t="e">
        <f>#VALUE!</f>
        <v>#VALUE!</v>
      </c>
      <c r="BG833" s="972">
        <v>5.6000000000000005</v>
      </c>
    </row>
    <row r="834" spans="1:59" x14ac:dyDescent="0.2">
      <c r="A834" s="566" t="s">
        <v>1798</v>
      </c>
      <c r="B834" s="651" t="s">
        <v>1799</v>
      </c>
      <c r="C834" s="1080" t="s">
        <v>129</v>
      </c>
      <c r="D834" s="1080" t="s">
        <v>4442</v>
      </c>
      <c r="E834" s="835">
        <v>10</v>
      </c>
      <c r="F834" s="554">
        <v>335</v>
      </c>
      <c r="G834" s="554" t="s">
        <v>107</v>
      </c>
      <c r="H834" s="554" t="s">
        <v>107</v>
      </c>
      <c r="I834" s="966">
        <v>183.26</v>
      </c>
      <c r="J834" s="745">
        <f t="shared" si="207"/>
        <v>1.3314416675761214</v>
      </c>
      <c r="K834" s="968">
        <v>0.61</v>
      </c>
      <c r="L834" s="679">
        <v>4</v>
      </c>
      <c r="M834" s="736">
        <f t="shared" si="208"/>
        <v>2.44</v>
      </c>
      <c r="N834" s="644" t="s">
        <v>162</v>
      </c>
      <c r="O834" s="838">
        <v>0.54</v>
      </c>
      <c r="P834" s="958">
        <v>43482</v>
      </c>
      <c r="Q834" s="958">
        <v>43496</v>
      </c>
      <c r="R834" s="736">
        <f t="shared" si="209"/>
        <v>12.962962962962955</v>
      </c>
      <c r="S834" s="802">
        <f>IF(INDEX(Historical!$D$7:$D$1452,MATCH(B834,Historical!$B$7:$B$1452,0))=0,"n/a",(INDEX(Historical!$C$7:$C$1452,MATCH(B834,Historical!$B$7:$B$1452,0))/INDEX(Historical!$D$7:$D$1452,MATCH(B834,Historical!$B$7:$B$1452,0))-1)*100)</f>
        <v>16.666666666666675</v>
      </c>
      <c r="T834" s="802">
        <f>IF(INDEX(Historical!$F$7:$F$1452,MATCH(B834,Historical!$B$7:$B$1452,0))=0,"n/a",((INDEX(Historical!$C$7:$C$1452,MATCH(B834,Historical!$B$7:$B$1452,0))/INDEX(Historical!$F$7:$F$1452,MATCH(B834,Historical!$B$7:$B$1452,0)))^(1/3)-1)*100)</f>
        <v>12.955067905975316</v>
      </c>
      <c r="U834" s="802">
        <f>IF(INDEX(Historical!$I$7:$I$1452,MATCH(B834,Historical!$B$7:$B$1452,0))=0,"n/a",((INDEX(Historical!$C$7:$C$1452,MATCH(B834,Historical!$B$7:$B$1452,0))/INDEX(Historical!$I$7:$I$1452,MATCH(B834,Historical!$B$7:$B$1452,0)))^(1/5)-1)*100)</f>
        <v>11.060497971884509</v>
      </c>
      <c r="V834" s="802">
        <f>IF(INDEX(Historical!$O$7:$O$1452,MATCH(B834,Historical!$B$7:$B$1452,0))=0,"n/a",((INDEX(Historical!$C$7:$C$1452,MATCH(B834,Historical!$B$7:$B$1452,0))/INDEX(Historical!$O$7:$O$1452,MATCH(B834,Historical!$B$7:$B$1452,0)))^(1/10)-1)*100)</f>
        <v>6.9610375725068785</v>
      </c>
      <c r="W834" s="803">
        <f t="shared" si="210"/>
        <v>1.5889151375319026</v>
      </c>
      <c r="X834" s="804">
        <f t="shared" si="211"/>
        <v>1.0738347545518943</v>
      </c>
      <c r="Y834" s="756"/>
      <c r="Z834" s="745">
        <f t="shared" si="212"/>
        <v>59.079903147699753</v>
      </c>
      <c r="AA834" s="678">
        <f t="shared" si="213"/>
        <v>44.372881355932201</v>
      </c>
      <c r="AB834" s="679">
        <v>8</v>
      </c>
      <c r="AC834" s="959">
        <v>4.13</v>
      </c>
      <c r="AD834" s="959">
        <v>3.41</v>
      </c>
      <c r="AE834" s="959">
        <v>6.38</v>
      </c>
      <c r="AF834" s="959">
        <v>16.350000000000001</v>
      </c>
      <c r="AG834" s="959">
        <v>42.9</v>
      </c>
      <c r="AH834" s="959">
        <v>10.9</v>
      </c>
      <c r="AI834" s="959">
        <v>12.030000000000001</v>
      </c>
      <c r="AJ834" s="959">
        <v>10.299999999999999</v>
      </c>
      <c r="AK834" s="959">
        <v>13</v>
      </c>
      <c r="AL834" s="969">
        <v>2610</v>
      </c>
      <c r="AM834" s="964">
        <v>1.9</v>
      </c>
      <c r="AN834" s="959">
        <v>0.56000000000000005</v>
      </c>
      <c r="AO834" s="845">
        <f t="shared" si="214"/>
        <v>-31.98094171647157</v>
      </c>
      <c r="AP834" s="846">
        <f t="shared" si="215"/>
        <v>12.391939639460631</v>
      </c>
      <c r="AQ834" s="680">
        <f t="shared" si="216"/>
        <v>467.84059193853642</v>
      </c>
      <c r="AR834" s="745">
        <f>INDEX(Historical!$C$7:$C$1452,MATCH(B834,Historical!$B$7:$B$1452,0))*IF(AH834="n/a",1.03,IF(AH834&lt;0,1.01,IF(AH834&gt;10,1.1,(1+AH834/100))))</f>
        <v>2.1560000000000001</v>
      </c>
      <c r="AS834" s="678">
        <f t="shared" si="217"/>
        <v>2.3716000000000004</v>
      </c>
      <c r="AT834" s="678">
        <f t="shared" si="223"/>
        <v>2.6087600000000006</v>
      </c>
      <c r="AU834" s="678">
        <f t="shared" si="223"/>
        <v>2.8696360000000007</v>
      </c>
      <c r="AV834" s="678">
        <f t="shared" si="223"/>
        <v>3.1565996000000012</v>
      </c>
      <c r="AW834" s="745">
        <f t="shared" si="218"/>
        <v>13.162595600000005</v>
      </c>
      <c r="AX834" s="854">
        <f t="shared" si="219"/>
        <v>7.1824705882352973</v>
      </c>
      <c r="AY834" s="1090">
        <v>0.41</v>
      </c>
      <c r="AZ834" s="964">
        <v>58.599999999999994</v>
      </c>
      <c r="BA834" s="964">
        <v>-2.2599999999999998</v>
      </c>
      <c r="BB834" s="964">
        <v>6.93</v>
      </c>
      <c r="BC834" s="964">
        <v>17.169999999999998</v>
      </c>
      <c r="BE834" s="701">
        <v>2010</v>
      </c>
      <c r="BF834" s="986" t="e">
        <f>#VALUE!</f>
        <v>#VALUE!</v>
      </c>
      <c r="BG834" s="972">
        <v>17.5</v>
      </c>
    </row>
    <row r="835" spans="1:59" x14ac:dyDescent="0.2">
      <c r="A835" s="566" t="s">
        <v>1800</v>
      </c>
      <c r="B835" s="651" t="s">
        <v>1801</v>
      </c>
      <c r="C835" s="1080" t="s">
        <v>109</v>
      </c>
      <c r="D835" s="1080" t="s">
        <v>4427</v>
      </c>
      <c r="E835" s="835">
        <v>8</v>
      </c>
      <c r="F835" s="554">
        <v>492</v>
      </c>
      <c r="G835" s="554" t="s">
        <v>38</v>
      </c>
      <c r="H835" s="554" t="s">
        <v>116</v>
      </c>
      <c r="I835" s="966">
        <v>49.29</v>
      </c>
      <c r="J835" s="745">
        <f t="shared" si="207"/>
        <v>2.6780279975654295</v>
      </c>
      <c r="K835" s="968">
        <v>0.33</v>
      </c>
      <c r="L835" s="679">
        <v>4</v>
      </c>
      <c r="M835" s="736">
        <f t="shared" si="208"/>
        <v>1.32</v>
      </c>
      <c r="N835" s="644" t="s">
        <v>714</v>
      </c>
      <c r="O835" s="838">
        <v>0.26</v>
      </c>
      <c r="P835" s="958">
        <v>43224</v>
      </c>
      <c r="Q835" s="958">
        <v>43241</v>
      </c>
      <c r="R835" s="736">
        <f t="shared" si="209"/>
        <v>26.923076923076927</v>
      </c>
      <c r="S835" s="802">
        <f>IF(INDEX(Historical!$D$7:$D$1452,MATCH(B835,Historical!$B$7:$B$1452,0))=0,"n/a",(INDEX(Historical!$C$7:$C$1452,MATCH(B835,Historical!$B$7:$B$1452,0))/INDEX(Historical!$D$7:$D$1452,MATCH(B835,Historical!$B$7:$B$1452,0))-1)*100)</f>
        <v>5.1020408163265252</v>
      </c>
      <c r="T835" s="802">
        <f>IF(INDEX(Historical!$F$7:$F$1452,MATCH(B835,Historical!$B$7:$B$1452,0))=0,"n/a",((INDEX(Historical!$C$7:$C$1452,MATCH(B835,Historical!$B$7:$B$1452,0))/INDEX(Historical!$F$7:$F$1452,MATCH(B835,Historical!$B$7:$B$1452,0)))^(1/3)-1)*100)</f>
        <v>11.15405747242586</v>
      </c>
      <c r="U835" s="802">
        <f>IF(INDEX(Historical!$I$7:$I$1452,MATCH(B835,Historical!$B$7:$B$1452,0))=0,"n/a",((INDEX(Historical!$C$7:$C$1452,MATCH(B835,Historical!$B$7:$B$1452,0))/INDEX(Historical!$I$7:$I$1452,MATCH(B835,Historical!$B$7:$B$1452,0)))^(1/5)-1)*100)</f>
        <v>24.094872185427384</v>
      </c>
      <c r="V835" s="802">
        <f>IF(INDEX(Historical!$O$7:$O$1452,MATCH(B835,Historical!$B$7:$B$1452,0))=0,"n/a",((INDEX(Historical!$C$7:$C$1452,MATCH(B835,Historical!$B$7:$B$1452,0))/INDEX(Historical!$O$7:$O$1452,MATCH(B835,Historical!$B$7:$B$1452,0)))^(1/10)-1)*100)</f>
        <v>-1.2663627486397266</v>
      </c>
      <c r="W835" s="803" t="str">
        <f t="shared" si="210"/>
        <v>n/a</v>
      </c>
      <c r="X835" s="804">
        <f t="shared" si="211"/>
        <v>2.5908464715513313</v>
      </c>
      <c r="Y835" s="766"/>
      <c r="Z835" s="745">
        <f t="shared" si="212"/>
        <v>35.388739946380696</v>
      </c>
      <c r="AA835" s="678">
        <f t="shared" si="213"/>
        <v>13.214477211796247</v>
      </c>
      <c r="AB835" s="679">
        <v>12</v>
      </c>
      <c r="AC835" s="959">
        <v>3.73</v>
      </c>
      <c r="AD835" s="959">
        <v>1.65</v>
      </c>
      <c r="AE835" s="959">
        <v>4.6500000000000004</v>
      </c>
      <c r="AF835" s="959">
        <v>1.7</v>
      </c>
      <c r="AG835" s="959">
        <v>12.8</v>
      </c>
      <c r="AH835" s="959">
        <v>34.200000000000003</v>
      </c>
      <c r="AI835" s="959">
        <v>9.9699999999999989</v>
      </c>
      <c r="AJ835" s="959">
        <v>9.3000000000000007</v>
      </c>
      <c r="AK835" s="959">
        <v>8</v>
      </c>
      <c r="AL835" s="969">
        <v>4710</v>
      </c>
      <c r="AM835" s="964">
        <v>0.5</v>
      </c>
      <c r="AN835" s="959">
        <v>0.08</v>
      </c>
      <c r="AO835" s="845">
        <f t="shared" si="214"/>
        <v>13.558422971196567</v>
      </c>
      <c r="AP835" s="846">
        <f t="shared" si="215"/>
        <v>26.772900182992814</v>
      </c>
      <c r="AQ835" s="680">
        <f t="shared" si="216"/>
        <v>-7.8672591208328591E-2</v>
      </c>
      <c r="AR835" s="745">
        <f>INDEX(Historical!$C$7:$C$1452,MATCH(B835,Historical!$B$7:$B$1452,0))*IF(AH835="n/a",1.03,IF(AH835&lt;0,1.01,IF(AH835&gt;10,1.1,(1+AH835/100))))</f>
        <v>1.1330000000000002</v>
      </c>
      <c r="AS835" s="678">
        <f t="shared" si="217"/>
        <v>1.2459601000000002</v>
      </c>
      <c r="AT835" s="678">
        <f t="shared" si="223"/>
        <v>1.3456369080000004</v>
      </c>
      <c r="AU835" s="678">
        <f t="shared" si="223"/>
        <v>1.4532878606400004</v>
      </c>
      <c r="AV835" s="678">
        <f t="shared" si="223"/>
        <v>1.5695508894912005</v>
      </c>
      <c r="AW835" s="745">
        <f t="shared" si="218"/>
        <v>6.7474357581312017</v>
      </c>
      <c r="AX835" s="854">
        <f t="shared" si="219"/>
        <v>13.689258993976875</v>
      </c>
      <c r="AY835" s="1090">
        <v>1.19</v>
      </c>
      <c r="AZ835" s="964">
        <v>8.6199999999999992</v>
      </c>
      <c r="BA835" s="964">
        <v>-29.21</v>
      </c>
      <c r="BB835" s="964">
        <v>-12.870000000000001</v>
      </c>
      <c r="BC835" s="964">
        <v>-19.5</v>
      </c>
      <c r="BE835" s="701">
        <v>2011</v>
      </c>
      <c r="BF835" s="986" t="e">
        <f>#VALUE!</f>
        <v>#VALUE!</v>
      </c>
      <c r="BG835" s="972">
        <v>1.2</v>
      </c>
    </row>
    <row r="836" spans="1:59" x14ac:dyDescent="0.2">
      <c r="A836" s="645" t="s">
        <v>861</v>
      </c>
      <c r="B836" s="651" t="s">
        <v>862</v>
      </c>
      <c r="C836" s="1080" t="s">
        <v>132</v>
      </c>
      <c r="D836" s="1080" t="s">
        <v>4416</v>
      </c>
      <c r="E836" s="835">
        <v>16</v>
      </c>
      <c r="F836" s="554">
        <v>226</v>
      </c>
      <c r="G836" s="554" t="s">
        <v>38</v>
      </c>
      <c r="H836" s="554" t="s">
        <v>38</v>
      </c>
      <c r="I836" s="966">
        <v>69.260000000000005</v>
      </c>
      <c r="J836" s="745">
        <f t="shared" si="207"/>
        <v>3.4074501876985268</v>
      </c>
      <c r="K836" s="968">
        <v>0.59</v>
      </c>
      <c r="L836" s="679">
        <v>4</v>
      </c>
      <c r="M836" s="736">
        <f t="shared" si="208"/>
        <v>2.36</v>
      </c>
      <c r="N836" s="644" t="s">
        <v>120</v>
      </c>
      <c r="O836" s="838">
        <v>0.55249999999999999</v>
      </c>
      <c r="P836" s="958">
        <v>43509</v>
      </c>
      <c r="Q836" s="958">
        <v>43525</v>
      </c>
      <c r="R836" s="736">
        <f t="shared" si="209"/>
        <v>6.7873303167420778</v>
      </c>
      <c r="S836" s="802">
        <f>IF(INDEX(Historical!$D$7:$D$1452,MATCH(B836,Historical!$B$7:$B$1452,0))=0,"n/a",(INDEX(Historical!$C$7:$C$1452,MATCH(B836,Historical!$B$7:$B$1452,0))/INDEX(Historical!$D$7:$D$1452,MATCH(B836,Historical!$B$7:$B$1452,0))-1)*100)</f>
        <v>5.0505050505050608</v>
      </c>
      <c r="T836" s="802">
        <f>IF(INDEX(Historical!$F$7:$F$1452,MATCH(B836,Historical!$B$7:$B$1452,0))=0,"n/a",((INDEX(Historical!$C$7:$C$1452,MATCH(B836,Historical!$B$7:$B$1452,0))/INDEX(Historical!$F$7:$F$1452,MATCH(B836,Historical!$B$7:$B$1452,0)))^(1/3)-1)*100)</f>
        <v>10.064241629820891</v>
      </c>
      <c r="U836" s="802">
        <f>IF(INDEX(Historical!$I$7:$I$1452,MATCH(B836,Historical!$B$7:$B$1452,0))=0,"n/a",((INDEX(Historical!$C$7:$C$1452,MATCH(B836,Historical!$B$7:$B$1452,0))/INDEX(Historical!$I$7:$I$1452,MATCH(B836,Historical!$B$7:$B$1452,0)))^(1/5)-1)*100)</f>
        <v>11.628841548417412</v>
      </c>
      <c r="V836" s="802">
        <f>IF(INDEX(Historical!$O$7:$O$1452,MATCH(B836,Historical!$B$7:$B$1452,0))=0,"n/a",((INDEX(Historical!$C$7:$C$1452,MATCH(B836,Historical!$B$7:$B$1452,0))/INDEX(Historical!$O$7:$O$1452,MATCH(B836,Historical!$B$7:$B$1452,0)))^(1/10)-1)*100)</f>
        <v>15.321247843556506</v>
      </c>
      <c r="W836" s="803">
        <f t="shared" si="210"/>
        <v>0.7590009421659496</v>
      </c>
      <c r="X836" s="804">
        <f t="shared" si="211"/>
        <v>1.9381402580695688</v>
      </c>
      <c r="Y836" s="756"/>
      <c r="Z836" s="745">
        <f t="shared" si="212"/>
        <v>69.20821114369501</v>
      </c>
      <c r="AA836" s="678">
        <f t="shared" si="213"/>
        <v>20.310850439882699</v>
      </c>
      <c r="AB836" s="679">
        <v>12</v>
      </c>
      <c r="AC836" s="959">
        <v>3.41</v>
      </c>
      <c r="AD836" s="959">
        <v>4.3499999999999996</v>
      </c>
      <c r="AE836" s="959">
        <v>3.01</v>
      </c>
      <c r="AF836" s="959">
        <v>2.2400000000000002</v>
      </c>
      <c r="AG836" s="959">
        <v>13.3</v>
      </c>
      <c r="AH836" s="959">
        <v>6.1</v>
      </c>
      <c r="AI836" s="959">
        <v>5.28</v>
      </c>
      <c r="AJ836" s="959">
        <v>6</v>
      </c>
      <c r="AK836" s="959">
        <v>4.67</v>
      </c>
      <c r="AL836" s="969">
        <v>23090</v>
      </c>
      <c r="AM836" s="964">
        <v>0.1</v>
      </c>
      <c r="AN836" s="959">
        <v>1.1499999999999999</v>
      </c>
      <c r="AO836" s="845">
        <f t="shared" si="214"/>
        <v>-5.2745587037667612</v>
      </c>
      <c r="AP836" s="846">
        <f t="shared" si="215"/>
        <v>15.036291736115938</v>
      </c>
      <c r="AQ836" s="680">
        <f t="shared" si="216"/>
        <v>42.199085768802405</v>
      </c>
      <c r="AR836" s="745">
        <f>INDEX(Historical!$C$7:$C$1452,MATCH(B836,Historical!$B$7:$B$1452,0))*IF(AH836="n/a",1.03,IF(AH836&lt;0,1.01,IF(AH836&gt;10,1.1,(1+AH836/100))))</f>
        <v>2.20688</v>
      </c>
      <c r="AS836" s="678">
        <f t="shared" si="217"/>
        <v>2.323403264</v>
      </c>
      <c r="AT836" s="678">
        <f t="shared" si="223"/>
        <v>2.4319061964288</v>
      </c>
      <c r="AU836" s="678">
        <f t="shared" si="223"/>
        <v>2.545476215802025</v>
      </c>
      <c r="AV836" s="678">
        <f t="shared" si="223"/>
        <v>2.6643499550799796</v>
      </c>
      <c r="AW836" s="745">
        <f t="shared" si="218"/>
        <v>12.172015631310805</v>
      </c>
      <c r="AX836" s="854">
        <f t="shared" si="219"/>
        <v>17.574380062533645</v>
      </c>
      <c r="AY836" s="1090">
        <v>0.04</v>
      </c>
      <c r="AZ836" s="964">
        <v>18.43</v>
      </c>
      <c r="BA836" s="964">
        <v>-8.24</v>
      </c>
      <c r="BB836" s="964">
        <v>-2.16</v>
      </c>
      <c r="BC836" s="964">
        <v>4.8599999999999994</v>
      </c>
      <c r="BE836" s="701">
        <v>2004</v>
      </c>
      <c r="BF836" s="986" t="e">
        <f>#VALUE!</f>
        <v>#VALUE!</v>
      </c>
      <c r="BG836" s="972">
        <v>4</v>
      </c>
    </row>
    <row r="837" spans="1:59" x14ac:dyDescent="0.2">
      <c r="A837" s="566" t="s">
        <v>1802</v>
      </c>
      <c r="B837" s="651" t="s">
        <v>1803</v>
      </c>
      <c r="C837" s="1080" t="s">
        <v>4407</v>
      </c>
      <c r="D837" s="1080" t="s">
        <v>4408</v>
      </c>
      <c r="E837" s="835">
        <v>8</v>
      </c>
      <c r="F837" s="554">
        <v>453</v>
      </c>
      <c r="G837" s="554" t="s">
        <v>38</v>
      </c>
      <c r="H837" s="554" t="s">
        <v>116</v>
      </c>
      <c r="I837" s="966">
        <v>24.81</v>
      </c>
      <c r="J837" s="745">
        <f t="shared" si="207"/>
        <v>6.3683998387746881</v>
      </c>
      <c r="K837" s="968">
        <v>0.39500000000000002</v>
      </c>
      <c r="L837" s="679">
        <v>4</v>
      </c>
      <c r="M837" s="736">
        <f t="shared" si="208"/>
        <v>1.58</v>
      </c>
      <c r="N837" s="644" t="s">
        <v>150</v>
      </c>
      <c r="O837" s="838">
        <v>0.38500000000000001</v>
      </c>
      <c r="P837" s="958">
        <v>43166</v>
      </c>
      <c r="Q837" s="958">
        <v>43174</v>
      </c>
      <c r="R837" s="736">
        <f t="shared" si="209"/>
        <v>2.5974025974025996</v>
      </c>
      <c r="S837" s="802">
        <f>IF(INDEX(Historical!$D$7:$D$1452,MATCH(B837,Historical!$B$7:$B$1452,0))=0,"n/a",(INDEX(Historical!$C$7:$C$1452,MATCH(B837,Historical!$B$7:$B$1452,0))/INDEX(Historical!$D$7:$D$1452,MATCH(B837,Historical!$B$7:$B$1452,0))-1)*100)</f>
        <v>5.4794520547945202</v>
      </c>
      <c r="T837" s="802">
        <f>IF(INDEX(Historical!$F$7:$F$1452,MATCH(B837,Historical!$B$7:$B$1452,0))=0,"n/a",((INDEX(Historical!$C$7:$C$1452,MATCH(B837,Historical!$B$7:$B$1452,0))/INDEX(Historical!$F$7:$F$1452,MATCH(B837,Historical!$B$7:$B$1452,0)))^(1/3)-1)*100)</f>
        <v>5.8097746663507976</v>
      </c>
      <c r="U837" s="802">
        <f>IF(INDEX(Historical!$I$7:$I$1452,MATCH(B837,Historical!$B$7:$B$1452,0))=0,"n/a",((INDEX(Historical!$C$7:$C$1452,MATCH(B837,Historical!$B$7:$B$1452,0))/INDEX(Historical!$I$7:$I$1452,MATCH(B837,Historical!$B$7:$B$1452,0)))^(1/5)-1)*100)</f>
        <v>5.8309138612257838</v>
      </c>
      <c r="V837" s="802">
        <f>IF(INDEX(Historical!$O$7:$O$1452,MATCH(B837,Historical!$B$7:$B$1452,0))=0,"n/a",((INDEX(Historical!$C$7:$C$1452,MATCH(B837,Historical!$B$7:$B$1452,0))/INDEX(Historical!$O$7:$O$1452,MATCH(B837,Historical!$B$7:$B$1452,0)))^(1/10)-1)*100)</f>
        <v>-2.481827703981776</v>
      </c>
      <c r="W837" s="803" t="str">
        <f t="shared" si="210"/>
        <v>n/a</v>
      </c>
      <c r="X837" s="804">
        <f t="shared" si="211"/>
        <v>6.8679786351304881E-2</v>
      </c>
      <c r="Y837" s="777"/>
      <c r="Z837" s="745">
        <f t="shared" si="212"/>
        <v>46.745562130177518</v>
      </c>
      <c r="AA837" s="678">
        <f t="shared" si="213"/>
        <v>7.3402366863905328</v>
      </c>
      <c r="AB837" s="679">
        <v>12</v>
      </c>
      <c r="AC837" s="959">
        <v>3.38</v>
      </c>
      <c r="AD837" s="959">
        <v>0.82</v>
      </c>
      <c r="AE837" s="959">
        <v>6.09</v>
      </c>
      <c r="AF837" s="959">
        <v>1.81</v>
      </c>
      <c r="AG837" s="959">
        <v>25.5</v>
      </c>
      <c r="AH837" s="959">
        <v>40.1</v>
      </c>
      <c r="AI837" s="959">
        <v>-58.809999999999995</v>
      </c>
      <c r="AJ837" s="959">
        <v>84.899999999999991</v>
      </c>
      <c r="AK837" s="959">
        <v>9</v>
      </c>
      <c r="AL837" s="969">
        <v>3300</v>
      </c>
      <c r="AM837" s="964">
        <v>1.2</v>
      </c>
      <c r="AN837" s="959">
        <v>1.03</v>
      </c>
      <c r="AO837" s="845">
        <f t="shared" si="214"/>
        <v>4.859077013609939</v>
      </c>
      <c r="AP837" s="846">
        <f t="shared" si="215"/>
        <v>12.199313700000472</v>
      </c>
      <c r="AQ837" s="680">
        <f t="shared" si="216"/>
        <v>-23.157221398011885</v>
      </c>
      <c r="AR837" s="745">
        <f>INDEX(Historical!$C$7:$C$1452,MATCH(B837,Historical!$B$7:$B$1452,0))*IF(AH837="n/a",1.03,IF(AH837&lt;0,1.01,IF(AH837&gt;10,1.1,(1+AH837/100))))</f>
        <v>1.6940000000000002</v>
      </c>
      <c r="AS837" s="678">
        <f t="shared" si="217"/>
        <v>1.7109400000000001</v>
      </c>
      <c r="AT837" s="678">
        <f t="shared" si="223"/>
        <v>1.8649246000000004</v>
      </c>
      <c r="AU837" s="678">
        <f t="shared" si="223"/>
        <v>2.0327678140000005</v>
      </c>
      <c r="AV837" s="678">
        <f t="shared" si="223"/>
        <v>2.2157169172600009</v>
      </c>
      <c r="AW837" s="745">
        <f t="shared" si="218"/>
        <v>9.5183493312600014</v>
      </c>
      <c r="AX837" s="854">
        <f t="shared" si="219"/>
        <v>38.364971105441363</v>
      </c>
      <c r="AY837" s="1090">
        <v>0.6</v>
      </c>
      <c r="AZ837" s="964">
        <v>4.24</v>
      </c>
      <c r="BA837" s="964">
        <v>-20.919999999999998</v>
      </c>
      <c r="BB837" s="964">
        <v>-6.05</v>
      </c>
      <c r="BC837" s="964">
        <v>-9.4</v>
      </c>
      <c r="BE837" s="701">
        <v>2011</v>
      </c>
      <c r="BF837" s="986" t="e">
        <f>#VALUE!</f>
        <v>#VALUE!</v>
      </c>
      <c r="BG837" s="972">
        <v>10.7</v>
      </c>
    </row>
    <row r="838" spans="1:59" x14ac:dyDescent="0.2">
      <c r="A838" s="805" t="s">
        <v>3973</v>
      </c>
      <c r="B838" s="899" t="s">
        <v>3974</v>
      </c>
      <c r="C838" s="1080" t="s">
        <v>109</v>
      </c>
      <c r="D838" s="1080" t="s">
        <v>4427</v>
      </c>
      <c r="E838" s="835">
        <v>5</v>
      </c>
      <c r="F838" s="554">
        <v>818</v>
      </c>
      <c r="G838" s="554" t="s">
        <v>107</v>
      </c>
      <c r="H838" s="554" t="s">
        <v>107</v>
      </c>
      <c r="I838" s="973">
        <v>27.74</v>
      </c>
      <c r="J838" s="745">
        <f t="shared" si="207"/>
        <v>0.79307858687815447</v>
      </c>
      <c r="K838" s="566">
        <v>5.5E-2</v>
      </c>
      <c r="L838" s="554">
        <v>4</v>
      </c>
      <c r="M838" s="736">
        <f t="shared" si="208"/>
        <v>0.22</v>
      </c>
      <c r="N838" s="554" t="s">
        <v>4254</v>
      </c>
      <c r="O838" s="685">
        <v>0.05</v>
      </c>
      <c r="P838" s="725">
        <v>43256</v>
      </c>
      <c r="Q838" s="725">
        <v>43271</v>
      </c>
      <c r="R838" s="736">
        <f t="shared" si="209"/>
        <v>9.9999999999999947</v>
      </c>
      <c r="S838" s="802">
        <f>IF(INDEX(Historical!$D$7:$D$1452,MATCH(B838,Historical!$B$7:$B$1452,0))=0,"n/a",(INDEX(Historical!$C$7:$C$1452,MATCH(B838,Historical!$B$7:$B$1452,0))/INDEX(Historical!$D$7:$D$1452,MATCH(B838,Historical!$B$7:$B$1452,0))-1)*100)</f>
        <v>26.666666666666682</v>
      </c>
      <c r="T838" s="802">
        <f>IF(INDEX(Historical!$F$7:$F$1452,MATCH(B838,Historical!$B$7:$B$1452,0))=0,"n/a",((INDEX(Historical!$C$7:$C$1452,MATCH(B838,Historical!$B$7:$B$1452,0))/INDEX(Historical!$F$7:$F$1452,MATCH(B838,Historical!$B$7:$B$1452,0)))^(1/3)-1)*100)</f>
        <v>39.492819854327486</v>
      </c>
      <c r="U838" s="802" t="str">
        <f>IF(INDEX(Historical!$I$7:$I$1452,MATCH(B838,Historical!$B$7:$B$1452,0))=0,"n/a",((INDEX(Historical!$C$7:$C$1452,MATCH(B838,Historical!$B$7:$B$1452,0))/INDEX(Historical!$I$7:$I$1452,MATCH(B838,Historical!$B$7:$B$1452,0)))^(1/5)-1)*100)</f>
        <v>n/a</v>
      </c>
      <c r="V838" s="802" t="str">
        <f>IF(INDEX(Historical!$O$7:$O$1452,MATCH(B838,Historical!$B$7:$B$1452,0))=0,"n/a",((INDEX(Historical!$C$7:$C$1452,MATCH(B838,Historical!$B$7:$B$1452,0))/INDEX(Historical!$O$7:$O$1452,MATCH(B838,Historical!$B$7:$B$1452,0)))^(1/10)-1)*100)</f>
        <v>n/a</v>
      </c>
      <c r="W838" s="803" t="str">
        <f t="shared" si="210"/>
        <v>n/a</v>
      </c>
      <c r="X838" s="804" t="str">
        <f t="shared" si="211"/>
        <v>n/a</v>
      </c>
      <c r="Y838" s="746"/>
      <c r="Z838" s="745">
        <f t="shared" si="212"/>
        <v>9.8214285714285712</v>
      </c>
      <c r="AA838" s="678">
        <f t="shared" si="213"/>
        <v>12.383928571428569</v>
      </c>
      <c r="AB838" s="679">
        <v>12</v>
      </c>
      <c r="AC838" s="972">
        <v>2.2400000000000002</v>
      </c>
      <c r="AD838" s="972" t="s">
        <v>138</v>
      </c>
      <c r="AE838" s="959">
        <v>2.16</v>
      </c>
      <c r="AF838" s="959">
        <v>1.06</v>
      </c>
      <c r="AG838" s="959">
        <v>7.6</v>
      </c>
      <c r="AH838" s="959">
        <v>36.799999999999997</v>
      </c>
      <c r="AI838" s="959" t="s">
        <v>138</v>
      </c>
      <c r="AJ838" s="782">
        <v>29.9</v>
      </c>
      <c r="AK838" s="782" t="s">
        <v>138</v>
      </c>
      <c r="AL838" s="972">
        <v>69.900000000000006</v>
      </c>
      <c r="AM838" s="972">
        <v>1</v>
      </c>
      <c r="AN838" s="972">
        <v>1.1499999999999999</v>
      </c>
      <c r="AO838" s="845" t="str">
        <f t="shared" si="214"/>
        <v>n/a</v>
      </c>
      <c r="AP838" s="846" t="str">
        <f t="shared" si="215"/>
        <v>n/a</v>
      </c>
      <c r="AQ838" s="680">
        <f t="shared" si="216"/>
        <v>-23.618023400763256</v>
      </c>
      <c r="AR838" s="745">
        <f>INDEX(Historical!$C$7:$C$1452,MATCH(B838,Historical!$B$7:$B$1452,0))*IF(AH838="n/a",1.03,IF(AH838&lt;0,1.01,IF(AH838&gt;10,1.1,(1+AH838/100))))</f>
        <v>0.20900000000000002</v>
      </c>
      <c r="AS838" s="678">
        <f t="shared" si="217"/>
        <v>0.21527000000000002</v>
      </c>
      <c r="AT838" s="678">
        <f t="shared" si="223"/>
        <v>0.22172810000000001</v>
      </c>
      <c r="AU838" s="678">
        <f t="shared" si="223"/>
        <v>0.22837994300000003</v>
      </c>
      <c r="AV838" s="678">
        <f t="shared" si="223"/>
        <v>0.23523134129000003</v>
      </c>
      <c r="AW838" s="745">
        <f t="shared" si="218"/>
        <v>1.1096093842900001</v>
      </c>
      <c r="AX838" s="854">
        <f t="shared" si="219"/>
        <v>4.0000338294520557</v>
      </c>
      <c r="AY838" s="831">
        <v>0.45</v>
      </c>
      <c r="AZ838" s="959">
        <v>-6.9999999999999993E-2</v>
      </c>
      <c r="BA838" s="959">
        <v>-19.59</v>
      </c>
      <c r="BB838" s="959">
        <v>-11.24</v>
      </c>
      <c r="BC838" s="959">
        <v>-12.049999999999999</v>
      </c>
      <c r="BE838" s="701">
        <v>2014</v>
      </c>
      <c r="BF838" s="986" t="e">
        <f>#VALUE!</f>
        <v>#VALUE!</v>
      </c>
      <c r="BG838" s="972">
        <v>0.6</v>
      </c>
    </row>
    <row r="839" spans="1:59" x14ac:dyDescent="0.2">
      <c r="A839" s="645" t="s">
        <v>1804</v>
      </c>
      <c r="B839" s="651" t="s">
        <v>1805</v>
      </c>
      <c r="C839" s="1080" t="s">
        <v>109</v>
      </c>
      <c r="D839" s="1080" t="s">
        <v>4427</v>
      </c>
      <c r="E839" s="835">
        <v>8</v>
      </c>
      <c r="F839" s="554">
        <v>523</v>
      </c>
      <c r="G839" s="554" t="s">
        <v>116</v>
      </c>
      <c r="H839" s="554" t="s">
        <v>116</v>
      </c>
      <c r="I839" s="966">
        <v>46.08</v>
      </c>
      <c r="J839" s="745">
        <f t="shared" ref="J839:J870" si="224">(M839/I839)*100</f>
        <v>3.7326388888888888</v>
      </c>
      <c r="K839" s="968">
        <v>0.43</v>
      </c>
      <c r="L839" s="679">
        <v>4</v>
      </c>
      <c r="M839" s="736">
        <f t="shared" ref="M839:M870" si="225">K839*L839</f>
        <v>1.72</v>
      </c>
      <c r="N839" s="644" t="s">
        <v>120</v>
      </c>
      <c r="O839" s="838">
        <v>0.39</v>
      </c>
      <c r="P839" s="958">
        <v>43321</v>
      </c>
      <c r="Q839" s="958">
        <v>43344</v>
      </c>
      <c r="R839" s="736">
        <f t="shared" ref="R839:R870" si="226">(K839-O839)/O839*100</f>
        <v>10.25641025641025</v>
      </c>
      <c r="S839" s="802">
        <f>IF(INDEX(Historical!$D$7:$D$1452,MATCH(B839,Historical!$B$7:$B$1452,0))=0,"n/a",(INDEX(Historical!$C$7:$C$1452,MATCH(B839,Historical!$B$7:$B$1452,0))/INDEX(Historical!$D$7:$D$1452,MATCH(B839,Historical!$B$7:$B$1452,0))-1)*100)</f>
        <v>1.650165016501659</v>
      </c>
      <c r="T839" s="802">
        <f>IF(INDEX(Historical!$F$7:$F$1452,MATCH(B839,Historical!$B$7:$B$1452,0))=0,"n/a",((INDEX(Historical!$C$7:$C$1452,MATCH(B839,Historical!$B$7:$B$1452,0))/INDEX(Historical!$F$7:$F$1452,MATCH(B839,Historical!$B$7:$B$1452,0)))^(1/3)-1)*100)</f>
        <v>4.4870138160446604</v>
      </c>
      <c r="U839" s="802">
        <f>IF(INDEX(Historical!$I$7:$I$1452,MATCH(B839,Historical!$B$7:$B$1452,0))=0,"n/a",((INDEX(Historical!$C$7:$C$1452,MATCH(B839,Historical!$B$7:$B$1452,0))/INDEX(Historical!$I$7:$I$1452,MATCH(B839,Historical!$B$7:$B$1452,0)))^(1/5)-1)*100)</f>
        <v>11.842691472014465</v>
      </c>
      <c r="V839" s="802">
        <f>IF(INDEX(Historical!$O$7:$O$1452,MATCH(B839,Historical!$B$7:$B$1452,0))=0,"n/a",((INDEX(Historical!$C$7:$C$1452,MATCH(B839,Historical!$B$7:$B$1452,0))/INDEX(Historical!$O$7:$O$1452,MATCH(B839,Historical!$B$7:$B$1452,0)))^(1/10)-1)*100)</f>
        <v>2.6984458370878706</v>
      </c>
      <c r="W839" s="803">
        <f t="shared" ref="W839:W870" si="227">IF(OR(U839&lt;=0,U839="n/a",V839&lt;=0,V839="n/a"),"n/a",U839/V839)</f>
        <v>4.3887082368845878</v>
      </c>
      <c r="X839" s="804">
        <f t="shared" ref="X839:X870" si="228">IF(OR(AJ839&lt;=0,AJ839="n/a",U839&lt;=0,U839="n/a"),"n/a",U839/AJ839)</f>
        <v>7.8951276480096437</v>
      </c>
      <c r="Y839" s="759"/>
      <c r="Z839" s="745">
        <f t="shared" ref="Z839:Z870" si="229">IF(OR(AC839&lt;0.01,AC839="n/a"),"n/a",M839/AC839*100)</f>
        <v>45.623342175066313</v>
      </c>
      <c r="AA839" s="678">
        <f t="shared" ref="AA839:AA870" si="230">IF(OR(AC839&lt;0.01,AC839="n/a"),"n/a",I839/AC839)</f>
        <v>12.222811671087532</v>
      </c>
      <c r="AB839" s="679">
        <v>12</v>
      </c>
      <c r="AC839" s="959">
        <v>3.77</v>
      </c>
      <c r="AD839" s="959">
        <v>1.1200000000000001</v>
      </c>
      <c r="AE839" s="959">
        <v>3.58</v>
      </c>
      <c r="AF839" s="959">
        <v>1.26</v>
      </c>
      <c r="AG839" s="959">
        <v>11.700000000000001</v>
      </c>
      <c r="AH839" s="959">
        <v>-9.4</v>
      </c>
      <c r="AI839" s="959">
        <v>20</v>
      </c>
      <c r="AJ839" s="959">
        <v>1.5</v>
      </c>
      <c r="AK839" s="959">
        <v>10.94</v>
      </c>
      <c r="AL839" s="969">
        <v>224470</v>
      </c>
      <c r="AM839" s="964">
        <v>77.8</v>
      </c>
      <c r="AN839" s="959">
        <v>1.26</v>
      </c>
      <c r="AO839" s="845">
        <f t="shared" ref="AO839:AO870" si="231">IF(U839="n/a","n/a",IF(AA839&lt;0,"n/a",IF(AA839="n/a","n/a",J839+U839-AA839)))</f>
        <v>3.3525186898158221</v>
      </c>
      <c r="AP839" s="846">
        <f t="shared" ref="AP839:AP870" si="232">IF(U839="n/a","n/a",J839+U839)</f>
        <v>15.575330360903354</v>
      </c>
      <c r="AQ839" s="680">
        <f t="shared" ref="AQ839:AQ870" si="233">IF(OR(AC839&lt;0.01,AF839="n/a"),"n/a",(I839/SQRT(22.5*AC839*(I839/AF839))-1)*100)</f>
        <v>-17.266847420099975</v>
      </c>
      <c r="AR839" s="745">
        <f>INDEX(Historical!$C$7:$C$1452,MATCH(B839,Historical!$B$7:$B$1452,0))*IF(AH839="n/a",1.03,IF(AH839&lt;0,1.01,IF(AH839&gt;10,1.1,(1+AH839/100))))</f>
        <v>1.5554000000000001</v>
      </c>
      <c r="AS839" s="678">
        <f t="shared" ref="AS839:AS870" si="234">IF($AI839="n/a",1.03*AR839,IF($AI839&lt;0,1.01*AR839,IF($AI839&gt;10,1.1*AR839,(1+$AI839/100)*AR839)))</f>
        <v>1.7109400000000003</v>
      </c>
      <c r="AT839" s="678">
        <f t="shared" si="223"/>
        <v>1.8820340000000004</v>
      </c>
      <c r="AU839" s="678">
        <f t="shared" si="223"/>
        <v>2.0702374000000008</v>
      </c>
      <c r="AV839" s="678">
        <f t="shared" si="223"/>
        <v>2.2772611400000011</v>
      </c>
      <c r="AW839" s="745">
        <f t="shared" ref="AW839:AW870" si="235">SUM(AR839:AV839)</f>
        <v>9.4958725400000024</v>
      </c>
      <c r="AX839" s="854">
        <f t="shared" ref="AX839:AX870" si="236">AW839/I839*100</f>
        <v>20.607362282986116</v>
      </c>
      <c r="AY839" s="1090">
        <v>1.07</v>
      </c>
      <c r="AZ839" s="964">
        <v>7.1099999999999994</v>
      </c>
      <c r="BA839" s="964">
        <v>-30.509999999999998</v>
      </c>
      <c r="BB839" s="964">
        <v>-9.5299999999999994</v>
      </c>
      <c r="BC839" s="964">
        <v>-14.63</v>
      </c>
      <c r="BE839" s="701">
        <v>2011</v>
      </c>
      <c r="BF839" s="986" t="e">
        <f t="shared" ref="BF839" si="237">#VALUE!</f>
        <v>#VALUE!</v>
      </c>
      <c r="BG839" s="972">
        <v>1.0999999999999999</v>
      </c>
    </row>
    <row r="840" spans="1:59" x14ac:dyDescent="0.2">
      <c r="A840" s="566" t="s">
        <v>1806</v>
      </c>
      <c r="B840" s="651" t="s">
        <v>1807</v>
      </c>
      <c r="C840" s="1080" t="s">
        <v>248</v>
      </c>
      <c r="D840" s="1080" t="s">
        <v>4441</v>
      </c>
      <c r="E840" s="835">
        <v>9</v>
      </c>
      <c r="F840" s="554">
        <v>350</v>
      </c>
      <c r="G840" s="554" t="s">
        <v>107</v>
      </c>
      <c r="H840" s="554" t="s">
        <v>107</v>
      </c>
      <c r="I840" s="966">
        <v>15.61</v>
      </c>
      <c r="J840" s="745">
        <f t="shared" si="224"/>
        <v>2.1780909673286359</v>
      </c>
      <c r="K840" s="968">
        <v>8.5000000000000006E-2</v>
      </c>
      <c r="L840" s="679">
        <v>4</v>
      </c>
      <c r="M840" s="736">
        <f t="shared" si="225"/>
        <v>0.34</v>
      </c>
      <c r="N840" s="644" t="s">
        <v>150</v>
      </c>
      <c r="O840" s="838">
        <v>7.0000000000000007E-2</v>
      </c>
      <c r="P840" s="695">
        <v>43159</v>
      </c>
      <c r="Q840" s="695">
        <v>43174</v>
      </c>
      <c r="R840" s="736">
        <f t="shared" si="226"/>
        <v>21.428571428571423</v>
      </c>
      <c r="S840" s="802">
        <f>IF(INDEX(Historical!$D$7:$D$1452,MATCH(B840,Historical!$B$7:$B$1452,0))=0,"n/a",(INDEX(Historical!$C$7:$C$1452,MATCH(B840,Historical!$B$7:$B$1452,0))/INDEX(Historical!$D$7:$D$1452,MATCH(B840,Historical!$B$7:$B$1452,0))-1)*100)</f>
        <v>14.285714285714302</v>
      </c>
      <c r="T840" s="802">
        <f>IF(INDEX(Historical!$F$7:$F$1452,MATCH(B840,Historical!$B$7:$B$1452,0))=0,"n/a",((INDEX(Historical!$C$7:$C$1452,MATCH(B840,Historical!$B$7:$B$1452,0))/INDEX(Historical!$F$7:$F$1452,MATCH(B840,Historical!$B$7:$B$1452,0)))^(1/3)-1)*100)</f>
        <v>10.951894815076436</v>
      </c>
      <c r="U840" s="802">
        <f>IF(INDEX(Historical!$I$7:$I$1452,MATCH(B840,Historical!$B$7:$B$1452,0))=0,"n/a",((INDEX(Historical!$C$7:$C$1452,MATCH(B840,Historical!$B$7:$B$1452,0))/INDEX(Historical!$I$7:$I$1452,MATCH(B840,Historical!$B$7:$B$1452,0)))^(1/5)-1)*100)</f>
        <v>22.865967908314722</v>
      </c>
      <c r="V840" s="802">
        <f>IF(INDEX(Historical!$O$7:$O$1452,MATCH(B840,Historical!$B$7:$B$1452,0))=0,"n/a",((INDEX(Historical!$C$7:$C$1452,MATCH(B840,Historical!$B$7:$B$1452,0))/INDEX(Historical!$O$7:$O$1452,MATCH(B840,Historical!$B$7:$B$1452,0)))^(1/10)-1)*100)</f>
        <v>-1.326438160205845</v>
      </c>
      <c r="W840" s="803" t="str">
        <f t="shared" si="227"/>
        <v>n/a</v>
      </c>
      <c r="X840" s="804">
        <f t="shared" si="228"/>
        <v>0.32526270139850244</v>
      </c>
      <c r="Y840" s="756"/>
      <c r="Z840" s="745">
        <f t="shared" si="229"/>
        <v>18.085106382978726</v>
      </c>
      <c r="AA840" s="678">
        <f t="shared" si="230"/>
        <v>8.3031914893617031</v>
      </c>
      <c r="AB840" s="679">
        <v>12</v>
      </c>
      <c r="AC840" s="959">
        <v>1.88</v>
      </c>
      <c r="AD840" s="959">
        <v>0.31</v>
      </c>
      <c r="AE840" s="959">
        <v>2.57</v>
      </c>
      <c r="AF840" s="959">
        <v>4.7300000000000004</v>
      </c>
      <c r="AG840" s="959">
        <v>106.80000000000001</v>
      </c>
      <c r="AH840" s="959">
        <v>-58.099999999999994</v>
      </c>
      <c r="AI840" s="959">
        <v>16.14</v>
      </c>
      <c r="AJ840" s="959">
        <v>70.3</v>
      </c>
      <c r="AK840" s="959">
        <v>26.8</v>
      </c>
      <c r="AL840" s="969">
        <v>3870</v>
      </c>
      <c r="AM840" s="964">
        <v>6.7</v>
      </c>
      <c r="AN840" s="959">
        <v>3.56</v>
      </c>
      <c r="AO840" s="845">
        <f t="shared" si="231"/>
        <v>16.740867386281657</v>
      </c>
      <c r="AP840" s="846">
        <f t="shared" si="232"/>
        <v>25.044058875643358</v>
      </c>
      <c r="AQ840" s="680">
        <f t="shared" si="233"/>
        <v>32.117953603220052</v>
      </c>
      <c r="AR840" s="745">
        <f>INDEX(Historical!$C$7:$C$1452,MATCH(B840,Historical!$B$7:$B$1452,0))*IF(AH840="n/a",1.03,IF(AH840&lt;0,1.01,IF(AH840&gt;10,1.1,(1+AH840/100))))</f>
        <v>0.28280000000000005</v>
      </c>
      <c r="AS840" s="678">
        <f t="shared" si="234"/>
        <v>0.31108000000000008</v>
      </c>
      <c r="AT840" s="678">
        <f t="shared" si="223"/>
        <v>0.3421880000000001</v>
      </c>
      <c r="AU840" s="678">
        <f t="shared" si="223"/>
        <v>0.37640680000000015</v>
      </c>
      <c r="AV840" s="678">
        <f t="shared" si="223"/>
        <v>0.41404748000000019</v>
      </c>
      <c r="AW840" s="745">
        <f t="shared" si="235"/>
        <v>1.7265222800000006</v>
      </c>
      <c r="AX840" s="854">
        <f t="shared" si="236"/>
        <v>11.060360538116596</v>
      </c>
      <c r="AY840" s="1090">
        <v>0.67</v>
      </c>
      <c r="AZ840" s="964">
        <v>5.47</v>
      </c>
      <c r="BA840" s="964">
        <v>-16.46</v>
      </c>
      <c r="BB840" s="964">
        <v>-8.39</v>
      </c>
      <c r="BC840" s="964">
        <v>-9.17</v>
      </c>
      <c r="BE840" s="701">
        <v>2010</v>
      </c>
      <c r="BF840" s="986" t="e">
        <f>#VALUE!</f>
        <v>#VALUE!</v>
      </c>
      <c r="BG840" s="972">
        <v>14.299999999999999</v>
      </c>
    </row>
    <row r="841" spans="1:59" x14ac:dyDescent="0.2">
      <c r="A841" s="566" t="s">
        <v>1808</v>
      </c>
      <c r="B841" s="651" t="s">
        <v>1809</v>
      </c>
      <c r="C841" s="1080" t="s">
        <v>109</v>
      </c>
      <c r="D841" s="1080" t="s">
        <v>4427</v>
      </c>
      <c r="E841" s="835">
        <v>8</v>
      </c>
      <c r="F841" s="554">
        <v>474</v>
      </c>
      <c r="G841" s="554" t="s">
        <v>38</v>
      </c>
      <c r="H841" s="554" t="s">
        <v>38</v>
      </c>
      <c r="I841" s="966">
        <v>36.69</v>
      </c>
      <c r="J841" s="745">
        <f t="shared" si="224"/>
        <v>3.161624420823113</v>
      </c>
      <c r="K841" s="968">
        <v>0.28999999999999998</v>
      </c>
      <c r="L841" s="679">
        <v>4</v>
      </c>
      <c r="M841" s="736">
        <f t="shared" si="225"/>
        <v>1.1599999999999999</v>
      </c>
      <c r="N841" s="644" t="s">
        <v>165</v>
      </c>
      <c r="O841" s="838">
        <v>0.26</v>
      </c>
      <c r="P841" s="958">
        <v>43167</v>
      </c>
      <c r="Q841" s="958">
        <v>43192</v>
      </c>
      <c r="R841" s="736">
        <f t="shared" si="226"/>
        <v>11.538461538461526</v>
      </c>
      <c r="S841" s="802">
        <f>IF(INDEX(Historical!$D$7:$D$1452,MATCH(B841,Historical!$B$7:$B$1452,0))=0,"n/a",(INDEX(Historical!$C$7:$C$1452,MATCH(B841,Historical!$B$7:$B$1452,0))/INDEX(Historical!$D$7:$D$1452,MATCH(B841,Historical!$B$7:$B$1452,0))-1)*100)</f>
        <v>7.3684210526315796</v>
      </c>
      <c r="T841" s="802">
        <f>IF(INDEX(Historical!$F$7:$F$1452,MATCH(B841,Historical!$B$7:$B$1452,0))=0,"n/a",((INDEX(Historical!$C$7:$C$1452,MATCH(B841,Historical!$B$7:$B$1452,0))/INDEX(Historical!$F$7:$F$1452,MATCH(B841,Historical!$B$7:$B$1452,0)))^(1/3)-1)*100)</f>
        <v>5.8523669119355803</v>
      </c>
      <c r="U841" s="802">
        <f>IF(INDEX(Historical!$I$7:$I$1452,MATCH(B841,Historical!$B$7:$B$1452,0))=0,"n/a",((INDEX(Historical!$C$7:$C$1452,MATCH(B841,Historical!$B$7:$B$1452,0))/INDEX(Historical!$I$7:$I$1452,MATCH(B841,Historical!$B$7:$B$1452,0)))^(1/5)-1)*100)</f>
        <v>8.4471771197698544</v>
      </c>
      <c r="V841" s="802">
        <f>IF(INDEX(Historical!$O$7:$O$1452,MATCH(B841,Historical!$B$7:$B$1452,0))=0,"n/a",((INDEX(Historical!$C$7:$C$1452,MATCH(B841,Historical!$B$7:$B$1452,0))/INDEX(Historical!$O$7:$O$1452,MATCH(B841,Historical!$B$7:$B$1452,0)))^(1/10)-1)*100)</f>
        <v>-0.66155273023846828</v>
      </c>
      <c r="W841" s="803" t="str">
        <f t="shared" si="227"/>
        <v>n/a</v>
      </c>
      <c r="X841" s="804">
        <f t="shared" si="228"/>
        <v>1.4819608982052375</v>
      </c>
      <c r="Y841" s="760"/>
      <c r="Z841" s="745">
        <f t="shared" si="229"/>
        <v>42.028985507246375</v>
      </c>
      <c r="AA841" s="678">
        <f t="shared" si="230"/>
        <v>13.293478260869566</v>
      </c>
      <c r="AB841" s="679">
        <v>12</v>
      </c>
      <c r="AC841" s="959">
        <v>2.76</v>
      </c>
      <c r="AD841" s="959">
        <v>1.33</v>
      </c>
      <c r="AE841" s="959">
        <v>5.43</v>
      </c>
      <c r="AF841" s="959">
        <v>0.96</v>
      </c>
      <c r="AG841" s="959">
        <v>7.3999999999999995</v>
      </c>
      <c r="AH841" s="959">
        <v>12.7</v>
      </c>
      <c r="AI841" s="959">
        <v>15.509999999999998</v>
      </c>
      <c r="AJ841" s="959">
        <v>5.7</v>
      </c>
      <c r="AK841" s="959">
        <v>10</v>
      </c>
      <c r="AL841" s="969">
        <v>2060</v>
      </c>
      <c r="AM841" s="964">
        <v>0.1</v>
      </c>
      <c r="AN841" s="959">
        <v>0.1</v>
      </c>
      <c r="AO841" s="845">
        <f t="shared" si="231"/>
        <v>-1.6846767202765989</v>
      </c>
      <c r="AP841" s="846">
        <f t="shared" si="232"/>
        <v>11.608801540592967</v>
      </c>
      <c r="AQ841" s="680">
        <f t="shared" si="233"/>
        <v>-24.688088206638824</v>
      </c>
      <c r="AR841" s="745">
        <f>INDEX(Historical!$C$7:$C$1452,MATCH(B841,Historical!$B$7:$B$1452,0))*IF(AH841="n/a",1.03,IF(AH841&lt;0,1.01,IF(AH841&gt;10,1.1,(1+AH841/100))))</f>
        <v>1.1220000000000001</v>
      </c>
      <c r="AS841" s="678">
        <f t="shared" si="234"/>
        <v>1.2342000000000002</v>
      </c>
      <c r="AT841" s="678">
        <f t="shared" si="223"/>
        <v>1.3576200000000003</v>
      </c>
      <c r="AU841" s="678">
        <f t="shared" si="223"/>
        <v>1.4933820000000004</v>
      </c>
      <c r="AV841" s="678">
        <f t="shared" si="223"/>
        <v>1.6427202000000005</v>
      </c>
      <c r="AW841" s="745">
        <f t="shared" si="235"/>
        <v>6.8499222000000008</v>
      </c>
      <c r="AX841" s="854">
        <f t="shared" si="236"/>
        <v>18.669725265739988</v>
      </c>
      <c r="AY841" s="1090">
        <v>1.1000000000000001</v>
      </c>
      <c r="AZ841" s="964">
        <v>7.4700000000000006</v>
      </c>
      <c r="BA841" s="964">
        <v>-28.23</v>
      </c>
      <c r="BB841" s="964">
        <v>-9.1</v>
      </c>
      <c r="BC841" s="964">
        <v>-17.740000000000002</v>
      </c>
      <c r="BE841" s="701">
        <v>2011</v>
      </c>
      <c r="BF841" s="986" t="e">
        <f>#VALUE!</f>
        <v>#VALUE!</v>
      </c>
      <c r="BG841" s="972">
        <v>1.0999999999999999</v>
      </c>
    </row>
    <row r="842" spans="1:59" s="882" customFormat="1" x14ac:dyDescent="0.2">
      <c r="A842" s="740" t="s">
        <v>1810</v>
      </c>
      <c r="B842" s="890" t="s">
        <v>1811</v>
      </c>
      <c r="C842" s="1080" t="s">
        <v>109</v>
      </c>
      <c r="D842" s="1080" t="s">
        <v>4427</v>
      </c>
      <c r="E842" s="862">
        <v>8</v>
      </c>
      <c r="F842" s="554">
        <v>494</v>
      </c>
      <c r="G842" s="1179" t="s">
        <v>107</v>
      </c>
      <c r="H842" s="1179" t="s">
        <v>107</v>
      </c>
      <c r="I842" s="863">
        <v>19.09</v>
      </c>
      <c r="J842" s="864">
        <f t="shared" si="224"/>
        <v>4.1906757464641178</v>
      </c>
      <c r="K842" s="865">
        <v>0.2</v>
      </c>
      <c r="L842" s="866">
        <v>4</v>
      </c>
      <c r="M842" s="867">
        <f t="shared" si="225"/>
        <v>0.8</v>
      </c>
      <c r="N842" s="868" t="s">
        <v>438</v>
      </c>
      <c r="O842" s="869">
        <v>0.18</v>
      </c>
      <c r="P842" s="870">
        <v>43228</v>
      </c>
      <c r="Q842" s="870">
        <v>43243</v>
      </c>
      <c r="R842" s="867">
        <f t="shared" si="226"/>
        <v>11.111111111111121</v>
      </c>
      <c r="S842" s="802">
        <f>IF(INDEX(Historical!$D$7:$D$1452,MATCH(B842,Historical!$B$7:$B$1452,0))=0,"n/a",(INDEX(Historical!$C$7:$C$1452,MATCH(B842,Historical!$B$7:$B$1452,0))/INDEX(Historical!$D$7:$D$1452,MATCH(B842,Historical!$B$7:$B$1452,0))-1)*100)</f>
        <v>5.9701492537313383</v>
      </c>
      <c r="T842" s="802">
        <f>IF(INDEX(Historical!$F$7:$F$1452,MATCH(B842,Historical!$B$7:$B$1452,0))=0,"n/a",((INDEX(Historical!$C$7:$C$1452,MATCH(B842,Historical!$B$7:$B$1452,0))/INDEX(Historical!$F$7:$F$1452,MATCH(B842,Historical!$B$7:$B$1452,0)))^(1/3)-1)*100)</f>
        <v>13.15856278640517</v>
      </c>
      <c r="U842" s="802">
        <f>IF(INDEX(Historical!$I$7:$I$1452,MATCH(B842,Historical!$B$7:$B$1452,0))=0,"n/a",((INDEX(Historical!$C$7:$C$1452,MATCH(B842,Historical!$B$7:$B$1452,0))/INDEX(Historical!$I$7:$I$1452,MATCH(B842,Historical!$B$7:$B$1452,0)))^(1/5)-1)*100)</f>
        <v>14.548965023160299</v>
      </c>
      <c r="V842" s="802">
        <f>IF(INDEX(Historical!$O$7:$O$1452,MATCH(B842,Historical!$B$7:$B$1452,0))=0,"n/a",((INDEX(Historical!$C$7:$C$1452,MATCH(B842,Historical!$B$7:$B$1452,0))/INDEX(Historical!$O$7:$O$1452,MATCH(B842,Historical!$B$7:$B$1452,0)))^(1/10)-1)*100)</f>
        <v>1.0433735105245034</v>
      </c>
      <c r="W842" s="871">
        <f t="shared" si="227"/>
        <v>13.944157941911465</v>
      </c>
      <c r="X842" s="872">
        <f t="shared" si="228"/>
        <v>1.3107175696540811</v>
      </c>
      <c r="Y842" s="887"/>
      <c r="Z842" s="864">
        <f t="shared" si="229"/>
        <v>47.058823529411768</v>
      </c>
      <c r="AA842" s="874">
        <f t="shared" si="230"/>
        <v>11.229411764705883</v>
      </c>
      <c r="AB842" s="866">
        <v>12</v>
      </c>
      <c r="AC842" s="875">
        <v>1.7</v>
      </c>
      <c r="AD842" s="875" t="s">
        <v>138</v>
      </c>
      <c r="AE842" s="875">
        <v>4.04</v>
      </c>
      <c r="AF842" s="875">
        <v>1.68</v>
      </c>
      <c r="AG842" s="875">
        <v>14.099999999999998</v>
      </c>
      <c r="AH842" s="875">
        <v>9.3000000000000007</v>
      </c>
      <c r="AI842" s="875">
        <v>3.49</v>
      </c>
      <c r="AJ842" s="875">
        <v>11.1</v>
      </c>
      <c r="AK842" s="875" t="s">
        <v>138</v>
      </c>
      <c r="AL842" s="876">
        <v>330.45</v>
      </c>
      <c r="AM842" s="877">
        <v>0.70000000000000007</v>
      </c>
      <c r="AN842" s="875">
        <v>0.21</v>
      </c>
      <c r="AO842" s="878">
        <f t="shared" si="231"/>
        <v>7.5102290049185321</v>
      </c>
      <c r="AP842" s="879">
        <f t="shared" si="232"/>
        <v>18.739640769624415</v>
      </c>
      <c r="AQ842" s="880">
        <f t="shared" si="233"/>
        <v>-8.4323886356076692</v>
      </c>
      <c r="AR842" s="745">
        <f>INDEX(Historical!$C$7:$C$1452,MATCH(B842,Historical!$B$7:$B$1452,0))*IF(AH842="n/a",1.03,IF(AH842&lt;0,1.01,IF(AH842&gt;10,1.1,(1+AH842/100))))</f>
        <v>0.77603000000000011</v>
      </c>
      <c r="AS842" s="874">
        <f t="shared" si="234"/>
        <v>0.80311344700000009</v>
      </c>
      <c r="AT842" s="874">
        <f t="shared" si="223"/>
        <v>0.82720685041000008</v>
      </c>
      <c r="AU842" s="874">
        <f t="shared" si="223"/>
        <v>0.8520230559223001</v>
      </c>
      <c r="AV842" s="874">
        <f t="shared" si="223"/>
        <v>0.87758374759996916</v>
      </c>
      <c r="AW842" s="864">
        <f t="shared" si="235"/>
        <v>4.13595710093227</v>
      </c>
      <c r="AX842" s="881">
        <f t="shared" si="236"/>
        <v>21.665568889116134</v>
      </c>
      <c r="AY842" s="1091">
        <v>0.67</v>
      </c>
      <c r="AZ842" s="877">
        <v>5.7</v>
      </c>
      <c r="BA842" s="877">
        <v>-29.17</v>
      </c>
      <c r="BB842" s="877">
        <v>-7.95</v>
      </c>
      <c r="BC842" s="877">
        <v>-20.059999999999999</v>
      </c>
      <c r="BD842" s="1007"/>
      <c r="BE842" s="701">
        <v>2011</v>
      </c>
      <c r="BF842" s="986" t="e">
        <f>#VALUE!</f>
        <v>#VALUE!</v>
      </c>
      <c r="BG842" s="938">
        <v>1.2</v>
      </c>
    </row>
    <row r="843" spans="1:59" x14ac:dyDescent="0.2">
      <c r="A843" s="645" t="s">
        <v>390</v>
      </c>
      <c r="B843" s="651" t="s">
        <v>391</v>
      </c>
      <c r="C843" s="1080" t="s">
        <v>155</v>
      </c>
      <c r="D843" s="1080" t="s">
        <v>4412</v>
      </c>
      <c r="E843" s="835">
        <v>25</v>
      </c>
      <c r="F843" s="554">
        <v>126</v>
      </c>
      <c r="G843" s="554" t="s">
        <v>38</v>
      </c>
      <c r="H843" s="554" t="s">
        <v>38</v>
      </c>
      <c r="I843" s="959">
        <v>98.03</v>
      </c>
      <c r="J843" s="745">
        <f t="shared" si="224"/>
        <v>0.6120575334081404</v>
      </c>
      <c r="K843" s="974">
        <v>0.15</v>
      </c>
      <c r="L843" s="679">
        <v>4</v>
      </c>
      <c r="M843" s="736">
        <f t="shared" si="225"/>
        <v>0.6</v>
      </c>
      <c r="N843" s="644" t="s">
        <v>141</v>
      </c>
      <c r="O843" s="839">
        <v>0.14000000000000001</v>
      </c>
      <c r="P843" s="958">
        <v>43396</v>
      </c>
      <c r="Q843" s="958">
        <v>43411</v>
      </c>
      <c r="R843" s="736">
        <f t="shared" si="226"/>
        <v>7.1428571428571281</v>
      </c>
      <c r="S843" s="802">
        <f>IF(INDEX(Historical!$D$7:$D$1452,MATCH(B843,Historical!$B$7:$B$1452,0))=0,"n/a",(INDEX(Historical!$C$7:$C$1452,MATCH(B843,Historical!$B$7:$B$1452,0))/INDEX(Historical!$D$7:$D$1452,MATCH(B843,Historical!$B$7:$B$1452,0))-1)*100)</f>
        <v>8.163265306122458</v>
      </c>
      <c r="T843" s="802">
        <f>IF(INDEX(Historical!$F$7:$F$1452,MATCH(B843,Historical!$B$7:$B$1452,0))=0,"n/a",((INDEX(Historical!$C$7:$C$1452,MATCH(B843,Historical!$B$7:$B$1452,0))/INDEX(Historical!$F$7:$F$1452,MATCH(B843,Historical!$B$7:$B$1452,0)))^(1/3)-1)*100)</f>
        <v>8.9341387842532871</v>
      </c>
      <c r="U843" s="802">
        <f>IF(INDEX(Historical!$I$7:$I$1452,MATCH(B843,Historical!$B$7:$B$1452,0))=0,"n/a",((INDEX(Historical!$C$7:$C$1452,MATCH(B843,Historical!$B$7:$B$1452,0))/INDEX(Historical!$I$7:$I$1452,MATCH(B843,Historical!$B$7:$B$1452,0)))^(1/5)-1)*100)</f>
        <v>7.7448698857029541</v>
      </c>
      <c r="V843" s="802">
        <f>IF(INDEX(Historical!$O$7:$O$1452,MATCH(B843,Historical!$B$7:$B$1452,0))=0,"n/a",((INDEX(Historical!$C$7:$C$1452,MATCH(B843,Historical!$B$7:$B$1452,0))/INDEX(Historical!$O$7:$O$1452,MATCH(B843,Historical!$B$7:$B$1452,0)))^(1/10)-1)*100)</f>
        <v>7.1773462536293131</v>
      </c>
      <c r="W843" s="803">
        <f t="shared" si="227"/>
        <v>1.0790715136233906</v>
      </c>
      <c r="X843" s="804">
        <f t="shared" si="228"/>
        <v>0.3585587910047664</v>
      </c>
      <c r="Y843" s="759"/>
      <c r="Z843" s="745">
        <f t="shared" si="229"/>
        <v>19.108280254777068</v>
      </c>
      <c r="AA843" s="678">
        <f t="shared" si="230"/>
        <v>31.219745222929934</v>
      </c>
      <c r="AB843" s="679">
        <v>12</v>
      </c>
      <c r="AC843" s="959">
        <v>3.14</v>
      </c>
      <c r="AD843" s="959">
        <v>5.29</v>
      </c>
      <c r="AE843" s="959">
        <v>4.34</v>
      </c>
      <c r="AF843" s="959">
        <v>5.36</v>
      </c>
      <c r="AG843" s="959">
        <v>11.899999999999999</v>
      </c>
      <c r="AH843" s="959">
        <v>60.3</v>
      </c>
      <c r="AI843" s="959">
        <v>10.58</v>
      </c>
      <c r="AJ843" s="959">
        <v>21.6</v>
      </c>
      <c r="AK843" s="959">
        <v>5.8999999999999995</v>
      </c>
      <c r="AL843" s="969">
        <v>7430</v>
      </c>
      <c r="AM843" s="964">
        <v>0.2</v>
      </c>
      <c r="AN843" s="959">
        <v>0</v>
      </c>
      <c r="AO843" s="845">
        <f t="shared" si="231"/>
        <v>-22.862817803818839</v>
      </c>
      <c r="AP843" s="846">
        <f t="shared" si="232"/>
        <v>8.3569274191110949</v>
      </c>
      <c r="AQ843" s="680">
        <f t="shared" si="233"/>
        <v>172.71298253324824</v>
      </c>
      <c r="AR843" s="745">
        <f>INDEX(Historical!$C$7:$C$1452,MATCH(B843,Historical!$B$7:$B$1452,0))*IF(AH843="n/a",1.03,IF(AH843&lt;0,1.01,IF(AH843&gt;10,1.1,(1+AH843/100))))</f>
        <v>0.58300000000000007</v>
      </c>
      <c r="AS843" s="678">
        <f t="shared" si="234"/>
        <v>0.64130000000000009</v>
      </c>
      <c r="AT843" s="678">
        <f t="shared" si="223"/>
        <v>0.67913670000000004</v>
      </c>
      <c r="AU843" s="678">
        <f t="shared" si="223"/>
        <v>0.71920576530000002</v>
      </c>
      <c r="AV843" s="678">
        <f t="shared" si="223"/>
        <v>0.76163890545269997</v>
      </c>
      <c r="AW843" s="745">
        <f t="shared" si="235"/>
        <v>3.3842813707527002</v>
      </c>
      <c r="AX843" s="854">
        <f t="shared" si="236"/>
        <v>3.4522915135700298</v>
      </c>
      <c r="AY843" s="1090">
        <v>1.19</v>
      </c>
      <c r="AZ843" s="964">
        <v>18.48</v>
      </c>
      <c r="BA843" s="964">
        <v>-21.63</v>
      </c>
      <c r="BB843" s="964">
        <v>-7.71</v>
      </c>
      <c r="BC843" s="964">
        <v>-5.1499999999999995</v>
      </c>
      <c r="BE843" s="701">
        <v>1994</v>
      </c>
      <c r="BF843" s="986" t="e">
        <f>#VALUE!</f>
        <v>#VALUE!</v>
      </c>
      <c r="BG843" s="972">
        <v>8.2000000000000011</v>
      </c>
    </row>
    <row r="844" spans="1:59" s="566" customFormat="1" x14ac:dyDescent="0.2">
      <c r="A844" s="566" t="s">
        <v>392</v>
      </c>
      <c r="B844" s="651" t="s">
        <v>393</v>
      </c>
      <c r="C844" s="1080" t="s">
        <v>109</v>
      </c>
      <c r="D844" s="1080" t="s">
        <v>4427</v>
      </c>
      <c r="E844" s="836">
        <v>27</v>
      </c>
      <c r="F844" s="554">
        <v>100</v>
      </c>
      <c r="G844" s="554" t="s">
        <v>38</v>
      </c>
      <c r="H844" s="554" t="s">
        <v>116</v>
      </c>
      <c r="I844" s="959">
        <v>55.68</v>
      </c>
      <c r="J844" s="745">
        <f t="shared" si="224"/>
        <v>2.8735632183908049</v>
      </c>
      <c r="K844" s="974">
        <v>0.4</v>
      </c>
      <c r="L844" s="679">
        <v>4</v>
      </c>
      <c r="M844" s="736">
        <f t="shared" si="225"/>
        <v>1.6</v>
      </c>
      <c r="N844" s="644" t="s">
        <v>170</v>
      </c>
      <c r="O844" s="839">
        <v>0.39</v>
      </c>
      <c r="P844" s="960">
        <v>43042</v>
      </c>
      <c r="Q844" s="960">
        <v>43056</v>
      </c>
      <c r="R844" s="736">
        <f t="shared" si="226"/>
        <v>2.5641025641025665</v>
      </c>
      <c r="S844" s="802">
        <f>IF(INDEX(Historical!$D$7:$D$1452,MATCH(B844,Historical!$B$7:$B$1452,0))=0,"n/a",(INDEX(Historical!$C$7:$C$1452,MATCH(B844,Historical!$B$7:$B$1452,0))/INDEX(Historical!$D$7:$D$1452,MATCH(B844,Historical!$B$7:$B$1452,0))-1)*100)</f>
        <v>0.64102564102561654</v>
      </c>
      <c r="T844" s="802">
        <f>IF(INDEX(Historical!$F$7:$F$1452,MATCH(B844,Historical!$B$7:$B$1452,0))=0,"n/a",((INDEX(Historical!$C$7:$C$1452,MATCH(B844,Historical!$B$7:$B$1452,0))/INDEX(Historical!$F$7:$F$1452,MATCH(B844,Historical!$B$7:$B$1452,0)))^(1/3)-1)*100)</f>
        <v>1.0846833102023279</v>
      </c>
      <c r="U844" s="802">
        <f>IF(INDEX(Historical!$I$7:$I$1452,MATCH(B844,Historical!$B$7:$B$1452,0))=0,"n/a",((INDEX(Historical!$C$7:$C$1452,MATCH(B844,Historical!$B$7:$B$1452,0))/INDEX(Historical!$I$7:$I$1452,MATCH(B844,Historical!$B$7:$B$1452,0)))^(1/5)-1)*100)</f>
        <v>1.1876680591268229</v>
      </c>
      <c r="V844" s="802">
        <f>IF(INDEX(Historical!$O$7:$O$1452,MATCH(B844,Historical!$B$7:$B$1452,0))=0,"n/a",((INDEX(Historical!$C$7:$C$1452,MATCH(B844,Historical!$B$7:$B$1452,0))/INDEX(Historical!$O$7:$O$1452,MATCH(B844,Historical!$B$7:$B$1452,0)))^(1/10)-1)*100)</f>
        <v>1.446267893331088</v>
      </c>
      <c r="W844" s="803">
        <f t="shared" si="227"/>
        <v>0.82119506669774012</v>
      </c>
      <c r="X844" s="804" t="str">
        <f t="shared" si="228"/>
        <v>n/a</v>
      </c>
      <c r="Y844" s="770" t="s">
        <v>4495</v>
      </c>
      <c r="Z844" s="745">
        <f t="shared" si="229"/>
        <v>61.776061776061788</v>
      </c>
      <c r="AA844" s="678">
        <f t="shared" si="230"/>
        <v>21.498069498069498</v>
      </c>
      <c r="AB844" s="679">
        <v>12</v>
      </c>
      <c r="AC844" s="959">
        <v>2.59</v>
      </c>
      <c r="AD844" s="959">
        <v>7.18</v>
      </c>
      <c r="AE844" s="959">
        <v>10.63</v>
      </c>
      <c r="AF844" s="959">
        <v>2.5099999999999998</v>
      </c>
      <c r="AG844" s="959">
        <v>9.6</v>
      </c>
      <c r="AH844" s="959">
        <v>3</v>
      </c>
      <c r="AI844" s="959">
        <v>8.77</v>
      </c>
      <c r="AJ844" s="959">
        <v>-4.2</v>
      </c>
      <c r="AK844" s="959">
        <v>3</v>
      </c>
      <c r="AL844" s="969">
        <v>1490</v>
      </c>
      <c r="AM844" s="964">
        <v>4.08</v>
      </c>
      <c r="AN844" s="959">
        <v>0</v>
      </c>
      <c r="AO844" s="845">
        <f t="shared" si="231"/>
        <v>-17.43683822055187</v>
      </c>
      <c r="AP844" s="846">
        <f t="shared" si="232"/>
        <v>4.0612312775176278</v>
      </c>
      <c r="AQ844" s="680">
        <f t="shared" si="233"/>
        <v>54.862167304641751</v>
      </c>
      <c r="AR844" s="745">
        <f>INDEX(Historical!$C$7:$C$1452,MATCH(B844,Historical!$B$7:$B$1452,0))*IF(AH844="n/a",1.03,IF(AH844&lt;0,1.01,IF(AH844&gt;10,1.1,(1+AH844/100))))</f>
        <v>1.6171</v>
      </c>
      <c r="AS844" s="678">
        <f t="shared" si="234"/>
        <v>1.7589196699999998</v>
      </c>
      <c r="AT844" s="678">
        <f t="shared" si="223"/>
        <v>1.8116872600999998</v>
      </c>
      <c r="AU844" s="678">
        <f t="shared" si="223"/>
        <v>1.8660378779029998</v>
      </c>
      <c r="AV844" s="678">
        <f t="shared" si="223"/>
        <v>1.9220190142400899</v>
      </c>
      <c r="AW844" s="745">
        <f t="shared" si="235"/>
        <v>8.9757638222430884</v>
      </c>
      <c r="AX844" s="854">
        <f t="shared" si="236"/>
        <v>16.120265485350373</v>
      </c>
      <c r="AY844" s="1090">
        <v>1.03</v>
      </c>
      <c r="AZ844" s="964">
        <v>6.97</v>
      </c>
      <c r="BA844" s="964">
        <v>-14.02</v>
      </c>
      <c r="BB844" s="964">
        <v>-5.3100000000000005</v>
      </c>
      <c r="BC844" s="964">
        <v>-6.22</v>
      </c>
      <c r="BD844" s="1006"/>
      <c r="BE844" s="701">
        <v>1993</v>
      </c>
      <c r="BF844" s="986" t="e">
        <f>#VALUE!</f>
        <v>#VALUE!</v>
      </c>
      <c r="BG844" s="972">
        <v>1</v>
      </c>
    </row>
    <row r="845" spans="1:59" s="566" customFormat="1" x14ac:dyDescent="0.2">
      <c r="A845" s="645" t="s">
        <v>1812</v>
      </c>
      <c r="B845" s="651" t="s">
        <v>1813</v>
      </c>
      <c r="C845" s="1080" t="s">
        <v>180</v>
      </c>
      <c r="D845" s="1080" t="s">
        <v>4425</v>
      </c>
      <c r="E845" s="835">
        <v>6</v>
      </c>
      <c r="F845" s="554">
        <v>747</v>
      </c>
      <c r="G845" s="554" t="s">
        <v>107</v>
      </c>
      <c r="H845" s="554" t="s">
        <v>107</v>
      </c>
      <c r="I845" s="966">
        <v>27.73</v>
      </c>
      <c r="J845" s="745">
        <f t="shared" si="224"/>
        <v>8.5827623512441402</v>
      </c>
      <c r="K845" s="968">
        <v>0.59499999999999997</v>
      </c>
      <c r="L845" s="679">
        <v>4</v>
      </c>
      <c r="M845" s="736">
        <f t="shared" si="225"/>
        <v>2.38</v>
      </c>
      <c r="N845" s="644" t="s">
        <v>652</v>
      </c>
      <c r="O845" s="838">
        <v>0.58250000000000002</v>
      </c>
      <c r="P845" s="958">
        <v>43403</v>
      </c>
      <c r="Q845" s="958">
        <v>43425</v>
      </c>
      <c r="R845" s="736">
        <f t="shared" si="226"/>
        <v>2.1459227467811082</v>
      </c>
      <c r="S845" s="802">
        <f>IF(INDEX(Historical!$D$7:$D$1452,MATCH(B845,Historical!$B$7:$B$1452,0))=0,"n/a",(INDEX(Historical!$C$7:$C$1452,MATCH(B845,Historical!$B$7:$B$1452,0))/INDEX(Historical!$D$7:$D$1452,MATCH(B845,Historical!$B$7:$B$1452,0))-1)*100)</f>
        <v>18.124634289057905</v>
      </c>
      <c r="T845" s="802">
        <f>IF(INDEX(Historical!$F$7:$F$1452,MATCH(B845,Historical!$B$7:$B$1452,0))=0,"n/a",((INDEX(Historical!$C$7:$C$1452,MATCH(B845,Historical!$B$7:$B$1452,0))/INDEX(Historical!$F$7:$F$1452,MATCH(B845,Historical!$B$7:$B$1452,0)))^(1/3)-1)*100)</f>
        <v>24.623346864014238</v>
      </c>
      <c r="U845" s="802" t="str">
        <f>IF(INDEX(Historical!$I$7:$I$1452,MATCH(B845,Historical!$B$7:$B$1452,0))=0,"n/a",((INDEX(Historical!$C$7:$C$1452,MATCH(B845,Historical!$B$7:$B$1452,0))/INDEX(Historical!$I$7:$I$1452,MATCH(B845,Historical!$B$7:$B$1452,0)))^(1/5)-1)*100)</f>
        <v>n/a</v>
      </c>
      <c r="V845" s="802" t="str">
        <f>IF(INDEX(Historical!$O$7:$O$1452,MATCH(B845,Historical!$B$7:$B$1452,0))=0,"n/a",((INDEX(Historical!$C$7:$C$1452,MATCH(B845,Historical!$B$7:$B$1452,0))/INDEX(Historical!$O$7:$O$1452,MATCH(B845,Historical!$B$7:$B$1452,0)))^(1/10)-1)*100)</f>
        <v>n/a</v>
      </c>
      <c r="W845" s="803" t="str">
        <f t="shared" si="227"/>
        <v>n/a</v>
      </c>
      <c r="X845" s="804" t="str">
        <f t="shared" si="228"/>
        <v>n/a</v>
      </c>
      <c r="Y845" s="967" t="s">
        <v>4072</v>
      </c>
      <c r="Z845" s="745">
        <f t="shared" si="229"/>
        <v>138.37209302325581</v>
      </c>
      <c r="AA845" s="678">
        <f t="shared" si="230"/>
        <v>16.122093023255815</v>
      </c>
      <c r="AB845" s="679">
        <v>12</v>
      </c>
      <c r="AC845" s="959">
        <v>1.72</v>
      </c>
      <c r="AD845" s="959">
        <v>0.89</v>
      </c>
      <c r="AE845" s="959">
        <v>3.01</v>
      </c>
      <c r="AF845" s="959">
        <v>6.19</v>
      </c>
      <c r="AG845" s="959">
        <v>37</v>
      </c>
      <c r="AH845" s="959">
        <v>12.6</v>
      </c>
      <c r="AI845" s="959">
        <v>37.86</v>
      </c>
      <c r="AJ845" s="959">
        <v>166.4</v>
      </c>
      <c r="AK845" s="959">
        <v>18.27</v>
      </c>
      <c r="AL845" s="969">
        <v>6220</v>
      </c>
      <c r="AM845" s="964">
        <v>77.900000000000006</v>
      </c>
      <c r="AN845" s="959">
        <v>4.68</v>
      </c>
      <c r="AO845" s="845" t="str">
        <f t="shared" si="231"/>
        <v>n/a</v>
      </c>
      <c r="AP845" s="846" t="str">
        <f t="shared" si="232"/>
        <v>n/a</v>
      </c>
      <c r="AQ845" s="680">
        <f t="shared" si="233"/>
        <v>110.60310835941145</v>
      </c>
      <c r="AR845" s="745">
        <f>INDEX(Historical!$C$7:$C$1452,MATCH(B845,Historical!$B$7:$B$1452,0))*IF(AH845="n/a",1.03,IF(AH845&lt;0,1.01,IF(AH845&gt;10,1.1,(1+AH845/100))))</f>
        <v>2.2206250000000001</v>
      </c>
      <c r="AS845" s="678">
        <f t="shared" si="234"/>
        <v>2.4426875000000003</v>
      </c>
      <c r="AT845" s="678">
        <f t="shared" si="223"/>
        <v>2.6869562500000006</v>
      </c>
      <c r="AU845" s="678">
        <f t="shared" si="223"/>
        <v>2.9556518750000009</v>
      </c>
      <c r="AV845" s="678">
        <f t="shared" si="223"/>
        <v>3.2512170625000012</v>
      </c>
      <c r="AW845" s="745">
        <f t="shared" si="235"/>
        <v>13.557137687500003</v>
      </c>
      <c r="AX845" s="854">
        <f t="shared" si="236"/>
        <v>48.889786107104229</v>
      </c>
      <c r="AY845" s="1090">
        <v>1.26</v>
      </c>
      <c r="AZ845" s="964">
        <v>7.1099999999999994</v>
      </c>
      <c r="BA845" s="964">
        <v>-35.39</v>
      </c>
      <c r="BB845" s="964">
        <v>-5.99</v>
      </c>
      <c r="BC845" s="964">
        <v>-17.07</v>
      </c>
      <c r="BD845" s="1006"/>
      <c r="BE845" s="701">
        <v>2013</v>
      </c>
      <c r="BF845" s="986" t="e">
        <f>#VALUE!</f>
        <v>#VALUE!</v>
      </c>
      <c r="BG845" s="972">
        <v>4.3999999999999995</v>
      </c>
    </row>
    <row r="846" spans="1:59" s="566" customFormat="1" x14ac:dyDescent="0.2">
      <c r="A846" s="645" t="s">
        <v>865</v>
      </c>
      <c r="B846" s="651" t="s">
        <v>866</v>
      </c>
      <c r="C846" s="1080" t="s">
        <v>180</v>
      </c>
      <c r="D846" s="1080" t="s">
        <v>4425</v>
      </c>
      <c r="E846" s="835">
        <v>11</v>
      </c>
      <c r="F846" s="554">
        <v>316</v>
      </c>
      <c r="G846" s="554" t="s">
        <v>107</v>
      </c>
      <c r="H846" s="554" t="s">
        <v>107</v>
      </c>
      <c r="I846" s="966">
        <v>42.23</v>
      </c>
      <c r="J846" s="745">
        <f t="shared" si="224"/>
        <v>9.1404215013023933</v>
      </c>
      <c r="K846" s="968">
        <v>0.96499999999999997</v>
      </c>
      <c r="L846" s="679">
        <v>4</v>
      </c>
      <c r="M846" s="736">
        <f t="shared" si="225"/>
        <v>3.86</v>
      </c>
      <c r="N846" s="644" t="s">
        <v>563</v>
      </c>
      <c r="O846" s="838">
        <v>0.95</v>
      </c>
      <c r="P846" s="958">
        <v>43403</v>
      </c>
      <c r="Q846" s="958">
        <v>43417</v>
      </c>
      <c r="R846" s="736">
        <f t="shared" si="226"/>
        <v>1.578947368421054</v>
      </c>
      <c r="S846" s="802">
        <f>IF(INDEX(Historical!$D$7:$D$1452,MATCH(B846,Historical!$B$7:$B$1452,0))=0,"n/a",(INDEX(Historical!$C$7:$C$1452,MATCH(B846,Historical!$B$7:$B$1452,0))/INDEX(Historical!$D$7:$D$1452,MATCH(B846,Historical!$B$7:$B$1452,0))-1)*100)</f>
        <v>7.2948328267477214</v>
      </c>
      <c r="T846" s="802">
        <f>IF(INDEX(Historical!$F$7:$F$1452,MATCH(B846,Historical!$B$7:$B$1452,0))=0,"n/a",((INDEX(Historical!$C$7:$C$1452,MATCH(B846,Historical!$B$7:$B$1452,0))/INDEX(Historical!$F$7:$F$1452,MATCH(B846,Historical!$B$7:$B$1452,0)))^(1/3)-1)*100)</f>
        <v>11.449512973610565</v>
      </c>
      <c r="U846" s="802">
        <f>IF(INDEX(Historical!$I$7:$I$1452,MATCH(B846,Historical!$B$7:$B$1452,0))=0,"n/a",((INDEX(Historical!$C$7:$C$1452,MATCH(B846,Historical!$B$7:$B$1452,0))/INDEX(Historical!$I$7:$I$1452,MATCH(B846,Historical!$B$7:$B$1452,0)))^(1/5)-1)*100)</f>
        <v>13.428808791369651</v>
      </c>
      <c r="V846" s="802" t="str">
        <f>IF(INDEX(Historical!$O$7:$O$1452,MATCH(B846,Historical!$B$7:$B$1452,0))=0,"n/a",((INDEX(Historical!$C$7:$C$1452,MATCH(B846,Historical!$B$7:$B$1452,0))/INDEX(Historical!$O$7:$O$1452,MATCH(B846,Historical!$B$7:$B$1452,0)))^(1/10)-1)*100)</f>
        <v>n/a</v>
      </c>
      <c r="W846" s="803" t="str">
        <f t="shared" si="227"/>
        <v>n/a</v>
      </c>
      <c r="X846" s="804">
        <f t="shared" si="228"/>
        <v>1.4756932737768849</v>
      </c>
      <c r="Y846" s="967" t="s">
        <v>4072</v>
      </c>
      <c r="Z846" s="745">
        <f t="shared" si="229"/>
        <v>454.11764705882354</v>
      </c>
      <c r="AA846" s="678">
        <f t="shared" si="230"/>
        <v>49.682352941176468</v>
      </c>
      <c r="AB846" s="679">
        <v>12</v>
      </c>
      <c r="AC846" s="959">
        <v>0.85</v>
      </c>
      <c r="AD846" s="959" t="s">
        <v>138</v>
      </c>
      <c r="AE846" s="959">
        <v>3.23</v>
      </c>
      <c r="AF846" s="959">
        <v>1.9</v>
      </c>
      <c r="AG846" s="959">
        <v>3.5999999999999996</v>
      </c>
      <c r="AH846" s="961">
        <v>-25.3</v>
      </c>
      <c r="AI846" s="961">
        <v>162.65</v>
      </c>
      <c r="AJ846" s="959">
        <v>9.1</v>
      </c>
      <c r="AK846" s="959" t="s">
        <v>138</v>
      </c>
      <c r="AL846" s="969">
        <v>6670</v>
      </c>
      <c r="AM846" s="964">
        <v>34.229999999999997</v>
      </c>
      <c r="AN846" s="959">
        <v>1.35</v>
      </c>
      <c r="AO846" s="845">
        <f t="shared" si="231"/>
        <v>-27.113122648504422</v>
      </c>
      <c r="AP846" s="846">
        <f t="shared" si="232"/>
        <v>22.569230292672046</v>
      </c>
      <c r="AQ846" s="680">
        <f t="shared" si="233"/>
        <v>104.82672415508816</v>
      </c>
      <c r="AR846" s="745">
        <f>INDEX(Historical!$C$7:$C$1452,MATCH(B846,Historical!$B$7:$B$1452,0))*IF(AH846="n/a",1.03,IF(AH846&lt;0,1.01,IF(AH846&gt;10,1.1,(1+AH846/100))))</f>
        <v>3.5652999999999997</v>
      </c>
      <c r="AS846" s="678">
        <f t="shared" si="234"/>
        <v>3.9218299999999999</v>
      </c>
      <c r="AT846" s="678">
        <f t="shared" si="223"/>
        <v>4.0394848999999997</v>
      </c>
      <c r="AU846" s="678">
        <f t="shared" si="223"/>
        <v>4.1606694470000001</v>
      </c>
      <c r="AV846" s="678">
        <f t="shared" si="223"/>
        <v>4.2854895304100005</v>
      </c>
      <c r="AW846" s="745">
        <f t="shared" si="235"/>
        <v>19.972773877409999</v>
      </c>
      <c r="AX846" s="854">
        <f t="shared" si="236"/>
        <v>47.295225852261424</v>
      </c>
      <c r="AY846" s="1090">
        <v>1.02</v>
      </c>
      <c r="AZ846" s="964">
        <v>10.119999999999999</v>
      </c>
      <c r="BA846" s="964">
        <v>-22.37</v>
      </c>
      <c r="BB846" s="964">
        <v>-4.43</v>
      </c>
      <c r="BC846" s="964">
        <v>-10.9</v>
      </c>
      <c r="BD846" s="1006"/>
      <c r="BE846" s="701">
        <v>2008</v>
      </c>
      <c r="BF846" s="986" t="e">
        <f>#VALUE!</f>
        <v>#VALUE!</v>
      </c>
      <c r="BG846" s="972">
        <v>1.5</v>
      </c>
    </row>
    <row r="847" spans="1:59" s="566" customFormat="1" x14ac:dyDescent="0.2">
      <c r="A847" s="566" t="s">
        <v>1814</v>
      </c>
      <c r="B847" s="651" t="s">
        <v>1815</v>
      </c>
      <c r="C847" s="1080" t="s">
        <v>113</v>
      </c>
      <c r="D847" s="1080" t="s">
        <v>214</v>
      </c>
      <c r="E847" s="836">
        <v>8</v>
      </c>
      <c r="F847" s="554">
        <v>431</v>
      </c>
      <c r="G847" s="554" t="s">
        <v>107</v>
      </c>
      <c r="H847" s="554" t="s">
        <v>107</v>
      </c>
      <c r="I847" s="966">
        <v>70.25</v>
      </c>
      <c r="J847" s="745">
        <f t="shared" si="224"/>
        <v>0.68327402135231319</v>
      </c>
      <c r="K847" s="968">
        <v>0.12</v>
      </c>
      <c r="L847" s="679">
        <v>4</v>
      </c>
      <c r="M847" s="736">
        <f t="shared" si="225"/>
        <v>0.48</v>
      </c>
      <c r="N847" s="644" t="s">
        <v>808</v>
      </c>
      <c r="O847" s="838">
        <v>0.1</v>
      </c>
      <c r="P847" s="960">
        <v>42957</v>
      </c>
      <c r="Q847" s="960">
        <v>42975</v>
      </c>
      <c r="R847" s="736">
        <f t="shared" si="226"/>
        <v>19.999999999999989</v>
      </c>
      <c r="S847" s="802">
        <f>IF(INDEX(Historical!$D$7:$D$1452,MATCH(B847,Historical!$B$7:$B$1452,0))=0,"n/a",(INDEX(Historical!$C$7:$C$1452,MATCH(B847,Historical!$B$7:$B$1452,0))/INDEX(Historical!$D$7:$D$1452,MATCH(B847,Historical!$B$7:$B$1452,0))-1)*100)</f>
        <v>22.222222222222232</v>
      </c>
      <c r="T847" s="802">
        <f>IF(INDEX(Historical!$F$7:$F$1452,MATCH(B847,Historical!$B$7:$B$1452,0))=0,"n/a",((INDEX(Historical!$C$7:$C$1452,MATCH(B847,Historical!$B$7:$B$1452,0))/INDEX(Historical!$F$7:$F$1452,MATCH(B847,Historical!$B$7:$B$1452,0)))^(1/3)-1)*100)</f>
        <v>30.059144685138683</v>
      </c>
      <c r="U847" s="802">
        <f>IF(INDEX(Historical!$I$7:$I$1452,MATCH(B847,Historical!$B$7:$B$1452,0))=0,"n/a",((INDEX(Historical!$C$7:$C$1452,MATCH(B847,Historical!$B$7:$B$1452,0))/INDEX(Historical!$I$7:$I$1452,MATCH(B847,Historical!$B$7:$B$1452,0)))^(1/5)-1)*100)</f>
        <v>40.628238838763522</v>
      </c>
      <c r="V847" s="802">
        <f>IF(INDEX(Historical!$O$7:$O$1452,MATCH(B847,Historical!$B$7:$B$1452,0))=0,"n/a",((INDEX(Historical!$C$7:$C$1452,MATCH(B847,Historical!$B$7:$B$1452,0))/INDEX(Historical!$O$7:$O$1452,MATCH(B847,Historical!$B$7:$B$1452,0)))^(1/10)-1)*100)</f>
        <v>36.220436655374314</v>
      </c>
      <c r="W847" s="803">
        <f t="shared" si="227"/>
        <v>1.1216937892087833</v>
      </c>
      <c r="X847" s="804">
        <f t="shared" si="228"/>
        <v>11.949482011401034</v>
      </c>
      <c r="Y847" s="770" t="s">
        <v>4490</v>
      </c>
      <c r="Z847" s="745">
        <f t="shared" si="229"/>
        <v>13.872832369942195</v>
      </c>
      <c r="AA847" s="678">
        <f t="shared" si="230"/>
        <v>20.303468208092486</v>
      </c>
      <c r="AB847" s="679">
        <v>12</v>
      </c>
      <c r="AC847" s="959">
        <v>3.46</v>
      </c>
      <c r="AD847" s="959">
        <v>1.31</v>
      </c>
      <c r="AE847" s="959">
        <v>1.61</v>
      </c>
      <c r="AF847" s="959">
        <v>2.33</v>
      </c>
      <c r="AG847" s="959">
        <v>10.7</v>
      </c>
      <c r="AH847" s="959">
        <v>-8.6</v>
      </c>
      <c r="AI847" s="959">
        <v>16.61</v>
      </c>
      <c r="AJ847" s="959">
        <v>3.4000000000000004</v>
      </c>
      <c r="AK847" s="959">
        <v>15.5</v>
      </c>
      <c r="AL847" s="969">
        <v>6970</v>
      </c>
      <c r="AM847" s="964">
        <v>2.1</v>
      </c>
      <c r="AN847" s="959">
        <v>1.34</v>
      </c>
      <c r="AO847" s="845">
        <f t="shared" si="231"/>
        <v>21.008044652023347</v>
      </c>
      <c r="AP847" s="846">
        <f t="shared" si="232"/>
        <v>41.311512860115833</v>
      </c>
      <c r="AQ847" s="680">
        <f t="shared" si="233"/>
        <v>45.001273442462498</v>
      </c>
      <c r="AR847" s="745">
        <f>INDEX(Historical!$C$7:$C$1452,MATCH(B847,Historical!$B$7:$B$1452,0))*IF(AH847="n/a",1.03,IF(AH847&lt;0,1.01,IF(AH847&gt;10,1.1,(1+AH847/100))))</f>
        <v>0.44440000000000002</v>
      </c>
      <c r="AS847" s="678">
        <f t="shared" si="234"/>
        <v>0.48884000000000005</v>
      </c>
      <c r="AT847" s="678">
        <f t="shared" ref="AT847:AV866" si="238">IF($AK847="n/a",1.03*AS847,IF($AK847&lt;0,1.01*AS847,IF($AK847&gt;10,1.1*AS847,(1+$AK847/100)*AS847)))</f>
        <v>0.53772400000000009</v>
      </c>
      <c r="AU847" s="678">
        <f t="shared" si="238"/>
        <v>0.59149640000000014</v>
      </c>
      <c r="AV847" s="678">
        <f t="shared" si="238"/>
        <v>0.65064604000000026</v>
      </c>
      <c r="AW847" s="745">
        <f t="shared" si="235"/>
        <v>2.7131064400000007</v>
      </c>
      <c r="AX847" s="854">
        <f t="shared" si="236"/>
        <v>3.862073224199289</v>
      </c>
      <c r="AY847" s="1090">
        <v>1.43</v>
      </c>
      <c r="AZ847" s="964">
        <v>7.33</v>
      </c>
      <c r="BA847" s="964">
        <v>-39.119999999999997</v>
      </c>
      <c r="BB847" s="964">
        <v>-16.559999999999999</v>
      </c>
      <c r="BC847" s="964">
        <v>-26.27</v>
      </c>
      <c r="BD847" s="1006"/>
      <c r="BE847" s="701">
        <v>2012</v>
      </c>
      <c r="BF847" s="986" t="e">
        <f>#VALUE!</f>
        <v>#VALUE!</v>
      </c>
      <c r="BG847" s="972">
        <v>4.3</v>
      </c>
    </row>
    <row r="848" spans="1:59" s="566" customFormat="1" x14ac:dyDescent="0.2">
      <c r="A848" s="645" t="s">
        <v>867</v>
      </c>
      <c r="B848" s="651" t="s">
        <v>868</v>
      </c>
      <c r="C848" s="1080" t="s">
        <v>124</v>
      </c>
      <c r="D848" s="1080" t="s">
        <v>4256</v>
      </c>
      <c r="E848" s="835">
        <v>15</v>
      </c>
      <c r="F848" s="554">
        <v>247</v>
      </c>
      <c r="G848" s="554" t="s">
        <v>107</v>
      </c>
      <c r="H848" s="554" t="s">
        <v>107</v>
      </c>
      <c r="I848" s="966">
        <v>66.17</v>
      </c>
      <c r="J848" s="745">
        <f t="shared" si="224"/>
        <v>1.511258878645912</v>
      </c>
      <c r="K848" s="968">
        <v>0.25</v>
      </c>
      <c r="L848" s="679">
        <v>4</v>
      </c>
      <c r="M848" s="736">
        <f t="shared" si="225"/>
        <v>1</v>
      </c>
      <c r="N848" s="644" t="s">
        <v>383</v>
      </c>
      <c r="O848" s="838">
        <v>0.21</v>
      </c>
      <c r="P848" s="958">
        <v>43339</v>
      </c>
      <c r="Q848" s="958">
        <v>43355</v>
      </c>
      <c r="R848" s="736">
        <f t="shared" si="226"/>
        <v>19.047619047619051</v>
      </c>
      <c r="S848" s="802">
        <f>IF(INDEX(Historical!$D$7:$D$1452,MATCH(B848,Historical!$B$7:$B$1452,0))=0,"n/a",(INDEX(Historical!$C$7:$C$1452,MATCH(B848,Historical!$B$7:$B$1452,0))/INDEX(Historical!$D$7:$D$1452,MATCH(B848,Historical!$B$7:$B$1452,0))-1)*100)</f>
        <v>7.6592313894114472</v>
      </c>
      <c r="T848" s="802">
        <f>IF(INDEX(Historical!$F$7:$F$1452,MATCH(B848,Historical!$B$7:$B$1452,0))=0,"n/a",((INDEX(Historical!$C$7:$C$1452,MATCH(B848,Historical!$B$7:$B$1452,0))/INDEX(Historical!$F$7:$F$1452,MATCH(B848,Historical!$B$7:$B$1452,0)))^(1/3)-1)*100)</f>
        <v>11.242989649554524</v>
      </c>
      <c r="U848" s="802">
        <f>IF(INDEX(Historical!$I$7:$I$1452,MATCH(B848,Historical!$B$7:$B$1452,0))=0,"n/a",((INDEX(Historical!$C$7:$C$1452,MATCH(B848,Historical!$B$7:$B$1452,0))/INDEX(Historical!$I$7:$I$1452,MATCH(B848,Historical!$B$7:$B$1452,0)))^(1/5)-1)*100)</f>
        <v>25.122936512476414</v>
      </c>
      <c r="V848" s="802">
        <f>IF(INDEX(Historical!$O$7:$O$1452,MATCH(B848,Historical!$B$7:$B$1452,0))=0,"n/a",((INDEX(Historical!$C$7:$C$1452,MATCH(B848,Historical!$B$7:$B$1452,0))/INDEX(Historical!$O$7:$O$1452,MATCH(B848,Historical!$B$7:$B$1452,0)))^(1/10)-1)*100)</f>
        <v>24.437089047056325</v>
      </c>
      <c r="W848" s="803">
        <f t="shared" si="227"/>
        <v>1.0280658413978609</v>
      </c>
      <c r="X848" s="804">
        <f t="shared" si="228"/>
        <v>1.8472747435644421</v>
      </c>
      <c r="Y848" s="967"/>
      <c r="Z848" s="745">
        <f t="shared" si="229"/>
        <v>12.106537530266344</v>
      </c>
      <c r="AA848" s="678">
        <f t="shared" si="230"/>
        <v>8.0108958837772395</v>
      </c>
      <c r="AB848" s="679">
        <v>12</v>
      </c>
      <c r="AC848" s="959">
        <v>8.26</v>
      </c>
      <c r="AD848" s="959">
        <v>0.43</v>
      </c>
      <c r="AE848" s="959">
        <v>1</v>
      </c>
      <c r="AF848" s="959">
        <v>1.53</v>
      </c>
      <c r="AG848" s="959">
        <v>31.8</v>
      </c>
      <c r="AH848" s="959">
        <v>78.400000000000006</v>
      </c>
      <c r="AI848" s="959">
        <v>-4.3999999999999995</v>
      </c>
      <c r="AJ848" s="959">
        <v>13.600000000000001</v>
      </c>
      <c r="AK848" s="959">
        <v>18.47</v>
      </c>
      <c r="AL848" s="969">
        <v>8630</v>
      </c>
      <c r="AM848" s="964">
        <v>0.3</v>
      </c>
      <c r="AN848" s="959">
        <v>0.48</v>
      </c>
      <c r="AO848" s="845">
        <f t="shared" si="231"/>
        <v>18.623299507345088</v>
      </c>
      <c r="AP848" s="846">
        <f t="shared" si="232"/>
        <v>26.634195391122326</v>
      </c>
      <c r="AQ848" s="680">
        <f t="shared" si="233"/>
        <v>-26.193433889873152</v>
      </c>
      <c r="AR848" s="745">
        <f>INDEX(Historical!$C$7:$C$1452,MATCH(B848,Historical!$B$7:$B$1452,0))*IF(AH848="n/a",1.03,IF(AH848&lt;0,1.01,IF(AH848&gt;10,1.1,(1+AH848/100))))</f>
        <v>0.88131999999999999</v>
      </c>
      <c r="AS848" s="678">
        <f t="shared" si="234"/>
        <v>0.89013319999999996</v>
      </c>
      <c r="AT848" s="678">
        <f t="shared" si="238"/>
        <v>0.97914652000000002</v>
      </c>
      <c r="AU848" s="678">
        <f t="shared" si="238"/>
        <v>1.0770611720000001</v>
      </c>
      <c r="AV848" s="678">
        <f t="shared" si="238"/>
        <v>1.1847672892000001</v>
      </c>
      <c r="AW848" s="745">
        <f t="shared" si="235"/>
        <v>5.0124281811999998</v>
      </c>
      <c r="AX848" s="854">
        <f t="shared" si="236"/>
        <v>7.5750765924134793</v>
      </c>
      <c r="AY848" s="1090">
        <v>1.48</v>
      </c>
      <c r="AZ848" s="964">
        <v>10.7</v>
      </c>
      <c r="BA848" s="964">
        <v>-46.760000000000005</v>
      </c>
      <c r="BB848" s="964">
        <v>-5.7700000000000005</v>
      </c>
      <c r="BC848" s="964">
        <v>-30.620000000000005</v>
      </c>
      <c r="BD848" s="1006"/>
      <c r="BE848" s="701">
        <v>2004</v>
      </c>
      <c r="BF848" s="986" t="e">
        <f>#VALUE!</f>
        <v>#VALUE!</v>
      </c>
      <c r="BG848" s="972">
        <v>14.299999999999999</v>
      </c>
    </row>
    <row r="849" spans="1:59" s="566" customFormat="1" x14ac:dyDescent="0.2">
      <c r="A849" s="645" t="s">
        <v>3975</v>
      </c>
      <c r="B849" s="651" t="s">
        <v>3976</v>
      </c>
      <c r="C849" s="1080" t="s">
        <v>124</v>
      </c>
      <c r="D849" s="1080" t="s">
        <v>4256</v>
      </c>
      <c r="E849" s="835">
        <v>5</v>
      </c>
      <c r="F849" s="554">
        <v>849</v>
      </c>
      <c r="G849" s="554" t="s">
        <v>107</v>
      </c>
      <c r="H849" s="554" t="s">
        <v>107</v>
      </c>
      <c r="I849" s="966">
        <v>24.13</v>
      </c>
      <c r="J849" s="745">
        <f t="shared" si="224"/>
        <v>6.9738914214670542</v>
      </c>
      <c r="K849" s="968">
        <v>0.42070000000000002</v>
      </c>
      <c r="L849" s="679">
        <v>4</v>
      </c>
      <c r="M849" s="736">
        <f t="shared" si="225"/>
        <v>1.6828000000000001</v>
      </c>
      <c r="N849" s="644" t="s">
        <v>652</v>
      </c>
      <c r="O849" s="838">
        <v>0.4088</v>
      </c>
      <c r="P849" s="958">
        <v>43412</v>
      </c>
      <c r="Q849" s="958">
        <v>43430</v>
      </c>
      <c r="R849" s="736">
        <f t="shared" si="226"/>
        <v>2.9109589041095942</v>
      </c>
      <c r="S849" s="802">
        <f>IF(INDEX(Historical!$D$7:$D$1452,MATCH(B849,Historical!$B$7:$B$1452,0))=0,"n/a",(INDEX(Historical!$C$7:$C$1452,MATCH(B849,Historical!$B$7:$B$1452,0))/INDEX(Historical!$D$7:$D$1452,MATCH(B849,Historical!$B$7:$B$1452,0))-1)*100)</f>
        <v>12.013996889580092</v>
      </c>
      <c r="T849" s="802">
        <f>IF(INDEX(Historical!$F$7:$F$1452,MATCH(B849,Historical!$B$7:$B$1452,0))=0,"n/a",((INDEX(Historical!$C$7:$C$1452,MATCH(B849,Historical!$B$7:$B$1452,0))/INDEX(Historical!$F$7:$F$1452,MATCH(B849,Historical!$B$7:$B$1452,0)))^(1/3)-1)*100)</f>
        <v>103.71103597698563</v>
      </c>
      <c r="U849" s="802" t="str">
        <f>IF(INDEX(Historical!$I$7:$I$1452,MATCH(B849,Historical!$B$7:$B$1452,0))=0,"n/a",((INDEX(Historical!$C$7:$C$1452,MATCH(B849,Historical!$B$7:$B$1452,0))/INDEX(Historical!$I$7:$I$1452,MATCH(B849,Historical!$B$7:$B$1452,0)))^(1/5)-1)*100)</f>
        <v>n/a</v>
      </c>
      <c r="V849" s="802" t="str">
        <f>IF(INDEX(Historical!$O$7:$O$1452,MATCH(B849,Historical!$B$7:$B$1452,0))=0,"n/a",((INDEX(Historical!$C$7:$C$1452,MATCH(B849,Historical!$B$7:$B$1452,0))/INDEX(Historical!$O$7:$O$1452,MATCH(B849,Historical!$B$7:$B$1452,0)))^(1/10)-1)*100)</f>
        <v>n/a</v>
      </c>
      <c r="W849" s="803" t="str">
        <f t="shared" si="227"/>
        <v>n/a</v>
      </c>
      <c r="X849" s="804" t="str">
        <f t="shared" si="228"/>
        <v>n/a</v>
      </c>
      <c r="Y849" s="967" t="s">
        <v>4072</v>
      </c>
      <c r="Z849" s="745">
        <f t="shared" si="229"/>
        <v>98.409356725146196</v>
      </c>
      <c r="AA849" s="678">
        <f t="shared" si="230"/>
        <v>14.111111111111111</v>
      </c>
      <c r="AB849" s="679">
        <v>12</v>
      </c>
      <c r="AC849" s="959">
        <v>1.71</v>
      </c>
      <c r="AD849" s="959">
        <v>5.04</v>
      </c>
      <c r="AE849" s="639">
        <v>0.63</v>
      </c>
      <c r="AF849" s="959">
        <v>1.69</v>
      </c>
      <c r="AG849" s="959">
        <v>11.5</v>
      </c>
      <c r="AH849" s="959">
        <v>13.3</v>
      </c>
      <c r="AI849" s="959">
        <v>20.23</v>
      </c>
      <c r="AJ849" s="959">
        <v>-35.699999999999996</v>
      </c>
      <c r="AK849" s="959">
        <v>2.8000000000000003</v>
      </c>
      <c r="AL849" s="969">
        <v>793.15</v>
      </c>
      <c r="AM849" s="964">
        <v>1</v>
      </c>
      <c r="AN849" s="959">
        <v>1.04</v>
      </c>
      <c r="AO849" s="845" t="str">
        <f t="shared" si="231"/>
        <v>n/a</v>
      </c>
      <c r="AP849" s="846" t="str">
        <f t="shared" si="232"/>
        <v>n/a</v>
      </c>
      <c r="AQ849" s="680">
        <f t="shared" si="233"/>
        <v>2.9515048247426678</v>
      </c>
      <c r="AR849" s="745">
        <f>INDEX(Historical!$C$7:$C$1452,MATCH(B849,Historical!$B$7:$B$1452,0))*IF(AH849="n/a",1.03,IF(AH849&lt;0,1.01,IF(AH849&gt;10,1.1,(1+AH849/100))))</f>
        <v>1.5845499999999999</v>
      </c>
      <c r="AS849" s="678">
        <f t="shared" si="234"/>
        <v>1.7430050000000001</v>
      </c>
      <c r="AT849" s="678">
        <f t="shared" si="238"/>
        <v>1.7918091400000002</v>
      </c>
      <c r="AU849" s="678">
        <f t="shared" si="238"/>
        <v>1.8419797959200004</v>
      </c>
      <c r="AV849" s="678">
        <f t="shared" si="238"/>
        <v>1.8935552302057603</v>
      </c>
      <c r="AW849" s="745">
        <f t="shared" si="235"/>
        <v>8.8548991661257617</v>
      </c>
      <c r="AX849" s="854">
        <f t="shared" si="236"/>
        <v>36.696639727002747</v>
      </c>
      <c r="AY849" s="1090">
        <v>0.95</v>
      </c>
      <c r="AZ849" s="964">
        <v>19.16</v>
      </c>
      <c r="BA849" s="964">
        <v>-13.05</v>
      </c>
      <c r="BB849" s="964">
        <v>5.83</v>
      </c>
      <c r="BC849" s="964">
        <v>1.21</v>
      </c>
      <c r="BD849" s="1006"/>
      <c r="BE849" s="701">
        <v>2014</v>
      </c>
      <c r="BF849" s="986" t="e">
        <f>#VALUE!</f>
        <v>#VALUE!</v>
      </c>
      <c r="BG849" s="972">
        <v>3.5000000000000004</v>
      </c>
    </row>
    <row r="850" spans="1:59" s="566" customFormat="1" x14ac:dyDescent="0.2">
      <c r="A850" s="566" t="s">
        <v>1816</v>
      </c>
      <c r="B850" s="651" t="s">
        <v>1817</v>
      </c>
      <c r="C850" s="1080" t="s">
        <v>124</v>
      </c>
      <c r="D850" s="1080" t="s">
        <v>4430</v>
      </c>
      <c r="E850" s="835">
        <v>10</v>
      </c>
      <c r="F850" s="554">
        <v>327</v>
      </c>
      <c r="G850" s="554" t="s">
        <v>107</v>
      </c>
      <c r="H850" s="554" t="s">
        <v>107</v>
      </c>
      <c r="I850" s="966">
        <v>37.76</v>
      </c>
      <c r="J850" s="745">
        <f t="shared" si="224"/>
        <v>4.8199152542372881</v>
      </c>
      <c r="K850" s="968">
        <v>0.45500000000000002</v>
      </c>
      <c r="L850" s="679">
        <v>4</v>
      </c>
      <c r="M850" s="736">
        <f t="shared" si="225"/>
        <v>1.82</v>
      </c>
      <c r="N850" s="644" t="s">
        <v>1253</v>
      </c>
      <c r="O850" s="838">
        <v>0.43</v>
      </c>
      <c r="P850" s="958">
        <v>43412</v>
      </c>
      <c r="Q850" s="958">
        <v>43423</v>
      </c>
      <c r="R850" s="736">
        <f t="shared" si="226"/>
        <v>5.8139534883720989</v>
      </c>
      <c r="S850" s="802">
        <f>IF(INDEX(Historical!$D$7:$D$1452,MATCH(B850,Historical!$B$7:$B$1452,0))=0,"n/a",(INDEX(Historical!$C$7:$C$1452,MATCH(B850,Historical!$B$7:$B$1452,0))/INDEX(Historical!$D$7:$D$1452,MATCH(B850,Historical!$B$7:$B$1452,0))-1)*100)</f>
        <v>6.8852459016393475</v>
      </c>
      <c r="T850" s="802">
        <f>IF(INDEX(Historical!$F$7:$F$1452,MATCH(B850,Historical!$B$7:$B$1452,0))=0,"n/a",((INDEX(Historical!$C$7:$C$1452,MATCH(B850,Historical!$B$7:$B$1452,0))/INDEX(Historical!$F$7:$F$1452,MATCH(B850,Historical!$B$7:$B$1452,0)))^(1/3)-1)*100)</f>
        <v>36.550797307188219</v>
      </c>
      <c r="U850" s="802">
        <f>IF(INDEX(Historical!$I$7:$I$1452,MATCH(B850,Historical!$B$7:$B$1452,0))=0,"n/a",((INDEX(Historical!$C$7:$C$1452,MATCH(B850,Historical!$B$7:$B$1452,0))/INDEX(Historical!$I$7:$I$1452,MATCH(B850,Historical!$B$7:$B$1452,0)))^(1/5)-1)*100)</f>
        <v>34.477221493555007</v>
      </c>
      <c r="V850" s="802">
        <f>IF(INDEX(Historical!$O$7:$O$1452,MATCH(B850,Historical!$B$7:$B$1452,0))=0,"n/a",((INDEX(Historical!$C$7:$C$1452,MATCH(B850,Historical!$B$7:$B$1452,0))/INDEX(Historical!$O$7:$O$1452,MATCH(B850,Historical!$B$7:$B$1452,0)))^(1/10)-1)*100)</f>
        <v>24.67051668926652</v>
      </c>
      <c r="W850" s="803">
        <f t="shared" si="227"/>
        <v>1.3975070699899497</v>
      </c>
      <c r="X850" s="804" t="str">
        <f t="shared" si="228"/>
        <v>n/a</v>
      </c>
      <c r="Y850" s="967"/>
      <c r="Z850" s="745">
        <f t="shared" si="229"/>
        <v>68.679245283018872</v>
      </c>
      <c r="AA850" s="678">
        <f t="shared" si="230"/>
        <v>14.249056603773585</v>
      </c>
      <c r="AB850" s="679">
        <v>9</v>
      </c>
      <c r="AC850" s="959">
        <v>2.65</v>
      </c>
      <c r="AD850" s="959">
        <v>0.95</v>
      </c>
      <c r="AE850" s="959">
        <v>0.62</v>
      </c>
      <c r="AF850" s="959">
        <v>0.84</v>
      </c>
      <c r="AG850" s="959">
        <v>16.7</v>
      </c>
      <c r="AH850" s="959">
        <v>-4.1000000000000005</v>
      </c>
      <c r="AI850" s="959">
        <v>7.55</v>
      </c>
      <c r="AJ850" s="959">
        <v>-11.799999999999999</v>
      </c>
      <c r="AK850" s="959">
        <v>14.97</v>
      </c>
      <c r="AL850" s="969">
        <v>10040</v>
      </c>
      <c r="AM850" s="964">
        <v>0.89999999999999991</v>
      </c>
      <c r="AN850" s="959">
        <v>0.56000000000000005</v>
      </c>
      <c r="AO850" s="845">
        <f t="shared" si="231"/>
        <v>25.048080144018709</v>
      </c>
      <c r="AP850" s="846">
        <f t="shared" si="232"/>
        <v>39.297136747792294</v>
      </c>
      <c r="AQ850" s="680">
        <f t="shared" si="233"/>
        <v>-27.064084301750636</v>
      </c>
      <c r="AR850" s="745">
        <f>INDEX(Historical!$C$7:$C$1452,MATCH(B850,Historical!$B$7:$B$1452,0))*IF(AH850="n/a",1.03,IF(AH850&lt;0,1.01,IF(AH850&gt;10,1.1,(1+AH850/100))))</f>
        <v>1.6463000000000001</v>
      </c>
      <c r="AS850" s="678">
        <f t="shared" si="234"/>
        <v>1.77059565</v>
      </c>
      <c r="AT850" s="678">
        <f t="shared" si="238"/>
        <v>1.9476552150000002</v>
      </c>
      <c r="AU850" s="678">
        <f t="shared" si="238"/>
        <v>2.1424207365000005</v>
      </c>
      <c r="AV850" s="678">
        <f t="shared" si="238"/>
        <v>2.3566628101500009</v>
      </c>
      <c r="AW850" s="745">
        <f t="shared" si="235"/>
        <v>9.8636344116500005</v>
      </c>
      <c r="AX850" s="854">
        <f t="shared" si="236"/>
        <v>26.121913166445974</v>
      </c>
      <c r="AY850" s="1090">
        <v>1.74</v>
      </c>
      <c r="AZ850" s="964">
        <v>7.2700000000000005</v>
      </c>
      <c r="BA850" s="964">
        <v>-47.23</v>
      </c>
      <c r="BB850" s="964">
        <v>-13.100000000000001</v>
      </c>
      <c r="BC850" s="964">
        <v>-30.73</v>
      </c>
      <c r="BD850" s="1006"/>
      <c r="BE850" s="701">
        <v>2010</v>
      </c>
      <c r="BF850" s="986" t="e">
        <f>#VALUE!</f>
        <v>#VALUE!</v>
      </c>
      <c r="BG850" s="972">
        <v>7.5</v>
      </c>
    </row>
    <row r="851" spans="1:59" s="566" customFormat="1" x14ac:dyDescent="0.2">
      <c r="A851" s="566" t="s">
        <v>869</v>
      </c>
      <c r="B851" s="651" t="s">
        <v>870</v>
      </c>
      <c r="C851" s="1080" t="s">
        <v>109</v>
      </c>
      <c r="D851" s="1080" t="s">
        <v>4423</v>
      </c>
      <c r="E851" s="835">
        <v>17</v>
      </c>
      <c r="F851" s="554">
        <v>196</v>
      </c>
      <c r="G851" s="554" t="s">
        <v>107</v>
      </c>
      <c r="H851" s="554" t="s">
        <v>107</v>
      </c>
      <c r="I851" s="966">
        <v>34</v>
      </c>
      <c r="J851" s="745">
        <f t="shared" si="224"/>
        <v>8.4705882352941178</v>
      </c>
      <c r="K851" s="974">
        <v>0.72</v>
      </c>
      <c r="L851" s="679">
        <v>4</v>
      </c>
      <c r="M851" s="736">
        <f t="shared" si="225"/>
        <v>2.88</v>
      </c>
      <c r="N851" s="644" t="s">
        <v>165</v>
      </c>
      <c r="O851" s="839">
        <v>0.68</v>
      </c>
      <c r="P851" s="958">
        <v>43440</v>
      </c>
      <c r="Q851" s="958">
        <v>43467</v>
      </c>
      <c r="R851" s="736">
        <f t="shared" si="226"/>
        <v>5.8823529411764595</v>
      </c>
      <c r="S851" s="802">
        <f>IF(INDEX(Historical!$D$7:$D$1452,MATCH(B851,Historical!$B$7:$B$1452,0))=0,"n/a",(INDEX(Historical!$C$7:$C$1452,MATCH(B851,Historical!$B$7:$B$1452,0))/INDEX(Historical!$D$7:$D$1452,MATCH(B851,Historical!$B$7:$B$1452,0))-1)*100)</f>
        <v>8.7719298245614077</v>
      </c>
      <c r="T851" s="802">
        <f>IF(INDEX(Historical!$F$7:$F$1452,MATCH(B851,Historical!$B$7:$B$1452,0))=0,"n/a",((INDEX(Historical!$C$7:$C$1452,MATCH(B851,Historical!$B$7:$B$1452,0))/INDEX(Historical!$F$7:$F$1452,MATCH(B851,Historical!$B$7:$B$1452,0)))^(1/3)-1)*100)</f>
        <v>12.110512440831279</v>
      </c>
      <c r="U851" s="802">
        <f>IF(INDEX(Historical!$I$7:$I$1452,MATCH(B851,Historical!$B$7:$B$1452,0))=0,"n/a",((INDEX(Historical!$C$7:$C$1452,MATCH(B851,Historical!$B$7:$B$1452,0))/INDEX(Historical!$I$7:$I$1452,MATCH(B851,Historical!$B$7:$B$1452,0)))^(1/5)-1)*100)</f>
        <v>10.876113172684065</v>
      </c>
      <c r="V851" s="802">
        <f>IF(INDEX(Historical!$O$7:$O$1452,MATCH(B851,Historical!$B$7:$B$1452,0))=0,"n/a",((INDEX(Historical!$C$7:$C$1452,MATCH(B851,Historical!$B$7:$B$1452,0))/INDEX(Historical!$O$7:$O$1452,MATCH(B851,Historical!$B$7:$B$1452,0)))^(1/10)-1)*100)</f>
        <v>11.978892883451465</v>
      </c>
      <c r="W851" s="803">
        <f t="shared" si="227"/>
        <v>0.90793976359110262</v>
      </c>
      <c r="X851" s="804">
        <f t="shared" si="228"/>
        <v>0.98873756115309674</v>
      </c>
      <c r="Y851" s="967" t="s">
        <v>4040</v>
      </c>
      <c r="Z851" s="745">
        <f t="shared" si="229"/>
        <v>89.164086687306494</v>
      </c>
      <c r="AA851" s="678">
        <f t="shared" si="230"/>
        <v>10.526315789473685</v>
      </c>
      <c r="AB851" s="679">
        <v>12</v>
      </c>
      <c r="AC851" s="959">
        <v>3.23</v>
      </c>
      <c r="AD851" s="959" t="s">
        <v>138</v>
      </c>
      <c r="AE851" s="959">
        <v>2.33</v>
      </c>
      <c r="AF851" s="959">
        <v>1.73</v>
      </c>
      <c r="AG851" s="959">
        <v>15.2</v>
      </c>
      <c r="AH851" s="959">
        <v>0.4</v>
      </c>
      <c r="AI851" s="959" t="s">
        <v>138</v>
      </c>
      <c r="AJ851" s="959">
        <v>11</v>
      </c>
      <c r="AK851" s="959" t="s">
        <v>138</v>
      </c>
      <c r="AL851" s="969">
        <v>303.62</v>
      </c>
      <c r="AM851" s="964">
        <v>5</v>
      </c>
      <c r="AN851" s="959">
        <v>0</v>
      </c>
      <c r="AO851" s="845">
        <f t="shared" si="231"/>
        <v>8.8203856185044955</v>
      </c>
      <c r="AP851" s="846">
        <f t="shared" si="232"/>
        <v>19.34670140797818</v>
      </c>
      <c r="AQ851" s="680">
        <f t="shared" si="233"/>
        <v>-10.035744590076268</v>
      </c>
      <c r="AR851" s="745">
        <f>INDEX(Historical!$C$7:$C$1452,MATCH(B851,Historical!$B$7:$B$1452,0))*IF(AH851="n/a",1.03,IF(AH851&lt;0,1.01,IF(AH851&gt;10,1.1,(1+AH851/100))))</f>
        <v>2.4899200000000001</v>
      </c>
      <c r="AS851" s="678">
        <f t="shared" si="234"/>
        <v>2.5646176000000001</v>
      </c>
      <c r="AT851" s="678">
        <f t="shared" si="238"/>
        <v>2.6415561279999999</v>
      </c>
      <c r="AU851" s="678">
        <f t="shared" si="238"/>
        <v>2.7208028118400001</v>
      </c>
      <c r="AV851" s="678">
        <f t="shared" si="238"/>
        <v>2.8024268961951999</v>
      </c>
      <c r="AW851" s="745">
        <f t="shared" si="235"/>
        <v>13.2193234360352</v>
      </c>
      <c r="AX851" s="854">
        <f t="shared" si="236"/>
        <v>38.880363047162355</v>
      </c>
      <c r="AY851" s="1090">
        <v>1.38</v>
      </c>
      <c r="AZ851" s="964">
        <v>5.62</v>
      </c>
      <c r="BA851" s="964">
        <v>-51.92</v>
      </c>
      <c r="BB851" s="964">
        <v>-13.889999999999999</v>
      </c>
      <c r="BC851" s="964">
        <v>-35.28</v>
      </c>
      <c r="BD851" s="1006"/>
      <c r="BE851" s="701">
        <v>2003</v>
      </c>
      <c r="BF851" s="986" t="e">
        <f>#VALUE!</f>
        <v>#VALUE!</v>
      </c>
      <c r="BG851" s="972">
        <v>13</v>
      </c>
    </row>
    <row r="852" spans="1:59" s="566" customFormat="1" x14ac:dyDescent="0.2">
      <c r="A852" s="566" t="s">
        <v>394</v>
      </c>
      <c r="B852" s="651" t="s">
        <v>395</v>
      </c>
      <c r="C852" s="1080" t="s">
        <v>248</v>
      </c>
      <c r="D852" s="1080" t="s">
        <v>4447</v>
      </c>
      <c r="E852" s="835">
        <v>37</v>
      </c>
      <c r="F852" s="554">
        <v>71</v>
      </c>
      <c r="G852" s="554" t="s">
        <v>107</v>
      </c>
      <c r="H852" s="554" t="s">
        <v>107</v>
      </c>
      <c r="I852" s="959">
        <v>29.17</v>
      </c>
      <c r="J852" s="745">
        <f t="shared" si="224"/>
        <v>3.1539252656839221</v>
      </c>
      <c r="K852" s="968">
        <v>0.23</v>
      </c>
      <c r="L852" s="679">
        <v>4</v>
      </c>
      <c r="M852" s="736">
        <f t="shared" si="225"/>
        <v>0.92</v>
      </c>
      <c r="N852" s="644" t="s">
        <v>322</v>
      </c>
      <c r="O852" s="838">
        <v>0.22</v>
      </c>
      <c r="P852" s="958">
        <v>43244</v>
      </c>
      <c r="Q852" s="958">
        <v>43280</v>
      </c>
      <c r="R852" s="736">
        <f t="shared" si="226"/>
        <v>4.5454545454545494</v>
      </c>
      <c r="S852" s="802">
        <f>IF(INDEX(Historical!$D$7:$D$1452,MATCH(B852,Historical!$B$7:$B$1452,0))=0,"n/a",(INDEX(Historical!$C$7:$C$1452,MATCH(B852,Historical!$B$7:$B$1452,0))/INDEX(Historical!$D$7:$D$1452,MATCH(B852,Historical!$B$7:$B$1452,0))-1)*100)</f>
        <v>4.8192771084337505</v>
      </c>
      <c r="T852" s="802">
        <f>IF(INDEX(Historical!$F$7:$F$1452,MATCH(B852,Historical!$B$7:$B$1452,0))=0,"n/a",((INDEX(Historical!$C$7:$C$1452,MATCH(B852,Historical!$B$7:$B$1452,0))/INDEX(Historical!$F$7:$F$1452,MATCH(B852,Historical!$B$7:$B$1452,0)))^(1/3)-1)*100)</f>
        <v>5.0717574498580165</v>
      </c>
      <c r="U852" s="802">
        <f>IF(INDEX(Historical!$I$7:$I$1452,MATCH(B852,Historical!$B$7:$B$1452,0))=0,"n/a",((INDEX(Historical!$C$7:$C$1452,MATCH(B852,Historical!$B$7:$B$1452,0))/INDEX(Historical!$I$7:$I$1452,MATCH(B852,Historical!$B$7:$B$1452,0)))^(1/5)-1)*100)</f>
        <v>5.6805496536407318</v>
      </c>
      <c r="V852" s="802">
        <f>IF(INDEX(Historical!$O$7:$O$1452,MATCH(B852,Historical!$B$7:$B$1452,0))=0,"n/a",((INDEX(Historical!$C$7:$C$1452,MATCH(B852,Historical!$B$7:$B$1452,0))/INDEX(Historical!$O$7:$O$1452,MATCH(B852,Historical!$B$7:$B$1452,0)))^(1/10)-1)*100)</f>
        <v>8.0801468581459535</v>
      </c>
      <c r="W852" s="803">
        <f t="shared" si="227"/>
        <v>0.70302554562036434</v>
      </c>
      <c r="X852" s="804" t="str">
        <f t="shared" si="228"/>
        <v>n/a</v>
      </c>
      <c r="Y852" s="753"/>
      <c r="Z852" s="745">
        <f t="shared" si="229"/>
        <v>54.117647058823536</v>
      </c>
      <c r="AA852" s="678">
        <f t="shared" si="230"/>
        <v>17.158823529411766</v>
      </c>
      <c r="AB852" s="679">
        <v>12</v>
      </c>
      <c r="AC852" s="959">
        <v>1.7</v>
      </c>
      <c r="AD852" s="959" t="s">
        <v>138</v>
      </c>
      <c r="AE852" s="959">
        <v>1.07</v>
      </c>
      <c r="AF852" s="959">
        <v>1.46</v>
      </c>
      <c r="AG852" s="959">
        <v>9.5</v>
      </c>
      <c r="AH852" s="959">
        <v>-6.7</v>
      </c>
      <c r="AI852" s="959" t="s">
        <v>138</v>
      </c>
      <c r="AJ852" s="959">
        <v>-3.4000000000000004</v>
      </c>
      <c r="AK852" s="959" t="s">
        <v>138</v>
      </c>
      <c r="AL852" s="972">
        <v>309.49</v>
      </c>
      <c r="AM852" s="964">
        <v>5.8999999999999995</v>
      </c>
      <c r="AN852" s="959">
        <v>0.04</v>
      </c>
      <c r="AO852" s="845">
        <f t="shared" si="231"/>
        <v>-8.324348610087112</v>
      </c>
      <c r="AP852" s="846">
        <f t="shared" si="232"/>
        <v>8.8344749193246539</v>
      </c>
      <c r="AQ852" s="680">
        <f t="shared" si="233"/>
        <v>5.5185762538545902</v>
      </c>
      <c r="AR852" s="745">
        <f>INDEX(Historical!$C$7:$C$1452,MATCH(B852,Historical!$B$7:$B$1452,0))*IF(AH852="n/a",1.03,IF(AH852&lt;0,1.01,IF(AH852&gt;10,1.1,(1+AH852/100))))</f>
        <v>0.87870000000000004</v>
      </c>
      <c r="AS852" s="678">
        <f t="shared" si="234"/>
        <v>0.90506100000000012</v>
      </c>
      <c r="AT852" s="678">
        <f t="shared" si="238"/>
        <v>0.9322128300000001</v>
      </c>
      <c r="AU852" s="678">
        <f t="shared" si="238"/>
        <v>0.96017921490000013</v>
      </c>
      <c r="AV852" s="678">
        <f t="shared" si="238"/>
        <v>0.98898459134700012</v>
      </c>
      <c r="AW852" s="745">
        <f t="shared" si="235"/>
        <v>4.6651376362470005</v>
      </c>
      <c r="AX852" s="854">
        <f t="shared" si="236"/>
        <v>15.992929846578678</v>
      </c>
      <c r="AY852" s="1090">
        <v>0.6</v>
      </c>
      <c r="AZ852" s="964">
        <v>7.9200000000000008</v>
      </c>
      <c r="BA852" s="964">
        <v>-26.950000000000003</v>
      </c>
      <c r="BB852" s="964">
        <v>-8.2100000000000009</v>
      </c>
      <c r="BC852" s="964">
        <v>-15.310000000000002</v>
      </c>
      <c r="BD852" s="1006"/>
      <c r="BE852" s="701">
        <v>1982</v>
      </c>
      <c r="BF852" s="986" t="e">
        <f>#VALUE!</f>
        <v>#VALUE!</v>
      </c>
      <c r="BG852" s="972">
        <v>7.3999999999999995</v>
      </c>
    </row>
    <row r="853" spans="1:59" s="566" customFormat="1" x14ac:dyDescent="0.2">
      <c r="A853" s="566" t="s">
        <v>1818</v>
      </c>
      <c r="B853" s="651" t="s">
        <v>1819</v>
      </c>
      <c r="C853" s="1080" t="s">
        <v>4407</v>
      </c>
      <c r="D853" s="1080" t="s">
        <v>4408</v>
      </c>
      <c r="E853" s="835">
        <v>8</v>
      </c>
      <c r="F853" s="554">
        <v>532</v>
      </c>
      <c r="G853" s="554" t="s">
        <v>38</v>
      </c>
      <c r="H853" s="554" t="s">
        <v>116</v>
      </c>
      <c r="I853" s="966">
        <v>21.86</v>
      </c>
      <c r="J853" s="745">
        <f t="shared" si="224"/>
        <v>6.2214089661482168</v>
      </c>
      <c r="K853" s="968">
        <v>0.34</v>
      </c>
      <c r="L853" s="679">
        <v>4</v>
      </c>
      <c r="M853" s="736">
        <f t="shared" si="225"/>
        <v>1.36</v>
      </c>
      <c r="N853" s="644" t="s">
        <v>150</v>
      </c>
      <c r="O853" s="838">
        <v>0.32</v>
      </c>
      <c r="P853" s="958">
        <v>43356</v>
      </c>
      <c r="Q853" s="958">
        <v>43371</v>
      </c>
      <c r="R853" s="736">
        <f t="shared" si="226"/>
        <v>6.2500000000000053</v>
      </c>
      <c r="S853" s="802">
        <f>IF(INDEX(Historical!$D$7:$D$1452,MATCH(B853,Historical!$B$7:$B$1452,0))=0,"n/a",(INDEX(Historical!$C$7:$C$1452,MATCH(B853,Historical!$B$7:$B$1452,0))/INDEX(Historical!$D$7:$D$1452,MATCH(B853,Historical!$B$7:$B$1452,0))-1)*100)</f>
        <v>0.80645161290322509</v>
      </c>
      <c r="T853" s="802">
        <f>IF(INDEX(Historical!$F$7:$F$1452,MATCH(B853,Historical!$B$7:$B$1452,0))=0,"n/a",((INDEX(Historical!$C$7:$C$1452,MATCH(B853,Historical!$B$7:$B$1452,0))/INDEX(Historical!$F$7:$F$1452,MATCH(B853,Historical!$B$7:$B$1452,0)))^(1/3)-1)*100)</f>
        <v>7.0130183618327457</v>
      </c>
      <c r="U853" s="802">
        <f>IF(INDEX(Historical!$I$7:$I$1452,MATCH(B853,Historical!$B$7:$B$1452,0))=0,"n/a",((INDEX(Historical!$C$7:$C$1452,MATCH(B853,Historical!$B$7:$B$1452,0))/INDEX(Historical!$I$7:$I$1452,MATCH(B853,Historical!$B$7:$B$1452,0)))^(1/5)-1)*100)</f>
        <v>15.054514645762795</v>
      </c>
      <c r="V853" s="802">
        <f>IF(INDEX(Historical!$O$7:$O$1452,MATCH(B853,Historical!$B$7:$B$1452,0))=0,"n/a",((INDEX(Historical!$C$7:$C$1452,MATCH(B853,Historical!$B$7:$B$1452,0))/INDEX(Historical!$O$7:$O$1452,MATCH(B853,Historical!$B$7:$B$1452,0)))^(1/10)-1)*100)</f>
        <v>3.523254108310292</v>
      </c>
      <c r="W853" s="803">
        <f t="shared" si="227"/>
        <v>4.2729006148758168</v>
      </c>
      <c r="X853" s="804">
        <f t="shared" si="228"/>
        <v>1.9551317721769863</v>
      </c>
      <c r="Y853" s="759"/>
      <c r="Z853" s="745">
        <f t="shared" si="229"/>
        <v>88.8888888888889</v>
      </c>
      <c r="AA853" s="678">
        <f t="shared" si="230"/>
        <v>14.287581699346404</v>
      </c>
      <c r="AB853" s="679">
        <v>12</v>
      </c>
      <c r="AC853" s="959">
        <v>1.53</v>
      </c>
      <c r="AD853" s="959">
        <v>2.85</v>
      </c>
      <c r="AE853" s="959">
        <v>2.16</v>
      </c>
      <c r="AF853" s="959">
        <v>1.82</v>
      </c>
      <c r="AG853" s="959">
        <v>12.3</v>
      </c>
      <c r="AH853" s="959">
        <v>54</v>
      </c>
      <c r="AI853" s="959">
        <v>-7.3400000000000007</v>
      </c>
      <c r="AJ853" s="959">
        <v>7.7</v>
      </c>
      <c r="AK853" s="959">
        <v>5</v>
      </c>
      <c r="AL853" s="969">
        <v>16520</v>
      </c>
      <c r="AM853" s="964">
        <v>0.22999999999999998</v>
      </c>
      <c r="AN853" s="959">
        <v>0.71</v>
      </c>
      <c r="AO853" s="845">
        <f t="shared" si="231"/>
        <v>6.9883419125646071</v>
      </c>
      <c r="AP853" s="846">
        <f t="shared" si="232"/>
        <v>21.275923611911011</v>
      </c>
      <c r="AQ853" s="680">
        <f t="shared" si="233"/>
        <v>7.5037956804016037</v>
      </c>
      <c r="AR853" s="745">
        <f>INDEX(Historical!$C$7:$C$1452,MATCH(B853,Historical!$B$7:$B$1452,0))*IF(AH853="n/a",1.03,IF(AH853&lt;0,1.01,IF(AH853&gt;10,1.1,(1+AH853/100))))</f>
        <v>1.375</v>
      </c>
      <c r="AS853" s="678">
        <f t="shared" si="234"/>
        <v>1.3887499999999999</v>
      </c>
      <c r="AT853" s="678">
        <f t="shared" si="238"/>
        <v>1.4581875</v>
      </c>
      <c r="AU853" s="678">
        <f t="shared" si="238"/>
        <v>1.531096875</v>
      </c>
      <c r="AV853" s="678">
        <f t="shared" si="238"/>
        <v>1.6076517187500001</v>
      </c>
      <c r="AW853" s="745">
        <f t="shared" si="235"/>
        <v>7.3606860937500009</v>
      </c>
      <c r="AX853" s="854">
        <f t="shared" si="236"/>
        <v>33.671940044602017</v>
      </c>
      <c r="AY853" s="1090">
        <v>1.46</v>
      </c>
      <c r="AZ853" s="964">
        <v>6.5299999999999994</v>
      </c>
      <c r="BA853" s="964">
        <v>-43.059999999999995</v>
      </c>
      <c r="BB853" s="964">
        <v>-15.7</v>
      </c>
      <c r="BC853" s="964">
        <v>-33.450000000000003</v>
      </c>
      <c r="BD853" s="1006"/>
      <c r="BE853" s="701">
        <v>2011</v>
      </c>
      <c r="BF853" s="986" t="e">
        <f>#VALUE!</f>
        <v>#VALUE!</v>
      </c>
      <c r="BG853" s="972">
        <v>6.2</v>
      </c>
    </row>
    <row r="854" spans="1:59" s="566" customFormat="1" x14ac:dyDescent="0.2">
      <c r="A854" s="566" t="s">
        <v>1820</v>
      </c>
      <c r="B854" s="651" t="s">
        <v>1821</v>
      </c>
      <c r="C854" s="1080" t="s">
        <v>248</v>
      </c>
      <c r="D854" s="1080" t="s">
        <v>4439</v>
      </c>
      <c r="E854" s="835">
        <v>8</v>
      </c>
      <c r="F854" s="554">
        <v>502</v>
      </c>
      <c r="G854" s="554" t="s">
        <v>116</v>
      </c>
      <c r="H854" s="554" t="s">
        <v>116</v>
      </c>
      <c r="I854" s="966">
        <v>106.87</v>
      </c>
      <c r="J854" s="745">
        <f t="shared" si="224"/>
        <v>4.3042949377748663</v>
      </c>
      <c r="K854" s="968">
        <v>1.1499999999999999</v>
      </c>
      <c r="L854" s="679">
        <v>4</v>
      </c>
      <c r="M854" s="736">
        <f t="shared" si="225"/>
        <v>4.5999999999999996</v>
      </c>
      <c r="N854" s="644" t="s">
        <v>150</v>
      </c>
      <c r="O854" s="838">
        <v>1.1000000000000001</v>
      </c>
      <c r="P854" s="958">
        <v>43237</v>
      </c>
      <c r="Q854" s="958">
        <v>43266</v>
      </c>
      <c r="R854" s="736">
        <f t="shared" si="226"/>
        <v>4.545454545454529</v>
      </c>
      <c r="S854" s="802">
        <f>IF(INDEX(Historical!$D$7:$D$1452,MATCH(B854,Historical!$B$7:$B$1452,0))=0,"n/a",(INDEX(Historical!$C$7:$C$1452,MATCH(B854,Historical!$B$7:$B$1452,0))/INDEX(Historical!$D$7:$D$1452,MATCH(B854,Historical!$B$7:$B$1452,0))-1)*100)</f>
        <v>10.256410256410287</v>
      </c>
      <c r="T854" s="802">
        <f>IF(INDEX(Historical!$F$7:$F$1452,MATCH(B854,Historical!$B$7:$B$1452,0))=0,"n/a",((INDEX(Historical!$C$7:$C$1452,MATCH(B854,Historical!$B$7:$B$1452,0))/INDEX(Historical!$F$7:$F$1452,MATCH(B854,Historical!$B$7:$B$1452,0)))^(1/3)-1)*100)</f>
        <v>14.360716812714225</v>
      </c>
      <c r="U854" s="802">
        <f>IF(INDEX(Historical!$I$7:$I$1452,MATCH(B854,Historical!$B$7:$B$1452,0))=0,"n/a",((INDEX(Historical!$C$7:$C$1452,MATCH(B854,Historical!$B$7:$B$1452,0))/INDEX(Historical!$I$7:$I$1452,MATCH(B854,Historical!$B$7:$B$1452,0)))^(1/5)-1)*100)</f>
        <v>16.543402167042554</v>
      </c>
      <c r="V854" s="802">
        <f>IF(INDEX(Historical!$O$7:$O$1452,MATCH(B854,Historical!$B$7:$B$1452,0))=0,"n/a",((INDEX(Historical!$C$7:$C$1452,MATCH(B854,Historical!$B$7:$B$1452,0))/INDEX(Historical!$O$7:$O$1452,MATCH(B854,Historical!$B$7:$B$1452,0)))^(1/10)-1)*100)</f>
        <v>9.5958226385217227</v>
      </c>
      <c r="W854" s="803">
        <f t="shared" si="227"/>
        <v>1.7240212528137282</v>
      </c>
      <c r="X854" s="804">
        <f t="shared" si="228"/>
        <v>1.0742468939638021</v>
      </c>
      <c r="Y854" s="759"/>
      <c r="Z854" s="745" t="str">
        <f t="shared" si="229"/>
        <v>n/a</v>
      </c>
      <c r="AA854" s="678" t="str">
        <f t="shared" si="230"/>
        <v>n/a</v>
      </c>
      <c r="AB854" s="679">
        <v>12</v>
      </c>
      <c r="AC854" s="959">
        <v>-2.86</v>
      </c>
      <c r="AD854" s="959" t="s">
        <v>138</v>
      </c>
      <c r="AE854" s="959">
        <v>0.33</v>
      </c>
      <c r="AF854" s="959">
        <v>2.92</v>
      </c>
      <c r="AG854" s="959">
        <v>-18.8</v>
      </c>
      <c r="AH854" s="959">
        <v>-10</v>
      </c>
      <c r="AI854" s="959">
        <v>8.7999999999999989</v>
      </c>
      <c r="AJ854" s="959">
        <v>15.4</v>
      </c>
      <c r="AK854" s="959">
        <v>10.23</v>
      </c>
      <c r="AL854" s="969">
        <v>7030</v>
      </c>
      <c r="AM854" s="964">
        <v>0.4</v>
      </c>
      <c r="AN854" s="959">
        <v>3.04</v>
      </c>
      <c r="AO854" s="845" t="str">
        <f t="shared" si="231"/>
        <v>n/a</v>
      </c>
      <c r="AP854" s="846">
        <f t="shared" si="232"/>
        <v>20.847697104817421</v>
      </c>
      <c r="AQ854" s="680" t="str">
        <f t="shared" si="233"/>
        <v>n/a</v>
      </c>
      <c r="AR854" s="745">
        <f>INDEX(Historical!$C$7:$C$1452,MATCH(B854,Historical!$B$7:$B$1452,0))*IF(AH854="n/a",1.03,IF(AH854&lt;0,1.01,IF(AH854&gt;10,1.1,(1+AH854/100))))</f>
        <v>4.3430000000000009</v>
      </c>
      <c r="AS854" s="678">
        <f t="shared" si="234"/>
        <v>4.7251840000000014</v>
      </c>
      <c r="AT854" s="678">
        <f t="shared" si="238"/>
        <v>5.1977024000000016</v>
      </c>
      <c r="AU854" s="678">
        <f t="shared" si="238"/>
        <v>5.7174726400000022</v>
      </c>
      <c r="AV854" s="678">
        <f t="shared" si="238"/>
        <v>6.289219904000003</v>
      </c>
      <c r="AW854" s="745">
        <f t="shared" si="235"/>
        <v>26.272578944000006</v>
      </c>
      <c r="AX854" s="854">
        <f t="shared" si="236"/>
        <v>24.583680119771689</v>
      </c>
      <c r="AY854" s="1090">
        <v>1.46</v>
      </c>
      <c r="AZ854" s="964">
        <v>7.5200000000000005</v>
      </c>
      <c r="BA854" s="964">
        <v>-42.99</v>
      </c>
      <c r="BB854" s="964">
        <v>-6.58</v>
      </c>
      <c r="BC854" s="964">
        <v>-20.330000000000002</v>
      </c>
      <c r="BD854" s="1006"/>
      <c r="BE854" s="701">
        <v>2011</v>
      </c>
      <c r="BF854" s="986" t="e">
        <f>#VALUE!</f>
        <v>#VALUE!</v>
      </c>
      <c r="BG854" s="972">
        <v>-3.2</v>
      </c>
    </row>
    <row r="855" spans="1:59" s="566" customFormat="1" x14ac:dyDescent="0.2">
      <c r="A855" s="566" t="s">
        <v>1822</v>
      </c>
      <c r="B855" s="651" t="s">
        <v>1823</v>
      </c>
      <c r="C855" s="1080" t="s">
        <v>109</v>
      </c>
      <c r="D855" s="1080" t="s">
        <v>4427</v>
      </c>
      <c r="E855" s="835">
        <v>8</v>
      </c>
      <c r="F855" s="554">
        <v>514</v>
      </c>
      <c r="G855" s="554" t="s">
        <v>107</v>
      </c>
      <c r="H855" s="554" t="s">
        <v>107</v>
      </c>
      <c r="I855" s="966">
        <v>33.25</v>
      </c>
      <c r="J855" s="745">
        <f t="shared" si="224"/>
        <v>0.96240601503759393</v>
      </c>
      <c r="K855" s="968">
        <v>0.32</v>
      </c>
      <c r="L855" s="679">
        <v>1</v>
      </c>
      <c r="M855" s="736">
        <f t="shared" si="225"/>
        <v>0.32</v>
      </c>
      <c r="N855" s="644" t="s">
        <v>1824</v>
      </c>
      <c r="O855" s="838">
        <v>0.31</v>
      </c>
      <c r="P855" s="958">
        <v>43311</v>
      </c>
      <c r="Q855" s="958">
        <v>43321</v>
      </c>
      <c r="R855" s="736">
        <f t="shared" si="226"/>
        <v>3.2258064516129057</v>
      </c>
      <c r="S855" s="802">
        <f>IF(INDEX(Historical!$D$7:$D$1452,MATCH(B855,Historical!$B$7:$B$1452,0))=0,"n/a",(INDEX(Historical!$C$7:$C$1452,MATCH(B855,Historical!$B$7:$B$1452,0))/INDEX(Historical!$D$7:$D$1452,MATCH(B855,Historical!$B$7:$B$1452,0))-1)*100)</f>
        <v>10.714285714285698</v>
      </c>
      <c r="T855" s="802">
        <f>IF(INDEX(Historical!$F$7:$F$1452,MATCH(B855,Historical!$B$7:$B$1452,0))=0,"n/a",((INDEX(Historical!$C$7:$C$1452,MATCH(B855,Historical!$B$7:$B$1452,0))/INDEX(Historical!$F$7:$F$1452,MATCH(B855,Historical!$B$7:$B$1452,0)))^(1/3)-1)*100)</f>
        <v>6.0383062071096782</v>
      </c>
      <c r="U855" s="802">
        <f>IF(INDEX(Historical!$I$7:$I$1452,MATCH(B855,Historical!$B$7:$B$1452,0))=0,"n/a",((INDEX(Historical!$C$7:$C$1452,MATCH(B855,Historical!$B$7:$B$1452,0))/INDEX(Historical!$I$7:$I$1452,MATCH(B855,Historical!$B$7:$B$1452,0)))^(1/5)-1)*100)</f>
        <v>9.1607069589288557</v>
      </c>
      <c r="V855" s="802" t="str">
        <f>IF(INDEX(Historical!$O$7:$O$1452,MATCH(B855,Historical!$B$7:$B$1452,0))=0,"n/a",((INDEX(Historical!$C$7:$C$1452,MATCH(B855,Historical!$B$7:$B$1452,0))/INDEX(Historical!$O$7:$O$1452,MATCH(B855,Historical!$B$7:$B$1452,0)))^(1/10)-1)*100)</f>
        <v>n/a</v>
      </c>
      <c r="W855" s="803" t="str">
        <f t="shared" si="227"/>
        <v>n/a</v>
      </c>
      <c r="X855" s="804" t="str">
        <f t="shared" si="228"/>
        <v>n/a</v>
      </c>
      <c r="Y855" s="967"/>
      <c r="Z855" s="745" t="str">
        <f t="shared" si="229"/>
        <v>n/a</v>
      </c>
      <c r="AA855" s="678" t="str">
        <f t="shared" si="230"/>
        <v>n/a</v>
      </c>
      <c r="AB855" s="679">
        <v>12</v>
      </c>
      <c r="AC855" s="959" t="s">
        <v>138</v>
      </c>
      <c r="AD855" s="959" t="s">
        <v>138</v>
      </c>
      <c r="AE855" s="959" t="s">
        <v>138</v>
      </c>
      <c r="AF855" s="959" t="s">
        <v>138</v>
      </c>
      <c r="AG855" s="959" t="s">
        <v>138</v>
      </c>
      <c r="AH855" s="959" t="s">
        <v>138</v>
      </c>
      <c r="AI855" s="959" t="s">
        <v>138</v>
      </c>
      <c r="AJ855" s="959" t="s">
        <v>138</v>
      </c>
      <c r="AK855" s="959" t="s">
        <v>138</v>
      </c>
      <c r="AL855" s="969" t="s">
        <v>138</v>
      </c>
      <c r="AM855" s="964" t="s">
        <v>138</v>
      </c>
      <c r="AN855" s="959" t="s">
        <v>138</v>
      </c>
      <c r="AO855" s="845" t="str">
        <f t="shared" si="231"/>
        <v>n/a</v>
      </c>
      <c r="AP855" s="846">
        <f t="shared" si="232"/>
        <v>10.12311297396645</v>
      </c>
      <c r="AQ855" s="680" t="str">
        <f t="shared" si="233"/>
        <v>n/a</v>
      </c>
      <c r="AR855" s="745">
        <f>INDEX(Historical!$C$7:$C$1452,MATCH(B855,Historical!$B$7:$B$1452,0))*IF(AH855="n/a",1.03,IF(AH855&lt;0,1.01,IF(AH855&gt;10,1.1,(1+AH855/100))))</f>
        <v>0.31930000000000003</v>
      </c>
      <c r="AS855" s="678">
        <f t="shared" si="234"/>
        <v>0.32887900000000003</v>
      </c>
      <c r="AT855" s="678">
        <f t="shared" si="238"/>
        <v>0.33874537000000005</v>
      </c>
      <c r="AU855" s="678">
        <f t="shared" si="238"/>
        <v>0.34890773110000006</v>
      </c>
      <c r="AV855" s="678">
        <f t="shared" si="238"/>
        <v>0.35937496303300009</v>
      </c>
      <c r="AW855" s="745">
        <f t="shared" si="235"/>
        <v>1.6952070641330004</v>
      </c>
      <c r="AX855" s="854">
        <f t="shared" si="236"/>
        <v>5.0983671101744372</v>
      </c>
      <c r="AY855" s="1090" t="s">
        <v>138</v>
      </c>
      <c r="AZ855" s="964" t="s">
        <v>138</v>
      </c>
      <c r="BA855" s="964" t="s">
        <v>138</v>
      </c>
      <c r="BB855" s="964" t="s">
        <v>138</v>
      </c>
      <c r="BC855" s="964" t="s">
        <v>138</v>
      </c>
      <c r="BD855" s="1006" t="s">
        <v>4351</v>
      </c>
      <c r="BE855" s="701">
        <v>2011</v>
      </c>
      <c r="BF855" s="986" t="e">
        <f>#VALUE!</f>
        <v>#VALUE!</v>
      </c>
      <c r="BG855" s="972" t="s">
        <v>138</v>
      </c>
    </row>
    <row r="856" spans="1:59" s="566" customFormat="1" x14ac:dyDescent="0.2">
      <c r="A856" s="566" t="s">
        <v>871</v>
      </c>
      <c r="B856" s="685" t="s">
        <v>872</v>
      </c>
      <c r="C856" s="1080" t="s">
        <v>248</v>
      </c>
      <c r="D856" s="1080" t="s">
        <v>4405</v>
      </c>
      <c r="E856" s="835">
        <v>13</v>
      </c>
      <c r="F856" s="554">
        <v>287</v>
      </c>
      <c r="G856" s="554" t="s">
        <v>107</v>
      </c>
      <c r="H856" s="554" t="s">
        <v>107</v>
      </c>
      <c r="I856" s="966">
        <v>50.45</v>
      </c>
      <c r="J856" s="745">
        <f t="shared" si="224"/>
        <v>3.4093161546085229</v>
      </c>
      <c r="K856" s="968">
        <v>0.43</v>
      </c>
      <c r="L856" s="679">
        <v>4</v>
      </c>
      <c r="M856" s="736">
        <f t="shared" si="225"/>
        <v>1.72</v>
      </c>
      <c r="N856" s="644" t="s">
        <v>1000</v>
      </c>
      <c r="O856" s="838">
        <v>0.39</v>
      </c>
      <c r="P856" s="958">
        <v>43216</v>
      </c>
      <c r="Q856" s="958">
        <v>43245</v>
      </c>
      <c r="R856" s="736">
        <f t="shared" si="226"/>
        <v>10.25641025641025</v>
      </c>
      <c r="S856" s="802">
        <f>IF(INDEX(Historical!$D$7:$D$1452,MATCH(B856,Historical!$B$7:$B$1452,0))=0,"n/a",(INDEX(Historical!$C$7:$C$1452,MATCH(B856,Historical!$B$7:$B$1452,0))/INDEX(Historical!$D$7:$D$1452,MATCH(B856,Historical!$B$7:$B$1452,0))-1)*100)</f>
        <v>5.4794520547945202</v>
      </c>
      <c r="T856" s="802">
        <f>IF(INDEX(Historical!$F$7:$F$1452,MATCH(B856,Historical!$B$7:$B$1452,0))=0,"n/a",((INDEX(Historical!$C$7:$C$1452,MATCH(B856,Historical!$B$7:$B$1452,0))/INDEX(Historical!$F$7:$F$1452,MATCH(B856,Historical!$B$7:$B$1452,0)))^(1/3)-1)*100)</f>
        <v>5.8097746663507976</v>
      </c>
      <c r="U856" s="802">
        <f>IF(INDEX(Historical!$I$7:$I$1452,MATCH(B856,Historical!$B$7:$B$1452,0))=0,"n/a",((INDEX(Historical!$C$7:$C$1452,MATCH(B856,Historical!$B$7:$B$1452,0))/INDEX(Historical!$I$7:$I$1452,MATCH(B856,Historical!$B$7:$B$1452,0)))^(1/5)-1)*100)</f>
        <v>11.842691472014465</v>
      </c>
      <c r="V856" s="802">
        <f>IF(INDEX(Historical!$O$7:$O$1452,MATCH(B856,Historical!$B$7:$B$1452,0))=0,"n/a",((INDEX(Historical!$C$7:$C$1452,MATCH(B856,Historical!$B$7:$B$1452,0))/INDEX(Historical!$O$7:$O$1452,MATCH(B856,Historical!$B$7:$B$1452,0)))^(1/10)-1)*100)</f>
        <v>13.218154382278314</v>
      </c>
      <c r="W856" s="803">
        <f t="shared" si="227"/>
        <v>0.89594137952360864</v>
      </c>
      <c r="X856" s="804">
        <f t="shared" si="228"/>
        <v>1.7943471927294643</v>
      </c>
      <c r="Y856" s="651"/>
      <c r="Z856" s="745">
        <f t="shared" si="229"/>
        <v>46.994535519125677</v>
      </c>
      <c r="AA856" s="678">
        <f t="shared" si="230"/>
        <v>13.78415300546448</v>
      </c>
      <c r="AB856" s="679">
        <v>1</v>
      </c>
      <c r="AC856" s="959">
        <v>3.66</v>
      </c>
      <c r="AD856" s="959">
        <v>1.82</v>
      </c>
      <c r="AE856" s="959">
        <v>0.76</v>
      </c>
      <c r="AF856" s="959">
        <v>3.72</v>
      </c>
      <c r="AG856" s="959">
        <v>24</v>
      </c>
      <c r="AH856" s="959">
        <v>2.5</v>
      </c>
      <c r="AI856" s="959">
        <v>2.82</v>
      </c>
      <c r="AJ856" s="959">
        <v>6.6000000000000005</v>
      </c>
      <c r="AK856" s="959">
        <v>7.580000000000001</v>
      </c>
      <c r="AL856" s="969">
        <v>4170</v>
      </c>
      <c r="AM856" s="964">
        <v>0.1</v>
      </c>
      <c r="AN856" s="959">
        <v>0.33</v>
      </c>
      <c r="AO856" s="845">
        <f t="shared" si="231"/>
        <v>1.4678546211585068</v>
      </c>
      <c r="AP856" s="846">
        <f t="shared" si="232"/>
        <v>15.252007626622987</v>
      </c>
      <c r="AQ856" s="680">
        <f t="shared" si="233"/>
        <v>50.96290814534963</v>
      </c>
      <c r="AR856" s="745">
        <f>INDEX(Historical!$C$7:$C$1452,MATCH(B856,Historical!$B$7:$B$1452,0))*IF(AH856="n/a",1.03,IF(AH856&lt;0,1.01,IF(AH856&gt;10,1.1,(1+AH856/100))))</f>
        <v>1.5784999999999998</v>
      </c>
      <c r="AS856" s="678">
        <f t="shared" si="234"/>
        <v>1.6230136999999998</v>
      </c>
      <c r="AT856" s="678">
        <f t="shared" si="238"/>
        <v>1.7460381384599999</v>
      </c>
      <c r="AU856" s="678">
        <f t="shared" si="238"/>
        <v>1.878387829355268</v>
      </c>
      <c r="AV856" s="678">
        <f t="shared" si="238"/>
        <v>2.0207696268203974</v>
      </c>
      <c r="AW856" s="745">
        <f t="shared" si="235"/>
        <v>8.846709294635664</v>
      </c>
      <c r="AX856" s="854">
        <f t="shared" si="236"/>
        <v>17.535598205422527</v>
      </c>
      <c r="AY856" s="1090">
        <v>1</v>
      </c>
      <c r="AZ856" s="964">
        <v>12.1</v>
      </c>
      <c r="BA856" s="964">
        <v>-31.819999999999997</v>
      </c>
      <c r="BB856" s="964">
        <v>-10.100000000000001</v>
      </c>
      <c r="BC856" s="964">
        <v>-12.659999999999998</v>
      </c>
      <c r="BD856" s="1006"/>
      <c r="BE856" s="701">
        <v>2006</v>
      </c>
      <c r="BF856" s="986" t="e">
        <f>#VALUE!</f>
        <v>#VALUE!</v>
      </c>
      <c r="BG856" s="972">
        <v>10.199999999999999</v>
      </c>
    </row>
    <row r="857" spans="1:59" s="566" customFormat="1" x14ac:dyDescent="0.2">
      <c r="A857" s="971" t="s">
        <v>1825</v>
      </c>
      <c r="B857" s="685" t="s">
        <v>1826</v>
      </c>
      <c r="C857" s="1080" t="s">
        <v>109</v>
      </c>
      <c r="D857" s="1080" t="s">
        <v>119</v>
      </c>
      <c r="E857" s="835">
        <v>7</v>
      </c>
      <c r="F857" s="554">
        <v>595</v>
      </c>
      <c r="G857" s="554" t="s">
        <v>107</v>
      </c>
      <c r="H857" s="554" t="s">
        <v>107</v>
      </c>
      <c r="I857" s="966">
        <v>151.86000000000001</v>
      </c>
      <c r="J857" s="745">
        <f t="shared" si="224"/>
        <v>1.580403002765705</v>
      </c>
      <c r="K857" s="968">
        <v>0.6</v>
      </c>
      <c r="L857" s="679">
        <v>4</v>
      </c>
      <c r="M857" s="736">
        <f t="shared" si="225"/>
        <v>2.4</v>
      </c>
      <c r="N857" s="644" t="s">
        <v>221</v>
      </c>
      <c r="O857" s="838">
        <v>0.53</v>
      </c>
      <c r="P857" s="958">
        <v>43187</v>
      </c>
      <c r="Q857" s="958">
        <v>43206</v>
      </c>
      <c r="R857" s="736">
        <f t="shared" si="226"/>
        <v>13.20754716981131</v>
      </c>
      <c r="S857" s="802">
        <f>IF(INDEX(Historical!$D$7:$D$1452,MATCH(B857,Historical!$B$7:$B$1452,0))=0,"n/a",(INDEX(Historical!$C$7:$C$1452,MATCH(B857,Historical!$B$7:$B$1452,0))/INDEX(Historical!$D$7:$D$1452,MATCH(B857,Historical!$B$7:$B$1452,0))-1)*100)</f>
        <v>18.285714285714306</v>
      </c>
      <c r="T857" s="802">
        <f>IF(INDEX(Historical!$F$7:$F$1452,MATCH(B857,Historical!$B$7:$B$1452,0))=0,"n/a",((INDEX(Historical!$C$7:$C$1452,MATCH(B857,Historical!$B$7:$B$1452,0))/INDEX(Historical!$F$7:$F$1452,MATCH(B857,Historical!$B$7:$B$1452,0)))^(1/3)-1)*100)</f>
        <v>20.604296406694367</v>
      </c>
      <c r="U857" s="802">
        <f>IF(INDEX(Historical!$I$7:$I$1452,MATCH(B857,Historical!$B$7:$B$1452,0))=0,"n/a",((INDEX(Historical!$C$7:$C$1452,MATCH(B857,Historical!$B$7:$B$1452,0))/INDEX(Historical!$I$7:$I$1452,MATCH(B857,Historical!$B$7:$B$1452,0)))^(1/5)-1)*100)</f>
        <v>14.108320575862198</v>
      </c>
      <c r="V857" s="802">
        <f>IF(INDEX(Historical!$O$7:$O$1452,MATCH(B857,Historical!$B$7:$B$1452,0))=0,"n/a",((INDEX(Historical!$C$7:$C$1452,MATCH(B857,Historical!$B$7:$B$1452,0))/INDEX(Historical!$O$7:$O$1452,MATCH(B857,Historical!$B$7:$B$1452,0)))^(1/10)-1)*100)</f>
        <v>7.7093516022004094</v>
      </c>
      <c r="W857" s="803">
        <f t="shared" si="227"/>
        <v>1.8300268691643782</v>
      </c>
      <c r="X857" s="804">
        <f t="shared" si="228"/>
        <v>0.64421555140923281</v>
      </c>
      <c r="Y857" s="967" t="s">
        <v>813</v>
      </c>
      <c r="Z857" s="745">
        <f t="shared" si="229"/>
        <v>50.526315789473685</v>
      </c>
      <c r="AA857" s="678">
        <f t="shared" si="230"/>
        <v>31.970526315789478</v>
      </c>
      <c r="AB857" s="679">
        <v>12</v>
      </c>
      <c r="AC857" s="959">
        <v>4.75</v>
      </c>
      <c r="AD857" s="959">
        <v>2.39</v>
      </c>
      <c r="AE857" s="959">
        <v>2.41</v>
      </c>
      <c r="AF857" s="959">
        <v>1.98</v>
      </c>
      <c r="AG857" s="959">
        <v>5.5</v>
      </c>
      <c r="AH857" s="959">
        <v>54.1</v>
      </c>
      <c r="AI857" s="959">
        <v>11.85</v>
      </c>
      <c r="AJ857" s="959">
        <v>21.9</v>
      </c>
      <c r="AK857" s="959">
        <v>13.389999999999999</v>
      </c>
      <c r="AL857" s="969">
        <v>19790</v>
      </c>
      <c r="AM857" s="964">
        <v>0.2</v>
      </c>
      <c r="AN857" s="959">
        <v>0.47</v>
      </c>
      <c r="AO857" s="845">
        <f t="shared" si="231"/>
        <v>-16.281802737161577</v>
      </c>
      <c r="AP857" s="846">
        <f t="shared" si="232"/>
        <v>15.688723578627902</v>
      </c>
      <c r="AQ857" s="680">
        <f t="shared" si="233"/>
        <v>67.732117252167129</v>
      </c>
      <c r="AR857" s="745">
        <f>INDEX(Historical!$C$7:$C$1452,MATCH(B857,Historical!$B$7:$B$1452,0))*IF(AH857="n/a",1.03,IF(AH857&lt;0,1.01,IF(AH857&gt;10,1.1,(1+AH857/100))))</f>
        <v>2.2770000000000006</v>
      </c>
      <c r="AS857" s="678">
        <f t="shared" si="234"/>
        <v>2.504700000000001</v>
      </c>
      <c r="AT857" s="678">
        <f t="shared" si="238"/>
        <v>2.7551700000000015</v>
      </c>
      <c r="AU857" s="678">
        <f t="shared" si="238"/>
        <v>3.0306870000000017</v>
      </c>
      <c r="AV857" s="678">
        <f t="shared" si="238"/>
        <v>3.333755700000002</v>
      </c>
      <c r="AW857" s="745">
        <f t="shared" si="235"/>
        <v>13.901312700000005</v>
      </c>
      <c r="AX857" s="854">
        <f t="shared" si="236"/>
        <v>9.1540318056104333</v>
      </c>
      <c r="AY857" s="1090">
        <v>0.76</v>
      </c>
      <c r="AZ857" s="964">
        <v>12.91</v>
      </c>
      <c r="BA857" s="964">
        <v>-7.9600000000000009</v>
      </c>
      <c r="BB857" s="964">
        <v>0.04</v>
      </c>
      <c r="BC857" s="964">
        <v>0.37</v>
      </c>
      <c r="BD857" s="1006"/>
      <c r="BE857" s="701">
        <v>2012</v>
      </c>
      <c r="BF857" s="986" t="e">
        <f>#VALUE!</f>
        <v>#VALUE!</v>
      </c>
      <c r="BG857" s="972">
        <v>1.7000000000000002</v>
      </c>
    </row>
    <row r="858" spans="1:59" s="566" customFormat="1" x14ac:dyDescent="0.2">
      <c r="A858" s="667" t="s">
        <v>1827</v>
      </c>
      <c r="B858" s="685" t="s">
        <v>1828</v>
      </c>
      <c r="C858" s="1080" t="s">
        <v>248</v>
      </c>
      <c r="D858" s="1080" t="s">
        <v>4405</v>
      </c>
      <c r="E858" s="835">
        <v>9</v>
      </c>
      <c r="F858" s="554">
        <v>371</v>
      </c>
      <c r="G858" s="554" t="s">
        <v>107</v>
      </c>
      <c r="H858" s="554" t="s">
        <v>107</v>
      </c>
      <c r="I858" s="966">
        <v>159</v>
      </c>
      <c r="J858" s="745">
        <f t="shared" si="224"/>
        <v>0.37735849056603776</v>
      </c>
      <c r="K858" s="968">
        <v>0.15</v>
      </c>
      <c r="L858" s="679">
        <v>4</v>
      </c>
      <c r="M858" s="736">
        <f t="shared" si="225"/>
        <v>0.6</v>
      </c>
      <c r="N858" s="644" t="s">
        <v>120</v>
      </c>
      <c r="O858" s="838">
        <v>0.11</v>
      </c>
      <c r="P858" s="958">
        <v>43228</v>
      </c>
      <c r="Q858" s="958">
        <v>43252</v>
      </c>
      <c r="R858" s="736">
        <f t="shared" si="226"/>
        <v>36.36363636363636</v>
      </c>
      <c r="S858" s="802">
        <f>IF(INDEX(Historical!$D$7:$D$1452,MATCH(B858,Historical!$B$7:$B$1452,0))=0,"n/a",(INDEX(Historical!$C$7:$C$1452,MATCH(B858,Historical!$B$7:$B$1452,0))/INDEX(Historical!$D$7:$D$1452,MATCH(B858,Historical!$B$7:$B$1452,0))-1)*100)</f>
        <v>16.216216216216228</v>
      </c>
      <c r="T858" s="802">
        <f>IF(INDEX(Historical!$F$7:$F$1452,MATCH(B858,Historical!$B$7:$B$1452,0))=0,"n/a",((INDEX(Historical!$C$7:$C$1452,MATCH(B858,Historical!$B$7:$B$1452,0))/INDEX(Historical!$F$7:$F$1452,MATCH(B858,Historical!$B$7:$B$1452,0)))^(1/3)-1)*100)</f>
        <v>23.191347739112</v>
      </c>
      <c r="U858" s="802">
        <f>IF(INDEX(Historical!$I$7:$I$1452,MATCH(B858,Historical!$B$7:$B$1452,0))=0,"n/a",((INDEX(Historical!$C$7:$C$1452,MATCH(B858,Historical!$B$7:$B$1452,0))/INDEX(Historical!$I$7:$I$1452,MATCH(B858,Historical!$B$7:$B$1452,0)))^(1/5)-1)*100)</f>
        <v>23.445550092271294</v>
      </c>
      <c r="V858" s="802" t="str">
        <f>IF(INDEX(Historical!$O$7:$O$1452,MATCH(B858,Historical!$B$7:$B$1452,0))=0,"n/a",((INDEX(Historical!$C$7:$C$1452,MATCH(B858,Historical!$B$7:$B$1452,0))/INDEX(Historical!$O$7:$O$1452,MATCH(B858,Historical!$B$7:$B$1452,0)))^(1/10)-1)*100)</f>
        <v>n/a</v>
      </c>
      <c r="W858" s="803" t="str">
        <f t="shared" si="227"/>
        <v>n/a</v>
      </c>
      <c r="X858" s="804">
        <f t="shared" si="228"/>
        <v>1.4123825356789934</v>
      </c>
      <c r="Y858" s="651"/>
      <c r="Z858" s="745">
        <f t="shared" si="229"/>
        <v>8.6705202312138727</v>
      </c>
      <c r="AA858" s="678">
        <f t="shared" si="230"/>
        <v>22.976878612716764</v>
      </c>
      <c r="AB858" s="679">
        <v>12</v>
      </c>
      <c r="AC858" s="959">
        <v>6.92</v>
      </c>
      <c r="AD858" s="959" t="s">
        <v>138</v>
      </c>
      <c r="AE858" s="959">
        <v>8.56</v>
      </c>
      <c r="AF858" s="961" t="s">
        <v>138</v>
      </c>
      <c r="AG858" s="962">
        <v>-124.50000000000001</v>
      </c>
      <c r="AH858" s="959">
        <v>3.5999999999999996</v>
      </c>
      <c r="AI858" s="959" t="s">
        <v>138</v>
      </c>
      <c r="AJ858" s="959">
        <v>16.600000000000001</v>
      </c>
      <c r="AK858" s="959" t="s">
        <v>138</v>
      </c>
      <c r="AL858" s="969">
        <v>626.46</v>
      </c>
      <c r="AM858" s="964">
        <v>16.7</v>
      </c>
      <c r="AN858" s="959" t="s">
        <v>138</v>
      </c>
      <c r="AO858" s="845">
        <f t="shared" si="231"/>
        <v>0.84602997012056846</v>
      </c>
      <c r="AP858" s="846">
        <f t="shared" si="232"/>
        <v>23.822908582837332</v>
      </c>
      <c r="AQ858" s="680" t="str">
        <f t="shared" si="233"/>
        <v>n/a</v>
      </c>
      <c r="AR858" s="745">
        <f>INDEX(Historical!$C$7:$C$1452,MATCH(B858,Historical!$B$7:$B$1452,0))*IF(AH858="n/a",1.03,IF(AH858&lt;0,1.01,IF(AH858&gt;10,1.1,(1+AH858/100))))</f>
        <v>0.44548000000000004</v>
      </c>
      <c r="AS858" s="678">
        <f t="shared" si="234"/>
        <v>0.45884440000000004</v>
      </c>
      <c r="AT858" s="678">
        <f t="shared" si="238"/>
        <v>0.47260973200000006</v>
      </c>
      <c r="AU858" s="678">
        <f t="shared" si="238"/>
        <v>0.48678802396000009</v>
      </c>
      <c r="AV858" s="678">
        <f t="shared" si="238"/>
        <v>0.50139166467880014</v>
      </c>
      <c r="AW858" s="745">
        <f t="shared" si="235"/>
        <v>2.3651138206388005</v>
      </c>
      <c r="AX858" s="854">
        <f t="shared" si="236"/>
        <v>1.4874929689552203</v>
      </c>
      <c r="AY858" s="1090">
        <v>0.35</v>
      </c>
      <c r="AZ858" s="964">
        <v>28.59</v>
      </c>
      <c r="BA858" s="964">
        <v>-15.02</v>
      </c>
      <c r="BB858" s="964">
        <v>4.58</v>
      </c>
      <c r="BC858" s="964">
        <v>8.57</v>
      </c>
      <c r="BD858" s="1006"/>
      <c r="BE858" s="701">
        <v>2010</v>
      </c>
      <c r="BF858" s="986" t="e">
        <f>#VALUE!</f>
        <v>#VALUE!</v>
      </c>
      <c r="BG858" s="972">
        <v>61.5</v>
      </c>
    </row>
    <row r="859" spans="1:59" s="566" customFormat="1" x14ac:dyDescent="0.2">
      <c r="A859" s="645" t="s">
        <v>3977</v>
      </c>
      <c r="B859" s="651" t="s">
        <v>3978</v>
      </c>
      <c r="C859" s="1080" t="s">
        <v>109</v>
      </c>
      <c r="D859" s="1080" t="s">
        <v>4427</v>
      </c>
      <c r="E859" s="835">
        <v>5</v>
      </c>
      <c r="F859" s="554">
        <v>781</v>
      </c>
      <c r="G859" s="554" t="s">
        <v>107</v>
      </c>
      <c r="H859" s="554" t="s">
        <v>107</v>
      </c>
      <c r="I859" s="966">
        <v>66.489999999999995</v>
      </c>
      <c r="J859" s="745">
        <f t="shared" si="224"/>
        <v>1.1430290269213417</v>
      </c>
      <c r="K859" s="968">
        <v>0.19</v>
      </c>
      <c r="L859" s="679">
        <v>4</v>
      </c>
      <c r="M859" s="736">
        <f t="shared" si="225"/>
        <v>0.76</v>
      </c>
      <c r="N859" s="644" t="s">
        <v>446</v>
      </c>
      <c r="O859" s="838">
        <v>0.14000000000000001</v>
      </c>
      <c r="P859" s="695">
        <v>43138</v>
      </c>
      <c r="Q859" s="695">
        <v>43153</v>
      </c>
      <c r="R859" s="736">
        <f t="shared" si="226"/>
        <v>35.714285714285701</v>
      </c>
      <c r="S859" s="802">
        <f>IF(INDEX(Historical!$D$7:$D$1452,MATCH(B859,Historical!$B$7:$B$1452,0))=0,"n/a",(INDEX(Historical!$C$7:$C$1452,MATCH(B859,Historical!$B$7:$B$1452,0))/INDEX(Historical!$D$7:$D$1452,MATCH(B859,Historical!$B$7:$B$1452,0))-1)*100)</f>
        <v>16.666666666666675</v>
      </c>
      <c r="T859" s="802">
        <f>IF(INDEX(Historical!$F$7:$F$1452,MATCH(B859,Historical!$B$7:$B$1452,0))=0,"n/a",((INDEX(Historical!$C$7:$C$1452,MATCH(B859,Historical!$B$7:$B$1452,0))/INDEX(Historical!$F$7:$F$1452,MATCH(B859,Historical!$B$7:$B$1452,0)))^(1/3)-1)*100)</f>
        <v>11.868894208139679</v>
      </c>
      <c r="U859" s="802">
        <f>IF(INDEX(Historical!$I$7:$I$1452,MATCH(B859,Historical!$B$7:$B$1452,0))=0,"n/a",((INDEX(Historical!$C$7:$C$1452,MATCH(B859,Historical!$B$7:$B$1452,0))/INDEX(Historical!$I$7:$I$1452,MATCH(B859,Historical!$B$7:$B$1452,0)))^(1/5)-1)*100)</f>
        <v>25.48248317757842</v>
      </c>
      <c r="V859" s="802">
        <f>IF(INDEX(Historical!$O$7:$O$1452,MATCH(B859,Historical!$B$7:$B$1452,0))=0,"n/a",((INDEX(Historical!$C$7:$C$1452,MATCH(B859,Historical!$B$7:$B$1452,0))/INDEX(Historical!$O$7:$O$1452,MATCH(B859,Historical!$B$7:$B$1452,0)))^(1/10)-1)*100)</f>
        <v>5.7557050338252314</v>
      </c>
      <c r="W859" s="803">
        <f t="shared" si="227"/>
        <v>4.4273434840427894</v>
      </c>
      <c r="X859" s="804">
        <f t="shared" si="228"/>
        <v>1.9601910136598784</v>
      </c>
      <c r="Y859" s="759"/>
      <c r="Z859" s="745">
        <f t="shared" si="229"/>
        <v>13.669064748201439</v>
      </c>
      <c r="AA859" s="678">
        <f t="shared" si="230"/>
        <v>11.958633093525179</v>
      </c>
      <c r="AB859" s="679">
        <v>12</v>
      </c>
      <c r="AC859" s="959">
        <v>5.56</v>
      </c>
      <c r="AD859" s="959">
        <v>1.2</v>
      </c>
      <c r="AE859" s="959">
        <v>3.5</v>
      </c>
      <c r="AF859" s="959">
        <v>1.23</v>
      </c>
      <c r="AG859" s="959">
        <v>11</v>
      </c>
      <c r="AH859" s="959">
        <v>16.600000000000001</v>
      </c>
      <c r="AI859" s="959">
        <v>8.4699999999999989</v>
      </c>
      <c r="AJ859" s="959">
        <v>13</v>
      </c>
      <c r="AK859" s="959">
        <v>10</v>
      </c>
      <c r="AL859" s="969">
        <v>3860</v>
      </c>
      <c r="AM859" s="964">
        <v>1</v>
      </c>
      <c r="AN859" s="959">
        <v>0.13</v>
      </c>
      <c r="AO859" s="845">
        <f t="shared" si="231"/>
        <v>14.66687911097458</v>
      </c>
      <c r="AP859" s="846">
        <f t="shared" si="232"/>
        <v>26.62551220449976</v>
      </c>
      <c r="AQ859" s="680">
        <f t="shared" si="233"/>
        <v>-19.145896262916263</v>
      </c>
      <c r="AR859" s="745">
        <f>INDEX(Historical!$C$7:$C$1452,MATCH(B859,Historical!$B$7:$B$1452,0))*IF(AH859="n/a",1.03,IF(AH859&lt;0,1.01,IF(AH859&gt;10,1.1,(1+AH859/100))))</f>
        <v>0.6160000000000001</v>
      </c>
      <c r="AS859" s="678">
        <f t="shared" si="234"/>
        <v>0.66817520000000008</v>
      </c>
      <c r="AT859" s="678">
        <f t="shared" si="238"/>
        <v>0.73499272000000015</v>
      </c>
      <c r="AU859" s="678">
        <f t="shared" si="238"/>
        <v>0.80849199200000021</v>
      </c>
      <c r="AV859" s="678">
        <f t="shared" si="238"/>
        <v>0.88934119120000032</v>
      </c>
      <c r="AW859" s="745">
        <f t="shared" si="235"/>
        <v>3.7170011032000008</v>
      </c>
      <c r="AX859" s="854">
        <f t="shared" si="236"/>
        <v>5.5903159921792769</v>
      </c>
      <c r="AY859" s="1090">
        <v>0.98</v>
      </c>
      <c r="AZ859" s="964">
        <v>8.06</v>
      </c>
      <c r="BA859" s="964">
        <v>-33.479999999999997</v>
      </c>
      <c r="BB859" s="964">
        <v>-10.11</v>
      </c>
      <c r="BC859" s="964">
        <v>-22.49</v>
      </c>
      <c r="BD859" s="1006"/>
      <c r="BE859" s="701">
        <v>2014</v>
      </c>
      <c r="BF859" s="986" t="e">
        <f>#VALUE!</f>
        <v>#VALUE!</v>
      </c>
      <c r="BG859" s="972">
        <v>1.0999999999999999</v>
      </c>
    </row>
    <row r="860" spans="1:59" s="566" customFormat="1" x14ac:dyDescent="0.2">
      <c r="A860" s="667" t="s">
        <v>4098</v>
      </c>
      <c r="B860" s="651" t="s">
        <v>4097</v>
      </c>
      <c r="C860" s="1080" t="s">
        <v>109</v>
      </c>
      <c r="D860" s="1080" t="s">
        <v>4427</v>
      </c>
      <c r="E860" s="835">
        <v>5</v>
      </c>
      <c r="F860" s="554">
        <v>832</v>
      </c>
      <c r="G860" s="554" t="s">
        <v>107</v>
      </c>
      <c r="H860" s="554" t="s">
        <v>107</v>
      </c>
      <c r="I860" s="966">
        <v>28.85</v>
      </c>
      <c r="J860" s="745">
        <f t="shared" si="224"/>
        <v>3.3275563258232235</v>
      </c>
      <c r="K860" s="968">
        <v>0.24</v>
      </c>
      <c r="L860" s="679">
        <v>4</v>
      </c>
      <c r="M860" s="736">
        <f t="shared" si="225"/>
        <v>0.96</v>
      </c>
      <c r="N860" s="644" t="s">
        <v>438</v>
      </c>
      <c r="O860" s="838">
        <v>0.23</v>
      </c>
      <c r="P860" s="958">
        <v>43321</v>
      </c>
      <c r="Q860" s="958">
        <v>43336</v>
      </c>
      <c r="R860" s="736">
        <f t="shared" si="226"/>
        <v>4.3478260869565135</v>
      </c>
      <c r="S860" s="802">
        <f>IF(INDEX(Historical!$D$7:$D$1452,MATCH(B860,Historical!$B$7:$B$1452,0))=0,"n/a",(INDEX(Historical!$C$7:$C$1452,MATCH(B860,Historical!$B$7:$B$1452,0))/INDEX(Historical!$D$7:$D$1452,MATCH(B860,Historical!$B$7:$B$1452,0))-1)*100)</f>
        <v>2.4999999999999911</v>
      </c>
      <c r="T860" s="802">
        <f>IF(INDEX(Historical!$F$7:$F$1452,MATCH(B860,Historical!$B$7:$B$1452,0))=0,"n/a",((INDEX(Historical!$C$7:$C$1452,MATCH(B860,Historical!$B$7:$B$1452,0))/INDEX(Historical!$F$7:$F$1452,MATCH(B860,Historical!$B$7:$B$1452,0)))^(1/3)-1)*100)</f>
        <v>2.5652131008858436</v>
      </c>
      <c r="U860" s="802">
        <f>IF(INDEX(Historical!$I$7:$I$1452,MATCH(B860,Historical!$B$7:$B$1452,0))=0,"n/a",((INDEX(Historical!$C$7:$C$1452,MATCH(B860,Historical!$B$7:$B$1452,0))/INDEX(Historical!$I$7:$I$1452,MATCH(B860,Historical!$B$7:$B$1452,0)))^(1/5)-1)*100)</f>
        <v>4.5958637042693207</v>
      </c>
      <c r="V860" s="802">
        <f>IF(INDEX(Historical!$O$7:$O$1452,MATCH(B860,Historical!$B$7:$B$1452,0))=0,"n/a",((INDEX(Historical!$C$7:$C$1452,MATCH(B860,Historical!$B$7:$B$1452,0))/INDEX(Historical!$O$7:$O$1452,MATCH(B860,Historical!$B$7:$B$1452,0)))^(1/10)-1)*100)</f>
        <v>12.612703406527404</v>
      </c>
      <c r="W860" s="803">
        <f t="shared" si="227"/>
        <v>0.364383713478178</v>
      </c>
      <c r="X860" s="804" t="str">
        <f t="shared" si="228"/>
        <v>n/a</v>
      </c>
      <c r="Y860" s="967" t="s">
        <v>4072</v>
      </c>
      <c r="Z860" s="745" t="str">
        <f t="shared" si="229"/>
        <v>n/a</v>
      </c>
      <c r="AA860" s="678" t="str">
        <f t="shared" si="230"/>
        <v>n/a</v>
      </c>
      <c r="AB860" s="679">
        <v>12</v>
      </c>
      <c r="AC860" s="959" t="s">
        <v>138</v>
      </c>
      <c r="AD860" s="959" t="s">
        <v>138</v>
      </c>
      <c r="AE860" s="959" t="s">
        <v>138</v>
      </c>
      <c r="AF860" s="959" t="s">
        <v>138</v>
      </c>
      <c r="AG860" s="959" t="s">
        <v>138</v>
      </c>
      <c r="AH860" s="959" t="s">
        <v>138</v>
      </c>
      <c r="AI860" s="959" t="s">
        <v>138</v>
      </c>
      <c r="AJ860" s="959" t="s">
        <v>138</v>
      </c>
      <c r="AK860" s="959" t="s">
        <v>138</v>
      </c>
      <c r="AL860" s="969" t="s">
        <v>138</v>
      </c>
      <c r="AM860" s="964" t="s">
        <v>138</v>
      </c>
      <c r="AN860" s="959" t="s">
        <v>138</v>
      </c>
      <c r="AO860" s="845" t="str">
        <f t="shared" si="231"/>
        <v>n/a</v>
      </c>
      <c r="AP860" s="846">
        <f t="shared" si="232"/>
        <v>7.9234200300925437</v>
      </c>
      <c r="AQ860" s="680" t="str">
        <f t="shared" si="233"/>
        <v>n/a</v>
      </c>
      <c r="AR860" s="745">
        <f>INDEX(Historical!$C$7:$C$1452,MATCH(B860,Historical!$B$7:$B$1452,0))*IF(AH860="n/a",1.03,IF(AH860&lt;0,1.01,IF(AH860&gt;10,1.1,(1+AH860/100))))</f>
        <v>0.84460000000000002</v>
      </c>
      <c r="AS860" s="678">
        <f t="shared" si="234"/>
        <v>0.86993799999999999</v>
      </c>
      <c r="AT860" s="678">
        <f t="shared" si="238"/>
        <v>0.89603613999999998</v>
      </c>
      <c r="AU860" s="678">
        <f t="shared" si="238"/>
        <v>0.9229172242</v>
      </c>
      <c r="AV860" s="678">
        <f t="shared" si="238"/>
        <v>0.950604740926</v>
      </c>
      <c r="AW860" s="745">
        <f t="shared" si="235"/>
        <v>4.4840961051260004</v>
      </c>
      <c r="AX860" s="854">
        <f t="shared" si="236"/>
        <v>15.542794125220105</v>
      </c>
      <c r="AY860" s="1090" t="s">
        <v>138</v>
      </c>
      <c r="AZ860" s="964" t="s">
        <v>138</v>
      </c>
      <c r="BA860" s="964" t="s">
        <v>138</v>
      </c>
      <c r="BB860" s="964" t="s">
        <v>138</v>
      </c>
      <c r="BC860" s="964" t="s">
        <v>138</v>
      </c>
      <c r="BD860" s="1006" t="s">
        <v>4351</v>
      </c>
      <c r="BE860" s="701">
        <v>2014</v>
      </c>
      <c r="BF860" s="986" t="e">
        <f>#VALUE!</f>
        <v>#VALUE!</v>
      </c>
      <c r="BG860" s="972" t="s">
        <v>138</v>
      </c>
    </row>
    <row r="861" spans="1:59" s="566" customFormat="1" x14ac:dyDescent="0.2">
      <c r="A861" s="667" t="s">
        <v>1829</v>
      </c>
      <c r="B861" s="651" t="s">
        <v>1830</v>
      </c>
      <c r="C861" s="1080" t="s">
        <v>124</v>
      </c>
      <c r="D861" s="1080" t="s">
        <v>4444</v>
      </c>
      <c r="E861" s="835">
        <v>8</v>
      </c>
      <c r="F861" s="554">
        <v>531</v>
      </c>
      <c r="G861" s="554" t="s">
        <v>38</v>
      </c>
      <c r="H861" s="554" t="s">
        <v>38</v>
      </c>
      <c r="I861" s="966">
        <v>34.840000000000003</v>
      </c>
      <c r="J861" s="745">
        <f t="shared" si="224"/>
        <v>2.6406429391504016</v>
      </c>
      <c r="K861" s="968">
        <v>0.23</v>
      </c>
      <c r="L861" s="679">
        <v>4</v>
      </c>
      <c r="M861" s="736">
        <f t="shared" si="225"/>
        <v>0.92</v>
      </c>
      <c r="N861" s="644" t="s">
        <v>153</v>
      </c>
      <c r="O861" s="838">
        <v>0.21</v>
      </c>
      <c r="P861" s="958">
        <v>43356</v>
      </c>
      <c r="Q861" s="958">
        <v>43371</v>
      </c>
      <c r="R861" s="736">
        <f t="shared" si="226"/>
        <v>9.5238095238095326</v>
      </c>
      <c r="S861" s="802">
        <f>IF(INDEX(Historical!$D$7:$D$1452,MATCH(B861,Historical!$B$7:$B$1452,0))=0,"n/a",(INDEX(Historical!$C$7:$C$1452,MATCH(B861,Historical!$B$7:$B$1452,0))/INDEX(Historical!$D$7:$D$1452,MATCH(B861,Historical!$B$7:$B$1452,0))-1)*100)</f>
        <v>5.1282051282051322</v>
      </c>
      <c r="T861" s="802">
        <f>IF(INDEX(Historical!$F$7:$F$1452,MATCH(B861,Historical!$B$7:$B$1452,0))=0,"n/a",((INDEX(Historical!$C$7:$C$1452,MATCH(B861,Historical!$B$7:$B$1452,0))/INDEX(Historical!$F$7:$F$1452,MATCH(B861,Historical!$B$7:$B$1452,0)))^(1/3)-1)*100)</f>
        <v>7.5036737139838161</v>
      </c>
      <c r="U861" s="802">
        <f>IF(INDEX(Historical!$I$7:$I$1452,MATCH(B861,Historical!$B$7:$B$1452,0))=0,"n/a",((INDEX(Historical!$C$7:$C$1452,MATCH(B861,Historical!$B$7:$B$1452,0))/INDEX(Historical!$I$7:$I$1452,MATCH(B861,Historical!$B$7:$B$1452,0)))^(1/5)-1)*100)</f>
        <v>10.399922776586902</v>
      </c>
      <c r="V861" s="802">
        <f>IF(INDEX(Historical!$O$7:$O$1452,MATCH(B861,Historical!$B$7:$B$1452,0))=0,"n/a",((INDEX(Historical!$C$7:$C$1452,MATCH(B861,Historical!$B$7:$B$1452,0))/INDEX(Historical!$O$7:$O$1452,MATCH(B861,Historical!$B$7:$B$1452,0)))^(1/10)-1)*100)</f>
        <v>1.8897493723776915</v>
      </c>
      <c r="W861" s="803">
        <f t="shared" si="227"/>
        <v>5.5033344255072674</v>
      </c>
      <c r="X861" s="804">
        <f t="shared" si="228"/>
        <v>1.7626987756926953</v>
      </c>
      <c r="Y861" s="759"/>
      <c r="Z861" s="745">
        <f t="shared" si="229"/>
        <v>34.074074074074076</v>
      </c>
      <c r="AA861" s="678">
        <f t="shared" si="230"/>
        <v>12.903703703703703</v>
      </c>
      <c r="AB861" s="679">
        <v>5</v>
      </c>
      <c r="AC861" s="959">
        <v>2.7</v>
      </c>
      <c r="AD861" s="959">
        <v>0.31</v>
      </c>
      <c r="AE861" s="959">
        <v>0.55000000000000004</v>
      </c>
      <c r="AF861" s="959">
        <v>2.2200000000000002</v>
      </c>
      <c r="AG861" s="959">
        <v>21</v>
      </c>
      <c r="AH861" s="959">
        <v>-19.2</v>
      </c>
      <c r="AI861" s="959">
        <v>12.5</v>
      </c>
      <c r="AJ861" s="959">
        <v>5.8999999999999995</v>
      </c>
      <c r="AK861" s="959">
        <v>41.5</v>
      </c>
      <c r="AL861" s="969">
        <v>2110</v>
      </c>
      <c r="AM861" s="964">
        <v>6.3</v>
      </c>
      <c r="AN861" s="959">
        <v>0.82</v>
      </c>
      <c r="AO861" s="845">
        <f t="shared" si="231"/>
        <v>0.13686201203359971</v>
      </c>
      <c r="AP861" s="846">
        <f t="shared" si="232"/>
        <v>13.040565715737303</v>
      </c>
      <c r="AQ861" s="680">
        <f t="shared" si="233"/>
        <v>12.834632631066146</v>
      </c>
      <c r="AR861" s="745">
        <f>INDEX(Historical!$C$7:$C$1452,MATCH(B861,Historical!$B$7:$B$1452,0))*IF(AH861="n/a",1.03,IF(AH861&lt;0,1.01,IF(AH861&gt;10,1.1,(1+AH861/100))))</f>
        <v>0.82820000000000005</v>
      </c>
      <c r="AS861" s="678">
        <f t="shared" si="234"/>
        <v>0.91102000000000016</v>
      </c>
      <c r="AT861" s="678">
        <f t="shared" si="238"/>
        <v>1.0021220000000002</v>
      </c>
      <c r="AU861" s="678">
        <f t="shared" si="238"/>
        <v>1.1023342000000003</v>
      </c>
      <c r="AV861" s="678">
        <f t="shared" si="238"/>
        <v>1.2125676200000004</v>
      </c>
      <c r="AW861" s="745">
        <f t="shared" si="235"/>
        <v>5.0562438200000015</v>
      </c>
      <c r="AX861" s="854">
        <f t="shared" si="236"/>
        <v>14.512754936854193</v>
      </c>
      <c r="AY861" s="1090">
        <v>0.95</v>
      </c>
      <c r="AZ861" s="964">
        <v>10.879999999999999</v>
      </c>
      <c r="BA861" s="964">
        <v>-30.220000000000002</v>
      </c>
      <c r="BB861" s="964">
        <v>-12.7</v>
      </c>
      <c r="BC861" s="964">
        <v>-20.68</v>
      </c>
      <c r="BD861" s="739"/>
      <c r="BE861" s="701">
        <v>2011</v>
      </c>
      <c r="BF861" s="986" t="e">
        <f>#VALUE!</f>
        <v>#VALUE!</v>
      </c>
      <c r="BG861" s="972">
        <v>7.5</v>
      </c>
    </row>
    <row r="862" spans="1:59" s="566" customFormat="1" x14ac:dyDescent="0.2">
      <c r="A862" s="667" t="s">
        <v>1831</v>
      </c>
      <c r="B862" s="651" t="s">
        <v>4025</v>
      </c>
      <c r="C862" s="1080" t="s">
        <v>4431</v>
      </c>
      <c r="D862" s="1080" t="s">
        <v>526</v>
      </c>
      <c r="E862" s="835">
        <v>9</v>
      </c>
      <c r="F862" s="554">
        <v>380</v>
      </c>
      <c r="G862" s="554" t="s">
        <v>107</v>
      </c>
      <c r="H862" s="554" t="s">
        <v>107</v>
      </c>
      <c r="I862" s="966">
        <v>54.8</v>
      </c>
      <c r="J862" s="745">
        <f t="shared" si="224"/>
        <v>7.226277372262774</v>
      </c>
      <c r="K862" s="968">
        <v>1.98</v>
      </c>
      <c r="L862" s="679">
        <v>2</v>
      </c>
      <c r="M862" s="736">
        <f t="shared" si="225"/>
        <v>3.96</v>
      </c>
      <c r="N862" s="644" t="s">
        <v>1833</v>
      </c>
      <c r="O862" s="838">
        <v>1.9260999999999999</v>
      </c>
      <c r="P862" s="958">
        <v>43265</v>
      </c>
      <c r="Q862" s="958">
        <v>43290</v>
      </c>
      <c r="R862" s="736">
        <f t="shared" si="226"/>
        <v>2.7984009137635666</v>
      </c>
      <c r="S862" s="802">
        <f>IF(INDEX(Historical!$D$7:$D$1452,MATCH(B862,Historical!$B$7:$B$1452,0))=0,"n/a",(INDEX(Historical!$C$7:$C$1452,MATCH(B862,Historical!$B$7:$B$1452,0))/INDEX(Historical!$D$7:$D$1452,MATCH(B862,Historical!$B$7:$B$1452,0))-1)*100)</f>
        <v>5.1608334906376285</v>
      </c>
      <c r="T862" s="802">
        <f>IF(INDEX(Historical!$F$7:$F$1452,MATCH(B862,Historical!$B$7:$B$1452,0))=0,"n/a",((INDEX(Historical!$C$7:$C$1452,MATCH(B862,Historical!$B$7:$B$1452,0))/INDEX(Historical!$F$7:$F$1452,MATCH(B862,Historical!$B$7:$B$1452,0)))^(1/3)-1)*100)</f>
        <v>7.1483705234349104</v>
      </c>
      <c r="U862" s="802">
        <f>IF(INDEX(Historical!$I$7:$I$1452,MATCH(B862,Historical!$B$7:$B$1452,0))=0,"n/a",((INDEX(Historical!$C$7:$C$1452,MATCH(B862,Historical!$B$7:$B$1452,0))/INDEX(Historical!$I$7:$I$1452,MATCH(B862,Historical!$B$7:$B$1452,0)))^(1/5)-1)*100)</f>
        <v>12.096968876210855</v>
      </c>
      <c r="V862" s="802">
        <f>IF(INDEX(Historical!$O$7:$O$1452,MATCH(B862,Historical!$B$7:$B$1452,0))=0,"n/a",((INDEX(Historical!$C$7:$C$1452,MATCH(B862,Historical!$B$7:$B$1452,0))/INDEX(Historical!$O$7:$O$1452,MATCH(B862,Historical!$B$7:$B$1452,0)))^(1/10)-1)*100)</f>
        <v>11.515135389500951</v>
      </c>
      <c r="W862" s="803">
        <f t="shared" si="227"/>
        <v>1.0505277156567692</v>
      </c>
      <c r="X862" s="804">
        <f t="shared" si="228"/>
        <v>0.80646459174739038</v>
      </c>
      <c r="Y862" s="651" t="s">
        <v>4241</v>
      </c>
      <c r="Z862" s="745">
        <f t="shared" si="229"/>
        <v>47.086801426872768</v>
      </c>
      <c r="AA862" s="678">
        <f t="shared" si="230"/>
        <v>6.516052318668252</v>
      </c>
      <c r="AB862" s="679">
        <v>12</v>
      </c>
      <c r="AC862" s="959">
        <v>8.41</v>
      </c>
      <c r="AD862" s="959">
        <v>7.24</v>
      </c>
      <c r="AE862" s="959">
        <v>0.72</v>
      </c>
      <c r="AF862" s="959">
        <v>1.08</v>
      </c>
      <c r="AG862" s="959" t="s">
        <v>138</v>
      </c>
      <c r="AH862" s="959">
        <v>16.900000000000002</v>
      </c>
      <c r="AI862" s="959">
        <v>-8.7800000000000011</v>
      </c>
      <c r="AJ862" s="959">
        <v>15</v>
      </c>
      <c r="AK862" s="959">
        <v>0.89999999999999991</v>
      </c>
      <c r="AL862" s="969">
        <v>14290</v>
      </c>
      <c r="AM862" s="964">
        <v>2.8000000000000003</v>
      </c>
      <c r="AN862" s="959" t="s">
        <v>138</v>
      </c>
      <c r="AO862" s="845">
        <f t="shared" si="231"/>
        <v>12.807193929805379</v>
      </c>
      <c r="AP862" s="846">
        <f t="shared" si="232"/>
        <v>19.32324624847363</v>
      </c>
      <c r="AQ862" s="680">
        <f t="shared" si="233"/>
        <v>-44.074110530446085</v>
      </c>
      <c r="AR862" s="745">
        <f>INDEX(Historical!$C$7:$C$1452,MATCH(B862,Historical!$B$7:$B$1452,0))*IF(AH862="n/a",1.03,IF(AH862&lt;0,1.01,IF(AH862&gt;10,1.1,(1+AH862/100))))</f>
        <v>3.9403595</v>
      </c>
      <c r="AS862" s="678">
        <f t="shared" si="234"/>
        <v>3.979763095</v>
      </c>
      <c r="AT862" s="678">
        <f t="shared" si="238"/>
        <v>4.0155809628549992</v>
      </c>
      <c r="AU862" s="678">
        <f t="shared" si="238"/>
        <v>4.0517211915206941</v>
      </c>
      <c r="AV862" s="678">
        <f t="shared" si="238"/>
        <v>4.0881866822443795</v>
      </c>
      <c r="AW862" s="745">
        <f t="shared" si="235"/>
        <v>20.075611431620075</v>
      </c>
      <c r="AX862" s="854">
        <f t="shared" si="236"/>
        <v>36.634327429963641</v>
      </c>
      <c r="AY862" s="1090">
        <v>1.02</v>
      </c>
      <c r="AZ862" s="964">
        <v>8.92</v>
      </c>
      <c r="BA862" s="964">
        <v>-47.07</v>
      </c>
      <c r="BB862" s="964">
        <v>-3.39</v>
      </c>
      <c r="BC862" s="964">
        <v>-25.95</v>
      </c>
      <c r="BD862" s="1006"/>
      <c r="BE862" s="701">
        <v>2010</v>
      </c>
      <c r="BF862" s="986" t="e">
        <f>#VALUE!</f>
        <v>#VALUE!</v>
      </c>
      <c r="BG862" s="972" t="s">
        <v>138</v>
      </c>
    </row>
    <row r="863" spans="1:59" s="566" customFormat="1" x14ac:dyDescent="0.2">
      <c r="A863" s="566" t="s">
        <v>3021</v>
      </c>
      <c r="B863" s="651" t="s">
        <v>3022</v>
      </c>
      <c r="C863" s="1080" t="s">
        <v>109</v>
      </c>
      <c r="D863" s="1080" t="s">
        <v>4419</v>
      </c>
      <c r="E863" s="835">
        <v>5</v>
      </c>
      <c r="F863" s="554">
        <v>812</v>
      </c>
      <c r="G863" s="554" t="s">
        <v>107</v>
      </c>
      <c r="H863" s="554" t="s">
        <v>107</v>
      </c>
      <c r="I863" s="966">
        <v>37.909999999999997</v>
      </c>
      <c r="J863" s="745">
        <f t="shared" si="224"/>
        <v>1.1606436296491691</v>
      </c>
      <c r="K863" s="968">
        <v>0.11</v>
      </c>
      <c r="L863" s="679">
        <v>4</v>
      </c>
      <c r="M863" s="736">
        <f t="shared" si="225"/>
        <v>0.44</v>
      </c>
      <c r="N863" s="644" t="s">
        <v>1000</v>
      </c>
      <c r="O863" s="838">
        <v>0.09</v>
      </c>
      <c r="P863" s="958">
        <v>43230</v>
      </c>
      <c r="Q863" s="958">
        <v>43245</v>
      </c>
      <c r="R863" s="736">
        <f t="shared" si="226"/>
        <v>22.222222222222225</v>
      </c>
      <c r="S863" s="802">
        <f>IF(INDEX(Historical!$D$7:$D$1452,MATCH(B863,Historical!$B$7:$B$1452,0))=0,"n/a",(INDEX(Historical!$C$7:$C$1452,MATCH(B863,Historical!$B$7:$B$1452,0))/INDEX(Historical!$D$7:$D$1452,MATCH(B863,Historical!$B$7:$B$1452,0))-1)*100)</f>
        <v>19.999999999999996</v>
      </c>
      <c r="T863" s="802">
        <f>IF(INDEX(Historical!$F$7:$F$1452,MATCH(B863,Historical!$B$7:$B$1452,0))=0,"n/a",((INDEX(Historical!$C$7:$C$1452,MATCH(B863,Historical!$B$7:$B$1452,0))/INDEX(Historical!$F$7:$F$1452,MATCH(B863,Historical!$B$7:$B$1452,0)))^(1/3)-1)*100)</f>
        <v>20.843727005349997</v>
      </c>
      <c r="U863" s="802">
        <f>IF(INDEX(Historical!$I$7:$I$1452,MATCH(B863,Historical!$B$7:$B$1452,0))=0,"n/a",((INDEX(Historical!$C$7:$C$1452,MATCH(B863,Historical!$B$7:$B$1452,0))/INDEX(Historical!$I$7:$I$1452,MATCH(B863,Historical!$B$7:$B$1452,0)))^(1/5)-1)*100)</f>
        <v>13.396657763302722</v>
      </c>
      <c r="V863" s="802">
        <f>IF(INDEX(Historical!$O$7:$O$1452,MATCH(B863,Historical!$B$7:$B$1452,0))=0,"n/a",((INDEX(Historical!$C$7:$C$1452,MATCH(B863,Historical!$B$7:$B$1452,0))/INDEX(Historical!$O$7:$O$1452,MATCH(B863,Historical!$B$7:$B$1452,0)))^(1/10)-1)*100)</f>
        <v>9.0048674839850804</v>
      </c>
      <c r="W863" s="803">
        <f t="shared" si="227"/>
        <v>1.4877129271617073</v>
      </c>
      <c r="X863" s="804">
        <f t="shared" si="228"/>
        <v>1.0548549419923403</v>
      </c>
      <c r="Y863" s="759"/>
      <c r="Z863" s="745">
        <f t="shared" si="229"/>
        <v>13.056379821958455</v>
      </c>
      <c r="AA863" s="678">
        <f t="shared" si="230"/>
        <v>11.249258160237387</v>
      </c>
      <c r="AB863" s="679">
        <v>12</v>
      </c>
      <c r="AC863" s="959">
        <v>3.37</v>
      </c>
      <c r="AD863" s="959">
        <v>1.1299999999999999</v>
      </c>
      <c r="AE863" s="959">
        <v>4.2699999999999996</v>
      </c>
      <c r="AF863" s="959">
        <v>1.51</v>
      </c>
      <c r="AG863" s="959">
        <v>12.5</v>
      </c>
      <c r="AH863" s="959">
        <v>-4.3999999999999995</v>
      </c>
      <c r="AI863" s="959">
        <v>3.2199999999999998</v>
      </c>
      <c r="AJ863" s="959">
        <v>12.7</v>
      </c>
      <c r="AK863" s="959">
        <v>10</v>
      </c>
      <c r="AL863" s="969">
        <v>1200</v>
      </c>
      <c r="AM863" s="964">
        <v>1.3</v>
      </c>
      <c r="AN863" s="959">
        <v>0.26</v>
      </c>
      <c r="AO863" s="845">
        <f t="shared" si="231"/>
        <v>3.3080432327145033</v>
      </c>
      <c r="AP863" s="846">
        <f t="shared" si="232"/>
        <v>14.55730139295189</v>
      </c>
      <c r="AQ863" s="680">
        <f t="shared" si="233"/>
        <v>-13.112128906891463</v>
      </c>
      <c r="AR863" s="745">
        <f>INDEX(Historical!$C$7:$C$1452,MATCH(B863,Historical!$B$7:$B$1452,0))*IF(AH863="n/a",1.03,IF(AH863&lt;0,1.01,IF(AH863&gt;10,1.1,(1+AH863/100))))</f>
        <v>0.30299999999999999</v>
      </c>
      <c r="AS863" s="678">
        <f t="shared" si="234"/>
        <v>0.3127566</v>
      </c>
      <c r="AT863" s="678">
        <f t="shared" si="238"/>
        <v>0.34403226000000003</v>
      </c>
      <c r="AU863" s="678">
        <f t="shared" si="238"/>
        <v>0.37843548600000004</v>
      </c>
      <c r="AV863" s="678">
        <f t="shared" si="238"/>
        <v>0.4162790346000001</v>
      </c>
      <c r="AW863" s="745">
        <f t="shared" si="235"/>
        <v>1.7545033806000001</v>
      </c>
      <c r="AX863" s="854">
        <f t="shared" si="236"/>
        <v>4.6280753906620955</v>
      </c>
      <c r="AY863" s="1090">
        <v>1.0900000000000001</v>
      </c>
      <c r="AZ863" s="964">
        <v>12.33</v>
      </c>
      <c r="BA863" s="964">
        <v>-34.300000000000004</v>
      </c>
      <c r="BB863" s="964">
        <v>-7.6700000000000008</v>
      </c>
      <c r="BC863" s="964">
        <v>-21.95</v>
      </c>
      <c r="BD863" s="1006"/>
      <c r="BE863" s="701">
        <v>2014</v>
      </c>
      <c r="BF863" s="986" t="e">
        <f>#VALUE!</f>
        <v>#VALUE!</v>
      </c>
      <c r="BG863" s="972">
        <v>1.3</v>
      </c>
    </row>
    <row r="864" spans="1:59" s="566" customFormat="1" x14ac:dyDescent="0.2">
      <c r="A864" s="667" t="s">
        <v>4341</v>
      </c>
      <c r="B864" s="651" t="s">
        <v>4340</v>
      </c>
      <c r="C864" s="1080" t="s">
        <v>248</v>
      </c>
      <c r="D864" s="1080" t="s">
        <v>4441</v>
      </c>
      <c r="E864" s="835">
        <v>9</v>
      </c>
      <c r="F864" s="554">
        <v>362</v>
      </c>
      <c r="G864" s="554" t="s">
        <v>107</v>
      </c>
      <c r="H864" s="554" t="s">
        <v>107</v>
      </c>
      <c r="I864" s="966">
        <v>35.840000000000003</v>
      </c>
      <c r="J864" s="745">
        <f t="shared" si="224"/>
        <v>4.5758928571428559</v>
      </c>
      <c r="K864" s="975">
        <v>0.41</v>
      </c>
      <c r="L864" s="679">
        <v>4</v>
      </c>
      <c r="M864" s="736">
        <f t="shared" si="225"/>
        <v>1.64</v>
      </c>
      <c r="N864" s="644" t="s">
        <v>322</v>
      </c>
      <c r="O864" s="842">
        <v>0.36</v>
      </c>
      <c r="P864" s="958">
        <v>43175</v>
      </c>
      <c r="Q864" s="958">
        <v>43189</v>
      </c>
      <c r="R864" s="736">
        <f t="shared" si="226"/>
        <v>13.888888888888888</v>
      </c>
      <c r="S864" s="802">
        <f>IF(INDEX(Historical!$D$7:$D$1452,MATCH(B864,Historical!$B$7:$B$1452,0))=0,"n/a",(INDEX(Historical!$C$7:$C$1452,MATCH(B864,Historical!$B$7:$B$1452,0))/INDEX(Historical!$D$7:$D$1452,MATCH(B864,Historical!$B$7:$B$1452,0))-1)*100)</f>
        <v>15.999999999999993</v>
      </c>
      <c r="T864" s="802">
        <f>IF(INDEX(Historical!$F$7:$F$1452,MATCH(B864,Historical!$B$7:$B$1452,0))=0,"n/a",((INDEX(Historical!$C$7:$C$1452,MATCH(B864,Historical!$B$7:$B$1452,0))/INDEX(Historical!$F$7:$F$1452,MATCH(B864,Historical!$B$7:$B$1452,0)))^(1/3)-1)*100)</f>
        <v>18.336844122387276</v>
      </c>
      <c r="U864" s="802">
        <f>IF(INDEX(Historical!$I$7:$I$1452,MATCH(B864,Historical!$B$7:$B$1452,0))=0,"n/a",((INDEX(Historical!$C$7:$C$1452,MATCH(B864,Historical!$B$7:$B$1452,0))/INDEX(Historical!$I$7:$I$1452,MATCH(B864,Historical!$B$7:$B$1452,0)))^(1/5)-1)*100)</f>
        <v>20.320611793864462</v>
      </c>
      <c r="V864" s="802">
        <f>IF(INDEX(Historical!$O$7:$O$1452,MATCH(B864,Historical!$B$7:$B$1452,0))=0,"n/a",((INDEX(Historical!$C$7:$C$1452,MATCH(B864,Historical!$B$7:$B$1452,0))/INDEX(Historical!$O$7:$O$1452,MATCH(B864,Historical!$B$7:$B$1452,0)))^(1/10)-1)*100)</f>
        <v>40.036033129139589</v>
      </c>
      <c r="W864" s="803">
        <f t="shared" si="227"/>
        <v>0.5075580722075691</v>
      </c>
      <c r="X864" s="804">
        <f t="shared" si="228"/>
        <v>2.8620579991358399</v>
      </c>
      <c r="Y864" s="771" t="s">
        <v>960</v>
      </c>
      <c r="Z864" s="745">
        <f t="shared" si="229"/>
        <v>115.49295774647888</v>
      </c>
      <c r="AA864" s="678">
        <f t="shared" si="230"/>
        <v>25.239436619718312</v>
      </c>
      <c r="AB864" s="679">
        <v>12</v>
      </c>
      <c r="AC864" s="959">
        <v>1.42</v>
      </c>
      <c r="AD864" s="959">
        <v>13.46</v>
      </c>
      <c r="AE864" s="959">
        <v>0.98</v>
      </c>
      <c r="AF864" s="959" t="s">
        <v>138</v>
      </c>
      <c r="AG864" s="961" t="s">
        <v>138</v>
      </c>
      <c r="AH864" s="959">
        <v>-21</v>
      </c>
      <c r="AI864" s="959">
        <v>11.75</v>
      </c>
      <c r="AJ864" s="959">
        <v>7.1</v>
      </c>
      <c r="AK864" s="959">
        <v>1.8800000000000001</v>
      </c>
      <c r="AL864" s="969">
        <v>3560</v>
      </c>
      <c r="AM864" s="964">
        <v>1.7000000000000002</v>
      </c>
      <c r="AN864" s="959" t="s">
        <v>138</v>
      </c>
      <c r="AO864" s="845">
        <f t="shared" si="231"/>
        <v>-0.34293196871099241</v>
      </c>
      <c r="AP864" s="846">
        <f t="shared" si="232"/>
        <v>24.896504651007319</v>
      </c>
      <c r="AQ864" s="680" t="str">
        <f t="shared" si="233"/>
        <v>n/a</v>
      </c>
      <c r="AR864" s="745">
        <f>INDEX(Historical!$C$7:$C$1452,MATCH(B864,Historical!$B$7:$B$1452,0))*IF(AH864="n/a",1.03,IF(AH864&lt;0,1.01,IF(AH864&gt;10,1.1,(1+AH864/100))))</f>
        <v>2.3431999999999999</v>
      </c>
      <c r="AS864" s="678">
        <f t="shared" si="234"/>
        <v>2.5775200000000003</v>
      </c>
      <c r="AT864" s="678">
        <f t="shared" si="238"/>
        <v>2.6259773760000003</v>
      </c>
      <c r="AU864" s="678">
        <f t="shared" si="238"/>
        <v>2.6753457506688001</v>
      </c>
      <c r="AV864" s="678">
        <f t="shared" si="238"/>
        <v>2.7256422507813731</v>
      </c>
      <c r="AW864" s="745">
        <f t="shared" si="235"/>
        <v>12.947685377450174</v>
      </c>
      <c r="AX864" s="854">
        <f t="shared" si="236"/>
        <v>36.126354289760528</v>
      </c>
      <c r="AY864" s="1090">
        <v>1.39</v>
      </c>
      <c r="AZ864" s="964">
        <v>6.83</v>
      </c>
      <c r="BA864" s="964">
        <v>-37.940000000000005</v>
      </c>
      <c r="BB864" s="964">
        <v>-7.9799999999999995</v>
      </c>
      <c r="BC864" s="964">
        <v>-19.809999999999999</v>
      </c>
      <c r="BD864" s="1006"/>
      <c r="BE864" s="701">
        <v>2010</v>
      </c>
      <c r="BF864" s="986" t="e">
        <f>#VALUE!</f>
        <v>#VALUE!</v>
      </c>
      <c r="BG864" s="972">
        <v>11.3</v>
      </c>
    </row>
    <row r="865" spans="1:59" s="566" customFormat="1" x14ac:dyDescent="0.2">
      <c r="A865" s="566" t="s">
        <v>873</v>
      </c>
      <c r="B865" s="651" t="s">
        <v>874</v>
      </c>
      <c r="C865" s="1080" t="s">
        <v>132</v>
      </c>
      <c r="D865" s="1080" t="s">
        <v>4417</v>
      </c>
      <c r="E865" s="835">
        <v>15</v>
      </c>
      <c r="F865" s="554">
        <v>239</v>
      </c>
      <c r="G865" s="554" t="s">
        <v>38</v>
      </c>
      <c r="H865" s="554" t="s">
        <v>116</v>
      </c>
      <c r="I865" s="966">
        <v>49.27</v>
      </c>
      <c r="J865" s="745">
        <f t="shared" si="224"/>
        <v>3.0850416074690479</v>
      </c>
      <c r="K865" s="968">
        <v>0.38</v>
      </c>
      <c r="L865" s="679">
        <v>4</v>
      </c>
      <c r="M865" s="736">
        <f t="shared" si="225"/>
        <v>1.52</v>
      </c>
      <c r="N865" s="644" t="s">
        <v>463</v>
      </c>
      <c r="O865" s="838">
        <v>0.36</v>
      </c>
      <c r="P865" s="958">
        <v>43173</v>
      </c>
      <c r="Q865" s="958">
        <v>43210</v>
      </c>
      <c r="R865" s="736">
        <f t="shared" si="226"/>
        <v>5.5555555555555607</v>
      </c>
      <c r="S865" s="802">
        <f>IF(INDEX(Historical!$D$7:$D$1452,MATCH(B865,Historical!$B$7:$B$1452,0))=0,"n/a",(INDEX(Historical!$C$7:$C$1452,MATCH(B865,Historical!$B$7:$B$1452,0))/INDEX(Historical!$D$7:$D$1452,MATCH(B865,Historical!$B$7:$B$1452,0))-1)*100)</f>
        <v>5.9701492537313383</v>
      </c>
      <c r="T865" s="802">
        <f>IF(INDEX(Historical!$F$7:$F$1452,MATCH(B865,Historical!$B$7:$B$1452,0))=0,"n/a",((INDEX(Historical!$C$7:$C$1452,MATCH(B865,Historical!$B$7:$B$1452,0))/INDEX(Historical!$F$7:$F$1452,MATCH(B865,Historical!$B$7:$B$1452,0)))^(1/3)-1)*100)</f>
        <v>6.3658248576630827</v>
      </c>
      <c r="U865" s="802">
        <f>IF(INDEX(Historical!$I$7:$I$1452,MATCH(B865,Historical!$B$7:$B$1452,0))=0,"n/a",((INDEX(Historical!$C$7:$C$1452,MATCH(B865,Historical!$B$7:$B$1452,0))/INDEX(Historical!$I$7:$I$1452,MATCH(B865,Historical!$B$7:$B$1452,0)))^(1/5)-1)*100)</f>
        <v>6.0221228731003551</v>
      </c>
      <c r="V865" s="802">
        <f>IF(INDEX(Historical!$O$7:$O$1452,MATCH(B865,Historical!$B$7:$B$1452,0))=0,"n/a",((INDEX(Historical!$C$7:$C$1452,MATCH(B865,Historical!$B$7:$B$1452,0))/INDEX(Historical!$O$7:$O$1452,MATCH(B865,Historical!$B$7:$B$1452,0)))^(1/10)-1)*100)</f>
        <v>4.6077778270527725</v>
      </c>
      <c r="W865" s="803">
        <f t="shared" si="227"/>
        <v>1.3069473180203712</v>
      </c>
      <c r="X865" s="804">
        <f t="shared" si="228"/>
        <v>1.3686642893409899</v>
      </c>
      <c r="Y865" s="651"/>
      <c r="Z865" s="745">
        <f t="shared" si="229"/>
        <v>86.36363636363636</v>
      </c>
      <c r="AA865" s="678">
        <f t="shared" si="230"/>
        <v>27.994318181818183</v>
      </c>
      <c r="AB865" s="679">
        <v>12</v>
      </c>
      <c r="AC865" s="959">
        <v>1.76</v>
      </c>
      <c r="AD865" s="959">
        <v>4.2300000000000004</v>
      </c>
      <c r="AE865" s="959">
        <v>2.3199999999999998</v>
      </c>
      <c r="AF865" s="959">
        <v>2.0699999999999998</v>
      </c>
      <c r="AG865" s="959">
        <v>10.6</v>
      </c>
      <c r="AH865" s="959">
        <v>4.3</v>
      </c>
      <c r="AI865" s="959">
        <v>5.6000000000000005</v>
      </c>
      <c r="AJ865" s="959">
        <v>4.3999999999999995</v>
      </c>
      <c r="AK865" s="959">
        <v>6.64</v>
      </c>
      <c r="AL865" s="969">
        <v>26520</v>
      </c>
      <c r="AM865" s="964">
        <v>0.22</v>
      </c>
      <c r="AN865" s="959">
        <v>1.36</v>
      </c>
      <c r="AO865" s="845">
        <f t="shared" si="231"/>
        <v>-18.887153701248781</v>
      </c>
      <c r="AP865" s="846">
        <f t="shared" si="232"/>
        <v>9.1071644805694021</v>
      </c>
      <c r="AQ865" s="680">
        <f t="shared" si="233"/>
        <v>60.482935937976691</v>
      </c>
      <c r="AR865" s="745">
        <f>INDEX(Historical!$C$7:$C$1452,MATCH(B865,Historical!$B$7:$B$1452,0))*IF(AH865="n/a",1.03,IF(AH865&lt;0,1.01,IF(AH865&gt;10,1.1,(1+AH865/100))))</f>
        <v>1.48106</v>
      </c>
      <c r="AS865" s="678">
        <f t="shared" si="234"/>
        <v>1.5639993600000002</v>
      </c>
      <c r="AT865" s="678">
        <f t="shared" si="238"/>
        <v>1.6678489175040001</v>
      </c>
      <c r="AU865" s="678">
        <f t="shared" si="238"/>
        <v>1.7785940856262656</v>
      </c>
      <c r="AV865" s="678">
        <f t="shared" si="238"/>
        <v>1.8966927329118497</v>
      </c>
      <c r="AW865" s="745">
        <f t="shared" si="235"/>
        <v>8.3881950960421161</v>
      </c>
      <c r="AX865" s="854">
        <f t="shared" si="236"/>
        <v>17.024954528195892</v>
      </c>
      <c r="AY865" s="1090">
        <v>0.1</v>
      </c>
      <c r="AZ865" s="964">
        <v>18.690000000000001</v>
      </c>
      <c r="BA865" s="964">
        <v>-8.94</v>
      </c>
      <c r="BB865" s="964">
        <v>-2.8000000000000003</v>
      </c>
      <c r="BC865" s="964">
        <v>4.3900000000000006</v>
      </c>
      <c r="BD865" s="1006"/>
      <c r="BE865" s="701">
        <v>2004</v>
      </c>
      <c r="BF865" s="986" t="e">
        <f>#VALUE!</f>
        <v>#VALUE!</v>
      </c>
      <c r="BG865" s="972">
        <v>2.8000000000000003</v>
      </c>
    </row>
    <row r="866" spans="1:59" s="566" customFormat="1" x14ac:dyDescent="0.2">
      <c r="A866" s="566" t="s">
        <v>875</v>
      </c>
      <c r="B866" s="651" t="s">
        <v>876</v>
      </c>
      <c r="C866" s="1080" t="s">
        <v>4277</v>
      </c>
      <c r="D866" s="1080" t="s">
        <v>4414</v>
      </c>
      <c r="E866" s="835">
        <v>16</v>
      </c>
      <c r="F866" s="554">
        <v>207</v>
      </c>
      <c r="G866" s="554" t="s">
        <v>107</v>
      </c>
      <c r="H866" s="554" t="s">
        <v>107</v>
      </c>
      <c r="I866" s="966">
        <v>85.17</v>
      </c>
      <c r="J866" s="745">
        <f t="shared" si="224"/>
        <v>1.6907361747094045</v>
      </c>
      <c r="K866" s="968">
        <v>0.36</v>
      </c>
      <c r="L866" s="679">
        <v>4</v>
      </c>
      <c r="M866" s="736">
        <f t="shared" si="225"/>
        <v>1.44</v>
      </c>
      <c r="N866" s="644" t="s">
        <v>426</v>
      </c>
      <c r="O866" s="838">
        <v>0.35</v>
      </c>
      <c r="P866" s="958">
        <v>43234</v>
      </c>
      <c r="Q866" s="958">
        <v>43255</v>
      </c>
      <c r="R866" s="736">
        <f t="shared" si="226"/>
        <v>2.8571428571428599</v>
      </c>
      <c r="S866" s="802">
        <f>IF(INDEX(Historical!$D$7:$D$1452,MATCH(B866,Historical!$B$7:$B$1452,0))=0,"n/a",(INDEX(Historical!$C$7:$C$1452,MATCH(B866,Historical!$B$7:$B$1452,0))/INDEX(Historical!$D$7:$D$1452,MATCH(B866,Historical!$B$7:$B$1452,0))-1)*100)</f>
        <v>6.153846153846132</v>
      </c>
      <c r="T866" s="802">
        <f>IF(INDEX(Historical!$F$7:$F$1452,MATCH(B866,Historical!$B$7:$B$1452,0))=0,"n/a",((INDEX(Historical!$C$7:$C$1452,MATCH(B866,Historical!$B$7:$B$1452,0))/INDEX(Historical!$F$7:$F$1452,MATCH(B866,Historical!$B$7:$B$1452,0)))^(1/3)-1)*100)</f>
        <v>8.5138345254405436</v>
      </c>
      <c r="U866" s="802">
        <f>IF(INDEX(Historical!$I$7:$I$1452,MATCH(B866,Historical!$B$7:$B$1452,0))=0,"n/a",((INDEX(Historical!$C$7:$C$1452,MATCH(B866,Historical!$B$7:$B$1452,0))/INDEX(Historical!$I$7:$I$1452,MATCH(B866,Historical!$B$7:$B$1452,0)))^(1/5)-1)*100)</f>
        <v>10.177276348465591</v>
      </c>
      <c r="V866" s="802">
        <f>IF(INDEX(Historical!$O$7:$O$1452,MATCH(B866,Historical!$B$7:$B$1452,0))=0,"n/a",((INDEX(Historical!$C$7:$C$1452,MATCH(B866,Historical!$B$7:$B$1452,0))/INDEX(Historical!$O$7:$O$1452,MATCH(B866,Historical!$B$7:$B$1452,0)))^(1/10)-1)*100)</f>
        <v>11.857898856409044</v>
      </c>
      <c r="W866" s="803">
        <f t="shared" si="227"/>
        <v>0.8582697889149985</v>
      </c>
      <c r="X866" s="804">
        <f t="shared" si="228"/>
        <v>1.0076511236104544</v>
      </c>
      <c r="Y866" s="651"/>
      <c r="Z866" s="745">
        <f t="shared" si="229"/>
        <v>45.141065830720997</v>
      </c>
      <c r="AA866" s="678">
        <f t="shared" si="230"/>
        <v>26.699059561128529</v>
      </c>
      <c r="AB866" s="679">
        <v>3</v>
      </c>
      <c r="AC866" s="959">
        <v>3.19</v>
      </c>
      <c r="AD866" s="959">
        <v>1.55</v>
      </c>
      <c r="AE866" s="959">
        <v>8.1</v>
      </c>
      <c r="AF866" s="959">
        <v>8.82</v>
      </c>
      <c r="AG866" s="959">
        <v>24.6</v>
      </c>
      <c r="AH866" s="959">
        <v>24.9</v>
      </c>
      <c r="AI866" s="959">
        <v>8.48</v>
      </c>
      <c r="AJ866" s="959">
        <v>10.100000000000001</v>
      </c>
      <c r="AK866" s="959">
        <v>17.21</v>
      </c>
      <c r="AL866" s="969">
        <v>22160</v>
      </c>
      <c r="AM866" s="964">
        <v>0.1</v>
      </c>
      <c r="AN866" s="959">
        <v>0.7</v>
      </c>
      <c r="AO866" s="845">
        <f t="shared" si="231"/>
        <v>-14.831047037953532</v>
      </c>
      <c r="AP866" s="846">
        <f t="shared" si="232"/>
        <v>11.868012523174997</v>
      </c>
      <c r="AQ866" s="680">
        <f t="shared" si="233"/>
        <v>223.5124626341678</v>
      </c>
      <c r="AR866" s="745">
        <f>INDEX(Historical!$C$7:$C$1452,MATCH(B866,Historical!$B$7:$B$1452,0))*IF(AH866="n/a",1.03,IF(AH866&lt;0,1.01,IF(AH866&gt;10,1.1,(1+AH866/100))))</f>
        <v>1.518</v>
      </c>
      <c r="AS866" s="678">
        <f t="shared" si="234"/>
        <v>1.6467263999999999</v>
      </c>
      <c r="AT866" s="678">
        <f t="shared" si="238"/>
        <v>1.81139904</v>
      </c>
      <c r="AU866" s="678">
        <f t="shared" si="238"/>
        <v>1.9925389440000001</v>
      </c>
      <c r="AV866" s="678">
        <f t="shared" si="238"/>
        <v>2.1917928384000001</v>
      </c>
      <c r="AW866" s="745">
        <f t="shared" si="235"/>
        <v>9.1604572223999998</v>
      </c>
      <c r="AX866" s="854">
        <f t="shared" si="236"/>
        <v>10.755497501937301</v>
      </c>
      <c r="AY866" s="1090">
        <v>0.9</v>
      </c>
      <c r="AZ866" s="964">
        <v>36.78</v>
      </c>
      <c r="BA866" s="964">
        <v>-10.52</v>
      </c>
      <c r="BB866" s="964">
        <v>0.33999999999999997</v>
      </c>
      <c r="BC866" s="964">
        <v>13.8</v>
      </c>
      <c r="BD866" s="1006"/>
      <c r="BE866" s="701">
        <v>2003</v>
      </c>
      <c r="BF866" s="986" t="e">
        <f>#VALUE!</f>
        <v>#VALUE!</v>
      </c>
      <c r="BG866" s="972">
        <v>11.4</v>
      </c>
    </row>
    <row r="867" spans="1:59" s="566" customFormat="1" x14ac:dyDescent="0.2">
      <c r="A867" s="667" t="s">
        <v>1837</v>
      </c>
      <c r="B867" s="651" t="s">
        <v>1838</v>
      </c>
      <c r="C867" s="1080" t="s">
        <v>113</v>
      </c>
      <c r="D867" s="1080" t="s">
        <v>214</v>
      </c>
      <c r="E867" s="835">
        <v>8</v>
      </c>
      <c r="F867" s="554">
        <v>450</v>
      </c>
      <c r="G867" s="554" t="s">
        <v>38</v>
      </c>
      <c r="H867" s="554" t="s">
        <v>38</v>
      </c>
      <c r="I867" s="966">
        <v>66.72</v>
      </c>
      <c r="J867" s="745">
        <f t="shared" si="224"/>
        <v>1.2589928057553956</v>
      </c>
      <c r="K867" s="968">
        <v>0.21</v>
      </c>
      <c r="L867" s="679">
        <v>4</v>
      </c>
      <c r="M867" s="736">
        <f t="shared" si="225"/>
        <v>0.84</v>
      </c>
      <c r="N867" s="644" t="s">
        <v>150</v>
      </c>
      <c r="O867" s="838">
        <v>0.18</v>
      </c>
      <c r="P867" s="695">
        <v>43145</v>
      </c>
      <c r="Q867" s="695">
        <v>43174</v>
      </c>
      <c r="R867" s="736">
        <f t="shared" si="226"/>
        <v>16.666666666666664</v>
      </c>
      <c r="S867" s="802">
        <f>IF(INDEX(Historical!$D$7:$D$1452,MATCH(B867,Historical!$B$7:$B$1452,0))=0,"n/a",(INDEX(Historical!$C$7:$C$1452,MATCH(B867,Historical!$B$7:$B$1452,0))/INDEX(Historical!$D$7:$D$1452,MATCH(B867,Historical!$B$7:$B$1452,0))-1)*100)</f>
        <v>16.204002582311162</v>
      </c>
      <c r="T867" s="802">
        <f>IF(INDEX(Historical!$F$7:$F$1452,MATCH(B867,Historical!$B$7:$B$1452,0))=0,"n/a",((INDEX(Historical!$C$7:$C$1452,MATCH(B867,Historical!$B$7:$B$1452,0))/INDEX(Historical!$F$7:$F$1452,MATCH(B867,Historical!$B$7:$B$1452,0)))^(1/3)-1)*100)</f>
        <v>12.035118663929122</v>
      </c>
      <c r="U867" s="802">
        <f>IF(INDEX(Historical!$I$7:$I$1452,MATCH(B867,Historical!$B$7:$B$1452,0))=0,"n/a",((INDEX(Historical!$C$7:$C$1452,MATCH(B867,Historical!$B$7:$B$1452,0))/INDEX(Historical!$I$7:$I$1452,MATCH(B867,Historical!$B$7:$B$1452,0)))^(1/5)-1)*100)</f>
        <v>12.251001967673748</v>
      </c>
      <c r="V867" s="802" t="str">
        <f>IF(INDEX(Historical!$O$7:$O$1452,MATCH(B867,Historical!$B$7:$B$1452,0))=0,"n/a",((INDEX(Historical!$C$7:$C$1452,MATCH(B867,Historical!$B$7:$B$1452,0))/INDEX(Historical!$O$7:$O$1452,MATCH(B867,Historical!$B$7:$B$1452,0)))^(1/10)-1)*100)</f>
        <v>n/a</v>
      </c>
      <c r="W867" s="803" t="str">
        <f t="shared" si="227"/>
        <v>n/a</v>
      </c>
      <c r="X867" s="804">
        <f t="shared" si="228"/>
        <v>2.2274549032134088</v>
      </c>
      <c r="Y867" s="769"/>
      <c r="Z867" s="745">
        <f t="shared" si="229"/>
        <v>34.567901234567898</v>
      </c>
      <c r="AA867" s="678">
        <f t="shared" si="230"/>
        <v>27.456790123456788</v>
      </c>
      <c r="AB867" s="679">
        <v>12</v>
      </c>
      <c r="AC867" s="959">
        <v>2.4300000000000002</v>
      </c>
      <c r="AD867" s="959">
        <v>1.44</v>
      </c>
      <c r="AE867" s="959">
        <v>2.4300000000000002</v>
      </c>
      <c r="AF867" s="959">
        <v>4.58</v>
      </c>
      <c r="AG867" s="959">
        <v>15.5</v>
      </c>
      <c r="AH867" s="959">
        <v>44.3</v>
      </c>
      <c r="AI867" s="959">
        <v>17.010000000000002</v>
      </c>
      <c r="AJ867" s="959">
        <v>5.5</v>
      </c>
      <c r="AK867" s="959">
        <v>19.03</v>
      </c>
      <c r="AL867" s="969">
        <v>12390</v>
      </c>
      <c r="AM867" s="964">
        <v>0.1</v>
      </c>
      <c r="AN867" s="959">
        <v>0.97</v>
      </c>
      <c r="AO867" s="845">
        <f t="shared" si="231"/>
        <v>-13.946795350027644</v>
      </c>
      <c r="AP867" s="846">
        <f t="shared" si="232"/>
        <v>13.509994773429144</v>
      </c>
      <c r="AQ867" s="680">
        <f t="shared" si="233"/>
        <v>136.41028250379756</v>
      </c>
      <c r="AR867" s="745">
        <f>INDEX(Historical!$C$7:$C$1452,MATCH(B867,Historical!$B$7:$B$1452,0))*IF(AH867="n/a",1.03,IF(AH867&lt;0,1.01,IF(AH867&gt;10,1.1,(1+AH867/100))))</f>
        <v>0.79200000000000004</v>
      </c>
      <c r="AS867" s="678">
        <f t="shared" si="234"/>
        <v>0.87120000000000009</v>
      </c>
      <c r="AT867" s="678">
        <f t="shared" ref="AT867:AV870" si="239">IF($AK867="n/a",1.03*AS867,IF($AK867&lt;0,1.01*AS867,IF($AK867&gt;10,1.1*AS867,(1+$AK867/100)*AS867)))</f>
        <v>0.95832000000000017</v>
      </c>
      <c r="AU867" s="678">
        <f t="shared" si="239"/>
        <v>1.0541520000000002</v>
      </c>
      <c r="AV867" s="678">
        <f t="shared" si="239"/>
        <v>1.1595672000000004</v>
      </c>
      <c r="AW867" s="745">
        <f t="shared" si="235"/>
        <v>4.8352392000000011</v>
      </c>
      <c r="AX867" s="854">
        <f t="shared" si="236"/>
        <v>7.247061151079139</v>
      </c>
      <c r="AY867" s="1090">
        <v>1.24</v>
      </c>
      <c r="AZ867" s="964">
        <v>10.01</v>
      </c>
      <c r="BA867" s="964">
        <v>-19.07</v>
      </c>
      <c r="BB867" s="964">
        <v>-1.47</v>
      </c>
      <c r="BC867" s="964">
        <v>-7.9399999999999995</v>
      </c>
      <c r="BD867" s="1006"/>
      <c r="BE867" s="701">
        <v>2011</v>
      </c>
      <c r="BF867" s="986" t="e">
        <f>#VALUE!</f>
        <v>#VALUE!</v>
      </c>
      <c r="BG867" s="972">
        <v>5.5</v>
      </c>
    </row>
    <row r="868" spans="1:59" s="566" customFormat="1" x14ac:dyDescent="0.2">
      <c r="A868" s="645" t="s">
        <v>877</v>
      </c>
      <c r="B868" s="651" t="s">
        <v>878</v>
      </c>
      <c r="C868" s="1080" t="s">
        <v>132</v>
      </c>
      <c r="D868" s="1080" t="s">
        <v>4429</v>
      </c>
      <c r="E868" s="835">
        <v>22</v>
      </c>
      <c r="F868" s="554">
        <v>153</v>
      </c>
      <c r="G868" s="554" t="s">
        <v>38</v>
      </c>
      <c r="H868" s="554" t="s">
        <v>38</v>
      </c>
      <c r="I868" s="966">
        <v>32.06</v>
      </c>
      <c r="J868" s="745">
        <f t="shared" si="224"/>
        <v>2.1621958827198999</v>
      </c>
      <c r="K868" s="974">
        <v>0.17330000000000001</v>
      </c>
      <c r="L868" s="679">
        <v>4</v>
      </c>
      <c r="M868" s="736">
        <f t="shared" si="225"/>
        <v>0.69320000000000004</v>
      </c>
      <c r="N868" s="644" t="s">
        <v>221</v>
      </c>
      <c r="O868" s="839">
        <v>0.1666</v>
      </c>
      <c r="P868" s="958">
        <v>43462</v>
      </c>
      <c r="Q868" s="958">
        <v>43480</v>
      </c>
      <c r="R868" s="736">
        <f t="shared" si="226"/>
        <v>4.0216086434573892</v>
      </c>
      <c r="S868" s="802">
        <f>IF(INDEX(Historical!$D$7:$D$1452,MATCH(B868,Historical!$B$7:$B$1452,0))=0,"n/a",(INDEX(Historical!$C$7:$C$1452,MATCH(B868,Historical!$B$7:$B$1452,0))/INDEX(Historical!$D$7:$D$1452,MATCH(B868,Historical!$B$7:$B$1452,0))-1)*100)</f>
        <v>3.0225080385852143</v>
      </c>
      <c r="T868" s="802">
        <f>IF(INDEX(Historical!$F$7:$F$1452,MATCH(B868,Historical!$B$7:$B$1452,0))=0,"n/a",((INDEX(Historical!$C$7:$C$1452,MATCH(B868,Historical!$B$7:$B$1452,0))/INDEX(Historical!$F$7:$F$1452,MATCH(B868,Historical!$B$7:$B$1452,0)))^(1/3)-1)*100)</f>
        <v>3.8343286622145145</v>
      </c>
      <c r="U868" s="802">
        <f>IF(INDEX(Historical!$I$7:$I$1452,MATCH(B868,Historical!$B$7:$B$1452,0))=0,"n/a",((INDEX(Historical!$C$7:$C$1452,MATCH(B868,Historical!$B$7:$B$1452,0))/INDEX(Historical!$I$7:$I$1452,MATCH(B868,Historical!$B$7:$B$1452,0)))^(1/5)-1)*100)</f>
        <v>3.6981982757454901</v>
      </c>
      <c r="V868" s="802">
        <f>IF(INDEX(Historical!$O$7:$O$1452,MATCH(B868,Historical!$B$7:$B$1452,0))=0,"n/a",((INDEX(Historical!$C$7:$C$1452,MATCH(B868,Historical!$B$7:$B$1452,0))/INDEX(Historical!$O$7:$O$1452,MATCH(B868,Historical!$B$7:$B$1452,0)))^(1/10)-1)*100)</f>
        <v>3.1046020724562196</v>
      </c>
      <c r="W868" s="803">
        <f t="shared" si="227"/>
        <v>1.1911988040450041</v>
      </c>
      <c r="X868" s="804">
        <f t="shared" si="228"/>
        <v>0.52087299658387187</v>
      </c>
      <c r="Y868" s="753"/>
      <c r="Z868" s="745">
        <f t="shared" si="229"/>
        <v>66.653846153846146</v>
      </c>
      <c r="AA868" s="678">
        <f t="shared" si="230"/>
        <v>30.826923076923077</v>
      </c>
      <c r="AB868" s="679">
        <v>12</v>
      </c>
      <c r="AC868" s="959">
        <v>1.04</v>
      </c>
      <c r="AD868" s="959">
        <v>6.31</v>
      </c>
      <c r="AE868" s="959">
        <v>8.76</v>
      </c>
      <c r="AF868" s="959">
        <v>3.33</v>
      </c>
      <c r="AG868" s="959">
        <v>10.9</v>
      </c>
      <c r="AH868" s="959">
        <v>10.6</v>
      </c>
      <c r="AI868" s="959">
        <v>16</v>
      </c>
      <c r="AJ868" s="959">
        <v>7.1</v>
      </c>
      <c r="AK868" s="959">
        <v>4.9000000000000004</v>
      </c>
      <c r="AL868" s="969">
        <v>426.4</v>
      </c>
      <c r="AM868" s="964">
        <v>0.8</v>
      </c>
      <c r="AN868" s="959">
        <v>0.73</v>
      </c>
      <c r="AO868" s="845">
        <f t="shared" si="231"/>
        <v>-24.966528918457687</v>
      </c>
      <c r="AP868" s="846">
        <f t="shared" si="232"/>
        <v>5.8603941584653896</v>
      </c>
      <c r="AQ868" s="680">
        <f t="shared" si="233"/>
        <v>113.5973926663108</v>
      </c>
      <c r="AR868" s="745">
        <f>INDEX(Historical!$C$7:$C$1452,MATCH(B868,Historical!$B$7:$B$1452,0))*IF(AH868="n/a",1.03,IF(AH868&lt;0,1.01,IF(AH868&gt;10,1.1,(1+AH868/100))))</f>
        <v>0.70488000000000006</v>
      </c>
      <c r="AS868" s="678">
        <f t="shared" si="234"/>
        <v>0.77536800000000017</v>
      </c>
      <c r="AT868" s="678">
        <f t="shared" si="239"/>
        <v>0.81336103200000009</v>
      </c>
      <c r="AU868" s="678">
        <f t="shared" si="239"/>
        <v>0.85321572256800005</v>
      </c>
      <c r="AV868" s="678">
        <f t="shared" si="239"/>
        <v>0.89502329297383199</v>
      </c>
      <c r="AW868" s="745">
        <f t="shared" si="235"/>
        <v>4.0418480475418326</v>
      </c>
      <c r="AX868" s="854">
        <f t="shared" si="236"/>
        <v>12.607136767129855</v>
      </c>
      <c r="AY868" s="1090">
        <v>0.33</v>
      </c>
      <c r="AZ868" s="964">
        <v>16.79</v>
      </c>
      <c r="BA868" s="964">
        <v>-11.19</v>
      </c>
      <c r="BB868" s="964">
        <v>-1.03</v>
      </c>
      <c r="BC868" s="964">
        <v>1.39</v>
      </c>
      <c r="BD868" s="1006"/>
      <c r="BE868" s="701">
        <v>1998</v>
      </c>
      <c r="BF868" s="986" t="e">
        <f>#VALUE!</f>
        <v>#VALUE!</v>
      </c>
      <c r="BG868" s="972">
        <v>3.9</v>
      </c>
    </row>
    <row r="869" spans="1:59" s="566" customFormat="1" x14ac:dyDescent="0.2">
      <c r="A869" s="971" t="s">
        <v>1847</v>
      </c>
      <c r="B869" s="651" t="s">
        <v>1848</v>
      </c>
      <c r="C869" s="1080" t="s">
        <v>109</v>
      </c>
      <c r="D869" s="1080" t="s">
        <v>4427</v>
      </c>
      <c r="E869" s="835">
        <v>6</v>
      </c>
      <c r="F869" s="554">
        <v>732</v>
      </c>
      <c r="G869" s="554" t="s">
        <v>38</v>
      </c>
      <c r="H869" s="554" t="s">
        <v>38</v>
      </c>
      <c r="I869" s="966">
        <v>40.74</v>
      </c>
      <c r="J869" s="745">
        <f t="shared" si="224"/>
        <v>2.9455081001472752</v>
      </c>
      <c r="K869" s="968">
        <v>0.3</v>
      </c>
      <c r="L869" s="679">
        <v>4</v>
      </c>
      <c r="M869" s="736">
        <f t="shared" si="225"/>
        <v>1.2</v>
      </c>
      <c r="N869" s="644" t="s">
        <v>652</v>
      </c>
      <c r="O869" s="838">
        <v>0.24</v>
      </c>
      <c r="P869" s="958">
        <v>43327</v>
      </c>
      <c r="Q869" s="958">
        <v>43335</v>
      </c>
      <c r="R869" s="736">
        <f t="shared" si="226"/>
        <v>25</v>
      </c>
      <c r="S869" s="802">
        <f>IF(INDEX(Historical!$D$7:$D$1452,MATCH(B869,Historical!$B$7:$B$1452,0))=0,"n/a",(INDEX(Historical!$C$7:$C$1452,MATCH(B869,Historical!$B$7:$B$1452,0))/INDEX(Historical!$D$7:$D$1452,MATCH(B869,Historical!$B$7:$B$1452,0))-1)*100)</f>
        <v>57.142857142857139</v>
      </c>
      <c r="T869" s="802">
        <f>IF(INDEX(Historical!$F$7:$F$1452,MATCH(B869,Historical!$B$7:$B$1452,0))=0,"n/a",((INDEX(Historical!$C$7:$C$1452,MATCH(B869,Historical!$B$7:$B$1452,0))/INDEX(Historical!$F$7:$F$1452,MATCH(B869,Historical!$B$7:$B$1452,0)))^(1/3)-1)*100)</f>
        <v>40.10196653276936</v>
      </c>
      <c r="U869" s="802">
        <f>IF(INDEX(Historical!$I$7:$I$1452,MATCH(B869,Historical!$B$7:$B$1452,0))=0,"n/a",((INDEX(Historical!$C$7:$C$1452,MATCH(B869,Historical!$B$7:$B$1452,0))/INDEX(Historical!$I$7:$I$1452,MATCH(B869,Historical!$B$7:$B$1452,0)))^(1/5)-1)*100)</f>
        <v>61.53942662021781</v>
      </c>
      <c r="V869" s="802">
        <f>IF(INDEX(Historical!$O$7:$O$1452,MATCH(B869,Historical!$B$7:$B$1452,0))=0,"n/a",((INDEX(Historical!$C$7:$C$1452,MATCH(B869,Historical!$B$7:$B$1452,0))/INDEX(Historical!$O$7:$O$1452,MATCH(B869,Historical!$B$7:$B$1452,0)))^(1/10)-1)*100)</f>
        <v>-12.539019965430843</v>
      </c>
      <c r="W869" s="803" t="str">
        <f t="shared" si="227"/>
        <v>n/a</v>
      </c>
      <c r="X869" s="804">
        <f t="shared" si="228"/>
        <v>2.5535031792621501</v>
      </c>
      <c r="Y869" s="967" t="s">
        <v>4072</v>
      </c>
      <c r="Z869" s="745">
        <f t="shared" si="229"/>
        <v>31.578947368421051</v>
      </c>
      <c r="AA869" s="678">
        <f t="shared" si="230"/>
        <v>10.721052631578948</v>
      </c>
      <c r="AB869" s="679">
        <v>12</v>
      </c>
      <c r="AC869" s="959">
        <v>3.8</v>
      </c>
      <c r="AD869" s="959">
        <v>1.53</v>
      </c>
      <c r="AE869" s="959">
        <v>3.33</v>
      </c>
      <c r="AF869" s="959">
        <v>1.1299999999999999</v>
      </c>
      <c r="AG869" s="959">
        <v>10.6</v>
      </c>
      <c r="AH869" s="959">
        <v>42.9</v>
      </c>
      <c r="AI869" s="959">
        <v>5.26</v>
      </c>
      <c r="AJ869" s="959">
        <v>24.099999999999998</v>
      </c>
      <c r="AK869" s="959">
        <v>7.0000000000000009</v>
      </c>
      <c r="AL869" s="969">
        <v>7940</v>
      </c>
      <c r="AM869" s="964">
        <v>0.8</v>
      </c>
      <c r="AN869" s="959">
        <v>0.13</v>
      </c>
      <c r="AO869" s="845">
        <f t="shared" si="231"/>
        <v>53.76388208878614</v>
      </c>
      <c r="AP869" s="846">
        <f t="shared" si="232"/>
        <v>64.484934720365089</v>
      </c>
      <c r="AQ869" s="680">
        <f t="shared" si="233"/>
        <v>-26.621863765880626</v>
      </c>
      <c r="AR869" s="745">
        <f>INDEX(Historical!$C$7:$C$1452,MATCH(B869,Historical!$B$7:$B$1452,0))*IF(AH869="n/a",1.03,IF(AH869&lt;0,1.01,IF(AH869&gt;10,1.1,(1+AH869/100))))</f>
        <v>0.48400000000000004</v>
      </c>
      <c r="AS869" s="678">
        <f t="shared" si="234"/>
        <v>0.50945840000000009</v>
      </c>
      <c r="AT869" s="678">
        <f t="shared" si="239"/>
        <v>0.54512048800000013</v>
      </c>
      <c r="AU869" s="678">
        <f t="shared" si="239"/>
        <v>0.58327892216000021</v>
      </c>
      <c r="AV869" s="678">
        <f t="shared" si="239"/>
        <v>0.62410844671120025</v>
      </c>
      <c r="AW869" s="745">
        <f t="shared" si="235"/>
        <v>2.7459662568712009</v>
      </c>
      <c r="AX869" s="854">
        <f t="shared" si="236"/>
        <v>6.7402215436210122</v>
      </c>
      <c r="AY869" s="1090">
        <v>1.42</v>
      </c>
      <c r="AZ869" s="964">
        <v>6.99</v>
      </c>
      <c r="BA869" s="964">
        <v>-31.169999999999998</v>
      </c>
      <c r="BB869" s="964">
        <v>-11.25</v>
      </c>
      <c r="BC869" s="964">
        <v>-21.23</v>
      </c>
      <c r="BD869" s="1006"/>
      <c r="BE869" s="701">
        <v>2013</v>
      </c>
      <c r="BF869" s="986" t="e">
        <f>#VALUE!</f>
        <v>#VALUE!</v>
      </c>
      <c r="BG869" s="972">
        <v>1.0999999999999999</v>
      </c>
    </row>
    <row r="870" spans="1:59" s="566" customFormat="1" x14ac:dyDescent="0.2">
      <c r="A870" s="667" t="s">
        <v>1849</v>
      </c>
      <c r="B870" s="651" t="s">
        <v>1850</v>
      </c>
      <c r="C870" s="1080" t="s">
        <v>155</v>
      </c>
      <c r="D870" s="1080" t="s">
        <v>4437</v>
      </c>
      <c r="E870" s="835">
        <v>7</v>
      </c>
      <c r="F870" s="554">
        <v>659</v>
      </c>
      <c r="G870" s="554" t="s">
        <v>107</v>
      </c>
      <c r="H870" s="554" t="s">
        <v>107</v>
      </c>
      <c r="I870" s="966">
        <v>85.54</v>
      </c>
      <c r="J870" s="745">
        <f t="shared" si="224"/>
        <v>0.76689268178629877</v>
      </c>
      <c r="K870" s="968">
        <v>0.16400000000000001</v>
      </c>
      <c r="L870" s="679">
        <v>4</v>
      </c>
      <c r="M870" s="736">
        <f t="shared" si="225"/>
        <v>0.65600000000000003</v>
      </c>
      <c r="N870" s="644" t="s">
        <v>120</v>
      </c>
      <c r="O870" s="838">
        <v>0.126</v>
      </c>
      <c r="P870" s="958">
        <v>43482</v>
      </c>
      <c r="Q870" s="958">
        <v>43525</v>
      </c>
      <c r="R870" s="736">
        <f t="shared" si="226"/>
        <v>30.158730158730162</v>
      </c>
      <c r="S870" s="802">
        <f>IF(INDEX(Historical!$D$7:$D$1452,MATCH(B870,Historical!$B$7:$B$1452,0))=0,"n/a",(INDEX(Historical!$C$7:$C$1452,MATCH(B870,Historical!$B$7:$B$1452,0))/INDEX(Historical!$D$7:$D$1452,MATCH(B870,Historical!$B$7:$B$1452,0))-1)*100)</f>
        <v>10.526315789473673</v>
      </c>
      <c r="T870" s="802">
        <f>IF(INDEX(Historical!$F$7:$F$1452,MATCH(B870,Historical!$B$7:$B$1452,0))=0,"n/a",((INDEX(Historical!$C$7:$C$1452,MATCH(B870,Historical!$B$7:$B$1452,0))/INDEX(Historical!$F$7:$F$1452,MATCH(B870,Historical!$B$7:$B$1452,0)))^(1/3)-1)*100)</f>
        <v>13.401535265889454</v>
      </c>
      <c r="U870" s="802" t="str">
        <f>IF(INDEX(Historical!$I$7:$I$1452,MATCH(B870,Historical!$B$7:$B$1452,0))=0,"n/a",((INDEX(Historical!$C$7:$C$1452,MATCH(B870,Historical!$B$7:$B$1452,0))/INDEX(Historical!$I$7:$I$1452,MATCH(B870,Historical!$B$7:$B$1452,0)))^(1/5)-1)*100)</f>
        <v>n/a</v>
      </c>
      <c r="V870" s="802" t="str">
        <f>IF(INDEX(Historical!$O$7:$O$1452,MATCH(B870,Historical!$B$7:$B$1452,0))=0,"n/a",((INDEX(Historical!$C$7:$C$1452,MATCH(B870,Historical!$B$7:$B$1452,0))/INDEX(Historical!$O$7:$O$1452,MATCH(B870,Historical!$B$7:$B$1452,0)))^(1/10)-1)*100)</f>
        <v>n/a</v>
      </c>
      <c r="W870" s="803" t="str">
        <f t="shared" si="227"/>
        <v>n/a</v>
      </c>
      <c r="X870" s="804" t="str">
        <f t="shared" si="228"/>
        <v>n/a</v>
      </c>
      <c r="Y870" s="756"/>
      <c r="Z870" s="745">
        <f t="shared" si="229"/>
        <v>22.312925170068031</v>
      </c>
      <c r="AA870" s="678">
        <f t="shared" si="230"/>
        <v>29.095238095238098</v>
      </c>
      <c r="AB870" s="679">
        <v>12</v>
      </c>
      <c r="AC870" s="959">
        <v>2.94</v>
      </c>
      <c r="AD870" s="959">
        <v>1.75</v>
      </c>
      <c r="AE870" s="959">
        <v>7.4</v>
      </c>
      <c r="AF870" s="959">
        <v>19.489999999999998</v>
      </c>
      <c r="AG870" s="959">
        <v>59.599999999999994</v>
      </c>
      <c r="AH870" s="959">
        <v>32.4</v>
      </c>
      <c r="AI870" s="959">
        <v>11.21</v>
      </c>
      <c r="AJ870" s="959">
        <v>20.100000000000001</v>
      </c>
      <c r="AK870" s="959">
        <v>16.64</v>
      </c>
      <c r="AL870" s="969">
        <v>42340</v>
      </c>
      <c r="AM870" s="964" t="s">
        <v>138</v>
      </c>
      <c r="AN870" s="959">
        <v>0</v>
      </c>
      <c r="AO870" s="845" t="str">
        <f t="shared" si="231"/>
        <v>n/a</v>
      </c>
      <c r="AP870" s="846" t="str">
        <f t="shared" si="232"/>
        <v>n/a</v>
      </c>
      <c r="AQ870" s="680">
        <f t="shared" si="233"/>
        <v>402.02531608417712</v>
      </c>
      <c r="AR870" s="745">
        <f>INDEX(Historical!$C$7:$C$1452,MATCH(B870,Historical!$B$7:$B$1452,0))*IF(AH870="n/a",1.03,IF(AH870&lt;0,1.01,IF(AH870&gt;10,1.1,(1+AH870/100))))</f>
        <v>0.46200000000000002</v>
      </c>
      <c r="AS870" s="678">
        <f t="shared" si="234"/>
        <v>0.5082000000000001</v>
      </c>
      <c r="AT870" s="678">
        <f t="shared" si="239"/>
        <v>0.55902000000000018</v>
      </c>
      <c r="AU870" s="678">
        <f t="shared" si="239"/>
        <v>0.6149220000000003</v>
      </c>
      <c r="AV870" s="678">
        <f t="shared" si="239"/>
        <v>0.67641420000000041</v>
      </c>
      <c r="AW870" s="745">
        <f t="shared" si="235"/>
        <v>2.8205562000000013</v>
      </c>
      <c r="AX870" s="854">
        <f t="shared" si="236"/>
        <v>3.2973535188216054</v>
      </c>
      <c r="AY870" s="1090">
        <v>1.03</v>
      </c>
      <c r="AZ870" s="964">
        <v>21.85</v>
      </c>
      <c r="BA870" s="964">
        <v>-11.42</v>
      </c>
      <c r="BB870" s="964">
        <v>-4.8899999999999997</v>
      </c>
      <c r="BC870" s="964">
        <v>-2.21</v>
      </c>
      <c r="BD870" s="1006"/>
      <c r="BE870" s="701">
        <v>2013</v>
      </c>
      <c r="BF870" s="986" t="e">
        <f>#VALUE!</f>
        <v>#VALUE!</v>
      </c>
      <c r="BG870" s="972">
        <v>12.8</v>
      </c>
    </row>
    <row r="871" spans="1:59" s="817" customFormat="1" ht="13.5" thickBot="1" x14ac:dyDescent="0.25">
      <c r="B871" s="941"/>
      <c r="E871" s="942"/>
      <c r="F871" s="928"/>
      <c r="J871" s="832"/>
      <c r="L871" s="929"/>
      <c r="M871" s="928"/>
      <c r="N871" s="928"/>
      <c r="O871" s="832"/>
      <c r="R871" s="928"/>
      <c r="S871" s="930"/>
      <c r="T871" s="930"/>
      <c r="U871" s="930"/>
      <c r="V871" s="930"/>
      <c r="W871" s="930"/>
      <c r="X871" s="930"/>
      <c r="Y871" s="941"/>
      <c r="Z871" s="832"/>
      <c r="AC871" s="931"/>
      <c r="AD871" s="931"/>
      <c r="AE871" s="931"/>
      <c r="AF871" s="931"/>
      <c r="AG871" s="931"/>
      <c r="AH871" s="931"/>
      <c r="AI871" s="931"/>
      <c r="AJ871" s="931"/>
      <c r="AK871" s="931"/>
      <c r="AL871" s="931"/>
      <c r="AM871" s="931"/>
      <c r="AN871" s="931"/>
      <c r="AO871" s="832"/>
      <c r="AR871" s="932"/>
      <c r="AS871" s="933"/>
      <c r="AT871" s="933"/>
      <c r="AU871" s="933"/>
      <c r="AV871" s="933"/>
      <c r="AW871" s="932"/>
      <c r="AX871" s="933"/>
      <c r="AY871" s="832"/>
      <c r="BD871" s="942"/>
      <c r="BE871" s="928"/>
      <c r="BF871" s="928"/>
    </row>
    <row r="872" spans="1:59" x14ac:dyDescent="0.2">
      <c r="A872" s="566" t="s">
        <v>4378</v>
      </c>
      <c r="B872" s="751">
        <f>COUNTA(B7:B870)</f>
        <v>864</v>
      </c>
      <c r="E872" s="947">
        <f>AVERAGE(E7:E870)</f>
        <v>14.054398148148149</v>
      </c>
      <c r="I872" s="934">
        <f>AVERAGE(I7:I870)</f>
        <v>66.052025462962959</v>
      </c>
      <c r="J872" s="935">
        <f>AVERAGE(J7:J870)</f>
        <v>3.0926669633328618</v>
      </c>
      <c r="K872" s="934">
        <f>AVERAGE(K7:K870)</f>
        <v>0.4449104548611113</v>
      </c>
      <c r="M872" s="934">
        <f>AVERAGE(M7:M870)</f>
        <v>1.6596778888888879</v>
      </c>
      <c r="O872" s="943">
        <f>AVERAGE(O7:O870)</f>
        <v>0.40323403957198173</v>
      </c>
      <c r="R872" s="934">
        <f t="shared" ref="R872:X872" si="240">AVERAGE(R7:R870)</f>
        <v>12.077702988156723</v>
      </c>
      <c r="S872" s="944">
        <f t="shared" si="240"/>
        <v>11.509228221831002</v>
      </c>
      <c r="T872" s="944">
        <f t="shared" si="240"/>
        <v>14.783255070380184</v>
      </c>
      <c r="U872" s="944">
        <f t="shared" si="240"/>
        <v>14.694940413257344</v>
      </c>
      <c r="V872" s="944">
        <f t="shared" si="240"/>
        <v>7.4116234869156132</v>
      </c>
      <c r="W872" s="945">
        <f t="shared" si="240"/>
        <v>2.5073283576799055</v>
      </c>
      <c r="X872" s="946">
        <f t="shared" si="240"/>
        <v>2.5350990310494832</v>
      </c>
      <c r="Z872" s="935">
        <f t="shared" ref="Z872:BC872" si="241">AVERAGE(Z7:Z870)</f>
        <v>62.723685866277201</v>
      </c>
      <c r="AA872" s="934">
        <f t="shared" si="241"/>
        <v>20.962934024725214</v>
      </c>
      <c r="AB872" s="808">
        <f t="shared" si="241"/>
        <v>10.898148148148149</v>
      </c>
      <c r="AC872" s="934">
        <f t="shared" si="241"/>
        <v>3.7788956310679609</v>
      </c>
      <c r="AD872" s="934">
        <f t="shared" si="241"/>
        <v>3.3525406203840462</v>
      </c>
      <c r="AE872" s="934">
        <f t="shared" si="241"/>
        <v>3.2522694174757287</v>
      </c>
      <c r="AF872" s="934">
        <f t="shared" si="241"/>
        <v>4.1986924034869233</v>
      </c>
      <c r="AG872" s="934">
        <f t="shared" si="241"/>
        <v>17.042785445420343</v>
      </c>
      <c r="AH872" s="934">
        <f t="shared" si="241"/>
        <v>15.544772447724483</v>
      </c>
      <c r="AI872" s="934">
        <f t="shared" si="241"/>
        <v>9.2854629629629652</v>
      </c>
      <c r="AJ872" s="934">
        <f t="shared" si="241"/>
        <v>13.16682151589241</v>
      </c>
      <c r="AK872" s="934">
        <f t="shared" si="241"/>
        <v>11.010526315789475</v>
      </c>
      <c r="AL872" s="934">
        <f t="shared" si="241"/>
        <v>21058.054320388343</v>
      </c>
      <c r="AM872" s="934">
        <f t="shared" si="241"/>
        <v>3.1654212454212409</v>
      </c>
      <c r="AN872" s="934">
        <f t="shared" si="241"/>
        <v>1.1341092964824122</v>
      </c>
      <c r="AO872" s="1014">
        <f t="shared" si="241"/>
        <v>-3.2324653344041243</v>
      </c>
      <c r="AP872" s="934">
        <f t="shared" si="241"/>
        <v>17.693519091477633</v>
      </c>
      <c r="AQ872" s="934">
        <f t="shared" si="241"/>
        <v>65.37260811877978</v>
      </c>
      <c r="AR872" s="1014">
        <f t="shared" si="241"/>
        <v>1.5242805457981683</v>
      </c>
      <c r="AS872" s="934">
        <f t="shared" si="241"/>
        <v>1.6152834850597624</v>
      </c>
      <c r="AT872" s="934">
        <f t="shared" si="241"/>
        <v>1.7338857322947963</v>
      </c>
      <c r="AU872" s="934">
        <f t="shared" si="241"/>
        <v>1.8627050618072178</v>
      </c>
      <c r="AV872" s="934">
        <f t="shared" si="241"/>
        <v>2.0026799731354008</v>
      </c>
      <c r="AW872" s="934">
        <f t="shared" si="241"/>
        <v>8.738834798095338</v>
      </c>
      <c r="AX872" s="934">
        <f t="shared" si="241"/>
        <v>16.297376306203081</v>
      </c>
      <c r="AY872" s="1014">
        <f t="shared" si="241"/>
        <v>0.89509779951100277</v>
      </c>
      <c r="AZ872" s="934">
        <f t="shared" si="241"/>
        <v>12.939563106796115</v>
      </c>
      <c r="BA872" s="934">
        <f t="shared" si="241"/>
        <v>-23.801480582524242</v>
      </c>
      <c r="BB872" s="934">
        <f t="shared" si="241"/>
        <v>-6.4733616504854359</v>
      </c>
      <c r="BC872" s="934">
        <f t="shared" si="241"/>
        <v>-10.715910194174759</v>
      </c>
    </row>
    <row r="873" spans="1:59" x14ac:dyDescent="0.2">
      <c r="A873" s="605" t="s">
        <v>396</v>
      </c>
      <c r="B873" s="751">
        <f>COUNTIF($E$7:$E$870,"&gt;=25")</f>
        <v>131</v>
      </c>
      <c r="E873" s="947">
        <f>AVERAGEIF($E$7:$E$870,"&gt;=25")</f>
        <v>39.694656488549619</v>
      </c>
      <c r="I873" s="947">
        <f>AVERAGEIF($E$7:$E$870,"&gt;=25",I7:I870)</f>
        <v>83.958091603053433</v>
      </c>
      <c r="J873" s="935">
        <f>AVERAGEIF($E$7:$E$870,"&gt;=25",J7:J870)</f>
        <v>2.6683160337597367</v>
      </c>
      <c r="K873" s="934">
        <f>AVERAGEIF($E$7:$E$870,"&gt;=25",K7:K870)</f>
        <v>0.53683969465648862</v>
      </c>
      <c r="L873" s="934"/>
      <c r="M873" s="934">
        <f>AVERAGEIF($E$7:$E$870,"&gt;=25",M7:M870)</f>
        <v>1.9687938931297708</v>
      </c>
      <c r="N873" s="934"/>
      <c r="O873" s="934">
        <f>AVERAGEIF($E$7:$E$870,"&gt;=25",O7:O870)</f>
        <v>0.4968286131302474</v>
      </c>
      <c r="R873" s="934">
        <f t="shared" ref="R873:X873" si="242">AVERAGEIF($E$7:$E$870,"&gt;=25",R7:R870)</f>
        <v>8.8692898647028393</v>
      </c>
      <c r="S873" s="934">
        <f t="shared" si="242"/>
        <v>6.1505777777433996</v>
      </c>
      <c r="T873" s="934">
        <f t="shared" si="242"/>
        <v>6.748977326759066</v>
      </c>
      <c r="U873" s="934">
        <f t="shared" si="242"/>
        <v>7.865991380898615</v>
      </c>
      <c r="V873" s="934">
        <f t="shared" si="242"/>
        <v>7.8345343446630817</v>
      </c>
      <c r="W873" s="934">
        <f t="shared" si="242"/>
        <v>0.98288703417320378</v>
      </c>
      <c r="X873" s="934">
        <f t="shared" si="242"/>
        <v>2.1238940915205182</v>
      </c>
      <c r="Z873" s="935">
        <f>AVERAGEIF($E$7:$E$870,"&gt;=25",Z7:Z870)</f>
        <v>58.662772002374325</v>
      </c>
      <c r="AA873" s="934">
        <f>AVERAGEIF($E$7:$E$870,"&gt;=25",AA7:AA870)</f>
        <v>23.45201345698899</v>
      </c>
    </row>
    <row r="874" spans="1:59" x14ac:dyDescent="0.2">
      <c r="A874" s="605" t="s">
        <v>397</v>
      </c>
      <c r="B874" s="751">
        <f>COUNTIFS($E$7:$E$870,"&lt;25",$E$7:$E$870,"&gt;=10")</f>
        <v>205</v>
      </c>
      <c r="E874" s="947">
        <f>AVERAGEIFS($E$7:$E$870,$E$7:$E$870,"&lt;25",$E$7:$E$870,"&gt;=10")</f>
        <v>15.692682926829269</v>
      </c>
      <c r="I874" s="947">
        <f>AVERAGEIFS(I7:I870,$E$7:$E$870,"&lt;25",$E$7:$E$870,"&gt;=10")</f>
        <v>81.758097560975614</v>
      </c>
      <c r="J874" s="935">
        <f>AVERAGEIFS(J7:J870,$E$7:$E$870,"&lt;25",$E$7:$E$870,"&gt;=10")</f>
        <v>2.9684851111923996</v>
      </c>
      <c r="K874" s="934">
        <f>AVERAGEIFS(K7:K870,$E$7:$E$870,"&lt;25",$E$7:$E$870,"&gt;=10")</f>
        <v>0.51623121951219508</v>
      </c>
      <c r="L874" s="934"/>
      <c r="M874" s="934">
        <f>AVERAGEIFS(M7:M870,$E$7:$E$870,"&lt;25",$E$7:$E$870,"&gt;=10")</f>
        <v>1.9132434146341464</v>
      </c>
      <c r="N874" s="934"/>
      <c r="O874" s="934">
        <f>AVERAGEIFS(O7:O870,$E$7:$E$870,"&lt;25",$E$7:$E$870,"&gt;=10")</f>
        <v>0.47522379051842462</v>
      </c>
      <c r="R874" s="934">
        <f t="shared" ref="R874:X874" si="243">AVERAGEIFS(R7:R870,$E$7:$E$870,"&lt;25",$E$7:$E$870,"&gt;=10")</f>
        <v>10.120065918636493</v>
      </c>
      <c r="S874" s="934">
        <f t="shared" si="243"/>
        <v>8.7516585503241764</v>
      </c>
      <c r="T874" s="934">
        <f t="shared" si="243"/>
        <v>9.7371441556808023</v>
      </c>
      <c r="U874" s="934">
        <f t="shared" si="243"/>
        <v>10.891244966765006</v>
      </c>
      <c r="V874" s="934">
        <f t="shared" si="243"/>
        <v>11.412084043578609</v>
      </c>
      <c r="W874" s="934">
        <f t="shared" si="243"/>
        <v>0.94997635530466029</v>
      </c>
      <c r="X874" s="934">
        <f t="shared" si="243"/>
        <v>2.2093721478993937</v>
      </c>
      <c r="Z874" s="935">
        <f>AVERAGEIFS(Z7:Z870,$E$7:$E$870,"&lt;25",$E$7:$E$870,"&gt;=10")</f>
        <v>59.842629009250111</v>
      </c>
      <c r="AA874" s="934">
        <f>AVERAGEIFS(AA7:AA870,$E$7:$E$870,"&lt;25",$E$7:$E$870,"&gt;=10")</f>
        <v>21.736992871604226</v>
      </c>
    </row>
    <row r="875" spans="1:59" x14ac:dyDescent="0.2">
      <c r="A875" s="667" t="s">
        <v>879</v>
      </c>
      <c r="B875" s="751">
        <f>COUNTIF($E$7:$E$870,"&lt;10")</f>
        <v>528</v>
      </c>
      <c r="C875" s="981"/>
      <c r="D875" s="13"/>
      <c r="E875" s="947">
        <f>AVERAGEIF($E$7:$E$870,"&lt;10")</f>
        <v>7.0568181818181817</v>
      </c>
      <c r="I875" s="947">
        <f>AVERAGEIF($E$7:$E$870,"&lt;10",I7:I870)</f>
        <v>55.511420454545487</v>
      </c>
      <c r="J875" s="935">
        <f>AVERAGEIF($E$7:$E$870,"&lt;10",J7:J870)</f>
        <v>3.246165545648914</v>
      </c>
      <c r="K875" s="934">
        <f>AVERAGEIF($E$7:$E$870,"&lt;10",K7:K870)</f>
        <v>0.39441142613636326</v>
      </c>
      <c r="L875" s="934"/>
      <c r="M875" s="934">
        <f>AVERAGEIF($E$7:$E$870,"&lt;10",M7:M870)</f>
        <v>1.484535598484847</v>
      </c>
      <c r="N875" s="934"/>
      <c r="O875" s="934">
        <f>AVERAGEIF($E$7:$E$870,"&lt;10",O7:O870)</f>
        <v>0.35206209245047893</v>
      </c>
      <c r="R875" s="934">
        <f t="shared" ref="R875:X875" si="244">AVERAGEIF($E$7:$E$870,"&lt;10",R7:R870)</f>
        <v>13.633797151838758</v>
      </c>
      <c r="S875" s="934">
        <f t="shared" si="244"/>
        <v>13.909389189320356</v>
      </c>
      <c r="T875" s="934">
        <f t="shared" si="244"/>
        <v>18.735798861910002</v>
      </c>
      <c r="U875" s="934">
        <f t="shared" si="244"/>
        <v>18.768784427296072</v>
      </c>
      <c r="V875" s="934">
        <f t="shared" si="244"/>
        <v>4.9841689658856811</v>
      </c>
      <c r="W875" s="934">
        <f t="shared" si="244"/>
        <v>4.6511128023242225</v>
      </c>
      <c r="X875" s="934">
        <f t="shared" si="244"/>
        <v>2.8006997053866542</v>
      </c>
      <c r="Z875" s="935">
        <f>AVERAGEIF($E$7:$E$870,"&lt;10",Z7:Z870)</f>
        <v>64.833536003476055</v>
      </c>
      <c r="AA875" s="934">
        <f>AVERAGEIF($E$7:$E$870,"&lt;10",AA7:AA870)</f>
        <v>20.043705340310936</v>
      </c>
    </row>
  </sheetData>
  <sheetProtection selectLockedCells="1" selectUnlockedCells="1"/>
  <mergeCells count="2">
    <mergeCell ref="P5:Q5"/>
    <mergeCell ref="AZ4:BC4"/>
  </mergeCells>
  <conditionalFormatting sqref="R857:V870 R7:V852">
    <cfRule type="cellIs" dxfId="29" priority="482" stopIfTrue="1" operator="lessThan">
      <formula>2</formula>
    </cfRule>
  </conditionalFormatting>
  <conditionalFormatting sqref="A474 A488 A490 A515 A563 A596 A663 A702 A708 A710 A712 A751:A754 A756:A758 A825">
    <cfRule type="cellIs" dxfId="28" priority="429" stopIfTrue="1" operator="lessThan">
      <formula>2</formula>
    </cfRule>
  </conditionalFormatting>
  <conditionalFormatting sqref="AQ857:AQ870 AQ7:AQ852">
    <cfRule type="cellIs" dxfId="27" priority="30" stopIfTrue="1" operator="lessThan">
      <formula>0</formula>
    </cfRule>
  </conditionalFormatting>
  <conditionalFormatting sqref="AP857:AP870 AP7:AP852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833">
    <cfRule type="cellIs" dxfId="24" priority="21" stopIfTrue="1" operator="lessThan">
      <formula>2</formula>
    </cfRule>
  </conditionalFormatting>
  <conditionalFormatting sqref="J857:J870 J7:J852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853:V854">
    <cfRule type="cellIs" dxfId="21" priority="18" stopIfTrue="1" operator="lessThan">
      <formula>2</formula>
    </cfRule>
  </conditionalFormatting>
  <conditionalFormatting sqref="AQ853:AQ854">
    <cfRule type="cellIs" dxfId="20" priority="17" stopIfTrue="1" operator="lessThan">
      <formula>0</formula>
    </cfRule>
  </conditionalFormatting>
  <conditionalFormatting sqref="AP853:AP854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853:J854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855:V855">
    <cfRule type="cellIs" dxfId="15" priority="12" stopIfTrue="1" operator="lessThan">
      <formula>2</formula>
    </cfRule>
  </conditionalFormatting>
  <conditionalFormatting sqref="AQ855">
    <cfRule type="cellIs" dxfId="14" priority="11" stopIfTrue="1" operator="lessThan">
      <formula>0</formula>
    </cfRule>
  </conditionalFormatting>
  <conditionalFormatting sqref="AP855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855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856:V856">
    <cfRule type="cellIs" dxfId="9" priority="6" stopIfTrue="1" operator="lessThan">
      <formula>2</formula>
    </cfRule>
  </conditionalFormatting>
  <conditionalFormatting sqref="AQ856">
    <cfRule type="cellIs" dxfId="8" priority="5" stopIfTrue="1" operator="lessThan">
      <formula>0</formula>
    </cfRule>
  </conditionalFormatting>
  <conditionalFormatting sqref="AP856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856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70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517" customWidth="1"/>
    <col min="2" max="2" width="6" style="517" customWidth="1"/>
    <col min="3" max="6" width="5.5703125" style="517" customWidth="1"/>
    <col min="7" max="7" width="6" style="517" customWidth="1"/>
    <col min="8" max="8" width="1.5703125" style="517" customWidth="1"/>
    <col min="9" max="10" width="6" style="517" customWidth="1"/>
    <col min="11" max="11" width="1.5703125" style="517" customWidth="1"/>
    <col min="12" max="23" width="6" style="517" customWidth="1"/>
    <col min="24" max="24" width="7.7109375" style="517" bestFit="1" customWidth="1"/>
    <col min="25" max="44" width="5.140625" style="722" customWidth="1"/>
    <col min="45" max="16384" width="8.85546875" style="517"/>
  </cols>
  <sheetData>
    <row r="1" spans="1:44" ht="12.75" customHeight="1" x14ac:dyDescent="0.2">
      <c r="A1" s="599" t="s">
        <v>4262</v>
      </c>
      <c r="B1" s="600"/>
      <c r="C1" s="1108" t="s">
        <v>3</v>
      </c>
      <c r="D1" s="601"/>
      <c r="E1" s="601"/>
      <c r="F1" s="601"/>
      <c r="G1" s="601"/>
      <c r="H1" s="601"/>
      <c r="I1" s="601"/>
      <c r="J1" s="601"/>
      <c r="K1" s="601"/>
      <c r="L1" s="601"/>
      <c r="O1" s="601"/>
      <c r="P1" s="601"/>
      <c r="Q1" s="601"/>
      <c r="R1" s="601"/>
      <c r="S1" s="601"/>
      <c r="T1" s="601"/>
      <c r="U1" s="601"/>
      <c r="V1" s="601"/>
      <c r="W1" s="601"/>
      <c r="X1" s="602"/>
      <c r="Y1" s="1002" t="s">
        <v>4</v>
      </c>
      <c r="Z1" s="698"/>
      <c r="AA1" s="698"/>
      <c r="AB1" s="699"/>
      <c r="AC1" s="698"/>
      <c r="AD1" s="698"/>
      <c r="AE1" s="698"/>
      <c r="AF1" s="698"/>
      <c r="AG1" s="699"/>
      <c r="AH1" s="699"/>
      <c r="AI1" s="699"/>
      <c r="AJ1" s="699"/>
      <c r="AK1" s="699"/>
      <c r="AL1" s="699"/>
      <c r="AM1" s="699"/>
      <c r="AN1" s="699"/>
      <c r="AO1" s="699"/>
      <c r="AP1" s="699"/>
      <c r="AQ1" s="699"/>
      <c r="AR1" s="700"/>
    </row>
    <row r="2" spans="1:44" ht="9.6" customHeight="1" x14ac:dyDescent="0.2">
      <c r="A2" s="603"/>
      <c r="B2" s="604"/>
      <c r="C2" s="793" t="s">
        <v>9</v>
      </c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6"/>
      <c r="Y2" s="701"/>
      <c r="Z2" s="701"/>
      <c r="AA2" s="701"/>
      <c r="AB2" s="701"/>
      <c r="AC2" s="701"/>
      <c r="AD2" s="701"/>
      <c r="AE2" s="702"/>
      <c r="AF2" s="702"/>
      <c r="AG2" s="701"/>
      <c r="AH2" s="701"/>
      <c r="AI2" s="701"/>
      <c r="AJ2" s="701"/>
      <c r="AK2" s="701"/>
      <c r="AL2" s="701"/>
      <c r="AM2" s="701"/>
      <c r="AN2" s="701"/>
      <c r="AO2" s="701"/>
      <c r="AP2" s="701"/>
      <c r="AQ2" s="701"/>
      <c r="AR2" s="703"/>
    </row>
    <row r="3" spans="1:44" ht="9.6" customHeight="1" x14ac:dyDescent="0.2">
      <c r="A3" s="607"/>
      <c r="B3" s="1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8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6"/>
      <c r="Y3" s="701"/>
      <c r="Z3" s="704"/>
      <c r="AA3" s="704"/>
      <c r="AB3" s="701"/>
      <c r="AC3" s="704"/>
      <c r="AD3" s="704"/>
      <c r="AE3" s="704"/>
      <c r="AF3" s="704"/>
      <c r="AG3" s="704"/>
      <c r="AH3" s="704"/>
      <c r="AI3" s="704"/>
      <c r="AJ3" s="704"/>
      <c r="AK3" s="704"/>
      <c r="AL3" s="704"/>
      <c r="AM3" s="704"/>
      <c r="AN3" s="704"/>
      <c r="AO3" s="704"/>
      <c r="AP3" s="704"/>
      <c r="AQ3" s="704"/>
      <c r="AR3" s="705"/>
    </row>
    <row r="4" spans="1:44" ht="12.75" customHeight="1" x14ac:dyDescent="0.2">
      <c r="A4" s="611" t="s">
        <v>1852</v>
      </c>
      <c r="B4" s="612"/>
      <c r="C4" s="605"/>
      <c r="D4" s="605"/>
      <c r="E4" s="605"/>
      <c r="F4" s="605"/>
      <c r="G4" s="605"/>
      <c r="H4" s="613" t="s">
        <v>16</v>
      </c>
      <c r="I4" s="605"/>
      <c r="J4" s="605"/>
      <c r="K4" s="613"/>
      <c r="L4" s="605"/>
      <c r="M4" s="613"/>
      <c r="N4" s="605"/>
      <c r="O4" s="605"/>
      <c r="P4" s="605"/>
      <c r="Q4" s="605"/>
      <c r="R4" s="605"/>
      <c r="S4" s="605"/>
      <c r="T4" s="605"/>
      <c r="U4" s="605"/>
      <c r="V4" s="605"/>
      <c r="W4" s="606"/>
      <c r="X4" s="614" t="s">
        <v>4474</v>
      </c>
      <c r="Y4" s="615">
        <v>2017</v>
      </c>
      <c r="Z4" s="615">
        <v>2016</v>
      </c>
      <c r="AA4" s="615">
        <v>2015</v>
      </c>
      <c r="AB4" s="615">
        <v>2014</v>
      </c>
      <c r="AC4" s="616" t="s">
        <v>17</v>
      </c>
      <c r="AD4" s="615">
        <v>2012</v>
      </c>
      <c r="AE4" s="615">
        <v>2011</v>
      </c>
      <c r="AF4" s="617">
        <v>2010</v>
      </c>
      <c r="AG4" s="618">
        <v>2009</v>
      </c>
      <c r="AH4" s="618">
        <v>2008</v>
      </c>
      <c r="AI4" s="618">
        <v>2007</v>
      </c>
      <c r="AJ4" s="618">
        <v>2006</v>
      </c>
      <c r="AK4" s="618">
        <v>2005</v>
      </c>
      <c r="AL4" s="618">
        <v>2004</v>
      </c>
      <c r="AM4" s="618">
        <v>2003</v>
      </c>
      <c r="AN4" s="618">
        <v>2002</v>
      </c>
      <c r="AO4" s="618">
        <v>2001</v>
      </c>
      <c r="AP4" s="619">
        <v>2000</v>
      </c>
      <c r="AQ4" s="615" t="s">
        <v>18</v>
      </c>
      <c r="AR4" s="615"/>
    </row>
    <row r="5" spans="1:44" ht="12.75" customHeight="1" x14ac:dyDescent="0.2">
      <c r="A5" s="547" t="s">
        <v>21</v>
      </c>
      <c r="B5" s="614" t="s">
        <v>22</v>
      </c>
      <c r="C5" s="620"/>
      <c r="D5" s="620"/>
      <c r="E5" s="620"/>
      <c r="F5" s="620"/>
      <c r="G5" s="621"/>
      <c r="H5" s="621"/>
      <c r="I5" s="622" t="s">
        <v>44</v>
      </c>
      <c r="J5" s="621"/>
      <c r="K5" s="621"/>
      <c r="L5" s="622"/>
      <c r="M5" s="622"/>
      <c r="N5" s="609"/>
      <c r="O5" s="609"/>
      <c r="P5" s="609"/>
      <c r="Q5" s="609"/>
      <c r="R5" s="609"/>
      <c r="S5" s="609"/>
      <c r="T5" s="609"/>
      <c r="U5" s="609"/>
      <c r="V5" s="609"/>
      <c r="W5" s="610"/>
      <c r="X5" s="623" t="s">
        <v>4475</v>
      </c>
      <c r="Y5" s="624" t="s">
        <v>45</v>
      </c>
      <c r="Z5" s="624" t="s">
        <v>45</v>
      </c>
      <c r="AA5" s="624" t="s">
        <v>45</v>
      </c>
      <c r="AB5" s="624" t="s">
        <v>45</v>
      </c>
      <c r="AC5" s="619" t="s">
        <v>45</v>
      </c>
      <c r="AD5" s="624" t="s">
        <v>45</v>
      </c>
      <c r="AE5" s="624" t="s">
        <v>45</v>
      </c>
      <c r="AF5" s="617" t="s">
        <v>45</v>
      </c>
      <c r="AG5" s="618" t="s">
        <v>45</v>
      </c>
      <c r="AH5" s="618" t="s">
        <v>45</v>
      </c>
      <c r="AI5" s="618" t="s">
        <v>45</v>
      </c>
      <c r="AJ5" s="618" t="s">
        <v>45</v>
      </c>
      <c r="AK5" s="618" t="s">
        <v>45</v>
      </c>
      <c r="AL5" s="618" t="s">
        <v>45</v>
      </c>
      <c r="AM5" s="618" t="s">
        <v>45</v>
      </c>
      <c r="AN5" s="618" t="s">
        <v>45</v>
      </c>
      <c r="AO5" s="618" t="s">
        <v>45</v>
      </c>
      <c r="AP5" s="619" t="s">
        <v>45</v>
      </c>
      <c r="AQ5" s="624" t="s">
        <v>46</v>
      </c>
      <c r="AR5" s="624" t="s">
        <v>47</v>
      </c>
    </row>
    <row r="6" spans="1:44" ht="12.75" customHeight="1" x14ac:dyDescent="0.2">
      <c r="A6" s="532" t="s">
        <v>56</v>
      </c>
      <c r="B6" s="625" t="s">
        <v>57</v>
      </c>
      <c r="C6" s="625">
        <v>2017</v>
      </c>
      <c r="D6" s="625">
        <v>2016</v>
      </c>
      <c r="E6" s="625">
        <v>2015</v>
      </c>
      <c r="F6" s="625">
        <v>2014</v>
      </c>
      <c r="G6" s="625">
        <v>2013</v>
      </c>
      <c r="H6" s="626" t="s">
        <v>91</v>
      </c>
      <c r="I6" s="625">
        <v>2012</v>
      </c>
      <c r="J6" s="627">
        <v>2011</v>
      </c>
      <c r="K6" s="626" t="s">
        <v>91</v>
      </c>
      <c r="L6" s="625">
        <v>2010</v>
      </c>
      <c r="M6" s="620">
        <v>2009</v>
      </c>
      <c r="N6" s="620">
        <v>2008</v>
      </c>
      <c r="O6" s="620">
        <v>2007</v>
      </c>
      <c r="P6" s="620">
        <v>2006</v>
      </c>
      <c r="Q6" s="620">
        <v>2005</v>
      </c>
      <c r="R6" s="620">
        <v>2004</v>
      </c>
      <c r="S6" s="620">
        <v>2003</v>
      </c>
      <c r="T6" s="620">
        <v>2002</v>
      </c>
      <c r="U6" s="620">
        <v>2001</v>
      </c>
      <c r="V6" s="620">
        <v>2000</v>
      </c>
      <c r="W6" s="505">
        <v>1999</v>
      </c>
      <c r="X6" s="625" t="s">
        <v>92</v>
      </c>
      <c r="Y6" s="628">
        <v>2016</v>
      </c>
      <c r="Z6" s="628">
        <v>2015</v>
      </c>
      <c r="AA6" s="628">
        <v>2014</v>
      </c>
      <c r="AB6" s="628">
        <v>2013</v>
      </c>
      <c r="AC6" s="619" t="s">
        <v>93</v>
      </c>
      <c r="AD6" s="628">
        <v>2011</v>
      </c>
      <c r="AE6" s="628">
        <v>2010</v>
      </c>
      <c r="AF6" s="629">
        <v>2009</v>
      </c>
      <c r="AG6" s="630">
        <v>2008</v>
      </c>
      <c r="AH6" s="630">
        <v>2007</v>
      </c>
      <c r="AI6" s="630">
        <v>2006</v>
      </c>
      <c r="AJ6" s="630">
        <v>2005</v>
      </c>
      <c r="AK6" s="630">
        <v>2004</v>
      </c>
      <c r="AL6" s="630">
        <v>2003</v>
      </c>
      <c r="AM6" s="630">
        <v>2002</v>
      </c>
      <c r="AN6" s="630">
        <v>2001</v>
      </c>
      <c r="AO6" s="630">
        <v>2000</v>
      </c>
      <c r="AP6" s="631">
        <v>1999</v>
      </c>
      <c r="AQ6" s="628" t="s">
        <v>94</v>
      </c>
      <c r="AR6" s="628" t="s">
        <v>95</v>
      </c>
    </row>
    <row r="7" spans="1:44" ht="11.25" customHeight="1" x14ac:dyDescent="0.2">
      <c r="A7" s="694" t="s">
        <v>105</v>
      </c>
      <c r="B7" s="535" t="s">
        <v>106</v>
      </c>
      <c r="C7" s="521">
        <v>0.76</v>
      </c>
      <c r="D7" s="540">
        <v>0.72</v>
      </c>
      <c r="E7" s="541">
        <v>0.6709090909090909</v>
      </c>
      <c r="F7" s="541">
        <v>0.64545454545454539</v>
      </c>
      <c r="G7" s="540">
        <v>0.61818181818181817</v>
      </c>
      <c r="H7" s="542"/>
      <c r="I7" s="541">
        <v>0.6</v>
      </c>
      <c r="J7" s="543">
        <v>0.58181818181818179</v>
      </c>
      <c r="K7" s="542"/>
      <c r="L7" s="538">
        <v>0.55454545454545445</v>
      </c>
      <c r="M7" s="544">
        <v>0.53636363636363626</v>
      </c>
      <c r="N7" s="544">
        <v>0.52727272727272723</v>
      </c>
      <c r="O7" s="545">
        <v>0.50909090909090915</v>
      </c>
      <c r="P7" s="544">
        <v>0.48594545454545451</v>
      </c>
      <c r="Q7" s="544">
        <v>0.40495454545454546</v>
      </c>
      <c r="R7" s="544">
        <v>0.34710909090909087</v>
      </c>
      <c r="S7" s="544">
        <v>0.30579090909090906</v>
      </c>
      <c r="T7" s="545">
        <v>0.2975272727272727</v>
      </c>
      <c r="U7" s="544">
        <v>0.29398181818181818</v>
      </c>
      <c r="V7" s="544">
        <v>0.27659999999999996</v>
      </c>
      <c r="W7" s="545">
        <v>0.23985454545454546</v>
      </c>
      <c r="X7" s="525">
        <f t="shared" ref="X7:X70" si="0">SUM(C7:W7)</f>
        <v>9.3753999999999991</v>
      </c>
      <c r="Y7" s="706">
        <f t="shared" ref="Y7:Y70" si="1">IF(ISERROR((C7/D7-1)*100),"n/a",(C7/D7-1)*100)</f>
        <v>5.555555555555558</v>
      </c>
      <c r="Z7" s="706">
        <f t="shared" ref="Z7:Z70" si="2">IF(ISERROR((D7/E7-1)*100),"n/a",(D7/E7-1)*100)</f>
        <v>7.3170731707317138</v>
      </c>
      <c r="AA7" s="706">
        <f t="shared" ref="AA7:AA70" si="3">IF(ISERROR((E7/F7-1)*100),"n/a",(E7/F7-1)*100)</f>
        <v>3.9436619718310029</v>
      </c>
      <c r="AB7" s="706">
        <f t="shared" ref="AB7:AB70" si="4">IF(ISERROR((F7/G7-1)*100),"n/a",(F7/G7-1)*100)</f>
        <v>4.4117647058823373</v>
      </c>
      <c r="AC7" s="706">
        <f t="shared" ref="AC7:AC70" si="5">IF(ISERROR((G7/I7-1)*100),"n/a",(G7/I7-1)*100)</f>
        <v>3.0303030303030276</v>
      </c>
      <c r="AD7" s="706">
        <f t="shared" ref="AD7:AD70" si="6">IF(ISERROR((I7/J7-1)*100),"n/a",(I7/J7-1)*100)</f>
        <v>3.125</v>
      </c>
      <c r="AE7" s="706">
        <f t="shared" ref="AE7:AE70" si="7">IF(ISERROR((J7/L7-1)*100),"n/a",(J7/L7-1)*100)</f>
        <v>4.9180327868852514</v>
      </c>
      <c r="AF7" s="706">
        <f t="shared" ref="AF7:AF70" si="8">IF(ISERROR((L7/M7-1)*100),"n/a",(L7/M7-1)*100)</f>
        <v>3.3898305084745672</v>
      </c>
      <c r="AG7" s="706">
        <f t="shared" ref="AG7:AG70" si="9">IF(ISERROR((M7/N7-1)*100),"n/a",(M7/N7-1)*100)</f>
        <v>1.7241379310344751</v>
      </c>
      <c r="AH7" s="706">
        <f t="shared" ref="AH7:AH70" si="10">IF(ISERROR((N7/O7-1)*100),"n/a",(N7/O7-1)*100)</f>
        <v>3.5714285714285587</v>
      </c>
      <c r="AI7" s="706">
        <f t="shared" ref="AI7:AI70" si="11">IF(ISERROR((O7/P7-1)*100),"n/a",(O7/P7-1)*100)</f>
        <v>4.7629737718412279</v>
      </c>
      <c r="AJ7" s="706">
        <f t="shared" ref="AJ7:AJ70" si="12">IF(ISERROR((P7/Q7-1)*100),"n/a",(P7/Q7-1)*100)</f>
        <v>19.999999999999996</v>
      </c>
      <c r="AK7" s="706">
        <f t="shared" ref="AK7:AK70" si="13">IF(ISERROR((Q7/R7-1)*100),"n/a",(Q7/R7-1)*100)</f>
        <v>16.664920643235035</v>
      </c>
      <c r="AL7" s="706">
        <f t="shared" ref="AL7:AL70" si="14">IF(ISERROR((R7/S7-1)*100),"n/a",(R7/S7-1)*100)</f>
        <v>13.511906531498052</v>
      </c>
      <c r="AM7" s="706">
        <f t="shared" ref="AM7:AM70" si="15">IF(ISERROR((S7/T7-1)*100),"n/a",(S7/T7-1)*100)</f>
        <v>2.7774382791493579</v>
      </c>
      <c r="AN7" s="706">
        <f t="shared" ref="AN7:AN70" si="16">IF(ISERROR((T7/U7-1)*100),"n/a",(T7/U7-1)*100)</f>
        <v>1.2060115034943308</v>
      </c>
      <c r="AO7" s="706">
        <f t="shared" ref="AO7:AO70" si="17">IF(ISERROR((U7/V7-1)*100),"n/a",(U7/V7-1)*100)</f>
        <v>6.2840991257477219</v>
      </c>
      <c r="AP7" s="706">
        <f t="shared" ref="AP7:AP70" si="18">IF(ISERROR((V7/W7-1)*100),"n/a",(V7/W7-1)*100)</f>
        <v>15.319890842935102</v>
      </c>
      <c r="AQ7" s="707">
        <f t="shared" ref="AQ7:AQ70" si="19">AVERAGE(Y7:AP7)</f>
        <v>6.7507793850015174</v>
      </c>
      <c r="AR7" s="708">
        <f t="shared" ref="AR7:AR70" si="20">STDEV(Y7:AP7)</f>
        <v>5.6140281626178767</v>
      </c>
    </row>
    <row r="8" spans="1:44" ht="11.25" customHeight="1" x14ac:dyDescent="0.2">
      <c r="A8" s="526" t="s">
        <v>110</v>
      </c>
      <c r="B8" s="504" t="s">
        <v>111</v>
      </c>
      <c r="C8" s="521">
        <v>4.7</v>
      </c>
      <c r="D8" s="522">
        <v>4.4400000000000004</v>
      </c>
      <c r="E8" s="522">
        <v>4.0999999999999996</v>
      </c>
      <c r="F8" s="522">
        <v>3.42</v>
      </c>
      <c r="G8" s="522">
        <v>2.54</v>
      </c>
      <c r="H8" s="523"/>
      <c r="I8" s="522">
        <v>2.36</v>
      </c>
      <c r="J8" s="520">
        <v>2.2000000000000002</v>
      </c>
      <c r="K8" s="523"/>
      <c r="L8" s="530">
        <v>2.1</v>
      </c>
      <c r="M8" s="531">
        <v>2.04</v>
      </c>
      <c r="N8" s="531">
        <v>2</v>
      </c>
      <c r="O8" s="531">
        <v>1.92</v>
      </c>
      <c r="P8" s="531">
        <v>1.84</v>
      </c>
      <c r="Q8" s="531">
        <v>1.68</v>
      </c>
      <c r="R8" s="531">
        <v>1.44</v>
      </c>
      <c r="S8" s="531">
        <v>1.32</v>
      </c>
      <c r="T8" s="531">
        <v>1.24</v>
      </c>
      <c r="U8" s="531">
        <v>1.2</v>
      </c>
      <c r="V8" s="531">
        <v>1.1599999999999999</v>
      </c>
      <c r="W8" s="531">
        <v>1.1200000000000001</v>
      </c>
      <c r="X8" s="525">
        <f t="shared" si="0"/>
        <v>42.82</v>
      </c>
      <c r="Y8" s="706">
        <f t="shared" si="1"/>
        <v>5.8558558558558405</v>
      </c>
      <c r="Z8" s="706">
        <f t="shared" si="2"/>
        <v>8.292682926829297</v>
      </c>
      <c r="AA8" s="706">
        <f t="shared" si="3"/>
        <v>19.883040935672504</v>
      </c>
      <c r="AB8" s="706">
        <f t="shared" si="4"/>
        <v>34.645669291338585</v>
      </c>
      <c r="AC8" s="706">
        <f t="shared" si="5"/>
        <v>7.6271186440677985</v>
      </c>
      <c r="AD8" s="706">
        <f t="shared" si="6"/>
        <v>7.2727272727272529</v>
      </c>
      <c r="AE8" s="706">
        <f t="shared" si="7"/>
        <v>4.7619047619047672</v>
      </c>
      <c r="AF8" s="706">
        <f t="shared" si="8"/>
        <v>2.941176470588247</v>
      </c>
      <c r="AG8" s="706">
        <f t="shared" si="9"/>
        <v>2.0000000000000018</v>
      </c>
      <c r="AH8" s="706">
        <f t="shared" si="10"/>
        <v>4.1666666666666741</v>
      </c>
      <c r="AI8" s="706">
        <f t="shared" si="11"/>
        <v>4.3478260869565188</v>
      </c>
      <c r="AJ8" s="706">
        <f t="shared" si="12"/>
        <v>9.5238095238095344</v>
      </c>
      <c r="AK8" s="706">
        <f t="shared" si="13"/>
        <v>16.666666666666675</v>
      </c>
      <c r="AL8" s="706">
        <f t="shared" si="14"/>
        <v>9.0909090909090828</v>
      </c>
      <c r="AM8" s="706">
        <f t="shared" si="15"/>
        <v>6.4516129032258229</v>
      </c>
      <c r="AN8" s="706">
        <f t="shared" si="16"/>
        <v>3.3333333333333437</v>
      </c>
      <c r="AO8" s="706">
        <f t="shared" si="17"/>
        <v>3.4482758620689724</v>
      </c>
      <c r="AP8" s="706">
        <f t="shared" si="18"/>
        <v>3.5714285714285587</v>
      </c>
      <c r="AQ8" s="707">
        <f t="shared" si="19"/>
        <v>8.5489280480027485</v>
      </c>
      <c r="AR8" s="708">
        <f t="shared" si="20"/>
        <v>8.0233637639018145</v>
      </c>
    </row>
    <row r="9" spans="1:44" ht="11.25" customHeight="1" x14ac:dyDescent="0.2">
      <c r="A9" s="526" t="s">
        <v>398</v>
      </c>
      <c r="B9" s="504" t="s">
        <v>399</v>
      </c>
      <c r="C9" s="521">
        <v>0.56000000000000005</v>
      </c>
      <c r="D9" s="522">
        <v>0.48</v>
      </c>
      <c r="E9" s="522">
        <v>0.38</v>
      </c>
      <c r="F9" s="522">
        <v>0.3</v>
      </c>
      <c r="G9" s="522">
        <v>0.23</v>
      </c>
      <c r="H9" s="523"/>
      <c r="I9" s="522">
        <v>0.18</v>
      </c>
      <c r="J9" s="520">
        <v>0.15</v>
      </c>
      <c r="K9" s="523"/>
      <c r="L9" s="530">
        <v>0.13500000000000001</v>
      </c>
      <c r="M9" s="531">
        <v>0.12833333333333333</v>
      </c>
      <c r="N9" s="531">
        <v>0.12333333333333334</v>
      </c>
      <c r="O9" s="531">
        <v>0.11666666666666665</v>
      </c>
      <c r="P9" s="531">
        <v>0.11</v>
      </c>
      <c r="Q9" s="524">
        <v>0.10666666666666667</v>
      </c>
      <c r="R9" s="531">
        <v>0.10333333333333333</v>
      </c>
      <c r="S9" s="531">
        <v>9.6666666666666665E-2</v>
      </c>
      <c r="T9" s="531">
        <v>0.09</v>
      </c>
      <c r="U9" s="524">
        <v>8.666666666666667E-2</v>
      </c>
      <c r="V9" s="531">
        <v>8.3333333333333329E-2</v>
      </c>
      <c r="W9" s="524">
        <v>0.08</v>
      </c>
      <c r="X9" s="525">
        <f t="shared" si="0"/>
        <v>3.5400000000000005</v>
      </c>
      <c r="Y9" s="706">
        <f t="shared" si="1"/>
        <v>16.666666666666675</v>
      </c>
      <c r="Z9" s="706">
        <f t="shared" si="2"/>
        <v>26.315789473684205</v>
      </c>
      <c r="AA9" s="706">
        <f t="shared" si="3"/>
        <v>26.666666666666682</v>
      </c>
      <c r="AB9" s="706">
        <f t="shared" si="4"/>
        <v>30.434782608695631</v>
      </c>
      <c r="AC9" s="706">
        <f t="shared" si="5"/>
        <v>27.777777777777789</v>
      </c>
      <c r="AD9" s="706">
        <f t="shared" si="6"/>
        <v>19.999999999999996</v>
      </c>
      <c r="AE9" s="706">
        <f t="shared" si="7"/>
        <v>11.111111111111093</v>
      </c>
      <c r="AF9" s="706">
        <f t="shared" si="8"/>
        <v>5.1948051948051965</v>
      </c>
      <c r="AG9" s="706">
        <f t="shared" si="9"/>
        <v>4.0540540540540571</v>
      </c>
      <c r="AH9" s="706">
        <f t="shared" si="10"/>
        <v>5.7142857142857384</v>
      </c>
      <c r="AI9" s="706">
        <f t="shared" si="11"/>
        <v>6.0606060606060552</v>
      </c>
      <c r="AJ9" s="706">
        <f t="shared" si="12"/>
        <v>3.125</v>
      </c>
      <c r="AK9" s="706">
        <f t="shared" si="13"/>
        <v>3.2258064516129004</v>
      </c>
      <c r="AL9" s="706">
        <f t="shared" si="14"/>
        <v>6.8965517241379226</v>
      </c>
      <c r="AM9" s="706">
        <f t="shared" si="15"/>
        <v>7.4074074074074181</v>
      </c>
      <c r="AN9" s="706">
        <f t="shared" si="16"/>
        <v>3.8461538461538325</v>
      </c>
      <c r="AO9" s="706">
        <f t="shared" si="17"/>
        <v>4.0000000000000036</v>
      </c>
      <c r="AP9" s="706">
        <f t="shared" si="18"/>
        <v>4.1666666666666519</v>
      </c>
      <c r="AQ9" s="707">
        <f t="shared" si="19"/>
        <v>11.814673968018436</v>
      </c>
      <c r="AR9" s="708">
        <f t="shared" si="20"/>
        <v>9.9225024807628852</v>
      </c>
    </row>
    <row r="10" spans="1:44" ht="11.25" customHeight="1" x14ac:dyDescent="0.2">
      <c r="A10" s="527" t="s">
        <v>400</v>
      </c>
      <c r="B10" s="553" t="s">
        <v>401</v>
      </c>
      <c r="C10" s="521">
        <v>0.11</v>
      </c>
      <c r="D10" s="522">
        <v>0.1</v>
      </c>
      <c r="E10" s="522">
        <v>9.4E-2</v>
      </c>
      <c r="F10" s="522">
        <v>8.5999999999999993E-2</v>
      </c>
      <c r="G10" s="522">
        <v>6.8000000000000005E-2</v>
      </c>
      <c r="H10" s="523"/>
      <c r="I10" s="522">
        <v>0.06</v>
      </c>
      <c r="J10" s="520">
        <v>5.1999999999999998E-2</v>
      </c>
      <c r="K10" s="523"/>
      <c r="L10" s="530">
        <v>4.8000000000000001E-2</v>
      </c>
      <c r="M10" s="531">
        <v>4.5332999999999998E-2</v>
      </c>
      <c r="N10" s="531">
        <v>4.2666999999999997E-2</v>
      </c>
      <c r="O10" s="531">
        <v>0.04</v>
      </c>
      <c r="P10" s="524">
        <v>3.7332999999999998E-2</v>
      </c>
      <c r="Q10" s="531">
        <v>3.5333000000000003E-2</v>
      </c>
      <c r="R10" s="531">
        <v>2.6450000000000001E-2</v>
      </c>
      <c r="S10" s="524">
        <v>1.1860000000000001E-2</v>
      </c>
      <c r="T10" s="524">
        <v>1.1860000000000001E-2</v>
      </c>
      <c r="U10" s="524">
        <v>1.1860000000000001E-2</v>
      </c>
      <c r="V10" s="524">
        <v>1.1860000000000001E-2</v>
      </c>
      <c r="W10" s="531">
        <v>1.1860000000000001E-2</v>
      </c>
      <c r="X10" s="525">
        <f t="shared" si="0"/>
        <v>0.904416</v>
      </c>
      <c r="Y10" s="706">
        <f t="shared" si="1"/>
        <v>9.9999999999999858</v>
      </c>
      <c r="Z10" s="706">
        <f t="shared" si="2"/>
        <v>6.3829787234042534</v>
      </c>
      <c r="AA10" s="706">
        <f t="shared" si="3"/>
        <v>9.3023255813953654</v>
      </c>
      <c r="AB10" s="706">
        <f t="shared" si="4"/>
        <v>26.470588235294091</v>
      </c>
      <c r="AC10" s="706">
        <f t="shared" si="5"/>
        <v>13.333333333333353</v>
      </c>
      <c r="AD10" s="706">
        <f t="shared" si="6"/>
        <v>15.384615384615397</v>
      </c>
      <c r="AE10" s="706">
        <f t="shared" si="7"/>
        <v>8.333333333333325</v>
      </c>
      <c r="AF10" s="706">
        <f t="shared" si="8"/>
        <v>5.8831314936139245</v>
      </c>
      <c r="AG10" s="706">
        <f t="shared" si="9"/>
        <v>6.2483886844634018</v>
      </c>
      <c r="AH10" s="706">
        <f t="shared" si="10"/>
        <v>6.6674999999999818</v>
      </c>
      <c r="AI10" s="706">
        <f t="shared" si="11"/>
        <v>7.1438137840516447</v>
      </c>
      <c r="AJ10" s="706">
        <f t="shared" si="12"/>
        <v>5.6604307587807323</v>
      </c>
      <c r="AK10" s="706">
        <f t="shared" si="13"/>
        <v>33.584120982986775</v>
      </c>
      <c r="AL10" s="706">
        <f t="shared" si="14"/>
        <v>123.01854974704889</v>
      </c>
      <c r="AM10" s="706">
        <f t="shared" si="15"/>
        <v>0</v>
      </c>
      <c r="AN10" s="706">
        <f t="shared" si="16"/>
        <v>0</v>
      </c>
      <c r="AO10" s="706">
        <f t="shared" si="17"/>
        <v>0</v>
      </c>
      <c r="AP10" s="706">
        <f t="shared" si="18"/>
        <v>0</v>
      </c>
      <c r="AQ10" s="707">
        <f t="shared" si="19"/>
        <v>15.411839446795618</v>
      </c>
      <c r="AR10" s="708">
        <f t="shared" si="20"/>
        <v>28.283304667835143</v>
      </c>
    </row>
    <row r="11" spans="1:44" ht="11.25" customHeight="1" x14ac:dyDescent="0.2">
      <c r="A11" s="547" t="s">
        <v>1877</v>
      </c>
      <c r="B11" s="535" t="s">
        <v>1878</v>
      </c>
      <c r="C11" s="538">
        <v>1.06</v>
      </c>
      <c r="D11" s="522">
        <v>1.04</v>
      </c>
      <c r="E11" s="522">
        <v>0.96</v>
      </c>
      <c r="F11" s="522">
        <v>0.88</v>
      </c>
      <c r="G11" s="571">
        <v>0.56000000000000005</v>
      </c>
      <c r="H11" s="523"/>
      <c r="I11" s="522">
        <v>0.96439999999999992</v>
      </c>
      <c r="J11" s="520">
        <v>0.90201000000000009</v>
      </c>
      <c r="K11" s="523"/>
      <c r="L11" s="530">
        <v>0.82524999999999993</v>
      </c>
      <c r="M11" s="531">
        <v>0.7484900000000001</v>
      </c>
      <c r="N11" s="531">
        <v>0.6741299999999999</v>
      </c>
      <c r="O11" s="531">
        <v>0.60936000000000001</v>
      </c>
      <c r="P11" s="531">
        <v>0.55657000000000001</v>
      </c>
      <c r="Q11" s="531">
        <v>0.52060000000000006</v>
      </c>
      <c r="R11" s="531">
        <v>0.49095999999999995</v>
      </c>
      <c r="S11" s="531">
        <v>0.43991999999999998</v>
      </c>
      <c r="T11" s="531">
        <v>0.41074000000000005</v>
      </c>
      <c r="U11" s="531">
        <v>0.36809999999999998</v>
      </c>
      <c r="V11" s="531">
        <v>0.33218000000000003</v>
      </c>
      <c r="W11" s="531">
        <v>0.29627000000000003</v>
      </c>
      <c r="X11" s="525">
        <f t="shared" si="0"/>
        <v>12.63898</v>
      </c>
      <c r="Y11" s="706">
        <f t="shared" si="1"/>
        <v>1.9230769230769162</v>
      </c>
      <c r="Z11" s="706">
        <f t="shared" si="2"/>
        <v>8.3333333333333481</v>
      </c>
      <c r="AA11" s="706">
        <f t="shared" si="3"/>
        <v>9.0909090909090828</v>
      </c>
      <c r="AB11" s="706">
        <f t="shared" si="4"/>
        <v>57.142857142857139</v>
      </c>
      <c r="AC11" s="706">
        <f t="shared" si="5"/>
        <v>-41.932807963500608</v>
      </c>
      <c r="AD11" s="706">
        <f t="shared" si="6"/>
        <v>6.9167747585946682</v>
      </c>
      <c r="AE11" s="706">
        <f t="shared" si="7"/>
        <v>9.3014238109663907</v>
      </c>
      <c r="AF11" s="706">
        <f t="shared" si="8"/>
        <v>10.255314032251572</v>
      </c>
      <c r="AG11" s="706">
        <f t="shared" si="9"/>
        <v>11.030513402459508</v>
      </c>
      <c r="AH11" s="706">
        <f t="shared" si="10"/>
        <v>10.629184718393049</v>
      </c>
      <c r="AI11" s="706">
        <f t="shared" si="11"/>
        <v>9.4848806080097816</v>
      </c>
      <c r="AJ11" s="706">
        <f t="shared" si="12"/>
        <v>6.9093353822512471</v>
      </c>
      <c r="AK11" s="706">
        <f t="shared" si="13"/>
        <v>6.037151702786403</v>
      </c>
      <c r="AL11" s="706">
        <f t="shared" si="14"/>
        <v>11.602109474449884</v>
      </c>
      <c r="AM11" s="706">
        <f t="shared" si="15"/>
        <v>7.104250864293693</v>
      </c>
      <c r="AN11" s="706">
        <f t="shared" si="16"/>
        <v>11.583808747622948</v>
      </c>
      <c r="AO11" s="706">
        <f t="shared" si="17"/>
        <v>10.81341441387198</v>
      </c>
      <c r="AP11" s="706">
        <f t="shared" si="18"/>
        <v>12.120700712188203</v>
      </c>
      <c r="AQ11" s="707">
        <f t="shared" si="19"/>
        <v>8.797012841934178</v>
      </c>
      <c r="AR11" s="708">
        <f t="shared" si="20"/>
        <v>17.180556443732627</v>
      </c>
    </row>
    <row r="12" spans="1:44" ht="11.25" customHeight="1" x14ac:dyDescent="0.2">
      <c r="A12" s="948" t="s">
        <v>880</v>
      </c>
      <c r="B12" s="504" t="s">
        <v>881</v>
      </c>
      <c r="C12" s="530">
        <v>2.56</v>
      </c>
      <c r="D12" s="522">
        <v>2.2799999999999998</v>
      </c>
      <c r="E12" s="522">
        <v>2.02</v>
      </c>
      <c r="F12" s="522">
        <v>1.66</v>
      </c>
      <c r="G12" s="522">
        <v>1.6</v>
      </c>
      <c r="H12" s="523"/>
      <c r="I12" s="528">
        <v>0</v>
      </c>
      <c r="J12" s="693">
        <v>0</v>
      </c>
      <c r="K12" s="523"/>
      <c r="L12" s="529">
        <v>0</v>
      </c>
      <c r="M12" s="524">
        <v>0</v>
      </c>
      <c r="N12" s="524">
        <v>0</v>
      </c>
      <c r="O12" s="524">
        <v>0</v>
      </c>
      <c r="P12" s="524">
        <v>0</v>
      </c>
      <c r="Q12" s="524">
        <v>0</v>
      </c>
      <c r="R12" s="524">
        <v>0</v>
      </c>
      <c r="S12" s="524">
        <v>0</v>
      </c>
      <c r="T12" s="524">
        <v>0</v>
      </c>
      <c r="U12" s="524">
        <v>0</v>
      </c>
      <c r="V12" s="524">
        <v>0</v>
      </c>
      <c r="W12" s="524">
        <v>0</v>
      </c>
      <c r="X12" s="525">
        <f t="shared" si="0"/>
        <v>10.119999999999999</v>
      </c>
      <c r="Y12" s="706">
        <f t="shared" si="1"/>
        <v>12.28070175438598</v>
      </c>
      <c r="Z12" s="706">
        <f t="shared" si="2"/>
        <v>12.871287128712861</v>
      </c>
      <c r="AA12" s="706">
        <f t="shared" si="3"/>
        <v>21.68674698795181</v>
      </c>
      <c r="AB12" s="706">
        <f t="shared" si="4"/>
        <v>3.7499999999999867</v>
      </c>
      <c r="AC12" s="706" t="str">
        <f t="shared" si="5"/>
        <v>n/a</v>
      </c>
      <c r="AD12" s="706" t="str">
        <f t="shared" si="6"/>
        <v>n/a</v>
      </c>
      <c r="AE12" s="706" t="str">
        <f t="shared" si="7"/>
        <v>n/a</v>
      </c>
      <c r="AF12" s="706" t="str">
        <f t="shared" si="8"/>
        <v>n/a</v>
      </c>
      <c r="AG12" s="706" t="str">
        <f t="shared" si="9"/>
        <v>n/a</v>
      </c>
      <c r="AH12" s="706" t="str">
        <f t="shared" si="10"/>
        <v>n/a</v>
      </c>
      <c r="AI12" s="706" t="str">
        <f t="shared" si="11"/>
        <v>n/a</v>
      </c>
      <c r="AJ12" s="706" t="str">
        <f t="shared" si="12"/>
        <v>n/a</v>
      </c>
      <c r="AK12" s="706" t="str">
        <f t="shared" si="13"/>
        <v>n/a</v>
      </c>
      <c r="AL12" s="706" t="str">
        <f t="shared" si="14"/>
        <v>n/a</v>
      </c>
      <c r="AM12" s="706" t="str">
        <f t="shared" si="15"/>
        <v>n/a</v>
      </c>
      <c r="AN12" s="706" t="str">
        <f t="shared" si="16"/>
        <v>n/a</v>
      </c>
      <c r="AO12" s="706" t="str">
        <f t="shared" si="17"/>
        <v>n/a</v>
      </c>
      <c r="AP12" s="706" t="str">
        <f t="shared" si="18"/>
        <v>n/a</v>
      </c>
      <c r="AQ12" s="707">
        <f t="shared" si="19"/>
        <v>12.647183967762659</v>
      </c>
      <c r="AR12" s="708">
        <f t="shared" si="20"/>
        <v>7.3270756693161392</v>
      </c>
    </row>
    <row r="13" spans="1:44" ht="11.25" customHeight="1" x14ac:dyDescent="0.2">
      <c r="A13" s="526" t="s">
        <v>114</v>
      </c>
      <c r="B13" s="504" t="s">
        <v>115</v>
      </c>
      <c r="C13" s="530">
        <v>0.68</v>
      </c>
      <c r="D13" s="522">
        <v>0.66</v>
      </c>
      <c r="E13" s="522">
        <v>0.64</v>
      </c>
      <c r="F13" s="522">
        <v>0.62</v>
      </c>
      <c r="G13" s="522">
        <v>0.6</v>
      </c>
      <c r="H13" s="523" t="s">
        <v>91</v>
      </c>
      <c r="I13" s="522">
        <v>0.57999999999999996</v>
      </c>
      <c r="J13" s="520">
        <v>0.56000000000000005</v>
      </c>
      <c r="K13" s="523"/>
      <c r="L13" s="530">
        <v>0.54</v>
      </c>
      <c r="M13" s="531">
        <v>0.52</v>
      </c>
      <c r="N13" s="531">
        <v>0.5</v>
      </c>
      <c r="O13" s="531">
        <v>0.48</v>
      </c>
      <c r="P13" s="531">
        <v>0.44</v>
      </c>
      <c r="Q13" s="531">
        <v>0.42</v>
      </c>
      <c r="R13" s="531">
        <v>0.4</v>
      </c>
      <c r="S13" s="531">
        <v>0.38</v>
      </c>
      <c r="T13" s="531">
        <v>0.36</v>
      </c>
      <c r="U13" s="531">
        <v>0.33</v>
      </c>
      <c r="V13" s="531">
        <v>0.31</v>
      </c>
      <c r="W13" s="531">
        <v>0.28000000000000003</v>
      </c>
      <c r="X13" s="525">
        <f t="shared" si="0"/>
        <v>9.3000000000000007</v>
      </c>
      <c r="Y13" s="706">
        <f t="shared" si="1"/>
        <v>3.0303030303030276</v>
      </c>
      <c r="Z13" s="706">
        <f t="shared" si="2"/>
        <v>3.125</v>
      </c>
      <c r="AA13" s="706">
        <f t="shared" si="3"/>
        <v>3.2258064516129004</v>
      </c>
      <c r="AB13" s="706">
        <f t="shared" si="4"/>
        <v>3.3333333333333437</v>
      </c>
      <c r="AC13" s="706">
        <f t="shared" si="5"/>
        <v>3.4482758620689724</v>
      </c>
      <c r="AD13" s="706">
        <f t="shared" si="6"/>
        <v>3.5714285714285587</v>
      </c>
      <c r="AE13" s="706">
        <f t="shared" si="7"/>
        <v>3.7037037037036979</v>
      </c>
      <c r="AF13" s="706">
        <f t="shared" si="8"/>
        <v>3.8461538461538547</v>
      </c>
      <c r="AG13" s="706">
        <f t="shared" si="9"/>
        <v>4.0000000000000036</v>
      </c>
      <c r="AH13" s="706">
        <f t="shared" si="10"/>
        <v>4.1666666666666741</v>
      </c>
      <c r="AI13" s="706">
        <f t="shared" si="11"/>
        <v>9.0909090909090828</v>
      </c>
      <c r="AJ13" s="706">
        <f t="shared" si="12"/>
        <v>4.7619047619047672</v>
      </c>
      <c r="AK13" s="706">
        <f t="shared" si="13"/>
        <v>4.9999999999999822</v>
      </c>
      <c r="AL13" s="706">
        <f t="shared" si="14"/>
        <v>5.2631578947368363</v>
      </c>
      <c r="AM13" s="706">
        <f t="shared" si="15"/>
        <v>5.555555555555558</v>
      </c>
      <c r="AN13" s="706">
        <f t="shared" si="16"/>
        <v>9.0909090909090828</v>
      </c>
      <c r="AO13" s="706">
        <f t="shared" si="17"/>
        <v>6.4516129032258229</v>
      </c>
      <c r="AP13" s="706">
        <f t="shared" si="18"/>
        <v>10.714285714285698</v>
      </c>
      <c r="AQ13" s="707">
        <f t="shared" si="19"/>
        <v>5.0766114709332131</v>
      </c>
      <c r="AR13" s="708">
        <f t="shared" si="20"/>
        <v>2.3140997053768255</v>
      </c>
    </row>
    <row r="14" spans="1:44" ht="11.25" customHeight="1" x14ac:dyDescent="0.2">
      <c r="A14" s="526" t="s">
        <v>882</v>
      </c>
      <c r="B14" s="504" t="s">
        <v>883</v>
      </c>
      <c r="C14" s="530">
        <v>1.04</v>
      </c>
      <c r="D14" s="522">
        <v>1</v>
      </c>
      <c r="E14" s="522">
        <v>0.96</v>
      </c>
      <c r="F14" s="522">
        <v>0.92</v>
      </c>
      <c r="G14" s="522">
        <v>0.81</v>
      </c>
      <c r="H14" s="523"/>
      <c r="I14" s="528">
        <v>0.72</v>
      </c>
      <c r="J14" s="693">
        <v>0.72</v>
      </c>
      <c r="K14" s="523"/>
      <c r="L14" s="529">
        <v>0.72</v>
      </c>
      <c r="M14" s="524">
        <v>0.78</v>
      </c>
      <c r="N14" s="531">
        <v>0.84</v>
      </c>
      <c r="O14" s="531">
        <v>0.8</v>
      </c>
      <c r="P14" s="531">
        <v>0.74</v>
      </c>
      <c r="Q14" s="531">
        <v>0.69</v>
      </c>
      <c r="R14" s="531">
        <v>0.64</v>
      </c>
      <c r="S14" s="531">
        <v>0.56499999999999995</v>
      </c>
      <c r="T14" s="531">
        <v>0.51</v>
      </c>
      <c r="U14" s="524">
        <v>0.48</v>
      </c>
      <c r="V14" s="531">
        <v>0.48</v>
      </c>
      <c r="W14" s="531">
        <v>0.36</v>
      </c>
      <c r="X14" s="525">
        <f t="shared" si="0"/>
        <v>13.775</v>
      </c>
      <c r="Y14" s="706">
        <f t="shared" si="1"/>
        <v>4.0000000000000036</v>
      </c>
      <c r="Z14" s="706">
        <f t="shared" si="2"/>
        <v>4.1666666666666741</v>
      </c>
      <c r="AA14" s="706">
        <f t="shared" si="3"/>
        <v>4.3478260869565188</v>
      </c>
      <c r="AB14" s="706">
        <f t="shared" si="4"/>
        <v>13.58024691358024</v>
      </c>
      <c r="AC14" s="706">
        <f t="shared" si="5"/>
        <v>12.500000000000021</v>
      </c>
      <c r="AD14" s="706">
        <f t="shared" si="6"/>
        <v>0</v>
      </c>
      <c r="AE14" s="706">
        <f t="shared" si="7"/>
        <v>0</v>
      </c>
      <c r="AF14" s="706">
        <f t="shared" si="8"/>
        <v>-7.6923076923076987</v>
      </c>
      <c r="AG14" s="706">
        <f t="shared" si="9"/>
        <v>-7.1428571428571397</v>
      </c>
      <c r="AH14" s="706">
        <f t="shared" si="10"/>
        <v>4.9999999999999822</v>
      </c>
      <c r="AI14" s="706">
        <f t="shared" si="11"/>
        <v>8.1081081081081141</v>
      </c>
      <c r="AJ14" s="706">
        <f t="shared" si="12"/>
        <v>7.2463768115942129</v>
      </c>
      <c r="AK14" s="706">
        <f t="shared" si="13"/>
        <v>7.8125</v>
      </c>
      <c r="AL14" s="706">
        <f t="shared" si="14"/>
        <v>13.27433628318586</v>
      </c>
      <c r="AM14" s="706">
        <f t="shared" si="15"/>
        <v>10.784313725490179</v>
      </c>
      <c r="AN14" s="706">
        <f t="shared" si="16"/>
        <v>6.25</v>
      </c>
      <c r="AO14" s="706">
        <f t="shared" si="17"/>
        <v>0</v>
      </c>
      <c r="AP14" s="706">
        <f t="shared" si="18"/>
        <v>33.333333333333329</v>
      </c>
      <c r="AQ14" s="707">
        <f t="shared" si="19"/>
        <v>6.4204746163194608</v>
      </c>
      <c r="AR14" s="708">
        <f t="shared" si="20"/>
        <v>9.1010487601338728</v>
      </c>
    </row>
    <row r="15" spans="1:44" ht="11.25" customHeight="1" x14ac:dyDescent="0.2">
      <c r="A15" s="501" t="s">
        <v>402</v>
      </c>
      <c r="B15" s="506" t="s">
        <v>403</v>
      </c>
      <c r="C15" s="514">
        <v>2.66</v>
      </c>
      <c r="D15" s="522">
        <v>2.31</v>
      </c>
      <c r="E15" s="522">
        <v>2.12</v>
      </c>
      <c r="F15" s="522">
        <v>1.95</v>
      </c>
      <c r="G15" s="522">
        <v>1.74</v>
      </c>
      <c r="H15" s="523"/>
      <c r="I15" s="522">
        <v>1.4850000000000001</v>
      </c>
      <c r="J15" s="520">
        <v>1.125</v>
      </c>
      <c r="K15" s="523"/>
      <c r="L15" s="530">
        <v>0.82499999999999996</v>
      </c>
      <c r="M15" s="531">
        <v>0.75</v>
      </c>
      <c r="N15" s="531">
        <v>0.5</v>
      </c>
      <c r="O15" s="531">
        <v>0.42</v>
      </c>
      <c r="P15" s="531">
        <v>0.35</v>
      </c>
      <c r="Q15" s="531">
        <v>0.3</v>
      </c>
      <c r="R15" s="524">
        <v>0</v>
      </c>
      <c r="S15" s="524">
        <v>0</v>
      </c>
      <c r="T15" s="524">
        <v>0</v>
      </c>
      <c r="U15" s="524">
        <v>0</v>
      </c>
      <c r="V15" s="524">
        <v>0</v>
      </c>
      <c r="W15" s="524">
        <v>0</v>
      </c>
      <c r="X15" s="525">
        <f t="shared" si="0"/>
        <v>16.535</v>
      </c>
      <c r="Y15" s="706">
        <f t="shared" si="1"/>
        <v>15.151515151515159</v>
      </c>
      <c r="Z15" s="706">
        <f t="shared" si="2"/>
        <v>8.9622641509433887</v>
      </c>
      <c r="AA15" s="706">
        <f t="shared" si="3"/>
        <v>8.7179487179487314</v>
      </c>
      <c r="AB15" s="706">
        <f t="shared" si="4"/>
        <v>12.06896551724137</v>
      </c>
      <c r="AC15" s="706">
        <f t="shared" si="5"/>
        <v>17.171717171717169</v>
      </c>
      <c r="AD15" s="706">
        <f t="shared" si="6"/>
        <v>32.000000000000007</v>
      </c>
      <c r="AE15" s="706">
        <f t="shared" si="7"/>
        <v>36.363636363636374</v>
      </c>
      <c r="AF15" s="706">
        <f t="shared" si="8"/>
        <v>9.9999999999999858</v>
      </c>
      <c r="AG15" s="706">
        <f t="shared" si="9"/>
        <v>50</v>
      </c>
      <c r="AH15" s="706">
        <f t="shared" si="10"/>
        <v>19.047619047619047</v>
      </c>
      <c r="AI15" s="706">
        <f t="shared" si="11"/>
        <v>19.999999999999996</v>
      </c>
      <c r="AJ15" s="706">
        <f t="shared" si="12"/>
        <v>16.666666666666675</v>
      </c>
      <c r="AK15" s="706" t="str">
        <f t="shared" si="13"/>
        <v>n/a</v>
      </c>
      <c r="AL15" s="706" t="str">
        <f t="shared" si="14"/>
        <v>n/a</v>
      </c>
      <c r="AM15" s="706" t="str">
        <f t="shared" si="15"/>
        <v>n/a</v>
      </c>
      <c r="AN15" s="706" t="str">
        <f t="shared" si="16"/>
        <v>n/a</v>
      </c>
      <c r="AO15" s="706" t="str">
        <f t="shared" si="17"/>
        <v>n/a</v>
      </c>
      <c r="AP15" s="706" t="str">
        <f t="shared" si="18"/>
        <v>n/a</v>
      </c>
      <c r="AQ15" s="707">
        <f t="shared" si="19"/>
        <v>20.512527732273995</v>
      </c>
      <c r="AR15" s="708">
        <f t="shared" si="20"/>
        <v>12.664047573449556</v>
      </c>
    </row>
    <row r="16" spans="1:44" ht="11.25" customHeight="1" x14ac:dyDescent="0.2">
      <c r="A16" s="694" t="s">
        <v>405</v>
      </c>
      <c r="B16" s="534" t="s">
        <v>406</v>
      </c>
      <c r="C16" s="538">
        <v>0.42000000000000004</v>
      </c>
      <c r="D16" s="541">
        <v>0.4</v>
      </c>
      <c r="E16" s="541">
        <v>0.36</v>
      </c>
      <c r="F16" s="541">
        <v>0.33</v>
      </c>
      <c r="G16" s="541">
        <v>0.3</v>
      </c>
      <c r="H16" s="542" t="s">
        <v>91</v>
      </c>
      <c r="I16" s="540">
        <v>0.28000000000000003</v>
      </c>
      <c r="J16" s="537">
        <v>0.25</v>
      </c>
      <c r="K16" s="542"/>
      <c r="L16" s="538">
        <v>0.21</v>
      </c>
      <c r="M16" s="545">
        <v>0.2</v>
      </c>
      <c r="N16" s="544">
        <v>0.17</v>
      </c>
      <c r="O16" s="544">
        <v>0.15</v>
      </c>
      <c r="P16" s="545">
        <v>0.12</v>
      </c>
      <c r="Q16" s="544">
        <v>0.1</v>
      </c>
      <c r="R16" s="544">
        <v>0.04</v>
      </c>
      <c r="S16" s="545">
        <v>0</v>
      </c>
      <c r="T16" s="545">
        <v>0</v>
      </c>
      <c r="U16" s="545">
        <v>0</v>
      </c>
      <c r="V16" s="545">
        <v>0</v>
      </c>
      <c r="W16" s="545">
        <v>0</v>
      </c>
      <c r="X16" s="525">
        <f t="shared" si="0"/>
        <v>3.3300000000000005</v>
      </c>
      <c r="Y16" s="706">
        <f t="shared" si="1"/>
        <v>5.0000000000000044</v>
      </c>
      <c r="Z16" s="706">
        <f t="shared" si="2"/>
        <v>11.111111111111116</v>
      </c>
      <c r="AA16" s="706">
        <f t="shared" si="3"/>
        <v>9.0909090909090828</v>
      </c>
      <c r="AB16" s="706">
        <f t="shared" si="4"/>
        <v>10.000000000000009</v>
      </c>
      <c r="AC16" s="706">
        <f t="shared" si="5"/>
        <v>7.1428571428571397</v>
      </c>
      <c r="AD16" s="706">
        <f t="shared" si="6"/>
        <v>12.000000000000011</v>
      </c>
      <c r="AE16" s="706">
        <f t="shared" si="7"/>
        <v>19.047619047619047</v>
      </c>
      <c r="AF16" s="706">
        <f t="shared" si="8"/>
        <v>4.9999999999999822</v>
      </c>
      <c r="AG16" s="706">
        <f t="shared" si="9"/>
        <v>17.647058823529417</v>
      </c>
      <c r="AH16" s="706">
        <f t="shared" si="10"/>
        <v>13.333333333333353</v>
      </c>
      <c r="AI16" s="706">
        <f t="shared" si="11"/>
        <v>25</v>
      </c>
      <c r="AJ16" s="706">
        <f t="shared" si="12"/>
        <v>19.999999999999996</v>
      </c>
      <c r="AK16" s="706">
        <f t="shared" si="13"/>
        <v>150</v>
      </c>
      <c r="AL16" s="706" t="str">
        <f t="shared" si="14"/>
        <v>n/a</v>
      </c>
      <c r="AM16" s="706" t="str">
        <f t="shared" si="15"/>
        <v>n/a</v>
      </c>
      <c r="AN16" s="706" t="str">
        <f t="shared" si="16"/>
        <v>n/a</v>
      </c>
      <c r="AO16" s="706" t="str">
        <f t="shared" si="17"/>
        <v>n/a</v>
      </c>
      <c r="AP16" s="706" t="str">
        <f t="shared" si="18"/>
        <v>n/a</v>
      </c>
      <c r="AQ16" s="707">
        <f t="shared" si="19"/>
        <v>23.413299119181474</v>
      </c>
      <c r="AR16" s="708">
        <f t="shared" si="20"/>
        <v>38.515967032401605</v>
      </c>
    </row>
    <row r="17" spans="1:44" ht="11.25" customHeight="1" x14ac:dyDescent="0.2">
      <c r="A17" s="526" t="s">
        <v>884</v>
      </c>
      <c r="B17" s="504" t="s">
        <v>885</v>
      </c>
      <c r="C17" s="530">
        <v>0.3</v>
      </c>
      <c r="D17" s="522">
        <v>0.26</v>
      </c>
      <c r="E17" s="522">
        <v>0.23</v>
      </c>
      <c r="F17" s="522">
        <v>0.2</v>
      </c>
      <c r="G17" s="522">
        <v>0.19</v>
      </c>
      <c r="H17" s="523"/>
      <c r="I17" s="522">
        <v>0.18</v>
      </c>
      <c r="J17" s="520">
        <v>0.16500000000000001</v>
      </c>
      <c r="K17" s="523"/>
      <c r="L17" s="530">
        <v>0.15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5">
        <f t="shared" si="0"/>
        <v>1.6749999999999998</v>
      </c>
      <c r="Y17" s="706">
        <f t="shared" si="1"/>
        <v>15.384615384615374</v>
      </c>
      <c r="Z17" s="706">
        <f t="shared" si="2"/>
        <v>13.043478260869556</v>
      </c>
      <c r="AA17" s="706">
        <f t="shared" si="3"/>
        <v>14.999999999999991</v>
      </c>
      <c r="AB17" s="706">
        <f t="shared" si="4"/>
        <v>5.2631578947368363</v>
      </c>
      <c r="AC17" s="706">
        <f t="shared" si="5"/>
        <v>5.555555555555558</v>
      </c>
      <c r="AD17" s="706">
        <f t="shared" si="6"/>
        <v>9.0909090909090828</v>
      </c>
      <c r="AE17" s="706">
        <f t="shared" si="7"/>
        <v>10.000000000000009</v>
      </c>
      <c r="AF17" s="706" t="str">
        <f t="shared" si="8"/>
        <v>n/a</v>
      </c>
      <c r="AG17" s="706" t="str">
        <f t="shared" si="9"/>
        <v>n/a</v>
      </c>
      <c r="AH17" s="706" t="str">
        <f t="shared" si="10"/>
        <v>n/a</v>
      </c>
      <c r="AI17" s="706" t="str">
        <f t="shared" si="11"/>
        <v>n/a</v>
      </c>
      <c r="AJ17" s="706" t="str">
        <f t="shared" si="12"/>
        <v>n/a</v>
      </c>
      <c r="AK17" s="706" t="str">
        <f t="shared" si="13"/>
        <v>n/a</v>
      </c>
      <c r="AL17" s="706" t="str">
        <f t="shared" si="14"/>
        <v>n/a</v>
      </c>
      <c r="AM17" s="706" t="str">
        <f t="shared" si="15"/>
        <v>n/a</v>
      </c>
      <c r="AN17" s="706" t="str">
        <f t="shared" si="16"/>
        <v>n/a</v>
      </c>
      <c r="AO17" s="706" t="str">
        <f t="shared" si="17"/>
        <v>n/a</v>
      </c>
      <c r="AP17" s="706" t="str">
        <f t="shared" si="18"/>
        <v>n/a</v>
      </c>
      <c r="AQ17" s="707">
        <f t="shared" si="19"/>
        <v>10.476816598098058</v>
      </c>
      <c r="AR17" s="708">
        <f t="shared" si="20"/>
        <v>4.1769719917265453</v>
      </c>
    </row>
    <row r="18" spans="1:44" ht="11.25" customHeight="1" x14ac:dyDescent="0.2">
      <c r="A18" s="653" t="s">
        <v>3818</v>
      </c>
      <c r="B18" s="24" t="s">
        <v>3819</v>
      </c>
      <c r="C18" s="24">
        <v>0.27</v>
      </c>
      <c r="D18" s="41">
        <v>0.22</v>
      </c>
      <c r="E18" s="41">
        <v>0.19</v>
      </c>
      <c r="F18" s="41">
        <v>0.04</v>
      </c>
      <c r="G18" s="528">
        <v>0</v>
      </c>
      <c r="H18" s="41"/>
      <c r="I18" s="528">
        <v>0</v>
      </c>
      <c r="J18" s="693">
        <v>0</v>
      </c>
      <c r="K18" s="518"/>
      <c r="L18" s="529">
        <v>0</v>
      </c>
      <c r="M18" s="524">
        <v>0</v>
      </c>
      <c r="N18" s="524">
        <v>0</v>
      </c>
      <c r="O18" s="524">
        <v>0</v>
      </c>
      <c r="P18" s="524">
        <v>0</v>
      </c>
      <c r="Q18" s="524">
        <v>0</v>
      </c>
      <c r="R18" s="524">
        <v>0</v>
      </c>
      <c r="S18" s="524">
        <v>0</v>
      </c>
      <c r="T18" s="524">
        <v>0</v>
      </c>
      <c r="U18" s="524">
        <v>0</v>
      </c>
      <c r="V18" s="524">
        <v>0</v>
      </c>
      <c r="W18" s="524">
        <v>0</v>
      </c>
      <c r="X18" s="525">
        <f t="shared" si="0"/>
        <v>0.72</v>
      </c>
      <c r="Y18" s="706">
        <f t="shared" si="1"/>
        <v>22.72727272727273</v>
      </c>
      <c r="Z18" s="706">
        <f t="shared" si="2"/>
        <v>15.789473684210531</v>
      </c>
      <c r="AA18" s="706">
        <f t="shared" si="3"/>
        <v>375</v>
      </c>
      <c r="AB18" s="706" t="str">
        <f t="shared" si="4"/>
        <v>n/a</v>
      </c>
      <c r="AC18" s="706" t="str">
        <f t="shared" si="5"/>
        <v>n/a</v>
      </c>
      <c r="AD18" s="706" t="str">
        <f t="shared" si="6"/>
        <v>n/a</v>
      </c>
      <c r="AE18" s="706" t="str">
        <f t="shared" si="7"/>
        <v>n/a</v>
      </c>
      <c r="AF18" s="706" t="str">
        <f t="shared" si="8"/>
        <v>n/a</v>
      </c>
      <c r="AG18" s="706" t="str">
        <f t="shared" si="9"/>
        <v>n/a</v>
      </c>
      <c r="AH18" s="706" t="str">
        <f t="shared" si="10"/>
        <v>n/a</v>
      </c>
      <c r="AI18" s="706" t="str">
        <f t="shared" si="11"/>
        <v>n/a</v>
      </c>
      <c r="AJ18" s="706" t="str">
        <f t="shared" si="12"/>
        <v>n/a</v>
      </c>
      <c r="AK18" s="706" t="str">
        <f t="shared" si="13"/>
        <v>n/a</v>
      </c>
      <c r="AL18" s="706" t="str">
        <f t="shared" si="14"/>
        <v>n/a</v>
      </c>
      <c r="AM18" s="706" t="str">
        <f t="shared" si="15"/>
        <v>n/a</v>
      </c>
      <c r="AN18" s="706" t="str">
        <f t="shared" si="16"/>
        <v>n/a</v>
      </c>
      <c r="AO18" s="706" t="str">
        <f t="shared" si="17"/>
        <v>n/a</v>
      </c>
      <c r="AP18" s="706" t="str">
        <f t="shared" si="18"/>
        <v>n/a</v>
      </c>
      <c r="AQ18" s="707">
        <f t="shared" si="19"/>
        <v>137.83891547049441</v>
      </c>
      <c r="AR18" s="708">
        <f t="shared" si="20"/>
        <v>205.41681595063963</v>
      </c>
    </row>
    <row r="19" spans="1:44" ht="11.25" customHeight="1" x14ac:dyDescent="0.2">
      <c r="A19" s="526" t="s">
        <v>887</v>
      </c>
      <c r="B19" s="504" t="s">
        <v>888</v>
      </c>
      <c r="C19" s="530">
        <v>0.48</v>
      </c>
      <c r="D19" s="522">
        <v>0.44</v>
      </c>
      <c r="E19" s="522">
        <v>0.4</v>
      </c>
      <c r="F19" s="522">
        <v>0.2</v>
      </c>
      <c r="G19" s="522">
        <v>0.16</v>
      </c>
      <c r="H19" s="523"/>
      <c r="I19" s="522">
        <v>0.04</v>
      </c>
      <c r="J19" s="693">
        <v>0</v>
      </c>
      <c r="K19" s="523"/>
      <c r="L19" s="529">
        <v>0</v>
      </c>
      <c r="M19" s="524">
        <v>0</v>
      </c>
      <c r="N19" s="524">
        <v>0</v>
      </c>
      <c r="O19" s="524">
        <v>0</v>
      </c>
      <c r="P19" s="524">
        <v>0</v>
      </c>
      <c r="Q19" s="524">
        <v>0</v>
      </c>
      <c r="R19" s="524">
        <v>0</v>
      </c>
      <c r="S19" s="524">
        <v>0</v>
      </c>
      <c r="T19" s="524">
        <v>0</v>
      </c>
      <c r="U19" s="524">
        <v>0</v>
      </c>
      <c r="V19" s="524">
        <v>0</v>
      </c>
      <c r="W19" s="524">
        <v>0</v>
      </c>
      <c r="X19" s="525">
        <f t="shared" si="0"/>
        <v>1.7199999999999998</v>
      </c>
      <c r="Y19" s="706">
        <f t="shared" si="1"/>
        <v>9.0909090909090828</v>
      </c>
      <c r="Z19" s="706">
        <f t="shared" si="2"/>
        <v>9.9999999999999858</v>
      </c>
      <c r="AA19" s="706">
        <f t="shared" si="3"/>
        <v>100</v>
      </c>
      <c r="AB19" s="706">
        <f t="shared" si="4"/>
        <v>25</v>
      </c>
      <c r="AC19" s="706">
        <f t="shared" si="5"/>
        <v>300</v>
      </c>
      <c r="AD19" s="706" t="str">
        <f t="shared" si="6"/>
        <v>n/a</v>
      </c>
      <c r="AE19" s="706" t="str">
        <f t="shared" si="7"/>
        <v>n/a</v>
      </c>
      <c r="AF19" s="706" t="str">
        <f t="shared" si="8"/>
        <v>n/a</v>
      </c>
      <c r="AG19" s="706" t="str">
        <f t="shared" si="9"/>
        <v>n/a</v>
      </c>
      <c r="AH19" s="706" t="str">
        <f t="shared" si="10"/>
        <v>n/a</v>
      </c>
      <c r="AI19" s="706" t="str">
        <f t="shared" si="11"/>
        <v>n/a</v>
      </c>
      <c r="AJ19" s="706" t="str">
        <f t="shared" si="12"/>
        <v>n/a</v>
      </c>
      <c r="AK19" s="706" t="str">
        <f t="shared" si="13"/>
        <v>n/a</v>
      </c>
      <c r="AL19" s="706" t="str">
        <f t="shared" si="14"/>
        <v>n/a</v>
      </c>
      <c r="AM19" s="706" t="str">
        <f t="shared" si="15"/>
        <v>n/a</v>
      </c>
      <c r="AN19" s="706" t="str">
        <f t="shared" si="16"/>
        <v>n/a</v>
      </c>
      <c r="AO19" s="706" t="str">
        <f t="shared" si="17"/>
        <v>n/a</v>
      </c>
      <c r="AP19" s="706" t="str">
        <f t="shared" si="18"/>
        <v>n/a</v>
      </c>
      <c r="AQ19" s="707">
        <f t="shared" si="19"/>
        <v>88.818181818181813</v>
      </c>
      <c r="AR19" s="708">
        <f t="shared" si="20"/>
        <v>123.85909082568502</v>
      </c>
    </row>
    <row r="20" spans="1:44" ht="11.25" customHeight="1" x14ac:dyDescent="0.2">
      <c r="A20" s="532" t="s">
        <v>117</v>
      </c>
      <c r="B20" s="502" t="s">
        <v>118</v>
      </c>
      <c r="C20" s="514">
        <v>0.87</v>
      </c>
      <c r="D20" s="510">
        <v>0.83</v>
      </c>
      <c r="E20" s="510">
        <v>0.79</v>
      </c>
      <c r="F20" s="510">
        <v>0.74</v>
      </c>
      <c r="G20" s="510">
        <v>0.71</v>
      </c>
      <c r="H20" s="511"/>
      <c r="I20" s="510">
        <v>0.67</v>
      </c>
      <c r="J20" s="508">
        <v>0.61499999999999999</v>
      </c>
      <c r="K20" s="511"/>
      <c r="L20" s="514">
        <v>0.56999999999999995</v>
      </c>
      <c r="M20" s="516">
        <v>0.56000000000000005</v>
      </c>
      <c r="N20" s="516">
        <v>0.48</v>
      </c>
      <c r="O20" s="516">
        <v>0.4</v>
      </c>
      <c r="P20" s="516">
        <v>0.27500000000000002</v>
      </c>
      <c r="Q20" s="516">
        <v>0.22</v>
      </c>
      <c r="R20" s="516">
        <v>0.19</v>
      </c>
      <c r="S20" s="516">
        <v>0.15</v>
      </c>
      <c r="T20" s="516">
        <v>0.115</v>
      </c>
      <c r="U20" s="516">
        <v>9.6250000000000002E-2</v>
      </c>
      <c r="V20" s="516">
        <v>8.2500000000000004E-2</v>
      </c>
      <c r="W20" s="516">
        <v>7.2499999999999995E-2</v>
      </c>
      <c r="X20" s="525">
        <f t="shared" si="0"/>
        <v>8.4362500000000011</v>
      </c>
      <c r="Y20" s="706">
        <f t="shared" si="1"/>
        <v>4.8192771084337505</v>
      </c>
      <c r="Z20" s="706">
        <f t="shared" si="2"/>
        <v>5.0632911392404889</v>
      </c>
      <c r="AA20" s="706">
        <f t="shared" si="3"/>
        <v>6.7567567567567544</v>
      </c>
      <c r="AB20" s="706">
        <f t="shared" si="4"/>
        <v>4.2253521126760507</v>
      </c>
      <c r="AC20" s="706">
        <f t="shared" si="5"/>
        <v>5.9701492537313383</v>
      </c>
      <c r="AD20" s="706">
        <f t="shared" si="6"/>
        <v>8.9430894308943252</v>
      </c>
      <c r="AE20" s="706">
        <f t="shared" si="7"/>
        <v>7.8947368421052655</v>
      </c>
      <c r="AF20" s="706">
        <f t="shared" si="8"/>
        <v>1.7857142857142572</v>
      </c>
      <c r="AG20" s="706">
        <f t="shared" si="9"/>
        <v>16.666666666666675</v>
      </c>
      <c r="AH20" s="706">
        <f t="shared" si="10"/>
        <v>19.999999999999996</v>
      </c>
      <c r="AI20" s="706">
        <f t="shared" si="11"/>
        <v>45.45454545454546</v>
      </c>
      <c r="AJ20" s="706">
        <f t="shared" si="12"/>
        <v>25</v>
      </c>
      <c r="AK20" s="706">
        <f t="shared" si="13"/>
        <v>15.789473684210531</v>
      </c>
      <c r="AL20" s="706">
        <f t="shared" si="14"/>
        <v>26.666666666666682</v>
      </c>
      <c r="AM20" s="706">
        <f t="shared" si="15"/>
        <v>30.434782608695631</v>
      </c>
      <c r="AN20" s="706">
        <f t="shared" si="16"/>
        <v>19.480519480519476</v>
      </c>
      <c r="AO20" s="706">
        <f t="shared" si="17"/>
        <v>16.666666666666675</v>
      </c>
      <c r="AP20" s="706">
        <f t="shared" si="18"/>
        <v>13.793103448275868</v>
      </c>
      <c r="AQ20" s="707">
        <f t="shared" si="19"/>
        <v>15.300599533655511</v>
      </c>
      <c r="AR20" s="708">
        <f t="shared" si="20"/>
        <v>11.331016361970301</v>
      </c>
    </row>
    <row r="21" spans="1:44" ht="11.25" customHeight="1" x14ac:dyDescent="0.2">
      <c r="A21" s="547" t="s">
        <v>889</v>
      </c>
      <c r="B21" s="535" t="s">
        <v>890</v>
      </c>
      <c r="C21" s="538">
        <v>0.56000000000000005</v>
      </c>
      <c r="D21" s="522">
        <v>0.52</v>
      </c>
      <c r="E21" s="522">
        <v>0.48</v>
      </c>
      <c r="F21" s="522">
        <v>0.44</v>
      </c>
      <c r="G21" s="522">
        <v>0.4</v>
      </c>
      <c r="H21" s="523"/>
      <c r="I21" s="528">
        <v>0</v>
      </c>
      <c r="J21" s="693">
        <v>0</v>
      </c>
      <c r="K21" s="523"/>
      <c r="L21" s="529">
        <v>0</v>
      </c>
      <c r="M21" s="524">
        <v>0</v>
      </c>
      <c r="N21" s="524">
        <v>0</v>
      </c>
      <c r="O21" s="524">
        <v>0</v>
      </c>
      <c r="P21" s="524">
        <v>0</v>
      </c>
      <c r="Q21" s="524">
        <v>0</v>
      </c>
      <c r="R21" s="524">
        <v>0</v>
      </c>
      <c r="S21" s="524">
        <v>0</v>
      </c>
      <c r="T21" s="524">
        <v>0</v>
      </c>
      <c r="U21" s="524">
        <v>0</v>
      </c>
      <c r="V21" s="524">
        <v>0</v>
      </c>
      <c r="W21" s="524">
        <v>0</v>
      </c>
      <c r="X21" s="525">
        <f t="shared" si="0"/>
        <v>2.4</v>
      </c>
      <c r="Y21" s="706">
        <f t="shared" si="1"/>
        <v>7.6923076923077094</v>
      </c>
      <c r="Z21" s="706">
        <f t="shared" si="2"/>
        <v>8.3333333333333481</v>
      </c>
      <c r="AA21" s="706">
        <f t="shared" si="3"/>
        <v>9.0909090909090828</v>
      </c>
      <c r="AB21" s="706">
        <f t="shared" si="4"/>
        <v>9.9999999999999858</v>
      </c>
      <c r="AC21" s="706" t="str">
        <f t="shared" si="5"/>
        <v>n/a</v>
      </c>
      <c r="AD21" s="706" t="str">
        <f t="shared" si="6"/>
        <v>n/a</v>
      </c>
      <c r="AE21" s="706" t="str">
        <f t="shared" si="7"/>
        <v>n/a</v>
      </c>
      <c r="AF21" s="706" t="str">
        <f t="shared" si="8"/>
        <v>n/a</v>
      </c>
      <c r="AG21" s="706" t="str">
        <f t="shared" si="9"/>
        <v>n/a</v>
      </c>
      <c r="AH21" s="706" t="str">
        <f t="shared" si="10"/>
        <v>n/a</v>
      </c>
      <c r="AI21" s="706" t="str">
        <f t="shared" si="11"/>
        <v>n/a</v>
      </c>
      <c r="AJ21" s="706" t="str">
        <f t="shared" si="12"/>
        <v>n/a</v>
      </c>
      <c r="AK21" s="706" t="str">
        <f t="shared" si="13"/>
        <v>n/a</v>
      </c>
      <c r="AL21" s="706" t="str">
        <f t="shared" si="14"/>
        <v>n/a</v>
      </c>
      <c r="AM21" s="706" t="str">
        <f t="shared" si="15"/>
        <v>n/a</v>
      </c>
      <c r="AN21" s="706" t="str">
        <f t="shared" si="16"/>
        <v>n/a</v>
      </c>
      <c r="AO21" s="706" t="str">
        <f t="shared" si="17"/>
        <v>n/a</v>
      </c>
      <c r="AP21" s="706" t="str">
        <f t="shared" si="18"/>
        <v>n/a</v>
      </c>
      <c r="AQ21" s="707">
        <f t="shared" si="19"/>
        <v>8.7791375291375324</v>
      </c>
      <c r="AR21" s="708">
        <f t="shared" si="20"/>
        <v>0.99459324260557247</v>
      </c>
    </row>
    <row r="22" spans="1:44" ht="11.25" customHeight="1" x14ac:dyDescent="0.2">
      <c r="A22" s="526" t="s">
        <v>891</v>
      </c>
      <c r="B22" s="504" t="s">
        <v>82</v>
      </c>
      <c r="C22" s="530">
        <v>0.52800000000000002</v>
      </c>
      <c r="D22" s="522">
        <v>0.46</v>
      </c>
      <c r="E22" s="522">
        <v>0.4</v>
      </c>
      <c r="F22" s="522">
        <v>0.37768000000000002</v>
      </c>
      <c r="G22" s="522">
        <v>0.32904999999999995</v>
      </c>
      <c r="H22" s="523"/>
      <c r="I22" s="522">
        <v>0.21459</v>
      </c>
      <c r="J22" s="693">
        <v>0</v>
      </c>
      <c r="K22" s="523"/>
      <c r="L22" s="529">
        <v>0</v>
      </c>
      <c r="M22" s="524">
        <v>0</v>
      </c>
      <c r="N22" s="524">
        <v>0</v>
      </c>
      <c r="O22" s="524">
        <v>0</v>
      </c>
      <c r="P22" s="524">
        <v>0</v>
      </c>
      <c r="Q22" s="524">
        <v>0</v>
      </c>
      <c r="R22" s="524">
        <v>0</v>
      </c>
      <c r="S22" s="524">
        <v>0</v>
      </c>
      <c r="T22" s="524">
        <v>0</v>
      </c>
      <c r="U22" s="524">
        <v>0</v>
      </c>
      <c r="V22" s="524">
        <v>0</v>
      </c>
      <c r="W22" s="524">
        <v>0</v>
      </c>
      <c r="X22" s="525">
        <f t="shared" si="0"/>
        <v>2.3093199999999996</v>
      </c>
      <c r="Y22" s="706">
        <f t="shared" si="1"/>
        <v>14.782608695652177</v>
      </c>
      <c r="Z22" s="706">
        <f t="shared" si="2"/>
        <v>14.999999999999991</v>
      </c>
      <c r="AA22" s="706">
        <f t="shared" si="3"/>
        <v>5.9097648803219771</v>
      </c>
      <c r="AB22" s="706">
        <f t="shared" si="4"/>
        <v>14.778908980398132</v>
      </c>
      <c r="AC22" s="706">
        <f t="shared" si="5"/>
        <v>53.338925392609141</v>
      </c>
      <c r="AD22" s="706" t="str">
        <f t="shared" si="6"/>
        <v>n/a</v>
      </c>
      <c r="AE22" s="706" t="str">
        <f t="shared" si="7"/>
        <v>n/a</v>
      </c>
      <c r="AF22" s="706" t="str">
        <f t="shared" si="8"/>
        <v>n/a</v>
      </c>
      <c r="AG22" s="706" t="str">
        <f t="shared" si="9"/>
        <v>n/a</v>
      </c>
      <c r="AH22" s="706" t="str">
        <f t="shared" si="10"/>
        <v>n/a</v>
      </c>
      <c r="AI22" s="706" t="str">
        <f t="shared" si="11"/>
        <v>n/a</v>
      </c>
      <c r="AJ22" s="706" t="str">
        <f t="shared" si="12"/>
        <v>n/a</v>
      </c>
      <c r="AK22" s="706" t="str">
        <f t="shared" si="13"/>
        <v>n/a</v>
      </c>
      <c r="AL22" s="706" t="str">
        <f t="shared" si="14"/>
        <v>n/a</v>
      </c>
      <c r="AM22" s="706" t="str">
        <f t="shared" si="15"/>
        <v>n/a</v>
      </c>
      <c r="AN22" s="706" t="str">
        <f t="shared" si="16"/>
        <v>n/a</v>
      </c>
      <c r="AO22" s="706" t="str">
        <f t="shared" si="17"/>
        <v>n/a</v>
      </c>
      <c r="AP22" s="706" t="str">
        <f t="shared" si="18"/>
        <v>n/a</v>
      </c>
      <c r="AQ22" s="707">
        <f t="shared" si="19"/>
        <v>20.762041589796283</v>
      </c>
      <c r="AR22" s="708">
        <f t="shared" si="20"/>
        <v>18.618512954828876</v>
      </c>
    </row>
    <row r="23" spans="1:44" ht="11.25" customHeight="1" x14ac:dyDescent="0.2">
      <c r="A23" s="526" t="s">
        <v>892</v>
      </c>
      <c r="B23" s="504" t="s">
        <v>893</v>
      </c>
      <c r="C23" s="530">
        <v>2.02</v>
      </c>
      <c r="D23" s="522">
        <v>1.92</v>
      </c>
      <c r="E23" s="522">
        <v>1.83</v>
      </c>
      <c r="F23" s="522">
        <v>1.7</v>
      </c>
      <c r="G23" s="522">
        <v>1.63</v>
      </c>
      <c r="H23" s="523"/>
      <c r="I23" s="528">
        <v>1.6</v>
      </c>
      <c r="J23" s="693">
        <v>1.71</v>
      </c>
      <c r="K23" s="523"/>
      <c r="L23" s="529">
        <v>2.04</v>
      </c>
      <c r="M23" s="531">
        <v>2.0099999999999998</v>
      </c>
      <c r="N23" s="531">
        <v>2</v>
      </c>
      <c r="O23" s="524">
        <v>1.96</v>
      </c>
      <c r="P23" s="524">
        <v>1.96</v>
      </c>
      <c r="Q23" s="531">
        <v>1.96</v>
      </c>
      <c r="R23" s="531">
        <v>1.9450000000000001</v>
      </c>
      <c r="S23" s="531">
        <v>1.91</v>
      </c>
      <c r="T23" s="524">
        <v>1.84</v>
      </c>
      <c r="U23" s="524">
        <v>1.84</v>
      </c>
      <c r="V23" s="524">
        <v>1.84</v>
      </c>
      <c r="W23" s="524">
        <v>1.84</v>
      </c>
      <c r="X23" s="525">
        <f t="shared" si="0"/>
        <v>35.555000000000007</v>
      </c>
      <c r="Y23" s="706">
        <f t="shared" si="1"/>
        <v>5.2083333333333481</v>
      </c>
      <c r="Z23" s="706">
        <f t="shared" si="2"/>
        <v>4.9180327868852292</v>
      </c>
      <c r="AA23" s="706">
        <f t="shared" si="3"/>
        <v>7.647058823529429</v>
      </c>
      <c r="AB23" s="706">
        <f t="shared" si="4"/>
        <v>4.2944785276073594</v>
      </c>
      <c r="AC23" s="706">
        <f t="shared" si="5"/>
        <v>1.8749999999999822</v>
      </c>
      <c r="AD23" s="706">
        <f t="shared" si="6"/>
        <v>-6.4327485380116904</v>
      </c>
      <c r="AE23" s="706">
        <f t="shared" si="7"/>
        <v>-16.176470588235293</v>
      </c>
      <c r="AF23" s="706">
        <f t="shared" si="8"/>
        <v>1.4925373134328401</v>
      </c>
      <c r="AG23" s="706">
        <f t="shared" si="9"/>
        <v>0.49999999999998934</v>
      </c>
      <c r="AH23" s="706">
        <f t="shared" si="10"/>
        <v>2.0408163265306145</v>
      </c>
      <c r="AI23" s="706">
        <f t="shared" si="11"/>
        <v>0</v>
      </c>
      <c r="AJ23" s="706">
        <f t="shared" si="12"/>
        <v>0</v>
      </c>
      <c r="AK23" s="706">
        <f t="shared" si="13"/>
        <v>0.77120822622107621</v>
      </c>
      <c r="AL23" s="706">
        <f t="shared" si="14"/>
        <v>1.832460732984309</v>
      </c>
      <c r="AM23" s="706">
        <f t="shared" si="15"/>
        <v>3.8043478260869401</v>
      </c>
      <c r="AN23" s="706">
        <f t="shared" si="16"/>
        <v>0</v>
      </c>
      <c r="AO23" s="706">
        <f t="shared" si="17"/>
        <v>0</v>
      </c>
      <c r="AP23" s="706">
        <f t="shared" si="18"/>
        <v>0</v>
      </c>
      <c r="AQ23" s="707">
        <f t="shared" si="19"/>
        <v>0.65416970946467401</v>
      </c>
      <c r="AR23" s="708">
        <f t="shared" si="20"/>
        <v>5.157366907549414</v>
      </c>
    </row>
    <row r="24" spans="1:44" ht="11.25" customHeight="1" x14ac:dyDescent="0.2">
      <c r="A24" s="526" t="s">
        <v>894</v>
      </c>
      <c r="B24" s="504" t="s">
        <v>895</v>
      </c>
      <c r="C24" s="530">
        <v>0.3</v>
      </c>
      <c r="D24" s="522">
        <v>0.2</v>
      </c>
      <c r="E24" s="522">
        <v>0.16</v>
      </c>
      <c r="F24" s="522">
        <v>0.12</v>
      </c>
      <c r="G24" s="522">
        <v>7.4999999999999997E-2</v>
      </c>
      <c r="H24" s="523"/>
      <c r="I24" s="528">
        <v>0</v>
      </c>
      <c r="J24" s="693">
        <v>0</v>
      </c>
      <c r="K24" s="523"/>
      <c r="L24" s="529">
        <v>0</v>
      </c>
      <c r="M24" s="524">
        <v>0</v>
      </c>
      <c r="N24" s="524">
        <v>0</v>
      </c>
      <c r="O24" s="524">
        <v>0</v>
      </c>
      <c r="P24" s="524">
        <v>0</v>
      </c>
      <c r="Q24" s="524">
        <v>0</v>
      </c>
      <c r="R24" s="524">
        <v>0</v>
      </c>
      <c r="S24" s="524">
        <v>0</v>
      </c>
      <c r="T24" s="524">
        <v>0</v>
      </c>
      <c r="U24" s="524">
        <v>0</v>
      </c>
      <c r="V24" s="524">
        <v>0</v>
      </c>
      <c r="W24" s="524">
        <v>0</v>
      </c>
      <c r="X24" s="525">
        <f t="shared" si="0"/>
        <v>0.85499999999999998</v>
      </c>
      <c r="Y24" s="706">
        <f t="shared" si="1"/>
        <v>49.999999999999979</v>
      </c>
      <c r="Z24" s="706">
        <f t="shared" si="2"/>
        <v>25</v>
      </c>
      <c r="AA24" s="706">
        <f t="shared" si="3"/>
        <v>33.33333333333335</v>
      </c>
      <c r="AB24" s="706">
        <f t="shared" si="4"/>
        <v>60.000000000000007</v>
      </c>
      <c r="AC24" s="706" t="str">
        <f t="shared" si="5"/>
        <v>n/a</v>
      </c>
      <c r="AD24" s="706" t="str">
        <f t="shared" si="6"/>
        <v>n/a</v>
      </c>
      <c r="AE24" s="706" t="str">
        <f t="shared" si="7"/>
        <v>n/a</v>
      </c>
      <c r="AF24" s="706" t="str">
        <f t="shared" si="8"/>
        <v>n/a</v>
      </c>
      <c r="AG24" s="706" t="str">
        <f t="shared" si="9"/>
        <v>n/a</v>
      </c>
      <c r="AH24" s="706" t="str">
        <f t="shared" si="10"/>
        <v>n/a</v>
      </c>
      <c r="AI24" s="706" t="str">
        <f t="shared" si="11"/>
        <v>n/a</v>
      </c>
      <c r="AJ24" s="706" t="str">
        <f t="shared" si="12"/>
        <v>n/a</v>
      </c>
      <c r="AK24" s="706" t="str">
        <f t="shared" si="13"/>
        <v>n/a</v>
      </c>
      <c r="AL24" s="706" t="str">
        <f t="shared" si="14"/>
        <v>n/a</v>
      </c>
      <c r="AM24" s="706" t="str">
        <f t="shared" si="15"/>
        <v>n/a</v>
      </c>
      <c r="AN24" s="706" t="str">
        <f t="shared" si="16"/>
        <v>n/a</v>
      </c>
      <c r="AO24" s="706" t="str">
        <f t="shared" si="17"/>
        <v>n/a</v>
      </c>
      <c r="AP24" s="706" t="str">
        <f t="shared" si="18"/>
        <v>n/a</v>
      </c>
      <c r="AQ24" s="707">
        <f t="shared" si="19"/>
        <v>42.083333333333329</v>
      </c>
      <c r="AR24" s="708">
        <f t="shared" si="20"/>
        <v>15.833333333333339</v>
      </c>
    </row>
    <row r="25" spans="1:44" ht="11.25" customHeight="1" x14ac:dyDescent="0.2">
      <c r="A25" s="532" t="s">
        <v>121</v>
      </c>
      <c r="B25" s="502" t="s">
        <v>122</v>
      </c>
      <c r="C25" s="514">
        <v>3.7099999999999995</v>
      </c>
      <c r="D25" s="522">
        <v>3.39</v>
      </c>
      <c r="E25" s="522">
        <v>3.2</v>
      </c>
      <c r="F25" s="522">
        <v>3.02</v>
      </c>
      <c r="G25" s="522">
        <v>2.77</v>
      </c>
      <c r="H25" s="523"/>
      <c r="I25" s="522">
        <v>2.5</v>
      </c>
      <c r="J25" s="520">
        <v>2.23</v>
      </c>
      <c r="K25" s="523"/>
      <c r="L25" s="530">
        <v>1.92</v>
      </c>
      <c r="M25" s="531">
        <v>1.79</v>
      </c>
      <c r="N25" s="531">
        <v>1.7</v>
      </c>
      <c r="O25" s="531">
        <v>1.48</v>
      </c>
      <c r="P25" s="531">
        <v>1.34</v>
      </c>
      <c r="Q25" s="531">
        <v>1.25</v>
      </c>
      <c r="R25" s="531">
        <v>1.04</v>
      </c>
      <c r="S25" s="531">
        <v>0.88</v>
      </c>
      <c r="T25" s="531">
        <v>0.82</v>
      </c>
      <c r="U25" s="531">
        <v>0.78</v>
      </c>
      <c r="V25" s="531">
        <v>0.74</v>
      </c>
      <c r="W25" s="531">
        <v>0.7</v>
      </c>
      <c r="X25" s="525">
        <f t="shared" si="0"/>
        <v>35.260000000000005</v>
      </c>
      <c r="Y25" s="706">
        <f t="shared" si="1"/>
        <v>9.4395280235987968</v>
      </c>
      <c r="Z25" s="706">
        <f t="shared" si="2"/>
        <v>5.9374999999999956</v>
      </c>
      <c r="AA25" s="706">
        <f t="shared" si="3"/>
        <v>5.9602649006622599</v>
      </c>
      <c r="AB25" s="706">
        <f t="shared" si="4"/>
        <v>9.0252707581227387</v>
      </c>
      <c r="AC25" s="706">
        <f t="shared" si="5"/>
        <v>10.80000000000001</v>
      </c>
      <c r="AD25" s="706">
        <f t="shared" si="6"/>
        <v>12.107623318385642</v>
      </c>
      <c r="AE25" s="706">
        <f t="shared" si="7"/>
        <v>16.145833333333325</v>
      </c>
      <c r="AF25" s="706">
        <f t="shared" si="8"/>
        <v>7.2625698324022325</v>
      </c>
      <c r="AG25" s="706">
        <f t="shared" si="9"/>
        <v>5.2941176470588269</v>
      </c>
      <c r="AH25" s="706">
        <f t="shared" si="10"/>
        <v>14.864864864864868</v>
      </c>
      <c r="AI25" s="706">
        <f t="shared" si="11"/>
        <v>10.447761194029837</v>
      </c>
      <c r="AJ25" s="706">
        <f t="shared" si="12"/>
        <v>7.2000000000000064</v>
      </c>
      <c r="AK25" s="706">
        <f t="shared" si="13"/>
        <v>20.192307692307686</v>
      </c>
      <c r="AL25" s="706">
        <f t="shared" si="14"/>
        <v>18.181818181818187</v>
      </c>
      <c r="AM25" s="706">
        <f t="shared" si="15"/>
        <v>7.3170731707317138</v>
      </c>
      <c r="AN25" s="706">
        <f t="shared" si="16"/>
        <v>5.12820512820511</v>
      </c>
      <c r="AO25" s="706">
        <f t="shared" si="17"/>
        <v>5.4054054054054168</v>
      </c>
      <c r="AP25" s="706">
        <f t="shared" si="18"/>
        <v>5.7142857142857162</v>
      </c>
      <c r="AQ25" s="707">
        <f t="shared" si="19"/>
        <v>9.8013571758451317</v>
      </c>
      <c r="AR25" s="708">
        <f t="shared" si="20"/>
        <v>4.7204956094974175</v>
      </c>
    </row>
    <row r="26" spans="1:44" ht="11.25" customHeight="1" x14ac:dyDescent="0.2">
      <c r="A26" s="547" t="s">
        <v>896</v>
      </c>
      <c r="B26" s="535" t="s">
        <v>897</v>
      </c>
      <c r="C26" s="538">
        <v>1.06</v>
      </c>
      <c r="D26" s="541">
        <v>0.98</v>
      </c>
      <c r="E26" s="541">
        <v>0.9</v>
      </c>
      <c r="F26" s="541">
        <v>0.82</v>
      </c>
      <c r="G26" s="541">
        <v>0.69499999999999995</v>
      </c>
      <c r="H26" s="542"/>
      <c r="I26" s="541">
        <v>0.61499999999999999</v>
      </c>
      <c r="J26" s="537">
        <v>0.5</v>
      </c>
      <c r="K26" s="542"/>
      <c r="L26" s="561">
        <v>0.4</v>
      </c>
      <c r="M26" s="545">
        <v>0.4</v>
      </c>
      <c r="N26" s="545">
        <v>1.45</v>
      </c>
      <c r="O26" s="544">
        <v>2.1875</v>
      </c>
      <c r="P26" s="544">
        <v>0.35</v>
      </c>
      <c r="Q26" s="545">
        <v>0</v>
      </c>
      <c r="R26" s="545">
        <v>0</v>
      </c>
      <c r="S26" s="545">
        <v>0</v>
      </c>
      <c r="T26" s="545">
        <v>0</v>
      </c>
      <c r="U26" s="545">
        <v>0</v>
      </c>
      <c r="V26" s="545">
        <v>0</v>
      </c>
      <c r="W26" s="545">
        <v>0</v>
      </c>
      <c r="X26" s="525">
        <f t="shared" si="0"/>
        <v>10.3575</v>
      </c>
      <c r="Y26" s="706">
        <f t="shared" si="1"/>
        <v>8.163265306122458</v>
      </c>
      <c r="Z26" s="706">
        <f t="shared" si="2"/>
        <v>8.8888888888888786</v>
      </c>
      <c r="AA26" s="706">
        <f t="shared" si="3"/>
        <v>9.7560975609756184</v>
      </c>
      <c r="AB26" s="706">
        <f t="shared" si="4"/>
        <v>17.985611510791365</v>
      </c>
      <c r="AC26" s="706">
        <f t="shared" si="5"/>
        <v>13.008130081300816</v>
      </c>
      <c r="AD26" s="706">
        <f t="shared" si="6"/>
        <v>23</v>
      </c>
      <c r="AE26" s="706">
        <f t="shared" si="7"/>
        <v>25</v>
      </c>
      <c r="AF26" s="706">
        <f t="shared" si="8"/>
        <v>0</v>
      </c>
      <c r="AG26" s="706">
        <f t="shared" si="9"/>
        <v>-72.41379310344827</v>
      </c>
      <c r="AH26" s="706">
        <f t="shared" si="10"/>
        <v>-33.714285714285722</v>
      </c>
      <c r="AI26" s="706">
        <f t="shared" si="11"/>
        <v>525</v>
      </c>
      <c r="AJ26" s="706" t="str">
        <f t="shared" si="12"/>
        <v>n/a</v>
      </c>
      <c r="AK26" s="706" t="str">
        <f t="shared" si="13"/>
        <v>n/a</v>
      </c>
      <c r="AL26" s="706" t="str">
        <f t="shared" si="14"/>
        <v>n/a</v>
      </c>
      <c r="AM26" s="706" t="str">
        <f t="shared" si="15"/>
        <v>n/a</v>
      </c>
      <c r="AN26" s="706" t="str">
        <f t="shared" si="16"/>
        <v>n/a</v>
      </c>
      <c r="AO26" s="706" t="str">
        <f t="shared" si="17"/>
        <v>n/a</v>
      </c>
      <c r="AP26" s="706" t="str">
        <f t="shared" si="18"/>
        <v>n/a</v>
      </c>
      <c r="AQ26" s="707">
        <f t="shared" si="19"/>
        <v>47.697628593667744</v>
      </c>
      <c r="AR26" s="708">
        <f t="shared" si="20"/>
        <v>160.89351613417642</v>
      </c>
    </row>
    <row r="27" spans="1:44" ht="11.25" customHeight="1" x14ac:dyDescent="0.2">
      <c r="A27" s="526" t="s">
        <v>898</v>
      </c>
      <c r="B27" s="504" t="s">
        <v>899</v>
      </c>
      <c r="C27" s="530">
        <v>1.2</v>
      </c>
      <c r="D27" s="522">
        <v>1.1000000000000001</v>
      </c>
      <c r="E27" s="522">
        <v>0.8</v>
      </c>
      <c r="F27" s="522">
        <v>0.5</v>
      </c>
      <c r="G27" s="522">
        <v>0.2</v>
      </c>
      <c r="H27" s="523"/>
      <c r="I27" s="528">
        <v>0</v>
      </c>
      <c r="J27" s="693">
        <v>0</v>
      </c>
      <c r="K27" s="523"/>
      <c r="L27" s="529">
        <v>0</v>
      </c>
      <c r="M27" s="524">
        <v>0</v>
      </c>
      <c r="N27" s="524">
        <v>0</v>
      </c>
      <c r="O27" s="524">
        <v>0</v>
      </c>
      <c r="P27" s="524">
        <v>0</v>
      </c>
      <c r="Q27" s="524">
        <v>0</v>
      </c>
      <c r="R27" s="524">
        <v>0</v>
      </c>
      <c r="S27" s="524">
        <v>0</v>
      </c>
      <c r="T27" s="524">
        <v>0</v>
      </c>
      <c r="U27" s="524">
        <v>0</v>
      </c>
      <c r="V27" s="524">
        <v>0</v>
      </c>
      <c r="W27" s="524">
        <v>0</v>
      </c>
      <c r="X27" s="525">
        <f t="shared" si="0"/>
        <v>3.8</v>
      </c>
      <c r="Y27" s="706">
        <f t="shared" si="1"/>
        <v>9.0909090909090828</v>
      </c>
      <c r="Z27" s="706">
        <f t="shared" si="2"/>
        <v>37.5</v>
      </c>
      <c r="AA27" s="706">
        <f t="shared" si="3"/>
        <v>60.000000000000007</v>
      </c>
      <c r="AB27" s="706">
        <f t="shared" si="4"/>
        <v>150</v>
      </c>
      <c r="AC27" s="706" t="str">
        <f t="shared" si="5"/>
        <v>n/a</v>
      </c>
      <c r="AD27" s="706" t="str">
        <f t="shared" si="6"/>
        <v>n/a</v>
      </c>
      <c r="AE27" s="706" t="str">
        <f t="shared" si="7"/>
        <v>n/a</v>
      </c>
      <c r="AF27" s="706" t="str">
        <f t="shared" si="8"/>
        <v>n/a</v>
      </c>
      <c r="AG27" s="706" t="str">
        <f t="shared" si="9"/>
        <v>n/a</v>
      </c>
      <c r="AH27" s="706" t="str">
        <f t="shared" si="10"/>
        <v>n/a</v>
      </c>
      <c r="AI27" s="706" t="str">
        <f t="shared" si="11"/>
        <v>n/a</v>
      </c>
      <c r="AJ27" s="706" t="str">
        <f t="shared" si="12"/>
        <v>n/a</v>
      </c>
      <c r="AK27" s="706" t="str">
        <f t="shared" si="13"/>
        <v>n/a</v>
      </c>
      <c r="AL27" s="706" t="str">
        <f t="shared" si="14"/>
        <v>n/a</v>
      </c>
      <c r="AM27" s="706" t="str">
        <f t="shared" si="15"/>
        <v>n/a</v>
      </c>
      <c r="AN27" s="706" t="str">
        <f t="shared" si="16"/>
        <v>n/a</v>
      </c>
      <c r="AO27" s="706" t="str">
        <f t="shared" si="17"/>
        <v>n/a</v>
      </c>
      <c r="AP27" s="706" t="str">
        <f t="shared" si="18"/>
        <v>n/a</v>
      </c>
      <c r="AQ27" s="707">
        <f t="shared" si="19"/>
        <v>64.14772727272728</v>
      </c>
      <c r="AR27" s="708">
        <f t="shared" si="20"/>
        <v>60.907500827277353</v>
      </c>
    </row>
    <row r="28" spans="1:44" ht="11.25" customHeight="1" x14ac:dyDescent="0.2">
      <c r="A28" s="526" t="s">
        <v>408</v>
      </c>
      <c r="B28" s="504" t="s">
        <v>409</v>
      </c>
      <c r="C28" s="530">
        <v>1.2649999999999999</v>
      </c>
      <c r="D28" s="522">
        <v>1.2050000000000001</v>
      </c>
      <c r="E28" s="522">
        <v>1.145</v>
      </c>
      <c r="F28" s="522">
        <v>1.0649999999999999</v>
      </c>
      <c r="G28" s="522">
        <v>0.96</v>
      </c>
      <c r="H28" s="523"/>
      <c r="I28" s="522">
        <v>0.77500000000000002</v>
      </c>
      <c r="J28" s="520">
        <v>0.63500000000000001</v>
      </c>
      <c r="K28" s="523"/>
      <c r="L28" s="530">
        <v>0.56000000000000005</v>
      </c>
      <c r="M28" s="531">
        <v>0.5</v>
      </c>
      <c r="N28" s="531">
        <v>0.48</v>
      </c>
      <c r="O28" s="531">
        <v>0.42</v>
      </c>
      <c r="P28" s="531">
        <v>0.34499999999999997</v>
      </c>
      <c r="Q28" s="531">
        <v>0.31</v>
      </c>
      <c r="R28" s="531">
        <v>0.29249999999999998</v>
      </c>
      <c r="S28" s="531">
        <v>0.28249999999999997</v>
      </c>
      <c r="T28" s="531">
        <v>0.27</v>
      </c>
      <c r="U28" s="524">
        <v>0.26</v>
      </c>
      <c r="V28" s="531">
        <v>0.23</v>
      </c>
      <c r="W28" s="524">
        <v>0.2</v>
      </c>
      <c r="X28" s="525">
        <f t="shared" si="0"/>
        <v>11.200000000000001</v>
      </c>
      <c r="Y28" s="706">
        <f t="shared" si="1"/>
        <v>4.9792531120331773</v>
      </c>
      <c r="Z28" s="706">
        <f t="shared" si="2"/>
        <v>5.2401746724890952</v>
      </c>
      <c r="AA28" s="706">
        <f t="shared" si="3"/>
        <v>7.5117370892018753</v>
      </c>
      <c r="AB28" s="706">
        <f t="shared" si="4"/>
        <v>10.9375</v>
      </c>
      <c r="AC28" s="706">
        <f t="shared" si="5"/>
        <v>23.870967741935466</v>
      </c>
      <c r="AD28" s="706">
        <f t="shared" si="6"/>
        <v>22.047244094488192</v>
      </c>
      <c r="AE28" s="706">
        <f t="shared" si="7"/>
        <v>13.392857142857139</v>
      </c>
      <c r="AF28" s="706">
        <f t="shared" si="8"/>
        <v>12.000000000000011</v>
      </c>
      <c r="AG28" s="706">
        <f t="shared" si="9"/>
        <v>4.1666666666666741</v>
      </c>
      <c r="AH28" s="706">
        <f t="shared" si="10"/>
        <v>14.285714285714279</v>
      </c>
      <c r="AI28" s="706">
        <f t="shared" si="11"/>
        <v>21.739130434782616</v>
      </c>
      <c r="AJ28" s="706">
        <f t="shared" si="12"/>
        <v>11.290322580645151</v>
      </c>
      <c r="AK28" s="706">
        <f t="shared" si="13"/>
        <v>5.9829059829059839</v>
      </c>
      <c r="AL28" s="706">
        <f t="shared" si="14"/>
        <v>3.539823008849563</v>
      </c>
      <c r="AM28" s="706">
        <f t="shared" si="15"/>
        <v>4.6296296296296058</v>
      </c>
      <c r="AN28" s="706">
        <f t="shared" si="16"/>
        <v>3.8461538461538547</v>
      </c>
      <c r="AO28" s="706">
        <f t="shared" si="17"/>
        <v>13.043478260869556</v>
      </c>
      <c r="AP28" s="706">
        <f t="shared" si="18"/>
        <v>14.999999999999991</v>
      </c>
      <c r="AQ28" s="707">
        <f t="shared" si="19"/>
        <v>10.972419919401238</v>
      </c>
      <c r="AR28" s="708">
        <f t="shared" si="20"/>
        <v>6.6051509928863963</v>
      </c>
    </row>
    <row r="29" spans="1:44" ht="11.25" customHeight="1" x14ac:dyDescent="0.2">
      <c r="A29" s="532" t="s">
        <v>3820</v>
      </c>
      <c r="B29" s="502" t="s">
        <v>3821</v>
      </c>
      <c r="C29" s="1074">
        <v>17</v>
      </c>
      <c r="D29" s="1075">
        <v>16</v>
      </c>
      <c r="E29" s="1075">
        <v>14</v>
      </c>
      <c r="F29" s="1075">
        <v>13</v>
      </c>
      <c r="G29" s="1076">
        <v>11</v>
      </c>
      <c r="H29" s="511"/>
      <c r="I29" s="1075">
        <v>15</v>
      </c>
      <c r="J29" s="1077">
        <v>12</v>
      </c>
      <c r="K29" s="511"/>
      <c r="L29" s="514">
        <v>7.5</v>
      </c>
      <c r="M29" s="515">
        <v>0</v>
      </c>
      <c r="N29" s="585">
        <v>0</v>
      </c>
      <c r="O29" s="585">
        <v>0</v>
      </c>
      <c r="P29" s="585">
        <v>0</v>
      </c>
      <c r="Q29" s="585">
        <v>0</v>
      </c>
      <c r="R29" s="585">
        <v>0</v>
      </c>
      <c r="S29" s="585">
        <v>0</v>
      </c>
      <c r="T29" s="585">
        <v>0</v>
      </c>
      <c r="U29" s="585">
        <v>0</v>
      </c>
      <c r="V29" s="515">
        <v>0</v>
      </c>
      <c r="W29" s="515">
        <v>0</v>
      </c>
      <c r="X29" s="525">
        <f t="shared" si="0"/>
        <v>105.5</v>
      </c>
      <c r="Y29" s="706">
        <f t="shared" si="1"/>
        <v>6.25</v>
      </c>
      <c r="Z29" s="706">
        <f t="shared" si="2"/>
        <v>14.285714285714279</v>
      </c>
      <c r="AA29" s="706">
        <f t="shared" si="3"/>
        <v>7.6923076923076872</v>
      </c>
      <c r="AB29" s="706">
        <f t="shared" si="4"/>
        <v>18.181818181818187</v>
      </c>
      <c r="AC29" s="706">
        <f t="shared" si="5"/>
        <v>-26.666666666666671</v>
      </c>
      <c r="AD29" s="706">
        <f t="shared" si="6"/>
        <v>25</v>
      </c>
      <c r="AE29" s="706">
        <f t="shared" si="7"/>
        <v>60.000000000000007</v>
      </c>
      <c r="AF29" s="706" t="str">
        <f t="shared" si="8"/>
        <v>n/a</v>
      </c>
      <c r="AG29" s="706" t="str">
        <f t="shared" si="9"/>
        <v>n/a</v>
      </c>
      <c r="AH29" s="706" t="str">
        <f t="shared" si="10"/>
        <v>n/a</v>
      </c>
      <c r="AI29" s="706" t="str">
        <f t="shared" si="11"/>
        <v>n/a</v>
      </c>
      <c r="AJ29" s="706" t="str">
        <f t="shared" si="12"/>
        <v>n/a</v>
      </c>
      <c r="AK29" s="706" t="str">
        <f t="shared" si="13"/>
        <v>n/a</v>
      </c>
      <c r="AL29" s="706" t="str">
        <f t="shared" si="14"/>
        <v>n/a</v>
      </c>
      <c r="AM29" s="706" t="str">
        <f t="shared" si="15"/>
        <v>n/a</v>
      </c>
      <c r="AN29" s="706" t="str">
        <f t="shared" si="16"/>
        <v>n/a</v>
      </c>
      <c r="AO29" s="706" t="str">
        <f t="shared" si="17"/>
        <v>n/a</v>
      </c>
      <c r="AP29" s="706" t="str">
        <f t="shared" si="18"/>
        <v>n/a</v>
      </c>
      <c r="AQ29" s="707">
        <f t="shared" si="19"/>
        <v>14.963310499024784</v>
      </c>
      <c r="AR29" s="708">
        <f t="shared" si="20"/>
        <v>25.825377461463582</v>
      </c>
    </row>
    <row r="30" spans="1:44" ht="11.25" customHeight="1" x14ac:dyDescent="0.2">
      <c r="A30" s="694" t="s">
        <v>900</v>
      </c>
      <c r="B30" s="535" t="s">
        <v>901</v>
      </c>
      <c r="C30" s="549">
        <v>3.44</v>
      </c>
      <c r="D30" s="522">
        <v>3.2</v>
      </c>
      <c r="E30" s="522">
        <v>3.02</v>
      </c>
      <c r="F30" s="522">
        <v>2.82</v>
      </c>
      <c r="G30" s="522">
        <v>2.4900000000000002</v>
      </c>
      <c r="H30" s="523"/>
      <c r="I30" s="522">
        <v>2.02</v>
      </c>
      <c r="J30" s="520">
        <v>1.82</v>
      </c>
      <c r="K30" s="523"/>
      <c r="L30" s="529">
        <v>1.4</v>
      </c>
      <c r="M30" s="524">
        <v>2.2999999999999998</v>
      </c>
      <c r="N30" s="531">
        <v>3.16</v>
      </c>
      <c r="O30" s="531">
        <v>3</v>
      </c>
      <c r="P30" s="531">
        <v>2.82</v>
      </c>
      <c r="Q30" s="531">
        <v>2.68</v>
      </c>
      <c r="R30" s="531">
        <v>2.44</v>
      </c>
      <c r="S30" s="531">
        <v>2.12</v>
      </c>
      <c r="T30" s="531">
        <v>1.96</v>
      </c>
      <c r="U30" s="531">
        <v>1.81</v>
      </c>
      <c r="V30" s="524">
        <v>1.72</v>
      </c>
      <c r="W30" s="531">
        <v>1.66</v>
      </c>
      <c r="X30" s="525">
        <f t="shared" si="0"/>
        <v>45.879999999999995</v>
      </c>
      <c r="Y30" s="706">
        <f t="shared" si="1"/>
        <v>7.4999999999999956</v>
      </c>
      <c r="Z30" s="706">
        <f t="shared" si="2"/>
        <v>5.9602649006622599</v>
      </c>
      <c r="AA30" s="706">
        <f t="shared" si="3"/>
        <v>7.0921985815602939</v>
      </c>
      <c r="AB30" s="706">
        <f t="shared" si="4"/>
        <v>13.253012048192758</v>
      </c>
      <c r="AC30" s="706">
        <f t="shared" si="5"/>
        <v>23.267326732673265</v>
      </c>
      <c r="AD30" s="706">
        <f t="shared" si="6"/>
        <v>10.989010989010994</v>
      </c>
      <c r="AE30" s="706">
        <f t="shared" si="7"/>
        <v>30.000000000000004</v>
      </c>
      <c r="AF30" s="706">
        <f t="shared" si="8"/>
        <v>-39.130434782608688</v>
      </c>
      <c r="AG30" s="706">
        <f t="shared" si="9"/>
        <v>-27.215189873417735</v>
      </c>
      <c r="AH30" s="706">
        <f t="shared" si="10"/>
        <v>5.3333333333333455</v>
      </c>
      <c r="AI30" s="706">
        <f t="shared" si="11"/>
        <v>6.3829787234042534</v>
      </c>
      <c r="AJ30" s="706">
        <f t="shared" si="12"/>
        <v>5.2238805970149071</v>
      </c>
      <c r="AK30" s="706">
        <f t="shared" si="13"/>
        <v>9.8360655737705027</v>
      </c>
      <c r="AL30" s="706">
        <f t="shared" si="14"/>
        <v>15.094339622641506</v>
      </c>
      <c r="AM30" s="706">
        <f t="shared" si="15"/>
        <v>8.163265306122458</v>
      </c>
      <c r="AN30" s="706">
        <f t="shared" si="16"/>
        <v>8.287292817679548</v>
      </c>
      <c r="AO30" s="706">
        <f t="shared" si="17"/>
        <v>5.232558139534893</v>
      </c>
      <c r="AP30" s="706">
        <f t="shared" si="18"/>
        <v>3.6144578313253017</v>
      </c>
      <c r="AQ30" s="707">
        <f t="shared" si="19"/>
        <v>5.4935755856055462</v>
      </c>
      <c r="AR30" s="708">
        <f t="shared" si="20"/>
        <v>15.728013893445384</v>
      </c>
    </row>
    <row r="31" spans="1:44" ht="11.25" customHeight="1" x14ac:dyDescent="0.2">
      <c r="A31" s="526" t="s">
        <v>3822</v>
      </c>
      <c r="B31" s="504" t="s">
        <v>3823</v>
      </c>
      <c r="C31" s="521">
        <v>0.64</v>
      </c>
      <c r="D31" s="522">
        <v>0.48</v>
      </c>
      <c r="E31" s="522">
        <v>0.4</v>
      </c>
      <c r="F31" s="522">
        <v>0.32</v>
      </c>
      <c r="G31" s="571">
        <v>0</v>
      </c>
      <c r="H31" s="523"/>
      <c r="I31" s="528">
        <v>0</v>
      </c>
      <c r="J31" s="693">
        <v>0</v>
      </c>
      <c r="K31" s="523"/>
      <c r="L31" s="529">
        <v>0</v>
      </c>
      <c r="M31" s="524">
        <v>0</v>
      </c>
      <c r="N31" s="524">
        <v>0</v>
      </c>
      <c r="O31" s="524">
        <v>0</v>
      </c>
      <c r="P31" s="524">
        <v>0</v>
      </c>
      <c r="Q31" s="524">
        <v>0</v>
      </c>
      <c r="R31" s="524">
        <v>0</v>
      </c>
      <c r="S31" s="524">
        <v>0</v>
      </c>
      <c r="T31" s="524">
        <v>0</v>
      </c>
      <c r="U31" s="524">
        <v>0</v>
      </c>
      <c r="V31" s="524">
        <v>0</v>
      </c>
      <c r="W31" s="524">
        <v>0</v>
      </c>
      <c r="X31" s="525">
        <f t="shared" si="0"/>
        <v>1.84</v>
      </c>
      <c r="Y31" s="706">
        <f t="shared" si="1"/>
        <v>33.33333333333335</v>
      </c>
      <c r="Z31" s="706">
        <f t="shared" si="2"/>
        <v>19.999999999999996</v>
      </c>
      <c r="AA31" s="706">
        <f t="shared" si="3"/>
        <v>25</v>
      </c>
      <c r="AB31" s="706" t="str">
        <f t="shared" si="4"/>
        <v>n/a</v>
      </c>
      <c r="AC31" s="706" t="str">
        <f t="shared" si="5"/>
        <v>n/a</v>
      </c>
      <c r="AD31" s="706" t="str">
        <f t="shared" si="6"/>
        <v>n/a</v>
      </c>
      <c r="AE31" s="706" t="str">
        <f t="shared" si="7"/>
        <v>n/a</v>
      </c>
      <c r="AF31" s="706" t="str">
        <f t="shared" si="8"/>
        <v>n/a</v>
      </c>
      <c r="AG31" s="706" t="str">
        <f t="shared" si="9"/>
        <v>n/a</v>
      </c>
      <c r="AH31" s="706" t="str">
        <f t="shared" si="10"/>
        <v>n/a</v>
      </c>
      <c r="AI31" s="706" t="str">
        <f t="shared" si="11"/>
        <v>n/a</v>
      </c>
      <c r="AJ31" s="706" t="str">
        <f t="shared" si="12"/>
        <v>n/a</v>
      </c>
      <c r="AK31" s="706" t="str">
        <f t="shared" si="13"/>
        <v>n/a</v>
      </c>
      <c r="AL31" s="706" t="str">
        <f t="shared" si="14"/>
        <v>n/a</v>
      </c>
      <c r="AM31" s="706" t="str">
        <f t="shared" si="15"/>
        <v>n/a</v>
      </c>
      <c r="AN31" s="706" t="str">
        <f t="shared" si="16"/>
        <v>n/a</v>
      </c>
      <c r="AO31" s="706" t="str">
        <f t="shared" si="17"/>
        <v>n/a</v>
      </c>
      <c r="AP31" s="706" t="str">
        <f t="shared" si="18"/>
        <v>n/a</v>
      </c>
      <c r="AQ31" s="707">
        <f t="shared" si="19"/>
        <v>26.111111111111114</v>
      </c>
      <c r="AR31" s="708">
        <f t="shared" si="20"/>
        <v>6.7357531405456639</v>
      </c>
    </row>
    <row r="32" spans="1:44" ht="11.25" customHeight="1" x14ac:dyDescent="0.2">
      <c r="A32" s="526" t="s">
        <v>902</v>
      </c>
      <c r="B32" s="504" t="s">
        <v>903</v>
      </c>
      <c r="C32" s="521">
        <v>2.14</v>
      </c>
      <c r="D32" s="522">
        <v>2.08</v>
      </c>
      <c r="E32" s="522">
        <v>2.02</v>
      </c>
      <c r="F32" s="522">
        <v>1.96</v>
      </c>
      <c r="G32" s="522">
        <v>1.9</v>
      </c>
      <c r="H32" s="523"/>
      <c r="I32" s="522">
        <v>1.84</v>
      </c>
      <c r="J32" s="520">
        <v>1.78</v>
      </c>
      <c r="K32" s="523"/>
      <c r="L32" s="529">
        <v>1.76</v>
      </c>
      <c r="M32" s="531">
        <v>1.76</v>
      </c>
      <c r="N32" s="531">
        <v>1.72</v>
      </c>
      <c r="O32" s="531">
        <v>1.64</v>
      </c>
      <c r="P32" s="531">
        <v>1.45</v>
      </c>
      <c r="Q32" s="531">
        <v>1.2450000000000001</v>
      </c>
      <c r="R32" s="531">
        <v>1.149</v>
      </c>
      <c r="S32" s="531">
        <v>1.1319999999999999</v>
      </c>
      <c r="T32" s="531">
        <v>1.1000000000000001</v>
      </c>
      <c r="U32" s="524">
        <v>1.0720000000000001</v>
      </c>
      <c r="V32" s="531">
        <v>1.0720000000000001</v>
      </c>
      <c r="W32" s="531">
        <v>1.0590000000000002</v>
      </c>
      <c r="X32" s="525">
        <f t="shared" si="0"/>
        <v>29.879000000000001</v>
      </c>
      <c r="Y32" s="706">
        <f t="shared" si="1"/>
        <v>2.8846153846153966</v>
      </c>
      <c r="Z32" s="706">
        <f t="shared" si="2"/>
        <v>2.9702970297029729</v>
      </c>
      <c r="AA32" s="706">
        <f t="shared" si="3"/>
        <v>3.0612244897959107</v>
      </c>
      <c r="AB32" s="706">
        <f t="shared" si="4"/>
        <v>3.1578947368421151</v>
      </c>
      <c r="AC32" s="706">
        <f t="shared" si="5"/>
        <v>3.2608695652173836</v>
      </c>
      <c r="AD32" s="706">
        <f t="shared" si="6"/>
        <v>3.3707865168539408</v>
      </c>
      <c r="AE32" s="706">
        <f t="shared" si="7"/>
        <v>1.1363636363636465</v>
      </c>
      <c r="AF32" s="706">
        <f t="shared" si="8"/>
        <v>0</v>
      </c>
      <c r="AG32" s="706">
        <f t="shared" si="9"/>
        <v>2.3255813953488413</v>
      </c>
      <c r="AH32" s="706">
        <f t="shared" si="10"/>
        <v>4.8780487804878092</v>
      </c>
      <c r="AI32" s="706">
        <f t="shared" si="11"/>
        <v>13.103448275862073</v>
      </c>
      <c r="AJ32" s="706">
        <f t="shared" si="12"/>
        <v>16.465863453815246</v>
      </c>
      <c r="AK32" s="706">
        <f t="shared" si="13"/>
        <v>8.3550913838120078</v>
      </c>
      <c r="AL32" s="706">
        <f t="shared" si="14"/>
        <v>1.5017667844523075</v>
      </c>
      <c r="AM32" s="706">
        <f t="shared" si="15"/>
        <v>2.9090909090908834</v>
      </c>
      <c r="AN32" s="706">
        <f t="shared" si="16"/>
        <v>2.6119402985074647</v>
      </c>
      <c r="AO32" s="706">
        <f t="shared" si="17"/>
        <v>0</v>
      </c>
      <c r="AP32" s="706">
        <f t="shared" si="18"/>
        <v>1.227573182247399</v>
      </c>
      <c r="AQ32" s="707">
        <f t="shared" si="19"/>
        <v>4.0678031012786331</v>
      </c>
      <c r="AR32" s="708">
        <f t="shared" si="20"/>
        <v>4.3576234767383673</v>
      </c>
    </row>
    <row r="33" spans="1:44" ht="11.25" customHeight="1" x14ac:dyDescent="0.2">
      <c r="A33" s="527" t="s">
        <v>410</v>
      </c>
      <c r="B33" s="504" t="s">
        <v>411</v>
      </c>
      <c r="C33" s="521">
        <v>1.26</v>
      </c>
      <c r="D33" s="522">
        <v>1.175</v>
      </c>
      <c r="E33" s="522">
        <v>1.1000000000000001</v>
      </c>
      <c r="F33" s="522">
        <v>1.02</v>
      </c>
      <c r="G33" s="522">
        <v>0.94</v>
      </c>
      <c r="H33" s="523"/>
      <c r="I33" s="522">
        <v>0.9</v>
      </c>
      <c r="J33" s="520">
        <v>0.85</v>
      </c>
      <c r="K33" s="523"/>
      <c r="L33" s="530">
        <v>0.79</v>
      </c>
      <c r="M33" s="531">
        <v>0.75</v>
      </c>
      <c r="N33" s="531">
        <v>0.7</v>
      </c>
      <c r="O33" s="531">
        <v>0.63500000000000001</v>
      </c>
      <c r="P33" s="531">
        <v>0.57499999999999996</v>
      </c>
      <c r="Q33" s="524">
        <v>0.52500000000000002</v>
      </c>
      <c r="R33" s="531">
        <v>0.50624999999999998</v>
      </c>
      <c r="S33" s="524">
        <v>0.5</v>
      </c>
      <c r="T33" s="524">
        <v>1</v>
      </c>
      <c r="U33" s="524">
        <v>1</v>
      </c>
      <c r="V33" s="524">
        <v>1</v>
      </c>
      <c r="W33" s="524">
        <v>1</v>
      </c>
      <c r="X33" s="525">
        <f t="shared" si="0"/>
        <v>16.22625</v>
      </c>
      <c r="Y33" s="706">
        <f t="shared" si="1"/>
        <v>7.2340425531914887</v>
      </c>
      <c r="Z33" s="706">
        <f t="shared" si="2"/>
        <v>6.8181818181818121</v>
      </c>
      <c r="AA33" s="706">
        <f t="shared" si="3"/>
        <v>7.8431372549019773</v>
      </c>
      <c r="AB33" s="706">
        <f t="shared" si="4"/>
        <v>8.5106382978723527</v>
      </c>
      <c r="AC33" s="706">
        <f t="shared" si="5"/>
        <v>4.4444444444444287</v>
      </c>
      <c r="AD33" s="706">
        <f t="shared" si="6"/>
        <v>5.8823529411764719</v>
      </c>
      <c r="AE33" s="706">
        <f t="shared" si="7"/>
        <v>7.5949367088607556</v>
      </c>
      <c r="AF33" s="706">
        <f t="shared" si="8"/>
        <v>5.3333333333333455</v>
      </c>
      <c r="AG33" s="706">
        <f t="shared" si="9"/>
        <v>7.1428571428571397</v>
      </c>
      <c r="AH33" s="706">
        <f t="shared" si="10"/>
        <v>10.236220472440927</v>
      </c>
      <c r="AI33" s="706">
        <f t="shared" si="11"/>
        <v>10.434782608695659</v>
      </c>
      <c r="AJ33" s="706">
        <f t="shared" si="12"/>
        <v>9.5238095238095113</v>
      </c>
      <c r="AK33" s="706">
        <f t="shared" si="13"/>
        <v>3.7037037037037202</v>
      </c>
      <c r="AL33" s="706">
        <f t="shared" si="14"/>
        <v>1.2499999999999956</v>
      </c>
      <c r="AM33" s="706">
        <f t="shared" si="15"/>
        <v>-50</v>
      </c>
      <c r="AN33" s="706">
        <f t="shared" si="16"/>
        <v>0</v>
      </c>
      <c r="AO33" s="706">
        <f t="shared" si="17"/>
        <v>0</v>
      </c>
      <c r="AP33" s="706">
        <f t="shared" si="18"/>
        <v>0</v>
      </c>
      <c r="AQ33" s="707">
        <f t="shared" si="19"/>
        <v>2.5529133779705324</v>
      </c>
      <c r="AR33" s="708">
        <f t="shared" si="20"/>
        <v>13.561630532089762</v>
      </c>
    </row>
    <row r="34" spans="1:44" ht="11.25" customHeight="1" x14ac:dyDescent="0.2">
      <c r="A34" s="532" t="s">
        <v>904</v>
      </c>
      <c r="B34" s="502" t="s">
        <v>905</v>
      </c>
      <c r="C34" s="550">
        <v>1.44</v>
      </c>
      <c r="D34" s="522">
        <v>1.29</v>
      </c>
      <c r="E34" s="522">
        <v>1.18</v>
      </c>
      <c r="F34" s="522">
        <v>1.1200000000000001</v>
      </c>
      <c r="G34" s="522">
        <v>1</v>
      </c>
      <c r="H34" s="523"/>
      <c r="I34" s="522">
        <v>0.88</v>
      </c>
      <c r="J34" s="520">
        <v>0.84</v>
      </c>
      <c r="K34" s="523"/>
      <c r="L34" s="529">
        <v>0.8</v>
      </c>
      <c r="M34" s="524">
        <v>0.8</v>
      </c>
      <c r="N34" s="531">
        <v>1.64</v>
      </c>
      <c r="O34" s="531">
        <v>1.52</v>
      </c>
      <c r="P34" s="531">
        <v>1.4</v>
      </c>
      <c r="Q34" s="531">
        <v>1.28</v>
      </c>
      <c r="R34" s="531">
        <v>1.1200000000000001</v>
      </c>
      <c r="S34" s="531">
        <v>0.92</v>
      </c>
      <c r="T34" s="531">
        <v>0.84</v>
      </c>
      <c r="U34" s="531">
        <v>0.76</v>
      </c>
      <c r="V34" s="531">
        <v>0.68</v>
      </c>
      <c r="W34" s="531">
        <v>0.6</v>
      </c>
      <c r="X34" s="525">
        <f t="shared" si="0"/>
        <v>20.110000000000007</v>
      </c>
      <c r="Y34" s="706">
        <f t="shared" si="1"/>
        <v>11.627906976744185</v>
      </c>
      <c r="Z34" s="706">
        <f t="shared" si="2"/>
        <v>9.3220338983051043</v>
      </c>
      <c r="AA34" s="706">
        <f t="shared" si="3"/>
        <v>5.3571428571428381</v>
      </c>
      <c r="AB34" s="706">
        <f t="shared" si="4"/>
        <v>12.000000000000011</v>
      </c>
      <c r="AC34" s="706">
        <f t="shared" si="5"/>
        <v>13.636363636363647</v>
      </c>
      <c r="AD34" s="706">
        <f t="shared" si="6"/>
        <v>4.7619047619047672</v>
      </c>
      <c r="AE34" s="706">
        <f t="shared" si="7"/>
        <v>4.9999999999999822</v>
      </c>
      <c r="AF34" s="706">
        <f t="shared" si="8"/>
        <v>0</v>
      </c>
      <c r="AG34" s="706">
        <f t="shared" si="9"/>
        <v>-51.219512195121951</v>
      </c>
      <c r="AH34" s="706">
        <f t="shared" si="10"/>
        <v>7.8947368421052655</v>
      </c>
      <c r="AI34" s="706">
        <f t="shared" si="11"/>
        <v>8.5714285714285854</v>
      </c>
      <c r="AJ34" s="706">
        <f t="shared" si="12"/>
        <v>9.375</v>
      </c>
      <c r="AK34" s="706">
        <f t="shared" si="13"/>
        <v>14.285714285714279</v>
      </c>
      <c r="AL34" s="706">
        <f t="shared" si="14"/>
        <v>21.739130434782616</v>
      </c>
      <c r="AM34" s="706">
        <f t="shared" si="15"/>
        <v>9.5238095238095344</v>
      </c>
      <c r="AN34" s="706">
        <f t="shared" si="16"/>
        <v>10.526315789473673</v>
      </c>
      <c r="AO34" s="706">
        <f t="shared" si="17"/>
        <v>11.764705882352944</v>
      </c>
      <c r="AP34" s="706">
        <f t="shared" si="18"/>
        <v>13.333333333333353</v>
      </c>
      <c r="AQ34" s="707">
        <f t="shared" si="19"/>
        <v>6.5277785887966022</v>
      </c>
      <c r="AR34" s="708">
        <f t="shared" si="20"/>
        <v>15.151992060765751</v>
      </c>
    </row>
    <row r="35" spans="1:44" ht="11.25" customHeight="1" x14ac:dyDescent="0.2">
      <c r="A35" s="547" t="s">
        <v>906</v>
      </c>
      <c r="B35" s="535" t="s">
        <v>907</v>
      </c>
      <c r="C35" s="521">
        <v>0.64</v>
      </c>
      <c r="D35" s="540">
        <v>0.6</v>
      </c>
      <c r="E35" s="541">
        <v>0.54</v>
      </c>
      <c r="F35" s="541">
        <v>0.44</v>
      </c>
      <c r="G35" s="541">
        <v>0.34</v>
      </c>
      <c r="H35" s="542" t="s">
        <v>91</v>
      </c>
      <c r="I35" s="541">
        <v>0.1</v>
      </c>
      <c r="J35" s="543">
        <v>0</v>
      </c>
      <c r="K35" s="542"/>
      <c r="L35" s="561">
        <v>0</v>
      </c>
      <c r="M35" s="545">
        <v>0</v>
      </c>
      <c r="N35" s="545">
        <v>0</v>
      </c>
      <c r="O35" s="545">
        <v>0</v>
      </c>
      <c r="P35" s="545">
        <v>0</v>
      </c>
      <c r="Q35" s="545">
        <v>0</v>
      </c>
      <c r="R35" s="545">
        <v>0</v>
      </c>
      <c r="S35" s="545">
        <v>0</v>
      </c>
      <c r="T35" s="545">
        <v>0</v>
      </c>
      <c r="U35" s="545">
        <v>0</v>
      </c>
      <c r="V35" s="545">
        <v>0</v>
      </c>
      <c r="W35" s="545">
        <v>0</v>
      </c>
      <c r="X35" s="525">
        <f t="shared" si="0"/>
        <v>2.66</v>
      </c>
      <c r="Y35" s="706">
        <f t="shared" si="1"/>
        <v>6.6666666666666652</v>
      </c>
      <c r="Z35" s="706">
        <f t="shared" si="2"/>
        <v>11.111111111111093</v>
      </c>
      <c r="AA35" s="706">
        <f t="shared" si="3"/>
        <v>22.72727272727273</v>
      </c>
      <c r="AB35" s="706">
        <f t="shared" si="4"/>
        <v>29.411764705882337</v>
      </c>
      <c r="AC35" s="706">
        <f t="shared" si="5"/>
        <v>240</v>
      </c>
      <c r="AD35" s="706" t="str">
        <f t="shared" si="6"/>
        <v>n/a</v>
      </c>
      <c r="AE35" s="706" t="str">
        <f t="shared" si="7"/>
        <v>n/a</v>
      </c>
      <c r="AF35" s="706" t="str">
        <f t="shared" si="8"/>
        <v>n/a</v>
      </c>
      <c r="AG35" s="706" t="str">
        <f t="shared" si="9"/>
        <v>n/a</v>
      </c>
      <c r="AH35" s="706" t="str">
        <f t="shared" si="10"/>
        <v>n/a</v>
      </c>
      <c r="AI35" s="706" t="str">
        <f t="shared" si="11"/>
        <v>n/a</v>
      </c>
      <c r="AJ35" s="706" t="str">
        <f t="shared" si="12"/>
        <v>n/a</v>
      </c>
      <c r="AK35" s="706" t="str">
        <f t="shared" si="13"/>
        <v>n/a</v>
      </c>
      <c r="AL35" s="706" t="str">
        <f t="shared" si="14"/>
        <v>n/a</v>
      </c>
      <c r="AM35" s="706" t="str">
        <f t="shared" si="15"/>
        <v>n/a</v>
      </c>
      <c r="AN35" s="706" t="str">
        <f t="shared" si="16"/>
        <v>n/a</v>
      </c>
      <c r="AO35" s="706" t="str">
        <f t="shared" si="17"/>
        <v>n/a</v>
      </c>
      <c r="AP35" s="706" t="str">
        <f t="shared" si="18"/>
        <v>n/a</v>
      </c>
      <c r="AQ35" s="707">
        <f t="shared" si="19"/>
        <v>61.983363042186568</v>
      </c>
      <c r="AR35" s="708">
        <f t="shared" si="20"/>
        <v>99.924716153217588</v>
      </c>
    </row>
    <row r="36" spans="1:44" ht="11.25" customHeight="1" x14ac:dyDescent="0.2">
      <c r="A36" s="526" t="s">
        <v>125</v>
      </c>
      <c r="B36" s="504" t="s">
        <v>126</v>
      </c>
      <c r="C36" s="521">
        <v>2.4900000000000002</v>
      </c>
      <c r="D36" s="522">
        <v>2.3050000000000002</v>
      </c>
      <c r="E36" s="522">
        <v>2.125</v>
      </c>
      <c r="F36" s="522">
        <v>1.96</v>
      </c>
      <c r="G36" s="522">
        <v>1.8</v>
      </c>
      <c r="H36" s="523"/>
      <c r="I36" s="522">
        <v>1.67</v>
      </c>
      <c r="J36" s="520">
        <v>1.55</v>
      </c>
      <c r="K36" s="523"/>
      <c r="L36" s="530">
        <v>1.42</v>
      </c>
      <c r="M36" s="531">
        <v>1.3</v>
      </c>
      <c r="N36" s="531">
        <v>1.1587499999999999</v>
      </c>
      <c r="O36" s="531">
        <v>0.85703536000000002</v>
      </c>
      <c r="P36" s="531">
        <v>0.77119615999999991</v>
      </c>
      <c r="Q36" s="531">
        <v>0.71080127999999998</v>
      </c>
      <c r="R36" s="531">
        <v>0.65505215999999999</v>
      </c>
      <c r="S36" s="531">
        <v>0.61324031999999995</v>
      </c>
      <c r="T36" s="531">
        <v>0.56678271999999996</v>
      </c>
      <c r="U36" s="531">
        <v>0.51567936000000003</v>
      </c>
      <c r="V36" s="531">
        <v>0.46922175999999999</v>
      </c>
      <c r="W36" s="531">
        <v>0.42740992</v>
      </c>
      <c r="X36" s="525">
        <f t="shared" si="0"/>
        <v>23.365169039999998</v>
      </c>
      <c r="Y36" s="706">
        <f t="shared" si="1"/>
        <v>8.0260303687635481</v>
      </c>
      <c r="Z36" s="706">
        <f t="shared" si="2"/>
        <v>8.4705882352941195</v>
      </c>
      <c r="AA36" s="706">
        <f t="shared" si="3"/>
        <v>8.418367346938771</v>
      </c>
      <c r="AB36" s="706">
        <f t="shared" si="4"/>
        <v>8.8888888888888786</v>
      </c>
      <c r="AC36" s="706">
        <f t="shared" si="5"/>
        <v>7.7844311377245567</v>
      </c>
      <c r="AD36" s="706">
        <f t="shared" si="6"/>
        <v>7.7419354838709653</v>
      </c>
      <c r="AE36" s="706">
        <f t="shared" si="7"/>
        <v>9.1549295774647987</v>
      </c>
      <c r="AF36" s="706">
        <f t="shared" si="8"/>
        <v>9.2307692307692193</v>
      </c>
      <c r="AG36" s="706">
        <f t="shared" si="9"/>
        <v>12.189859762675304</v>
      </c>
      <c r="AH36" s="706">
        <f t="shared" si="10"/>
        <v>35.204456441563849</v>
      </c>
      <c r="AI36" s="706">
        <f t="shared" si="11"/>
        <v>11.130657082109963</v>
      </c>
      <c r="AJ36" s="706">
        <f t="shared" si="12"/>
        <v>8.496732026143782</v>
      </c>
      <c r="AK36" s="706">
        <f t="shared" si="13"/>
        <v>8.5106382978723296</v>
      </c>
      <c r="AL36" s="706">
        <f t="shared" si="14"/>
        <v>6.8181818181818343</v>
      </c>
      <c r="AM36" s="706">
        <f t="shared" si="15"/>
        <v>8.196721311475418</v>
      </c>
      <c r="AN36" s="706">
        <f t="shared" si="16"/>
        <v>9.9099099099098975</v>
      </c>
      <c r="AO36" s="706">
        <f t="shared" si="17"/>
        <v>9.9009900990099098</v>
      </c>
      <c r="AP36" s="706">
        <f t="shared" si="18"/>
        <v>9.7826086956521721</v>
      </c>
      <c r="AQ36" s="707">
        <f t="shared" si="19"/>
        <v>10.436483095239405</v>
      </c>
      <c r="AR36" s="708">
        <f t="shared" si="20"/>
        <v>6.3111171744484462</v>
      </c>
    </row>
    <row r="37" spans="1:44" ht="11.25" customHeight="1" x14ac:dyDescent="0.2">
      <c r="A37" s="507" t="s">
        <v>908</v>
      </c>
      <c r="B37" s="504" t="s">
        <v>909</v>
      </c>
      <c r="C37" s="521">
        <v>0.85499999999999998</v>
      </c>
      <c r="D37" s="522">
        <v>0.755</v>
      </c>
      <c r="E37" s="522">
        <v>0.66500000000000004</v>
      </c>
      <c r="F37" s="522">
        <v>0.59499999999999997</v>
      </c>
      <c r="G37" s="528">
        <v>0.52</v>
      </c>
      <c r="H37" s="523"/>
      <c r="I37" s="522">
        <v>0.13</v>
      </c>
      <c r="J37" s="693">
        <v>0</v>
      </c>
      <c r="K37" s="523"/>
      <c r="L37" s="529">
        <v>0</v>
      </c>
      <c r="M37" s="524">
        <v>0</v>
      </c>
      <c r="N37" s="524">
        <v>0</v>
      </c>
      <c r="O37" s="524">
        <v>0</v>
      </c>
      <c r="P37" s="524">
        <v>0</v>
      </c>
      <c r="Q37" s="524">
        <v>0</v>
      </c>
      <c r="R37" s="524">
        <v>0</v>
      </c>
      <c r="S37" s="524">
        <v>0</v>
      </c>
      <c r="T37" s="524">
        <v>0</v>
      </c>
      <c r="U37" s="524">
        <v>0</v>
      </c>
      <c r="V37" s="524">
        <v>0</v>
      </c>
      <c r="W37" s="524">
        <v>0</v>
      </c>
      <c r="X37" s="525">
        <f t="shared" si="0"/>
        <v>3.52</v>
      </c>
      <c r="Y37" s="706">
        <f t="shared" si="1"/>
        <v>13.245033112582782</v>
      </c>
      <c r="Z37" s="706">
        <f t="shared" si="2"/>
        <v>13.533834586466153</v>
      </c>
      <c r="AA37" s="706">
        <f t="shared" si="3"/>
        <v>11.764705882352944</v>
      </c>
      <c r="AB37" s="706">
        <f t="shared" si="4"/>
        <v>14.423076923076916</v>
      </c>
      <c r="AC37" s="706">
        <f t="shared" si="5"/>
        <v>300</v>
      </c>
      <c r="AD37" s="706" t="str">
        <f t="shared" si="6"/>
        <v>n/a</v>
      </c>
      <c r="AE37" s="706" t="str">
        <f t="shared" si="7"/>
        <v>n/a</v>
      </c>
      <c r="AF37" s="706" t="str">
        <f t="shared" si="8"/>
        <v>n/a</v>
      </c>
      <c r="AG37" s="706" t="str">
        <f t="shared" si="9"/>
        <v>n/a</v>
      </c>
      <c r="AH37" s="706" t="str">
        <f t="shared" si="10"/>
        <v>n/a</v>
      </c>
      <c r="AI37" s="706" t="str">
        <f t="shared" si="11"/>
        <v>n/a</v>
      </c>
      <c r="AJ37" s="706" t="str">
        <f t="shared" si="12"/>
        <v>n/a</v>
      </c>
      <c r="AK37" s="706" t="str">
        <f t="shared" si="13"/>
        <v>n/a</v>
      </c>
      <c r="AL37" s="706" t="str">
        <f t="shared" si="14"/>
        <v>n/a</v>
      </c>
      <c r="AM37" s="706" t="str">
        <f t="shared" si="15"/>
        <v>n/a</v>
      </c>
      <c r="AN37" s="706" t="str">
        <f t="shared" si="16"/>
        <v>n/a</v>
      </c>
      <c r="AO37" s="706" t="str">
        <f t="shared" si="17"/>
        <v>n/a</v>
      </c>
      <c r="AP37" s="706" t="str">
        <f t="shared" si="18"/>
        <v>n/a</v>
      </c>
      <c r="AQ37" s="707">
        <f t="shared" si="19"/>
        <v>70.59333010089577</v>
      </c>
      <c r="AR37" s="708">
        <f t="shared" si="20"/>
        <v>128.24579696770215</v>
      </c>
    </row>
    <row r="38" spans="1:44" ht="11.25" customHeight="1" x14ac:dyDescent="0.2">
      <c r="A38" s="507" t="s">
        <v>4387</v>
      </c>
      <c r="B38" s="24" t="s">
        <v>3825</v>
      </c>
      <c r="C38" s="518">
        <v>1.7775000000000001</v>
      </c>
      <c r="D38" s="518">
        <v>1.7150000000000001</v>
      </c>
      <c r="E38" s="518">
        <v>1.655</v>
      </c>
      <c r="F38" s="518">
        <v>1.61</v>
      </c>
      <c r="G38" s="518">
        <v>1.6</v>
      </c>
      <c r="H38" s="518"/>
      <c r="I38" s="518">
        <v>1.6</v>
      </c>
      <c r="J38" s="504">
        <v>1.5549999999999999</v>
      </c>
      <c r="K38" s="518"/>
      <c r="L38" s="504">
        <v>1.54</v>
      </c>
      <c r="M38" s="665">
        <v>1.54</v>
      </c>
      <c r="N38" s="665">
        <v>2.54</v>
      </c>
      <c r="O38" s="665">
        <v>2.54</v>
      </c>
      <c r="P38" s="665">
        <v>2.54</v>
      </c>
      <c r="Q38" s="665">
        <v>2.54</v>
      </c>
      <c r="R38" s="665">
        <v>2.54</v>
      </c>
      <c r="S38" s="665">
        <v>2.54</v>
      </c>
      <c r="T38" s="665">
        <v>2.54</v>
      </c>
      <c r="U38" s="665">
        <v>2.54</v>
      </c>
      <c r="V38" s="665">
        <v>2.54</v>
      </c>
      <c r="W38" s="665">
        <v>2.54</v>
      </c>
      <c r="X38" s="525">
        <f t="shared" si="0"/>
        <v>39.992499999999993</v>
      </c>
      <c r="Y38" s="706">
        <f t="shared" si="1"/>
        <v>3.6443148688046545</v>
      </c>
      <c r="Z38" s="706">
        <f t="shared" si="2"/>
        <v>3.6253776435045459</v>
      </c>
      <c r="AA38" s="706">
        <f t="shared" si="3"/>
        <v>2.7950310559006208</v>
      </c>
      <c r="AB38" s="706">
        <f t="shared" si="4"/>
        <v>0.62500000000000888</v>
      </c>
      <c r="AC38" s="706">
        <f t="shared" si="5"/>
        <v>0</v>
      </c>
      <c r="AD38" s="706">
        <f t="shared" si="6"/>
        <v>2.893890675241173</v>
      </c>
      <c r="AE38" s="706">
        <f t="shared" si="7"/>
        <v>0.97402597402596047</v>
      </c>
      <c r="AF38" s="706">
        <f t="shared" si="8"/>
        <v>0</v>
      </c>
      <c r="AG38" s="706">
        <f t="shared" si="9"/>
        <v>-39.370078740157474</v>
      </c>
      <c r="AH38" s="706">
        <f t="shared" si="10"/>
        <v>0</v>
      </c>
      <c r="AI38" s="706">
        <f t="shared" si="11"/>
        <v>0</v>
      </c>
      <c r="AJ38" s="706">
        <f t="shared" si="12"/>
        <v>0</v>
      </c>
      <c r="AK38" s="706">
        <f t="shared" si="13"/>
        <v>0</v>
      </c>
      <c r="AL38" s="706">
        <f t="shared" si="14"/>
        <v>0</v>
      </c>
      <c r="AM38" s="706">
        <f t="shared" si="15"/>
        <v>0</v>
      </c>
      <c r="AN38" s="706">
        <f t="shared" si="16"/>
        <v>0</v>
      </c>
      <c r="AO38" s="706">
        <f t="shared" si="17"/>
        <v>0</v>
      </c>
      <c r="AP38" s="706">
        <f t="shared" si="18"/>
        <v>0</v>
      </c>
      <c r="AQ38" s="707">
        <f t="shared" si="19"/>
        <v>-1.3784688068155839</v>
      </c>
      <c r="AR38" s="708">
        <f t="shared" si="20"/>
        <v>9.5786234883737862</v>
      </c>
    </row>
    <row r="39" spans="1:44" ht="11.25" customHeight="1" x14ac:dyDescent="0.2">
      <c r="A39" s="532" t="s">
        <v>911</v>
      </c>
      <c r="B39" s="502" t="s">
        <v>912</v>
      </c>
      <c r="C39" s="521">
        <v>1.05</v>
      </c>
      <c r="D39" s="510">
        <v>1.01</v>
      </c>
      <c r="E39" s="510">
        <v>0.94750000000000001</v>
      </c>
      <c r="F39" s="510">
        <v>0.89249999999999996</v>
      </c>
      <c r="G39" s="510">
        <v>0.85</v>
      </c>
      <c r="H39" s="511"/>
      <c r="I39" s="512">
        <v>0.84</v>
      </c>
      <c r="J39" s="508">
        <v>0.8</v>
      </c>
      <c r="K39" s="511"/>
      <c r="L39" s="533">
        <v>0</v>
      </c>
      <c r="M39" s="515">
        <v>0</v>
      </c>
      <c r="N39" s="515">
        <v>0</v>
      </c>
      <c r="O39" s="515">
        <v>0</v>
      </c>
      <c r="P39" s="515">
        <v>0</v>
      </c>
      <c r="Q39" s="515">
        <v>0</v>
      </c>
      <c r="R39" s="515">
        <v>0</v>
      </c>
      <c r="S39" s="515">
        <v>0</v>
      </c>
      <c r="T39" s="515">
        <v>0</v>
      </c>
      <c r="U39" s="515">
        <v>0</v>
      </c>
      <c r="V39" s="515">
        <v>0</v>
      </c>
      <c r="W39" s="515">
        <v>0</v>
      </c>
      <c r="X39" s="525">
        <f t="shared" si="0"/>
        <v>6.39</v>
      </c>
      <c r="Y39" s="706">
        <f t="shared" si="1"/>
        <v>3.9603960396039639</v>
      </c>
      <c r="Z39" s="706">
        <f t="shared" si="2"/>
        <v>6.5963060686015762</v>
      </c>
      <c r="AA39" s="706">
        <f t="shared" si="3"/>
        <v>6.1624649859943981</v>
      </c>
      <c r="AB39" s="706">
        <f t="shared" si="4"/>
        <v>5.0000000000000044</v>
      </c>
      <c r="AC39" s="706">
        <f t="shared" si="5"/>
        <v>1.1904761904761862</v>
      </c>
      <c r="AD39" s="706">
        <f t="shared" si="6"/>
        <v>4.9999999999999822</v>
      </c>
      <c r="AE39" s="706" t="str">
        <f t="shared" si="7"/>
        <v>n/a</v>
      </c>
      <c r="AF39" s="706" t="str">
        <f t="shared" si="8"/>
        <v>n/a</v>
      </c>
      <c r="AG39" s="706" t="str">
        <f t="shared" si="9"/>
        <v>n/a</v>
      </c>
      <c r="AH39" s="706" t="str">
        <f t="shared" si="10"/>
        <v>n/a</v>
      </c>
      <c r="AI39" s="706" t="str">
        <f t="shared" si="11"/>
        <v>n/a</v>
      </c>
      <c r="AJ39" s="706" t="str">
        <f t="shared" si="12"/>
        <v>n/a</v>
      </c>
      <c r="AK39" s="706" t="str">
        <f t="shared" si="13"/>
        <v>n/a</v>
      </c>
      <c r="AL39" s="706" t="str">
        <f t="shared" si="14"/>
        <v>n/a</v>
      </c>
      <c r="AM39" s="706" t="str">
        <f t="shared" si="15"/>
        <v>n/a</v>
      </c>
      <c r="AN39" s="706" t="str">
        <f t="shared" si="16"/>
        <v>n/a</v>
      </c>
      <c r="AO39" s="706" t="str">
        <f t="shared" si="17"/>
        <v>n/a</v>
      </c>
      <c r="AP39" s="706" t="str">
        <f t="shared" si="18"/>
        <v>n/a</v>
      </c>
      <c r="AQ39" s="707">
        <f t="shared" si="19"/>
        <v>4.6516072141126852</v>
      </c>
      <c r="AR39" s="708">
        <f t="shared" si="20"/>
        <v>1.9372403443335151</v>
      </c>
    </row>
    <row r="40" spans="1:44" ht="11.25" customHeight="1" x14ac:dyDescent="0.2">
      <c r="A40" s="694" t="s">
        <v>913</v>
      </c>
      <c r="B40" s="535" t="s">
        <v>914</v>
      </c>
      <c r="C40" s="549">
        <v>1.74</v>
      </c>
      <c r="D40" s="522">
        <v>1.66</v>
      </c>
      <c r="E40" s="522">
        <v>1.58</v>
      </c>
      <c r="F40" s="522">
        <v>1.5</v>
      </c>
      <c r="G40" s="522">
        <v>1.4175</v>
      </c>
      <c r="H40" s="523"/>
      <c r="I40" s="528">
        <v>1.35</v>
      </c>
      <c r="J40" s="693">
        <v>1.35</v>
      </c>
      <c r="K40" s="523"/>
      <c r="L40" s="529">
        <v>1.35</v>
      </c>
      <c r="M40" s="524">
        <v>1.35</v>
      </c>
      <c r="N40" s="524">
        <v>1.35</v>
      </c>
      <c r="O40" s="524">
        <v>1.35</v>
      </c>
      <c r="P40" s="524">
        <v>1.35</v>
      </c>
      <c r="Q40" s="531">
        <v>1.35</v>
      </c>
      <c r="R40" s="531">
        <v>0.1651</v>
      </c>
      <c r="S40" s="524">
        <v>0</v>
      </c>
      <c r="T40" s="524">
        <v>0</v>
      </c>
      <c r="U40" s="524">
        <v>0</v>
      </c>
      <c r="V40" s="524">
        <v>0</v>
      </c>
      <c r="W40" s="524">
        <v>0</v>
      </c>
      <c r="X40" s="525">
        <f t="shared" si="0"/>
        <v>18.8626</v>
      </c>
      <c r="Y40" s="706">
        <f t="shared" si="1"/>
        <v>4.8192771084337505</v>
      </c>
      <c r="Z40" s="706">
        <f t="shared" si="2"/>
        <v>5.0632911392404889</v>
      </c>
      <c r="AA40" s="706">
        <f t="shared" si="3"/>
        <v>5.3333333333333455</v>
      </c>
      <c r="AB40" s="706">
        <f t="shared" si="4"/>
        <v>5.8201058201058142</v>
      </c>
      <c r="AC40" s="706">
        <f t="shared" si="5"/>
        <v>4.9999999999999822</v>
      </c>
      <c r="AD40" s="706">
        <f t="shared" si="6"/>
        <v>0</v>
      </c>
      <c r="AE40" s="706">
        <f t="shared" si="7"/>
        <v>0</v>
      </c>
      <c r="AF40" s="706">
        <f t="shared" si="8"/>
        <v>0</v>
      </c>
      <c r="AG40" s="706">
        <f t="shared" si="9"/>
        <v>0</v>
      </c>
      <c r="AH40" s="706">
        <f t="shared" si="10"/>
        <v>0</v>
      </c>
      <c r="AI40" s="706">
        <f t="shared" si="11"/>
        <v>0</v>
      </c>
      <c r="AJ40" s="706">
        <f t="shared" si="12"/>
        <v>0</v>
      </c>
      <c r="AK40" s="706">
        <f t="shared" si="13"/>
        <v>717.68625075711691</v>
      </c>
      <c r="AL40" s="706" t="str">
        <f t="shared" si="14"/>
        <v>n/a</v>
      </c>
      <c r="AM40" s="706" t="str">
        <f t="shared" si="15"/>
        <v>n/a</v>
      </c>
      <c r="AN40" s="706" t="str">
        <f t="shared" si="16"/>
        <v>n/a</v>
      </c>
      <c r="AO40" s="706" t="str">
        <f t="shared" si="17"/>
        <v>n/a</v>
      </c>
      <c r="AP40" s="706" t="str">
        <f t="shared" si="18"/>
        <v>n/a</v>
      </c>
      <c r="AQ40" s="707">
        <f t="shared" si="19"/>
        <v>57.209404473710023</v>
      </c>
      <c r="AR40" s="708">
        <f t="shared" si="20"/>
        <v>198.46532599506779</v>
      </c>
    </row>
    <row r="41" spans="1:44" ht="11.25" customHeight="1" x14ac:dyDescent="0.2">
      <c r="A41" s="526" t="s">
        <v>915</v>
      </c>
      <c r="B41" s="504" t="s">
        <v>916</v>
      </c>
      <c r="C41" s="521">
        <v>2.39</v>
      </c>
      <c r="D41" s="522">
        <v>2.27</v>
      </c>
      <c r="E41" s="522">
        <v>2.15</v>
      </c>
      <c r="F41" s="522">
        <v>2.0299999999999998</v>
      </c>
      <c r="G41" s="522">
        <v>1.95</v>
      </c>
      <c r="H41" s="523"/>
      <c r="I41" s="528">
        <v>1.88</v>
      </c>
      <c r="J41" s="520">
        <v>1.85</v>
      </c>
      <c r="K41" s="523"/>
      <c r="L41" s="530">
        <v>1.71</v>
      </c>
      <c r="M41" s="524">
        <v>1.64</v>
      </c>
      <c r="N41" s="531">
        <v>1.64</v>
      </c>
      <c r="O41" s="531">
        <v>1.58</v>
      </c>
      <c r="P41" s="531">
        <v>1.5</v>
      </c>
      <c r="Q41" s="531">
        <v>1.42</v>
      </c>
      <c r="R41" s="524">
        <v>1.4</v>
      </c>
      <c r="S41" s="524">
        <v>1.65</v>
      </c>
      <c r="T41" s="524">
        <v>2.4</v>
      </c>
      <c r="U41" s="524">
        <v>2.4</v>
      </c>
      <c r="V41" s="524">
        <v>2.4</v>
      </c>
      <c r="W41" s="524">
        <v>2.4</v>
      </c>
      <c r="X41" s="525">
        <f t="shared" si="0"/>
        <v>36.659999999999989</v>
      </c>
      <c r="Y41" s="706">
        <f t="shared" si="1"/>
        <v>5.2863436123347984</v>
      </c>
      <c r="Z41" s="706">
        <f t="shared" si="2"/>
        <v>5.5813953488372148</v>
      </c>
      <c r="AA41" s="706">
        <f t="shared" si="3"/>
        <v>5.9113300492610987</v>
      </c>
      <c r="AB41" s="706">
        <f t="shared" si="4"/>
        <v>4.102564102564088</v>
      </c>
      <c r="AC41" s="706">
        <f t="shared" si="5"/>
        <v>3.7234042553191626</v>
      </c>
      <c r="AD41" s="706">
        <f t="shared" si="6"/>
        <v>1.6216216216216051</v>
      </c>
      <c r="AE41" s="706">
        <f t="shared" si="7"/>
        <v>8.1871345029239873</v>
      </c>
      <c r="AF41" s="706">
        <f t="shared" si="8"/>
        <v>4.2682926829268331</v>
      </c>
      <c r="AG41" s="706">
        <f t="shared" si="9"/>
        <v>0</v>
      </c>
      <c r="AH41" s="706">
        <f t="shared" si="10"/>
        <v>3.7974683544303778</v>
      </c>
      <c r="AI41" s="706">
        <f t="shared" si="11"/>
        <v>5.3333333333333455</v>
      </c>
      <c r="AJ41" s="706">
        <f t="shared" si="12"/>
        <v>5.6338028169014231</v>
      </c>
      <c r="AK41" s="706">
        <f t="shared" si="13"/>
        <v>1.4285714285714235</v>
      </c>
      <c r="AL41" s="706">
        <f t="shared" si="14"/>
        <v>-15.151515151515149</v>
      </c>
      <c r="AM41" s="706">
        <f t="shared" si="15"/>
        <v>-31.25</v>
      </c>
      <c r="AN41" s="706">
        <f t="shared" si="16"/>
        <v>0</v>
      </c>
      <c r="AO41" s="706">
        <f t="shared" si="17"/>
        <v>0</v>
      </c>
      <c r="AP41" s="706">
        <f t="shared" si="18"/>
        <v>0</v>
      </c>
      <c r="AQ41" s="707">
        <f t="shared" si="19"/>
        <v>0.47076371986167825</v>
      </c>
      <c r="AR41" s="708">
        <f t="shared" si="20"/>
        <v>9.366400172720903</v>
      </c>
    </row>
    <row r="42" spans="1:44" ht="11.25" customHeight="1" x14ac:dyDescent="0.2">
      <c r="A42" s="527" t="s">
        <v>412</v>
      </c>
      <c r="B42" s="504" t="s">
        <v>413</v>
      </c>
      <c r="C42" s="521">
        <v>0.26</v>
      </c>
      <c r="D42" s="522">
        <v>0.24</v>
      </c>
      <c r="E42" s="522">
        <v>0.22</v>
      </c>
      <c r="F42" s="522">
        <v>0.2</v>
      </c>
      <c r="G42" s="522">
        <v>0.18</v>
      </c>
      <c r="H42" s="523"/>
      <c r="I42" s="522">
        <v>0.15</v>
      </c>
      <c r="J42" s="520">
        <v>0.12</v>
      </c>
      <c r="K42" s="523"/>
      <c r="L42" s="530">
        <v>0.1</v>
      </c>
      <c r="M42" s="531">
        <v>0.08</v>
      </c>
      <c r="N42" s="531">
        <v>7.0000000000000007E-2</v>
      </c>
      <c r="O42" s="531">
        <v>0.06</v>
      </c>
      <c r="P42" s="531">
        <v>0.05</v>
      </c>
      <c r="Q42" s="531">
        <v>0.04</v>
      </c>
      <c r="R42" s="531">
        <v>0.02</v>
      </c>
      <c r="S42" s="524">
        <v>0.01</v>
      </c>
      <c r="T42" s="524">
        <v>0.01</v>
      </c>
      <c r="U42" s="524">
        <v>0.01</v>
      </c>
      <c r="V42" s="524">
        <v>0.01</v>
      </c>
      <c r="W42" s="524">
        <v>0.01</v>
      </c>
      <c r="X42" s="525">
        <f t="shared" si="0"/>
        <v>1.84</v>
      </c>
      <c r="Y42" s="706">
        <f t="shared" si="1"/>
        <v>8.3333333333333481</v>
      </c>
      <c r="Z42" s="706">
        <f t="shared" si="2"/>
        <v>9.0909090909090828</v>
      </c>
      <c r="AA42" s="706">
        <f t="shared" si="3"/>
        <v>9.9999999999999858</v>
      </c>
      <c r="AB42" s="706">
        <f t="shared" si="4"/>
        <v>11.111111111111116</v>
      </c>
      <c r="AC42" s="706">
        <f t="shared" si="5"/>
        <v>19.999999999999996</v>
      </c>
      <c r="AD42" s="706">
        <f t="shared" si="6"/>
        <v>25</v>
      </c>
      <c r="AE42" s="706">
        <f t="shared" si="7"/>
        <v>19.999999999999996</v>
      </c>
      <c r="AF42" s="706">
        <f t="shared" si="8"/>
        <v>25</v>
      </c>
      <c r="AG42" s="706">
        <f t="shared" si="9"/>
        <v>14.285714285714279</v>
      </c>
      <c r="AH42" s="706">
        <f t="shared" si="10"/>
        <v>16.666666666666675</v>
      </c>
      <c r="AI42" s="706">
        <f t="shared" si="11"/>
        <v>19.999999999999996</v>
      </c>
      <c r="AJ42" s="706">
        <f t="shared" si="12"/>
        <v>25</v>
      </c>
      <c r="AK42" s="706">
        <f t="shared" si="13"/>
        <v>100</v>
      </c>
      <c r="AL42" s="706">
        <f t="shared" si="14"/>
        <v>100</v>
      </c>
      <c r="AM42" s="706">
        <f t="shared" si="15"/>
        <v>0</v>
      </c>
      <c r="AN42" s="706">
        <f t="shared" si="16"/>
        <v>0</v>
      </c>
      <c r="AO42" s="706">
        <f t="shared" si="17"/>
        <v>0</v>
      </c>
      <c r="AP42" s="706">
        <f t="shared" si="18"/>
        <v>0</v>
      </c>
      <c r="AQ42" s="707">
        <f t="shared" si="19"/>
        <v>22.471540804874138</v>
      </c>
      <c r="AR42" s="708">
        <f t="shared" si="20"/>
        <v>29.548507121128701</v>
      </c>
    </row>
    <row r="43" spans="1:44" ht="11.25" customHeight="1" x14ac:dyDescent="0.2">
      <c r="A43" s="526" t="s">
        <v>917</v>
      </c>
      <c r="B43" s="504" t="s">
        <v>918</v>
      </c>
      <c r="C43" s="521">
        <v>1.31</v>
      </c>
      <c r="D43" s="522">
        <v>1.19</v>
      </c>
      <c r="E43" s="522">
        <v>1.1000000000000001</v>
      </c>
      <c r="F43" s="522">
        <v>0.98</v>
      </c>
      <c r="G43" s="522">
        <v>0.86</v>
      </c>
      <c r="H43" s="523"/>
      <c r="I43" s="522">
        <v>0.78</v>
      </c>
      <c r="J43" s="693">
        <v>0.72</v>
      </c>
      <c r="K43" s="523"/>
      <c r="L43" s="529">
        <v>0.72</v>
      </c>
      <c r="M43" s="524">
        <v>0.72</v>
      </c>
      <c r="N43" s="531">
        <v>0.72</v>
      </c>
      <c r="O43" s="531">
        <v>0.6</v>
      </c>
      <c r="P43" s="531">
        <v>0.54</v>
      </c>
      <c r="Q43" s="531">
        <v>0.43511999999999995</v>
      </c>
      <c r="R43" s="531">
        <v>0.36763000000000001</v>
      </c>
      <c r="S43" s="531">
        <v>0.31509999999999999</v>
      </c>
      <c r="T43" s="524">
        <v>0.28008</v>
      </c>
      <c r="U43" s="524">
        <v>0.28008</v>
      </c>
      <c r="V43" s="531">
        <v>0.27571000000000001</v>
      </c>
      <c r="W43" s="524">
        <v>0.2626</v>
      </c>
      <c r="X43" s="525">
        <f t="shared" si="0"/>
        <v>12.456320000000002</v>
      </c>
      <c r="Y43" s="706">
        <f t="shared" si="1"/>
        <v>10.084033613445387</v>
      </c>
      <c r="Z43" s="706">
        <f t="shared" si="2"/>
        <v>8.1818181818181799</v>
      </c>
      <c r="AA43" s="706">
        <f t="shared" si="3"/>
        <v>12.244897959183687</v>
      </c>
      <c r="AB43" s="706">
        <f t="shared" si="4"/>
        <v>13.953488372093027</v>
      </c>
      <c r="AC43" s="706">
        <f t="shared" si="5"/>
        <v>10.256410256410241</v>
      </c>
      <c r="AD43" s="706">
        <f t="shared" si="6"/>
        <v>8.3333333333333481</v>
      </c>
      <c r="AE43" s="706">
        <f t="shared" si="7"/>
        <v>0</v>
      </c>
      <c r="AF43" s="706">
        <f t="shared" si="8"/>
        <v>0</v>
      </c>
      <c r="AG43" s="706">
        <f t="shared" si="9"/>
        <v>0</v>
      </c>
      <c r="AH43" s="706">
        <f t="shared" si="10"/>
        <v>19.999999999999996</v>
      </c>
      <c r="AI43" s="706">
        <f t="shared" si="11"/>
        <v>11.111111111111093</v>
      </c>
      <c r="AJ43" s="706">
        <f t="shared" si="12"/>
        <v>24.10369553226699</v>
      </c>
      <c r="AK43" s="706">
        <f t="shared" si="13"/>
        <v>18.358131817316313</v>
      </c>
      <c r="AL43" s="706">
        <f t="shared" si="14"/>
        <v>16.67089812757856</v>
      </c>
      <c r="AM43" s="706">
        <f t="shared" si="15"/>
        <v>12.503570408454735</v>
      </c>
      <c r="AN43" s="706">
        <f t="shared" si="16"/>
        <v>0</v>
      </c>
      <c r="AO43" s="706">
        <f t="shared" si="17"/>
        <v>1.5849987305502022</v>
      </c>
      <c r="AP43" s="706">
        <f t="shared" si="18"/>
        <v>4.9923838537699883</v>
      </c>
      <c r="AQ43" s="707">
        <f t="shared" si="19"/>
        <v>9.5765984054073208</v>
      </c>
      <c r="AR43" s="708">
        <f t="shared" si="20"/>
        <v>7.4370437795209279</v>
      </c>
    </row>
    <row r="44" spans="1:44" ht="11.25" customHeight="1" x14ac:dyDescent="0.2">
      <c r="A44" s="501" t="s">
        <v>414</v>
      </c>
      <c r="B44" s="502" t="s">
        <v>415</v>
      </c>
      <c r="C44" s="550">
        <v>1.2875000000000001</v>
      </c>
      <c r="D44" s="522">
        <v>1.1525000000000001</v>
      </c>
      <c r="E44" s="522">
        <v>1.03</v>
      </c>
      <c r="F44" s="522">
        <v>0.91</v>
      </c>
      <c r="G44" s="522">
        <v>0.80500000000000005</v>
      </c>
      <c r="H44" s="523"/>
      <c r="I44" s="522">
        <v>0.72</v>
      </c>
      <c r="J44" s="520">
        <v>0.66249999999999998</v>
      </c>
      <c r="K44" s="523"/>
      <c r="L44" s="530">
        <v>0.57499999999999996</v>
      </c>
      <c r="M44" s="531">
        <v>0.52</v>
      </c>
      <c r="N44" s="531">
        <v>0.5</v>
      </c>
      <c r="O44" s="531">
        <v>0.4</v>
      </c>
      <c r="P44" s="531">
        <v>0.36799999999999999</v>
      </c>
      <c r="Q44" s="524">
        <v>0.33332000000000001</v>
      </c>
      <c r="R44" s="524">
        <v>0.33332000000000001</v>
      </c>
      <c r="S44" s="524">
        <v>0.33332000000000001</v>
      </c>
      <c r="T44" s="524">
        <v>0.33332000000000001</v>
      </c>
      <c r="U44" s="524">
        <v>0.66668000000000005</v>
      </c>
      <c r="V44" s="524">
        <v>0.66668000000000005</v>
      </c>
      <c r="W44" s="524">
        <v>0.66668000000000005</v>
      </c>
      <c r="X44" s="525">
        <f t="shared" si="0"/>
        <v>12.263820000000001</v>
      </c>
      <c r="Y44" s="706">
        <f t="shared" si="1"/>
        <v>11.713665943600859</v>
      </c>
      <c r="Z44" s="706">
        <f t="shared" si="2"/>
        <v>11.893203883495151</v>
      </c>
      <c r="AA44" s="706">
        <f t="shared" si="3"/>
        <v>13.186813186813184</v>
      </c>
      <c r="AB44" s="706">
        <f t="shared" si="4"/>
        <v>13.043478260869556</v>
      </c>
      <c r="AC44" s="706">
        <f t="shared" si="5"/>
        <v>11.805555555555557</v>
      </c>
      <c r="AD44" s="706">
        <f t="shared" si="6"/>
        <v>8.6792452830188651</v>
      </c>
      <c r="AE44" s="706">
        <f t="shared" si="7"/>
        <v>15.217391304347828</v>
      </c>
      <c r="AF44" s="706">
        <f t="shared" si="8"/>
        <v>10.576923076923062</v>
      </c>
      <c r="AG44" s="706">
        <f t="shared" si="9"/>
        <v>4.0000000000000036</v>
      </c>
      <c r="AH44" s="706">
        <f t="shared" si="10"/>
        <v>25</v>
      </c>
      <c r="AI44" s="706">
        <f t="shared" si="11"/>
        <v>8.6956521739130608</v>
      </c>
      <c r="AJ44" s="706">
        <f t="shared" si="12"/>
        <v>10.404416176647068</v>
      </c>
      <c r="AK44" s="706">
        <f t="shared" si="13"/>
        <v>0</v>
      </c>
      <c r="AL44" s="706">
        <f t="shared" si="14"/>
        <v>0</v>
      </c>
      <c r="AM44" s="706">
        <f t="shared" si="15"/>
        <v>0</v>
      </c>
      <c r="AN44" s="706">
        <f t="shared" si="16"/>
        <v>-50.002999940001203</v>
      </c>
      <c r="AO44" s="706">
        <f t="shared" si="17"/>
        <v>0</v>
      </c>
      <c r="AP44" s="706">
        <f t="shared" si="18"/>
        <v>0</v>
      </c>
      <c r="AQ44" s="707">
        <f t="shared" si="19"/>
        <v>5.23407471695461</v>
      </c>
      <c r="AR44" s="708">
        <f t="shared" si="20"/>
        <v>15.363956933833272</v>
      </c>
    </row>
    <row r="45" spans="1:44" ht="11.25" customHeight="1" x14ac:dyDescent="0.2">
      <c r="A45" s="547" t="s">
        <v>130</v>
      </c>
      <c r="B45" s="535" t="s">
        <v>131</v>
      </c>
      <c r="C45" s="521">
        <v>0.99399999999999999</v>
      </c>
      <c r="D45" s="541">
        <v>0.91400000000000003</v>
      </c>
      <c r="E45" s="541">
        <v>0.874</v>
      </c>
      <c r="F45" s="541">
        <v>0.83</v>
      </c>
      <c r="G45" s="541">
        <v>0.76</v>
      </c>
      <c r="H45" s="542"/>
      <c r="I45" s="541">
        <v>0.63500000000000001</v>
      </c>
      <c r="J45" s="537">
        <v>0.55000000000000004</v>
      </c>
      <c r="K45" s="542"/>
      <c r="L45" s="538">
        <v>0.52</v>
      </c>
      <c r="M45" s="544">
        <v>0.505</v>
      </c>
      <c r="N45" s="545">
        <v>0.5</v>
      </c>
      <c r="O45" s="544">
        <v>0.47749999999999998</v>
      </c>
      <c r="P45" s="544">
        <v>0.46500000000000002</v>
      </c>
      <c r="Q45" s="545">
        <v>0.45</v>
      </c>
      <c r="R45" s="544">
        <v>0.4425</v>
      </c>
      <c r="S45" s="544">
        <v>0.44</v>
      </c>
      <c r="T45" s="544">
        <v>0.43567</v>
      </c>
      <c r="U45" s="545">
        <v>0.43334</v>
      </c>
      <c r="V45" s="544">
        <v>0.42832999999999999</v>
      </c>
      <c r="W45" s="544">
        <v>0.42665999999999998</v>
      </c>
      <c r="X45" s="525">
        <f t="shared" si="0"/>
        <v>11.081</v>
      </c>
      <c r="Y45" s="706">
        <f t="shared" si="1"/>
        <v>8.7527352297593009</v>
      </c>
      <c r="Z45" s="706">
        <f t="shared" si="2"/>
        <v>4.5766590389016093</v>
      </c>
      <c r="AA45" s="706">
        <f t="shared" si="3"/>
        <v>5.3012048192771166</v>
      </c>
      <c r="AB45" s="706">
        <f t="shared" si="4"/>
        <v>9.210526315789469</v>
      </c>
      <c r="AC45" s="706">
        <f t="shared" si="5"/>
        <v>19.685039370078748</v>
      </c>
      <c r="AD45" s="706">
        <f t="shared" si="6"/>
        <v>15.454545454545453</v>
      </c>
      <c r="AE45" s="706">
        <f t="shared" si="7"/>
        <v>5.7692307692307709</v>
      </c>
      <c r="AF45" s="706">
        <f t="shared" si="8"/>
        <v>2.9702970297029729</v>
      </c>
      <c r="AG45" s="706">
        <f t="shared" si="9"/>
        <v>1.0000000000000009</v>
      </c>
      <c r="AH45" s="706">
        <f t="shared" si="10"/>
        <v>4.7120418848167533</v>
      </c>
      <c r="AI45" s="706">
        <f t="shared" si="11"/>
        <v>2.6881720430107503</v>
      </c>
      <c r="AJ45" s="706">
        <f t="shared" si="12"/>
        <v>3.3333333333333437</v>
      </c>
      <c r="AK45" s="706">
        <f t="shared" si="13"/>
        <v>1.6949152542372836</v>
      </c>
      <c r="AL45" s="706">
        <f t="shared" si="14"/>
        <v>0.56818181818181213</v>
      </c>
      <c r="AM45" s="706">
        <f t="shared" si="15"/>
        <v>0.9938715082516536</v>
      </c>
      <c r="AN45" s="706">
        <f t="shared" si="16"/>
        <v>0.53768403563021483</v>
      </c>
      <c r="AO45" s="706">
        <f t="shared" si="17"/>
        <v>1.1696589078514341</v>
      </c>
      <c r="AP45" s="706">
        <f t="shared" si="18"/>
        <v>0.39141236581821115</v>
      </c>
      <c r="AQ45" s="707">
        <f t="shared" si="19"/>
        <v>4.9338616210231621</v>
      </c>
      <c r="AR45" s="708">
        <f t="shared" si="20"/>
        <v>5.3594547367424799</v>
      </c>
    </row>
    <row r="46" spans="1:44" ht="11.25" customHeight="1" x14ac:dyDescent="0.2">
      <c r="A46" s="507" t="s">
        <v>919</v>
      </c>
      <c r="B46" s="504" t="s">
        <v>920</v>
      </c>
      <c r="C46" s="521">
        <v>2.64</v>
      </c>
      <c r="D46" s="522">
        <v>2.2000000000000002</v>
      </c>
      <c r="E46" s="522">
        <v>1.81</v>
      </c>
      <c r="F46" s="522">
        <v>1.4</v>
      </c>
      <c r="G46" s="522">
        <v>1.1000000000000001</v>
      </c>
      <c r="H46" s="523"/>
      <c r="I46" s="522">
        <v>0.9</v>
      </c>
      <c r="J46" s="520">
        <v>0.35</v>
      </c>
      <c r="K46" s="523"/>
      <c r="L46" s="529">
        <v>0</v>
      </c>
      <c r="M46" s="524">
        <v>0</v>
      </c>
      <c r="N46" s="524">
        <v>0</v>
      </c>
      <c r="O46" s="524">
        <v>0</v>
      </c>
      <c r="P46" s="524">
        <v>0</v>
      </c>
      <c r="Q46" s="524">
        <v>0</v>
      </c>
      <c r="R46" s="524">
        <v>0</v>
      </c>
      <c r="S46" s="524">
        <v>0</v>
      </c>
      <c r="T46" s="524">
        <v>0</v>
      </c>
      <c r="U46" s="524">
        <v>0</v>
      </c>
      <c r="V46" s="524">
        <v>0</v>
      </c>
      <c r="W46" s="524">
        <v>0</v>
      </c>
      <c r="X46" s="525">
        <f t="shared" si="0"/>
        <v>10.4</v>
      </c>
      <c r="Y46" s="706">
        <f t="shared" si="1"/>
        <v>19.999999999999996</v>
      </c>
      <c r="Z46" s="706">
        <f t="shared" si="2"/>
        <v>21.546961325966851</v>
      </c>
      <c r="AA46" s="706">
        <f t="shared" si="3"/>
        <v>29.285714285714292</v>
      </c>
      <c r="AB46" s="706">
        <f t="shared" si="4"/>
        <v>27.272727272727249</v>
      </c>
      <c r="AC46" s="706">
        <f t="shared" si="5"/>
        <v>22.222222222222232</v>
      </c>
      <c r="AD46" s="706">
        <f t="shared" si="6"/>
        <v>157.14285714285717</v>
      </c>
      <c r="AE46" s="706" t="str">
        <f t="shared" si="7"/>
        <v>n/a</v>
      </c>
      <c r="AF46" s="706" t="str">
        <f t="shared" si="8"/>
        <v>n/a</v>
      </c>
      <c r="AG46" s="706" t="str">
        <f t="shared" si="9"/>
        <v>n/a</v>
      </c>
      <c r="AH46" s="706" t="str">
        <f t="shared" si="10"/>
        <v>n/a</v>
      </c>
      <c r="AI46" s="706" t="str">
        <f t="shared" si="11"/>
        <v>n/a</v>
      </c>
      <c r="AJ46" s="706" t="str">
        <f t="shared" si="12"/>
        <v>n/a</v>
      </c>
      <c r="AK46" s="706" t="str">
        <f t="shared" si="13"/>
        <v>n/a</v>
      </c>
      <c r="AL46" s="706" t="str">
        <f t="shared" si="14"/>
        <v>n/a</v>
      </c>
      <c r="AM46" s="706" t="str">
        <f t="shared" si="15"/>
        <v>n/a</v>
      </c>
      <c r="AN46" s="706" t="str">
        <f t="shared" si="16"/>
        <v>n/a</v>
      </c>
      <c r="AO46" s="706" t="str">
        <f t="shared" si="17"/>
        <v>n/a</v>
      </c>
      <c r="AP46" s="706" t="str">
        <f t="shared" si="18"/>
        <v>n/a</v>
      </c>
      <c r="AQ46" s="707">
        <f t="shared" si="19"/>
        <v>46.245080374914629</v>
      </c>
      <c r="AR46" s="708">
        <f t="shared" si="20"/>
        <v>54.445911168278045</v>
      </c>
    </row>
    <row r="47" spans="1:44" ht="11.25" customHeight="1" x14ac:dyDescent="0.2">
      <c r="A47" s="527" t="s">
        <v>417</v>
      </c>
      <c r="B47" s="504" t="s">
        <v>418</v>
      </c>
      <c r="C47" s="521">
        <v>1.6199999999999999</v>
      </c>
      <c r="D47" s="522">
        <v>1.4650000000000001</v>
      </c>
      <c r="E47" s="522">
        <v>1.33</v>
      </c>
      <c r="F47" s="522">
        <v>1.21</v>
      </c>
      <c r="G47" s="522">
        <v>1.0900000000000001</v>
      </c>
      <c r="H47" s="523" t="s">
        <v>91</v>
      </c>
      <c r="I47" s="522">
        <v>0.96</v>
      </c>
      <c r="J47" s="520">
        <v>0.9</v>
      </c>
      <c r="K47" s="523"/>
      <c r="L47" s="530">
        <v>0.86</v>
      </c>
      <c r="M47" s="531">
        <v>0.82</v>
      </c>
      <c r="N47" s="531">
        <v>0.4</v>
      </c>
      <c r="O47" s="524">
        <v>0</v>
      </c>
      <c r="P47" s="524">
        <v>0</v>
      </c>
      <c r="Q47" s="524">
        <v>0</v>
      </c>
      <c r="R47" s="524">
        <v>0</v>
      </c>
      <c r="S47" s="524">
        <v>0</v>
      </c>
      <c r="T47" s="524">
        <v>0</v>
      </c>
      <c r="U47" s="524">
        <v>0</v>
      </c>
      <c r="V47" s="524">
        <v>0</v>
      </c>
      <c r="W47" s="524">
        <v>0</v>
      </c>
      <c r="X47" s="525">
        <f t="shared" si="0"/>
        <v>10.654999999999999</v>
      </c>
      <c r="Y47" s="706">
        <f t="shared" si="1"/>
        <v>10.580204778156975</v>
      </c>
      <c r="Z47" s="706">
        <f t="shared" si="2"/>
        <v>10.150375939849621</v>
      </c>
      <c r="AA47" s="706">
        <f t="shared" si="3"/>
        <v>9.9173553719008378</v>
      </c>
      <c r="AB47" s="706">
        <f t="shared" si="4"/>
        <v>11.009174311926584</v>
      </c>
      <c r="AC47" s="706">
        <f t="shared" si="5"/>
        <v>13.541666666666675</v>
      </c>
      <c r="AD47" s="706">
        <f t="shared" si="6"/>
        <v>6.6666666666666652</v>
      </c>
      <c r="AE47" s="706">
        <f t="shared" si="7"/>
        <v>4.6511627906976827</v>
      </c>
      <c r="AF47" s="706">
        <f t="shared" si="8"/>
        <v>4.8780487804878092</v>
      </c>
      <c r="AG47" s="706">
        <f t="shared" si="9"/>
        <v>104.99999999999999</v>
      </c>
      <c r="AH47" s="706" t="str">
        <f t="shared" si="10"/>
        <v>n/a</v>
      </c>
      <c r="AI47" s="706" t="str">
        <f t="shared" si="11"/>
        <v>n/a</v>
      </c>
      <c r="AJ47" s="706" t="str">
        <f t="shared" si="12"/>
        <v>n/a</v>
      </c>
      <c r="AK47" s="706" t="str">
        <f t="shared" si="13"/>
        <v>n/a</v>
      </c>
      <c r="AL47" s="706" t="str">
        <f t="shared" si="14"/>
        <v>n/a</v>
      </c>
      <c r="AM47" s="706" t="str">
        <f t="shared" si="15"/>
        <v>n/a</v>
      </c>
      <c r="AN47" s="706" t="str">
        <f t="shared" si="16"/>
        <v>n/a</v>
      </c>
      <c r="AO47" s="706" t="str">
        <f t="shared" si="17"/>
        <v>n/a</v>
      </c>
      <c r="AP47" s="706" t="str">
        <f t="shared" si="18"/>
        <v>n/a</v>
      </c>
      <c r="AQ47" s="707">
        <f t="shared" si="19"/>
        <v>19.599406145150315</v>
      </c>
      <c r="AR47" s="708">
        <f t="shared" si="20"/>
        <v>32.162762020024623</v>
      </c>
    </row>
    <row r="48" spans="1:44" ht="11.25" customHeight="1" x14ac:dyDescent="0.2">
      <c r="A48" s="527" t="s">
        <v>419</v>
      </c>
      <c r="B48" s="504" t="s">
        <v>420</v>
      </c>
      <c r="C48" s="521">
        <v>3.7899999999999996</v>
      </c>
      <c r="D48" s="522">
        <v>3.74</v>
      </c>
      <c r="E48" s="522">
        <v>3.64</v>
      </c>
      <c r="F48" s="522">
        <v>3.48</v>
      </c>
      <c r="G48" s="522">
        <v>3.32</v>
      </c>
      <c r="H48" s="523"/>
      <c r="I48" s="522">
        <v>3.1625000000000001</v>
      </c>
      <c r="J48" s="520">
        <v>2.9249999999999998</v>
      </c>
      <c r="K48" s="523"/>
      <c r="L48" s="530">
        <v>2.7850000000000001</v>
      </c>
      <c r="M48" s="531">
        <v>2.65</v>
      </c>
      <c r="N48" s="531">
        <v>2.5299999999999998</v>
      </c>
      <c r="O48" s="531">
        <v>2.41</v>
      </c>
      <c r="P48" s="531">
        <v>2.2999999999999998</v>
      </c>
      <c r="Q48" s="531">
        <v>2.23</v>
      </c>
      <c r="R48" s="524">
        <v>2.2000000000000002</v>
      </c>
      <c r="S48" s="524">
        <v>2.2000000000000002</v>
      </c>
      <c r="T48" s="524">
        <v>2.2000000000000002</v>
      </c>
      <c r="U48" s="524">
        <v>2.2000000000000002</v>
      </c>
      <c r="V48" s="524">
        <v>2.2000000000000002</v>
      </c>
      <c r="W48" s="524">
        <v>2.2000000000000002</v>
      </c>
      <c r="X48" s="525">
        <f t="shared" si="0"/>
        <v>52.162500000000016</v>
      </c>
      <c r="Y48" s="706">
        <f t="shared" si="1"/>
        <v>1.3368983957219083</v>
      </c>
      <c r="Z48" s="706">
        <f t="shared" si="2"/>
        <v>2.7472527472527597</v>
      </c>
      <c r="AA48" s="706">
        <f t="shared" si="3"/>
        <v>4.5977011494252817</v>
      </c>
      <c r="AB48" s="706">
        <f t="shared" si="4"/>
        <v>4.8192771084337505</v>
      </c>
      <c r="AC48" s="706">
        <f t="shared" si="5"/>
        <v>4.9802371541501911</v>
      </c>
      <c r="AD48" s="706">
        <f t="shared" si="6"/>
        <v>8.1196581196581352</v>
      </c>
      <c r="AE48" s="706">
        <f t="shared" si="7"/>
        <v>5.0269299820466573</v>
      </c>
      <c r="AF48" s="706">
        <f t="shared" si="8"/>
        <v>5.0943396226415194</v>
      </c>
      <c r="AG48" s="706">
        <f t="shared" si="9"/>
        <v>4.743083003952564</v>
      </c>
      <c r="AH48" s="706">
        <f t="shared" si="10"/>
        <v>4.9792531120331773</v>
      </c>
      <c r="AI48" s="706">
        <f t="shared" si="11"/>
        <v>4.7826086956521907</v>
      </c>
      <c r="AJ48" s="706">
        <f t="shared" si="12"/>
        <v>3.1390134529147851</v>
      </c>
      <c r="AK48" s="706">
        <f t="shared" si="13"/>
        <v>1.3636363636363447</v>
      </c>
      <c r="AL48" s="706">
        <f t="shared" si="14"/>
        <v>0</v>
      </c>
      <c r="AM48" s="706">
        <f t="shared" si="15"/>
        <v>0</v>
      </c>
      <c r="AN48" s="706">
        <f t="shared" si="16"/>
        <v>0</v>
      </c>
      <c r="AO48" s="706">
        <f t="shared" si="17"/>
        <v>0</v>
      </c>
      <c r="AP48" s="706">
        <f t="shared" si="18"/>
        <v>0</v>
      </c>
      <c r="AQ48" s="707">
        <f t="shared" si="19"/>
        <v>3.0961049393066258</v>
      </c>
      <c r="AR48" s="708">
        <f t="shared" si="20"/>
        <v>2.4850539485211569</v>
      </c>
    </row>
    <row r="49" spans="1:44" ht="11.25" customHeight="1" x14ac:dyDescent="0.2">
      <c r="A49" s="501" t="s">
        <v>421</v>
      </c>
      <c r="B49" s="502" t="s">
        <v>422</v>
      </c>
      <c r="C49" s="521">
        <v>3.2399999999999998</v>
      </c>
      <c r="D49" s="510">
        <v>2.92</v>
      </c>
      <c r="E49" s="510">
        <v>2.59</v>
      </c>
      <c r="F49" s="510">
        <v>2.2599999999999998</v>
      </c>
      <c r="G49" s="510">
        <v>2.0099999999999998</v>
      </c>
      <c r="H49" s="511"/>
      <c r="I49" s="510">
        <v>1.43</v>
      </c>
      <c r="J49" s="508">
        <v>0.87</v>
      </c>
      <c r="K49" s="511"/>
      <c r="L49" s="514">
        <v>0.71</v>
      </c>
      <c r="M49" s="515">
        <v>0.68</v>
      </c>
      <c r="N49" s="516">
        <v>0.66</v>
      </c>
      <c r="O49" s="516">
        <v>0.56000000000000005</v>
      </c>
      <c r="P49" s="515">
        <v>0.44</v>
      </c>
      <c r="Q49" s="516">
        <v>0.11</v>
      </c>
      <c r="R49" s="515">
        <v>0</v>
      </c>
      <c r="S49" s="515">
        <v>0</v>
      </c>
      <c r="T49" s="515">
        <v>0</v>
      </c>
      <c r="U49" s="515">
        <v>0</v>
      </c>
      <c r="V49" s="515">
        <v>0</v>
      </c>
      <c r="W49" s="515">
        <v>0</v>
      </c>
      <c r="X49" s="525">
        <f t="shared" si="0"/>
        <v>18.479999999999997</v>
      </c>
      <c r="Y49" s="706">
        <f t="shared" si="1"/>
        <v>10.95890410958904</v>
      </c>
      <c r="Z49" s="706">
        <f t="shared" si="2"/>
        <v>12.741312741312738</v>
      </c>
      <c r="AA49" s="706">
        <f t="shared" si="3"/>
        <v>14.601769911504437</v>
      </c>
      <c r="AB49" s="706">
        <f t="shared" si="4"/>
        <v>12.437810945273631</v>
      </c>
      <c r="AC49" s="706">
        <f t="shared" si="5"/>
        <v>40.559440559440539</v>
      </c>
      <c r="AD49" s="706">
        <f t="shared" si="6"/>
        <v>64.367816091954012</v>
      </c>
      <c r="AE49" s="706">
        <f t="shared" si="7"/>
        <v>22.535211267605646</v>
      </c>
      <c r="AF49" s="706">
        <f t="shared" si="8"/>
        <v>4.4117647058823373</v>
      </c>
      <c r="AG49" s="706">
        <f t="shared" si="9"/>
        <v>3.0303030303030276</v>
      </c>
      <c r="AH49" s="706">
        <f t="shared" si="10"/>
        <v>17.857142857142861</v>
      </c>
      <c r="AI49" s="706">
        <f t="shared" si="11"/>
        <v>27.272727272727295</v>
      </c>
      <c r="AJ49" s="706">
        <f t="shared" si="12"/>
        <v>300</v>
      </c>
      <c r="AK49" s="706" t="str">
        <f t="shared" si="13"/>
        <v>n/a</v>
      </c>
      <c r="AL49" s="706" t="str">
        <f t="shared" si="14"/>
        <v>n/a</v>
      </c>
      <c r="AM49" s="706" t="str">
        <f t="shared" si="15"/>
        <v>n/a</v>
      </c>
      <c r="AN49" s="706" t="str">
        <f t="shared" si="16"/>
        <v>n/a</v>
      </c>
      <c r="AO49" s="706" t="str">
        <f t="shared" si="17"/>
        <v>n/a</v>
      </c>
      <c r="AP49" s="706" t="str">
        <f t="shared" si="18"/>
        <v>n/a</v>
      </c>
      <c r="AQ49" s="707">
        <f t="shared" si="19"/>
        <v>44.231183624394625</v>
      </c>
      <c r="AR49" s="708">
        <f t="shared" si="20"/>
        <v>82.330279153011915</v>
      </c>
    </row>
    <row r="50" spans="1:44" ht="11.25" customHeight="1" x14ac:dyDescent="0.2">
      <c r="A50" s="694" t="s">
        <v>921</v>
      </c>
      <c r="B50" s="535" t="s">
        <v>922</v>
      </c>
      <c r="C50" s="538">
        <v>0.8</v>
      </c>
      <c r="D50" s="522">
        <v>0.72</v>
      </c>
      <c r="E50" s="522">
        <v>0.6</v>
      </c>
      <c r="F50" s="522">
        <v>0.48</v>
      </c>
      <c r="G50" s="522">
        <v>0.32</v>
      </c>
      <c r="H50" s="523"/>
      <c r="I50" s="528">
        <v>0</v>
      </c>
      <c r="J50" s="693">
        <v>0</v>
      </c>
      <c r="K50" s="523"/>
      <c r="L50" s="529">
        <v>0</v>
      </c>
      <c r="M50" s="524">
        <v>0</v>
      </c>
      <c r="N50" s="524">
        <v>0</v>
      </c>
      <c r="O50" s="524">
        <v>0</v>
      </c>
      <c r="P50" s="524">
        <v>0</v>
      </c>
      <c r="Q50" s="524">
        <v>0</v>
      </c>
      <c r="R50" s="524">
        <v>0</v>
      </c>
      <c r="S50" s="524">
        <v>0</v>
      </c>
      <c r="T50" s="524">
        <v>0</v>
      </c>
      <c r="U50" s="524">
        <v>0</v>
      </c>
      <c r="V50" s="524">
        <v>0</v>
      </c>
      <c r="W50" s="524">
        <v>0</v>
      </c>
      <c r="X50" s="525">
        <f t="shared" si="0"/>
        <v>2.92</v>
      </c>
      <c r="Y50" s="706">
        <f t="shared" si="1"/>
        <v>11.111111111111116</v>
      </c>
      <c r="Z50" s="706">
        <f t="shared" si="2"/>
        <v>19.999999999999996</v>
      </c>
      <c r="AA50" s="706">
        <f t="shared" si="3"/>
        <v>25</v>
      </c>
      <c r="AB50" s="706">
        <f t="shared" si="4"/>
        <v>50</v>
      </c>
      <c r="AC50" s="706" t="str">
        <f t="shared" si="5"/>
        <v>n/a</v>
      </c>
      <c r="AD50" s="706" t="str">
        <f t="shared" si="6"/>
        <v>n/a</v>
      </c>
      <c r="AE50" s="706" t="str">
        <f t="shared" si="7"/>
        <v>n/a</v>
      </c>
      <c r="AF50" s="706" t="str">
        <f t="shared" si="8"/>
        <v>n/a</v>
      </c>
      <c r="AG50" s="706" t="str">
        <f t="shared" si="9"/>
        <v>n/a</v>
      </c>
      <c r="AH50" s="706" t="str">
        <f t="shared" si="10"/>
        <v>n/a</v>
      </c>
      <c r="AI50" s="706" t="str">
        <f t="shared" si="11"/>
        <v>n/a</v>
      </c>
      <c r="AJ50" s="706" t="str">
        <f t="shared" si="12"/>
        <v>n/a</v>
      </c>
      <c r="AK50" s="706" t="str">
        <f t="shared" si="13"/>
        <v>n/a</v>
      </c>
      <c r="AL50" s="706" t="str">
        <f t="shared" si="14"/>
        <v>n/a</v>
      </c>
      <c r="AM50" s="706" t="str">
        <f t="shared" si="15"/>
        <v>n/a</v>
      </c>
      <c r="AN50" s="706" t="str">
        <f t="shared" si="16"/>
        <v>n/a</v>
      </c>
      <c r="AO50" s="706" t="str">
        <f t="shared" si="17"/>
        <v>n/a</v>
      </c>
      <c r="AP50" s="706" t="str">
        <f t="shared" si="18"/>
        <v>n/a</v>
      </c>
      <c r="AQ50" s="707">
        <f t="shared" si="19"/>
        <v>26.527777777777779</v>
      </c>
      <c r="AR50" s="708">
        <f t="shared" si="20"/>
        <v>16.668981320752774</v>
      </c>
    </row>
    <row r="51" spans="1:44" ht="11.25" customHeight="1" x14ac:dyDescent="0.2">
      <c r="A51" s="527" t="s">
        <v>424</v>
      </c>
      <c r="B51" s="504" t="s">
        <v>425</v>
      </c>
      <c r="C51" s="530">
        <v>1.4750000000000001</v>
      </c>
      <c r="D51" s="522">
        <v>1.385</v>
      </c>
      <c r="E51" s="522">
        <v>1.21</v>
      </c>
      <c r="F51" s="522">
        <v>0.995</v>
      </c>
      <c r="G51" s="522">
        <v>0.86499999999999999</v>
      </c>
      <c r="H51" s="523"/>
      <c r="I51" s="522">
        <v>0.6</v>
      </c>
      <c r="J51" s="520">
        <v>0.46</v>
      </c>
      <c r="K51" s="523"/>
      <c r="L51" s="530">
        <v>0.34</v>
      </c>
      <c r="M51" s="531">
        <v>0.24</v>
      </c>
      <c r="N51" s="531">
        <v>0.16250000000000001</v>
      </c>
      <c r="O51" s="531">
        <v>0.1125</v>
      </c>
      <c r="P51" s="531">
        <v>6.25E-2</v>
      </c>
      <c r="Q51" s="531">
        <v>3.125E-2</v>
      </c>
      <c r="R51" s="524">
        <v>2.5000000000000001E-2</v>
      </c>
      <c r="S51" s="524">
        <v>2.5000000000000001E-2</v>
      </c>
      <c r="T51" s="524">
        <v>2.5000000000000001E-2</v>
      </c>
      <c r="U51" s="524">
        <v>6.2500000000000003E-3</v>
      </c>
      <c r="V51" s="524">
        <v>0</v>
      </c>
      <c r="W51" s="524">
        <v>0</v>
      </c>
      <c r="X51" s="525">
        <f t="shared" si="0"/>
        <v>8.02</v>
      </c>
      <c r="Y51" s="706">
        <f t="shared" si="1"/>
        <v>6.498194945848379</v>
      </c>
      <c r="Z51" s="706">
        <f t="shared" si="2"/>
        <v>14.462809917355379</v>
      </c>
      <c r="AA51" s="706">
        <f t="shared" si="3"/>
        <v>21.608040201005018</v>
      </c>
      <c r="AB51" s="706">
        <f t="shared" si="4"/>
        <v>15.02890173410405</v>
      </c>
      <c r="AC51" s="706">
        <f t="shared" si="5"/>
        <v>44.166666666666664</v>
      </c>
      <c r="AD51" s="706">
        <f t="shared" si="6"/>
        <v>30.434782608695631</v>
      </c>
      <c r="AE51" s="706">
        <f t="shared" si="7"/>
        <v>35.294117647058812</v>
      </c>
      <c r="AF51" s="706">
        <f t="shared" si="8"/>
        <v>41.666666666666671</v>
      </c>
      <c r="AG51" s="706">
        <f t="shared" si="9"/>
        <v>47.692307692307679</v>
      </c>
      <c r="AH51" s="706">
        <f t="shared" si="10"/>
        <v>44.444444444444443</v>
      </c>
      <c r="AI51" s="706">
        <f t="shared" si="11"/>
        <v>80</v>
      </c>
      <c r="AJ51" s="706">
        <f t="shared" si="12"/>
        <v>100</v>
      </c>
      <c r="AK51" s="706">
        <f t="shared" si="13"/>
        <v>25</v>
      </c>
      <c r="AL51" s="706">
        <f t="shared" si="14"/>
        <v>0</v>
      </c>
      <c r="AM51" s="706">
        <f t="shared" si="15"/>
        <v>0</v>
      </c>
      <c r="AN51" s="706">
        <f t="shared" si="16"/>
        <v>300</v>
      </c>
      <c r="AO51" s="706" t="str">
        <f t="shared" si="17"/>
        <v>n/a</v>
      </c>
      <c r="AP51" s="706" t="str">
        <f t="shared" si="18"/>
        <v>n/a</v>
      </c>
      <c r="AQ51" s="707">
        <f t="shared" si="19"/>
        <v>50.393558282759543</v>
      </c>
      <c r="AR51" s="708">
        <f t="shared" si="20"/>
        <v>71.854308327349386</v>
      </c>
    </row>
    <row r="52" spans="1:44" ht="11.25" customHeight="1" x14ac:dyDescent="0.2">
      <c r="A52" s="526" t="s">
        <v>923</v>
      </c>
      <c r="B52" s="504" t="s">
        <v>924</v>
      </c>
      <c r="C52" s="530">
        <v>0.87</v>
      </c>
      <c r="D52" s="522">
        <v>0.83</v>
      </c>
      <c r="E52" s="522">
        <v>0.78</v>
      </c>
      <c r="F52" s="522">
        <v>0.7</v>
      </c>
      <c r="G52" s="522">
        <v>0.63</v>
      </c>
      <c r="H52" s="523"/>
      <c r="I52" s="522">
        <v>0.57999999999999996</v>
      </c>
      <c r="J52" s="520">
        <v>0.5</v>
      </c>
      <c r="K52" s="523"/>
      <c r="L52" s="529">
        <v>0.43</v>
      </c>
      <c r="M52" s="524">
        <v>0.57999999999999996</v>
      </c>
      <c r="N52" s="531">
        <v>1.1100000000000001</v>
      </c>
      <c r="O52" s="531">
        <v>1.07</v>
      </c>
      <c r="P52" s="531">
        <v>1.03</v>
      </c>
      <c r="Q52" s="531">
        <v>0.91332999999999998</v>
      </c>
      <c r="R52" s="531">
        <v>0.63331999999999999</v>
      </c>
      <c r="S52" s="531">
        <v>0.6</v>
      </c>
      <c r="T52" s="531">
        <v>0.54666000000000003</v>
      </c>
      <c r="U52" s="524">
        <v>0</v>
      </c>
      <c r="V52" s="524">
        <v>0</v>
      </c>
      <c r="W52" s="524">
        <v>0</v>
      </c>
      <c r="X52" s="525">
        <f t="shared" si="0"/>
        <v>11.803309999999998</v>
      </c>
      <c r="Y52" s="706">
        <f t="shared" si="1"/>
        <v>4.8192771084337505</v>
      </c>
      <c r="Z52" s="706">
        <f t="shared" si="2"/>
        <v>6.4102564102564097</v>
      </c>
      <c r="AA52" s="706">
        <f t="shared" si="3"/>
        <v>11.428571428571432</v>
      </c>
      <c r="AB52" s="706">
        <f t="shared" si="4"/>
        <v>11.111111111111093</v>
      </c>
      <c r="AC52" s="706">
        <f t="shared" si="5"/>
        <v>8.6206896551724199</v>
      </c>
      <c r="AD52" s="706">
        <f t="shared" si="6"/>
        <v>15.999999999999993</v>
      </c>
      <c r="AE52" s="706">
        <f t="shared" si="7"/>
        <v>16.279069767441868</v>
      </c>
      <c r="AF52" s="706">
        <f t="shared" si="8"/>
        <v>-25.862068965517238</v>
      </c>
      <c r="AG52" s="706">
        <f t="shared" si="9"/>
        <v>-47.747747747747759</v>
      </c>
      <c r="AH52" s="706">
        <f t="shared" si="10"/>
        <v>3.7383177570093462</v>
      </c>
      <c r="AI52" s="706">
        <f t="shared" si="11"/>
        <v>3.8834951456310662</v>
      </c>
      <c r="AJ52" s="706">
        <f t="shared" si="12"/>
        <v>12.774134212168665</v>
      </c>
      <c r="AK52" s="706">
        <f t="shared" si="13"/>
        <v>44.21303606391713</v>
      </c>
      <c r="AL52" s="706">
        <f t="shared" si="14"/>
        <v>5.5533333333333434</v>
      </c>
      <c r="AM52" s="706">
        <f t="shared" si="15"/>
        <v>9.75743606629349</v>
      </c>
      <c r="AN52" s="706" t="str">
        <f t="shared" si="16"/>
        <v>n/a</v>
      </c>
      <c r="AO52" s="706" t="str">
        <f t="shared" si="17"/>
        <v>n/a</v>
      </c>
      <c r="AP52" s="706" t="str">
        <f t="shared" si="18"/>
        <v>n/a</v>
      </c>
      <c r="AQ52" s="707">
        <f t="shared" si="19"/>
        <v>5.3985940897383342</v>
      </c>
      <c r="AR52" s="708">
        <f t="shared" si="20"/>
        <v>20.174783938423651</v>
      </c>
    </row>
    <row r="53" spans="1:44" ht="11.25" customHeight="1" x14ac:dyDescent="0.2">
      <c r="A53" s="526" t="s">
        <v>925</v>
      </c>
      <c r="B53" s="504" t="s">
        <v>926</v>
      </c>
      <c r="C53" s="530">
        <v>4.5999999999999996</v>
      </c>
      <c r="D53" s="522">
        <v>4</v>
      </c>
      <c r="E53" s="522">
        <v>3.16</v>
      </c>
      <c r="F53" s="522">
        <v>2.44</v>
      </c>
      <c r="G53" s="522">
        <v>1.88</v>
      </c>
      <c r="H53" s="523"/>
      <c r="I53" s="522">
        <v>1.44</v>
      </c>
      <c r="J53" s="520">
        <v>0.56000000000000005</v>
      </c>
      <c r="K53" s="523"/>
      <c r="L53" s="529">
        <v>0</v>
      </c>
      <c r="M53" s="524">
        <v>0</v>
      </c>
      <c r="N53" s="524">
        <v>0</v>
      </c>
      <c r="O53" s="524">
        <v>0</v>
      </c>
      <c r="P53" s="524">
        <v>0</v>
      </c>
      <c r="Q53" s="524">
        <v>0</v>
      </c>
      <c r="R53" s="524">
        <v>0</v>
      </c>
      <c r="S53" s="524">
        <v>0</v>
      </c>
      <c r="T53" s="524">
        <v>0</v>
      </c>
      <c r="U53" s="524">
        <v>0</v>
      </c>
      <c r="V53" s="524">
        <v>0</v>
      </c>
      <c r="W53" s="524">
        <v>0</v>
      </c>
      <c r="X53" s="525">
        <f t="shared" si="0"/>
        <v>18.079999999999998</v>
      </c>
      <c r="Y53" s="706">
        <f t="shared" si="1"/>
        <v>14.999999999999991</v>
      </c>
      <c r="Z53" s="706">
        <f t="shared" si="2"/>
        <v>26.582278481012644</v>
      </c>
      <c r="AA53" s="706">
        <f t="shared" si="3"/>
        <v>29.508196721311485</v>
      </c>
      <c r="AB53" s="706">
        <f t="shared" si="4"/>
        <v>29.787234042553191</v>
      </c>
      <c r="AC53" s="706">
        <f t="shared" si="5"/>
        <v>30.555555555555557</v>
      </c>
      <c r="AD53" s="706">
        <f t="shared" si="6"/>
        <v>157.14285714285711</v>
      </c>
      <c r="AE53" s="706" t="str">
        <f t="shared" si="7"/>
        <v>n/a</v>
      </c>
      <c r="AF53" s="706" t="str">
        <f t="shared" si="8"/>
        <v>n/a</v>
      </c>
      <c r="AG53" s="706" t="str">
        <f t="shared" si="9"/>
        <v>n/a</v>
      </c>
      <c r="AH53" s="706" t="str">
        <f t="shared" si="10"/>
        <v>n/a</v>
      </c>
      <c r="AI53" s="706" t="str">
        <f t="shared" si="11"/>
        <v>n/a</v>
      </c>
      <c r="AJ53" s="706" t="str">
        <f t="shared" si="12"/>
        <v>n/a</v>
      </c>
      <c r="AK53" s="706" t="str">
        <f t="shared" si="13"/>
        <v>n/a</v>
      </c>
      <c r="AL53" s="706" t="str">
        <f t="shared" si="14"/>
        <v>n/a</v>
      </c>
      <c r="AM53" s="706" t="str">
        <f t="shared" si="15"/>
        <v>n/a</v>
      </c>
      <c r="AN53" s="706" t="str">
        <f t="shared" si="16"/>
        <v>n/a</v>
      </c>
      <c r="AO53" s="706" t="str">
        <f t="shared" si="17"/>
        <v>n/a</v>
      </c>
      <c r="AP53" s="706" t="str">
        <f t="shared" si="18"/>
        <v>n/a</v>
      </c>
      <c r="AQ53" s="707">
        <f t="shared" si="19"/>
        <v>48.096020323881667</v>
      </c>
      <c r="AR53" s="708">
        <f t="shared" si="20"/>
        <v>53.735997274172142</v>
      </c>
    </row>
    <row r="54" spans="1:44" ht="11.25" customHeight="1" x14ac:dyDescent="0.2">
      <c r="A54" s="501" t="s">
        <v>928</v>
      </c>
      <c r="B54" s="502" t="s">
        <v>929</v>
      </c>
      <c r="C54" s="514">
        <v>0.67</v>
      </c>
      <c r="D54" s="522">
        <v>0.56000000000000005</v>
      </c>
      <c r="E54" s="522">
        <v>0.51500000000000001</v>
      </c>
      <c r="F54" s="522">
        <v>0.42499999999999999</v>
      </c>
      <c r="G54" s="522">
        <v>0.25750000000000001</v>
      </c>
      <c r="H54" s="523"/>
      <c r="I54" s="522">
        <v>0.16500000000000001</v>
      </c>
      <c r="J54" s="693">
        <v>0.03</v>
      </c>
      <c r="K54" s="523"/>
      <c r="L54" s="529">
        <v>0.03</v>
      </c>
      <c r="M54" s="524">
        <v>0.03</v>
      </c>
      <c r="N54" s="524">
        <v>0.03</v>
      </c>
      <c r="O54" s="524">
        <v>0.03</v>
      </c>
      <c r="P54" s="524">
        <v>0.03</v>
      </c>
      <c r="Q54" s="531">
        <v>2.2499999999999999E-2</v>
      </c>
      <c r="R54" s="524">
        <v>0</v>
      </c>
      <c r="S54" s="524">
        <v>0</v>
      </c>
      <c r="T54" s="524">
        <v>0</v>
      </c>
      <c r="U54" s="524">
        <v>0</v>
      </c>
      <c r="V54" s="524">
        <v>0</v>
      </c>
      <c r="W54" s="524">
        <v>0</v>
      </c>
      <c r="X54" s="525">
        <f t="shared" si="0"/>
        <v>2.7949999999999986</v>
      </c>
      <c r="Y54" s="706">
        <f t="shared" si="1"/>
        <v>19.642857142857139</v>
      </c>
      <c r="Z54" s="706">
        <f t="shared" si="2"/>
        <v>8.7378640776699221</v>
      </c>
      <c r="AA54" s="706">
        <f t="shared" si="3"/>
        <v>21.176470588235308</v>
      </c>
      <c r="AB54" s="706">
        <f t="shared" si="4"/>
        <v>65.048543689320383</v>
      </c>
      <c r="AC54" s="706">
        <f t="shared" si="5"/>
        <v>56.060606060606055</v>
      </c>
      <c r="AD54" s="706">
        <f t="shared" si="6"/>
        <v>450.00000000000011</v>
      </c>
      <c r="AE54" s="706">
        <f t="shared" si="7"/>
        <v>0</v>
      </c>
      <c r="AF54" s="706">
        <f t="shared" si="8"/>
        <v>0</v>
      </c>
      <c r="AG54" s="706">
        <f t="shared" si="9"/>
        <v>0</v>
      </c>
      <c r="AH54" s="706">
        <f t="shared" si="10"/>
        <v>0</v>
      </c>
      <c r="AI54" s="706">
        <f t="shared" si="11"/>
        <v>0</v>
      </c>
      <c r="AJ54" s="706">
        <f t="shared" si="12"/>
        <v>33.333333333333329</v>
      </c>
      <c r="AK54" s="706" t="str">
        <f t="shared" si="13"/>
        <v>n/a</v>
      </c>
      <c r="AL54" s="706" t="str">
        <f t="shared" si="14"/>
        <v>n/a</v>
      </c>
      <c r="AM54" s="706" t="str">
        <f t="shared" si="15"/>
        <v>n/a</v>
      </c>
      <c r="AN54" s="706" t="str">
        <f t="shared" si="16"/>
        <v>n/a</v>
      </c>
      <c r="AO54" s="706" t="str">
        <f t="shared" si="17"/>
        <v>n/a</v>
      </c>
      <c r="AP54" s="706" t="str">
        <f t="shared" si="18"/>
        <v>n/a</v>
      </c>
      <c r="AQ54" s="707">
        <f t="shared" si="19"/>
        <v>54.499972907668528</v>
      </c>
      <c r="AR54" s="708">
        <f t="shared" si="20"/>
        <v>126.58194835678758</v>
      </c>
    </row>
    <row r="55" spans="1:44" ht="11.25" customHeight="1" x14ac:dyDescent="0.2">
      <c r="A55" s="527" t="s">
        <v>430</v>
      </c>
      <c r="B55" s="504" t="s">
        <v>431</v>
      </c>
      <c r="C55" s="525">
        <v>1.8</v>
      </c>
      <c r="D55" s="522">
        <v>1.68</v>
      </c>
      <c r="E55" s="522">
        <v>1.6</v>
      </c>
      <c r="F55" s="522">
        <v>1.48</v>
      </c>
      <c r="G55" s="522">
        <v>1.36</v>
      </c>
      <c r="H55" s="523"/>
      <c r="I55" s="522">
        <v>1.2</v>
      </c>
      <c r="J55" s="520">
        <v>0.97</v>
      </c>
      <c r="K55" s="523"/>
      <c r="L55" s="530">
        <v>0.86</v>
      </c>
      <c r="M55" s="524">
        <v>0.8</v>
      </c>
      <c r="N55" s="531">
        <v>0.78</v>
      </c>
      <c r="O55" s="531">
        <v>0.72</v>
      </c>
      <c r="P55" s="531">
        <v>0.6</v>
      </c>
      <c r="Q55" s="531">
        <v>0.36</v>
      </c>
      <c r="R55" s="531">
        <v>0.22</v>
      </c>
      <c r="S55" s="531">
        <v>0.04</v>
      </c>
      <c r="T55" s="524">
        <v>0</v>
      </c>
      <c r="U55" s="524">
        <v>0</v>
      </c>
      <c r="V55" s="524">
        <v>0</v>
      </c>
      <c r="W55" s="524">
        <v>0</v>
      </c>
      <c r="X55" s="525">
        <f t="shared" si="0"/>
        <v>14.47</v>
      </c>
      <c r="Y55" s="706">
        <f t="shared" si="1"/>
        <v>7.1428571428571397</v>
      </c>
      <c r="Z55" s="706">
        <f t="shared" si="2"/>
        <v>4.9999999999999822</v>
      </c>
      <c r="AA55" s="706">
        <f t="shared" si="3"/>
        <v>8.1081081081081141</v>
      </c>
      <c r="AB55" s="706">
        <f t="shared" si="4"/>
        <v>8.8235294117646959</v>
      </c>
      <c r="AC55" s="706">
        <f t="shared" si="5"/>
        <v>13.333333333333353</v>
      </c>
      <c r="AD55" s="706">
        <f t="shared" si="6"/>
        <v>23.711340206185572</v>
      </c>
      <c r="AE55" s="706">
        <f t="shared" si="7"/>
        <v>12.790697674418606</v>
      </c>
      <c r="AF55" s="706">
        <f t="shared" si="8"/>
        <v>7.4999999999999956</v>
      </c>
      <c r="AG55" s="706">
        <f t="shared" si="9"/>
        <v>2.5641025641025772</v>
      </c>
      <c r="AH55" s="706">
        <f t="shared" si="10"/>
        <v>8.3333333333333481</v>
      </c>
      <c r="AI55" s="706">
        <f t="shared" si="11"/>
        <v>19.999999999999996</v>
      </c>
      <c r="AJ55" s="706">
        <f t="shared" si="12"/>
        <v>66.666666666666671</v>
      </c>
      <c r="AK55" s="706">
        <f t="shared" si="13"/>
        <v>63.636363636363626</v>
      </c>
      <c r="AL55" s="706">
        <f t="shared" si="14"/>
        <v>450</v>
      </c>
      <c r="AM55" s="706" t="str">
        <f t="shared" si="15"/>
        <v>n/a</v>
      </c>
      <c r="AN55" s="706" t="str">
        <f t="shared" si="16"/>
        <v>n/a</v>
      </c>
      <c r="AO55" s="706" t="str">
        <f t="shared" si="17"/>
        <v>n/a</v>
      </c>
      <c r="AP55" s="706" t="str">
        <f t="shared" si="18"/>
        <v>n/a</v>
      </c>
      <c r="AQ55" s="707">
        <f t="shared" si="19"/>
        <v>49.829309434080983</v>
      </c>
      <c r="AR55" s="708">
        <f t="shared" si="20"/>
        <v>116.97734266544956</v>
      </c>
    </row>
    <row r="56" spans="1:44" ht="11.25" customHeight="1" x14ac:dyDescent="0.2">
      <c r="A56" s="527" t="s">
        <v>933</v>
      </c>
      <c r="B56" s="504" t="s">
        <v>934</v>
      </c>
      <c r="C56" s="525">
        <v>3.8062</v>
      </c>
      <c r="D56" s="522">
        <v>3.3070000000000004</v>
      </c>
      <c r="E56" s="522">
        <v>2.835</v>
      </c>
      <c r="F56" s="522">
        <v>2.4125000000000001</v>
      </c>
      <c r="G56" s="522">
        <v>2.0175000000000001</v>
      </c>
      <c r="H56" s="523"/>
      <c r="I56" s="522">
        <v>1.605</v>
      </c>
      <c r="J56" s="520">
        <v>0.59499999999999997</v>
      </c>
      <c r="K56" s="523"/>
      <c r="L56" s="529">
        <v>0</v>
      </c>
      <c r="M56" s="524">
        <v>0</v>
      </c>
      <c r="N56" s="524">
        <v>0</v>
      </c>
      <c r="O56" s="524">
        <v>0</v>
      </c>
      <c r="P56" s="524">
        <v>0</v>
      </c>
      <c r="Q56" s="524">
        <v>0</v>
      </c>
      <c r="R56" s="524">
        <v>0</v>
      </c>
      <c r="S56" s="524">
        <v>0</v>
      </c>
      <c r="T56" s="524">
        <v>0</v>
      </c>
      <c r="U56" s="524">
        <v>0</v>
      </c>
      <c r="V56" s="524">
        <v>0</v>
      </c>
      <c r="W56" s="524">
        <v>0</v>
      </c>
      <c r="X56" s="525">
        <f t="shared" si="0"/>
        <v>16.578199999999999</v>
      </c>
      <c r="Y56" s="706">
        <f t="shared" si="1"/>
        <v>15.095252494708177</v>
      </c>
      <c r="Z56" s="706">
        <f t="shared" si="2"/>
        <v>16.649029982363327</v>
      </c>
      <c r="AA56" s="706">
        <f t="shared" si="3"/>
        <v>17.512953367875639</v>
      </c>
      <c r="AB56" s="706">
        <f t="shared" si="4"/>
        <v>19.578686493184637</v>
      </c>
      <c r="AC56" s="706">
        <f t="shared" si="5"/>
        <v>25.700934579439249</v>
      </c>
      <c r="AD56" s="706">
        <f t="shared" si="6"/>
        <v>169.74789915966389</v>
      </c>
      <c r="AE56" s="706" t="str">
        <f t="shared" si="7"/>
        <v>n/a</v>
      </c>
      <c r="AF56" s="706" t="str">
        <f t="shared" si="8"/>
        <v>n/a</v>
      </c>
      <c r="AG56" s="706" t="str">
        <f t="shared" si="9"/>
        <v>n/a</v>
      </c>
      <c r="AH56" s="706" t="str">
        <f t="shared" si="10"/>
        <v>n/a</v>
      </c>
      <c r="AI56" s="706" t="str">
        <f t="shared" si="11"/>
        <v>n/a</v>
      </c>
      <c r="AJ56" s="706" t="str">
        <f t="shared" si="12"/>
        <v>n/a</v>
      </c>
      <c r="AK56" s="706" t="str">
        <f t="shared" si="13"/>
        <v>n/a</v>
      </c>
      <c r="AL56" s="706" t="str">
        <f t="shared" si="14"/>
        <v>n/a</v>
      </c>
      <c r="AM56" s="706" t="str">
        <f t="shared" si="15"/>
        <v>n/a</v>
      </c>
      <c r="AN56" s="706" t="str">
        <f t="shared" si="16"/>
        <v>n/a</v>
      </c>
      <c r="AO56" s="706" t="str">
        <f t="shared" si="17"/>
        <v>n/a</v>
      </c>
      <c r="AP56" s="706" t="str">
        <f t="shared" si="18"/>
        <v>n/a</v>
      </c>
      <c r="AQ56" s="707">
        <f t="shared" si="19"/>
        <v>44.047459346205819</v>
      </c>
      <c r="AR56" s="708">
        <f t="shared" si="20"/>
        <v>61.691005188663489</v>
      </c>
    </row>
    <row r="57" spans="1:44" ht="11.25" customHeight="1" x14ac:dyDescent="0.2">
      <c r="A57" s="527" t="s">
        <v>433</v>
      </c>
      <c r="B57" s="504" t="s">
        <v>434</v>
      </c>
      <c r="C57" s="525">
        <v>0.64</v>
      </c>
      <c r="D57" s="522">
        <v>0.62</v>
      </c>
      <c r="E57" s="522">
        <v>0.56000000000000005</v>
      </c>
      <c r="F57" s="522">
        <v>0.44</v>
      </c>
      <c r="G57" s="522">
        <v>0.42666666666666669</v>
      </c>
      <c r="H57" s="523"/>
      <c r="I57" s="522">
        <v>0.4</v>
      </c>
      <c r="J57" s="520">
        <v>0.29333333333333333</v>
      </c>
      <c r="K57" s="523"/>
      <c r="L57" s="530">
        <v>0.23833333333333331</v>
      </c>
      <c r="M57" s="531">
        <v>0.23166666666666666</v>
      </c>
      <c r="N57" s="531">
        <v>0.21666666666666667</v>
      </c>
      <c r="O57" s="531">
        <v>0.14666666666666667</v>
      </c>
      <c r="P57" s="531">
        <v>0.11833333333333333</v>
      </c>
      <c r="Q57" s="531">
        <v>0.11</v>
      </c>
      <c r="R57" s="531">
        <v>0.10333333333333333</v>
      </c>
      <c r="S57" s="531">
        <v>9.6666666666666665E-2</v>
      </c>
      <c r="T57" s="524">
        <v>8.666666666666667E-2</v>
      </c>
      <c r="U57" s="531">
        <v>8.666666666666667E-2</v>
      </c>
      <c r="V57" s="531">
        <v>0.08</v>
      </c>
      <c r="W57" s="531">
        <v>6.6666666666666666E-2</v>
      </c>
      <c r="X57" s="525">
        <f t="shared" si="0"/>
        <v>4.9616666666666669</v>
      </c>
      <c r="Y57" s="706">
        <f t="shared" si="1"/>
        <v>3.2258064516129004</v>
      </c>
      <c r="Z57" s="706">
        <f t="shared" si="2"/>
        <v>10.714285714285698</v>
      </c>
      <c r="AA57" s="706">
        <f t="shared" si="3"/>
        <v>27.272727272727295</v>
      </c>
      <c r="AB57" s="706">
        <f t="shared" si="4"/>
        <v>3.125</v>
      </c>
      <c r="AC57" s="706">
        <f t="shared" si="5"/>
        <v>6.6666666666666652</v>
      </c>
      <c r="AD57" s="706">
        <f t="shared" si="6"/>
        <v>36.363636363636374</v>
      </c>
      <c r="AE57" s="706">
        <f t="shared" si="7"/>
        <v>23.076923076923084</v>
      </c>
      <c r="AF57" s="706">
        <f t="shared" si="8"/>
        <v>2.877697841726623</v>
      </c>
      <c r="AG57" s="706">
        <f t="shared" si="9"/>
        <v>6.9230769230769207</v>
      </c>
      <c r="AH57" s="706">
        <f t="shared" si="10"/>
        <v>47.727272727272727</v>
      </c>
      <c r="AI57" s="706">
        <f t="shared" si="11"/>
        <v>23.943661971830998</v>
      </c>
      <c r="AJ57" s="706">
        <f t="shared" si="12"/>
        <v>7.575757575757569</v>
      </c>
      <c r="AK57" s="706">
        <f t="shared" si="13"/>
        <v>6.4516129032258007</v>
      </c>
      <c r="AL57" s="706">
        <f t="shared" si="14"/>
        <v>6.8965517241379226</v>
      </c>
      <c r="AM57" s="706">
        <f t="shared" si="15"/>
        <v>11.538461538461542</v>
      </c>
      <c r="AN57" s="706">
        <f t="shared" si="16"/>
        <v>0</v>
      </c>
      <c r="AO57" s="706">
        <f t="shared" si="17"/>
        <v>8.333333333333325</v>
      </c>
      <c r="AP57" s="706">
        <f t="shared" si="18"/>
        <v>19.999999999999996</v>
      </c>
      <c r="AQ57" s="707">
        <f t="shared" si="19"/>
        <v>14.039581782481969</v>
      </c>
      <c r="AR57" s="708">
        <f t="shared" si="20"/>
        <v>13.030855922465575</v>
      </c>
    </row>
    <row r="58" spans="1:44" ht="11.25" customHeight="1" x14ac:dyDescent="0.2">
      <c r="A58" s="532" t="s">
        <v>935</v>
      </c>
      <c r="B58" s="502" t="s">
        <v>936</v>
      </c>
      <c r="C58" s="509">
        <v>2.7</v>
      </c>
      <c r="D58" s="510">
        <v>2.6</v>
      </c>
      <c r="E58" s="510">
        <v>2.5</v>
      </c>
      <c r="F58" s="510">
        <v>1.75</v>
      </c>
      <c r="G58" s="510">
        <v>1.5</v>
      </c>
      <c r="H58" s="511"/>
      <c r="I58" s="510">
        <v>1.1499999999999999</v>
      </c>
      <c r="J58" s="508">
        <v>1</v>
      </c>
      <c r="K58" s="511"/>
      <c r="L58" s="533">
        <v>0</v>
      </c>
      <c r="M58" s="515">
        <v>0</v>
      </c>
      <c r="N58" s="515">
        <v>0</v>
      </c>
      <c r="O58" s="515">
        <v>0</v>
      </c>
      <c r="P58" s="515">
        <v>0</v>
      </c>
      <c r="Q58" s="515">
        <v>0</v>
      </c>
      <c r="R58" s="515">
        <v>0</v>
      </c>
      <c r="S58" s="515">
        <v>0</v>
      </c>
      <c r="T58" s="515">
        <v>0</v>
      </c>
      <c r="U58" s="515">
        <v>0</v>
      </c>
      <c r="V58" s="515">
        <v>0</v>
      </c>
      <c r="W58" s="515">
        <v>0</v>
      </c>
      <c r="X58" s="525">
        <f t="shared" si="0"/>
        <v>13.200000000000001</v>
      </c>
      <c r="Y58" s="706">
        <f t="shared" si="1"/>
        <v>3.8461538461538547</v>
      </c>
      <c r="Z58" s="706">
        <f t="shared" si="2"/>
        <v>4.0000000000000036</v>
      </c>
      <c r="AA58" s="706">
        <f t="shared" si="3"/>
        <v>42.857142857142861</v>
      </c>
      <c r="AB58" s="706">
        <f t="shared" si="4"/>
        <v>16.666666666666675</v>
      </c>
      <c r="AC58" s="706">
        <f t="shared" si="5"/>
        <v>30.434782608695656</v>
      </c>
      <c r="AD58" s="706">
        <f t="shared" si="6"/>
        <v>14.999999999999991</v>
      </c>
      <c r="AE58" s="706" t="str">
        <f t="shared" si="7"/>
        <v>n/a</v>
      </c>
      <c r="AF58" s="706" t="str">
        <f t="shared" si="8"/>
        <v>n/a</v>
      </c>
      <c r="AG58" s="706" t="str">
        <f t="shared" si="9"/>
        <v>n/a</v>
      </c>
      <c r="AH58" s="706" t="str">
        <f t="shared" si="10"/>
        <v>n/a</v>
      </c>
      <c r="AI58" s="706" t="str">
        <f t="shared" si="11"/>
        <v>n/a</v>
      </c>
      <c r="AJ58" s="706" t="str">
        <f t="shared" si="12"/>
        <v>n/a</v>
      </c>
      <c r="AK58" s="706" t="str">
        <f t="shared" si="13"/>
        <v>n/a</v>
      </c>
      <c r="AL58" s="706" t="str">
        <f t="shared" si="14"/>
        <v>n/a</v>
      </c>
      <c r="AM58" s="706" t="str">
        <f t="shared" si="15"/>
        <v>n/a</v>
      </c>
      <c r="AN58" s="706" t="str">
        <f t="shared" si="16"/>
        <v>n/a</v>
      </c>
      <c r="AO58" s="706" t="str">
        <f t="shared" si="17"/>
        <v>n/a</v>
      </c>
      <c r="AP58" s="706" t="str">
        <f t="shared" si="18"/>
        <v>n/a</v>
      </c>
      <c r="AQ58" s="707">
        <f t="shared" si="19"/>
        <v>18.800790996443173</v>
      </c>
      <c r="AR58" s="708">
        <f t="shared" si="20"/>
        <v>15.334685591498406</v>
      </c>
    </row>
    <row r="59" spans="1:44" ht="11.25" customHeight="1" x14ac:dyDescent="0.2">
      <c r="A59" s="694" t="s">
        <v>937</v>
      </c>
      <c r="B59" s="535" t="s">
        <v>938</v>
      </c>
      <c r="C59" s="546">
        <v>1.4100000000000001</v>
      </c>
      <c r="D59" s="522">
        <v>1.29</v>
      </c>
      <c r="E59" s="522">
        <v>1.1499999999999999</v>
      </c>
      <c r="F59" s="522">
        <v>0.92500000000000004</v>
      </c>
      <c r="G59" s="522">
        <v>0.6825</v>
      </c>
      <c r="H59" s="523"/>
      <c r="I59" s="522">
        <v>0.62250000000000005</v>
      </c>
      <c r="J59" s="693">
        <v>0.6</v>
      </c>
      <c r="K59" s="523"/>
      <c r="L59" s="529">
        <v>0.6</v>
      </c>
      <c r="M59" s="524">
        <v>0.6</v>
      </c>
      <c r="N59" s="524">
        <v>0.6</v>
      </c>
      <c r="O59" s="531">
        <v>0.6</v>
      </c>
      <c r="P59" s="531">
        <v>0.3</v>
      </c>
      <c r="Q59" s="524">
        <v>0</v>
      </c>
      <c r="R59" s="524">
        <v>0</v>
      </c>
      <c r="S59" s="524">
        <v>0</v>
      </c>
      <c r="T59" s="524">
        <v>0</v>
      </c>
      <c r="U59" s="524">
        <v>0</v>
      </c>
      <c r="V59" s="524">
        <v>0</v>
      </c>
      <c r="W59" s="524">
        <v>0</v>
      </c>
      <c r="X59" s="525">
        <f t="shared" si="0"/>
        <v>9.379999999999999</v>
      </c>
      <c r="Y59" s="706">
        <f t="shared" si="1"/>
        <v>9.3023255813953654</v>
      </c>
      <c r="Z59" s="706">
        <f t="shared" si="2"/>
        <v>12.173913043478279</v>
      </c>
      <c r="AA59" s="706">
        <f t="shared" si="3"/>
        <v>24.324324324324298</v>
      </c>
      <c r="AB59" s="706">
        <f t="shared" si="4"/>
        <v>35.53113553113554</v>
      </c>
      <c r="AC59" s="706">
        <f t="shared" si="5"/>
        <v>9.6385542168674565</v>
      </c>
      <c r="AD59" s="706">
        <f t="shared" si="6"/>
        <v>3.7500000000000089</v>
      </c>
      <c r="AE59" s="706">
        <f t="shared" si="7"/>
        <v>0</v>
      </c>
      <c r="AF59" s="706">
        <f t="shared" si="8"/>
        <v>0</v>
      </c>
      <c r="AG59" s="706">
        <f t="shared" si="9"/>
        <v>0</v>
      </c>
      <c r="AH59" s="706">
        <f t="shared" si="10"/>
        <v>0</v>
      </c>
      <c r="AI59" s="706">
        <f t="shared" si="11"/>
        <v>100</v>
      </c>
      <c r="AJ59" s="706" t="str">
        <f t="shared" si="12"/>
        <v>n/a</v>
      </c>
      <c r="AK59" s="706" t="str">
        <f t="shared" si="13"/>
        <v>n/a</v>
      </c>
      <c r="AL59" s="706" t="str">
        <f t="shared" si="14"/>
        <v>n/a</v>
      </c>
      <c r="AM59" s="706" t="str">
        <f t="shared" si="15"/>
        <v>n/a</v>
      </c>
      <c r="AN59" s="706" t="str">
        <f t="shared" si="16"/>
        <v>n/a</v>
      </c>
      <c r="AO59" s="706" t="str">
        <f t="shared" si="17"/>
        <v>n/a</v>
      </c>
      <c r="AP59" s="706" t="str">
        <f t="shared" si="18"/>
        <v>n/a</v>
      </c>
      <c r="AQ59" s="707">
        <f t="shared" si="19"/>
        <v>17.701841154290996</v>
      </c>
      <c r="AR59" s="708">
        <f t="shared" si="20"/>
        <v>29.578588557606206</v>
      </c>
    </row>
    <row r="60" spans="1:44" ht="11.25" customHeight="1" x14ac:dyDescent="0.2">
      <c r="A60" s="527" t="s">
        <v>939</v>
      </c>
      <c r="B60" s="504" t="s">
        <v>940</v>
      </c>
      <c r="C60" s="525">
        <v>1.44</v>
      </c>
      <c r="D60" s="522">
        <v>1.32</v>
      </c>
      <c r="E60" s="522">
        <v>1.18</v>
      </c>
      <c r="F60" s="522">
        <v>1.04</v>
      </c>
      <c r="G60" s="522">
        <v>0.96</v>
      </c>
      <c r="H60" s="523"/>
      <c r="I60" s="522">
        <v>0.76</v>
      </c>
      <c r="J60" s="520">
        <v>0.48</v>
      </c>
      <c r="K60" s="523"/>
      <c r="L60" s="529">
        <v>0.4</v>
      </c>
      <c r="M60" s="524">
        <v>0.90739999999999998</v>
      </c>
      <c r="N60" s="524">
        <v>2.4</v>
      </c>
      <c r="O60" s="524">
        <v>2.4</v>
      </c>
      <c r="P60" s="524">
        <v>2.4</v>
      </c>
      <c r="Q60" s="524">
        <v>2.4</v>
      </c>
      <c r="R60" s="524">
        <v>2.4</v>
      </c>
      <c r="S60" s="531">
        <v>3.06</v>
      </c>
      <c r="T60" s="531">
        <v>3.28</v>
      </c>
      <c r="U60" s="531">
        <v>3.12</v>
      </c>
      <c r="V60" s="531">
        <v>2.8</v>
      </c>
      <c r="W60" s="531">
        <v>2.5</v>
      </c>
      <c r="X60" s="525">
        <f t="shared" si="0"/>
        <v>35.247399999999999</v>
      </c>
      <c r="Y60" s="706">
        <f t="shared" si="1"/>
        <v>9.0909090909090828</v>
      </c>
      <c r="Z60" s="706">
        <f t="shared" si="2"/>
        <v>11.86440677966103</v>
      </c>
      <c r="AA60" s="706">
        <f t="shared" si="3"/>
        <v>13.461538461538458</v>
      </c>
      <c r="AB60" s="706">
        <f t="shared" si="4"/>
        <v>8.3333333333333481</v>
      </c>
      <c r="AC60" s="706">
        <f t="shared" si="5"/>
        <v>26.315789473684205</v>
      </c>
      <c r="AD60" s="706">
        <f t="shared" si="6"/>
        <v>58.33333333333335</v>
      </c>
      <c r="AE60" s="706">
        <f t="shared" si="7"/>
        <v>19.999999999999996</v>
      </c>
      <c r="AF60" s="706">
        <f t="shared" si="8"/>
        <v>-55.918007493938717</v>
      </c>
      <c r="AG60" s="706">
        <f t="shared" si="9"/>
        <v>-62.19166666666667</v>
      </c>
      <c r="AH60" s="706">
        <f t="shared" si="10"/>
        <v>0</v>
      </c>
      <c r="AI60" s="706">
        <f t="shared" si="11"/>
        <v>0</v>
      </c>
      <c r="AJ60" s="706">
        <f t="shared" si="12"/>
        <v>0</v>
      </c>
      <c r="AK60" s="706">
        <f t="shared" si="13"/>
        <v>0</v>
      </c>
      <c r="AL60" s="706">
        <f t="shared" si="14"/>
        <v>-21.568627450980394</v>
      </c>
      <c r="AM60" s="706">
        <f t="shared" si="15"/>
        <v>-6.7073170731707261</v>
      </c>
      <c r="AN60" s="706">
        <f t="shared" si="16"/>
        <v>5.12820512820511</v>
      </c>
      <c r="AO60" s="706">
        <f t="shared" si="17"/>
        <v>11.428571428571432</v>
      </c>
      <c r="AP60" s="706">
        <f t="shared" si="18"/>
        <v>11.999999999999989</v>
      </c>
      <c r="AQ60" s="707">
        <f t="shared" si="19"/>
        <v>1.6428037969155271</v>
      </c>
      <c r="AR60" s="708">
        <f t="shared" si="20"/>
        <v>27.360897177735705</v>
      </c>
    </row>
    <row r="61" spans="1:44" ht="11.25" customHeight="1" x14ac:dyDescent="0.2">
      <c r="A61" s="527" t="s">
        <v>941</v>
      </c>
      <c r="B61" s="504" t="s">
        <v>942</v>
      </c>
      <c r="C61" s="525">
        <v>0.56000000000000005</v>
      </c>
      <c r="D61" s="522">
        <v>0.5</v>
      </c>
      <c r="E61" s="522">
        <v>0.44</v>
      </c>
      <c r="F61" s="522">
        <v>0.4</v>
      </c>
      <c r="G61" s="528">
        <v>0.36</v>
      </c>
      <c r="H61" s="523"/>
      <c r="I61" s="522">
        <v>0.35149999999999998</v>
      </c>
      <c r="J61" s="693">
        <v>0.32600000000000001</v>
      </c>
      <c r="K61" s="573"/>
      <c r="L61" s="693">
        <v>0.32600000000000001</v>
      </c>
      <c r="M61" s="564">
        <v>0.32600000000000001</v>
      </c>
      <c r="N61" s="531">
        <v>0.30349999999999999</v>
      </c>
      <c r="O61" s="531">
        <v>0.27650000000000002</v>
      </c>
      <c r="P61" s="531">
        <v>0.26250000000000001</v>
      </c>
      <c r="Q61" s="531">
        <v>0.2525</v>
      </c>
      <c r="R61" s="531">
        <v>0.24249999999999999</v>
      </c>
      <c r="S61" s="531">
        <v>0.23250000000000001</v>
      </c>
      <c r="T61" s="531">
        <v>0.2225</v>
      </c>
      <c r="U61" s="531">
        <v>0.21249999999999999</v>
      </c>
      <c r="V61" s="524">
        <v>0.21</v>
      </c>
      <c r="W61" s="524">
        <v>0.21</v>
      </c>
      <c r="X61" s="525">
        <f t="shared" si="0"/>
        <v>6.0145000000000008</v>
      </c>
      <c r="Y61" s="706">
        <f t="shared" si="1"/>
        <v>12.000000000000011</v>
      </c>
      <c r="Z61" s="706">
        <f t="shared" si="2"/>
        <v>13.636363636363647</v>
      </c>
      <c r="AA61" s="706">
        <f t="shared" si="3"/>
        <v>9.9999999999999858</v>
      </c>
      <c r="AB61" s="706">
        <f t="shared" si="4"/>
        <v>11.111111111111116</v>
      </c>
      <c r="AC61" s="706">
        <f t="shared" si="5"/>
        <v>2.4182076813655806</v>
      </c>
      <c r="AD61" s="706">
        <f t="shared" si="6"/>
        <v>7.8220858895705403</v>
      </c>
      <c r="AE61" s="706">
        <f t="shared" si="7"/>
        <v>0</v>
      </c>
      <c r="AF61" s="706">
        <f t="shared" si="8"/>
        <v>0</v>
      </c>
      <c r="AG61" s="706">
        <f t="shared" si="9"/>
        <v>7.4135090609555254</v>
      </c>
      <c r="AH61" s="706">
        <f t="shared" si="10"/>
        <v>9.7649186256780993</v>
      </c>
      <c r="AI61" s="706">
        <f t="shared" si="11"/>
        <v>5.3333333333333455</v>
      </c>
      <c r="AJ61" s="706">
        <f t="shared" si="12"/>
        <v>3.9603960396039639</v>
      </c>
      <c r="AK61" s="706">
        <f t="shared" si="13"/>
        <v>4.1237113402061931</v>
      </c>
      <c r="AL61" s="706">
        <f t="shared" si="14"/>
        <v>4.3010752688172005</v>
      </c>
      <c r="AM61" s="706">
        <f t="shared" si="15"/>
        <v>4.4943820224719211</v>
      </c>
      <c r="AN61" s="706">
        <f t="shared" si="16"/>
        <v>4.705882352941182</v>
      </c>
      <c r="AO61" s="706">
        <f t="shared" si="17"/>
        <v>1.1904761904761862</v>
      </c>
      <c r="AP61" s="706">
        <f t="shared" si="18"/>
        <v>0</v>
      </c>
      <c r="AQ61" s="707">
        <f t="shared" si="19"/>
        <v>5.6819695862719168</v>
      </c>
      <c r="AR61" s="708">
        <f t="shared" si="20"/>
        <v>4.2910519613831806</v>
      </c>
    </row>
    <row r="62" spans="1:44" ht="11.25" customHeight="1" x14ac:dyDescent="0.2">
      <c r="A62" s="507" t="s">
        <v>943</v>
      </c>
      <c r="B62" s="504" t="s">
        <v>944</v>
      </c>
      <c r="C62" s="525">
        <v>1.97</v>
      </c>
      <c r="D62" s="522">
        <v>1.93</v>
      </c>
      <c r="E62" s="522">
        <v>1.89</v>
      </c>
      <c r="F62" s="522">
        <v>1.85</v>
      </c>
      <c r="G62" s="522">
        <v>1.72</v>
      </c>
      <c r="H62" s="523"/>
      <c r="I62" s="522">
        <v>1.63</v>
      </c>
      <c r="J62" s="520">
        <v>1.52</v>
      </c>
      <c r="K62" s="523"/>
      <c r="L62" s="548">
        <v>1.26</v>
      </c>
      <c r="M62" s="524">
        <v>1.44</v>
      </c>
      <c r="N62" s="531">
        <v>1.68</v>
      </c>
      <c r="O62" s="531">
        <v>1.64</v>
      </c>
      <c r="P62" s="572">
        <v>1.6</v>
      </c>
      <c r="Q62" s="531">
        <v>1.6</v>
      </c>
      <c r="R62" s="531">
        <v>1.59</v>
      </c>
      <c r="S62" s="531">
        <v>1.52</v>
      </c>
      <c r="T62" s="531">
        <v>1.44</v>
      </c>
      <c r="U62" s="531">
        <v>1.4</v>
      </c>
      <c r="V62" s="531">
        <v>1.32</v>
      </c>
      <c r="W62" s="531">
        <v>1.24</v>
      </c>
      <c r="X62" s="525">
        <f t="shared" si="0"/>
        <v>30.240000000000002</v>
      </c>
      <c r="Y62" s="706">
        <f t="shared" si="1"/>
        <v>2.0725388601036343</v>
      </c>
      <c r="Z62" s="706">
        <f t="shared" si="2"/>
        <v>2.1164021164021163</v>
      </c>
      <c r="AA62" s="706">
        <f t="shared" si="3"/>
        <v>2.1621621621621623</v>
      </c>
      <c r="AB62" s="706">
        <f t="shared" si="4"/>
        <v>7.5581395348837344</v>
      </c>
      <c r="AC62" s="706">
        <f t="shared" si="5"/>
        <v>5.5214723926380493</v>
      </c>
      <c r="AD62" s="706">
        <f t="shared" si="6"/>
        <v>7.2368421052631415</v>
      </c>
      <c r="AE62" s="706">
        <f t="shared" si="7"/>
        <v>20.634920634920629</v>
      </c>
      <c r="AF62" s="706">
        <f t="shared" si="8"/>
        <v>-12.5</v>
      </c>
      <c r="AG62" s="706">
        <f t="shared" si="9"/>
        <v>-14.28571428571429</v>
      </c>
      <c r="AH62" s="706">
        <f t="shared" si="10"/>
        <v>2.4390243902439046</v>
      </c>
      <c r="AI62" s="706">
        <f t="shared" si="11"/>
        <v>2.4999999999999911</v>
      </c>
      <c r="AJ62" s="706">
        <f t="shared" si="12"/>
        <v>0</v>
      </c>
      <c r="AK62" s="706">
        <f t="shared" si="13"/>
        <v>0.62893081761006275</v>
      </c>
      <c r="AL62" s="706">
        <f t="shared" si="14"/>
        <v>4.6052631578947345</v>
      </c>
      <c r="AM62" s="706">
        <f t="shared" si="15"/>
        <v>5.555555555555558</v>
      </c>
      <c r="AN62" s="706">
        <f t="shared" si="16"/>
        <v>2.8571428571428692</v>
      </c>
      <c r="AO62" s="706">
        <f t="shared" si="17"/>
        <v>6.0606060606060552</v>
      </c>
      <c r="AP62" s="706">
        <f t="shared" si="18"/>
        <v>6.4516129032258229</v>
      </c>
      <c r="AQ62" s="707">
        <f t="shared" si="19"/>
        <v>2.8674944034965653</v>
      </c>
      <c r="AR62" s="708">
        <f t="shared" si="20"/>
        <v>7.4468479025863159</v>
      </c>
    </row>
    <row r="63" spans="1:44" ht="11.25" customHeight="1" x14ac:dyDescent="0.2">
      <c r="A63" s="501" t="s">
        <v>945</v>
      </c>
      <c r="B63" s="502" t="s">
        <v>946</v>
      </c>
      <c r="C63" s="509">
        <v>2.46</v>
      </c>
      <c r="D63" s="522">
        <v>2.23</v>
      </c>
      <c r="E63" s="522">
        <v>2.0299999999999998</v>
      </c>
      <c r="F63" s="522">
        <v>1.84571</v>
      </c>
      <c r="G63" s="522">
        <v>1.6857</v>
      </c>
      <c r="H63" s="523"/>
      <c r="I63" s="522">
        <v>0.75714000000000004</v>
      </c>
      <c r="J63" s="693">
        <v>0</v>
      </c>
      <c r="K63" s="523"/>
      <c r="L63" s="529">
        <v>0</v>
      </c>
      <c r="M63" s="524">
        <v>0</v>
      </c>
      <c r="N63" s="524">
        <v>0</v>
      </c>
      <c r="O63" s="524">
        <v>0</v>
      </c>
      <c r="P63" s="524">
        <v>0</v>
      </c>
      <c r="Q63" s="524">
        <v>0</v>
      </c>
      <c r="R63" s="524">
        <v>0</v>
      </c>
      <c r="S63" s="524">
        <v>0</v>
      </c>
      <c r="T63" s="524">
        <v>0</v>
      </c>
      <c r="U63" s="524">
        <v>0</v>
      </c>
      <c r="V63" s="524">
        <v>0</v>
      </c>
      <c r="W63" s="524">
        <v>0</v>
      </c>
      <c r="X63" s="525">
        <f t="shared" si="0"/>
        <v>11.00855</v>
      </c>
      <c r="Y63" s="706">
        <f t="shared" si="1"/>
        <v>10.313901345291487</v>
      </c>
      <c r="Z63" s="706">
        <f t="shared" si="2"/>
        <v>9.852216748768484</v>
      </c>
      <c r="AA63" s="706">
        <f t="shared" si="3"/>
        <v>9.9847755064446773</v>
      </c>
      <c r="AB63" s="706">
        <f t="shared" si="4"/>
        <v>9.4921990864329295</v>
      </c>
      <c r="AC63" s="706">
        <f t="shared" si="5"/>
        <v>122.64046279419922</v>
      </c>
      <c r="AD63" s="706" t="str">
        <f t="shared" si="6"/>
        <v>n/a</v>
      </c>
      <c r="AE63" s="706" t="str">
        <f t="shared" si="7"/>
        <v>n/a</v>
      </c>
      <c r="AF63" s="706" t="str">
        <f t="shared" si="8"/>
        <v>n/a</v>
      </c>
      <c r="AG63" s="706" t="str">
        <f t="shared" si="9"/>
        <v>n/a</v>
      </c>
      <c r="AH63" s="706" t="str">
        <f t="shared" si="10"/>
        <v>n/a</v>
      </c>
      <c r="AI63" s="706" t="str">
        <f t="shared" si="11"/>
        <v>n/a</v>
      </c>
      <c r="AJ63" s="706" t="str">
        <f t="shared" si="12"/>
        <v>n/a</v>
      </c>
      <c r="AK63" s="706" t="str">
        <f t="shared" si="13"/>
        <v>n/a</v>
      </c>
      <c r="AL63" s="706" t="str">
        <f t="shared" si="14"/>
        <v>n/a</v>
      </c>
      <c r="AM63" s="706" t="str">
        <f t="shared" si="15"/>
        <v>n/a</v>
      </c>
      <c r="AN63" s="706" t="str">
        <f t="shared" si="16"/>
        <v>n/a</v>
      </c>
      <c r="AO63" s="706" t="str">
        <f t="shared" si="17"/>
        <v>n/a</v>
      </c>
      <c r="AP63" s="706" t="str">
        <f t="shared" si="18"/>
        <v>n/a</v>
      </c>
      <c r="AQ63" s="707">
        <f t="shared" si="19"/>
        <v>32.456711096227359</v>
      </c>
      <c r="AR63" s="708">
        <f t="shared" si="20"/>
        <v>50.415109242396809</v>
      </c>
    </row>
    <row r="64" spans="1:44" ht="11.25" customHeight="1" x14ac:dyDescent="0.2">
      <c r="A64" s="547" t="s">
        <v>947</v>
      </c>
      <c r="B64" s="535" t="s">
        <v>948</v>
      </c>
      <c r="C64" s="546">
        <v>1.1599999999999999</v>
      </c>
      <c r="D64" s="541">
        <v>1.1200000000000001</v>
      </c>
      <c r="E64" s="541">
        <v>1.08</v>
      </c>
      <c r="F64" s="541">
        <v>1</v>
      </c>
      <c r="G64" s="541">
        <v>0.92</v>
      </c>
      <c r="H64" s="542"/>
      <c r="I64" s="541">
        <v>0.84</v>
      </c>
      <c r="J64" s="537">
        <v>0.74</v>
      </c>
      <c r="K64" s="542"/>
      <c r="L64" s="538">
        <v>0.64</v>
      </c>
      <c r="M64" s="545">
        <v>0.6</v>
      </c>
      <c r="N64" s="544">
        <v>0.6</v>
      </c>
      <c r="O64" s="544">
        <v>0.54</v>
      </c>
      <c r="P64" s="544">
        <v>0.46</v>
      </c>
      <c r="Q64" s="544">
        <v>0.34</v>
      </c>
      <c r="R64" s="544">
        <v>0.23</v>
      </c>
      <c r="S64" s="545">
        <v>0.21332000000000001</v>
      </c>
      <c r="T64" s="545">
        <v>0.21332000000000001</v>
      </c>
      <c r="U64" s="545">
        <v>0.21332000000000001</v>
      </c>
      <c r="V64" s="545">
        <v>0.21332000000000001</v>
      </c>
      <c r="W64" s="545">
        <v>0.21332000000000001</v>
      </c>
      <c r="X64" s="525">
        <f t="shared" si="0"/>
        <v>11.336599999999997</v>
      </c>
      <c r="Y64" s="706">
        <f t="shared" si="1"/>
        <v>3.5714285714285587</v>
      </c>
      <c r="Z64" s="706">
        <f t="shared" si="2"/>
        <v>3.7037037037036979</v>
      </c>
      <c r="AA64" s="706">
        <f t="shared" si="3"/>
        <v>8.0000000000000071</v>
      </c>
      <c r="AB64" s="706">
        <f t="shared" si="4"/>
        <v>8.6956521739130377</v>
      </c>
      <c r="AC64" s="706">
        <f t="shared" si="5"/>
        <v>9.5238095238095344</v>
      </c>
      <c r="AD64" s="706">
        <f t="shared" si="6"/>
        <v>13.513513513513509</v>
      </c>
      <c r="AE64" s="706">
        <f t="shared" si="7"/>
        <v>15.625</v>
      </c>
      <c r="AF64" s="706">
        <f t="shared" si="8"/>
        <v>6.6666666666666652</v>
      </c>
      <c r="AG64" s="706">
        <f t="shared" si="9"/>
        <v>0</v>
      </c>
      <c r="AH64" s="706">
        <f t="shared" si="10"/>
        <v>11.111111111111093</v>
      </c>
      <c r="AI64" s="706">
        <f t="shared" si="11"/>
        <v>17.391304347826097</v>
      </c>
      <c r="AJ64" s="706">
        <f t="shared" si="12"/>
        <v>35.294117647058812</v>
      </c>
      <c r="AK64" s="706">
        <f t="shared" si="13"/>
        <v>47.826086956521749</v>
      </c>
      <c r="AL64" s="706">
        <f t="shared" si="14"/>
        <v>7.8192387024188958</v>
      </c>
      <c r="AM64" s="706">
        <f t="shared" si="15"/>
        <v>0</v>
      </c>
      <c r="AN64" s="706">
        <f t="shared" si="16"/>
        <v>0</v>
      </c>
      <c r="AO64" s="706">
        <f t="shared" si="17"/>
        <v>0</v>
      </c>
      <c r="AP64" s="706">
        <f t="shared" si="18"/>
        <v>0</v>
      </c>
      <c r="AQ64" s="707">
        <f t="shared" si="19"/>
        <v>10.485646273220647</v>
      </c>
      <c r="AR64" s="708">
        <f t="shared" si="20"/>
        <v>12.762481871491097</v>
      </c>
    </row>
    <row r="65" spans="1:44" ht="11.25" customHeight="1" x14ac:dyDescent="0.2">
      <c r="A65" s="526" t="s">
        <v>436</v>
      </c>
      <c r="B65" s="504" t="s">
        <v>437</v>
      </c>
      <c r="C65" s="552">
        <v>1.28</v>
      </c>
      <c r="D65" s="522">
        <v>1.22</v>
      </c>
      <c r="E65" s="522">
        <v>1.1399999999999999</v>
      </c>
      <c r="F65" s="522">
        <v>1.0900000000000001</v>
      </c>
      <c r="G65" s="522">
        <v>1</v>
      </c>
      <c r="H65" s="523"/>
      <c r="I65" s="528">
        <v>0.88</v>
      </c>
      <c r="J65" s="520">
        <v>0.8</v>
      </c>
      <c r="K65" s="523"/>
      <c r="L65" s="530">
        <v>0.66</v>
      </c>
      <c r="M65" s="524">
        <v>0.6</v>
      </c>
      <c r="N65" s="531">
        <v>0.56000000000000005</v>
      </c>
      <c r="O65" s="531">
        <v>0.5</v>
      </c>
      <c r="P65" s="531">
        <v>0.42</v>
      </c>
      <c r="Q65" s="531">
        <v>0.35</v>
      </c>
      <c r="R65" s="531">
        <v>0.22</v>
      </c>
      <c r="S65" s="531">
        <v>0.125</v>
      </c>
      <c r="T65" s="524">
        <v>0.12</v>
      </c>
      <c r="U65" s="531">
        <v>0.11</v>
      </c>
      <c r="V65" s="524">
        <v>0.1</v>
      </c>
      <c r="W65" s="531">
        <v>0.09</v>
      </c>
      <c r="X65" s="525">
        <f t="shared" si="0"/>
        <v>11.264999999999997</v>
      </c>
      <c r="Y65" s="706">
        <f t="shared" si="1"/>
        <v>4.9180327868852514</v>
      </c>
      <c r="Z65" s="706">
        <f t="shared" si="2"/>
        <v>7.0175438596491224</v>
      </c>
      <c r="AA65" s="706">
        <f t="shared" si="3"/>
        <v>4.5871559633027248</v>
      </c>
      <c r="AB65" s="706">
        <f t="shared" si="4"/>
        <v>9.0000000000000071</v>
      </c>
      <c r="AC65" s="706">
        <f t="shared" si="5"/>
        <v>13.636363636363647</v>
      </c>
      <c r="AD65" s="706">
        <f t="shared" si="6"/>
        <v>9.9999999999999858</v>
      </c>
      <c r="AE65" s="706">
        <f t="shared" si="7"/>
        <v>21.212121212121215</v>
      </c>
      <c r="AF65" s="706">
        <f t="shared" si="8"/>
        <v>10.000000000000009</v>
      </c>
      <c r="AG65" s="706">
        <f t="shared" si="9"/>
        <v>7.1428571428571397</v>
      </c>
      <c r="AH65" s="706">
        <f t="shared" si="10"/>
        <v>12.000000000000011</v>
      </c>
      <c r="AI65" s="706">
        <f t="shared" si="11"/>
        <v>19.047619047619047</v>
      </c>
      <c r="AJ65" s="706">
        <f t="shared" si="12"/>
        <v>19.999999999999996</v>
      </c>
      <c r="AK65" s="706">
        <f t="shared" si="13"/>
        <v>59.090909090909079</v>
      </c>
      <c r="AL65" s="706">
        <f t="shared" si="14"/>
        <v>76</v>
      </c>
      <c r="AM65" s="706">
        <f t="shared" si="15"/>
        <v>4.1666666666666741</v>
      </c>
      <c r="AN65" s="706">
        <f t="shared" si="16"/>
        <v>9.0909090909090828</v>
      </c>
      <c r="AO65" s="706">
        <f t="shared" si="17"/>
        <v>9.9999999999999858</v>
      </c>
      <c r="AP65" s="706">
        <f t="shared" si="18"/>
        <v>11.111111111111116</v>
      </c>
      <c r="AQ65" s="707">
        <f t="shared" si="19"/>
        <v>17.112293867133005</v>
      </c>
      <c r="AR65" s="708">
        <f t="shared" si="20"/>
        <v>19.234556690935339</v>
      </c>
    </row>
    <row r="66" spans="1:44" ht="11.25" customHeight="1" x14ac:dyDescent="0.2">
      <c r="A66" s="527" t="s">
        <v>133</v>
      </c>
      <c r="B66" s="504" t="s">
        <v>134</v>
      </c>
      <c r="C66" s="525">
        <v>0.79200000000000004</v>
      </c>
      <c r="D66" s="522">
        <v>0.73859999999999992</v>
      </c>
      <c r="E66" s="522">
        <v>0.68599999999999994</v>
      </c>
      <c r="F66" s="522">
        <v>0.63400000000000012</v>
      </c>
      <c r="G66" s="522">
        <v>0.58399999999999996</v>
      </c>
      <c r="H66" s="523"/>
      <c r="I66" s="522">
        <v>0.53600000000000003</v>
      </c>
      <c r="J66" s="520">
        <v>0.504</v>
      </c>
      <c r="K66" s="523"/>
      <c r="L66" s="530">
        <v>0.47199999999999998</v>
      </c>
      <c r="M66" s="531">
        <v>0.44</v>
      </c>
      <c r="N66" s="531">
        <v>0.40800000000000003</v>
      </c>
      <c r="O66" s="531">
        <v>0.38400000000000001</v>
      </c>
      <c r="P66" s="531">
        <v>0.35504000000000002</v>
      </c>
      <c r="Q66" s="531">
        <v>0.31952000000000003</v>
      </c>
      <c r="R66" s="531">
        <v>0.29399999999999998</v>
      </c>
      <c r="S66" s="531">
        <v>0.27360000000000001</v>
      </c>
      <c r="T66" s="531">
        <v>0.25800000000000001</v>
      </c>
      <c r="U66" s="531">
        <v>0.24216000000000004</v>
      </c>
      <c r="V66" s="531">
        <v>0.22544</v>
      </c>
      <c r="W66" s="531">
        <v>0.20432000000000003</v>
      </c>
      <c r="X66" s="525">
        <f t="shared" si="0"/>
        <v>8.3506800000000005</v>
      </c>
      <c r="Y66" s="706">
        <f t="shared" si="1"/>
        <v>7.2298943948009953</v>
      </c>
      <c r="Z66" s="706">
        <f t="shared" si="2"/>
        <v>7.6676384839650114</v>
      </c>
      <c r="AA66" s="706">
        <f t="shared" si="3"/>
        <v>8.2018927444794656</v>
      </c>
      <c r="AB66" s="706">
        <f t="shared" si="4"/>
        <v>8.5616438356164615</v>
      </c>
      <c r="AC66" s="706">
        <f t="shared" si="5"/>
        <v>8.9552238805969964</v>
      </c>
      <c r="AD66" s="706">
        <f t="shared" si="6"/>
        <v>6.3492063492063489</v>
      </c>
      <c r="AE66" s="706">
        <f t="shared" si="7"/>
        <v>6.7796610169491567</v>
      </c>
      <c r="AF66" s="706">
        <f t="shared" si="8"/>
        <v>7.2727272727272751</v>
      </c>
      <c r="AG66" s="706">
        <f t="shared" si="9"/>
        <v>7.8431372549019551</v>
      </c>
      <c r="AH66" s="706">
        <f t="shared" si="10"/>
        <v>6.25</v>
      </c>
      <c r="AI66" s="706">
        <f t="shared" si="11"/>
        <v>8.1568273997296039</v>
      </c>
      <c r="AJ66" s="706">
        <f t="shared" si="12"/>
        <v>11.116675012518783</v>
      </c>
      <c r="AK66" s="706">
        <f t="shared" si="13"/>
        <v>8.6802721088435462</v>
      </c>
      <c r="AL66" s="706">
        <f t="shared" si="14"/>
        <v>7.4561403508771829</v>
      </c>
      <c r="AM66" s="706">
        <f t="shared" si="15"/>
        <v>6.0465116279069697</v>
      </c>
      <c r="AN66" s="706">
        <f t="shared" si="16"/>
        <v>6.5411298315163346</v>
      </c>
      <c r="AO66" s="706">
        <f t="shared" si="17"/>
        <v>7.4166075230660322</v>
      </c>
      <c r="AP66" s="706">
        <f t="shared" si="18"/>
        <v>10.33672670321064</v>
      </c>
      <c r="AQ66" s="707">
        <f t="shared" si="19"/>
        <v>7.8256619883840415</v>
      </c>
      <c r="AR66" s="708">
        <f t="shared" si="20"/>
        <v>1.3611704291944875</v>
      </c>
    </row>
    <row r="67" spans="1:44" ht="11.25" customHeight="1" x14ac:dyDescent="0.2">
      <c r="A67" s="1032" t="s">
        <v>4462</v>
      </c>
      <c r="B67" s="502" t="s">
        <v>3827</v>
      </c>
      <c r="C67" s="1110">
        <v>0.41399999999999998</v>
      </c>
      <c r="D67" s="728">
        <v>0.38800000000000001</v>
      </c>
      <c r="E67" s="728">
        <v>0.35360000000000003</v>
      </c>
      <c r="F67" s="728">
        <v>0.31119999999999998</v>
      </c>
      <c r="G67" s="512">
        <v>0</v>
      </c>
      <c r="H67" s="503"/>
      <c r="I67" s="512">
        <v>0</v>
      </c>
      <c r="J67" s="513">
        <v>0</v>
      </c>
      <c r="K67" s="511"/>
      <c r="L67" s="533">
        <v>0</v>
      </c>
      <c r="M67" s="515">
        <v>0</v>
      </c>
      <c r="N67" s="515">
        <v>0</v>
      </c>
      <c r="O67" s="515">
        <v>0</v>
      </c>
      <c r="P67" s="515">
        <v>0</v>
      </c>
      <c r="Q67" s="515">
        <v>0</v>
      </c>
      <c r="R67" s="515">
        <v>0</v>
      </c>
      <c r="S67" s="515">
        <v>0</v>
      </c>
      <c r="T67" s="515">
        <v>0</v>
      </c>
      <c r="U67" s="515">
        <v>0</v>
      </c>
      <c r="V67" s="515">
        <v>0</v>
      </c>
      <c r="W67" s="515">
        <v>0</v>
      </c>
      <c r="X67" s="525">
        <f t="shared" si="0"/>
        <v>1.4668000000000001</v>
      </c>
      <c r="Y67" s="706">
        <f t="shared" si="1"/>
        <v>6.7010309278350499</v>
      </c>
      <c r="Z67" s="706">
        <f t="shared" si="2"/>
        <v>9.7285067873303035</v>
      </c>
      <c r="AA67" s="706">
        <f t="shared" si="3"/>
        <v>13.624678663239088</v>
      </c>
      <c r="AB67" s="706" t="str">
        <f t="shared" si="4"/>
        <v>n/a</v>
      </c>
      <c r="AC67" s="706" t="str">
        <f t="shared" si="5"/>
        <v>n/a</v>
      </c>
      <c r="AD67" s="706" t="str">
        <f t="shared" si="6"/>
        <v>n/a</v>
      </c>
      <c r="AE67" s="706" t="str">
        <f t="shared" si="7"/>
        <v>n/a</v>
      </c>
      <c r="AF67" s="706" t="str">
        <f t="shared" si="8"/>
        <v>n/a</v>
      </c>
      <c r="AG67" s="706" t="str">
        <f t="shared" si="9"/>
        <v>n/a</v>
      </c>
      <c r="AH67" s="706" t="str">
        <f t="shared" si="10"/>
        <v>n/a</v>
      </c>
      <c r="AI67" s="706" t="str">
        <f t="shared" si="11"/>
        <v>n/a</v>
      </c>
      <c r="AJ67" s="706" t="str">
        <f t="shared" si="12"/>
        <v>n/a</v>
      </c>
      <c r="AK67" s="706" t="str">
        <f t="shared" si="13"/>
        <v>n/a</v>
      </c>
      <c r="AL67" s="706" t="str">
        <f t="shared" si="14"/>
        <v>n/a</v>
      </c>
      <c r="AM67" s="706" t="str">
        <f t="shared" si="15"/>
        <v>n/a</v>
      </c>
      <c r="AN67" s="706" t="str">
        <f t="shared" si="16"/>
        <v>n/a</v>
      </c>
      <c r="AO67" s="706" t="str">
        <f t="shared" si="17"/>
        <v>n/a</v>
      </c>
      <c r="AP67" s="706" t="str">
        <f t="shared" si="18"/>
        <v>n/a</v>
      </c>
      <c r="AQ67" s="707">
        <f t="shared" si="19"/>
        <v>10.018072126134813</v>
      </c>
      <c r="AR67" s="708">
        <f t="shared" si="20"/>
        <v>3.470894777297219</v>
      </c>
    </row>
    <row r="68" spans="1:44" ht="11.25" customHeight="1" x14ac:dyDescent="0.2">
      <c r="A68" s="694" t="s">
        <v>951</v>
      </c>
      <c r="B68" s="535" t="s">
        <v>952</v>
      </c>
      <c r="C68" s="546">
        <v>0.72</v>
      </c>
      <c r="D68" s="522">
        <v>0.62</v>
      </c>
      <c r="E68" s="522">
        <v>0.57999999999999996</v>
      </c>
      <c r="F68" s="528">
        <v>0.52</v>
      </c>
      <c r="G68" s="522">
        <v>0.5</v>
      </c>
      <c r="H68" s="523"/>
      <c r="I68" s="522">
        <v>0.28499999999999998</v>
      </c>
      <c r="J68" s="693">
        <v>0</v>
      </c>
      <c r="K68" s="523"/>
      <c r="L68" s="529">
        <v>0</v>
      </c>
      <c r="M68" s="524">
        <v>0</v>
      </c>
      <c r="N68" s="524">
        <v>2.1</v>
      </c>
      <c r="O68" s="524">
        <v>2.46</v>
      </c>
      <c r="P68" s="531">
        <v>2.57</v>
      </c>
      <c r="Q68" s="531">
        <v>2.2400000000000002</v>
      </c>
      <c r="R68" s="531">
        <v>0.78</v>
      </c>
      <c r="S68" s="524">
        <v>0</v>
      </c>
      <c r="T68" s="524">
        <v>0</v>
      </c>
      <c r="U68" s="524">
        <v>0</v>
      </c>
      <c r="V68" s="524">
        <v>0</v>
      </c>
      <c r="W68" s="524">
        <v>0</v>
      </c>
      <c r="X68" s="525">
        <f t="shared" si="0"/>
        <v>13.375</v>
      </c>
      <c r="Y68" s="706">
        <f t="shared" si="1"/>
        <v>16.129032258064502</v>
      </c>
      <c r="Z68" s="706">
        <f t="shared" si="2"/>
        <v>6.8965517241379448</v>
      </c>
      <c r="AA68" s="706">
        <f t="shared" si="3"/>
        <v>11.538461538461519</v>
      </c>
      <c r="AB68" s="706">
        <f t="shared" si="4"/>
        <v>4.0000000000000036</v>
      </c>
      <c r="AC68" s="706">
        <f t="shared" si="5"/>
        <v>75.438596491228083</v>
      </c>
      <c r="AD68" s="706" t="str">
        <f t="shared" si="6"/>
        <v>n/a</v>
      </c>
      <c r="AE68" s="706" t="str">
        <f t="shared" si="7"/>
        <v>n/a</v>
      </c>
      <c r="AF68" s="706" t="str">
        <f t="shared" si="8"/>
        <v>n/a</v>
      </c>
      <c r="AG68" s="706">
        <f t="shared" si="9"/>
        <v>-100</v>
      </c>
      <c r="AH68" s="706">
        <f t="shared" si="10"/>
        <v>-14.634146341463406</v>
      </c>
      <c r="AI68" s="706">
        <f t="shared" si="11"/>
        <v>-4.2801556420233418</v>
      </c>
      <c r="AJ68" s="706">
        <f t="shared" si="12"/>
        <v>14.732142857142838</v>
      </c>
      <c r="AK68" s="706">
        <f t="shared" si="13"/>
        <v>187.17948717948718</v>
      </c>
      <c r="AL68" s="706" t="str">
        <f t="shared" si="14"/>
        <v>n/a</v>
      </c>
      <c r="AM68" s="706" t="str">
        <f t="shared" si="15"/>
        <v>n/a</v>
      </c>
      <c r="AN68" s="706" t="str">
        <f t="shared" si="16"/>
        <v>n/a</v>
      </c>
      <c r="AO68" s="706" t="str">
        <f t="shared" si="17"/>
        <v>n/a</v>
      </c>
      <c r="AP68" s="706" t="str">
        <f t="shared" si="18"/>
        <v>n/a</v>
      </c>
      <c r="AQ68" s="707">
        <f t="shared" si="19"/>
        <v>19.69999700650353</v>
      </c>
      <c r="AR68" s="708">
        <f t="shared" si="20"/>
        <v>72.84122889876933</v>
      </c>
    </row>
    <row r="69" spans="1:44" ht="11.25" customHeight="1" x14ac:dyDescent="0.2">
      <c r="A69" s="526" t="s">
        <v>135</v>
      </c>
      <c r="B69" s="504" t="s">
        <v>136</v>
      </c>
      <c r="C69" s="525">
        <v>1.28</v>
      </c>
      <c r="D69" s="522">
        <v>1.2</v>
      </c>
      <c r="E69" s="522">
        <v>1.1200000000000001</v>
      </c>
      <c r="F69" s="522">
        <v>0.96</v>
      </c>
      <c r="G69" s="522">
        <v>0.76</v>
      </c>
      <c r="H69" s="523"/>
      <c r="I69" s="528">
        <v>0.7</v>
      </c>
      <c r="J69" s="520">
        <v>0.65500000000000003</v>
      </c>
      <c r="K69" s="523"/>
      <c r="L69" s="530">
        <v>0.6</v>
      </c>
      <c r="M69" s="531">
        <v>0.56000000000000005</v>
      </c>
      <c r="N69" s="531">
        <v>0.52</v>
      </c>
      <c r="O69" s="531">
        <v>0.46</v>
      </c>
      <c r="P69" s="531">
        <v>0.4</v>
      </c>
      <c r="Q69" s="531">
        <v>0.34</v>
      </c>
      <c r="R69" s="531">
        <v>0.3</v>
      </c>
      <c r="S69" s="531">
        <v>0.24</v>
      </c>
      <c r="T69" s="531">
        <v>0.22</v>
      </c>
      <c r="U69" s="531">
        <v>0.19286000000000003</v>
      </c>
      <c r="V69" s="531">
        <v>0.18367</v>
      </c>
      <c r="W69" s="531">
        <v>0.17491999999999999</v>
      </c>
      <c r="X69" s="525">
        <f t="shared" si="0"/>
        <v>10.866450000000002</v>
      </c>
      <c r="Y69" s="706">
        <f t="shared" si="1"/>
        <v>6.6666666666666652</v>
      </c>
      <c r="Z69" s="706">
        <f t="shared" si="2"/>
        <v>7.1428571428571397</v>
      </c>
      <c r="AA69" s="706">
        <f t="shared" si="3"/>
        <v>16.666666666666675</v>
      </c>
      <c r="AB69" s="706">
        <f t="shared" si="4"/>
        <v>26.315789473684205</v>
      </c>
      <c r="AC69" s="706">
        <f t="shared" si="5"/>
        <v>8.5714285714285854</v>
      </c>
      <c r="AD69" s="706">
        <f t="shared" si="6"/>
        <v>6.8702290076335659</v>
      </c>
      <c r="AE69" s="706">
        <f t="shared" si="7"/>
        <v>9.1666666666666785</v>
      </c>
      <c r="AF69" s="706">
        <f t="shared" si="8"/>
        <v>7.1428571428571397</v>
      </c>
      <c r="AG69" s="706">
        <f t="shared" si="9"/>
        <v>7.6923076923077094</v>
      </c>
      <c r="AH69" s="706">
        <f t="shared" si="10"/>
        <v>13.043478260869556</v>
      </c>
      <c r="AI69" s="706">
        <f t="shared" si="11"/>
        <v>14.999999999999991</v>
      </c>
      <c r="AJ69" s="706">
        <f t="shared" si="12"/>
        <v>17.647058823529417</v>
      </c>
      <c r="AK69" s="706">
        <f t="shared" si="13"/>
        <v>13.333333333333353</v>
      </c>
      <c r="AL69" s="706">
        <f t="shared" si="14"/>
        <v>25</v>
      </c>
      <c r="AM69" s="706">
        <f t="shared" si="15"/>
        <v>9.0909090909090828</v>
      </c>
      <c r="AN69" s="706">
        <f t="shared" si="16"/>
        <v>14.07238411282794</v>
      </c>
      <c r="AO69" s="706">
        <f t="shared" si="17"/>
        <v>5.0035389557358423</v>
      </c>
      <c r="AP69" s="706">
        <f t="shared" si="18"/>
        <v>5.0022867596615672</v>
      </c>
      <c r="AQ69" s="707">
        <f t="shared" si="19"/>
        <v>11.857136575979728</v>
      </c>
      <c r="AR69" s="708">
        <f t="shared" si="20"/>
        <v>6.3711940406238483</v>
      </c>
    </row>
    <row r="70" spans="1:44" ht="11.25" customHeight="1" x14ac:dyDescent="0.2">
      <c r="A70" s="527" t="s">
        <v>953</v>
      </c>
      <c r="B70" s="504" t="s">
        <v>4231</v>
      </c>
      <c r="C70" s="525">
        <v>0.93913043478260883</v>
      </c>
      <c r="D70" s="522">
        <v>0.76521739130434785</v>
      </c>
      <c r="E70" s="522">
        <v>0.69565217391304357</v>
      </c>
      <c r="F70" s="522">
        <v>0.6</v>
      </c>
      <c r="G70" s="522">
        <v>0.52173913043478259</v>
      </c>
      <c r="H70" s="523"/>
      <c r="I70" s="528">
        <v>0.41739130434782612</v>
      </c>
      <c r="J70" s="693">
        <v>0.41739130434782612</v>
      </c>
      <c r="K70" s="523"/>
      <c r="L70" s="530">
        <v>0.41739130434782612</v>
      </c>
      <c r="M70" s="524">
        <v>0</v>
      </c>
      <c r="N70" s="524">
        <v>0</v>
      </c>
      <c r="O70" s="524">
        <v>0</v>
      </c>
      <c r="P70" s="524">
        <v>0</v>
      </c>
      <c r="Q70" s="531">
        <v>0.36521739130434783</v>
      </c>
      <c r="R70" s="524">
        <v>0.20869565217391306</v>
      </c>
      <c r="S70" s="524">
        <v>0.20869565217391306</v>
      </c>
      <c r="T70" s="524">
        <v>0.20869565217391306</v>
      </c>
      <c r="U70" s="524">
        <v>0.20869565217391306</v>
      </c>
      <c r="V70" s="524">
        <v>0.20869565217391306</v>
      </c>
      <c r="W70" s="524">
        <v>0.39130434782608697</v>
      </c>
      <c r="X70" s="525">
        <f t="shared" si="0"/>
        <v>6.5739130434782602</v>
      </c>
      <c r="Y70" s="706">
        <f t="shared" si="1"/>
        <v>22.727272727272751</v>
      </c>
      <c r="Z70" s="706">
        <f t="shared" si="2"/>
        <v>9.9999999999999858</v>
      </c>
      <c r="AA70" s="706">
        <f t="shared" si="3"/>
        <v>15.942028985507273</v>
      </c>
      <c r="AB70" s="706">
        <f t="shared" si="4"/>
        <v>14.999999999999991</v>
      </c>
      <c r="AC70" s="706">
        <f t="shared" si="5"/>
        <v>24.999999999999979</v>
      </c>
      <c r="AD70" s="706">
        <f t="shared" si="6"/>
        <v>0</v>
      </c>
      <c r="AE70" s="706">
        <f t="shared" si="7"/>
        <v>0</v>
      </c>
      <c r="AF70" s="706" t="str">
        <f t="shared" si="8"/>
        <v>n/a</v>
      </c>
      <c r="AG70" s="706" t="str">
        <f t="shared" si="9"/>
        <v>n/a</v>
      </c>
      <c r="AH70" s="706" t="str">
        <f t="shared" si="10"/>
        <v>n/a</v>
      </c>
      <c r="AI70" s="706" t="str">
        <f t="shared" si="11"/>
        <v>n/a</v>
      </c>
      <c r="AJ70" s="706">
        <f t="shared" si="12"/>
        <v>-100</v>
      </c>
      <c r="AK70" s="706">
        <f t="shared" si="13"/>
        <v>74.999999999999972</v>
      </c>
      <c r="AL70" s="706">
        <f t="shared" si="14"/>
        <v>0</v>
      </c>
      <c r="AM70" s="706">
        <f t="shared" si="15"/>
        <v>0</v>
      </c>
      <c r="AN70" s="706">
        <f t="shared" si="16"/>
        <v>0</v>
      </c>
      <c r="AO70" s="706">
        <f t="shared" si="17"/>
        <v>0</v>
      </c>
      <c r="AP70" s="706">
        <f t="shared" si="18"/>
        <v>-46.666666666666664</v>
      </c>
      <c r="AQ70" s="707">
        <f t="shared" si="19"/>
        <v>1.214473931865234</v>
      </c>
      <c r="AR70" s="708">
        <f t="shared" si="20"/>
        <v>38.732619660094336</v>
      </c>
    </row>
    <row r="71" spans="1:44" ht="11.25" customHeight="1" x14ac:dyDescent="0.2">
      <c r="A71" s="527" t="s">
        <v>954</v>
      </c>
      <c r="B71" s="504" t="s">
        <v>955</v>
      </c>
      <c r="C71" s="525">
        <v>0.75</v>
      </c>
      <c r="D71" s="522">
        <v>0.71</v>
      </c>
      <c r="E71" s="522">
        <v>0.67</v>
      </c>
      <c r="F71" s="528">
        <v>0.64</v>
      </c>
      <c r="G71" s="522">
        <v>0.16</v>
      </c>
      <c r="H71" s="523"/>
      <c r="I71" s="528">
        <v>0</v>
      </c>
      <c r="J71" s="693">
        <v>0</v>
      </c>
      <c r="K71" s="523"/>
      <c r="L71" s="529">
        <v>0</v>
      </c>
      <c r="M71" s="524">
        <v>0</v>
      </c>
      <c r="N71" s="524">
        <v>0</v>
      </c>
      <c r="O71" s="524">
        <v>0</v>
      </c>
      <c r="P71" s="524">
        <v>0</v>
      </c>
      <c r="Q71" s="524">
        <v>0</v>
      </c>
      <c r="R71" s="524">
        <v>0</v>
      </c>
      <c r="S71" s="524">
        <v>0</v>
      </c>
      <c r="T71" s="524">
        <v>0</v>
      </c>
      <c r="U71" s="524">
        <v>0</v>
      </c>
      <c r="V71" s="524">
        <v>0</v>
      </c>
      <c r="W71" s="524">
        <v>0</v>
      </c>
      <c r="X71" s="525">
        <f t="shared" ref="X71:X134" si="21">SUM(C71:W71)</f>
        <v>2.93</v>
      </c>
      <c r="Y71" s="706">
        <f t="shared" ref="Y71:Y134" si="22">IF(ISERROR((C71/D71-1)*100),"n/a",(C71/D71-1)*100)</f>
        <v>5.6338028169014231</v>
      </c>
      <c r="Z71" s="706">
        <f t="shared" ref="Z71:Z134" si="23">IF(ISERROR((D71/E71-1)*100),"n/a",(D71/E71-1)*100)</f>
        <v>5.9701492537313383</v>
      </c>
      <c r="AA71" s="706">
        <f t="shared" ref="AA71:AA134" si="24">IF(ISERROR((E71/F71-1)*100),"n/a",(E71/F71-1)*100)</f>
        <v>4.6875</v>
      </c>
      <c r="AB71" s="706">
        <f t="shared" ref="AB71:AB134" si="25">IF(ISERROR((F71/G71-1)*100),"n/a",(F71/G71-1)*100)</f>
        <v>300</v>
      </c>
      <c r="AC71" s="706" t="str">
        <f t="shared" ref="AC71:AC134" si="26">IF(ISERROR((G71/I71-1)*100),"n/a",(G71/I71-1)*100)</f>
        <v>n/a</v>
      </c>
      <c r="AD71" s="706" t="str">
        <f t="shared" ref="AD71:AD134" si="27">IF(ISERROR((I71/J71-1)*100),"n/a",(I71/J71-1)*100)</f>
        <v>n/a</v>
      </c>
      <c r="AE71" s="706" t="str">
        <f t="shared" ref="AE71:AE134" si="28">IF(ISERROR((J71/L71-1)*100),"n/a",(J71/L71-1)*100)</f>
        <v>n/a</v>
      </c>
      <c r="AF71" s="706" t="str">
        <f t="shared" ref="AF71:AF134" si="29">IF(ISERROR((L71/M71-1)*100),"n/a",(L71/M71-1)*100)</f>
        <v>n/a</v>
      </c>
      <c r="AG71" s="706" t="str">
        <f t="shared" ref="AG71:AG134" si="30">IF(ISERROR((M71/N71-1)*100),"n/a",(M71/N71-1)*100)</f>
        <v>n/a</v>
      </c>
      <c r="AH71" s="706" t="str">
        <f t="shared" ref="AH71:AH134" si="31">IF(ISERROR((N71/O71-1)*100),"n/a",(N71/O71-1)*100)</f>
        <v>n/a</v>
      </c>
      <c r="AI71" s="706" t="str">
        <f t="shared" ref="AI71:AI134" si="32">IF(ISERROR((O71/P71-1)*100),"n/a",(O71/P71-1)*100)</f>
        <v>n/a</v>
      </c>
      <c r="AJ71" s="706" t="str">
        <f t="shared" ref="AJ71:AJ134" si="33">IF(ISERROR((P71/Q71-1)*100),"n/a",(P71/Q71-1)*100)</f>
        <v>n/a</v>
      </c>
      <c r="AK71" s="706" t="str">
        <f t="shared" ref="AK71:AK134" si="34">IF(ISERROR((Q71/R71-1)*100),"n/a",(Q71/R71-1)*100)</f>
        <v>n/a</v>
      </c>
      <c r="AL71" s="706" t="str">
        <f t="shared" ref="AL71:AL134" si="35">IF(ISERROR((R71/S71-1)*100),"n/a",(R71/S71-1)*100)</f>
        <v>n/a</v>
      </c>
      <c r="AM71" s="706" t="str">
        <f t="shared" ref="AM71:AM134" si="36">IF(ISERROR((S71/T71-1)*100),"n/a",(S71/T71-1)*100)</f>
        <v>n/a</v>
      </c>
      <c r="AN71" s="706" t="str">
        <f t="shared" ref="AN71:AN134" si="37">IF(ISERROR((T71/U71-1)*100),"n/a",(T71/U71-1)*100)</f>
        <v>n/a</v>
      </c>
      <c r="AO71" s="706" t="str">
        <f t="shared" ref="AO71:AO134" si="38">IF(ISERROR((U71/V71-1)*100),"n/a",(U71/V71-1)*100)</f>
        <v>n/a</v>
      </c>
      <c r="AP71" s="706" t="str">
        <f t="shared" ref="AP71:AP134" si="39">IF(ISERROR((V71/W71-1)*100),"n/a",(V71/W71-1)*100)</f>
        <v>n/a</v>
      </c>
      <c r="AQ71" s="707">
        <f t="shared" ref="AQ71:AQ134" si="40">AVERAGE(Y71:AP71)</f>
        <v>79.072863017658193</v>
      </c>
      <c r="AR71" s="708">
        <f t="shared" ref="AR71:AR134" si="41">STDEV(Y71:AP71)</f>
        <v>147.28575899624988</v>
      </c>
    </row>
    <row r="72" spans="1:44" ht="11.25" customHeight="1" x14ac:dyDescent="0.2">
      <c r="A72" s="501" t="s">
        <v>439</v>
      </c>
      <c r="B72" s="502" t="s">
        <v>440</v>
      </c>
      <c r="C72" s="1086">
        <v>0.08</v>
      </c>
      <c r="D72" s="522">
        <v>7.8E-2</v>
      </c>
      <c r="E72" s="522">
        <v>7.2999999999999995E-2</v>
      </c>
      <c r="F72" s="522">
        <v>6.6000000000000003E-2</v>
      </c>
      <c r="G72" s="522">
        <v>5.1999999999999998E-2</v>
      </c>
      <c r="H72" s="523"/>
      <c r="I72" s="522">
        <v>4.8000000000000001E-2</v>
      </c>
      <c r="J72" s="520">
        <v>4.2000000000000003E-2</v>
      </c>
      <c r="K72" s="523"/>
      <c r="L72" s="530">
        <v>3.3000000000000002E-2</v>
      </c>
      <c r="M72" s="531">
        <v>0.03</v>
      </c>
      <c r="N72" s="531">
        <v>2.8750000000000001E-2</v>
      </c>
      <c r="O72" s="531">
        <v>2.5999999999999999E-2</v>
      </c>
      <c r="P72" s="531">
        <v>2.4500000000000001E-2</v>
      </c>
      <c r="Q72" s="524">
        <v>0.02</v>
      </c>
      <c r="R72" s="524">
        <v>0.02</v>
      </c>
      <c r="S72" s="524">
        <v>0.02</v>
      </c>
      <c r="T72" s="531">
        <v>0.02</v>
      </c>
      <c r="U72" s="524">
        <v>1.7999999999999999E-2</v>
      </c>
      <c r="V72" s="531">
        <v>5.0000000000000001E-3</v>
      </c>
      <c r="W72" s="524">
        <v>0</v>
      </c>
      <c r="X72" s="525">
        <f t="shared" si="21"/>
        <v>0.68425000000000014</v>
      </c>
      <c r="Y72" s="706">
        <f t="shared" si="22"/>
        <v>2.5641025641025772</v>
      </c>
      <c r="Z72" s="706">
        <f t="shared" si="23"/>
        <v>6.8493150684931559</v>
      </c>
      <c r="AA72" s="706">
        <f t="shared" si="24"/>
        <v>10.606060606060597</v>
      </c>
      <c r="AB72" s="706">
        <f t="shared" si="25"/>
        <v>26.923076923076938</v>
      </c>
      <c r="AC72" s="706">
        <f t="shared" si="26"/>
        <v>8.333333333333325</v>
      </c>
      <c r="AD72" s="706">
        <f t="shared" si="27"/>
        <v>14.285714285714279</v>
      </c>
      <c r="AE72" s="706">
        <f t="shared" si="28"/>
        <v>27.27272727272727</v>
      </c>
      <c r="AF72" s="706">
        <f t="shared" si="29"/>
        <v>10.000000000000009</v>
      </c>
      <c r="AG72" s="706">
        <f t="shared" si="30"/>
        <v>4.3478260869565188</v>
      </c>
      <c r="AH72" s="706">
        <f t="shared" si="31"/>
        <v>10.576923076923084</v>
      </c>
      <c r="AI72" s="706">
        <f t="shared" si="32"/>
        <v>6.1224489795918213</v>
      </c>
      <c r="AJ72" s="706">
        <f t="shared" si="33"/>
        <v>22.500000000000007</v>
      </c>
      <c r="AK72" s="706">
        <f t="shared" si="34"/>
        <v>0</v>
      </c>
      <c r="AL72" s="706">
        <f t="shared" si="35"/>
        <v>0</v>
      </c>
      <c r="AM72" s="706">
        <f t="shared" si="36"/>
        <v>0</v>
      </c>
      <c r="AN72" s="706">
        <f t="shared" si="37"/>
        <v>11.111111111111116</v>
      </c>
      <c r="AO72" s="706">
        <f t="shared" si="38"/>
        <v>259.99999999999994</v>
      </c>
      <c r="AP72" s="706" t="str">
        <f t="shared" si="39"/>
        <v>n/a</v>
      </c>
      <c r="AQ72" s="707">
        <f t="shared" si="40"/>
        <v>24.793684665181804</v>
      </c>
      <c r="AR72" s="708">
        <f t="shared" si="41"/>
        <v>61.214666614112396</v>
      </c>
    </row>
    <row r="73" spans="1:44" ht="11.25" customHeight="1" x14ac:dyDescent="0.2">
      <c r="A73" s="547" t="s">
        <v>441</v>
      </c>
      <c r="B73" s="535" t="s">
        <v>442</v>
      </c>
      <c r="C73" s="546">
        <v>0.97815533980582525</v>
      </c>
      <c r="D73" s="541">
        <v>0.94966537845225751</v>
      </c>
      <c r="E73" s="541">
        <v>0.92873420458766964</v>
      </c>
      <c r="F73" s="541">
        <v>0.91052372998791142</v>
      </c>
      <c r="G73" s="541">
        <v>0.90599376118200137</v>
      </c>
      <c r="H73" s="542"/>
      <c r="I73" s="541">
        <v>0.87516698384074509</v>
      </c>
      <c r="J73" s="537">
        <v>0.85179030693092939</v>
      </c>
      <c r="K73" s="542"/>
      <c r="L73" s="538">
        <v>0.8028978839553419</v>
      </c>
      <c r="M73" s="544">
        <v>0.77951250869450672</v>
      </c>
      <c r="N73" s="544">
        <v>0.76597288580794443</v>
      </c>
      <c r="O73" s="544">
        <v>0.72652548540271633</v>
      </c>
      <c r="P73" s="544">
        <v>0.70535936510447672</v>
      </c>
      <c r="Q73" s="544">
        <v>0.67066956026327273</v>
      </c>
      <c r="R73" s="544">
        <v>0.63032961261655251</v>
      </c>
      <c r="S73" s="544">
        <v>0.57469682428748203</v>
      </c>
      <c r="T73" s="544">
        <v>0.51981313810752117</v>
      </c>
      <c r="U73" s="544">
        <v>0.45468906616579863</v>
      </c>
      <c r="V73" s="544">
        <v>0.39905627783672842</v>
      </c>
      <c r="W73" s="544">
        <v>0.3525641295611523</v>
      </c>
      <c r="X73" s="525">
        <f t="shared" si="21"/>
        <v>13.78211644259083</v>
      </c>
      <c r="Y73" s="706">
        <f t="shared" si="22"/>
        <v>3.0000000000000027</v>
      </c>
      <c r="Z73" s="706">
        <f t="shared" si="23"/>
        <v>2.2537313432835937</v>
      </c>
      <c r="AA73" s="706">
        <f t="shared" si="24"/>
        <v>2.0000000000000018</v>
      </c>
      <c r="AB73" s="706">
        <f t="shared" si="25"/>
        <v>0.50000000000001155</v>
      </c>
      <c r="AC73" s="706">
        <f t="shared" si="26"/>
        <v>3.5223880597015089</v>
      </c>
      <c r="AD73" s="706">
        <f t="shared" si="27"/>
        <v>2.7444168734490404</v>
      </c>
      <c r="AE73" s="706">
        <f t="shared" si="28"/>
        <v>6.0894945612170792</v>
      </c>
      <c r="AF73" s="706">
        <f t="shared" si="29"/>
        <v>3.0000000000000027</v>
      </c>
      <c r="AG73" s="706">
        <f t="shared" si="30"/>
        <v>1.767637358635854</v>
      </c>
      <c r="AH73" s="706">
        <f t="shared" si="31"/>
        <v>5.4295962354799165</v>
      </c>
      <c r="AI73" s="706">
        <f t="shared" si="32"/>
        <v>3.0007569680604584</v>
      </c>
      <c r="AJ73" s="706">
        <f t="shared" si="33"/>
        <v>5.1724137931034919</v>
      </c>
      <c r="AK73" s="706">
        <f t="shared" si="34"/>
        <v>6.3998179427531054</v>
      </c>
      <c r="AL73" s="706">
        <f t="shared" si="35"/>
        <v>9.6803716286486985</v>
      </c>
      <c r="AM73" s="706">
        <f t="shared" si="36"/>
        <v>10.558349175200799</v>
      </c>
      <c r="AN73" s="706">
        <f t="shared" si="37"/>
        <v>14.322770611329272</v>
      </c>
      <c r="AO73" s="706">
        <f t="shared" si="38"/>
        <v>13.941088367448785</v>
      </c>
      <c r="AP73" s="706">
        <f t="shared" si="39"/>
        <v>13.186862864763471</v>
      </c>
      <c r="AQ73" s="707">
        <f t="shared" si="40"/>
        <v>5.9205386546152834</v>
      </c>
      <c r="AR73" s="708">
        <f t="shared" si="41"/>
        <v>4.4806696465502371</v>
      </c>
    </row>
    <row r="74" spans="1:44" ht="11.25" customHeight="1" x14ac:dyDescent="0.2">
      <c r="A74" s="526" t="s">
        <v>444</v>
      </c>
      <c r="B74" s="504" t="s">
        <v>445</v>
      </c>
      <c r="C74" s="525">
        <v>0.92690000000000006</v>
      </c>
      <c r="D74" s="522">
        <v>0.89969999999999994</v>
      </c>
      <c r="E74" s="522">
        <v>0.87319999999999998</v>
      </c>
      <c r="F74" s="522">
        <v>0.84789999999999999</v>
      </c>
      <c r="G74" s="522">
        <v>0.82269999999999999</v>
      </c>
      <c r="H74" s="523"/>
      <c r="I74" s="522">
        <v>0.79610000000000003</v>
      </c>
      <c r="J74" s="520">
        <v>0.76239999999999997</v>
      </c>
      <c r="K74" s="523"/>
      <c r="L74" s="530">
        <v>0.75290000000000001</v>
      </c>
      <c r="M74" s="531">
        <v>0.72250000000000003</v>
      </c>
      <c r="N74" s="531">
        <v>0.70720000000000005</v>
      </c>
      <c r="O74" s="531">
        <v>0.66400000000000003</v>
      </c>
      <c r="P74" s="531">
        <v>0.61339999999999995</v>
      </c>
      <c r="Q74" s="531">
        <v>0.58050000000000002</v>
      </c>
      <c r="R74" s="531">
        <v>0.55330000000000001</v>
      </c>
      <c r="S74" s="531">
        <v>0.53268000000000004</v>
      </c>
      <c r="T74" s="531">
        <v>0.51556000000000002</v>
      </c>
      <c r="U74" s="531">
        <v>0.49334</v>
      </c>
      <c r="V74" s="531">
        <v>0.48665999999999998</v>
      </c>
      <c r="W74" s="531">
        <v>0.47109999999999996</v>
      </c>
      <c r="X74" s="525">
        <f t="shared" si="21"/>
        <v>13.022040000000004</v>
      </c>
      <c r="Y74" s="706">
        <f t="shared" si="22"/>
        <v>3.023229965544072</v>
      </c>
      <c r="Z74" s="706">
        <f t="shared" si="23"/>
        <v>3.0348144754924311</v>
      </c>
      <c r="AA74" s="706">
        <f t="shared" si="24"/>
        <v>2.9838424342493175</v>
      </c>
      <c r="AB74" s="706">
        <f t="shared" si="25"/>
        <v>3.0630849641424485</v>
      </c>
      <c r="AC74" s="706">
        <f t="shared" si="26"/>
        <v>3.3412887828162319</v>
      </c>
      <c r="AD74" s="706">
        <f t="shared" si="27"/>
        <v>4.4202518363064103</v>
      </c>
      <c r="AE74" s="706">
        <f t="shared" si="28"/>
        <v>1.2617877540177957</v>
      </c>
      <c r="AF74" s="706">
        <f t="shared" si="29"/>
        <v>4.2076124567474116</v>
      </c>
      <c r="AG74" s="706">
        <f t="shared" si="30"/>
        <v>2.1634615384615419</v>
      </c>
      <c r="AH74" s="706">
        <f t="shared" si="31"/>
        <v>6.5060240963855431</v>
      </c>
      <c r="AI74" s="706">
        <f t="shared" si="32"/>
        <v>8.2491033583306219</v>
      </c>
      <c r="AJ74" s="706">
        <f t="shared" si="33"/>
        <v>5.6675279931093669</v>
      </c>
      <c r="AK74" s="706">
        <f t="shared" si="34"/>
        <v>4.9159587926983495</v>
      </c>
      <c r="AL74" s="706">
        <f t="shared" si="35"/>
        <v>3.8709919651573221</v>
      </c>
      <c r="AM74" s="706">
        <f t="shared" si="36"/>
        <v>3.3206610287842331</v>
      </c>
      <c r="AN74" s="706">
        <f t="shared" si="37"/>
        <v>4.5039931892812302</v>
      </c>
      <c r="AO74" s="706">
        <f t="shared" si="38"/>
        <v>1.3726215427608546</v>
      </c>
      <c r="AP74" s="706">
        <f t="shared" si="39"/>
        <v>3.3029080874549033</v>
      </c>
      <c r="AQ74" s="707">
        <f t="shared" si="40"/>
        <v>3.8449535700966724</v>
      </c>
      <c r="AR74" s="708">
        <f t="shared" si="41"/>
        <v>1.731431048203385</v>
      </c>
    </row>
    <row r="75" spans="1:44" ht="11.25" customHeight="1" x14ac:dyDescent="0.2">
      <c r="A75" s="526" t="s">
        <v>956</v>
      </c>
      <c r="B75" s="504" t="s">
        <v>957</v>
      </c>
      <c r="C75" s="525">
        <v>1.56</v>
      </c>
      <c r="D75" s="522">
        <v>1.52</v>
      </c>
      <c r="E75" s="522">
        <v>1.48</v>
      </c>
      <c r="F75" s="522">
        <v>1.44</v>
      </c>
      <c r="G75" s="522">
        <v>1.4</v>
      </c>
      <c r="H75" s="523"/>
      <c r="I75" s="522">
        <v>1.36</v>
      </c>
      <c r="J75" s="520">
        <v>1.32</v>
      </c>
      <c r="K75" s="523"/>
      <c r="L75" s="529">
        <v>1.28</v>
      </c>
      <c r="M75" s="524">
        <v>1.28</v>
      </c>
      <c r="N75" s="531">
        <v>1.28</v>
      </c>
      <c r="O75" s="531">
        <v>1.24</v>
      </c>
      <c r="P75" s="531">
        <v>1.2</v>
      </c>
      <c r="Q75" s="531">
        <v>1.1200000000000001</v>
      </c>
      <c r="R75" s="531">
        <v>1</v>
      </c>
      <c r="S75" s="531">
        <v>0.72</v>
      </c>
      <c r="T75" s="531">
        <v>0.57999999999999996</v>
      </c>
      <c r="U75" s="531">
        <v>0.52</v>
      </c>
      <c r="V75" s="531">
        <v>0.46</v>
      </c>
      <c r="W75" s="531">
        <v>0.4</v>
      </c>
      <c r="X75" s="525">
        <f t="shared" si="21"/>
        <v>21.159999999999997</v>
      </c>
      <c r="Y75" s="706">
        <f t="shared" si="22"/>
        <v>2.6315789473684292</v>
      </c>
      <c r="Z75" s="706">
        <f t="shared" si="23"/>
        <v>2.7027027027026973</v>
      </c>
      <c r="AA75" s="706">
        <f t="shared" si="24"/>
        <v>2.7777777777777901</v>
      </c>
      <c r="AB75" s="706">
        <f t="shared" si="25"/>
        <v>2.8571428571428692</v>
      </c>
      <c r="AC75" s="706">
        <f t="shared" si="26"/>
        <v>2.9411764705882248</v>
      </c>
      <c r="AD75" s="706">
        <f t="shared" si="27"/>
        <v>3.0303030303030276</v>
      </c>
      <c r="AE75" s="706">
        <f t="shared" si="28"/>
        <v>3.125</v>
      </c>
      <c r="AF75" s="706">
        <f t="shared" si="29"/>
        <v>0</v>
      </c>
      <c r="AG75" s="706">
        <f t="shared" si="30"/>
        <v>0</v>
      </c>
      <c r="AH75" s="706">
        <f t="shared" si="31"/>
        <v>3.2258064516129004</v>
      </c>
      <c r="AI75" s="706">
        <f t="shared" si="32"/>
        <v>3.3333333333333437</v>
      </c>
      <c r="AJ75" s="706">
        <f t="shared" si="33"/>
        <v>7.1428571428571397</v>
      </c>
      <c r="AK75" s="706">
        <f t="shared" si="34"/>
        <v>12.000000000000011</v>
      </c>
      <c r="AL75" s="706">
        <f t="shared" si="35"/>
        <v>38.888888888888886</v>
      </c>
      <c r="AM75" s="706">
        <f t="shared" si="36"/>
        <v>24.137931034482762</v>
      </c>
      <c r="AN75" s="706">
        <f t="shared" si="37"/>
        <v>11.538461538461519</v>
      </c>
      <c r="AO75" s="706">
        <f t="shared" si="38"/>
        <v>13.043478260869556</v>
      </c>
      <c r="AP75" s="706">
        <f t="shared" si="39"/>
        <v>14.999999999999991</v>
      </c>
      <c r="AQ75" s="707">
        <f t="shared" si="40"/>
        <v>8.2431354686882869</v>
      </c>
      <c r="AR75" s="708">
        <f t="shared" si="41"/>
        <v>9.9244560746791137</v>
      </c>
    </row>
    <row r="76" spans="1:44" ht="11.25" customHeight="1" x14ac:dyDescent="0.2">
      <c r="A76" s="527" t="s">
        <v>958</v>
      </c>
      <c r="B76" s="504" t="s">
        <v>959</v>
      </c>
      <c r="C76" s="525">
        <v>0.86580000000000001</v>
      </c>
      <c r="D76" s="528">
        <v>0.76329999999999998</v>
      </c>
      <c r="E76" s="522">
        <v>0.73880000000000001</v>
      </c>
      <c r="F76" s="528">
        <v>0.66539999999999999</v>
      </c>
      <c r="G76" s="522">
        <v>0.60909999999999997</v>
      </c>
      <c r="H76" s="523"/>
      <c r="I76" s="522">
        <v>0.41589999999999999</v>
      </c>
      <c r="J76" s="520">
        <v>0.33029999999999998</v>
      </c>
      <c r="K76" s="523"/>
      <c r="L76" s="530">
        <v>0.25690000000000002</v>
      </c>
      <c r="M76" s="524">
        <v>0.14680000000000001</v>
      </c>
      <c r="N76" s="524">
        <v>0.44030000000000002</v>
      </c>
      <c r="O76" s="524">
        <v>0.53820000000000001</v>
      </c>
      <c r="P76" s="531">
        <v>0.53820000000000001</v>
      </c>
      <c r="Q76" s="531">
        <v>0.49099999999999999</v>
      </c>
      <c r="R76" s="524">
        <v>0.44369999999999998</v>
      </c>
      <c r="S76" s="524">
        <v>0.44369999999999998</v>
      </c>
      <c r="T76" s="524">
        <v>0.44369999999999998</v>
      </c>
      <c r="U76" s="531">
        <v>0.44369999999999998</v>
      </c>
      <c r="V76" s="531">
        <v>0.43759999999999999</v>
      </c>
      <c r="W76" s="524">
        <v>0.4194</v>
      </c>
      <c r="X76" s="525">
        <f t="shared" si="21"/>
        <v>9.4317999999999973</v>
      </c>
      <c r="Y76" s="706">
        <f t="shared" si="22"/>
        <v>13.428533997117786</v>
      </c>
      <c r="Z76" s="706">
        <f t="shared" si="23"/>
        <v>3.3161884136437392</v>
      </c>
      <c r="AA76" s="706">
        <f t="shared" si="24"/>
        <v>11.030958821761349</v>
      </c>
      <c r="AB76" s="706">
        <f t="shared" si="25"/>
        <v>9.2431456246921719</v>
      </c>
      <c r="AC76" s="706">
        <f t="shared" si="26"/>
        <v>46.453474392882896</v>
      </c>
      <c r="AD76" s="706">
        <f t="shared" si="27"/>
        <v>25.915834090221026</v>
      </c>
      <c r="AE76" s="706">
        <f t="shared" si="28"/>
        <v>28.571428571428559</v>
      </c>
      <c r="AF76" s="706">
        <f t="shared" si="29"/>
        <v>75</v>
      </c>
      <c r="AG76" s="706">
        <f t="shared" si="30"/>
        <v>-66.659096070860784</v>
      </c>
      <c r="AH76" s="706">
        <f t="shared" si="31"/>
        <v>-18.190263842437748</v>
      </c>
      <c r="AI76" s="706">
        <f t="shared" si="32"/>
        <v>0</v>
      </c>
      <c r="AJ76" s="706">
        <f t="shared" si="33"/>
        <v>9.6130346232179207</v>
      </c>
      <c r="AK76" s="706">
        <f t="shared" si="34"/>
        <v>10.660356096461566</v>
      </c>
      <c r="AL76" s="706">
        <f t="shared" si="35"/>
        <v>0</v>
      </c>
      <c r="AM76" s="706">
        <f t="shared" si="36"/>
        <v>0</v>
      </c>
      <c r="AN76" s="706">
        <f t="shared" si="37"/>
        <v>0</v>
      </c>
      <c r="AO76" s="706">
        <f t="shared" si="38"/>
        <v>1.3939670932358261</v>
      </c>
      <c r="AP76" s="706">
        <f t="shared" si="39"/>
        <v>4.3395326657129196</v>
      </c>
      <c r="AQ76" s="707">
        <f t="shared" si="40"/>
        <v>8.5620608042820656</v>
      </c>
      <c r="AR76" s="708">
        <f t="shared" si="41"/>
        <v>28.024056748970285</v>
      </c>
    </row>
    <row r="77" spans="1:44" ht="11.25" customHeight="1" x14ac:dyDescent="0.2">
      <c r="A77" s="547" t="s">
        <v>963</v>
      </c>
      <c r="B77" s="535" t="s">
        <v>964</v>
      </c>
      <c r="C77" s="546">
        <v>0.5</v>
      </c>
      <c r="D77" s="522">
        <v>0.45</v>
      </c>
      <c r="E77" s="522">
        <v>0.41</v>
      </c>
      <c r="F77" s="522">
        <v>0.37</v>
      </c>
      <c r="G77" s="522">
        <v>0.33</v>
      </c>
      <c r="H77" s="523"/>
      <c r="I77" s="522">
        <v>0.23</v>
      </c>
      <c r="J77" s="693">
        <v>0.04</v>
      </c>
      <c r="K77" s="523"/>
      <c r="L77" s="529">
        <v>0.04</v>
      </c>
      <c r="M77" s="524">
        <v>0.47</v>
      </c>
      <c r="N77" s="531">
        <v>1.27</v>
      </c>
      <c r="O77" s="531">
        <v>1.22</v>
      </c>
      <c r="P77" s="531">
        <v>1.1399999999999999</v>
      </c>
      <c r="Q77" s="531">
        <v>1.06</v>
      </c>
      <c r="R77" s="531">
        <v>0.97667000000000004</v>
      </c>
      <c r="S77" s="531">
        <v>0.88668000000000002</v>
      </c>
      <c r="T77" s="531">
        <v>0.80789</v>
      </c>
      <c r="U77" s="531">
        <v>0.73939999999999995</v>
      </c>
      <c r="V77" s="531">
        <v>0.67108000000000001</v>
      </c>
      <c r="W77" s="524">
        <v>0.63912000000000002</v>
      </c>
      <c r="X77" s="525">
        <f t="shared" si="21"/>
        <v>12.25084</v>
      </c>
      <c r="Y77" s="706">
        <f t="shared" si="22"/>
        <v>11.111111111111116</v>
      </c>
      <c r="Z77" s="706">
        <f t="shared" si="23"/>
        <v>9.7560975609756184</v>
      </c>
      <c r="AA77" s="706">
        <f t="shared" si="24"/>
        <v>10.810810810810811</v>
      </c>
      <c r="AB77" s="706">
        <f t="shared" si="25"/>
        <v>12.12121212121211</v>
      </c>
      <c r="AC77" s="706">
        <f t="shared" si="26"/>
        <v>43.478260869565212</v>
      </c>
      <c r="AD77" s="706">
        <f t="shared" si="27"/>
        <v>475</v>
      </c>
      <c r="AE77" s="706">
        <f t="shared" si="28"/>
        <v>0</v>
      </c>
      <c r="AF77" s="706">
        <f t="shared" si="29"/>
        <v>-91.489361702127653</v>
      </c>
      <c r="AG77" s="706">
        <f t="shared" si="30"/>
        <v>-62.99212598425197</v>
      </c>
      <c r="AH77" s="706">
        <f t="shared" si="31"/>
        <v>4.0983606557376984</v>
      </c>
      <c r="AI77" s="706">
        <f t="shared" si="32"/>
        <v>7.0175438596491224</v>
      </c>
      <c r="AJ77" s="706">
        <f t="shared" si="33"/>
        <v>7.5471698113207308</v>
      </c>
      <c r="AK77" s="706">
        <f t="shared" si="34"/>
        <v>8.532052791628697</v>
      </c>
      <c r="AL77" s="706">
        <f t="shared" si="35"/>
        <v>10.149095502323281</v>
      </c>
      <c r="AM77" s="706">
        <f t="shared" si="36"/>
        <v>9.7525653244872501</v>
      </c>
      <c r="AN77" s="706">
        <f t="shared" si="37"/>
        <v>9.2629158777387097</v>
      </c>
      <c r="AO77" s="706">
        <f t="shared" si="38"/>
        <v>10.180604398879399</v>
      </c>
      <c r="AP77" s="706">
        <f t="shared" si="39"/>
        <v>5.0006258605582721</v>
      </c>
      <c r="AQ77" s="707">
        <f t="shared" si="40"/>
        <v>26.62982993720102</v>
      </c>
      <c r="AR77" s="708">
        <f t="shared" si="41"/>
        <v>115.85483114959341</v>
      </c>
    </row>
    <row r="78" spans="1:44" ht="11.25" customHeight="1" x14ac:dyDescent="0.2">
      <c r="A78" s="527" t="s">
        <v>447</v>
      </c>
      <c r="B78" s="504" t="s">
        <v>448</v>
      </c>
      <c r="C78" s="525">
        <v>2.1500000000000004</v>
      </c>
      <c r="D78" s="522">
        <v>2.0299999999999998</v>
      </c>
      <c r="E78" s="522">
        <v>1.37</v>
      </c>
      <c r="F78" s="522">
        <v>1.06</v>
      </c>
      <c r="G78" s="522">
        <v>0.96</v>
      </c>
      <c r="H78" s="523"/>
      <c r="I78" s="522">
        <v>0.81</v>
      </c>
      <c r="J78" s="520">
        <v>0.7</v>
      </c>
      <c r="K78" s="523"/>
      <c r="L78" s="530">
        <v>0.63</v>
      </c>
      <c r="M78" s="531">
        <v>0.59</v>
      </c>
      <c r="N78" s="531">
        <v>0.54</v>
      </c>
      <c r="O78" s="531">
        <v>0.46</v>
      </c>
      <c r="P78" s="531">
        <v>0.38</v>
      </c>
      <c r="Q78" s="531">
        <v>0.31</v>
      </c>
      <c r="R78" s="531">
        <v>0.21</v>
      </c>
      <c r="S78" s="524">
        <v>0</v>
      </c>
      <c r="T78" s="524">
        <v>0</v>
      </c>
      <c r="U78" s="524">
        <v>0</v>
      </c>
      <c r="V78" s="524">
        <v>0</v>
      </c>
      <c r="W78" s="524">
        <v>0</v>
      </c>
      <c r="X78" s="525">
        <f t="shared" si="21"/>
        <v>12.200000000000003</v>
      </c>
      <c r="Y78" s="706">
        <f t="shared" si="22"/>
        <v>5.9113300492611209</v>
      </c>
      <c r="Z78" s="706">
        <f t="shared" si="23"/>
        <v>48.17518248175179</v>
      </c>
      <c r="AA78" s="706">
        <f t="shared" si="24"/>
        <v>29.24528301886793</v>
      </c>
      <c r="AB78" s="706">
        <f t="shared" si="25"/>
        <v>10.416666666666675</v>
      </c>
      <c r="AC78" s="706">
        <f t="shared" si="26"/>
        <v>18.518518518518512</v>
      </c>
      <c r="AD78" s="706">
        <f t="shared" si="27"/>
        <v>15.714285714285726</v>
      </c>
      <c r="AE78" s="706">
        <f t="shared" si="28"/>
        <v>11.111111111111093</v>
      </c>
      <c r="AF78" s="706">
        <f t="shared" si="29"/>
        <v>6.7796610169491567</v>
      </c>
      <c r="AG78" s="706">
        <f t="shared" si="30"/>
        <v>9.259259259259256</v>
      </c>
      <c r="AH78" s="706">
        <f t="shared" si="31"/>
        <v>17.391304347826097</v>
      </c>
      <c r="AI78" s="706">
        <f t="shared" si="32"/>
        <v>21.052631578947366</v>
      </c>
      <c r="AJ78" s="706">
        <f t="shared" si="33"/>
        <v>22.580645161290324</v>
      </c>
      <c r="AK78" s="706">
        <f t="shared" si="34"/>
        <v>47.619047619047628</v>
      </c>
      <c r="AL78" s="706" t="str">
        <f t="shared" si="35"/>
        <v>n/a</v>
      </c>
      <c r="AM78" s="706" t="str">
        <f t="shared" si="36"/>
        <v>n/a</v>
      </c>
      <c r="AN78" s="706" t="str">
        <f t="shared" si="37"/>
        <v>n/a</v>
      </c>
      <c r="AO78" s="706" t="str">
        <f t="shared" si="38"/>
        <v>n/a</v>
      </c>
      <c r="AP78" s="706" t="str">
        <f t="shared" si="39"/>
        <v>n/a</v>
      </c>
      <c r="AQ78" s="707">
        <f t="shared" si="40"/>
        <v>20.29037896490636</v>
      </c>
      <c r="AR78" s="708">
        <f t="shared" si="41"/>
        <v>13.951257730153316</v>
      </c>
    </row>
    <row r="79" spans="1:44" ht="11.25" customHeight="1" x14ac:dyDescent="0.2">
      <c r="A79" s="526" t="s">
        <v>965</v>
      </c>
      <c r="B79" s="504" t="s">
        <v>966</v>
      </c>
      <c r="C79" s="525">
        <v>0.56999999999999995</v>
      </c>
      <c r="D79" s="522">
        <v>0.52</v>
      </c>
      <c r="E79" s="522">
        <v>0.48</v>
      </c>
      <c r="F79" s="522">
        <v>0.44</v>
      </c>
      <c r="G79" s="522">
        <v>0.4</v>
      </c>
      <c r="H79" s="523"/>
      <c r="I79" s="522">
        <v>0.36</v>
      </c>
      <c r="J79" s="693">
        <v>0.18</v>
      </c>
      <c r="K79" s="523"/>
      <c r="L79" s="529">
        <v>0.18</v>
      </c>
      <c r="M79" s="524">
        <v>0.18</v>
      </c>
      <c r="N79" s="531">
        <v>0.18</v>
      </c>
      <c r="O79" s="531">
        <v>0.16</v>
      </c>
      <c r="P79" s="531">
        <v>0.14000000000000001</v>
      </c>
      <c r="Q79" s="531">
        <v>0.12</v>
      </c>
      <c r="R79" s="531">
        <v>0.06</v>
      </c>
      <c r="S79" s="524">
        <v>0</v>
      </c>
      <c r="T79" s="524">
        <v>0</v>
      </c>
      <c r="U79" s="524">
        <v>0</v>
      </c>
      <c r="V79" s="524">
        <v>0</v>
      </c>
      <c r="W79" s="524">
        <v>0</v>
      </c>
      <c r="X79" s="525">
        <f t="shared" si="21"/>
        <v>3.9700000000000006</v>
      </c>
      <c r="Y79" s="706">
        <f t="shared" si="22"/>
        <v>9.6153846153846025</v>
      </c>
      <c r="Z79" s="706">
        <f t="shared" si="23"/>
        <v>8.3333333333333481</v>
      </c>
      <c r="AA79" s="706">
        <f t="shared" si="24"/>
        <v>9.0909090909090828</v>
      </c>
      <c r="AB79" s="706">
        <f t="shared" si="25"/>
        <v>9.9999999999999858</v>
      </c>
      <c r="AC79" s="706">
        <f t="shared" si="26"/>
        <v>11.111111111111116</v>
      </c>
      <c r="AD79" s="706">
        <f t="shared" si="27"/>
        <v>100</v>
      </c>
      <c r="AE79" s="706">
        <f t="shared" si="28"/>
        <v>0</v>
      </c>
      <c r="AF79" s="706">
        <f t="shared" si="29"/>
        <v>0</v>
      </c>
      <c r="AG79" s="706">
        <f t="shared" si="30"/>
        <v>0</v>
      </c>
      <c r="AH79" s="706">
        <f t="shared" si="31"/>
        <v>12.5</v>
      </c>
      <c r="AI79" s="706">
        <f t="shared" si="32"/>
        <v>14.285714285714279</v>
      </c>
      <c r="AJ79" s="706">
        <f t="shared" si="33"/>
        <v>16.666666666666675</v>
      </c>
      <c r="AK79" s="706">
        <f t="shared" si="34"/>
        <v>100</v>
      </c>
      <c r="AL79" s="706" t="str">
        <f t="shared" si="35"/>
        <v>n/a</v>
      </c>
      <c r="AM79" s="706" t="str">
        <f t="shared" si="36"/>
        <v>n/a</v>
      </c>
      <c r="AN79" s="706" t="str">
        <f t="shared" si="37"/>
        <v>n/a</v>
      </c>
      <c r="AO79" s="706" t="str">
        <f t="shared" si="38"/>
        <v>n/a</v>
      </c>
      <c r="AP79" s="706" t="str">
        <f t="shared" si="39"/>
        <v>n/a</v>
      </c>
      <c r="AQ79" s="707">
        <f t="shared" si="40"/>
        <v>22.431009161778391</v>
      </c>
      <c r="AR79" s="708">
        <f t="shared" si="41"/>
        <v>34.839104774896349</v>
      </c>
    </row>
    <row r="80" spans="1:44" ht="11.25" customHeight="1" x14ac:dyDescent="0.2">
      <c r="A80" s="526" t="s">
        <v>139</v>
      </c>
      <c r="B80" s="504" t="s">
        <v>140</v>
      </c>
      <c r="C80" s="525">
        <v>1.96</v>
      </c>
      <c r="D80" s="522">
        <v>1.92</v>
      </c>
      <c r="E80" s="522">
        <v>1.88</v>
      </c>
      <c r="F80" s="522">
        <v>1.84</v>
      </c>
      <c r="G80" s="522">
        <v>1.8</v>
      </c>
      <c r="H80" s="523"/>
      <c r="I80" s="522">
        <v>1.76</v>
      </c>
      <c r="J80" s="520">
        <v>1.72</v>
      </c>
      <c r="K80" s="523"/>
      <c r="L80" s="530">
        <v>1.68</v>
      </c>
      <c r="M80" s="531">
        <v>1.64</v>
      </c>
      <c r="N80" s="531">
        <v>1.6</v>
      </c>
      <c r="O80" s="531">
        <v>1.42</v>
      </c>
      <c r="P80" s="531">
        <v>1.33</v>
      </c>
      <c r="Q80" s="531">
        <v>1.29</v>
      </c>
      <c r="R80" s="531">
        <v>1.25</v>
      </c>
      <c r="S80" s="531">
        <v>1.1174999999999999</v>
      </c>
      <c r="T80" s="531">
        <v>1.0625</v>
      </c>
      <c r="U80" s="531">
        <v>1.0225</v>
      </c>
      <c r="V80" s="531">
        <v>1.0049999999999999</v>
      </c>
      <c r="W80" s="531">
        <v>0.96499999999999997</v>
      </c>
      <c r="X80" s="525">
        <f t="shared" si="21"/>
        <v>28.262499999999996</v>
      </c>
      <c r="Y80" s="706">
        <f t="shared" si="22"/>
        <v>2.0833333333333259</v>
      </c>
      <c r="Z80" s="706">
        <f t="shared" si="23"/>
        <v>2.1276595744680771</v>
      </c>
      <c r="AA80" s="706">
        <f t="shared" si="24"/>
        <v>2.1739130434782483</v>
      </c>
      <c r="AB80" s="706">
        <f t="shared" si="25"/>
        <v>2.2222222222222143</v>
      </c>
      <c r="AC80" s="706">
        <f t="shared" si="26"/>
        <v>2.2727272727272707</v>
      </c>
      <c r="AD80" s="706">
        <f t="shared" si="27"/>
        <v>2.3255813953488413</v>
      </c>
      <c r="AE80" s="706">
        <f t="shared" si="28"/>
        <v>2.3809523809523725</v>
      </c>
      <c r="AF80" s="706">
        <f t="shared" si="29"/>
        <v>2.4390243902439046</v>
      </c>
      <c r="AG80" s="706">
        <f t="shared" si="30"/>
        <v>2.4999999999999911</v>
      </c>
      <c r="AH80" s="706">
        <f t="shared" si="31"/>
        <v>12.676056338028175</v>
      </c>
      <c r="AI80" s="706">
        <f t="shared" si="32"/>
        <v>6.7669172932330657</v>
      </c>
      <c r="AJ80" s="706">
        <f t="shared" si="33"/>
        <v>3.1007751937984551</v>
      </c>
      <c r="AK80" s="706">
        <f t="shared" si="34"/>
        <v>3.2000000000000028</v>
      </c>
      <c r="AL80" s="706">
        <f t="shared" si="35"/>
        <v>11.856823266219241</v>
      </c>
      <c r="AM80" s="706">
        <f t="shared" si="36"/>
        <v>5.1764705882352935</v>
      </c>
      <c r="AN80" s="706">
        <f t="shared" si="37"/>
        <v>3.9119804400977953</v>
      </c>
      <c r="AO80" s="706">
        <f t="shared" si="38"/>
        <v>1.7412935323383172</v>
      </c>
      <c r="AP80" s="706">
        <f t="shared" si="39"/>
        <v>4.1450777202072464</v>
      </c>
      <c r="AQ80" s="707">
        <f t="shared" si="40"/>
        <v>4.0611559991628789</v>
      </c>
      <c r="AR80" s="708">
        <f t="shared" si="41"/>
        <v>3.247848517455052</v>
      </c>
    </row>
    <row r="81" spans="1:44" ht="11.25" customHeight="1" x14ac:dyDescent="0.2">
      <c r="A81" s="501" t="s">
        <v>142</v>
      </c>
      <c r="B81" s="502" t="s">
        <v>143</v>
      </c>
      <c r="C81" s="525">
        <v>1.835</v>
      </c>
      <c r="D81" s="522">
        <v>1.71</v>
      </c>
      <c r="E81" s="522">
        <v>1.59</v>
      </c>
      <c r="F81" s="522">
        <v>1.5</v>
      </c>
      <c r="G81" s="522">
        <v>1.42</v>
      </c>
      <c r="H81" s="523"/>
      <c r="I81" s="522">
        <v>1.385</v>
      </c>
      <c r="J81" s="520">
        <v>1.365</v>
      </c>
      <c r="K81" s="523"/>
      <c r="L81" s="530">
        <v>1.345</v>
      </c>
      <c r="M81" s="531">
        <v>1.325</v>
      </c>
      <c r="N81" s="531">
        <v>1.3049999999999999</v>
      </c>
      <c r="O81" s="531">
        <v>1.2849999999999999</v>
      </c>
      <c r="P81" s="531">
        <v>1.2649999999999999</v>
      </c>
      <c r="Q81" s="531">
        <v>1.2450000000000001</v>
      </c>
      <c r="R81" s="531">
        <v>1.2250000000000001</v>
      </c>
      <c r="S81" s="531">
        <v>1.2050000000000001</v>
      </c>
      <c r="T81" s="531">
        <v>1.1850000000000001</v>
      </c>
      <c r="U81" s="531">
        <v>1.165</v>
      </c>
      <c r="V81" s="531">
        <v>1.145</v>
      </c>
      <c r="W81" s="531">
        <v>1.1100000000000001</v>
      </c>
      <c r="X81" s="525">
        <f t="shared" si="21"/>
        <v>25.61</v>
      </c>
      <c r="Y81" s="706">
        <f t="shared" si="22"/>
        <v>7.3099415204678442</v>
      </c>
      <c r="Z81" s="706">
        <f t="shared" si="23"/>
        <v>7.547169811320753</v>
      </c>
      <c r="AA81" s="706">
        <f t="shared" si="24"/>
        <v>6.0000000000000053</v>
      </c>
      <c r="AB81" s="706">
        <f t="shared" si="25"/>
        <v>5.6338028169014231</v>
      </c>
      <c r="AC81" s="706">
        <f t="shared" si="26"/>
        <v>2.5270758122743597</v>
      </c>
      <c r="AD81" s="706">
        <f t="shared" si="27"/>
        <v>1.46520146520146</v>
      </c>
      <c r="AE81" s="706">
        <f t="shared" si="28"/>
        <v>1.4869888475836479</v>
      </c>
      <c r="AF81" s="706">
        <f t="shared" si="29"/>
        <v>1.5094339622641506</v>
      </c>
      <c r="AG81" s="706">
        <f t="shared" si="30"/>
        <v>1.5325670498084198</v>
      </c>
      <c r="AH81" s="706">
        <f t="shared" si="31"/>
        <v>1.5564202334630295</v>
      </c>
      <c r="AI81" s="706">
        <f t="shared" si="32"/>
        <v>1.5810276679841806</v>
      </c>
      <c r="AJ81" s="706">
        <f t="shared" si="33"/>
        <v>1.6064257028112205</v>
      </c>
      <c r="AK81" s="706">
        <f t="shared" si="34"/>
        <v>1.6326530612244872</v>
      </c>
      <c r="AL81" s="706">
        <f t="shared" si="35"/>
        <v>1.6597510373443924</v>
      </c>
      <c r="AM81" s="706">
        <f t="shared" si="36"/>
        <v>1.6877637130801704</v>
      </c>
      <c r="AN81" s="706">
        <f t="shared" si="37"/>
        <v>1.7167381974249052</v>
      </c>
      <c r="AO81" s="706">
        <f t="shared" si="38"/>
        <v>1.7467248908296984</v>
      </c>
      <c r="AP81" s="706">
        <f t="shared" si="39"/>
        <v>3.1531531531531432</v>
      </c>
      <c r="AQ81" s="707">
        <f t="shared" si="40"/>
        <v>2.8529354968409608</v>
      </c>
      <c r="AR81" s="708">
        <f t="shared" si="41"/>
        <v>2.1517682851291258</v>
      </c>
    </row>
    <row r="82" spans="1:44" ht="11.25" customHeight="1" x14ac:dyDescent="0.2">
      <c r="A82" s="694" t="s">
        <v>449</v>
      </c>
      <c r="B82" s="535" t="s">
        <v>450</v>
      </c>
      <c r="C82" s="538">
        <v>4.5</v>
      </c>
      <c r="D82" s="541">
        <v>3.9</v>
      </c>
      <c r="E82" s="541">
        <v>3.3</v>
      </c>
      <c r="F82" s="541">
        <v>2.78</v>
      </c>
      <c r="G82" s="541">
        <v>2.4</v>
      </c>
      <c r="H82" s="542"/>
      <c r="I82" s="541">
        <v>2.1</v>
      </c>
      <c r="J82" s="537">
        <v>1.82</v>
      </c>
      <c r="K82" s="542"/>
      <c r="L82" s="538">
        <v>1.56</v>
      </c>
      <c r="M82" s="544">
        <v>1.32</v>
      </c>
      <c r="N82" s="544">
        <v>1.08</v>
      </c>
      <c r="O82" s="544">
        <v>0.88</v>
      </c>
      <c r="P82" s="544">
        <v>0.74</v>
      </c>
      <c r="Q82" s="544">
        <v>0.62</v>
      </c>
      <c r="R82" s="544">
        <v>0.52</v>
      </c>
      <c r="S82" s="544">
        <v>0.24</v>
      </c>
      <c r="T82" s="545">
        <v>0</v>
      </c>
      <c r="U82" s="545">
        <v>0</v>
      </c>
      <c r="V82" s="545">
        <v>0</v>
      </c>
      <c r="W82" s="545">
        <v>0</v>
      </c>
      <c r="X82" s="525">
        <f t="shared" si="21"/>
        <v>27.759999999999994</v>
      </c>
      <c r="Y82" s="706">
        <f t="shared" si="22"/>
        <v>15.384615384615397</v>
      </c>
      <c r="Z82" s="706">
        <f t="shared" si="23"/>
        <v>18.181818181818187</v>
      </c>
      <c r="AA82" s="706">
        <f t="shared" si="24"/>
        <v>18.705035971223015</v>
      </c>
      <c r="AB82" s="706">
        <f t="shared" si="25"/>
        <v>15.833333333333321</v>
      </c>
      <c r="AC82" s="706">
        <f t="shared" si="26"/>
        <v>14.285714285714279</v>
      </c>
      <c r="AD82" s="706">
        <f t="shared" si="27"/>
        <v>15.384615384615397</v>
      </c>
      <c r="AE82" s="706">
        <f t="shared" si="28"/>
        <v>16.666666666666675</v>
      </c>
      <c r="AF82" s="706">
        <f t="shared" si="29"/>
        <v>18.181818181818187</v>
      </c>
      <c r="AG82" s="706">
        <f t="shared" si="30"/>
        <v>22.222222222222211</v>
      </c>
      <c r="AH82" s="706">
        <f t="shared" si="31"/>
        <v>22.72727272727273</v>
      </c>
      <c r="AI82" s="706">
        <f t="shared" si="32"/>
        <v>18.918918918918926</v>
      </c>
      <c r="AJ82" s="706">
        <f t="shared" si="33"/>
        <v>19.354838709677423</v>
      </c>
      <c r="AK82" s="706">
        <f t="shared" si="34"/>
        <v>19.23076923076923</v>
      </c>
      <c r="AL82" s="706">
        <f t="shared" si="35"/>
        <v>116.6666666666667</v>
      </c>
      <c r="AM82" s="706" t="str">
        <f t="shared" si="36"/>
        <v>n/a</v>
      </c>
      <c r="AN82" s="706" t="str">
        <f t="shared" si="37"/>
        <v>n/a</v>
      </c>
      <c r="AO82" s="706" t="str">
        <f t="shared" si="38"/>
        <v>n/a</v>
      </c>
      <c r="AP82" s="706" t="str">
        <f t="shared" si="39"/>
        <v>n/a</v>
      </c>
      <c r="AQ82" s="707">
        <f t="shared" si="40"/>
        <v>25.124593276095116</v>
      </c>
      <c r="AR82" s="708">
        <f t="shared" si="41"/>
        <v>26.462388935619245</v>
      </c>
    </row>
    <row r="83" spans="1:44" ht="11.25" customHeight="1" x14ac:dyDescent="0.2">
      <c r="A83" s="526" t="s">
        <v>451</v>
      </c>
      <c r="B83" s="504" t="s">
        <v>452</v>
      </c>
      <c r="C83" s="530">
        <v>0.92</v>
      </c>
      <c r="D83" s="522">
        <v>0.9</v>
      </c>
      <c r="E83" s="522">
        <v>0.88</v>
      </c>
      <c r="F83" s="522">
        <v>0.86</v>
      </c>
      <c r="G83" s="522">
        <v>0.84</v>
      </c>
      <c r="H83" s="523"/>
      <c r="I83" s="522">
        <v>0.82</v>
      </c>
      <c r="J83" s="520">
        <v>0.8</v>
      </c>
      <c r="K83" s="523"/>
      <c r="L83" s="530">
        <v>0.78</v>
      </c>
      <c r="M83" s="531">
        <v>0.76</v>
      </c>
      <c r="N83" s="531">
        <v>0.74</v>
      </c>
      <c r="O83" s="531">
        <v>0.7</v>
      </c>
      <c r="P83" s="531">
        <v>0.64</v>
      </c>
      <c r="Q83" s="531">
        <v>0.57999999999999996</v>
      </c>
      <c r="R83" s="531">
        <v>0.5</v>
      </c>
      <c r="S83" s="531">
        <v>0.48</v>
      </c>
      <c r="T83" s="531">
        <v>0.44</v>
      </c>
      <c r="U83" s="524">
        <v>0.4</v>
      </c>
      <c r="V83" s="524">
        <v>0.4</v>
      </c>
      <c r="W83" s="531">
        <v>0.32</v>
      </c>
      <c r="X83" s="525">
        <f t="shared" si="21"/>
        <v>12.760000000000002</v>
      </c>
      <c r="Y83" s="706">
        <f t="shared" si="22"/>
        <v>2.2222222222222143</v>
      </c>
      <c r="Z83" s="706">
        <f t="shared" si="23"/>
        <v>2.2727272727272707</v>
      </c>
      <c r="AA83" s="706">
        <f t="shared" si="24"/>
        <v>2.3255813953488413</v>
      </c>
      <c r="AB83" s="706">
        <f t="shared" si="25"/>
        <v>2.3809523809523725</v>
      </c>
      <c r="AC83" s="706">
        <f t="shared" si="26"/>
        <v>2.4390243902439046</v>
      </c>
      <c r="AD83" s="706">
        <f t="shared" si="27"/>
        <v>2.4999999999999911</v>
      </c>
      <c r="AE83" s="706">
        <f t="shared" si="28"/>
        <v>2.5641025641025772</v>
      </c>
      <c r="AF83" s="706">
        <f t="shared" si="29"/>
        <v>2.6315789473684292</v>
      </c>
      <c r="AG83" s="706">
        <f t="shared" si="30"/>
        <v>2.7027027027026973</v>
      </c>
      <c r="AH83" s="706">
        <f t="shared" si="31"/>
        <v>5.7142857142857162</v>
      </c>
      <c r="AI83" s="706">
        <f t="shared" si="32"/>
        <v>9.375</v>
      </c>
      <c r="AJ83" s="706">
        <f t="shared" si="33"/>
        <v>10.344827586206918</v>
      </c>
      <c r="AK83" s="706">
        <f t="shared" si="34"/>
        <v>15.999999999999993</v>
      </c>
      <c r="AL83" s="706">
        <f t="shared" si="35"/>
        <v>4.1666666666666741</v>
      </c>
      <c r="AM83" s="706">
        <f t="shared" si="36"/>
        <v>9.0909090909090828</v>
      </c>
      <c r="AN83" s="706">
        <f t="shared" si="37"/>
        <v>9.9999999999999858</v>
      </c>
      <c r="AO83" s="706">
        <f t="shared" si="38"/>
        <v>0</v>
      </c>
      <c r="AP83" s="706">
        <f t="shared" si="39"/>
        <v>25</v>
      </c>
      <c r="AQ83" s="707">
        <f t="shared" si="40"/>
        <v>6.2072544963187033</v>
      </c>
      <c r="AR83" s="708">
        <f t="shared" si="41"/>
        <v>6.2741712734438995</v>
      </c>
    </row>
    <row r="84" spans="1:44" ht="11.25" customHeight="1" x14ac:dyDescent="0.2">
      <c r="A84" s="526" t="s">
        <v>967</v>
      </c>
      <c r="B84" s="504" t="s">
        <v>968</v>
      </c>
      <c r="C84" s="530">
        <v>2.38</v>
      </c>
      <c r="D84" s="522">
        <v>2.2999999999999998</v>
      </c>
      <c r="E84" s="522">
        <v>2.2200000000000002</v>
      </c>
      <c r="F84" s="522">
        <v>2.12</v>
      </c>
      <c r="G84" s="528">
        <v>2</v>
      </c>
      <c r="H84" s="523"/>
      <c r="I84" s="522">
        <v>1.89</v>
      </c>
      <c r="J84" s="520">
        <v>1.73</v>
      </c>
      <c r="K84" s="523"/>
      <c r="L84" s="530">
        <v>0.65</v>
      </c>
      <c r="M84" s="524">
        <v>0.21</v>
      </c>
      <c r="N84" s="531">
        <v>1.6</v>
      </c>
      <c r="O84" s="531">
        <v>1.54</v>
      </c>
      <c r="P84" s="531">
        <v>1.36</v>
      </c>
      <c r="Q84" s="531">
        <v>1.17</v>
      </c>
      <c r="R84" s="531">
        <v>0.77</v>
      </c>
      <c r="S84" s="531">
        <v>0.54</v>
      </c>
      <c r="T84" s="524">
        <v>0.44</v>
      </c>
      <c r="U84" s="524">
        <v>0.44</v>
      </c>
      <c r="V84" s="524">
        <v>0.44</v>
      </c>
      <c r="W84" s="524">
        <v>0.44</v>
      </c>
      <c r="X84" s="525">
        <f t="shared" si="21"/>
        <v>24.240000000000006</v>
      </c>
      <c r="Y84" s="706">
        <f t="shared" si="22"/>
        <v>3.4782608695652195</v>
      </c>
      <c r="Z84" s="706">
        <f t="shared" si="23"/>
        <v>3.603603603603589</v>
      </c>
      <c r="AA84" s="706">
        <f t="shared" si="24"/>
        <v>4.7169811320754818</v>
      </c>
      <c r="AB84" s="706">
        <f t="shared" si="25"/>
        <v>6.0000000000000053</v>
      </c>
      <c r="AC84" s="706">
        <f t="shared" si="26"/>
        <v>5.8201058201058364</v>
      </c>
      <c r="AD84" s="706">
        <f t="shared" si="27"/>
        <v>9.2485549132947931</v>
      </c>
      <c r="AE84" s="706">
        <f t="shared" si="28"/>
        <v>166.15384615384613</v>
      </c>
      <c r="AF84" s="706">
        <f t="shared" si="29"/>
        <v>209.52380952380955</v>
      </c>
      <c r="AG84" s="706">
        <f t="shared" si="30"/>
        <v>-86.875</v>
      </c>
      <c r="AH84" s="706">
        <f t="shared" si="31"/>
        <v>3.8961038961039085</v>
      </c>
      <c r="AI84" s="706">
        <f t="shared" si="32"/>
        <v>13.235294117647056</v>
      </c>
      <c r="AJ84" s="706">
        <f t="shared" si="33"/>
        <v>16.239316239316249</v>
      </c>
      <c r="AK84" s="706">
        <f t="shared" si="34"/>
        <v>51.94805194805194</v>
      </c>
      <c r="AL84" s="706">
        <f t="shared" si="35"/>
        <v>42.592592592592581</v>
      </c>
      <c r="AM84" s="706">
        <f t="shared" si="36"/>
        <v>22.72727272727273</v>
      </c>
      <c r="AN84" s="706">
        <f t="shared" si="37"/>
        <v>0</v>
      </c>
      <c r="AO84" s="706">
        <f t="shared" si="38"/>
        <v>0</v>
      </c>
      <c r="AP84" s="706">
        <f t="shared" si="39"/>
        <v>0</v>
      </c>
      <c r="AQ84" s="707">
        <f t="shared" si="40"/>
        <v>26.239377418738066</v>
      </c>
      <c r="AR84" s="708">
        <f t="shared" si="41"/>
        <v>65.23603021475563</v>
      </c>
    </row>
    <row r="85" spans="1:44" ht="11.25" customHeight="1" x14ac:dyDescent="0.2">
      <c r="A85" s="526" t="s">
        <v>145</v>
      </c>
      <c r="B85" s="504" t="s">
        <v>146</v>
      </c>
      <c r="C85" s="530">
        <v>2.2799999999999998</v>
      </c>
      <c r="D85" s="522">
        <v>2.12</v>
      </c>
      <c r="E85" s="522">
        <v>1.96</v>
      </c>
      <c r="F85" s="522">
        <v>1.6856800000000001</v>
      </c>
      <c r="G85" s="522">
        <v>1.5200640000000001</v>
      </c>
      <c r="H85" s="523"/>
      <c r="I85" s="522">
        <v>1.3802880000000002</v>
      </c>
      <c r="J85" s="520">
        <v>1.257984</v>
      </c>
      <c r="K85" s="523"/>
      <c r="L85" s="530">
        <v>1.188096</v>
      </c>
      <c r="M85" s="531">
        <v>1.1531520000000002</v>
      </c>
      <c r="N85" s="531">
        <v>1.0133760000000001</v>
      </c>
      <c r="O85" s="531">
        <v>0.80371200000000009</v>
      </c>
      <c r="P85" s="531">
        <v>0.64646400000000004</v>
      </c>
      <c r="Q85" s="531">
        <v>0.541632</v>
      </c>
      <c r="R85" s="531">
        <v>0.4892160000000001</v>
      </c>
      <c r="S85" s="531">
        <v>0.41932799999999998</v>
      </c>
      <c r="T85" s="531">
        <v>0.40185600000000005</v>
      </c>
      <c r="U85" s="531">
        <v>0.35817599999999999</v>
      </c>
      <c r="V85" s="531">
        <v>0.30575999999999998</v>
      </c>
      <c r="W85" s="531">
        <v>0.26644800000000002</v>
      </c>
      <c r="X85" s="525">
        <f t="shared" si="21"/>
        <v>19.791232000000001</v>
      </c>
      <c r="Y85" s="706">
        <f t="shared" si="22"/>
        <v>7.5471698113207308</v>
      </c>
      <c r="Z85" s="706">
        <f t="shared" si="23"/>
        <v>8.163265306122458</v>
      </c>
      <c r="AA85" s="706">
        <f t="shared" si="24"/>
        <v>16.273551326467661</v>
      </c>
      <c r="AB85" s="706">
        <f t="shared" si="25"/>
        <v>10.895330722916929</v>
      </c>
      <c r="AC85" s="706">
        <f t="shared" si="26"/>
        <v>10.126582278480999</v>
      </c>
      <c r="AD85" s="706">
        <f t="shared" si="27"/>
        <v>9.7222222222222321</v>
      </c>
      <c r="AE85" s="706">
        <f t="shared" si="28"/>
        <v>5.8823529411764719</v>
      </c>
      <c r="AF85" s="706">
        <f t="shared" si="29"/>
        <v>3.0303030303030276</v>
      </c>
      <c r="AG85" s="706">
        <f t="shared" si="30"/>
        <v>13.793103448275868</v>
      </c>
      <c r="AH85" s="706">
        <f t="shared" si="31"/>
        <v>26.086956521739111</v>
      </c>
      <c r="AI85" s="706">
        <f t="shared" si="32"/>
        <v>24.324324324324344</v>
      </c>
      <c r="AJ85" s="706">
        <f t="shared" si="33"/>
        <v>19.354838709677423</v>
      </c>
      <c r="AK85" s="706">
        <f t="shared" si="34"/>
        <v>10.714285714285698</v>
      </c>
      <c r="AL85" s="706">
        <f t="shared" si="35"/>
        <v>16.666666666666696</v>
      </c>
      <c r="AM85" s="706">
        <f t="shared" si="36"/>
        <v>4.3478260869564966</v>
      </c>
      <c r="AN85" s="706">
        <f t="shared" si="37"/>
        <v>12.195121951219523</v>
      </c>
      <c r="AO85" s="706">
        <f t="shared" si="38"/>
        <v>17.142857142857149</v>
      </c>
      <c r="AP85" s="706">
        <f t="shared" si="39"/>
        <v>14.754098360655732</v>
      </c>
      <c r="AQ85" s="707">
        <f t="shared" si="40"/>
        <v>12.834492031426031</v>
      </c>
      <c r="AR85" s="708">
        <f t="shared" si="41"/>
        <v>6.3790784680920796</v>
      </c>
    </row>
    <row r="86" spans="1:44" ht="11.25" customHeight="1" x14ac:dyDescent="0.2">
      <c r="A86" s="532" t="s">
        <v>970</v>
      </c>
      <c r="B86" s="502" t="s">
        <v>971</v>
      </c>
      <c r="C86" s="530">
        <v>5.6099999999999994</v>
      </c>
      <c r="D86" s="510">
        <v>5.3</v>
      </c>
      <c r="E86" s="510">
        <v>4.91</v>
      </c>
      <c r="F86" s="510">
        <v>4.55</v>
      </c>
      <c r="G86" s="510">
        <v>4.18</v>
      </c>
      <c r="H86" s="511"/>
      <c r="I86" s="510">
        <v>3.8025000000000002</v>
      </c>
      <c r="J86" s="513">
        <v>3.57</v>
      </c>
      <c r="K86" s="511"/>
      <c r="L86" s="533">
        <v>3.57</v>
      </c>
      <c r="M86" s="516">
        <v>3.57</v>
      </c>
      <c r="N86" s="516">
        <v>3.5274999999999999</v>
      </c>
      <c r="O86" s="516">
        <v>3.33</v>
      </c>
      <c r="P86" s="516">
        <v>3.05</v>
      </c>
      <c r="Q86" s="516">
        <v>2.83</v>
      </c>
      <c r="R86" s="515">
        <v>2.8</v>
      </c>
      <c r="S86" s="516">
        <v>2.8</v>
      </c>
      <c r="T86" s="516">
        <v>2.74</v>
      </c>
      <c r="U86" s="516">
        <v>2.48</v>
      </c>
      <c r="V86" s="516">
        <v>2.2000000000000002</v>
      </c>
      <c r="W86" s="516">
        <v>2.0499999999999998</v>
      </c>
      <c r="X86" s="525">
        <f t="shared" si="21"/>
        <v>66.86999999999999</v>
      </c>
      <c r="Y86" s="706">
        <f t="shared" si="22"/>
        <v>5.8490566037735725</v>
      </c>
      <c r="Z86" s="706">
        <f t="shared" si="23"/>
        <v>7.9429735234215926</v>
      </c>
      <c r="AA86" s="706">
        <f t="shared" si="24"/>
        <v>7.9120879120879284</v>
      </c>
      <c r="AB86" s="706">
        <f t="shared" si="25"/>
        <v>8.8516746411483318</v>
      </c>
      <c r="AC86" s="706">
        <f t="shared" si="26"/>
        <v>9.9276791584483668</v>
      </c>
      <c r="AD86" s="706">
        <f t="shared" si="27"/>
        <v>6.512605042016828</v>
      </c>
      <c r="AE86" s="706">
        <f t="shared" si="28"/>
        <v>0</v>
      </c>
      <c r="AF86" s="706">
        <f t="shared" si="29"/>
        <v>0</v>
      </c>
      <c r="AG86" s="706">
        <f t="shared" si="30"/>
        <v>1.2048192771084265</v>
      </c>
      <c r="AH86" s="706">
        <f t="shared" si="31"/>
        <v>5.9309309309309333</v>
      </c>
      <c r="AI86" s="706">
        <f t="shared" si="32"/>
        <v>9.1803278688524781</v>
      </c>
      <c r="AJ86" s="706">
        <f t="shared" si="33"/>
        <v>7.7738515901059957</v>
      </c>
      <c r="AK86" s="706">
        <f t="shared" si="34"/>
        <v>1.0714285714285898</v>
      </c>
      <c r="AL86" s="706">
        <f t="shared" si="35"/>
        <v>0</v>
      </c>
      <c r="AM86" s="706">
        <f t="shared" si="36"/>
        <v>2.1897810218977964</v>
      </c>
      <c r="AN86" s="706">
        <f t="shared" si="37"/>
        <v>10.483870967741948</v>
      </c>
      <c r="AO86" s="706">
        <f t="shared" si="38"/>
        <v>12.72727272727272</v>
      </c>
      <c r="AP86" s="706">
        <f t="shared" si="39"/>
        <v>7.317073170731736</v>
      </c>
      <c r="AQ86" s="707">
        <f t="shared" si="40"/>
        <v>5.8264129448315138</v>
      </c>
      <c r="AR86" s="708">
        <f t="shared" si="41"/>
        <v>4.0648943914193998</v>
      </c>
    </row>
    <row r="87" spans="1:44" ht="11.25" customHeight="1" x14ac:dyDescent="0.2">
      <c r="A87" s="526" t="s">
        <v>972</v>
      </c>
      <c r="B87" s="504" t="s">
        <v>973</v>
      </c>
      <c r="C87" s="525">
        <v>1.76</v>
      </c>
      <c r="D87" s="522">
        <v>1.6</v>
      </c>
      <c r="E87" s="522">
        <v>1.46</v>
      </c>
      <c r="F87" s="522">
        <v>1.34</v>
      </c>
      <c r="G87" s="522">
        <v>1.1399999999999999</v>
      </c>
      <c r="H87" s="523"/>
      <c r="I87" s="522">
        <v>1.08</v>
      </c>
      <c r="J87" s="520">
        <v>1</v>
      </c>
      <c r="K87" s="523"/>
      <c r="L87" s="529">
        <v>0.8</v>
      </c>
      <c r="M87" s="524">
        <v>1.22</v>
      </c>
      <c r="N87" s="524">
        <v>1.64</v>
      </c>
      <c r="O87" s="531">
        <v>1.61</v>
      </c>
      <c r="P87" s="531">
        <v>1.57</v>
      </c>
      <c r="Q87" s="531">
        <v>1.53</v>
      </c>
      <c r="R87" s="531">
        <v>1.49</v>
      </c>
      <c r="S87" s="531">
        <v>1.45</v>
      </c>
      <c r="T87" s="531">
        <v>1.35</v>
      </c>
      <c r="U87" s="531">
        <v>1.23</v>
      </c>
      <c r="V87" s="531">
        <v>1.1100000000000001</v>
      </c>
      <c r="W87" s="531">
        <v>0.99</v>
      </c>
      <c r="X87" s="525">
        <f t="shared" si="21"/>
        <v>25.369999999999997</v>
      </c>
      <c r="Y87" s="706">
        <f t="shared" si="22"/>
        <v>9.9999999999999858</v>
      </c>
      <c r="Z87" s="706">
        <f t="shared" si="23"/>
        <v>9.5890410958904262</v>
      </c>
      <c r="AA87" s="706">
        <f t="shared" si="24"/>
        <v>8.9552238805969964</v>
      </c>
      <c r="AB87" s="706">
        <f t="shared" si="25"/>
        <v>17.543859649122815</v>
      </c>
      <c r="AC87" s="706">
        <f t="shared" si="26"/>
        <v>5.5555555555555358</v>
      </c>
      <c r="AD87" s="706">
        <f t="shared" si="27"/>
        <v>8.0000000000000071</v>
      </c>
      <c r="AE87" s="706">
        <f t="shared" si="28"/>
        <v>25</v>
      </c>
      <c r="AF87" s="706">
        <f t="shared" si="29"/>
        <v>-34.426229508196712</v>
      </c>
      <c r="AG87" s="706">
        <f t="shared" si="30"/>
        <v>-25.609756097560975</v>
      </c>
      <c r="AH87" s="706">
        <f t="shared" si="31"/>
        <v>1.8633540372670732</v>
      </c>
      <c r="AI87" s="706">
        <f t="shared" si="32"/>
        <v>2.5477707006369421</v>
      </c>
      <c r="AJ87" s="706">
        <f t="shared" si="33"/>
        <v>2.6143790849673332</v>
      </c>
      <c r="AK87" s="706">
        <f t="shared" si="34"/>
        <v>2.6845637583892579</v>
      </c>
      <c r="AL87" s="706">
        <f t="shared" si="35"/>
        <v>2.7586206896551779</v>
      </c>
      <c r="AM87" s="706">
        <f t="shared" si="36"/>
        <v>7.4074074074073959</v>
      </c>
      <c r="AN87" s="706">
        <f t="shared" si="37"/>
        <v>9.7560975609756184</v>
      </c>
      <c r="AO87" s="706">
        <f t="shared" si="38"/>
        <v>10.810810810810789</v>
      </c>
      <c r="AP87" s="706">
        <f t="shared" si="39"/>
        <v>12.121212121212132</v>
      </c>
      <c r="AQ87" s="707">
        <f t="shared" si="40"/>
        <v>4.2873283748183217</v>
      </c>
      <c r="AR87" s="708">
        <f t="shared" si="41"/>
        <v>13.83819124091008</v>
      </c>
    </row>
    <row r="88" spans="1:44" ht="11.25" customHeight="1" x14ac:dyDescent="0.2">
      <c r="A88" s="527" t="s">
        <v>453</v>
      </c>
      <c r="B88" s="504" t="s">
        <v>454</v>
      </c>
      <c r="C88" s="525">
        <v>1.43</v>
      </c>
      <c r="D88" s="522">
        <v>1.37</v>
      </c>
      <c r="E88" s="522">
        <v>1.32</v>
      </c>
      <c r="F88" s="522">
        <v>1.27</v>
      </c>
      <c r="G88" s="522">
        <v>1.22</v>
      </c>
      <c r="H88" s="523"/>
      <c r="I88" s="522">
        <v>1.1599999999999999</v>
      </c>
      <c r="J88" s="520">
        <v>1.1000000000000001</v>
      </c>
      <c r="K88" s="523"/>
      <c r="L88" s="530">
        <v>1</v>
      </c>
      <c r="M88" s="531">
        <v>0.81</v>
      </c>
      <c r="N88" s="531">
        <v>0.69</v>
      </c>
      <c r="O88" s="531">
        <v>0.59499999999999997</v>
      </c>
      <c r="P88" s="531">
        <v>0.56999999999999995</v>
      </c>
      <c r="Q88" s="531">
        <v>0.54500000000000004</v>
      </c>
      <c r="R88" s="531">
        <v>0.51500000000000001</v>
      </c>
      <c r="S88" s="531">
        <v>0.49</v>
      </c>
      <c r="T88" s="524">
        <v>0.48</v>
      </c>
      <c r="U88" s="524">
        <v>0.48</v>
      </c>
      <c r="V88" s="524">
        <v>0.48</v>
      </c>
      <c r="W88" s="524">
        <v>0.48</v>
      </c>
      <c r="X88" s="525">
        <f t="shared" si="21"/>
        <v>16.005000000000003</v>
      </c>
      <c r="Y88" s="706">
        <f t="shared" si="22"/>
        <v>4.3795620437956151</v>
      </c>
      <c r="Z88" s="706">
        <f t="shared" si="23"/>
        <v>3.7878787878787845</v>
      </c>
      <c r="AA88" s="706">
        <f t="shared" si="24"/>
        <v>3.937007874015741</v>
      </c>
      <c r="AB88" s="706">
        <f t="shared" si="25"/>
        <v>4.0983606557376984</v>
      </c>
      <c r="AC88" s="706">
        <f t="shared" si="26"/>
        <v>5.1724137931034475</v>
      </c>
      <c r="AD88" s="706">
        <f t="shared" si="27"/>
        <v>5.4545454545454453</v>
      </c>
      <c r="AE88" s="706">
        <f t="shared" si="28"/>
        <v>10.000000000000009</v>
      </c>
      <c r="AF88" s="706">
        <f t="shared" si="29"/>
        <v>23.456790123456784</v>
      </c>
      <c r="AG88" s="706">
        <f t="shared" si="30"/>
        <v>17.391304347826097</v>
      </c>
      <c r="AH88" s="706">
        <f t="shared" si="31"/>
        <v>15.966386554621836</v>
      </c>
      <c r="AI88" s="706">
        <f t="shared" si="32"/>
        <v>4.3859649122807154</v>
      </c>
      <c r="AJ88" s="706">
        <f t="shared" si="33"/>
        <v>4.5871559633027248</v>
      </c>
      <c r="AK88" s="706">
        <f t="shared" si="34"/>
        <v>5.8252427184465994</v>
      </c>
      <c r="AL88" s="706">
        <f t="shared" si="35"/>
        <v>5.1020408163265252</v>
      </c>
      <c r="AM88" s="706">
        <f t="shared" si="36"/>
        <v>2.0833333333333259</v>
      </c>
      <c r="AN88" s="706">
        <f t="shared" si="37"/>
        <v>0</v>
      </c>
      <c r="AO88" s="706">
        <f t="shared" si="38"/>
        <v>0</v>
      </c>
      <c r="AP88" s="706">
        <f t="shared" si="39"/>
        <v>0</v>
      </c>
      <c r="AQ88" s="707">
        <f t="shared" si="40"/>
        <v>6.4237770765928524</v>
      </c>
      <c r="AR88" s="708">
        <f t="shared" si="41"/>
        <v>6.3789631499654451</v>
      </c>
    </row>
    <row r="89" spans="1:44" ht="11.25" customHeight="1" x14ac:dyDescent="0.2">
      <c r="A89" s="527" t="s">
        <v>974</v>
      </c>
      <c r="B89" s="504" t="s">
        <v>975</v>
      </c>
      <c r="C89" s="525">
        <v>0.72</v>
      </c>
      <c r="D89" s="528">
        <v>0.68</v>
      </c>
      <c r="E89" s="522">
        <v>0.66</v>
      </c>
      <c r="F89" s="522">
        <v>0.62</v>
      </c>
      <c r="G89" s="522">
        <v>0.3</v>
      </c>
      <c r="H89" s="523"/>
      <c r="I89" s="528">
        <v>0</v>
      </c>
      <c r="J89" s="693">
        <v>0</v>
      </c>
      <c r="K89" s="523"/>
      <c r="L89" s="529">
        <v>0</v>
      </c>
      <c r="M89" s="524">
        <v>0</v>
      </c>
      <c r="N89" s="524">
        <v>0</v>
      </c>
      <c r="O89" s="524">
        <v>0</v>
      </c>
      <c r="P89" s="524">
        <v>0</v>
      </c>
      <c r="Q89" s="524">
        <v>0</v>
      </c>
      <c r="R89" s="524">
        <v>0</v>
      </c>
      <c r="S89" s="524">
        <v>0</v>
      </c>
      <c r="T89" s="524">
        <v>0</v>
      </c>
      <c r="U89" s="524">
        <v>0.3</v>
      </c>
      <c r="V89" s="524">
        <v>0.3</v>
      </c>
      <c r="W89" s="524">
        <v>0.3</v>
      </c>
      <c r="X89" s="525">
        <f t="shared" si="21"/>
        <v>3.8799999999999994</v>
      </c>
      <c r="Y89" s="706">
        <f t="shared" si="22"/>
        <v>5.8823529411764497</v>
      </c>
      <c r="Z89" s="706">
        <f t="shared" si="23"/>
        <v>3.0303030303030276</v>
      </c>
      <c r="AA89" s="706">
        <f t="shared" si="24"/>
        <v>6.4516129032258229</v>
      </c>
      <c r="AB89" s="706">
        <f t="shared" si="25"/>
        <v>106.66666666666669</v>
      </c>
      <c r="AC89" s="706" t="str">
        <f t="shared" si="26"/>
        <v>n/a</v>
      </c>
      <c r="AD89" s="706" t="str">
        <f t="shared" si="27"/>
        <v>n/a</v>
      </c>
      <c r="AE89" s="706" t="str">
        <f t="shared" si="28"/>
        <v>n/a</v>
      </c>
      <c r="AF89" s="706" t="str">
        <f t="shared" si="29"/>
        <v>n/a</v>
      </c>
      <c r="AG89" s="706" t="str">
        <f t="shared" si="30"/>
        <v>n/a</v>
      </c>
      <c r="AH89" s="706" t="str">
        <f t="shared" si="31"/>
        <v>n/a</v>
      </c>
      <c r="AI89" s="706" t="str">
        <f t="shared" si="32"/>
        <v>n/a</v>
      </c>
      <c r="AJ89" s="706" t="str">
        <f t="shared" si="33"/>
        <v>n/a</v>
      </c>
      <c r="AK89" s="706" t="str">
        <f t="shared" si="34"/>
        <v>n/a</v>
      </c>
      <c r="AL89" s="706" t="str">
        <f t="shared" si="35"/>
        <v>n/a</v>
      </c>
      <c r="AM89" s="706" t="str">
        <f t="shared" si="36"/>
        <v>n/a</v>
      </c>
      <c r="AN89" s="706">
        <f t="shared" si="37"/>
        <v>-100</v>
      </c>
      <c r="AO89" s="706">
        <f t="shared" si="38"/>
        <v>0</v>
      </c>
      <c r="AP89" s="706">
        <f t="shared" si="39"/>
        <v>0</v>
      </c>
      <c r="AQ89" s="707">
        <f t="shared" si="40"/>
        <v>3.1472765059102841</v>
      </c>
      <c r="AR89" s="708">
        <f t="shared" si="41"/>
        <v>59.712991960960359</v>
      </c>
    </row>
    <row r="90" spans="1:44" ht="11.25" customHeight="1" x14ac:dyDescent="0.2">
      <c r="A90" s="532" t="s">
        <v>976</v>
      </c>
      <c r="B90" s="502" t="s">
        <v>977</v>
      </c>
      <c r="C90" s="525">
        <v>0.44500000000000001</v>
      </c>
      <c r="D90" s="522">
        <v>0.42499999999999999</v>
      </c>
      <c r="E90" s="528">
        <v>0.42</v>
      </c>
      <c r="F90" s="522">
        <v>0.39</v>
      </c>
      <c r="G90" s="522">
        <v>0.35</v>
      </c>
      <c r="H90" s="523"/>
      <c r="I90" s="522">
        <v>0.3</v>
      </c>
      <c r="J90" s="520">
        <v>0.24</v>
      </c>
      <c r="K90" s="523"/>
      <c r="L90" s="530">
        <v>0.17499999999999999</v>
      </c>
      <c r="M90" s="524">
        <v>0.16</v>
      </c>
      <c r="N90" s="531">
        <v>0.16</v>
      </c>
      <c r="O90" s="531">
        <v>0.1575</v>
      </c>
      <c r="P90" s="524">
        <v>0.15</v>
      </c>
      <c r="Q90" s="524">
        <v>0.15</v>
      </c>
      <c r="R90" s="524">
        <v>0.15</v>
      </c>
      <c r="S90" s="524">
        <v>0.15</v>
      </c>
      <c r="T90" s="531">
        <v>0.15</v>
      </c>
      <c r="U90" s="531">
        <v>0.14499999999999999</v>
      </c>
      <c r="V90" s="531">
        <v>0.14000000000000001</v>
      </c>
      <c r="W90" s="531">
        <v>0.13</v>
      </c>
      <c r="X90" s="525">
        <f t="shared" si="21"/>
        <v>4.3874999999999993</v>
      </c>
      <c r="Y90" s="706">
        <f t="shared" si="22"/>
        <v>4.705882352941182</v>
      </c>
      <c r="Z90" s="706">
        <f t="shared" si="23"/>
        <v>1.1904761904761862</v>
      </c>
      <c r="AA90" s="706">
        <f t="shared" si="24"/>
        <v>7.6923076923076872</v>
      </c>
      <c r="AB90" s="706">
        <f t="shared" si="25"/>
        <v>11.428571428571432</v>
      </c>
      <c r="AC90" s="706">
        <f t="shared" si="26"/>
        <v>16.666666666666675</v>
      </c>
      <c r="AD90" s="706">
        <f t="shared" si="27"/>
        <v>25</v>
      </c>
      <c r="AE90" s="706">
        <f t="shared" si="28"/>
        <v>37.142857142857146</v>
      </c>
      <c r="AF90" s="706">
        <f t="shared" si="29"/>
        <v>9.375</v>
      </c>
      <c r="AG90" s="706">
        <f t="shared" si="30"/>
        <v>0</v>
      </c>
      <c r="AH90" s="706">
        <f t="shared" si="31"/>
        <v>1.5873015873015817</v>
      </c>
      <c r="AI90" s="706">
        <f t="shared" si="32"/>
        <v>5.0000000000000044</v>
      </c>
      <c r="AJ90" s="706">
        <f t="shared" si="33"/>
        <v>0</v>
      </c>
      <c r="AK90" s="706">
        <f t="shared" si="34"/>
        <v>0</v>
      </c>
      <c r="AL90" s="706">
        <f t="shared" si="35"/>
        <v>0</v>
      </c>
      <c r="AM90" s="706">
        <f t="shared" si="36"/>
        <v>0</v>
      </c>
      <c r="AN90" s="706">
        <f t="shared" si="37"/>
        <v>3.4482758620689724</v>
      </c>
      <c r="AO90" s="706">
        <f t="shared" si="38"/>
        <v>3.5714285714285587</v>
      </c>
      <c r="AP90" s="706">
        <f t="shared" si="39"/>
        <v>7.6923076923077094</v>
      </c>
      <c r="AQ90" s="707">
        <f t="shared" si="40"/>
        <v>7.4722819548292847</v>
      </c>
      <c r="AR90" s="708">
        <f t="shared" si="41"/>
        <v>9.9702897465800255</v>
      </c>
    </row>
    <row r="91" spans="1:44" ht="11.25" customHeight="1" x14ac:dyDescent="0.2">
      <c r="A91" s="534" t="s">
        <v>456</v>
      </c>
      <c r="B91" s="535" t="s">
        <v>457</v>
      </c>
      <c r="C91" s="538">
        <v>1.52</v>
      </c>
      <c r="D91" s="541">
        <v>1.4</v>
      </c>
      <c r="E91" s="541">
        <v>1.1599999999999999</v>
      </c>
      <c r="F91" s="541">
        <v>1.08</v>
      </c>
      <c r="G91" s="541">
        <v>1</v>
      </c>
      <c r="H91" s="542"/>
      <c r="I91" s="541">
        <v>0.96</v>
      </c>
      <c r="J91" s="537">
        <v>0.92</v>
      </c>
      <c r="K91" s="542"/>
      <c r="L91" s="538">
        <v>0.84</v>
      </c>
      <c r="M91" s="544">
        <v>0.8</v>
      </c>
      <c r="N91" s="544">
        <v>0.74</v>
      </c>
      <c r="O91" s="544">
        <v>0.66</v>
      </c>
      <c r="P91" s="545">
        <v>0.6</v>
      </c>
      <c r="Q91" s="544">
        <v>0.57499999999999996</v>
      </c>
      <c r="R91" s="544">
        <v>0.44500000000000001</v>
      </c>
      <c r="S91" s="544">
        <v>7.0000000000000007E-2</v>
      </c>
      <c r="T91" s="545">
        <v>0</v>
      </c>
      <c r="U91" s="545">
        <v>0</v>
      </c>
      <c r="V91" s="545">
        <v>0</v>
      </c>
      <c r="W91" s="545">
        <v>0</v>
      </c>
      <c r="X91" s="525">
        <f t="shared" si="21"/>
        <v>12.770000000000001</v>
      </c>
      <c r="Y91" s="706">
        <f t="shared" si="22"/>
        <v>8.5714285714285854</v>
      </c>
      <c r="Z91" s="706">
        <f t="shared" si="23"/>
        <v>20.68965517241379</v>
      </c>
      <c r="AA91" s="706">
        <f t="shared" si="24"/>
        <v>7.4074074074073959</v>
      </c>
      <c r="AB91" s="706">
        <f t="shared" si="25"/>
        <v>8.0000000000000071</v>
      </c>
      <c r="AC91" s="706">
        <f t="shared" si="26"/>
        <v>4.1666666666666741</v>
      </c>
      <c r="AD91" s="706">
        <f t="shared" si="27"/>
        <v>4.3478260869565188</v>
      </c>
      <c r="AE91" s="706">
        <f t="shared" si="28"/>
        <v>9.5238095238095344</v>
      </c>
      <c r="AF91" s="706">
        <f t="shared" si="29"/>
        <v>4.9999999999999822</v>
      </c>
      <c r="AG91" s="706">
        <f t="shared" si="30"/>
        <v>8.1081081081081141</v>
      </c>
      <c r="AH91" s="706">
        <f t="shared" si="31"/>
        <v>12.12121212121211</v>
      </c>
      <c r="AI91" s="706">
        <f t="shared" si="32"/>
        <v>10.000000000000009</v>
      </c>
      <c r="AJ91" s="706">
        <f t="shared" si="33"/>
        <v>4.3478260869565188</v>
      </c>
      <c r="AK91" s="706">
        <f t="shared" si="34"/>
        <v>29.213483146067396</v>
      </c>
      <c r="AL91" s="706">
        <f t="shared" si="35"/>
        <v>535.71428571428567</v>
      </c>
      <c r="AM91" s="706" t="str">
        <f t="shared" si="36"/>
        <v>n/a</v>
      </c>
      <c r="AN91" s="706" t="str">
        <f t="shared" si="37"/>
        <v>n/a</v>
      </c>
      <c r="AO91" s="706" t="str">
        <f t="shared" si="38"/>
        <v>n/a</v>
      </c>
      <c r="AP91" s="706" t="str">
        <f t="shared" si="39"/>
        <v>n/a</v>
      </c>
      <c r="AQ91" s="707">
        <f t="shared" si="40"/>
        <v>47.657979186093733</v>
      </c>
      <c r="AR91" s="708">
        <f t="shared" si="41"/>
        <v>140.64390362258115</v>
      </c>
    </row>
    <row r="92" spans="1:44" ht="11.25" customHeight="1" x14ac:dyDescent="0.2">
      <c r="A92" s="526" t="s">
        <v>981</v>
      </c>
      <c r="B92" s="504" t="s">
        <v>982</v>
      </c>
      <c r="C92" s="548">
        <v>1.86</v>
      </c>
      <c r="D92" s="522">
        <v>1.61</v>
      </c>
      <c r="E92" s="522">
        <v>1.37</v>
      </c>
      <c r="F92" s="522">
        <v>1.35</v>
      </c>
      <c r="G92" s="522">
        <v>1.19</v>
      </c>
      <c r="H92" s="523"/>
      <c r="I92" s="522">
        <v>1.04</v>
      </c>
      <c r="J92" s="520">
        <v>0.8</v>
      </c>
      <c r="K92" s="523"/>
      <c r="L92" s="529">
        <v>0.68</v>
      </c>
      <c r="M92" s="524">
        <v>0.68</v>
      </c>
      <c r="N92" s="524">
        <v>0.84799999999999998</v>
      </c>
      <c r="O92" s="524">
        <v>0.84799999999999998</v>
      </c>
      <c r="P92" s="531">
        <v>0.84799999999999998</v>
      </c>
      <c r="Q92" s="531">
        <v>0.82799999999999996</v>
      </c>
      <c r="R92" s="524">
        <v>0</v>
      </c>
      <c r="S92" s="524">
        <v>0</v>
      </c>
      <c r="T92" s="524">
        <v>0</v>
      </c>
      <c r="U92" s="524">
        <v>0</v>
      </c>
      <c r="V92" s="524">
        <v>0</v>
      </c>
      <c r="W92" s="524">
        <v>0</v>
      </c>
      <c r="X92" s="525">
        <f t="shared" si="21"/>
        <v>13.952</v>
      </c>
      <c r="Y92" s="706">
        <f t="shared" si="22"/>
        <v>15.527950310559003</v>
      </c>
      <c r="Z92" s="706">
        <f t="shared" si="23"/>
        <v>17.518248175182482</v>
      </c>
      <c r="AA92" s="706">
        <f t="shared" si="24"/>
        <v>1.4814814814814836</v>
      </c>
      <c r="AB92" s="706">
        <f t="shared" si="25"/>
        <v>13.445378151260524</v>
      </c>
      <c r="AC92" s="706">
        <f t="shared" si="26"/>
        <v>14.423076923076916</v>
      </c>
      <c r="AD92" s="706">
        <f t="shared" si="27"/>
        <v>30.000000000000004</v>
      </c>
      <c r="AE92" s="706">
        <f t="shared" si="28"/>
        <v>17.647058823529417</v>
      </c>
      <c r="AF92" s="706">
        <f t="shared" si="29"/>
        <v>0</v>
      </c>
      <c r="AG92" s="706">
        <f t="shared" si="30"/>
        <v>-19.811320754716977</v>
      </c>
      <c r="AH92" s="706">
        <f t="shared" si="31"/>
        <v>0</v>
      </c>
      <c r="AI92" s="706">
        <f t="shared" si="32"/>
        <v>0</v>
      </c>
      <c r="AJ92" s="706">
        <f t="shared" si="33"/>
        <v>2.4154589371980784</v>
      </c>
      <c r="AK92" s="706" t="str">
        <f t="shared" si="34"/>
        <v>n/a</v>
      </c>
      <c r="AL92" s="706" t="str">
        <f t="shared" si="35"/>
        <v>n/a</v>
      </c>
      <c r="AM92" s="706" t="str">
        <f t="shared" si="36"/>
        <v>n/a</v>
      </c>
      <c r="AN92" s="706" t="str">
        <f t="shared" si="37"/>
        <v>n/a</v>
      </c>
      <c r="AO92" s="706" t="str">
        <f t="shared" si="38"/>
        <v>n/a</v>
      </c>
      <c r="AP92" s="706" t="str">
        <f t="shared" si="39"/>
        <v>n/a</v>
      </c>
      <c r="AQ92" s="707">
        <f t="shared" si="40"/>
        <v>7.7206110039642448</v>
      </c>
      <c r="AR92" s="708">
        <f t="shared" si="41"/>
        <v>12.910362063312856</v>
      </c>
    </row>
    <row r="93" spans="1:44" ht="11.25" customHeight="1" x14ac:dyDescent="0.2">
      <c r="A93" s="526" t="s">
        <v>148</v>
      </c>
      <c r="B93" s="504" t="s">
        <v>149</v>
      </c>
      <c r="C93" s="530">
        <v>0.49</v>
      </c>
      <c r="D93" s="522">
        <v>0.43</v>
      </c>
      <c r="E93" s="522">
        <v>0.39</v>
      </c>
      <c r="F93" s="522">
        <v>0.37</v>
      </c>
      <c r="G93" s="522">
        <v>0.35</v>
      </c>
      <c r="H93" s="523"/>
      <c r="I93" s="522">
        <v>0.33</v>
      </c>
      <c r="J93" s="520">
        <v>0.3</v>
      </c>
      <c r="K93" s="523"/>
      <c r="L93" s="530">
        <v>0.26</v>
      </c>
      <c r="M93" s="531">
        <v>0.23</v>
      </c>
      <c r="N93" s="531">
        <v>0.2</v>
      </c>
      <c r="O93" s="531">
        <v>0.17</v>
      </c>
      <c r="P93" s="531">
        <v>0.155</v>
      </c>
      <c r="Q93" s="531">
        <v>0.14499999999999999</v>
      </c>
      <c r="R93" s="531">
        <v>0.13750000000000001</v>
      </c>
      <c r="S93" s="531">
        <v>0.13250000000000001</v>
      </c>
      <c r="T93" s="531">
        <v>0.1275</v>
      </c>
      <c r="U93" s="531">
        <v>0.125</v>
      </c>
      <c r="V93" s="531">
        <v>0.1075</v>
      </c>
      <c r="W93" s="531">
        <v>0.09</v>
      </c>
      <c r="X93" s="525">
        <f t="shared" si="21"/>
        <v>4.54</v>
      </c>
      <c r="Y93" s="706">
        <f t="shared" si="22"/>
        <v>13.953488372093027</v>
      </c>
      <c r="Z93" s="706">
        <f t="shared" si="23"/>
        <v>10.256410256410241</v>
      </c>
      <c r="AA93" s="706">
        <f t="shared" si="24"/>
        <v>5.4054054054054168</v>
      </c>
      <c r="AB93" s="706">
        <f t="shared" si="25"/>
        <v>5.7142857142857162</v>
      </c>
      <c r="AC93" s="706">
        <f t="shared" si="26"/>
        <v>6.0606060606060552</v>
      </c>
      <c r="AD93" s="706">
        <f t="shared" si="27"/>
        <v>10.000000000000009</v>
      </c>
      <c r="AE93" s="706">
        <f t="shared" si="28"/>
        <v>15.384615384615374</v>
      </c>
      <c r="AF93" s="706">
        <f t="shared" si="29"/>
        <v>13.043478260869556</v>
      </c>
      <c r="AG93" s="706">
        <f t="shared" si="30"/>
        <v>14.999999999999991</v>
      </c>
      <c r="AH93" s="706">
        <f t="shared" si="31"/>
        <v>17.647058823529417</v>
      </c>
      <c r="AI93" s="706">
        <f t="shared" si="32"/>
        <v>9.6774193548387224</v>
      </c>
      <c r="AJ93" s="706">
        <f t="shared" si="33"/>
        <v>6.8965517241379448</v>
      </c>
      <c r="AK93" s="706">
        <f t="shared" si="34"/>
        <v>5.4545454545454453</v>
      </c>
      <c r="AL93" s="706">
        <f t="shared" si="35"/>
        <v>3.7735849056603765</v>
      </c>
      <c r="AM93" s="706">
        <f t="shared" si="36"/>
        <v>3.9215686274509887</v>
      </c>
      <c r="AN93" s="706">
        <f t="shared" si="37"/>
        <v>2.0000000000000018</v>
      </c>
      <c r="AO93" s="706">
        <f t="shared" si="38"/>
        <v>16.279069767441868</v>
      </c>
      <c r="AP93" s="706">
        <f t="shared" si="39"/>
        <v>19.444444444444443</v>
      </c>
      <c r="AQ93" s="707">
        <f t="shared" si="40"/>
        <v>9.9951406975741452</v>
      </c>
      <c r="AR93" s="708">
        <f t="shared" si="41"/>
        <v>5.3751204710669969</v>
      </c>
    </row>
    <row r="94" spans="1:44" ht="11.25" customHeight="1" x14ac:dyDescent="0.2">
      <c r="A94" s="526" t="s">
        <v>983</v>
      </c>
      <c r="B94" s="504" t="s">
        <v>984</v>
      </c>
      <c r="C94" s="530">
        <v>0.38</v>
      </c>
      <c r="D94" s="522">
        <v>0.34</v>
      </c>
      <c r="E94" s="522">
        <v>0.3</v>
      </c>
      <c r="F94" s="522">
        <v>0.26</v>
      </c>
      <c r="G94" s="522">
        <v>0.22</v>
      </c>
      <c r="H94" s="523"/>
      <c r="I94" s="522">
        <v>0.18</v>
      </c>
      <c r="J94" s="520">
        <v>0.15</v>
      </c>
      <c r="K94" s="523"/>
      <c r="L94" s="530">
        <v>0.11</v>
      </c>
      <c r="M94" s="524">
        <v>7.3330000000000006E-2</v>
      </c>
      <c r="N94" s="531">
        <v>7.3330000000000006E-2</v>
      </c>
      <c r="O94" s="531">
        <v>0.04</v>
      </c>
      <c r="P94" s="531">
        <v>2.6669999999999999E-2</v>
      </c>
      <c r="Q94" s="531">
        <v>1.7780000000000001E-2</v>
      </c>
      <c r="R94" s="524">
        <v>1.5800000000000002E-2</v>
      </c>
      <c r="S94" s="531">
        <v>1.5800000000000002E-2</v>
      </c>
      <c r="T94" s="531">
        <v>1.2840000000000001E-2</v>
      </c>
      <c r="U94" s="531">
        <v>1.1849999999999999E-2</v>
      </c>
      <c r="V94" s="531">
        <v>9.8700000000000003E-3</v>
      </c>
      <c r="W94" s="524">
        <v>6.5199999999999998E-3</v>
      </c>
      <c r="X94" s="525">
        <f t="shared" si="21"/>
        <v>2.2437900000000002</v>
      </c>
      <c r="Y94" s="706">
        <f t="shared" si="22"/>
        <v>11.764705882352944</v>
      </c>
      <c r="Z94" s="706">
        <f t="shared" si="23"/>
        <v>13.333333333333353</v>
      </c>
      <c r="AA94" s="706">
        <f t="shared" si="24"/>
        <v>15.384615384615374</v>
      </c>
      <c r="AB94" s="706">
        <f t="shared" si="25"/>
        <v>18.181818181818187</v>
      </c>
      <c r="AC94" s="706">
        <f t="shared" si="26"/>
        <v>22.222222222222232</v>
      </c>
      <c r="AD94" s="706">
        <f t="shared" si="27"/>
        <v>19.999999999999996</v>
      </c>
      <c r="AE94" s="706">
        <f t="shared" si="28"/>
        <v>36.363636363636353</v>
      </c>
      <c r="AF94" s="706">
        <f t="shared" si="29"/>
        <v>50.006818491749613</v>
      </c>
      <c r="AG94" s="706">
        <f t="shared" si="30"/>
        <v>0</v>
      </c>
      <c r="AH94" s="706">
        <f t="shared" si="31"/>
        <v>83.325000000000003</v>
      </c>
      <c r="AI94" s="706">
        <f t="shared" si="32"/>
        <v>49.981252343457072</v>
      </c>
      <c r="AJ94" s="706">
        <f t="shared" si="33"/>
        <v>50</v>
      </c>
      <c r="AK94" s="706">
        <f t="shared" si="34"/>
        <v>12.531645569620252</v>
      </c>
      <c r="AL94" s="706">
        <f t="shared" si="35"/>
        <v>0</v>
      </c>
      <c r="AM94" s="706">
        <f t="shared" si="36"/>
        <v>23.052959501557634</v>
      </c>
      <c r="AN94" s="706">
        <f t="shared" si="37"/>
        <v>8.3544303797468586</v>
      </c>
      <c r="AO94" s="706">
        <f t="shared" si="38"/>
        <v>20.060790273556229</v>
      </c>
      <c r="AP94" s="706">
        <f t="shared" si="39"/>
        <v>51.380368098159515</v>
      </c>
      <c r="AQ94" s="707">
        <f t="shared" si="40"/>
        <v>26.996866445879203</v>
      </c>
      <c r="AR94" s="708">
        <f t="shared" si="41"/>
        <v>21.993523192827606</v>
      </c>
    </row>
    <row r="95" spans="1:44" ht="11.25" customHeight="1" x14ac:dyDescent="0.2">
      <c r="A95" s="532" t="s">
        <v>458</v>
      </c>
      <c r="B95" s="502" t="s">
        <v>459</v>
      </c>
      <c r="C95" s="530">
        <v>0.78</v>
      </c>
      <c r="D95" s="510">
        <v>0.73</v>
      </c>
      <c r="E95" s="510">
        <v>0.69</v>
      </c>
      <c r="F95" s="510">
        <v>0.63500000000000001</v>
      </c>
      <c r="G95" s="510">
        <v>0.59</v>
      </c>
      <c r="H95" s="511"/>
      <c r="I95" s="510">
        <v>0.55000000000000004</v>
      </c>
      <c r="J95" s="508">
        <v>0.51</v>
      </c>
      <c r="K95" s="511"/>
      <c r="L95" s="514">
        <v>0.47</v>
      </c>
      <c r="M95" s="516">
        <v>0.44500000000000001</v>
      </c>
      <c r="N95" s="516">
        <v>0.41</v>
      </c>
      <c r="O95" s="516">
        <v>0.37</v>
      </c>
      <c r="P95" s="516">
        <v>0.33</v>
      </c>
      <c r="Q95" s="516">
        <v>0.28999999999999998</v>
      </c>
      <c r="R95" s="516">
        <v>0.25750000000000001</v>
      </c>
      <c r="S95" s="516">
        <v>0.22750000000000001</v>
      </c>
      <c r="T95" s="516">
        <v>0.19</v>
      </c>
      <c r="U95" s="516">
        <v>0.18</v>
      </c>
      <c r="V95" s="516">
        <v>0.16</v>
      </c>
      <c r="W95" s="516">
        <v>0.125</v>
      </c>
      <c r="X95" s="525">
        <f t="shared" si="21"/>
        <v>7.94</v>
      </c>
      <c r="Y95" s="706">
        <f t="shared" si="22"/>
        <v>6.8493150684931559</v>
      </c>
      <c r="Z95" s="706">
        <f t="shared" si="23"/>
        <v>5.7971014492753659</v>
      </c>
      <c r="AA95" s="706">
        <f t="shared" si="24"/>
        <v>8.6614173228346303</v>
      </c>
      <c r="AB95" s="706">
        <f t="shared" si="25"/>
        <v>7.6271186440677985</v>
      </c>
      <c r="AC95" s="706">
        <f t="shared" si="26"/>
        <v>7.2727272727272529</v>
      </c>
      <c r="AD95" s="706">
        <f t="shared" si="27"/>
        <v>7.8431372549019773</v>
      </c>
      <c r="AE95" s="706">
        <f t="shared" si="28"/>
        <v>8.5106382978723527</v>
      </c>
      <c r="AF95" s="706">
        <f t="shared" si="29"/>
        <v>5.6179775280898792</v>
      </c>
      <c r="AG95" s="706">
        <f t="shared" si="30"/>
        <v>8.5365853658536661</v>
      </c>
      <c r="AH95" s="706">
        <f t="shared" si="31"/>
        <v>10.810810810810811</v>
      </c>
      <c r="AI95" s="706">
        <f t="shared" si="32"/>
        <v>12.12121212121211</v>
      </c>
      <c r="AJ95" s="706">
        <f t="shared" si="33"/>
        <v>13.793103448275868</v>
      </c>
      <c r="AK95" s="706">
        <f t="shared" si="34"/>
        <v>12.621359223300965</v>
      </c>
      <c r="AL95" s="706">
        <f t="shared" si="35"/>
        <v>13.186813186813184</v>
      </c>
      <c r="AM95" s="706">
        <f t="shared" si="36"/>
        <v>19.736842105263165</v>
      </c>
      <c r="AN95" s="706">
        <f t="shared" si="37"/>
        <v>5.555555555555558</v>
      </c>
      <c r="AO95" s="706">
        <f t="shared" si="38"/>
        <v>12.5</v>
      </c>
      <c r="AP95" s="706">
        <f t="shared" si="39"/>
        <v>28.000000000000004</v>
      </c>
      <c r="AQ95" s="707">
        <f t="shared" si="40"/>
        <v>10.835650814185987</v>
      </c>
      <c r="AR95" s="708">
        <f t="shared" si="41"/>
        <v>5.633288492610526</v>
      </c>
    </row>
    <row r="96" spans="1:44" ht="11.25" customHeight="1" x14ac:dyDescent="0.2">
      <c r="A96" s="547" t="s">
        <v>986</v>
      </c>
      <c r="B96" s="535" t="s">
        <v>987</v>
      </c>
      <c r="C96" s="546">
        <v>0.51500000000000001</v>
      </c>
      <c r="D96" s="522">
        <v>0.42499999999999999</v>
      </c>
      <c r="E96" s="522">
        <v>0.32500000000000001</v>
      </c>
      <c r="F96" s="522">
        <v>0.22500000000000001</v>
      </c>
      <c r="G96" s="522">
        <v>0.08</v>
      </c>
      <c r="H96" s="523"/>
      <c r="I96" s="528">
        <v>0.04</v>
      </c>
      <c r="J96" s="693">
        <v>0.35</v>
      </c>
      <c r="K96" s="523"/>
      <c r="L96" s="529">
        <v>0.88</v>
      </c>
      <c r="M96" s="531">
        <v>0.88</v>
      </c>
      <c r="N96" s="531">
        <v>0.86</v>
      </c>
      <c r="O96" s="531">
        <v>0.82</v>
      </c>
      <c r="P96" s="531">
        <v>0.78</v>
      </c>
      <c r="Q96" s="531">
        <v>0.75</v>
      </c>
      <c r="R96" s="531">
        <v>0.72</v>
      </c>
      <c r="S96" s="531">
        <v>0.65</v>
      </c>
      <c r="T96" s="531">
        <v>0.6</v>
      </c>
      <c r="U96" s="531">
        <v>0.56000000000000005</v>
      </c>
      <c r="V96" s="531">
        <v>0.52</v>
      </c>
      <c r="W96" s="531">
        <v>0.48</v>
      </c>
      <c r="X96" s="525">
        <f t="shared" si="21"/>
        <v>10.46</v>
      </c>
      <c r="Y96" s="706">
        <f t="shared" si="22"/>
        <v>21.176470588235308</v>
      </c>
      <c r="Z96" s="706">
        <f t="shared" si="23"/>
        <v>30.76923076923077</v>
      </c>
      <c r="AA96" s="706">
        <f t="shared" si="24"/>
        <v>44.444444444444443</v>
      </c>
      <c r="AB96" s="706">
        <f t="shared" si="25"/>
        <v>181.25</v>
      </c>
      <c r="AC96" s="706">
        <f t="shared" si="26"/>
        <v>100</v>
      </c>
      <c r="AD96" s="706">
        <f t="shared" si="27"/>
        <v>-88.571428571428569</v>
      </c>
      <c r="AE96" s="706">
        <f t="shared" si="28"/>
        <v>-60.227272727272727</v>
      </c>
      <c r="AF96" s="706">
        <f t="shared" si="29"/>
        <v>0</v>
      </c>
      <c r="AG96" s="706">
        <f t="shared" si="30"/>
        <v>2.3255813953488413</v>
      </c>
      <c r="AH96" s="706">
        <f t="shared" si="31"/>
        <v>4.8780487804878092</v>
      </c>
      <c r="AI96" s="706">
        <f t="shared" si="32"/>
        <v>5.12820512820511</v>
      </c>
      <c r="AJ96" s="706">
        <f t="shared" si="33"/>
        <v>4.0000000000000036</v>
      </c>
      <c r="AK96" s="706">
        <f t="shared" si="34"/>
        <v>4.1666666666666741</v>
      </c>
      <c r="AL96" s="706">
        <f t="shared" si="35"/>
        <v>10.769230769230752</v>
      </c>
      <c r="AM96" s="706">
        <f t="shared" si="36"/>
        <v>8.3333333333333481</v>
      </c>
      <c r="AN96" s="706">
        <f t="shared" si="37"/>
        <v>7.1428571428571397</v>
      </c>
      <c r="AO96" s="706">
        <f t="shared" si="38"/>
        <v>7.6923076923077094</v>
      </c>
      <c r="AP96" s="706">
        <f t="shared" si="39"/>
        <v>8.3333333333333481</v>
      </c>
      <c r="AQ96" s="707">
        <f t="shared" si="40"/>
        <v>16.20061159694334</v>
      </c>
      <c r="AR96" s="708">
        <f t="shared" si="41"/>
        <v>56.058753723573275</v>
      </c>
    </row>
    <row r="97" spans="1:44" ht="11.25" customHeight="1" x14ac:dyDescent="0.2">
      <c r="A97" s="507" t="s">
        <v>4274</v>
      </c>
      <c r="B97" s="504" t="s">
        <v>1974</v>
      </c>
      <c r="C97" s="987">
        <v>0.39</v>
      </c>
      <c r="D97" s="696">
        <v>0.25</v>
      </c>
      <c r="E97" s="696">
        <v>0.2</v>
      </c>
      <c r="F97" s="696">
        <v>0.12</v>
      </c>
      <c r="G97" s="729">
        <v>0.04</v>
      </c>
      <c r="H97" s="551"/>
      <c r="I97" s="729">
        <v>0.04</v>
      </c>
      <c r="J97" s="730">
        <v>0.04</v>
      </c>
      <c r="K97" s="551"/>
      <c r="L97" s="731">
        <v>0.04</v>
      </c>
      <c r="M97" s="731">
        <v>0.04</v>
      </c>
      <c r="N97" s="956">
        <v>2.88</v>
      </c>
      <c r="O97" s="956">
        <v>2.4</v>
      </c>
      <c r="P97" s="956">
        <v>2.12</v>
      </c>
      <c r="Q97" s="956">
        <v>1.9</v>
      </c>
      <c r="R97" s="956">
        <v>1.7</v>
      </c>
      <c r="S97" s="956">
        <v>1.44</v>
      </c>
      <c r="T97" s="956">
        <v>1.22</v>
      </c>
      <c r="U97" s="956">
        <v>1.1399999999999999</v>
      </c>
      <c r="V97" s="956">
        <v>1.03</v>
      </c>
      <c r="W97" s="956">
        <v>0.92500000000000004</v>
      </c>
      <c r="X97" s="525">
        <f t="shared" si="21"/>
        <v>17.914999999999999</v>
      </c>
      <c r="Y97" s="706">
        <f t="shared" si="22"/>
        <v>56.000000000000007</v>
      </c>
      <c r="Z97" s="706">
        <f t="shared" si="23"/>
        <v>25</v>
      </c>
      <c r="AA97" s="706">
        <f t="shared" si="24"/>
        <v>66.666666666666671</v>
      </c>
      <c r="AB97" s="706">
        <f t="shared" si="25"/>
        <v>200</v>
      </c>
      <c r="AC97" s="706">
        <f t="shared" si="26"/>
        <v>0</v>
      </c>
      <c r="AD97" s="706">
        <f t="shared" si="27"/>
        <v>0</v>
      </c>
      <c r="AE97" s="706">
        <f t="shared" si="28"/>
        <v>0</v>
      </c>
      <c r="AF97" s="706">
        <f t="shared" si="29"/>
        <v>0</v>
      </c>
      <c r="AG97" s="706">
        <f t="shared" si="30"/>
        <v>-98.611111111111114</v>
      </c>
      <c r="AH97" s="706">
        <f t="shared" si="31"/>
        <v>19.999999999999996</v>
      </c>
      <c r="AI97" s="706">
        <f t="shared" si="32"/>
        <v>13.207547169811317</v>
      </c>
      <c r="AJ97" s="706">
        <f t="shared" si="33"/>
        <v>11.578947368421066</v>
      </c>
      <c r="AK97" s="706">
        <f t="shared" si="34"/>
        <v>11.764705882352944</v>
      </c>
      <c r="AL97" s="706">
        <f t="shared" si="35"/>
        <v>18.055555555555557</v>
      </c>
      <c r="AM97" s="706">
        <f t="shared" si="36"/>
        <v>18.032786885245898</v>
      </c>
      <c r="AN97" s="706">
        <f t="shared" si="37"/>
        <v>7.0175438596491224</v>
      </c>
      <c r="AO97" s="706">
        <f t="shared" si="38"/>
        <v>10.679611650485432</v>
      </c>
      <c r="AP97" s="706">
        <f t="shared" si="39"/>
        <v>11.351351351351347</v>
      </c>
      <c r="AQ97" s="707">
        <f t="shared" si="40"/>
        <v>20.596866959912674</v>
      </c>
      <c r="AR97" s="708">
        <f t="shared" si="41"/>
        <v>55.35112320840976</v>
      </c>
    </row>
    <row r="98" spans="1:44" ht="11.25" customHeight="1" x14ac:dyDescent="0.2">
      <c r="A98" s="588" t="s">
        <v>988</v>
      </c>
      <c r="B98" s="504" t="s">
        <v>989</v>
      </c>
      <c r="C98" s="525">
        <v>0.56000000000000005</v>
      </c>
      <c r="D98" s="522">
        <v>0.48</v>
      </c>
      <c r="E98" s="522">
        <v>0.4</v>
      </c>
      <c r="F98" s="522">
        <v>0.2</v>
      </c>
      <c r="G98" s="522">
        <v>0.04</v>
      </c>
      <c r="H98" s="523"/>
      <c r="I98" s="528">
        <v>0</v>
      </c>
      <c r="J98" s="520">
        <v>0.04</v>
      </c>
      <c r="K98" s="523"/>
      <c r="L98" s="692">
        <v>0</v>
      </c>
      <c r="M98" s="692">
        <v>0</v>
      </c>
      <c r="N98" s="524">
        <v>0</v>
      </c>
      <c r="O98" s="524">
        <v>0</v>
      </c>
      <c r="P98" s="524">
        <v>0</v>
      </c>
      <c r="Q98" s="524">
        <v>0</v>
      </c>
      <c r="R98" s="524">
        <v>0</v>
      </c>
      <c r="S98" s="524">
        <v>0</v>
      </c>
      <c r="T98" s="524">
        <v>0</v>
      </c>
      <c r="U98" s="524">
        <v>0</v>
      </c>
      <c r="V98" s="524">
        <v>0</v>
      </c>
      <c r="W98" s="524">
        <v>0</v>
      </c>
      <c r="X98" s="525">
        <f t="shared" si="21"/>
        <v>1.72</v>
      </c>
      <c r="Y98" s="706">
        <f t="shared" si="22"/>
        <v>16.666666666666675</v>
      </c>
      <c r="Z98" s="706">
        <f t="shared" si="23"/>
        <v>19.999999999999996</v>
      </c>
      <c r="AA98" s="706">
        <f t="shared" si="24"/>
        <v>100</v>
      </c>
      <c r="AB98" s="706">
        <f t="shared" si="25"/>
        <v>400</v>
      </c>
      <c r="AC98" s="706" t="str">
        <f t="shared" si="26"/>
        <v>n/a</v>
      </c>
      <c r="AD98" s="706">
        <f t="shared" si="27"/>
        <v>-100</v>
      </c>
      <c r="AE98" s="706" t="str">
        <f t="shared" si="28"/>
        <v>n/a</v>
      </c>
      <c r="AF98" s="706" t="str">
        <f t="shared" si="29"/>
        <v>n/a</v>
      </c>
      <c r="AG98" s="706" t="str">
        <f t="shared" si="30"/>
        <v>n/a</v>
      </c>
      <c r="AH98" s="706" t="str">
        <f t="shared" si="31"/>
        <v>n/a</v>
      </c>
      <c r="AI98" s="706" t="str">
        <f t="shared" si="32"/>
        <v>n/a</v>
      </c>
      <c r="AJ98" s="706" t="str">
        <f t="shared" si="33"/>
        <v>n/a</v>
      </c>
      <c r="AK98" s="706" t="str">
        <f t="shared" si="34"/>
        <v>n/a</v>
      </c>
      <c r="AL98" s="706" t="str">
        <f t="shared" si="35"/>
        <v>n/a</v>
      </c>
      <c r="AM98" s="706" t="str">
        <f t="shared" si="36"/>
        <v>n/a</v>
      </c>
      <c r="AN98" s="706" t="str">
        <f t="shared" si="37"/>
        <v>n/a</v>
      </c>
      <c r="AO98" s="706" t="str">
        <f t="shared" si="38"/>
        <v>n/a</v>
      </c>
      <c r="AP98" s="706" t="str">
        <f t="shared" si="39"/>
        <v>n/a</v>
      </c>
      <c r="AQ98" s="707">
        <f t="shared" si="40"/>
        <v>87.333333333333343</v>
      </c>
      <c r="AR98" s="708">
        <f t="shared" si="41"/>
        <v>188.77382116055063</v>
      </c>
    </row>
    <row r="99" spans="1:44" ht="11.25" customHeight="1" x14ac:dyDescent="0.2">
      <c r="A99" s="527" t="s">
        <v>460</v>
      </c>
      <c r="B99" s="504" t="s">
        <v>461</v>
      </c>
      <c r="C99" s="525">
        <v>0.56000000000000005</v>
      </c>
      <c r="D99" s="522">
        <v>0.51</v>
      </c>
      <c r="E99" s="522">
        <v>0.45</v>
      </c>
      <c r="F99" s="522">
        <v>0.4</v>
      </c>
      <c r="G99" s="522">
        <v>0.36499999999999999</v>
      </c>
      <c r="H99" s="523">
        <v>0</v>
      </c>
      <c r="I99" s="522">
        <v>0.35</v>
      </c>
      <c r="J99" s="520">
        <v>0.32500000000000001</v>
      </c>
      <c r="K99" s="523">
        <v>0</v>
      </c>
      <c r="L99" s="539">
        <v>0.30499999999999999</v>
      </c>
      <c r="M99" s="539">
        <v>0.28499999999999998</v>
      </c>
      <c r="N99" s="531">
        <v>0.28000000000000003</v>
      </c>
      <c r="O99" s="531">
        <v>0.255</v>
      </c>
      <c r="P99" s="531">
        <v>0.22761999999999999</v>
      </c>
      <c r="Q99" s="531">
        <v>9.5240000000000005E-2</v>
      </c>
      <c r="R99" s="524">
        <v>0</v>
      </c>
      <c r="S99" s="524">
        <v>0</v>
      </c>
      <c r="T99" s="524">
        <v>0</v>
      </c>
      <c r="U99" s="524">
        <v>0</v>
      </c>
      <c r="V99" s="524">
        <v>0</v>
      </c>
      <c r="W99" s="524">
        <v>0</v>
      </c>
      <c r="X99" s="525">
        <f t="shared" si="21"/>
        <v>4.4078600000000012</v>
      </c>
      <c r="Y99" s="706">
        <f t="shared" si="22"/>
        <v>9.8039215686274606</v>
      </c>
      <c r="Z99" s="706">
        <f t="shared" si="23"/>
        <v>13.33333333333333</v>
      </c>
      <c r="AA99" s="706">
        <f t="shared" si="24"/>
        <v>12.5</v>
      </c>
      <c r="AB99" s="706">
        <f t="shared" si="25"/>
        <v>9.5890410958904262</v>
      </c>
      <c r="AC99" s="706">
        <f t="shared" si="26"/>
        <v>4.2857142857142927</v>
      </c>
      <c r="AD99" s="706">
        <f t="shared" si="27"/>
        <v>7.6923076923076872</v>
      </c>
      <c r="AE99" s="706">
        <f t="shared" si="28"/>
        <v>6.5573770491803351</v>
      </c>
      <c r="AF99" s="706">
        <f t="shared" si="29"/>
        <v>7.0175438596491224</v>
      </c>
      <c r="AG99" s="706">
        <f t="shared" si="30"/>
        <v>1.7857142857142572</v>
      </c>
      <c r="AH99" s="706">
        <f t="shared" si="31"/>
        <v>9.8039215686274606</v>
      </c>
      <c r="AI99" s="706">
        <f t="shared" si="32"/>
        <v>12.028819963096392</v>
      </c>
      <c r="AJ99" s="706">
        <f t="shared" si="33"/>
        <v>138.99622007559844</v>
      </c>
      <c r="AK99" s="706" t="str">
        <f t="shared" si="34"/>
        <v>n/a</v>
      </c>
      <c r="AL99" s="706" t="str">
        <f t="shared" si="35"/>
        <v>n/a</v>
      </c>
      <c r="AM99" s="706" t="str">
        <f t="shared" si="36"/>
        <v>n/a</v>
      </c>
      <c r="AN99" s="706" t="str">
        <f t="shared" si="37"/>
        <v>n/a</v>
      </c>
      <c r="AO99" s="706" t="str">
        <f t="shared" si="38"/>
        <v>n/a</v>
      </c>
      <c r="AP99" s="706" t="str">
        <f t="shared" si="39"/>
        <v>n/a</v>
      </c>
      <c r="AQ99" s="707">
        <f t="shared" si="40"/>
        <v>19.449492898144936</v>
      </c>
      <c r="AR99" s="708">
        <f t="shared" si="41"/>
        <v>37.799028962879078</v>
      </c>
    </row>
    <row r="100" spans="1:44" ht="11.25" customHeight="1" x14ac:dyDescent="0.2">
      <c r="A100" s="526" t="s">
        <v>990</v>
      </c>
      <c r="B100" s="504" t="s">
        <v>991</v>
      </c>
      <c r="C100" s="525">
        <v>0.86</v>
      </c>
      <c r="D100" s="522">
        <v>0.72</v>
      </c>
      <c r="E100" s="528">
        <v>0.68</v>
      </c>
      <c r="F100" s="522">
        <v>0.66</v>
      </c>
      <c r="G100" s="522">
        <v>0.57999999999999996</v>
      </c>
      <c r="H100" s="523"/>
      <c r="I100" s="528">
        <v>0.52</v>
      </c>
      <c r="J100" s="520">
        <v>0.48</v>
      </c>
      <c r="K100" s="523"/>
      <c r="L100" s="529">
        <v>0.36</v>
      </c>
      <c r="M100" s="524">
        <v>0.51</v>
      </c>
      <c r="N100" s="524">
        <v>0.96</v>
      </c>
      <c r="O100" s="531">
        <v>0.94640000000000002</v>
      </c>
      <c r="P100" s="531">
        <v>0.91159999999999997</v>
      </c>
      <c r="Q100" s="531">
        <v>0.86919999999999997</v>
      </c>
      <c r="R100" s="531">
        <v>0.83740000000000003</v>
      </c>
      <c r="S100" s="524">
        <v>0.80559999999999998</v>
      </c>
      <c r="T100" s="531">
        <v>0.80559999999999998</v>
      </c>
      <c r="U100" s="531">
        <v>0.76319999999999999</v>
      </c>
      <c r="V100" s="531">
        <v>0.6996</v>
      </c>
      <c r="W100" s="531">
        <v>0.61480000000000001</v>
      </c>
      <c r="X100" s="525">
        <f t="shared" si="21"/>
        <v>13.583399999999999</v>
      </c>
      <c r="Y100" s="706">
        <f t="shared" si="22"/>
        <v>19.444444444444443</v>
      </c>
      <c r="Z100" s="706">
        <f t="shared" si="23"/>
        <v>5.8823529411764497</v>
      </c>
      <c r="AA100" s="706">
        <f t="shared" si="24"/>
        <v>3.0303030303030276</v>
      </c>
      <c r="AB100" s="706">
        <f t="shared" si="25"/>
        <v>13.793103448275868</v>
      </c>
      <c r="AC100" s="706">
        <f t="shared" si="26"/>
        <v>11.538461538461519</v>
      </c>
      <c r="AD100" s="706">
        <f t="shared" si="27"/>
        <v>8.3333333333333481</v>
      </c>
      <c r="AE100" s="706">
        <f t="shared" si="28"/>
        <v>33.333333333333329</v>
      </c>
      <c r="AF100" s="706">
        <f t="shared" si="29"/>
        <v>-29.411764705882359</v>
      </c>
      <c r="AG100" s="706">
        <f t="shared" si="30"/>
        <v>-46.875</v>
      </c>
      <c r="AH100" s="706">
        <f t="shared" si="31"/>
        <v>1.4370245139475823</v>
      </c>
      <c r="AI100" s="706">
        <f t="shared" si="32"/>
        <v>3.8174637999122574</v>
      </c>
      <c r="AJ100" s="706">
        <f t="shared" si="33"/>
        <v>4.8780487804878092</v>
      </c>
      <c r="AK100" s="706">
        <f t="shared" si="34"/>
        <v>3.7974683544303778</v>
      </c>
      <c r="AL100" s="706">
        <f t="shared" si="35"/>
        <v>3.9473684210526327</v>
      </c>
      <c r="AM100" s="706">
        <f t="shared" si="36"/>
        <v>0</v>
      </c>
      <c r="AN100" s="706">
        <f t="shared" si="37"/>
        <v>5.555555555555558</v>
      </c>
      <c r="AO100" s="706">
        <f t="shared" si="38"/>
        <v>9.0909090909090828</v>
      </c>
      <c r="AP100" s="706">
        <f t="shared" si="39"/>
        <v>13.793103448275868</v>
      </c>
      <c r="AQ100" s="707">
        <f t="shared" si="40"/>
        <v>3.6325282960009329</v>
      </c>
      <c r="AR100" s="708">
        <f t="shared" si="41"/>
        <v>17.362586283309508</v>
      </c>
    </row>
    <row r="101" spans="1:44" ht="11.25" customHeight="1" x14ac:dyDescent="0.2">
      <c r="A101" s="547" t="s">
        <v>992</v>
      </c>
      <c r="B101" s="535" t="s">
        <v>993</v>
      </c>
      <c r="C101" s="538">
        <v>0.5181818181818183</v>
      </c>
      <c r="D101" s="541">
        <v>0.48181818181818187</v>
      </c>
      <c r="E101" s="541">
        <v>0.44049586776859506</v>
      </c>
      <c r="F101" s="541">
        <v>0.42975206611570249</v>
      </c>
      <c r="G101" s="541">
        <v>0.4049586776859504</v>
      </c>
      <c r="H101" s="542">
        <v>0</v>
      </c>
      <c r="I101" s="555">
        <v>0.36363636363636365</v>
      </c>
      <c r="J101" s="697">
        <v>0.3388429752066115</v>
      </c>
      <c r="K101" s="556">
        <v>0</v>
      </c>
      <c r="L101" s="561">
        <v>0.3155537190082644</v>
      </c>
      <c r="M101" s="545">
        <v>0.36061983471074383</v>
      </c>
      <c r="N101" s="544">
        <v>0.48082644628099175</v>
      </c>
      <c r="O101" s="544">
        <v>0.45074380165289257</v>
      </c>
      <c r="P101" s="544">
        <v>0.39066115702479337</v>
      </c>
      <c r="Q101" s="544">
        <v>0.26999999999999996</v>
      </c>
      <c r="R101" s="544">
        <v>0.2403305785123967</v>
      </c>
      <c r="S101" s="544">
        <v>0.22396694214876034</v>
      </c>
      <c r="T101" s="545">
        <v>0.21851239669421488</v>
      </c>
      <c r="U101" s="545">
        <v>0.21851239669421488</v>
      </c>
      <c r="V101" s="544">
        <v>0.19867768595041324</v>
      </c>
      <c r="W101" s="544">
        <v>0.15884297520661159</v>
      </c>
      <c r="X101" s="525">
        <f t="shared" si="21"/>
        <v>6.5049338842975208</v>
      </c>
      <c r="Y101" s="706">
        <f t="shared" si="22"/>
        <v>7.5471698113207752</v>
      </c>
      <c r="Z101" s="706">
        <f t="shared" si="23"/>
        <v>9.3808630393996228</v>
      </c>
      <c r="AA101" s="706">
        <f t="shared" si="24"/>
        <v>2.4999999999999911</v>
      </c>
      <c r="AB101" s="706">
        <f t="shared" si="25"/>
        <v>6.1224489795918435</v>
      </c>
      <c r="AC101" s="706">
        <f t="shared" si="26"/>
        <v>11.363636363636353</v>
      </c>
      <c r="AD101" s="706">
        <f t="shared" si="27"/>
        <v>7.317073170731736</v>
      </c>
      <c r="AE101" s="706">
        <f t="shared" si="28"/>
        <v>7.3804410455188263</v>
      </c>
      <c r="AF101" s="706">
        <f t="shared" si="29"/>
        <v>-12.496848859860233</v>
      </c>
      <c r="AG101" s="706">
        <f t="shared" si="30"/>
        <v>-25</v>
      </c>
      <c r="AH101" s="706">
        <f t="shared" si="31"/>
        <v>6.6740007334066709</v>
      </c>
      <c r="AI101" s="706">
        <f t="shared" si="32"/>
        <v>15.379733446160371</v>
      </c>
      <c r="AJ101" s="706">
        <f t="shared" si="33"/>
        <v>44.689317416590171</v>
      </c>
      <c r="AK101" s="706">
        <f t="shared" si="34"/>
        <v>12.345254470426404</v>
      </c>
      <c r="AL101" s="706">
        <f t="shared" si="35"/>
        <v>7.3062730627306172</v>
      </c>
      <c r="AM101" s="706">
        <f t="shared" si="36"/>
        <v>2.4962178517397904</v>
      </c>
      <c r="AN101" s="706">
        <f t="shared" si="37"/>
        <v>0</v>
      </c>
      <c r="AO101" s="706">
        <f t="shared" si="38"/>
        <v>9.9833610648918381</v>
      </c>
      <c r="AP101" s="706">
        <f t="shared" si="39"/>
        <v>25.078043704474506</v>
      </c>
      <c r="AQ101" s="707">
        <f t="shared" si="40"/>
        <v>7.6703880722644051</v>
      </c>
      <c r="AR101" s="708">
        <f t="shared" si="41"/>
        <v>14.072895747086813</v>
      </c>
    </row>
    <row r="102" spans="1:44" ht="11.25" customHeight="1" x14ac:dyDescent="0.2">
      <c r="A102" s="566" t="s">
        <v>464</v>
      </c>
      <c r="B102" s="519" t="s">
        <v>465</v>
      </c>
      <c r="C102" s="578">
        <v>13.7</v>
      </c>
      <c r="D102" s="560">
        <v>12.8</v>
      </c>
      <c r="E102" s="560">
        <v>12.2</v>
      </c>
      <c r="F102" s="560">
        <v>11.6</v>
      </c>
      <c r="G102" s="560">
        <v>10.7</v>
      </c>
      <c r="H102" s="523" t="s">
        <v>91</v>
      </c>
      <c r="I102" s="522">
        <v>9.6999999999999993</v>
      </c>
      <c r="J102" s="520">
        <v>8.9</v>
      </c>
      <c r="K102" s="523"/>
      <c r="L102" s="530">
        <v>7.9</v>
      </c>
      <c r="M102" s="531">
        <v>7.5</v>
      </c>
      <c r="N102" s="531">
        <v>7.3</v>
      </c>
      <c r="O102" s="531">
        <v>6.8</v>
      </c>
      <c r="P102" s="531">
        <v>6.5</v>
      </c>
      <c r="Q102" s="531">
        <v>6.3</v>
      </c>
      <c r="R102" s="531">
        <v>6</v>
      </c>
      <c r="S102" s="531">
        <v>5.5</v>
      </c>
      <c r="T102" s="531">
        <v>5</v>
      </c>
      <c r="U102" s="531">
        <v>4.5</v>
      </c>
      <c r="V102" s="531">
        <v>4</v>
      </c>
      <c r="W102" s="531">
        <v>3.5</v>
      </c>
      <c r="X102" s="525">
        <f t="shared" si="21"/>
        <v>150.4</v>
      </c>
      <c r="Y102" s="706">
        <f t="shared" si="22"/>
        <v>7.0312499999999778</v>
      </c>
      <c r="Z102" s="706">
        <f t="shared" si="23"/>
        <v>4.9180327868852514</v>
      </c>
      <c r="AA102" s="706">
        <f t="shared" si="24"/>
        <v>5.1724137931034475</v>
      </c>
      <c r="AB102" s="706">
        <f t="shared" si="25"/>
        <v>8.4112149532710401</v>
      </c>
      <c r="AC102" s="706">
        <f t="shared" si="26"/>
        <v>10.309278350515472</v>
      </c>
      <c r="AD102" s="706">
        <f t="shared" si="27"/>
        <v>8.9887640449437978</v>
      </c>
      <c r="AE102" s="706">
        <f t="shared" si="28"/>
        <v>12.658227848101266</v>
      </c>
      <c r="AF102" s="706">
        <f t="shared" si="29"/>
        <v>5.3333333333333455</v>
      </c>
      <c r="AG102" s="706">
        <f t="shared" si="30"/>
        <v>2.7397260273972712</v>
      </c>
      <c r="AH102" s="706">
        <f t="shared" si="31"/>
        <v>7.3529411764705843</v>
      </c>
      <c r="AI102" s="706">
        <f t="shared" si="32"/>
        <v>4.6153846153846212</v>
      </c>
      <c r="AJ102" s="706">
        <f t="shared" si="33"/>
        <v>3.1746031746031855</v>
      </c>
      <c r="AK102" s="706">
        <f t="shared" si="34"/>
        <v>5.0000000000000044</v>
      </c>
      <c r="AL102" s="706">
        <f t="shared" si="35"/>
        <v>9.0909090909090828</v>
      </c>
      <c r="AM102" s="706">
        <f t="shared" si="36"/>
        <v>10.000000000000009</v>
      </c>
      <c r="AN102" s="706">
        <f t="shared" si="37"/>
        <v>11.111111111111116</v>
      </c>
      <c r="AO102" s="706">
        <f t="shared" si="38"/>
        <v>12.5</v>
      </c>
      <c r="AP102" s="706">
        <f t="shared" si="39"/>
        <v>14.285714285714279</v>
      </c>
      <c r="AQ102" s="707">
        <f t="shared" si="40"/>
        <v>7.9273835884302075</v>
      </c>
      <c r="AR102" s="708">
        <f t="shared" si="41"/>
        <v>3.4307055036674172</v>
      </c>
    </row>
    <row r="103" spans="1:44" ht="11.25" customHeight="1" x14ac:dyDescent="0.2">
      <c r="A103" s="504" t="s">
        <v>4473</v>
      </c>
      <c r="B103" s="504" t="s">
        <v>4268</v>
      </c>
      <c r="C103" s="530">
        <v>0.71</v>
      </c>
      <c r="D103" s="522">
        <v>0.63</v>
      </c>
      <c r="E103" s="522">
        <v>0.55000000000000004</v>
      </c>
      <c r="F103" s="522">
        <v>0.47</v>
      </c>
      <c r="G103" s="522">
        <v>0.36</v>
      </c>
      <c r="H103" s="523"/>
      <c r="I103" s="522">
        <v>0.25</v>
      </c>
      <c r="J103" s="520">
        <v>0.185</v>
      </c>
      <c r="K103" s="523"/>
      <c r="L103" s="539">
        <v>0.15</v>
      </c>
      <c r="M103" s="539">
        <v>0.13</v>
      </c>
      <c r="N103" s="531">
        <v>0.125</v>
      </c>
      <c r="O103" s="531">
        <v>0.1075</v>
      </c>
      <c r="P103" s="524">
        <v>0.1</v>
      </c>
      <c r="Q103" s="531">
        <v>9.2499999999999999E-2</v>
      </c>
      <c r="R103" s="531">
        <v>7.4999999999999997E-2</v>
      </c>
      <c r="S103" s="531">
        <v>5.7500000000000002E-2</v>
      </c>
      <c r="T103" s="531">
        <v>3.875E-2</v>
      </c>
      <c r="U103" s="531">
        <v>2.8750000000000001E-2</v>
      </c>
      <c r="V103" s="531">
        <v>2.6249999999999999E-2</v>
      </c>
      <c r="W103" s="531">
        <v>2.5000000000000001E-2</v>
      </c>
      <c r="X103" s="525">
        <f t="shared" si="21"/>
        <v>4.1112500000000001</v>
      </c>
      <c r="Y103" s="706">
        <f t="shared" si="22"/>
        <v>12.698412698412698</v>
      </c>
      <c r="Z103" s="706">
        <f t="shared" si="23"/>
        <v>14.545454545454529</v>
      </c>
      <c r="AA103" s="706">
        <f t="shared" si="24"/>
        <v>17.021276595744705</v>
      </c>
      <c r="AB103" s="706">
        <f t="shared" si="25"/>
        <v>30.555555555555557</v>
      </c>
      <c r="AC103" s="706">
        <f t="shared" si="26"/>
        <v>43.999999999999993</v>
      </c>
      <c r="AD103" s="706">
        <f t="shared" si="27"/>
        <v>35.13513513513513</v>
      </c>
      <c r="AE103" s="706">
        <f t="shared" si="28"/>
        <v>23.333333333333339</v>
      </c>
      <c r="AF103" s="706">
        <f t="shared" si="29"/>
        <v>15.384615384615374</v>
      </c>
      <c r="AG103" s="706">
        <f t="shared" si="30"/>
        <v>4.0000000000000036</v>
      </c>
      <c r="AH103" s="706">
        <f t="shared" si="31"/>
        <v>16.279069767441868</v>
      </c>
      <c r="AI103" s="706">
        <f t="shared" si="32"/>
        <v>7.4999999999999956</v>
      </c>
      <c r="AJ103" s="706">
        <f t="shared" si="33"/>
        <v>8.1081081081081141</v>
      </c>
      <c r="AK103" s="706">
        <f t="shared" si="34"/>
        <v>23.333333333333339</v>
      </c>
      <c r="AL103" s="706">
        <f t="shared" si="35"/>
        <v>30.434782608695631</v>
      </c>
      <c r="AM103" s="706">
        <f t="shared" si="36"/>
        <v>48.387096774193552</v>
      </c>
      <c r="AN103" s="706">
        <f t="shared" si="37"/>
        <v>34.782608695652172</v>
      </c>
      <c r="AO103" s="706">
        <f t="shared" si="38"/>
        <v>9.5238095238095344</v>
      </c>
      <c r="AP103" s="706">
        <f t="shared" si="39"/>
        <v>4.9999999999999822</v>
      </c>
      <c r="AQ103" s="707">
        <f t="shared" si="40"/>
        <v>21.112366225526976</v>
      </c>
      <c r="AR103" s="708">
        <f t="shared" si="41"/>
        <v>13.427763380580778</v>
      </c>
    </row>
    <row r="104" spans="1:44" ht="11.25" customHeight="1" x14ac:dyDescent="0.2">
      <c r="A104" s="504" t="s">
        <v>3831</v>
      </c>
      <c r="B104" s="504" t="s">
        <v>3832</v>
      </c>
      <c r="C104" s="530">
        <v>0.28000000000000003</v>
      </c>
      <c r="D104" s="522">
        <v>0.21</v>
      </c>
      <c r="E104" s="522">
        <v>0.16</v>
      </c>
      <c r="F104" s="522">
        <v>0.08</v>
      </c>
      <c r="G104" s="571">
        <v>0.04</v>
      </c>
      <c r="H104" s="523"/>
      <c r="I104" s="528">
        <v>0.04</v>
      </c>
      <c r="J104" s="693">
        <v>0.22</v>
      </c>
      <c r="K104" s="523"/>
      <c r="L104" s="692">
        <v>0.28000000000000003</v>
      </c>
      <c r="M104" s="692">
        <v>0.28000000000000003</v>
      </c>
      <c r="N104" s="572">
        <v>0.28000000000000003</v>
      </c>
      <c r="O104" s="531">
        <v>0.28000000000000003</v>
      </c>
      <c r="P104" s="531">
        <v>0.18</v>
      </c>
      <c r="Q104" s="572">
        <v>0</v>
      </c>
      <c r="R104" s="572">
        <v>0</v>
      </c>
      <c r="S104" s="572">
        <v>0</v>
      </c>
      <c r="T104" s="572">
        <v>0</v>
      </c>
      <c r="U104" s="572">
        <v>0</v>
      </c>
      <c r="V104" s="572">
        <v>0</v>
      </c>
      <c r="W104" s="572">
        <v>0</v>
      </c>
      <c r="X104" s="525">
        <f t="shared" si="21"/>
        <v>2.3300000000000005</v>
      </c>
      <c r="Y104" s="706">
        <f t="shared" si="22"/>
        <v>33.33333333333335</v>
      </c>
      <c r="Z104" s="706">
        <f t="shared" si="23"/>
        <v>31.25</v>
      </c>
      <c r="AA104" s="706">
        <f t="shared" si="24"/>
        <v>100</v>
      </c>
      <c r="AB104" s="706">
        <f t="shared" si="25"/>
        <v>100</v>
      </c>
      <c r="AC104" s="706">
        <f t="shared" si="26"/>
        <v>0</v>
      </c>
      <c r="AD104" s="706">
        <f t="shared" si="27"/>
        <v>-81.818181818181813</v>
      </c>
      <c r="AE104" s="706">
        <f t="shared" si="28"/>
        <v>-21.428571428571431</v>
      </c>
      <c r="AF104" s="706">
        <f t="shared" si="29"/>
        <v>0</v>
      </c>
      <c r="AG104" s="706">
        <f t="shared" si="30"/>
        <v>0</v>
      </c>
      <c r="AH104" s="706">
        <f t="shared" si="31"/>
        <v>0</v>
      </c>
      <c r="AI104" s="706">
        <f t="shared" si="32"/>
        <v>55.555555555555578</v>
      </c>
      <c r="AJ104" s="706" t="str">
        <f t="shared" si="33"/>
        <v>n/a</v>
      </c>
      <c r="AK104" s="706" t="str">
        <f t="shared" si="34"/>
        <v>n/a</v>
      </c>
      <c r="AL104" s="706" t="str">
        <f t="shared" si="35"/>
        <v>n/a</v>
      </c>
      <c r="AM104" s="706" t="str">
        <f t="shared" si="36"/>
        <v>n/a</v>
      </c>
      <c r="AN104" s="706" t="str">
        <f t="shared" si="37"/>
        <v>n/a</v>
      </c>
      <c r="AO104" s="706" t="str">
        <f t="shared" si="38"/>
        <v>n/a</v>
      </c>
      <c r="AP104" s="706" t="str">
        <f t="shared" si="39"/>
        <v>n/a</v>
      </c>
      <c r="AQ104" s="707">
        <f t="shared" si="40"/>
        <v>19.71746687655779</v>
      </c>
      <c r="AR104" s="708">
        <f t="shared" si="41"/>
        <v>52.963127186175747</v>
      </c>
    </row>
    <row r="105" spans="1:44" ht="11.25" customHeight="1" x14ac:dyDescent="0.2">
      <c r="A105" s="575" t="s">
        <v>994</v>
      </c>
      <c r="B105" s="535" t="s">
        <v>995</v>
      </c>
      <c r="C105" s="546">
        <v>0.98</v>
      </c>
      <c r="D105" s="541">
        <v>0.83</v>
      </c>
      <c r="E105" s="540">
        <v>0.72</v>
      </c>
      <c r="F105" s="541">
        <v>0.69</v>
      </c>
      <c r="G105" s="541">
        <v>0.4</v>
      </c>
      <c r="H105" s="542"/>
      <c r="I105" s="540">
        <v>0.04</v>
      </c>
      <c r="J105" s="543">
        <v>0.04</v>
      </c>
      <c r="K105" s="542"/>
      <c r="L105" s="568">
        <v>0.04</v>
      </c>
      <c r="M105" s="568">
        <v>0.08</v>
      </c>
      <c r="N105" s="545">
        <v>0.65</v>
      </c>
      <c r="O105" s="544">
        <v>0.76</v>
      </c>
      <c r="P105" s="544">
        <v>0.72</v>
      </c>
      <c r="Q105" s="544">
        <v>0.68</v>
      </c>
      <c r="R105" s="544">
        <v>0.64</v>
      </c>
      <c r="S105" s="545">
        <v>0.6</v>
      </c>
      <c r="T105" s="544">
        <v>0.59</v>
      </c>
      <c r="U105" s="545">
        <v>0.56000000000000005</v>
      </c>
      <c r="V105" s="544">
        <v>0.54</v>
      </c>
      <c r="W105" s="545">
        <v>0.45</v>
      </c>
      <c r="X105" s="525">
        <f t="shared" si="21"/>
        <v>10.009999999999998</v>
      </c>
      <c r="Y105" s="706">
        <f t="shared" si="22"/>
        <v>18.07228915662651</v>
      </c>
      <c r="Z105" s="706">
        <f t="shared" si="23"/>
        <v>15.277777777777768</v>
      </c>
      <c r="AA105" s="706">
        <f t="shared" si="24"/>
        <v>4.3478260869565188</v>
      </c>
      <c r="AB105" s="706">
        <f t="shared" si="25"/>
        <v>72.499999999999986</v>
      </c>
      <c r="AC105" s="706">
        <f t="shared" si="26"/>
        <v>900</v>
      </c>
      <c r="AD105" s="706">
        <f t="shared" si="27"/>
        <v>0</v>
      </c>
      <c r="AE105" s="706">
        <f t="shared" si="28"/>
        <v>0</v>
      </c>
      <c r="AF105" s="706">
        <f t="shared" si="29"/>
        <v>-50</v>
      </c>
      <c r="AG105" s="706">
        <f t="shared" si="30"/>
        <v>-87.692307692307693</v>
      </c>
      <c r="AH105" s="706">
        <f t="shared" si="31"/>
        <v>-14.473684210526317</v>
      </c>
      <c r="AI105" s="706">
        <f t="shared" si="32"/>
        <v>5.555555555555558</v>
      </c>
      <c r="AJ105" s="706">
        <f t="shared" si="33"/>
        <v>5.8823529411764497</v>
      </c>
      <c r="AK105" s="706">
        <f t="shared" si="34"/>
        <v>6.25</v>
      </c>
      <c r="AL105" s="706">
        <f t="shared" si="35"/>
        <v>6.6666666666666652</v>
      </c>
      <c r="AM105" s="706">
        <f t="shared" si="36"/>
        <v>1.6949152542372836</v>
      </c>
      <c r="AN105" s="706">
        <f t="shared" si="37"/>
        <v>5.3571428571428381</v>
      </c>
      <c r="AO105" s="706">
        <f t="shared" si="38"/>
        <v>3.7037037037036979</v>
      </c>
      <c r="AP105" s="706">
        <f t="shared" si="39"/>
        <v>19.999999999999996</v>
      </c>
      <c r="AQ105" s="707">
        <f t="shared" si="40"/>
        <v>50.730124338722732</v>
      </c>
      <c r="AR105" s="708">
        <f t="shared" si="41"/>
        <v>214.27099981686655</v>
      </c>
    </row>
    <row r="106" spans="1:44" ht="11.25" customHeight="1" x14ac:dyDescent="0.2">
      <c r="A106" s="519" t="s">
        <v>466</v>
      </c>
      <c r="B106" s="518" t="s">
        <v>467</v>
      </c>
      <c r="C106" s="552">
        <v>0.7466666666666667</v>
      </c>
      <c r="D106" s="522">
        <v>0.72666666666666668</v>
      </c>
      <c r="E106" s="522">
        <v>0.67333333333333334</v>
      </c>
      <c r="F106" s="522">
        <v>0.60277999999999998</v>
      </c>
      <c r="G106" s="522">
        <v>0.55555555555555558</v>
      </c>
      <c r="H106" s="523"/>
      <c r="I106" s="522">
        <v>0.52</v>
      </c>
      <c r="J106" s="520">
        <v>0.48666666666666664</v>
      </c>
      <c r="K106" s="523"/>
      <c r="L106" s="539">
        <v>0.46444444444444444</v>
      </c>
      <c r="M106" s="692">
        <v>0.46222222222222226</v>
      </c>
      <c r="N106" s="531">
        <v>0.45333333333333337</v>
      </c>
      <c r="O106" s="531">
        <v>0.4244444444444444</v>
      </c>
      <c r="P106" s="531">
        <v>0.40222222222222226</v>
      </c>
      <c r="Q106" s="531">
        <v>0.37333333333333335</v>
      </c>
      <c r="R106" s="531">
        <v>0.35555555555555557</v>
      </c>
      <c r="S106" s="524">
        <v>0.33777777777777779</v>
      </c>
      <c r="T106" s="524">
        <v>0.33777777777777779</v>
      </c>
      <c r="U106" s="524">
        <v>0.33777777777777779</v>
      </c>
      <c r="V106" s="531">
        <v>0.33777777777777779</v>
      </c>
      <c r="W106" s="531">
        <v>0.32</v>
      </c>
      <c r="X106" s="525">
        <f t="shared" si="21"/>
        <v>8.9183355555555544</v>
      </c>
      <c r="Y106" s="706">
        <f t="shared" si="22"/>
        <v>2.7522935779816571</v>
      </c>
      <c r="Z106" s="706">
        <f t="shared" si="23"/>
        <v>7.9207920792079278</v>
      </c>
      <c r="AA106" s="706">
        <f t="shared" si="24"/>
        <v>11.70465731001913</v>
      </c>
      <c r="AB106" s="706">
        <f t="shared" si="25"/>
        <v>8.5003999999999849</v>
      </c>
      <c r="AC106" s="706">
        <f t="shared" si="26"/>
        <v>6.8376068376068355</v>
      </c>
      <c r="AD106" s="706">
        <f t="shared" si="27"/>
        <v>6.8493150684931559</v>
      </c>
      <c r="AE106" s="706">
        <f t="shared" si="28"/>
        <v>4.7846889952153138</v>
      </c>
      <c r="AF106" s="706">
        <f t="shared" si="29"/>
        <v>0.48076923076922906</v>
      </c>
      <c r="AG106" s="706">
        <f t="shared" si="30"/>
        <v>1.9607843137254832</v>
      </c>
      <c r="AH106" s="706">
        <f t="shared" si="31"/>
        <v>6.8062827225131128</v>
      </c>
      <c r="AI106" s="706">
        <f t="shared" si="32"/>
        <v>5.5248618784530246</v>
      </c>
      <c r="AJ106" s="706">
        <f t="shared" si="33"/>
        <v>7.7380952380952328</v>
      </c>
      <c r="AK106" s="706">
        <f t="shared" si="34"/>
        <v>5.0000000000000044</v>
      </c>
      <c r="AL106" s="706">
        <f t="shared" si="35"/>
        <v>5.2631578947368363</v>
      </c>
      <c r="AM106" s="706">
        <f t="shared" si="36"/>
        <v>0</v>
      </c>
      <c r="AN106" s="706">
        <f t="shared" si="37"/>
        <v>0</v>
      </c>
      <c r="AO106" s="706">
        <f t="shared" si="38"/>
        <v>0</v>
      </c>
      <c r="AP106" s="706">
        <f t="shared" si="39"/>
        <v>5.555555555555558</v>
      </c>
      <c r="AQ106" s="707">
        <f t="shared" si="40"/>
        <v>4.8710700390206929</v>
      </c>
      <c r="AR106" s="708">
        <f t="shared" si="41"/>
        <v>3.3729532097025126</v>
      </c>
    </row>
    <row r="107" spans="1:44" ht="11.25" customHeight="1" x14ac:dyDescent="0.2">
      <c r="A107" s="504" t="s">
        <v>996</v>
      </c>
      <c r="B107" s="504" t="s">
        <v>997</v>
      </c>
      <c r="C107" s="525">
        <v>0.55000000000000004</v>
      </c>
      <c r="D107" s="522">
        <v>0.51</v>
      </c>
      <c r="E107" s="528">
        <v>0.48</v>
      </c>
      <c r="F107" s="528">
        <v>0.48</v>
      </c>
      <c r="G107" s="522">
        <v>0.45</v>
      </c>
      <c r="H107" s="523"/>
      <c r="I107" s="528">
        <v>0.4</v>
      </c>
      <c r="J107" s="520">
        <v>0.34</v>
      </c>
      <c r="K107" s="523"/>
      <c r="L107" s="692">
        <v>0.32</v>
      </c>
      <c r="M107" s="692">
        <v>0.48</v>
      </c>
      <c r="N107" s="531">
        <v>0.62</v>
      </c>
      <c r="O107" s="531">
        <v>0.54500000000000004</v>
      </c>
      <c r="P107" s="531">
        <v>0.48499999999999999</v>
      </c>
      <c r="Q107" s="531">
        <v>0.42</v>
      </c>
      <c r="R107" s="524">
        <v>0.4</v>
      </c>
      <c r="S107" s="524">
        <v>0.4</v>
      </c>
      <c r="T107" s="524">
        <v>0.4</v>
      </c>
      <c r="U107" s="524">
        <v>0.4</v>
      </c>
      <c r="V107" s="531">
        <v>0.39500000000000002</v>
      </c>
      <c r="W107" s="531">
        <v>0.375</v>
      </c>
      <c r="X107" s="525">
        <f t="shared" si="21"/>
        <v>8.4500000000000011</v>
      </c>
      <c r="Y107" s="706">
        <f t="shared" si="22"/>
        <v>7.8431372549019773</v>
      </c>
      <c r="Z107" s="706">
        <f t="shared" si="23"/>
        <v>6.25</v>
      </c>
      <c r="AA107" s="706">
        <f t="shared" si="24"/>
        <v>0</v>
      </c>
      <c r="AB107" s="706">
        <f t="shared" si="25"/>
        <v>6.6666666666666652</v>
      </c>
      <c r="AC107" s="706">
        <f t="shared" si="26"/>
        <v>12.5</v>
      </c>
      <c r="AD107" s="706">
        <f t="shared" si="27"/>
        <v>17.647058823529417</v>
      </c>
      <c r="AE107" s="706">
        <f t="shared" si="28"/>
        <v>6.25</v>
      </c>
      <c r="AF107" s="706">
        <f t="shared" si="29"/>
        <v>-33.333333333333329</v>
      </c>
      <c r="AG107" s="706">
        <f t="shared" si="30"/>
        <v>-22.580645161290324</v>
      </c>
      <c r="AH107" s="706">
        <f t="shared" si="31"/>
        <v>13.761467889908241</v>
      </c>
      <c r="AI107" s="706">
        <f t="shared" si="32"/>
        <v>12.371134020618557</v>
      </c>
      <c r="AJ107" s="706">
        <f t="shared" si="33"/>
        <v>15.476190476190489</v>
      </c>
      <c r="AK107" s="706">
        <f t="shared" si="34"/>
        <v>4.9999999999999822</v>
      </c>
      <c r="AL107" s="706">
        <f t="shared" si="35"/>
        <v>0</v>
      </c>
      <c r="AM107" s="706">
        <f t="shared" si="36"/>
        <v>0</v>
      </c>
      <c r="AN107" s="706">
        <f t="shared" si="37"/>
        <v>0</v>
      </c>
      <c r="AO107" s="706">
        <f t="shared" si="38"/>
        <v>1.2658227848101333</v>
      </c>
      <c r="AP107" s="706">
        <f t="shared" si="39"/>
        <v>5.3333333333333455</v>
      </c>
      <c r="AQ107" s="707">
        <f t="shared" si="40"/>
        <v>3.0250462641852867</v>
      </c>
      <c r="AR107" s="708">
        <f t="shared" si="41"/>
        <v>12.707143588944936</v>
      </c>
    </row>
    <row r="108" spans="1:44" ht="11.25" customHeight="1" x14ac:dyDescent="0.2">
      <c r="A108" s="504" t="s">
        <v>998</v>
      </c>
      <c r="B108" s="518" t="s">
        <v>999</v>
      </c>
      <c r="C108" s="525">
        <v>0.42000000000000004</v>
      </c>
      <c r="D108" s="522">
        <v>0.38</v>
      </c>
      <c r="E108" s="522">
        <v>0.34</v>
      </c>
      <c r="F108" s="522">
        <v>0.28000000000000003</v>
      </c>
      <c r="G108" s="522">
        <v>0.22</v>
      </c>
      <c r="H108" s="523"/>
      <c r="I108" s="528">
        <v>0.2</v>
      </c>
      <c r="J108" s="520">
        <v>9.5000000000000001E-2</v>
      </c>
      <c r="K108" s="523"/>
      <c r="L108" s="692">
        <v>0</v>
      </c>
      <c r="M108" s="692">
        <v>0</v>
      </c>
      <c r="N108" s="531">
        <v>0.875</v>
      </c>
      <c r="O108" s="524">
        <v>0.8</v>
      </c>
      <c r="P108" s="524">
        <v>0.8</v>
      </c>
      <c r="Q108" s="524">
        <v>0.8</v>
      </c>
      <c r="R108" s="524">
        <v>0.8</v>
      </c>
      <c r="S108" s="524">
        <v>0.8</v>
      </c>
      <c r="T108" s="524">
        <v>0.8</v>
      </c>
      <c r="U108" s="524">
        <v>0.8</v>
      </c>
      <c r="V108" s="524">
        <v>0.8</v>
      </c>
      <c r="W108" s="524">
        <v>0.8</v>
      </c>
      <c r="X108" s="525">
        <f t="shared" si="21"/>
        <v>10.010000000000002</v>
      </c>
      <c r="Y108" s="706">
        <f t="shared" si="22"/>
        <v>10.526315789473696</v>
      </c>
      <c r="Z108" s="706">
        <f t="shared" si="23"/>
        <v>11.764705882352944</v>
      </c>
      <c r="AA108" s="706">
        <f t="shared" si="24"/>
        <v>21.42857142857142</v>
      </c>
      <c r="AB108" s="706">
        <f t="shared" si="25"/>
        <v>27.272727272727295</v>
      </c>
      <c r="AC108" s="706">
        <f t="shared" si="26"/>
        <v>9.9999999999999858</v>
      </c>
      <c r="AD108" s="706">
        <f t="shared" si="27"/>
        <v>110.52631578947367</v>
      </c>
      <c r="AE108" s="706" t="str">
        <f t="shared" si="28"/>
        <v>n/a</v>
      </c>
      <c r="AF108" s="706" t="str">
        <f t="shared" si="29"/>
        <v>n/a</v>
      </c>
      <c r="AG108" s="706">
        <f t="shared" si="30"/>
        <v>-100</v>
      </c>
      <c r="AH108" s="706">
        <f t="shared" si="31"/>
        <v>9.375</v>
      </c>
      <c r="AI108" s="706">
        <f t="shared" si="32"/>
        <v>0</v>
      </c>
      <c r="AJ108" s="706">
        <f t="shared" si="33"/>
        <v>0</v>
      </c>
      <c r="AK108" s="706">
        <f t="shared" si="34"/>
        <v>0</v>
      </c>
      <c r="AL108" s="706">
        <f t="shared" si="35"/>
        <v>0</v>
      </c>
      <c r="AM108" s="706">
        <f t="shared" si="36"/>
        <v>0</v>
      </c>
      <c r="AN108" s="706">
        <f t="shared" si="37"/>
        <v>0</v>
      </c>
      <c r="AO108" s="706">
        <f t="shared" si="38"/>
        <v>0</v>
      </c>
      <c r="AP108" s="706">
        <f t="shared" si="39"/>
        <v>0</v>
      </c>
      <c r="AQ108" s="707">
        <f t="shared" si="40"/>
        <v>6.3058522601624389</v>
      </c>
      <c r="AR108" s="708">
        <f t="shared" si="41"/>
        <v>39.344574974043937</v>
      </c>
    </row>
    <row r="109" spans="1:44" ht="11.25" customHeight="1" x14ac:dyDescent="0.2">
      <c r="A109" s="504" t="s">
        <v>1001</v>
      </c>
      <c r="B109" s="504" t="s">
        <v>1002</v>
      </c>
      <c r="C109" s="525">
        <v>1.26</v>
      </c>
      <c r="D109" s="522">
        <v>1.1499999999999999</v>
      </c>
      <c r="E109" s="522">
        <v>1.05</v>
      </c>
      <c r="F109" s="522">
        <v>0.95</v>
      </c>
      <c r="G109" s="522">
        <v>0.92</v>
      </c>
      <c r="H109" s="523" t="s">
        <v>91</v>
      </c>
      <c r="I109" s="522">
        <v>0.76</v>
      </c>
      <c r="J109" s="520">
        <v>0.64</v>
      </c>
      <c r="K109" s="523"/>
      <c r="L109" s="692">
        <v>0.6</v>
      </c>
      <c r="M109" s="692">
        <v>1.24</v>
      </c>
      <c r="N109" s="531">
        <v>1.86</v>
      </c>
      <c r="O109" s="531">
        <v>1.76</v>
      </c>
      <c r="P109" s="531">
        <v>1.6</v>
      </c>
      <c r="Q109" s="531">
        <v>1.46</v>
      </c>
      <c r="R109" s="531">
        <v>1.34</v>
      </c>
      <c r="S109" s="531">
        <v>1.22</v>
      </c>
      <c r="T109" s="531">
        <v>1.1000000000000001</v>
      </c>
      <c r="U109" s="531">
        <v>0.98</v>
      </c>
      <c r="V109" s="531">
        <v>0.86</v>
      </c>
      <c r="W109" s="531">
        <v>0.75</v>
      </c>
      <c r="X109" s="525">
        <f t="shared" si="21"/>
        <v>21.499999999999996</v>
      </c>
      <c r="Y109" s="706">
        <f t="shared" si="22"/>
        <v>9.5652173913043583</v>
      </c>
      <c r="Z109" s="706">
        <f t="shared" si="23"/>
        <v>9.5238095238095113</v>
      </c>
      <c r="AA109" s="706">
        <f t="shared" si="24"/>
        <v>10.526315789473696</v>
      </c>
      <c r="AB109" s="706">
        <f t="shared" si="25"/>
        <v>3.2608695652173836</v>
      </c>
      <c r="AC109" s="706">
        <f t="shared" si="26"/>
        <v>21.052631578947366</v>
      </c>
      <c r="AD109" s="706">
        <f t="shared" si="27"/>
        <v>18.75</v>
      </c>
      <c r="AE109" s="706">
        <f t="shared" si="28"/>
        <v>6.6666666666666652</v>
      </c>
      <c r="AF109" s="706">
        <f t="shared" si="29"/>
        <v>-51.612903225806448</v>
      </c>
      <c r="AG109" s="706">
        <f t="shared" si="30"/>
        <v>-33.333333333333336</v>
      </c>
      <c r="AH109" s="706">
        <f t="shared" si="31"/>
        <v>5.6818181818181879</v>
      </c>
      <c r="AI109" s="706">
        <f t="shared" si="32"/>
        <v>9.9999999999999858</v>
      </c>
      <c r="AJ109" s="706">
        <f t="shared" si="33"/>
        <v>9.5890410958904262</v>
      </c>
      <c r="AK109" s="706">
        <f t="shared" si="34"/>
        <v>8.9552238805969964</v>
      </c>
      <c r="AL109" s="706">
        <f t="shared" si="35"/>
        <v>9.8360655737705027</v>
      </c>
      <c r="AM109" s="706">
        <f t="shared" si="36"/>
        <v>10.909090909090891</v>
      </c>
      <c r="AN109" s="706">
        <f t="shared" si="37"/>
        <v>12.244897959183687</v>
      </c>
      <c r="AO109" s="706">
        <f t="shared" si="38"/>
        <v>13.953488372093027</v>
      </c>
      <c r="AP109" s="706">
        <f t="shared" si="39"/>
        <v>14.666666666666671</v>
      </c>
      <c r="AQ109" s="707">
        <f t="shared" si="40"/>
        <v>5.0130870330771993</v>
      </c>
      <c r="AR109" s="708">
        <f t="shared" si="41"/>
        <v>18.061058264230692</v>
      </c>
    </row>
    <row r="110" spans="1:44" ht="11.25" customHeight="1" x14ac:dyDescent="0.2">
      <c r="A110" s="535" t="s">
        <v>151</v>
      </c>
      <c r="B110" s="536" t="s">
        <v>152</v>
      </c>
      <c r="C110" s="538">
        <v>2.94</v>
      </c>
      <c r="D110" s="541">
        <v>2.71</v>
      </c>
      <c r="E110" s="541">
        <v>2.46</v>
      </c>
      <c r="F110" s="541">
        <v>2.2349999999999999</v>
      </c>
      <c r="G110" s="541">
        <v>2.0299999999999998</v>
      </c>
      <c r="H110" s="542"/>
      <c r="I110" s="541">
        <v>1.845</v>
      </c>
      <c r="J110" s="537">
        <v>1.64</v>
      </c>
      <c r="K110" s="542" t="s">
        <v>91</v>
      </c>
      <c r="L110" s="557">
        <v>1.48</v>
      </c>
      <c r="M110" s="557">
        <v>1.32</v>
      </c>
      <c r="N110" s="544">
        <v>1.1399999999999999</v>
      </c>
      <c r="O110" s="544">
        <v>0.98</v>
      </c>
      <c r="P110" s="544">
        <v>0.86</v>
      </c>
      <c r="Q110" s="544">
        <v>0.72</v>
      </c>
      <c r="R110" s="544">
        <v>0.6</v>
      </c>
      <c r="S110" s="544">
        <v>0.4</v>
      </c>
      <c r="T110" s="544">
        <v>0.39</v>
      </c>
      <c r="U110" s="544">
        <v>0.38</v>
      </c>
      <c r="V110" s="544">
        <v>0.37</v>
      </c>
      <c r="W110" s="544">
        <v>0.34</v>
      </c>
      <c r="X110" s="525">
        <f t="shared" si="21"/>
        <v>24.84</v>
      </c>
      <c r="Y110" s="706">
        <f t="shared" si="22"/>
        <v>8.4870848708487046</v>
      </c>
      <c r="Z110" s="706">
        <f t="shared" si="23"/>
        <v>10.162601626016254</v>
      </c>
      <c r="AA110" s="706">
        <f t="shared" si="24"/>
        <v>10.067114093959727</v>
      </c>
      <c r="AB110" s="706">
        <f t="shared" si="25"/>
        <v>10.098522167487701</v>
      </c>
      <c r="AC110" s="706">
        <f t="shared" si="26"/>
        <v>10.027100271002709</v>
      </c>
      <c r="AD110" s="706">
        <f t="shared" si="27"/>
        <v>12.5</v>
      </c>
      <c r="AE110" s="706">
        <f t="shared" si="28"/>
        <v>10.810810810810811</v>
      </c>
      <c r="AF110" s="706">
        <f t="shared" si="29"/>
        <v>12.12121212121211</v>
      </c>
      <c r="AG110" s="706">
        <f t="shared" si="30"/>
        <v>15.789473684210531</v>
      </c>
      <c r="AH110" s="706">
        <f t="shared" si="31"/>
        <v>16.326530612244895</v>
      </c>
      <c r="AI110" s="706">
        <f t="shared" si="32"/>
        <v>13.953488372093027</v>
      </c>
      <c r="AJ110" s="706">
        <f t="shared" si="33"/>
        <v>19.444444444444443</v>
      </c>
      <c r="AK110" s="706">
        <f t="shared" si="34"/>
        <v>19.999999999999996</v>
      </c>
      <c r="AL110" s="706">
        <f t="shared" si="35"/>
        <v>49.999999999999979</v>
      </c>
      <c r="AM110" s="706">
        <f t="shared" si="36"/>
        <v>2.5641025641025772</v>
      </c>
      <c r="AN110" s="706">
        <f t="shared" si="37"/>
        <v>2.6315789473684292</v>
      </c>
      <c r="AO110" s="706">
        <f t="shared" si="38"/>
        <v>2.7027027027026973</v>
      </c>
      <c r="AP110" s="706">
        <f t="shared" si="39"/>
        <v>8.8235294117646959</v>
      </c>
      <c r="AQ110" s="707">
        <f t="shared" si="40"/>
        <v>13.139460927792738</v>
      </c>
      <c r="AR110" s="708">
        <f t="shared" si="41"/>
        <v>10.513064169718993</v>
      </c>
    </row>
    <row r="111" spans="1:44" ht="11.25" customHeight="1" x14ac:dyDescent="0.2">
      <c r="A111" s="504" t="s">
        <v>156</v>
      </c>
      <c r="B111" s="518" t="s">
        <v>157</v>
      </c>
      <c r="C111" s="530">
        <v>1.2</v>
      </c>
      <c r="D111" s="522">
        <v>1.1599999999999999</v>
      </c>
      <c r="E111" s="522">
        <v>1.1200000000000001</v>
      </c>
      <c r="F111" s="522">
        <v>1.08</v>
      </c>
      <c r="G111" s="522">
        <v>1.04</v>
      </c>
      <c r="H111" s="523"/>
      <c r="I111" s="522">
        <v>1</v>
      </c>
      <c r="J111" s="520">
        <v>0.96</v>
      </c>
      <c r="K111" s="523"/>
      <c r="L111" s="539">
        <v>0.92</v>
      </c>
      <c r="M111" s="539">
        <v>0.9</v>
      </c>
      <c r="N111" s="531">
        <v>0.88</v>
      </c>
      <c r="O111" s="531">
        <v>0.84</v>
      </c>
      <c r="P111" s="531">
        <v>0.76</v>
      </c>
      <c r="Q111" s="531">
        <v>0.72</v>
      </c>
      <c r="R111" s="531">
        <v>0.64</v>
      </c>
      <c r="S111" s="531">
        <v>0.56000000000000005</v>
      </c>
      <c r="T111" s="531">
        <v>0.52</v>
      </c>
      <c r="U111" s="531">
        <v>0.5</v>
      </c>
      <c r="V111" s="531">
        <v>0.48</v>
      </c>
      <c r="W111" s="531">
        <v>0.46</v>
      </c>
      <c r="X111" s="525">
        <f t="shared" si="21"/>
        <v>15.740000000000004</v>
      </c>
      <c r="Y111" s="706">
        <f t="shared" si="22"/>
        <v>3.4482758620689724</v>
      </c>
      <c r="Z111" s="706">
        <f t="shared" si="23"/>
        <v>3.5714285714285587</v>
      </c>
      <c r="AA111" s="706">
        <f t="shared" si="24"/>
        <v>3.7037037037036979</v>
      </c>
      <c r="AB111" s="706">
        <f t="shared" si="25"/>
        <v>3.8461538461538547</v>
      </c>
      <c r="AC111" s="706">
        <f t="shared" si="26"/>
        <v>4.0000000000000036</v>
      </c>
      <c r="AD111" s="706">
        <f t="shared" si="27"/>
        <v>4.1666666666666741</v>
      </c>
      <c r="AE111" s="706">
        <f t="shared" si="28"/>
        <v>4.3478260869565188</v>
      </c>
      <c r="AF111" s="706">
        <f t="shared" si="29"/>
        <v>2.2222222222222143</v>
      </c>
      <c r="AG111" s="706">
        <f t="shared" si="30"/>
        <v>2.2727272727272707</v>
      </c>
      <c r="AH111" s="706">
        <f t="shared" si="31"/>
        <v>4.7619047619047672</v>
      </c>
      <c r="AI111" s="706">
        <f t="shared" si="32"/>
        <v>10.526315789473673</v>
      </c>
      <c r="AJ111" s="706">
        <f t="shared" si="33"/>
        <v>5.555555555555558</v>
      </c>
      <c r="AK111" s="706">
        <f t="shared" si="34"/>
        <v>12.5</v>
      </c>
      <c r="AL111" s="706">
        <f t="shared" si="35"/>
        <v>14.285714285714279</v>
      </c>
      <c r="AM111" s="706">
        <f t="shared" si="36"/>
        <v>7.6923076923077094</v>
      </c>
      <c r="AN111" s="706">
        <f t="shared" si="37"/>
        <v>4.0000000000000036</v>
      </c>
      <c r="AO111" s="706">
        <f t="shared" si="38"/>
        <v>4.1666666666666741</v>
      </c>
      <c r="AP111" s="706">
        <f t="shared" si="39"/>
        <v>4.3478260869565188</v>
      </c>
      <c r="AQ111" s="707">
        <f t="shared" si="40"/>
        <v>5.5230719483614967</v>
      </c>
      <c r="AR111" s="708">
        <f t="shared" si="41"/>
        <v>3.4518337571524498</v>
      </c>
    </row>
    <row r="112" spans="1:44" ht="11.25" customHeight="1" x14ac:dyDescent="0.2">
      <c r="A112" s="519" t="s">
        <v>468</v>
      </c>
      <c r="B112" s="518" t="s">
        <v>469</v>
      </c>
      <c r="C112" s="525">
        <v>1.3</v>
      </c>
      <c r="D112" s="522">
        <v>1.07</v>
      </c>
      <c r="E112" s="522">
        <v>0.88</v>
      </c>
      <c r="F112" s="522">
        <v>0.7</v>
      </c>
      <c r="G112" s="528">
        <v>0.68</v>
      </c>
      <c r="H112" s="523"/>
      <c r="I112" s="522">
        <v>0.65</v>
      </c>
      <c r="J112" s="520">
        <v>0.61</v>
      </c>
      <c r="K112" s="523"/>
      <c r="L112" s="539">
        <v>0.56999999999999995</v>
      </c>
      <c r="M112" s="692">
        <v>0.56000000000000005</v>
      </c>
      <c r="N112" s="531">
        <v>0.53</v>
      </c>
      <c r="O112" s="531">
        <v>0.43</v>
      </c>
      <c r="P112" s="531">
        <v>0.34</v>
      </c>
      <c r="Q112" s="531">
        <v>0.29999000000000003</v>
      </c>
      <c r="R112" s="531">
        <v>0.27334000000000003</v>
      </c>
      <c r="S112" s="524">
        <v>0</v>
      </c>
      <c r="T112" s="524">
        <v>0</v>
      </c>
      <c r="U112" s="524">
        <v>0</v>
      </c>
      <c r="V112" s="524">
        <v>0</v>
      </c>
      <c r="W112" s="524">
        <v>0</v>
      </c>
      <c r="X112" s="525">
        <f t="shared" si="21"/>
        <v>8.8933300000000006</v>
      </c>
      <c r="Y112" s="706">
        <f t="shared" si="22"/>
        <v>21.495327102803728</v>
      </c>
      <c r="Z112" s="706">
        <f t="shared" si="23"/>
        <v>21.590909090909104</v>
      </c>
      <c r="AA112" s="706">
        <f t="shared" si="24"/>
        <v>25.714285714285733</v>
      </c>
      <c r="AB112" s="706">
        <f t="shared" si="25"/>
        <v>2.9411764705882248</v>
      </c>
      <c r="AC112" s="706">
        <f t="shared" si="26"/>
        <v>4.6153846153846212</v>
      </c>
      <c r="AD112" s="706">
        <f t="shared" si="27"/>
        <v>6.5573770491803351</v>
      </c>
      <c r="AE112" s="706">
        <f t="shared" si="28"/>
        <v>7.0175438596491224</v>
      </c>
      <c r="AF112" s="706">
        <f t="shared" si="29"/>
        <v>1.7857142857142572</v>
      </c>
      <c r="AG112" s="706">
        <f t="shared" si="30"/>
        <v>5.6603773584905648</v>
      </c>
      <c r="AH112" s="706">
        <f t="shared" si="31"/>
        <v>23.255813953488392</v>
      </c>
      <c r="AI112" s="706">
        <f t="shared" si="32"/>
        <v>26.470588235294112</v>
      </c>
      <c r="AJ112" s="706">
        <f t="shared" si="33"/>
        <v>13.337111237041221</v>
      </c>
      <c r="AK112" s="706">
        <f t="shared" si="34"/>
        <v>9.7497622009219409</v>
      </c>
      <c r="AL112" s="706" t="str">
        <f t="shared" si="35"/>
        <v>n/a</v>
      </c>
      <c r="AM112" s="706" t="str">
        <f t="shared" si="36"/>
        <v>n/a</v>
      </c>
      <c r="AN112" s="706" t="str">
        <f t="shared" si="37"/>
        <v>n/a</v>
      </c>
      <c r="AO112" s="706" t="str">
        <f t="shared" si="38"/>
        <v>n/a</v>
      </c>
      <c r="AP112" s="706" t="str">
        <f t="shared" si="39"/>
        <v>n/a</v>
      </c>
      <c r="AQ112" s="707">
        <f t="shared" si="40"/>
        <v>13.091643936442413</v>
      </c>
      <c r="AR112" s="708">
        <f t="shared" si="41"/>
        <v>9.2792038108754404</v>
      </c>
    </row>
    <row r="113" spans="1:44" ht="11.25" customHeight="1" x14ac:dyDescent="0.2">
      <c r="A113" s="504" t="s">
        <v>3833</v>
      </c>
      <c r="B113" s="518" t="s">
        <v>3834</v>
      </c>
      <c r="C113" s="521">
        <v>1</v>
      </c>
      <c r="D113" s="522">
        <v>0.84</v>
      </c>
      <c r="E113" s="522">
        <v>0.76</v>
      </c>
      <c r="F113" s="522">
        <v>0.51</v>
      </c>
      <c r="G113" s="571">
        <v>0</v>
      </c>
      <c r="H113" s="523"/>
      <c r="I113" s="571">
        <v>0</v>
      </c>
      <c r="J113" s="576">
        <v>0</v>
      </c>
      <c r="K113" s="523"/>
      <c r="L113" s="577">
        <v>0</v>
      </c>
      <c r="M113" s="692">
        <v>0</v>
      </c>
      <c r="N113" s="524">
        <v>0</v>
      </c>
      <c r="O113" s="524">
        <v>0</v>
      </c>
      <c r="P113" s="524">
        <v>0</v>
      </c>
      <c r="Q113" s="524">
        <v>0</v>
      </c>
      <c r="R113" s="524">
        <v>0</v>
      </c>
      <c r="S113" s="524">
        <v>0</v>
      </c>
      <c r="T113" s="524">
        <v>0</v>
      </c>
      <c r="U113" s="524">
        <v>0</v>
      </c>
      <c r="V113" s="524">
        <v>0</v>
      </c>
      <c r="W113" s="524">
        <v>0</v>
      </c>
      <c r="X113" s="525">
        <f t="shared" si="21"/>
        <v>3.1099999999999994</v>
      </c>
      <c r="Y113" s="706">
        <f t="shared" si="22"/>
        <v>19.047619047619047</v>
      </c>
      <c r="Z113" s="706">
        <f t="shared" si="23"/>
        <v>10.526315789473673</v>
      </c>
      <c r="AA113" s="706">
        <f t="shared" si="24"/>
        <v>49.019607843137258</v>
      </c>
      <c r="AB113" s="706" t="str">
        <f t="shared" si="25"/>
        <v>n/a</v>
      </c>
      <c r="AC113" s="706" t="str">
        <f t="shared" si="26"/>
        <v>n/a</v>
      </c>
      <c r="AD113" s="706" t="str">
        <f t="shared" si="27"/>
        <v>n/a</v>
      </c>
      <c r="AE113" s="706" t="str">
        <f t="shared" si="28"/>
        <v>n/a</v>
      </c>
      <c r="AF113" s="706" t="str">
        <f t="shared" si="29"/>
        <v>n/a</v>
      </c>
      <c r="AG113" s="706" t="str">
        <f t="shared" si="30"/>
        <v>n/a</v>
      </c>
      <c r="AH113" s="706" t="str">
        <f t="shared" si="31"/>
        <v>n/a</v>
      </c>
      <c r="AI113" s="706" t="str">
        <f t="shared" si="32"/>
        <v>n/a</v>
      </c>
      <c r="AJ113" s="706" t="str">
        <f t="shared" si="33"/>
        <v>n/a</v>
      </c>
      <c r="AK113" s="706" t="str">
        <f t="shared" si="34"/>
        <v>n/a</v>
      </c>
      <c r="AL113" s="706" t="str">
        <f t="shared" si="35"/>
        <v>n/a</v>
      </c>
      <c r="AM113" s="706" t="str">
        <f t="shared" si="36"/>
        <v>n/a</v>
      </c>
      <c r="AN113" s="706" t="str">
        <f t="shared" si="37"/>
        <v>n/a</v>
      </c>
      <c r="AO113" s="706" t="str">
        <f t="shared" si="38"/>
        <v>n/a</v>
      </c>
      <c r="AP113" s="706" t="str">
        <f t="shared" si="39"/>
        <v>n/a</v>
      </c>
      <c r="AQ113" s="707">
        <f t="shared" si="40"/>
        <v>26.197847560076656</v>
      </c>
      <c r="AR113" s="708">
        <f t="shared" si="41"/>
        <v>20.218251880848445</v>
      </c>
    </row>
    <row r="114" spans="1:44" ht="11.25" customHeight="1" x14ac:dyDescent="0.2">
      <c r="A114" s="532" t="s">
        <v>158</v>
      </c>
      <c r="B114" s="502" t="s">
        <v>159</v>
      </c>
      <c r="C114" s="1085">
        <v>1.81</v>
      </c>
      <c r="D114" s="510">
        <v>1.68</v>
      </c>
      <c r="E114" s="510">
        <v>1.62</v>
      </c>
      <c r="F114" s="510">
        <v>1.56</v>
      </c>
      <c r="G114" s="510">
        <v>1.52</v>
      </c>
      <c r="H114" s="511"/>
      <c r="I114" s="510">
        <v>1.48</v>
      </c>
      <c r="J114" s="508">
        <v>1.46</v>
      </c>
      <c r="K114" s="511"/>
      <c r="L114" s="559">
        <v>1.44</v>
      </c>
      <c r="M114" s="559">
        <v>1.42</v>
      </c>
      <c r="N114" s="515">
        <v>1.4</v>
      </c>
      <c r="O114" s="516">
        <v>1.37</v>
      </c>
      <c r="P114" s="516">
        <v>1.32</v>
      </c>
      <c r="Q114" s="516">
        <v>1.28</v>
      </c>
      <c r="R114" s="516">
        <v>1.24</v>
      </c>
      <c r="S114" s="516">
        <v>1.2</v>
      </c>
      <c r="T114" s="516">
        <v>1.1599999999999999</v>
      </c>
      <c r="U114" s="516">
        <v>1.1200000000000001</v>
      </c>
      <c r="V114" s="516">
        <v>1.08</v>
      </c>
      <c r="W114" s="516">
        <v>1.04</v>
      </c>
      <c r="X114" s="525">
        <f t="shared" si="21"/>
        <v>26.199999999999996</v>
      </c>
      <c r="Y114" s="706">
        <f t="shared" si="22"/>
        <v>7.738095238095255</v>
      </c>
      <c r="Z114" s="706">
        <f t="shared" si="23"/>
        <v>3.7037037037036979</v>
      </c>
      <c r="AA114" s="706">
        <f t="shared" si="24"/>
        <v>3.8461538461538547</v>
      </c>
      <c r="AB114" s="706">
        <f t="shared" si="25"/>
        <v>2.6315789473684292</v>
      </c>
      <c r="AC114" s="706">
        <f t="shared" si="26"/>
        <v>2.7027027027026973</v>
      </c>
      <c r="AD114" s="706">
        <f t="shared" si="27"/>
        <v>1.3698630136986356</v>
      </c>
      <c r="AE114" s="706">
        <f t="shared" si="28"/>
        <v>1.388888888888884</v>
      </c>
      <c r="AF114" s="706">
        <f t="shared" si="29"/>
        <v>1.4084507042253502</v>
      </c>
      <c r="AG114" s="706">
        <f t="shared" si="30"/>
        <v>1.4285714285714235</v>
      </c>
      <c r="AH114" s="706">
        <f t="shared" si="31"/>
        <v>2.1897810218977964</v>
      </c>
      <c r="AI114" s="706">
        <f t="shared" si="32"/>
        <v>3.7878787878787845</v>
      </c>
      <c r="AJ114" s="706">
        <f t="shared" si="33"/>
        <v>3.125</v>
      </c>
      <c r="AK114" s="706">
        <f t="shared" si="34"/>
        <v>3.2258064516129004</v>
      </c>
      <c r="AL114" s="706">
        <f t="shared" si="35"/>
        <v>3.3333333333333437</v>
      </c>
      <c r="AM114" s="706">
        <f t="shared" si="36"/>
        <v>3.4482758620689724</v>
      </c>
      <c r="AN114" s="706">
        <f t="shared" si="37"/>
        <v>3.5714285714285587</v>
      </c>
      <c r="AO114" s="706">
        <f t="shared" si="38"/>
        <v>3.7037037037036979</v>
      </c>
      <c r="AP114" s="706">
        <f t="shared" si="39"/>
        <v>3.8461538461538547</v>
      </c>
      <c r="AQ114" s="707">
        <f t="shared" si="40"/>
        <v>3.1360761139714524</v>
      </c>
      <c r="AR114" s="708">
        <f t="shared" si="41"/>
        <v>1.4752980312002335</v>
      </c>
    </row>
    <row r="115" spans="1:44" ht="11.25" customHeight="1" x14ac:dyDescent="0.2">
      <c r="A115" s="526" t="s">
        <v>1003</v>
      </c>
      <c r="B115" s="504" t="s">
        <v>1004</v>
      </c>
      <c r="C115" s="578">
        <v>10</v>
      </c>
      <c r="D115" s="522">
        <v>9.16</v>
      </c>
      <c r="E115" s="522">
        <v>8.7200000000000006</v>
      </c>
      <c r="F115" s="522">
        <v>7.72</v>
      </c>
      <c r="G115" s="522">
        <v>6.72</v>
      </c>
      <c r="H115" s="523"/>
      <c r="I115" s="522">
        <v>6</v>
      </c>
      <c r="J115" s="520">
        <v>5.5</v>
      </c>
      <c r="K115" s="560"/>
      <c r="L115" s="539">
        <v>4</v>
      </c>
      <c r="M115" s="692">
        <v>3.12</v>
      </c>
      <c r="N115" s="531">
        <v>3.12</v>
      </c>
      <c r="O115" s="531">
        <v>2.68</v>
      </c>
      <c r="P115" s="531">
        <v>1.68</v>
      </c>
      <c r="Q115" s="531">
        <v>1.2</v>
      </c>
      <c r="R115" s="531">
        <v>1</v>
      </c>
      <c r="S115" s="531">
        <v>0.4</v>
      </c>
      <c r="T115" s="524">
        <v>0</v>
      </c>
      <c r="U115" s="524">
        <v>0</v>
      </c>
      <c r="V115" s="524">
        <v>0</v>
      </c>
      <c r="W115" s="524">
        <v>0</v>
      </c>
      <c r="X115" s="525">
        <f t="shared" si="21"/>
        <v>71.020000000000024</v>
      </c>
      <c r="Y115" s="706">
        <f t="shared" si="22"/>
        <v>9.1703056768558824</v>
      </c>
      <c r="Z115" s="706">
        <f t="shared" si="23"/>
        <v>5.0458715596330306</v>
      </c>
      <c r="AA115" s="706">
        <f t="shared" si="24"/>
        <v>12.95336787564767</v>
      </c>
      <c r="AB115" s="706">
        <f t="shared" si="25"/>
        <v>14.880952380952372</v>
      </c>
      <c r="AC115" s="706">
        <f t="shared" si="26"/>
        <v>11.999999999999989</v>
      </c>
      <c r="AD115" s="706">
        <f t="shared" si="27"/>
        <v>9.0909090909090828</v>
      </c>
      <c r="AE115" s="706">
        <f t="shared" si="28"/>
        <v>37.5</v>
      </c>
      <c r="AF115" s="706">
        <f t="shared" si="29"/>
        <v>28.205128205128194</v>
      </c>
      <c r="AG115" s="706">
        <f t="shared" si="30"/>
        <v>0</v>
      </c>
      <c r="AH115" s="706">
        <f t="shared" si="31"/>
        <v>16.417910447761198</v>
      </c>
      <c r="AI115" s="706">
        <f t="shared" si="32"/>
        <v>59.523809523809533</v>
      </c>
      <c r="AJ115" s="706">
        <f t="shared" si="33"/>
        <v>39.999999999999993</v>
      </c>
      <c r="AK115" s="706">
        <f t="shared" si="34"/>
        <v>19.999999999999996</v>
      </c>
      <c r="AL115" s="706">
        <f t="shared" si="35"/>
        <v>150</v>
      </c>
      <c r="AM115" s="706" t="str">
        <f t="shared" si="36"/>
        <v>n/a</v>
      </c>
      <c r="AN115" s="706" t="str">
        <f t="shared" si="37"/>
        <v>n/a</v>
      </c>
      <c r="AO115" s="706" t="str">
        <f t="shared" si="38"/>
        <v>n/a</v>
      </c>
      <c r="AP115" s="706" t="str">
        <f t="shared" si="39"/>
        <v>n/a</v>
      </c>
      <c r="AQ115" s="707">
        <f t="shared" si="40"/>
        <v>29.627732482906925</v>
      </c>
      <c r="AR115" s="708">
        <f t="shared" si="41"/>
        <v>38.180349284024977</v>
      </c>
    </row>
    <row r="116" spans="1:44" ht="11.25" customHeight="1" x14ac:dyDescent="0.2">
      <c r="A116" s="504" t="s">
        <v>1005</v>
      </c>
      <c r="B116" s="518" t="s">
        <v>1006</v>
      </c>
      <c r="C116" s="521">
        <v>5.68</v>
      </c>
      <c r="D116" s="522">
        <v>4.3600000000000003</v>
      </c>
      <c r="E116" s="522">
        <v>3.64</v>
      </c>
      <c r="F116" s="522">
        <v>2.92</v>
      </c>
      <c r="G116" s="522">
        <v>1.94</v>
      </c>
      <c r="H116" s="523"/>
      <c r="I116" s="522">
        <v>1.76</v>
      </c>
      <c r="J116" s="693">
        <v>1.68</v>
      </c>
      <c r="K116" s="523"/>
      <c r="L116" s="529">
        <v>1.68</v>
      </c>
      <c r="M116" s="531">
        <v>1.68</v>
      </c>
      <c r="N116" s="531">
        <v>1.6</v>
      </c>
      <c r="O116" s="531">
        <v>1.4</v>
      </c>
      <c r="P116" s="531">
        <v>1.2</v>
      </c>
      <c r="Q116" s="531">
        <v>1</v>
      </c>
      <c r="R116" s="531">
        <v>0.77</v>
      </c>
      <c r="S116" s="524">
        <v>0.68</v>
      </c>
      <c r="T116" s="524">
        <v>0.68</v>
      </c>
      <c r="U116" s="531">
        <v>0.68</v>
      </c>
      <c r="V116" s="524">
        <v>0.56000000000000005</v>
      </c>
      <c r="W116" s="524">
        <v>0.56000000000000005</v>
      </c>
      <c r="X116" s="525">
        <f t="shared" si="21"/>
        <v>34.470000000000006</v>
      </c>
      <c r="Y116" s="706">
        <f t="shared" si="22"/>
        <v>30.275229357798139</v>
      </c>
      <c r="Z116" s="706">
        <f t="shared" si="23"/>
        <v>19.780219780219777</v>
      </c>
      <c r="AA116" s="706">
        <f t="shared" si="24"/>
        <v>24.657534246575352</v>
      </c>
      <c r="AB116" s="706">
        <f t="shared" si="25"/>
        <v>50.515463917525771</v>
      </c>
      <c r="AC116" s="706">
        <f t="shared" si="26"/>
        <v>10.22727272727273</v>
      </c>
      <c r="AD116" s="706">
        <f t="shared" si="27"/>
        <v>4.7619047619047672</v>
      </c>
      <c r="AE116" s="706">
        <f t="shared" si="28"/>
        <v>0</v>
      </c>
      <c r="AF116" s="706">
        <f t="shared" si="29"/>
        <v>0</v>
      </c>
      <c r="AG116" s="706">
        <f t="shared" si="30"/>
        <v>4.9999999999999822</v>
      </c>
      <c r="AH116" s="706">
        <f t="shared" si="31"/>
        <v>14.285714285714302</v>
      </c>
      <c r="AI116" s="706">
        <f t="shared" si="32"/>
        <v>16.666666666666675</v>
      </c>
      <c r="AJ116" s="706">
        <f t="shared" si="33"/>
        <v>19.999999999999996</v>
      </c>
      <c r="AK116" s="706">
        <f t="shared" si="34"/>
        <v>29.870129870129869</v>
      </c>
      <c r="AL116" s="706">
        <f t="shared" si="35"/>
        <v>13.235294117647056</v>
      </c>
      <c r="AM116" s="706">
        <f t="shared" si="36"/>
        <v>0</v>
      </c>
      <c r="AN116" s="706">
        <f t="shared" si="37"/>
        <v>0</v>
      </c>
      <c r="AO116" s="706">
        <f t="shared" si="38"/>
        <v>21.42857142857142</v>
      </c>
      <c r="AP116" s="706">
        <f t="shared" si="39"/>
        <v>0</v>
      </c>
      <c r="AQ116" s="707">
        <f t="shared" si="40"/>
        <v>14.483555620001434</v>
      </c>
      <c r="AR116" s="708">
        <f t="shared" si="41"/>
        <v>13.831858777571425</v>
      </c>
    </row>
    <row r="117" spans="1:44" ht="11.25" customHeight="1" x14ac:dyDescent="0.2">
      <c r="A117" s="519" t="s">
        <v>471</v>
      </c>
      <c r="B117" s="518" t="s">
        <v>472</v>
      </c>
      <c r="C117" s="530">
        <v>1.77</v>
      </c>
      <c r="D117" s="522">
        <v>1.73</v>
      </c>
      <c r="E117" s="522">
        <v>1.69</v>
      </c>
      <c r="F117" s="522">
        <v>1.62</v>
      </c>
      <c r="G117" s="522">
        <v>1.54</v>
      </c>
      <c r="H117" s="523"/>
      <c r="I117" s="522">
        <v>1.47</v>
      </c>
      <c r="J117" s="522">
        <v>1.1299999999999999</v>
      </c>
      <c r="K117" s="523"/>
      <c r="L117" s="521">
        <v>0.99</v>
      </c>
      <c r="M117" s="531">
        <v>0.94499999999999995</v>
      </c>
      <c r="N117" s="531">
        <v>0.875</v>
      </c>
      <c r="O117" s="531">
        <v>0.75</v>
      </c>
      <c r="P117" s="531">
        <v>0.55000000000000004</v>
      </c>
      <c r="Q117" s="531">
        <v>0.3</v>
      </c>
      <c r="R117" s="524">
        <v>0</v>
      </c>
      <c r="S117" s="524">
        <v>0</v>
      </c>
      <c r="T117" s="524">
        <v>0</v>
      </c>
      <c r="U117" s="524">
        <v>0</v>
      </c>
      <c r="V117" s="524">
        <v>0</v>
      </c>
      <c r="W117" s="524">
        <v>0</v>
      </c>
      <c r="X117" s="525">
        <f t="shared" si="21"/>
        <v>15.360000000000001</v>
      </c>
      <c r="Y117" s="706">
        <f t="shared" si="22"/>
        <v>2.3121387283236983</v>
      </c>
      <c r="Z117" s="706">
        <f t="shared" si="23"/>
        <v>2.3668639053254559</v>
      </c>
      <c r="AA117" s="706">
        <f t="shared" si="24"/>
        <v>4.3209876543209846</v>
      </c>
      <c r="AB117" s="706">
        <f t="shared" si="25"/>
        <v>5.1948051948051965</v>
      </c>
      <c r="AC117" s="706">
        <f t="shared" si="26"/>
        <v>4.7619047619047672</v>
      </c>
      <c r="AD117" s="706">
        <f t="shared" si="27"/>
        <v>30.088495575221241</v>
      </c>
      <c r="AE117" s="706">
        <f t="shared" si="28"/>
        <v>14.141414141414121</v>
      </c>
      <c r="AF117" s="706">
        <f t="shared" si="29"/>
        <v>4.7619047619047672</v>
      </c>
      <c r="AG117" s="706">
        <f t="shared" si="30"/>
        <v>7.9999999999999849</v>
      </c>
      <c r="AH117" s="706">
        <f t="shared" si="31"/>
        <v>16.666666666666675</v>
      </c>
      <c r="AI117" s="706">
        <f t="shared" si="32"/>
        <v>36.363636363636353</v>
      </c>
      <c r="AJ117" s="706">
        <f t="shared" si="33"/>
        <v>83.333333333333343</v>
      </c>
      <c r="AK117" s="706" t="str">
        <f t="shared" si="34"/>
        <v>n/a</v>
      </c>
      <c r="AL117" s="706" t="str">
        <f t="shared" si="35"/>
        <v>n/a</v>
      </c>
      <c r="AM117" s="706" t="str">
        <f t="shared" si="36"/>
        <v>n/a</v>
      </c>
      <c r="AN117" s="706" t="str">
        <f t="shared" si="37"/>
        <v>n/a</v>
      </c>
      <c r="AO117" s="706" t="str">
        <f t="shared" si="38"/>
        <v>n/a</v>
      </c>
      <c r="AP117" s="706" t="str">
        <f t="shared" si="39"/>
        <v>n/a</v>
      </c>
      <c r="AQ117" s="707">
        <f t="shared" si="40"/>
        <v>17.692679257238051</v>
      </c>
      <c r="AR117" s="708">
        <f t="shared" si="41"/>
        <v>23.470327649266377</v>
      </c>
    </row>
    <row r="118" spans="1:44" ht="11.25" customHeight="1" x14ac:dyDescent="0.2">
      <c r="A118" s="519" t="s">
        <v>1008</v>
      </c>
      <c r="B118" s="518" t="s">
        <v>1009</v>
      </c>
      <c r="C118" s="530">
        <v>0.68</v>
      </c>
      <c r="D118" s="522">
        <v>0.6</v>
      </c>
      <c r="E118" s="522">
        <v>0.52</v>
      </c>
      <c r="F118" s="522">
        <v>0.43</v>
      </c>
      <c r="G118" s="522">
        <v>0.39</v>
      </c>
      <c r="H118" s="523"/>
      <c r="I118" s="522">
        <v>0.36</v>
      </c>
      <c r="J118" s="693">
        <v>0</v>
      </c>
      <c r="K118" s="523"/>
      <c r="L118" s="692">
        <v>0</v>
      </c>
      <c r="M118" s="692">
        <v>0</v>
      </c>
      <c r="N118" s="524">
        <v>0</v>
      </c>
      <c r="O118" s="524">
        <v>0</v>
      </c>
      <c r="P118" s="524">
        <v>0</v>
      </c>
      <c r="Q118" s="524">
        <v>0</v>
      </c>
      <c r="R118" s="524">
        <v>0</v>
      </c>
      <c r="S118" s="524">
        <v>0</v>
      </c>
      <c r="T118" s="524">
        <v>0</v>
      </c>
      <c r="U118" s="524">
        <v>0</v>
      </c>
      <c r="V118" s="524">
        <v>0</v>
      </c>
      <c r="W118" s="524">
        <v>0</v>
      </c>
      <c r="X118" s="525">
        <f t="shared" si="21"/>
        <v>2.98</v>
      </c>
      <c r="Y118" s="706">
        <f t="shared" si="22"/>
        <v>13.333333333333353</v>
      </c>
      <c r="Z118" s="706">
        <f t="shared" si="23"/>
        <v>15.384615384615374</v>
      </c>
      <c r="AA118" s="706">
        <f t="shared" si="24"/>
        <v>20.930232558139551</v>
      </c>
      <c r="AB118" s="706">
        <f t="shared" si="25"/>
        <v>10.256410256410241</v>
      </c>
      <c r="AC118" s="706">
        <f t="shared" si="26"/>
        <v>8.3333333333333481</v>
      </c>
      <c r="AD118" s="706" t="str">
        <f t="shared" si="27"/>
        <v>n/a</v>
      </c>
      <c r="AE118" s="706" t="str">
        <f t="shared" si="28"/>
        <v>n/a</v>
      </c>
      <c r="AF118" s="706" t="str">
        <f t="shared" si="29"/>
        <v>n/a</v>
      </c>
      <c r="AG118" s="706" t="str">
        <f t="shared" si="30"/>
        <v>n/a</v>
      </c>
      <c r="AH118" s="706" t="str">
        <f t="shared" si="31"/>
        <v>n/a</v>
      </c>
      <c r="AI118" s="706" t="str">
        <f t="shared" si="32"/>
        <v>n/a</v>
      </c>
      <c r="AJ118" s="706" t="str">
        <f t="shared" si="33"/>
        <v>n/a</v>
      </c>
      <c r="AK118" s="706" t="str">
        <f t="shared" si="34"/>
        <v>n/a</v>
      </c>
      <c r="AL118" s="706" t="str">
        <f t="shared" si="35"/>
        <v>n/a</v>
      </c>
      <c r="AM118" s="706" t="str">
        <f t="shared" si="36"/>
        <v>n/a</v>
      </c>
      <c r="AN118" s="706" t="str">
        <f t="shared" si="37"/>
        <v>n/a</v>
      </c>
      <c r="AO118" s="706" t="str">
        <f t="shared" si="38"/>
        <v>n/a</v>
      </c>
      <c r="AP118" s="706" t="str">
        <f t="shared" si="39"/>
        <v>n/a</v>
      </c>
      <c r="AQ118" s="707">
        <f t="shared" si="40"/>
        <v>13.647584973166374</v>
      </c>
      <c r="AR118" s="708">
        <f t="shared" si="41"/>
        <v>4.8962822896914879</v>
      </c>
    </row>
    <row r="119" spans="1:44" ht="11.25" customHeight="1" x14ac:dyDescent="0.2">
      <c r="A119" s="1051" t="s">
        <v>1010</v>
      </c>
      <c r="B119" s="502" t="s">
        <v>1011</v>
      </c>
      <c r="C119" s="514">
        <v>0.59000000000000008</v>
      </c>
      <c r="D119" s="510">
        <v>0.53</v>
      </c>
      <c r="E119" s="512">
        <v>0.52</v>
      </c>
      <c r="F119" s="510">
        <v>0.505</v>
      </c>
      <c r="G119" s="510">
        <v>0.25</v>
      </c>
      <c r="H119" s="511"/>
      <c r="I119" s="512">
        <v>0</v>
      </c>
      <c r="J119" s="513">
        <v>0</v>
      </c>
      <c r="K119" s="511"/>
      <c r="L119" s="567">
        <v>0</v>
      </c>
      <c r="M119" s="567">
        <v>0.06</v>
      </c>
      <c r="N119" s="516">
        <v>0.19500000000000001</v>
      </c>
      <c r="O119" s="516">
        <v>0.17</v>
      </c>
      <c r="P119" s="516">
        <v>0.16</v>
      </c>
      <c r="Q119" s="516">
        <v>0.14000000000000001</v>
      </c>
      <c r="R119" s="516">
        <v>0.124</v>
      </c>
      <c r="S119" s="516">
        <v>9.1999999999999998E-2</v>
      </c>
      <c r="T119" s="515">
        <v>7.5999999999999998E-2</v>
      </c>
      <c r="U119" s="515">
        <v>7.5999999999999998E-2</v>
      </c>
      <c r="V119" s="516">
        <v>1.9E-2</v>
      </c>
      <c r="W119" s="515">
        <v>0</v>
      </c>
      <c r="X119" s="525">
        <f t="shared" si="21"/>
        <v>3.5070000000000006</v>
      </c>
      <c r="Y119" s="706">
        <f t="shared" si="22"/>
        <v>11.320754716981153</v>
      </c>
      <c r="Z119" s="706">
        <f t="shared" si="23"/>
        <v>1.9230769230769162</v>
      </c>
      <c r="AA119" s="706">
        <f t="shared" si="24"/>
        <v>2.9702970297029729</v>
      </c>
      <c r="AB119" s="706">
        <f t="shared" si="25"/>
        <v>102</v>
      </c>
      <c r="AC119" s="706" t="str">
        <f t="shared" si="26"/>
        <v>n/a</v>
      </c>
      <c r="AD119" s="706" t="str">
        <f t="shared" si="27"/>
        <v>n/a</v>
      </c>
      <c r="AE119" s="706" t="str">
        <f t="shared" si="28"/>
        <v>n/a</v>
      </c>
      <c r="AF119" s="706">
        <f t="shared" si="29"/>
        <v>-100</v>
      </c>
      <c r="AG119" s="706">
        <f t="shared" si="30"/>
        <v>-69.230769230769226</v>
      </c>
      <c r="AH119" s="706">
        <f t="shared" si="31"/>
        <v>14.705882352941169</v>
      </c>
      <c r="AI119" s="706">
        <f t="shared" si="32"/>
        <v>6.25</v>
      </c>
      <c r="AJ119" s="706">
        <f t="shared" si="33"/>
        <v>14.285714285714279</v>
      </c>
      <c r="AK119" s="706">
        <f t="shared" si="34"/>
        <v>12.903225806451623</v>
      </c>
      <c r="AL119" s="706">
        <f t="shared" si="35"/>
        <v>34.782608695652172</v>
      </c>
      <c r="AM119" s="706">
        <f t="shared" si="36"/>
        <v>21.052631578947366</v>
      </c>
      <c r="AN119" s="706">
        <f t="shared" si="37"/>
        <v>0</v>
      </c>
      <c r="AO119" s="706">
        <f t="shared" si="38"/>
        <v>300</v>
      </c>
      <c r="AP119" s="706" t="str">
        <f t="shared" si="39"/>
        <v>n/a</v>
      </c>
      <c r="AQ119" s="707">
        <f t="shared" si="40"/>
        <v>25.211673011335602</v>
      </c>
      <c r="AR119" s="708">
        <f t="shared" si="41"/>
        <v>91.448903307228747</v>
      </c>
    </row>
    <row r="120" spans="1:44" ht="11.25" customHeight="1" x14ac:dyDescent="0.2">
      <c r="A120" s="547" t="s">
        <v>1012</v>
      </c>
      <c r="B120" s="535" t="s">
        <v>1013</v>
      </c>
      <c r="C120" s="549">
        <v>0.44</v>
      </c>
      <c r="D120" s="541">
        <v>0.4</v>
      </c>
      <c r="E120" s="541">
        <v>0.36</v>
      </c>
      <c r="F120" s="541">
        <v>0.32</v>
      </c>
      <c r="G120" s="541">
        <v>0.24</v>
      </c>
      <c r="H120" s="542"/>
      <c r="I120" s="540">
        <v>0.04</v>
      </c>
      <c r="J120" s="543">
        <v>0.04</v>
      </c>
      <c r="K120" s="1088"/>
      <c r="L120" s="561">
        <v>0.04</v>
      </c>
      <c r="M120" s="545">
        <v>0.04</v>
      </c>
      <c r="N120" s="545">
        <v>0.22</v>
      </c>
      <c r="O120" s="544">
        <v>0.36</v>
      </c>
      <c r="P120" s="544">
        <v>0.32</v>
      </c>
      <c r="Q120" s="544">
        <v>0.28000000000000003</v>
      </c>
      <c r="R120" s="544">
        <v>0.24</v>
      </c>
      <c r="S120" s="544">
        <v>0.2</v>
      </c>
      <c r="T120" s="544">
        <v>0.16</v>
      </c>
      <c r="U120" s="544">
        <v>0.14000000000000001</v>
      </c>
      <c r="V120" s="544">
        <v>0.12</v>
      </c>
      <c r="W120" s="545">
        <v>0</v>
      </c>
      <c r="X120" s="525">
        <f t="shared" si="21"/>
        <v>3.9600000000000013</v>
      </c>
      <c r="Y120" s="706">
        <f t="shared" si="22"/>
        <v>9.9999999999999858</v>
      </c>
      <c r="Z120" s="706">
        <f t="shared" si="23"/>
        <v>11.111111111111116</v>
      </c>
      <c r="AA120" s="706">
        <f t="shared" si="24"/>
        <v>12.5</v>
      </c>
      <c r="AB120" s="706">
        <f t="shared" si="25"/>
        <v>33.33333333333335</v>
      </c>
      <c r="AC120" s="706">
        <f t="shared" si="26"/>
        <v>500</v>
      </c>
      <c r="AD120" s="706">
        <f t="shared" si="27"/>
        <v>0</v>
      </c>
      <c r="AE120" s="706">
        <f t="shared" si="28"/>
        <v>0</v>
      </c>
      <c r="AF120" s="706">
        <f t="shared" si="29"/>
        <v>0</v>
      </c>
      <c r="AG120" s="706">
        <f t="shared" si="30"/>
        <v>-81.818181818181813</v>
      </c>
      <c r="AH120" s="706">
        <f t="shared" si="31"/>
        <v>-38.888888888888886</v>
      </c>
      <c r="AI120" s="706">
        <f t="shared" si="32"/>
        <v>12.5</v>
      </c>
      <c r="AJ120" s="706">
        <f t="shared" si="33"/>
        <v>14.285714285714279</v>
      </c>
      <c r="AK120" s="706">
        <f t="shared" si="34"/>
        <v>16.666666666666675</v>
      </c>
      <c r="AL120" s="706">
        <f t="shared" si="35"/>
        <v>19.999999999999996</v>
      </c>
      <c r="AM120" s="706">
        <f t="shared" si="36"/>
        <v>25</v>
      </c>
      <c r="AN120" s="706">
        <f t="shared" si="37"/>
        <v>14.285714285714279</v>
      </c>
      <c r="AO120" s="706">
        <f t="shared" si="38"/>
        <v>16.666666666666675</v>
      </c>
      <c r="AP120" s="706" t="str">
        <f t="shared" si="39"/>
        <v>n/a</v>
      </c>
      <c r="AQ120" s="707">
        <f t="shared" si="40"/>
        <v>33.273066802478574</v>
      </c>
      <c r="AR120" s="708">
        <f t="shared" si="41"/>
        <v>123.24307757223735</v>
      </c>
    </row>
    <row r="121" spans="1:44" ht="11.25" customHeight="1" x14ac:dyDescent="0.2">
      <c r="A121" s="527" t="s">
        <v>160</v>
      </c>
      <c r="B121" s="504" t="s">
        <v>161</v>
      </c>
      <c r="C121" s="521">
        <v>0.82250000000000001</v>
      </c>
      <c r="D121" s="522">
        <v>0.8125</v>
      </c>
      <c r="E121" s="522">
        <v>0.80249999999999999</v>
      </c>
      <c r="F121" s="522">
        <v>0.78500000000000003</v>
      </c>
      <c r="G121" s="522">
        <v>0.76500000000000001</v>
      </c>
      <c r="H121" s="523"/>
      <c r="I121" s="522">
        <v>0.745</v>
      </c>
      <c r="J121" s="520">
        <v>0.72499999999999998</v>
      </c>
      <c r="K121" s="523"/>
      <c r="L121" s="530">
        <v>0.70499999999999996</v>
      </c>
      <c r="M121" s="531">
        <v>0.68500000000000005</v>
      </c>
      <c r="N121" s="531">
        <v>0.62</v>
      </c>
      <c r="O121" s="531">
        <v>0.56999999999999995</v>
      </c>
      <c r="P121" s="531">
        <v>0.53</v>
      </c>
      <c r="Q121" s="531">
        <v>0.46</v>
      </c>
      <c r="R121" s="531">
        <v>0.42499999999999999</v>
      </c>
      <c r="S121" s="531">
        <v>0.40500000000000003</v>
      </c>
      <c r="T121" s="531">
        <v>0.38500000000000001</v>
      </c>
      <c r="U121" s="531">
        <v>0.36499999999999999</v>
      </c>
      <c r="V121" s="531">
        <v>0.34499999999999997</v>
      </c>
      <c r="W121" s="531">
        <v>0.32500000000000001</v>
      </c>
      <c r="X121" s="525">
        <f t="shared" si="21"/>
        <v>11.2775</v>
      </c>
      <c r="Y121" s="706">
        <f t="shared" si="22"/>
        <v>1.2307692307692353</v>
      </c>
      <c r="Z121" s="706">
        <f t="shared" si="23"/>
        <v>1.2461059190031154</v>
      </c>
      <c r="AA121" s="706">
        <f t="shared" si="24"/>
        <v>2.2292993630573132</v>
      </c>
      <c r="AB121" s="706">
        <f t="shared" si="25"/>
        <v>2.6143790849673332</v>
      </c>
      <c r="AC121" s="706">
        <f t="shared" si="26"/>
        <v>2.6845637583892579</v>
      </c>
      <c r="AD121" s="706">
        <f t="shared" si="27"/>
        <v>2.7586206896551779</v>
      </c>
      <c r="AE121" s="706">
        <f t="shared" si="28"/>
        <v>2.8368794326241176</v>
      </c>
      <c r="AF121" s="706">
        <f t="shared" si="29"/>
        <v>2.9197080291970767</v>
      </c>
      <c r="AG121" s="706">
        <f t="shared" si="30"/>
        <v>10.483870967741948</v>
      </c>
      <c r="AH121" s="706">
        <f t="shared" si="31"/>
        <v>8.7719298245614077</v>
      </c>
      <c r="AI121" s="706">
        <f t="shared" si="32"/>
        <v>7.5471698113207308</v>
      </c>
      <c r="AJ121" s="706">
        <f t="shared" si="33"/>
        <v>15.217391304347828</v>
      </c>
      <c r="AK121" s="706">
        <f t="shared" si="34"/>
        <v>8.235294117647074</v>
      </c>
      <c r="AL121" s="706">
        <f t="shared" si="35"/>
        <v>4.9382716049382713</v>
      </c>
      <c r="AM121" s="706">
        <f t="shared" si="36"/>
        <v>5.1948051948051965</v>
      </c>
      <c r="AN121" s="706">
        <f t="shared" si="37"/>
        <v>5.4794520547945202</v>
      </c>
      <c r="AO121" s="706">
        <f t="shared" si="38"/>
        <v>5.7971014492753659</v>
      </c>
      <c r="AP121" s="706">
        <f t="shared" si="39"/>
        <v>6.153846153846132</v>
      </c>
      <c r="AQ121" s="707">
        <f t="shared" si="40"/>
        <v>5.3521921106078381</v>
      </c>
      <c r="AR121" s="708">
        <f t="shared" si="41"/>
        <v>3.6518710985726215</v>
      </c>
    </row>
    <row r="122" spans="1:44" ht="11.25" customHeight="1" x14ac:dyDescent="0.2">
      <c r="A122" s="527" t="s">
        <v>474</v>
      </c>
      <c r="B122" s="504" t="s">
        <v>475</v>
      </c>
      <c r="C122" s="521">
        <v>1.44</v>
      </c>
      <c r="D122" s="522">
        <v>1.32</v>
      </c>
      <c r="E122" s="522">
        <v>1.2</v>
      </c>
      <c r="F122" s="522">
        <v>1.04</v>
      </c>
      <c r="G122" s="522">
        <v>0.88</v>
      </c>
      <c r="H122" s="523"/>
      <c r="I122" s="522">
        <v>0.72</v>
      </c>
      <c r="J122" s="520">
        <v>0.6</v>
      </c>
      <c r="K122" s="523"/>
      <c r="L122" s="530">
        <v>0.53</v>
      </c>
      <c r="M122" s="524">
        <v>0.44</v>
      </c>
      <c r="N122" s="531">
        <v>0.44</v>
      </c>
      <c r="O122" s="531">
        <v>0.38</v>
      </c>
      <c r="P122" s="531">
        <v>0.28999999999999998</v>
      </c>
      <c r="Q122" s="531">
        <v>6.6669999999999993E-2</v>
      </c>
      <c r="R122" s="524">
        <v>0</v>
      </c>
      <c r="S122" s="524">
        <v>0</v>
      </c>
      <c r="T122" s="524">
        <v>0</v>
      </c>
      <c r="U122" s="524">
        <v>0</v>
      </c>
      <c r="V122" s="524">
        <v>0</v>
      </c>
      <c r="W122" s="524">
        <v>0</v>
      </c>
      <c r="X122" s="525">
        <f t="shared" si="21"/>
        <v>9.3466699999999996</v>
      </c>
      <c r="Y122" s="706">
        <f t="shared" si="22"/>
        <v>9.0909090909090828</v>
      </c>
      <c r="Z122" s="706">
        <f t="shared" si="23"/>
        <v>10.000000000000009</v>
      </c>
      <c r="AA122" s="706">
        <f t="shared" si="24"/>
        <v>15.384615384615374</v>
      </c>
      <c r="AB122" s="706">
        <f t="shared" si="25"/>
        <v>18.181818181818187</v>
      </c>
      <c r="AC122" s="706">
        <f t="shared" si="26"/>
        <v>22.222222222222232</v>
      </c>
      <c r="AD122" s="706">
        <f t="shared" si="27"/>
        <v>19.999999999999996</v>
      </c>
      <c r="AE122" s="706">
        <f t="shared" si="28"/>
        <v>13.207547169811317</v>
      </c>
      <c r="AF122" s="706">
        <f t="shared" si="29"/>
        <v>20.45454545454546</v>
      </c>
      <c r="AG122" s="706">
        <f t="shared" si="30"/>
        <v>0</v>
      </c>
      <c r="AH122" s="706">
        <f t="shared" si="31"/>
        <v>15.789473684210531</v>
      </c>
      <c r="AI122" s="706">
        <f t="shared" si="32"/>
        <v>31.034482758620708</v>
      </c>
      <c r="AJ122" s="706">
        <f t="shared" si="33"/>
        <v>334.9782510874457</v>
      </c>
      <c r="AK122" s="706" t="str">
        <f t="shared" si="34"/>
        <v>n/a</v>
      </c>
      <c r="AL122" s="706" t="str">
        <f t="shared" si="35"/>
        <v>n/a</v>
      </c>
      <c r="AM122" s="706" t="str">
        <f t="shared" si="36"/>
        <v>n/a</v>
      </c>
      <c r="AN122" s="706" t="str">
        <f t="shared" si="37"/>
        <v>n/a</v>
      </c>
      <c r="AO122" s="706" t="str">
        <f t="shared" si="38"/>
        <v>n/a</v>
      </c>
      <c r="AP122" s="706" t="str">
        <f t="shared" si="39"/>
        <v>n/a</v>
      </c>
      <c r="AQ122" s="707">
        <f t="shared" si="40"/>
        <v>42.528655419516546</v>
      </c>
      <c r="AR122" s="708">
        <f t="shared" si="41"/>
        <v>92.419597165682205</v>
      </c>
    </row>
    <row r="123" spans="1:44" ht="11.25" customHeight="1" x14ac:dyDescent="0.2">
      <c r="A123" s="526" t="s">
        <v>1016</v>
      </c>
      <c r="B123" s="504" t="s">
        <v>1017</v>
      </c>
      <c r="C123" s="521">
        <v>1.56</v>
      </c>
      <c r="D123" s="522">
        <v>1.52</v>
      </c>
      <c r="E123" s="522">
        <v>1.48</v>
      </c>
      <c r="F123" s="522">
        <v>1.45</v>
      </c>
      <c r="G123" s="522">
        <v>1.4</v>
      </c>
      <c r="H123" s="523"/>
      <c r="I123" s="522">
        <v>1.36</v>
      </c>
      <c r="J123" s="520">
        <v>1.32</v>
      </c>
      <c r="K123" s="523"/>
      <c r="L123" s="530">
        <v>1.28</v>
      </c>
      <c r="M123" s="524">
        <v>1.24</v>
      </c>
      <c r="N123" s="531">
        <v>1.24</v>
      </c>
      <c r="O123" s="524">
        <v>1.1200000000000001</v>
      </c>
      <c r="P123" s="524">
        <v>1.1200000000000001</v>
      </c>
      <c r="Q123" s="524">
        <v>1.1200000000000001</v>
      </c>
      <c r="R123" s="524">
        <v>1.1200000000000001</v>
      </c>
      <c r="S123" s="524">
        <v>1.1200000000000001</v>
      </c>
      <c r="T123" s="531">
        <v>1.1200000000000001</v>
      </c>
      <c r="U123" s="531">
        <v>1.0602199999999999</v>
      </c>
      <c r="V123" s="531">
        <v>0.93276000000000003</v>
      </c>
      <c r="W123" s="531">
        <v>0.81852000000000003</v>
      </c>
      <c r="X123" s="525">
        <f t="shared" si="21"/>
        <v>23.381500000000003</v>
      </c>
      <c r="Y123" s="706">
        <f t="shared" si="22"/>
        <v>2.6315789473684292</v>
      </c>
      <c r="Z123" s="706">
        <f t="shared" si="23"/>
        <v>2.7027027027026973</v>
      </c>
      <c r="AA123" s="706">
        <f t="shared" si="24"/>
        <v>2.0689655172413834</v>
      </c>
      <c r="AB123" s="706">
        <f t="shared" si="25"/>
        <v>3.5714285714285809</v>
      </c>
      <c r="AC123" s="706">
        <f t="shared" si="26"/>
        <v>2.9411764705882248</v>
      </c>
      <c r="AD123" s="706">
        <f t="shared" si="27"/>
        <v>3.0303030303030276</v>
      </c>
      <c r="AE123" s="706">
        <f t="shared" si="28"/>
        <v>3.125</v>
      </c>
      <c r="AF123" s="706">
        <f t="shared" si="29"/>
        <v>3.2258064516129004</v>
      </c>
      <c r="AG123" s="706">
        <f t="shared" si="30"/>
        <v>0</v>
      </c>
      <c r="AH123" s="706">
        <f t="shared" si="31"/>
        <v>10.714285714285698</v>
      </c>
      <c r="AI123" s="706">
        <f t="shared" si="32"/>
        <v>0</v>
      </c>
      <c r="AJ123" s="706">
        <f t="shared" si="33"/>
        <v>0</v>
      </c>
      <c r="AK123" s="706">
        <f t="shared" si="34"/>
        <v>0</v>
      </c>
      <c r="AL123" s="706">
        <f t="shared" si="35"/>
        <v>0</v>
      </c>
      <c r="AM123" s="706">
        <f t="shared" si="36"/>
        <v>0</v>
      </c>
      <c r="AN123" s="706">
        <f t="shared" si="37"/>
        <v>5.6384523966723998</v>
      </c>
      <c r="AO123" s="706">
        <f t="shared" si="38"/>
        <v>13.664822676787169</v>
      </c>
      <c r="AP123" s="706">
        <f t="shared" si="39"/>
        <v>13.956897815569569</v>
      </c>
      <c r="AQ123" s="707">
        <f t="shared" si="40"/>
        <v>3.7373011274755594</v>
      </c>
      <c r="AR123" s="708">
        <f t="shared" si="41"/>
        <v>4.5112090596847212</v>
      </c>
    </row>
    <row r="124" spans="1:44" ht="11.25" customHeight="1" x14ac:dyDescent="0.2">
      <c r="A124" s="532" t="s">
        <v>1018</v>
      </c>
      <c r="B124" s="502" t="s">
        <v>1019</v>
      </c>
      <c r="C124" s="521">
        <v>1.04</v>
      </c>
      <c r="D124" s="510">
        <v>0.98</v>
      </c>
      <c r="E124" s="510">
        <v>0.9</v>
      </c>
      <c r="F124" s="510">
        <v>0.72699999999999998</v>
      </c>
      <c r="G124" s="512">
        <v>0</v>
      </c>
      <c r="H124" s="511"/>
      <c r="I124" s="512">
        <v>0</v>
      </c>
      <c r="J124" s="513">
        <v>0</v>
      </c>
      <c r="K124" s="511"/>
      <c r="L124" s="513">
        <v>0</v>
      </c>
      <c r="M124" s="515">
        <v>0</v>
      </c>
      <c r="N124" s="515">
        <v>0</v>
      </c>
      <c r="O124" s="515">
        <v>0</v>
      </c>
      <c r="P124" s="515">
        <v>0</v>
      </c>
      <c r="Q124" s="515">
        <v>0</v>
      </c>
      <c r="R124" s="515">
        <v>0</v>
      </c>
      <c r="S124" s="515">
        <v>0</v>
      </c>
      <c r="T124" s="515">
        <v>0</v>
      </c>
      <c r="U124" s="515">
        <v>0</v>
      </c>
      <c r="V124" s="515">
        <v>0</v>
      </c>
      <c r="W124" s="515">
        <v>0</v>
      </c>
      <c r="X124" s="525">
        <f t="shared" si="21"/>
        <v>3.6469999999999998</v>
      </c>
      <c r="Y124" s="706">
        <f t="shared" si="22"/>
        <v>6.1224489795918435</v>
      </c>
      <c r="Z124" s="706">
        <f t="shared" si="23"/>
        <v>8.8888888888888786</v>
      </c>
      <c r="AA124" s="706">
        <f t="shared" si="24"/>
        <v>23.79642365887209</v>
      </c>
      <c r="AB124" s="706" t="str">
        <f t="shared" si="25"/>
        <v>n/a</v>
      </c>
      <c r="AC124" s="706" t="str">
        <f t="shared" si="26"/>
        <v>n/a</v>
      </c>
      <c r="AD124" s="706" t="str">
        <f t="shared" si="27"/>
        <v>n/a</v>
      </c>
      <c r="AE124" s="706" t="str">
        <f t="shared" si="28"/>
        <v>n/a</v>
      </c>
      <c r="AF124" s="706" t="str">
        <f t="shared" si="29"/>
        <v>n/a</v>
      </c>
      <c r="AG124" s="706" t="str">
        <f t="shared" si="30"/>
        <v>n/a</v>
      </c>
      <c r="AH124" s="706" t="str">
        <f t="shared" si="31"/>
        <v>n/a</v>
      </c>
      <c r="AI124" s="706" t="str">
        <f t="shared" si="32"/>
        <v>n/a</v>
      </c>
      <c r="AJ124" s="706" t="str">
        <f t="shared" si="33"/>
        <v>n/a</v>
      </c>
      <c r="AK124" s="706" t="str">
        <f t="shared" si="34"/>
        <v>n/a</v>
      </c>
      <c r="AL124" s="706" t="str">
        <f t="shared" si="35"/>
        <v>n/a</v>
      </c>
      <c r="AM124" s="706" t="str">
        <f t="shared" si="36"/>
        <v>n/a</v>
      </c>
      <c r="AN124" s="706" t="str">
        <f t="shared" si="37"/>
        <v>n/a</v>
      </c>
      <c r="AO124" s="706" t="str">
        <f t="shared" si="38"/>
        <v>n/a</v>
      </c>
      <c r="AP124" s="706" t="str">
        <f t="shared" si="39"/>
        <v>n/a</v>
      </c>
      <c r="AQ124" s="707">
        <f t="shared" si="40"/>
        <v>12.935920509117603</v>
      </c>
      <c r="AR124" s="708">
        <f t="shared" si="41"/>
        <v>9.5066394663050211</v>
      </c>
    </row>
    <row r="125" spans="1:44" ht="11.25" customHeight="1" x14ac:dyDescent="0.2">
      <c r="A125" s="526" t="s">
        <v>1020</v>
      </c>
      <c r="B125" s="504" t="s">
        <v>1021</v>
      </c>
      <c r="C125" s="549">
        <v>4.8099999999999996</v>
      </c>
      <c r="D125" s="522">
        <v>2.04</v>
      </c>
      <c r="E125" s="522">
        <v>1.64</v>
      </c>
      <c r="F125" s="522">
        <v>1.23</v>
      </c>
      <c r="G125" s="522">
        <v>0.88</v>
      </c>
      <c r="H125" s="523"/>
      <c r="I125" s="522">
        <v>0.61</v>
      </c>
      <c r="J125" s="520">
        <v>0.4</v>
      </c>
      <c r="K125" s="523"/>
      <c r="L125" s="530">
        <v>7.0000000000000007E-2</v>
      </c>
      <c r="M125" s="524">
        <v>0</v>
      </c>
      <c r="N125" s="524">
        <v>0</v>
      </c>
      <c r="O125" s="524">
        <v>0</v>
      </c>
      <c r="P125" s="524">
        <v>0</v>
      </c>
      <c r="Q125" s="524">
        <v>0</v>
      </c>
      <c r="R125" s="524">
        <v>0</v>
      </c>
      <c r="S125" s="524">
        <v>0</v>
      </c>
      <c r="T125" s="524">
        <v>0</v>
      </c>
      <c r="U125" s="524">
        <v>0</v>
      </c>
      <c r="V125" s="524">
        <v>0</v>
      </c>
      <c r="W125" s="524">
        <v>0</v>
      </c>
      <c r="X125" s="525">
        <f t="shared" si="21"/>
        <v>11.680000000000001</v>
      </c>
      <c r="Y125" s="706">
        <f t="shared" si="22"/>
        <v>135.78431372549016</v>
      </c>
      <c r="Z125" s="706">
        <f t="shared" si="23"/>
        <v>24.390243902439025</v>
      </c>
      <c r="AA125" s="706">
        <f t="shared" si="24"/>
        <v>33.333333333333329</v>
      </c>
      <c r="AB125" s="706">
        <f t="shared" si="25"/>
        <v>39.772727272727273</v>
      </c>
      <c r="AC125" s="706">
        <f t="shared" si="26"/>
        <v>44.262295081967217</v>
      </c>
      <c r="AD125" s="706">
        <f t="shared" si="27"/>
        <v>52.499999999999993</v>
      </c>
      <c r="AE125" s="706">
        <f t="shared" si="28"/>
        <v>471.42857142857144</v>
      </c>
      <c r="AF125" s="706" t="str">
        <f t="shared" si="29"/>
        <v>n/a</v>
      </c>
      <c r="AG125" s="706" t="str">
        <f t="shared" si="30"/>
        <v>n/a</v>
      </c>
      <c r="AH125" s="706" t="str">
        <f t="shared" si="31"/>
        <v>n/a</v>
      </c>
      <c r="AI125" s="706" t="str">
        <f t="shared" si="32"/>
        <v>n/a</v>
      </c>
      <c r="AJ125" s="706" t="str">
        <f t="shared" si="33"/>
        <v>n/a</v>
      </c>
      <c r="AK125" s="706" t="str">
        <f t="shared" si="34"/>
        <v>n/a</v>
      </c>
      <c r="AL125" s="706" t="str">
        <f t="shared" si="35"/>
        <v>n/a</v>
      </c>
      <c r="AM125" s="706" t="str">
        <f t="shared" si="36"/>
        <v>n/a</v>
      </c>
      <c r="AN125" s="706" t="str">
        <f t="shared" si="37"/>
        <v>n/a</v>
      </c>
      <c r="AO125" s="706" t="str">
        <f t="shared" si="38"/>
        <v>n/a</v>
      </c>
      <c r="AP125" s="706" t="str">
        <f t="shared" si="39"/>
        <v>n/a</v>
      </c>
      <c r="AQ125" s="707">
        <f t="shared" si="40"/>
        <v>114.49592639207549</v>
      </c>
      <c r="AR125" s="708">
        <f t="shared" si="41"/>
        <v>161.72008914571833</v>
      </c>
    </row>
    <row r="126" spans="1:44" ht="11.25" customHeight="1" x14ac:dyDescent="0.2">
      <c r="A126" s="527" t="s">
        <v>476</v>
      </c>
      <c r="B126" s="504" t="s">
        <v>477</v>
      </c>
      <c r="C126" s="521">
        <v>1.355</v>
      </c>
      <c r="D126" s="522">
        <v>1.23</v>
      </c>
      <c r="E126" s="522">
        <v>1.1100000000000001</v>
      </c>
      <c r="F126" s="522">
        <v>0.9</v>
      </c>
      <c r="G126" s="522">
        <v>0.75</v>
      </c>
      <c r="H126" s="523"/>
      <c r="I126" s="522">
        <v>0.66</v>
      </c>
      <c r="J126" s="520">
        <v>0.61</v>
      </c>
      <c r="K126" s="523"/>
      <c r="L126" s="530">
        <v>0.56999999999999995</v>
      </c>
      <c r="M126" s="531">
        <v>0.35</v>
      </c>
      <c r="N126" s="531">
        <v>0.25</v>
      </c>
      <c r="O126" s="531">
        <v>0.12</v>
      </c>
      <c r="P126" s="524">
        <v>0</v>
      </c>
      <c r="Q126" s="524">
        <v>0</v>
      </c>
      <c r="R126" s="524">
        <v>0</v>
      </c>
      <c r="S126" s="524">
        <v>0</v>
      </c>
      <c r="T126" s="524">
        <v>0</v>
      </c>
      <c r="U126" s="524">
        <v>0</v>
      </c>
      <c r="V126" s="524">
        <v>0</v>
      </c>
      <c r="W126" s="524">
        <v>0</v>
      </c>
      <c r="X126" s="525">
        <f t="shared" si="21"/>
        <v>7.9050000000000011</v>
      </c>
      <c r="Y126" s="706">
        <f t="shared" si="22"/>
        <v>10.162601626016254</v>
      </c>
      <c r="Z126" s="706">
        <f t="shared" si="23"/>
        <v>10.810810810810789</v>
      </c>
      <c r="AA126" s="706">
        <f t="shared" si="24"/>
        <v>23.333333333333339</v>
      </c>
      <c r="AB126" s="706">
        <f t="shared" si="25"/>
        <v>19.999999999999996</v>
      </c>
      <c r="AC126" s="706">
        <f t="shared" si="26"/>
        <v>13.636363636363624</v>
      </c>
      <c r="AD126" s="706">
        <f t="shared" si="27"/>
        <v>8.196721311475418</v>
      </c>
      <c r="AE126" s="706">
        <f t="shared" si="28"/>
        <v>7.0175438596491224</v>
      </c>
      <c r="AF126" s="706">
        <f t="shared" si="29"/>
        <v>62.857142857142854</v>
      </c>
      <c r="AG126" s="706">
        <f t="shared" si="30"/>
        <v>39.999999999999993</v>
      </c>
      <c r="AH126" s="706">
        <f t="shared" si="31"/>
        <v>108.33333333333334</v>
      </c>
      <c r="AI126" s="706" t="str">
        <f t="shared" si="32"/>
        <v>n/a</v>
      </c>
      <c r="AJ126" s="706" t="str">
        <f t="shared" si="33"/>
        <v>n/a</v>
      </c>
      <c r="AK126" s="706" t="str">
        <f t="shared" si="34"/>
        <v>n/a</v>
      </c>
      <c r="AL126" s="706" t="str">
        <f t="shared" si="35"/>
        <v>n/a</v>
      </c>
      <c r="AM126" s="706" t="str">
        <f t="shared" si="36"/>
        <v>n/a</v>
      </c>
      <c r="AN126" s="706" t="str">
        <f t="shared" si="37"/>
        <v>n/a</v>
      </c>
      <c r="AO126" s="706" t="str">
        <f t="shared" si="38"/>
        <v>n/a</v>
      </c>
      <c r="AP126" s="706" t="str">
        <f t="shared" si="39"/>
        <v>n/a</v>
      </c>
      <c r="AQ126" s="707">
        <f t="shared" si="40"/>
        <v>30.434785076812478</v>
      </c>
      <c r="AR126" s="708">
        <f t="shared" si="41"/>
        <v>32.474518582524624</v>
      </c>
    </row>
    <row r="127" spans="1:44" ht="11.25" customHeight="1" x14ac:dyDescent="0.2">
      <c r="A127" s="526" t="s">
        <v>1023</v>
      </c>
      <c r="B127" s="504" t="s">
        <v>1024</v>
      </c>
      <c r="C127" s="521">
        <v>0.56000000000000005</v>
      </c>
      <c r="D127" s="522">
        <v>0.52</v>
      </c>
      <c r="E127" s="522">
        <v>0.47332999999999997</v>
      </c>
      <c r="F127" s="522">
        <v>0.42668</v>
      </c>
      <c r="G127" s="522">
        <v>0.39034999999999997</v>
      </c>
      <c r="H127" s="523"/>
      <c r="I127" s="522">
        <v>0.33580999999999994</v>
      </c>
      <c r="J127" s="693">
        <v>0.29871999999999999</v>
      </c>
      <c r="K127" s="523"/>
      <c r="L127" s="693">
        <v>0.29871999999999999</v>
      </c>
      <c r="M127" s="564">
        <v>0.29871999999999999</v>
      </c>
      <c r="N127" s="531">
        <v>0.29298000000000002</v>
      </c>
      <c r="O127" s="531">
        <v>0.2681</v>
      </c>
      <c r="P127" s="531">
        <v>0.22214</v>
      </c>
      <c r="Q127" s="524">
        <v>0.15065000000000001</v>
      </c>
      <c r="R127" s="524">
        <v>0.16170999999999999</v>
      </c>
      <c r="S127" s="531">
        <v>0.17359999999999998</v>
      </c>
      <c r="T127" s="524">
        <v>0.17019999999999999</v>
      </c>
      <c r="U127" s="524">
        <v>0.17019999999999999</v>
      </c>
      <c r="V127" s="531">
        <v>0.16764999999999999</v>
      </c>
      <c r="W127" s="524">
        <v>0.1668</v>
      </c>
      <c r="X127" s="525">
        <f t="shared" si="21"/>
        <v>5.54636</v>
      </c>
      <c r="Y127" s="706">
        <f t="shared" si="22"/>
        <v>7.6923076923077094</v>
      </c>
      <c r="Z127" s="706">
        <f t="shared" si="23"/>
        <v>9.8599285910464296</v>
      </c>
      <c r="AA127" s="706">
        <f t="shared" si="24"/>
        <v>10.933252085872303</v>
      </c>
      <c r="AB127" s="706">
        <f t="shared" si="25"/>
        <v>9.3070321506340647</v>
      </c>
      <c r="AC127" s="706">
        <f t="shared" si="26"/>
        <v>16.241326940829648</v>
      </c>
      <c r="AD127" s="706">
        <f t="shared" si="27"/>
        <v>12.416309587573625</v>
      </c>
      <c r="AE127" s="706">
        <f t="shared" si="28"/>
        <v>0</v>
      </c>
      <c r="AF127" s="706">
        <f t="shared" si="29"/>
        <v>0</v>
      </c>
      <c r="AG127" s="706">
        <f t="shared" si="30"/>
        <v>1.9591781008942544</v>
      </c>
      <c r="AH127" s="706">
        <f t="shared" si="31"/>
        <v>9.2801193584483457</v>
      </c>
      <c r="AI127" s="706">
        <f t="shared" si="32"/>
        <v>20.68965517241379</v>
      </c>
      <c r="AJ127" s="706">
        <f t="shared" si="33"/>
        <v>47.454364420843007</v>
      </c>
      <c r="AK127" s="706">
        <f t="shared" si="34"/>
        <v>-6.8394038711273142</v>
      </c>
      <c r="AL127" s="706">
        <f t="shared" si="35"/>
        <v>-6.849078341013815</v>
      </c>
      <c r="AM127" s="706">
        <f t="shared" si="36"/>
        <v>1.9976498237367801</v>
      </c>
      <c r="AN127" s="706">
        <f t="shared" si="37"/>
        <v>0</v>
      </c>
      <c r="AO127" s="706">
        <f t="shared" si="38"/>
        <v>1.5210259469132126</v>
      </c>
      <c r="AP127" s="706">
        <f t="shared" si="39"/>
        <v>0.50959232613907446</v>
      </c>
      <c r="AQ127" s="707">
        <f t="shared" si="40"/>
        <v>7.5651811103061739</v>
      </c>
      <c r="AR127" s="708">
        <f t="shared" si="41"/>
        <v>12.415610110051247</v>
      </c>
    </row>
    <row r="128" spans="1:44" ht="11.25" customHeight="1" x14ac:dyDescent="0.2">
      <c r="A128" s="527" t="s">
        <v>478</v>
      </c>
      <c r="B128" s="504" t="s">
        <v>479</v>
      </c>
      <c r="C128" s="521">
        <v>1.74</v>
      </c>
      <c r="D128" s="522">
        <v>1.5433300000000001</v>
      </c>
      <c r="E128" s="522">
        <v>1.4133333333333333</v>
      </c>
      <c r="F128" s="522">
        <v>1.28</v>
      </c>
      <c r="G128" s="522">
        <v>1.1466666666666667</v>
      </c>
      <c r="H128" s="523"/>
      <c r="I128" s="522">
        <v>1</v>
      </c>
      <c r="J128" s="522">
        <v>0.88</v>
      </c>
      <c r="K128" s="523"/>
      <c r="L128" s="530">
        <v>0.73333333333333339</v>
      </c>
      <c r="M128" s="531">
        <v>0.70666666666666667</v>
      </c>
      <c r="N128" s="531">
        <v>0.58866666666666667</v>
      </c>
      <c r="O128" s="524">
        <v>0</v>
      </c>
      <c r="P128" s="524">
        <v>0</v>
      </c>
      <c r="Q128" s="524">
        <v>0</v>
      </c>
      <c r="R128" s="524">
        <v>0</v>
      </c>
      <c r="S128" s="524">
        <v>0</v>
      </c>
      <c r="T128" s="524">
        <v>0</v>
      </c>
      <c r="U128" s="524">
        <v>0</v>
      </c>
      <c r="V128" s="524">
        <v>0</v>
      </c>
      <c r="W128" s="524">
        <v>0</v>
      </c>
      <c r="X128" s="525">
        <f t="shared" si="21"/>
        <v>11.031996666666666</v>
      </c>
      <c r="Y128" s="706">
        <f t="shared" si="22"/>
        <v>12.743224067438575</v>
      </c>
      <c r="Z128" s="706">
        <f t="shared" si="23"/>
        <v>9.1978773584905795</v>
      </c>
      <c r="AA128" s="706">
        <f t="shared" si="24"/>
        <v>10.416666666666675</v>
      </c>
      <c r="AB128" s="706">
        <f t="shared" si="25"/>
        <v>11.627906976744185</v>
      </c>
      <c r="AC128" s="706">
        <f t="shared" si="26"/>
        <v>14.666666666666671</v>
      </c>
      <c r="AD128" s="706">
        <f t="shared" si="27"/>
        <v>13.636363636363647</v>
      </c>
      <c r="AE128" s="706">
        <f t="shared" si="28"/>
        <v>19.999999999999996</v>
      </c>
      <c r="AF128" s="706">
        <f t="shared" si="29"/>
        <v>3.7735849056603765</v>
      </c>
      <c r="AG128" s="706">
        <f t="shared" si="30"/>
        <v>20.045300113250274</v>
      </c>
      <c r="AH128" s="706" t="str">
        <f t="shared" si="31"/>
        <v>n/a</v>
      </c>
      <c r="AI128" s="706" t="str">
        <f t="shared" si="32"/>
        <v>n/a</v>
      </c>
      <c r="AJ128" s="706" t="str">
        <f t="shared" si="33"/>
        <v>n/a</v>
      </c>
      <c r="AK128" s="706" t="str">
        <f t="shared" si="34"/>
        <v>n/a</v>
      </c>
      <c r="AL128" s="706" t="str">
        <f t="shared" si="35"/>
        <v>n/a</v>
      </c>
      <c r="AM128" s="706" t="str">
        <f t="shared" si="36"/>
        <v>n/a</v>
      </c>
      <c r="AN128" s="706" t="str">
        <f t="shared" si="37"/>
        <v>n/a</v>
      </c>
      <c r="AO128" s="706" t="str">
        <f t="shared" si="38"/>
        <v>n/a</v>
      </c>
      <c r="AP128" s="706" t="str">
        <f t="shared" si="39"/>
        <v>n/a</v>
      </c>
      <c r="AQ128" s="707">
        <f t="shared" si="40"/>
        <v>12.900843376809</v>
      </c>
      <c r="AR128" s="708">
        <f t="shared" si="41"/>
        <v>5.1226892125521104</v>
      </c>
    </row>
    <row r="129" spans="1:44" ht="11.25" customHeight="1" x14ac:dyDescent="0.2">
      <c r="A129" s="507" t="s">
        <v>1025</v>
      </c>
      <c r="B129" s="504" t="s">
        <v>1026</v>
      </c>
      <c r="C129" s="550">
        <v>1.18</v>
      </c>
      <c r="D129" s="522">
        <v>1.1200000000000001</v>
      </c>
      <c r="E129" s="522">
        <v>1.06</v>
      </c>
      <c r="F129" s="522">
        <v>1</v>
      </c>
      <c r="G129" s="522">
        <v>0.62749999999999995</v>
      </c>
      <c r="H129" s="523"/>
      <c r="I129" s="528">
        <v>0</v>
      </c>
      <c r="J129" s="693">
        <v>0</v>
      </c>
      <c r="K129" s="523"/>
      <c r="L129" s="529">
        <v>0</v>
      </c>
      <c r="M129" s="524">
        <v>0</v>
      </c>
      <c r="N129" s="524">
        <v>0</v>
      </c>
      <c r="O129" s="524">
        <v>0</v>
      </c>
      <c r="P129" s="524">
        <v>0</v>
      </c>
      <c r="Q129" s="524">
        <v>0</v>
      </c>
      <c r="R129" s="524">
        <v>0</v>
      </c>
      <c r="S129" s="524">
        <v>0</v>
      </c>
      <c r="T129" s="524">
        <v>0</v>
      </c>
      <c r="U129" s="524">
        <v>0</v>
      </c>
      <c r="V129" s="524">
        <v>0</v>
      </c>
      <c r="W129" s="524">
        <v>0</v>
      </c>
      <c r="X129" s="525">
        <f t="shared" si="21"/>
        <v>4.9874999999999989</v>
      </c>
      <c r="Y129" s="706">
        <f t="shared" si="22"/>
        <v>5.3571428571428381</v>
      </c>
      <c r="Z129" s="706">
        <f t="shared" si="23"/>
        <v>5.6603773584905648</v>
      </c>
      <c r="AA129" s="706">
        <f t="shared" si="24"/>
        <v>6.0000000000000053</v>
      </c>
      <c r="AB129" s="706">
        <f t="shared" si="25"/>
        <v>59.362549800796828</v>
      </c>
      <c r="AC129" s="706" t="str">
        <f t="shared" si="26"/>
        <v>n/a</v>
      </c>
      <c r="AD129" s="706" t="str">
        <f t="shared" si="27"/>
        <v>n/a</v>
      </c>
      <c r="AE129" s="706" t="str">
        <f t="shared" si="28"/>
        <v>n/a</v>
      </c>
      <c r="AF129" s="706" t="str">
        <f t="shared" si="29"/>
        <v>n/a</v>
      </c>
      <c r="AG129" s="706" t="str">
        <f t="shared" si="30"/>
        <v>n/a</v>
      </c>
      <c r="AH129" s="706" t="str">
        <f t="shared" si="31"/>
        <v>n/a</v>
      </c>
      <c r="AI129" s="706" t="str">
        <f t="shared" si="32"/>
        <v>n/a</v>
      </c>
      <c r="AJ129" s="706" t="str">
        <f t="shared" si="33"/>
        <v>n/a</v>
      </c>
      <c r="AK129" s="706" t="str">
        <f t="shared" si="34"/>
        <v>n/a</v>
      </c>
      <c r="AL129" s="706" t="str">
        <f t="shared" si="35"/>
        <v>n/a</v>
      </c>
      <c r="AM129" s="706" t="str">
        <f t="shared" si="36"/>
        <v>n/a</v>
      </c>
      <c r="AN129" s="706" t="str">
        <f t="shared" si="37"/>
        <v>n/a</v>
      </c>
      <c r="AO129" s="706" t="str">
        <f t="shared" si="38"/>
        <v>n/a</v>
      </c>
      <c r="AP129" s="706" t="str">
        <f t="shared" si="39"/>
        <v>n/a</v>
      </c>
      <c r="AQ129" s="707">
        <f t="shared" si="40"/>
        <v>19.09501750410756</v>
      </c>
      <c r="AR129" s="708">
        <f t="shared" si="41"/>
        <v>26.846305744339922</v>
      </c>
    </row>
    <row r="130" spans="1:44" ht="11.25" customHeight="1" x14ac:dyDescent="0.2">
      <c r="A130" s="575" t="s">
        <v>4123</v>
      </c>
      <c r="B130" s="535" t="s">
        <v>4124</v>
      </c>
      <c r="C130" s="521">
        <v>1.87</v>
      </c>
      <c r="D130" s="541">
        <v>1.78</v>
      </c>
      <c r="E130" s="541">
        <v>1.66</v>
      </c>
      <c r="F130" s="541">
        <v>1.5250000000000001</v>
      </c>
      <c r="G130" s="541">
        <v>1.4324999999999999</v>
      </c>
      <c r="H130" s="542"/>
      <c r="I130" s="541">
        <v>1.3725000000000001</v>
      </c>
      <c r="J130" s="537">
        <v>1.2999800000000001</v>
      </c>
      <c r="K130" s="542"/>
      <c r="L130" s="538">
        <v>1.2916399999999999</v>
      </c>
      <c r="M130" s="570">
        <v>1.25004</v>
      </c>
      <c r="N130" s="570">
        <v>1.25004</v>
      </c>
      <c r="O130" s="544">
        <v>1.25004</v>
      </c>
      <c r="P130" s="544">
        <v>0.48989387500000003</v>
      </c>
      <c r="Q130" s="544">
        <v>0.10125000000000001</v>
      </c>
      <c r="R130" s="545">
        <v>0</v>
      </c>
      <c r="S130" s="545">
        <v>0</v>
      </c>
      <c r="T130" s="545">
        <v>0</v>
      </c>
      <c r="U130" s="545">
        <v>0</v>
      </c>
      <c r="V130" s="545">
        <v>0</v>
      </c>
      <c r="W130" s="545">
        <v>0</v>
      </c>
      <c r="X130" s="525">
        <f t="shared" si="21"/>
        <v>16.572883875000002</v>
      </c>
      <c r="Y130" s="706">
        <f t="shared" si="22"/>
        <v>5.0561797752809001</v>
      </c>
      <c r="Z130" s="706">
        <f t="shared" si="23"/>
        <v>7.2289156626506035</v>
      </c>
      <c r="AA130" s="706">
        <f t="shared" si="24"/>
        <v>8.8524590163934214</v>
      </c>
      <c r="AB130" s="706">
        <f t="shared" si="25"/>
        <v>6.4572425828970603</v>
      </c>
      <c r="AC130" s="706">
        <f t="shared" si="26"/>
        <v>4.3715846994535346</v>
      </c>
      <c r="AD130" s="706">
        <f t="shared" si="27"/>
        <v>5.5785473622671056</v>
      </c>
      <c r="AE130" s="706">
        <f t="shared" si="28"/>
        <v>0.64569074974452079</v>
      </c>
      <c r="AF130" s="706">
        <f t="shared" si="29"/>
        <v>3.327893507407742</v>
      </c>
      <c r="AG130" s="706">
        <f t="shared" si="30"/>
        <v>0</v>
      </c>
      <c r="AH130" s="706">
        <f t="shared" si="31"/>
        <v>0</v>
      </c>
      <c r="AI130" s="706">
        <f t="shared" si="32"/>
        <v>155.16546823533974</v>
      </c>
      <c r="AJ130" s="706">
        <f t="shared" si="33"/>
        <v>383.84580246913583</v>
      </c>
      <c r="AK130" s="706" t="str">
        <f t="shared" si="34"/>
        <v>n/a</v>
      </c>
      <c r="AL130" s="706" t="str">
        <f t="shared" si="35"/>
        <v>n/a</v>
      </c>
      <c r="AM130" s="706" t="str">
        <f t="shared" si="36"/>
        <v>n/a</v>
      </c>
      <c r="AN130" s="706" t="str">
        <f t="shared" si="37"/>
        <v>n/a</v>
      </c>
      <c r="AO130" s="706" t="str">
        <f t="shared" si="38"/>
        <v>n/a</v>
      </c>
      <c r="AP130" s="706" t="str">
        <f t="shared" si="39"/>
        <v>n/a</v>
      </c>
      <c r="AQ130" s="707">
        <f t="shared" si="40"/>
        <v>48.37748200504754</v>
      </c>
      <c r="AR130" s="708">
        <f t="shared" si="41"/>
        <v>114.25209779147092</v>
      </c>
    </row>
    <row r="131" spans="1:44" ht="11.25" customHeight="1" x14ac:dyDescent="0.2">
      <c r="A131" s="526" t="s">
        <v>481</v>
      </c>
      <c r="B131" s="504" t="s">
        <v>482</v>
      </c>
      <c r="C131" s="521">
        <v>0.27750000000000002</v>
      </c>
      <c r="D131" s="522">
        <v>0.25124999999999997</v>
      </c>
      <c r="E131" s="522">
        <v>0.22625000000000001</v>
      </c>
      <c r="F131" s="522">
        <v>0.20499999999999999</v>
      </c>
      <c r="G131" s="522">
        <v>0.185</v>
      </c>
      <c r="H131" s="523"/>
      <c r="I131" s="522">
        <v>0.17249999999999999</v>
      </c>
      <c r="J131" s="520">
        <v>0.16250000000000001</v>
      </c>
      <c r="K131" s="523"/>
      <c r="L131" s="530">
        <v>0.15625</v>
      </c>
      <c r="M131" s="531">
        <v>0.15125</v>
      </c>
      <c r="N131" s="531">
        <v>0.14249999999999999</v>
      </c>
      <c r="O131" s="531">
        <v>0.125</v>
      </c>
      <c r="P131" s="531">
        <v>0.105</v>
      </c>
      <c r="Q131" s="531">
        <v>8.5000000000000006E-2</v>
      </c>
      <c r="R131" s="531">
        <v>7.2499999999999995E-2</v>
      </c>
      <c r="S131" s="531">
        <v>5.7500000000000002E-2</v>
      </c>
      <c r="T131" s="531">
        <v>4.4999999999999998E-2</v>
      </c>
      <c r="U131" s="531">
        <v>0.04</v>
      </c>
      <c r="V131" s="531">
        <v>3.3750000000000002E-2</v>
      </c>
      <c r="W131" s="531">
        <v>2.8750000000000001E-2</v>
      </c>
      <c r="X131" s="525">
        <f t="shared" si="21"/>
        <v>2.5225</v>
      </c>
      <c r="Y131" s="706">
        <f t="shared" si="22"/>
        <v>10.44776119402988</v>
      </c>
      <c r="Z131" s="706">
        <f t="shared" si="23"/>
        <v>11.049723756906072</v>
      </c>
      <c r="AA131" s="706">
        <f t="shared" si="24"/>
        <v>10.365853658536594</v>
      </c>
      <c r="AB131" s="706">
        <f t="shared" si="25"/>
        <v>10.810810810810811</v>
      </c>
      <c r="AC131" s="706">
        <f t="shared" si="26"/>
        <v>7.2463768115942129</v>
      </c>
      <c r="AD131" s="706">
        <f t="shared" si="27"/>
        <v>6.153846153846132</v>
      </c>
      <c r="AE131" s="706">
        <f t="shared" si="28"/>
        <v>4.0000000000000036</v>
      </c>
      <c r="AF131" s="706">
        <f t="shared" si="29"/>
        <v>3.3057851239669533</v>
      </c>
      <c r="AG131" s="706">
        <f t="shared" si="30"/>
        <v>6.1403508771929793</v>
      </c>
      <c r="AH131" s="706">
        <f t="shared" si="31"/>
        <v>13.999999999999989</v>
      </c>
      <c r="AI131" s="706">
        <f t="shared" si="32"/>
        <v>19.047619047619047</v>
      </c>
      <c r="AJ131" s="706">
        <f t="shared" si="33"/>
        <v>23.529411764705866</v>
      </c>
      <c r="AK131" s="706">
        <f t="shared" si="34"/>
        <v>17.24137931034484</v>
      </c>
      <c r="AL131" s="706">
        <f t="shared" si="35"/>
        <v>26.086956521739111</v>
      </c>
      <c r="AM131" s="706">
        <f t="shared" si="36"/>
        <v>27.777777777777789</v>
      </c>
      <c r="AN131" s="706">
        <f t="shared" si="37"/>
        <v>12.5</v>
      </c>
      <c r="AO131" s="706">
        <f t="shared" si="38"/>
        <v>18.518518518518512</v>
      </c>
      <c r="AP131" s="706">
        <f t="shared" si="39"/>
        <v>17.391304347826097</v>
      </c>
      <c r="AQ131" s="707">
        <f t="shared" si="40"/>
        <v>13.645193093078605</v>
      </c>
      <c r="AR131" s="708">
        <f t="shared" si="41"/>
        <v>7.3669879191481806</v>
      </c>
    </row>
    <row r="132" spans="1:44" ht="11.25" customHeight="1" x14ac:dyDescent="0.2">
      <c r="A132" s="527" t="s">
        <v>163</v>
      </c>
      <c r="B132" s="504" t="s">
        <v>164</v>
      </c>
      <c r="C132" s="521">
        <v>0.58399999999999996</v>
      </c>
      <c r="D132" s="522">
        <v>0.54400000000000004</v>
      </c>
      <c r="E132" s="522">
        <v>0.51400000000000001</v>
      </c>
      <c r="F132" s="522">
        <v>0.47199999999999998</v>
      </c>
      <c r="G132" s="522">
        <v>0.42199999999999999</v>
      </c>
      <c r="H132" s="523"/>
      <c r="I132" s="522">
        <v>0.38200000000000001</v>
      </c>
      <c r="J132" s="520">
        <v>0.34933333333333338</v>
      </c>
      <c r="K132" s="523"/>
      <c r="L132" s="530">
        <v>0.32000000000000006</v>
      </c>
      <c r="M132" s="531">
        <v>0.30666666666666664</v>
      </c>
      <c r="N132" s="531">
        <v>0.29013333333333335</v>
      </c>
      <c r="O132" s="531">
        <v>0.25813333333333333</v>
      </c>
      <c r="P132" s="531">
        <v>0.23893333333333336</v>
      </c>
      <c r="Q132" s="531">
        <v>0.20906666666666671</v>
      </c>
      <c r="R132" s="531">
        <v>0.18133333333333335</v>
      </c>
      <c r="S132" s="531">
        <v>0.16000000000000003</v>
      </c>
      <c r="T132" s="531">
        <v>0.14933333333333335</v>
      </c>
      <c r="U132" s="531">
        <v>0.14080000000000001</v>
      </c>
      <c r="V132" s="531">
        <v>0.13226666666666667</v>
      </c>
      <c r="W132" s="531">
        <v>0.12586666666666665</v>
      </c>
      <c r="X132" s="525">
        <f t="shared" si="21"/>
        <v>5.7798666666666669</v>
      </c>
      <c r="Y132" s="706">
        <f t="shared" si="22"/>
        <v>7.3529411764705843</v>
      </c>
      <c r="Z132" s="706">
        <f t="shared" si="23"/>
        <v>5.8365758754863828</v>
      </c>
      <c r="AA132" s="706">
        <f t="shared" si="24"/>
        <v>8.8983050847457612</v>
      </c>
      <c r="AB132" s="706">
        <f t="shared" si="25"/>
        <v>11.848341232227488</v>
      </c>
      <c r="AC132" s="706">
        <f t="shared" si="26"/>
        <v>10.471204188481664</v>
      </c>
      <c r="AD132" s="706">
        <f t="shared" si="27"/>
        <v>9.3511450381679175</v>
      </c>
      <c r="AE132" s="706">
        <f t="shared" si="28"/>
        <v>9.1666666666666572</v>
      </c>
      <c r="AF132" s="706">
        <f t="shared" si="29"/>
        <v>4.347826086956541</v>
      </c>
      <c r="AG132" s="706">
        <f t="shared" si="30"/>
        <v>5.6985294117646967</v>
      </c>
      <c r="AH132" s="706">
        <f t="shared" si="31"/>
        <v>12.396694214876035</v>
      </c>
      <c r="AI132" s="706">
        <f t="shared" si="32"/>
        <v>8.0357142857142794</v>
      </c>
      <c r="AJ132" s="706">
        <f t="shared" si="33"/>
        <v>14.285714285714279</v>
      </c>
      <c r="AK132" s="706">
        <f t="shared" si="34"/>
        <v>15.294117647058837</v>
      </c>
      <c r="AL132" s="706">
        <f t="shared" si="35"/>
        <v>13.33333333333333</v>
      </c>
      <c r="AM132" s="706">
        <f t="shared" si="36"/>
        <v>7.1428571428571619</v>
      </c>
      <c r="AN132" s="706">
        <f t="shared" si="37"/>
        <v>6.0606060606060552</v>
      </c>
      <c r="AO132" s="706">
        <f t="shared" si="38"/>
        <v>6.4516129032258007</v>
      </c>
      <c r="AP132" s="706">
        <f t="shared" si="39"/>
        <v>5.0847457627118731</v>
      </c>
      <c r="AQ132" s="707">
        <f t="shared" si="40"/>
        <v>8.9476072442814072</v>
      </c>
      <c r="AR132" s="708">
        <f t="shared" si="41"/>
        <v>3.328701785000558</v>
      </c>
    </row>
    <row r="133" spans="1:44" ht="11.25" customHeight="1" x14ac:dyDescent="0.2">
      <c r="A133" s="526" t="s">
        <v>1027</v>
      </c>
      <c r="B133" s="504" t="s">
        <v>1028</v>
      </c>
      <c r="C133" s="521">
        <v>0.68500000000000005</v>
      </c>
      <c r="D133" s="522">
        <v>0.61499999999999999</v>
      </c>
      <c r="E133" s="522">
        <v>0.52500000000000002</v>
      </c>
      <c r="F133" s="522">
        <v>0.45</v>
      </c>
      <c r="G133" s="522">
        <v>0.1</v>
      </c>
      <c r="H133" s="523"/>
      <c r="I133" s="528">
        <v>0.05</v>
      </c>
      <c r="J133" s="693">
        <v>0.05</v>
      </c>
      <c r="K133" s="523"/>
      <c r="L133" s="529">
        <v>0.05</v>
      </c>
      <c r="M133" s="524">
        <v>0.05</v>
      </c>
      <c r="N133" s="524">
        <v>0.05</v>
      </c>
      <c r="O133" s="524">
        <v>0.6</v>
      </c>
      <c r="P133" s="524">
        <v>0.6</v>
      </c>
      <c r="Q133" s="524">
        <v>0.6</v>
      </c>
      <c r="R133" s="531">
        <v>0.6</v>
      </c>
      <c r="S133" s="524">
        <v>0.5</v>
      </c>
      <c r="T133" s="524">
        <v>0.5</v>
      </c>
      <c r="U133" s="524">
        <v>0.5</v>
      </c>
      <c r="V133" s="524">
        <v>0.5</v>
      </c>
      <c r="W133" s="524">
        <v>0.5</v>
      </c>
      <c r="X133" s="525">
        <f t="shared" si="21"/>
        <v>7.5249999999999995</v>
      </c>
      <c r="Y133" s="706">
        <f t="shared" si="22"/>
        <v>11.38211382113823</v>
      </c>
      <c r="Z133" s="706">
        <f t="shared" si="23"/>
        <v>17.142857142857125</v>
      </c>
      <c r="AA133" s="706">
        <f t="shared" si="24"/>
        <v>16.666666666666675</v>
      </c>
      <c r="AB133" s="706">
        <f t="shared" si="25"/>
        <v>350</v>
      </c>
      <c r="AC133" s="706">
        <f t="shared" si="26"/>
        <v>100</v>
      </c>
      <c r="AD133" s="706">
        <f t="shared" si="27"/>
        <v>0</v>
      </c>
      <c r="AE133" s="706">
        <f t="shared" si="28"/>
        <v>0</v>
      </c>
      <c r="AF133" s="706">
        <f t="shared" si="29"/>
        <v>0</v>
      </c>
      <c r="AG133" s="706">
        <f t="shared" si="30"/>
        <v>0</v>
      </c>
      <c r="AH133" s="706">
        <f t="shared" si="31"/>
        <v>-91.666666666666657</v>
      </c>
      <c r="AI133" s="706">
        <f t="shared" si="32"/>
        <v>0</v>
      </c>
      <c r="AJ133" s="706">
        <f t="shared" si="33"/>
        <v>0</v>
      </c>
      <c r="AK133" s="706">
        <f t="shared" si="34"/>
        <v>0</v>
      </c>
      <c r="AL133" s="706">
        <f t="shared" si="35"/>
        <v>19.999999999999996</v>
      </c>
      <c r="AM133" s="706">
        <f t="shared" si="36"/>
        <v>0</v>
      </c>
      <c r="AN133" s="706">
        <f t="shared" si="37"/>
        <v>0</v>
      </c>
      <c r="AO133" s="706">
        <f t="shared" si="38"/>
        <v>0</v>
      </c>
      <c r="AP133" s="706">
        <f t="shared" si="39"/>
        <v>0</v>
      </c>
      <c r="AQ133" s="707">
        <f t="shared" si="40"/>
        <v>23.529165053555303</v>
      </c>
      <c r="AR133" s="708">
        <f t="shared" si="41"/>
        <v>88.130517074026343</v>
      </c>
    </row>
    <row r="134" spans="1:44" ht="11.25" customHeight="1" x14ac:dyDescent="0.2">
      <c r="A134" s="532" t="s">
        <v>1029</v>
      </c>
      <c r="B134" s="502" t="s">
        <v>1030</v>
      </c>
      <c r="C134" s="521">
        <v>0.86</v>
      </c>
      <c r="D134" s="510">
        <v>0.82</v>
      </c>
      <c r="E134" s="510">
        <v>0.78</v>
      </c>
      <c r="F134" s="510">
        <v>0.74</v>
      </c>
      <c r="G134" s="510">
        <v>0.69</v>
      </c>
      <c r="H134" s="511"/>
      <c r="I134" s="510">
        <v>0.64</v>
      </c>
      <c r="J134" s="508">
        <v>0.6</v>
      </c>
      <c r="K134" s="511"/>
      <c r="L134" s="533">
        <v>0.56000000000000005</v>
      </c>
      <c r="M134" s="516">
        <v>0.56000000000000005</v>
      </c>
      <c r="N134" s="516">
        <v>0.54</v>
      </c>
      <c r="O134" s="516">
        <v>0.5</v>
      </c>
      <c r="P134" s="516">
        <v>0.46</v>
      </c>
      <c r="Q134" s="516">
        <v>0.42</v>
      </c>
      <c r="R134" s="515">
        <v>0.4</v>
      </c>
      <c r="S134" s="516">
        <v>0.4</v>
      </c>
      <c r="T134" s="516">
        <v>0.38</v>
      </c>
      <c r="U134" s="516">
        <v>0.36</v>
      </c>
      <c r="V134" s="516">
        <v>0.34</v>
      </c>
      <c r="W134" s="516">
        <v>0.3</v>
      </c>
      <c r="X134" s="525">
        <f t="shared" si="21"/>
        <v>10.350000000000001</v>
      </c>
      <c r="Y134" s="706">
        <f t="shared" si="22"/>
        <v>4.8780487804878092</v>
      </c>
      <c r="Z134" s="706">
        <f t="shared" si="23"/>
        <v>5.12820512820511</v>
      </c>
      <c r="AA134" s="706">
        <f t="shared" si="24"/>
        <v>5.4054054054054168</v>
      </c>
      <c r="AB134" s="706">
        <f t="shared" si="25"/>
        <v>7.2463768115942129</v>
      </c>
      <c r="AC134" s="706">
        <f t="shared" si="26"/>
        <v>7.8125</v>
      </c>
      <c r="AD134" s="706">
        <f t="shared" si="27"/>
        <v>6.6666666666666652</v>
      </c>
      <c r="AE134" s="706">
        <f t="shared" si="28"/>
        <v>7.1428571428571397</v>
      </c>
      <c r="AF134" s="706">
        <f t="shared" si="29"/>
        <v>0</v>
      </c>
      <c r="AG134" s="706">
        <f t="shared" si="30"/>
        <v>3.7037037037036979</v>
      </c>
      <c r="AH134" s="706">
        <f t="shared" si="31"/>
        <v>8.0000000000000071</v>
      </c>
      <c r="AI134" s="706">
        <f t="shared" si="32"/>
        <v>8.6956521739130377</v>
      </c>
      <c r="AJ134" s="706">
        <f t="shared" si="33"/>
        <v>9.5238095238095344</v>
      </c>
      <c r="AK134" s="706">
        <f t="shared" si="34"/>
        <v>4.9999999999999822</v>
      </c>
      <c r="AL134" s="706">
        <f t="shared" si="35"/>
        <v>0</v>
      </c>
      <c r="AM134" s="706">
        <f t="shared" si="36"/>
        <v>5.2631578947368363</v>
      </c>
      <c r="AN134" s="706">
        <f t="shared" si="37"/>
        <v>5.555555555555558</v>
      </c>
      <c r="AO134" s="706">
        <f t="shared" si="38"/>
        <v>5.8823529411764497</v>
      </c>
      <c r="AP134" s="706">
        <f t="shared" si="39"/>
        <v>13.333333333333353</v>
      </c>
      <c r="AQ134" s="707">
        <f t="shared" si="40"/>
        <v>6.068756947858045</v>
      </c>
      <c r="AR134" s="708">
        <f t="shared" si="41"/>
        <v>3.1188729411455767</v>
      </c>
    </row>
    <row r="135" spans="1:44" ht="11.25" customHeight="1" x14ac:dyDescent="0.2">
      <c r="A135" s="526" t="s">
        <v>1031</v>
      </c>
      <c r="B135" s="504" t="s">
        <v>1032</v>
      </c>
      <c r="C135" s="521">
        <v>0.97042049999999991</v>
      </c>
      <c r="D135" s="522">
        <v>0.95904</v>
      </c>
      <c r="E135" s="522">
        <v>0.94911199999999996</v>
      </c>
      <c r="F135" s="522">
        <v>0.88066</v>
      </c>
      <c r="G135" s="522">
        <v>0.74266299999999996</v>
      </c>
      <c r="H135" s="523"/>
      <c r="I135" s="522">
        <v>0.65738200000000002</v>
      </c>
      <c r="J135" s="520">
        <v>0.59178700000000006</v>
      </c>
      <c r="K135" s="523"/>
      <c r="L135" s="530">
        <v>0.531335</v>
      </c>
      <c r="M135" s="524">
        <v>0.48325899999999999</v>
      </c>
      <c r="N135" s="524">
        <v>1.451468</v>
      </c>
      <c r="O135" s="531">
        <v>1.4916199999999999</v>
      </c>
      <c r="P135" s="531">
        <v>1.0808465</v>
      </c>
      <c r="Q135" s="531">
        <v>0.95922499999999999</v>
      </c>
      <c r="R135" s="524">
        <v>0</v>
      </c>
      <c r="S135" s="524">
        <v>0</v>
      </c>
      <c r="T135" s="524">
        <v>0</v>
      </c>
      <c r="U135" s="524">
        <v>0</v>
      </c>
      <c r="V135" s="524">
        <v>0</v>
      </c>
      <c r="W135" s="524">
        <v>0</v>
      </c>
      <c r="X135" s="525">
        <f t="shared" ref="X135:X198" si="42">SUM(C135:W135)</f>
        <v>11.748818</v>
      </c>
      <c r="Y135" s="706">
        <f t="shared" ref="Y135:Y198" si="43">IF(ISERROR((C135/D135-1)*100),"n/a",(C135/D135-1)*100)</f>
        <v>1.1866554054053902</v>
      </c>
      <c r="Z135" s="706">
        <f t="shared" ref="Z135:Z198" si="44">IF(ISERROR((D135/E135-1)*100),"n/a",(D135/E135-1)*100)</f>
        <v>1.0460303947268601</v>
      </c>
      <c r="AA135" s="706">
        <f t="shared" ref="AA135:AA198" si="45">IF(ISERROR((E135/F135-1)*100),"n/a",(E135/F135-1)*100)</f>
        <v>7.772806758567441</v>
      </c>
      <c r="AB135" s="706">
        <f t="shared" ref="AB135:AB198" si="46">IF(ISERROR((F135/G135-1)*100),"n/a",(F135/G135-1)*100)</f>
        <v>18.581375401763655</v>
      </c>
      <c r="AC135" s="706">
        <f t="shared" ref="AC135:AC198" si="47">IF(ISERROR((G135/I135-1)*100),"n/a",(G135/I135-1)*100)</f>
        <v>12.97282249894276</v>
      </c>
      <c r="AD135" s="706">
        <f t="shared" ref="AD135:AD198" si="48">IF(ISERROR((I135/J135-1)*100),"n/a",(I135/J135-1)*100)</f>
        <v>11.084224560526001</v>
      </c>
      <c r="AE135" s="706">
        <f t="shared" ref="AE135:AE198" si="49">IF(ISERROR((J135/L135-1)*100),"n/a",(J135/L135-1)*100)</f>
        <v>11.37737961926093</v>
      </c>
      <c r="AF135" s="706">
        <f t="shared" ref="AF135:AF198" si="50">IF(ISERROR((L135/M135-1)*100),"n/a",(L135/M135-1)*100)</f>
        <v>9.948288598867272</v>
      </c>
      <c r="AG135" s="706">
        <f t="shared" ref="AG135:AG198" si="51">IF(ISERROR((M135/N135-1)*100),"n/a",(M135/N135-1)*100)</f>
        <v>-66.705500913557856</v>
      </c>
      <c r="AH135" s="706">
        <f t="shared" ref="AH135:AH198" si="52">IF(ISERROR((N135/O135-1)*100),"n/a",(N135/O135-1)*100)</f>
        <v>-2.691838403883029</v>
      </c>
      <c r="AI135" s="706">
        <f t="shared" ref="AI135:AI198" si="53">IF(ISERROR((O135/P135-1)*100),"n/a",(O135/P135-1)*100)</f>
        <v>38.004795315523523</v>
      </c>
      <c r="AJ135" s="706">
        <f t="shared" ref="AJ135:AJ198" si="54">IF(ISERROR((P135/Q135-1)*100),"n/a",(P135/Q135-1)*100)</f>
        <v>12.679142015689759</v>
      </c>
      <c r="AK135" s="706" t="str">
        <f t="shared" ref="AK135:AK198" si="55">IF(ISERROR((Q135/R135-1)*100),"n/a",(Q135/R135-1)*100)</f>
        <v>n/a</v>
      </c>
      <c r="AL135" s="706" t="str">
        <f t="shared" ref="AL135:AL198" si="56">IF(ISERROR((R135/S135-1)*100),"n/a",(R135/S135-1)*100)</f>
        <v>n/a</v>
      </c>
      <c r="AM135" s="706" t="str">
        <f t="shared" ref="AM135:AM198" si="57">IF(ISERROR((S135/T135-1)*100),"n/a",(S135/T135-1)*100)</f>
        <v>n/a</v>
      </c>
      <c r="AN135" s="706" t="str">
        <f t="shared" ref="AN135:AN198" si="58">IF(ISERROR((T135/U135-1)*100),"n/a",(T135/U135-1)*100)</f>
        <v>n/a</v>
      </c>
      <c r="AO135" s="706" t="str">
        <f t="shared" ref="AO135:AO198" si="59">IF(ISERROR((U135/V135-1)*100),"n/a",(U135/V135-1)*100)</f>
        <v>n/a</v>
      </c>
      <c r="AP135" s="706" t="str">
        <f t="shared" ref="AP135:AP198" si="60">IF(ISERROR((V135/W135-1)*100),"n/a",(V135/W135-1)*100)</f>
        <v>n/a</v>
      </c>
      <c r="AQ135" s="707">
        <f t="shared" ref="AQ135:AQ198" si="61">AVERAGE(Y135:AP135)</f>
        <v>4.604681770986061</v>
      </c>
      <c r="AR135" s="708">
        <f t="shared" ref="AR135:AR198" si="62">STDEV(Y135:AP135)</f>
        <v>24.744717641834146</v>
      </c>
    </row>
    <row r="136" spans="1:44" ht="11.25" customHeight="1" x14ac:dyDescent="0.2">
      <c r="A136" s="527" t="s">
        <v>485</v>
      </c>
      <c r="B136" s="504" t="s">
        <v>486</v>
      </c>
      <c r="C136" s="521">
        <v>1.76</v>
      </c>
      <c r="D136" s="522">
        <v>1.6</v>
      </c>
      <c r="E136" s="522">
        <v>1.44</v>
      </c>
      <c r="F136" s="522">
        <v>1.28</v>
      </c>
      <c r="G136" s="522">
        <v>1.1399999999999999</v>
      </c>
      <c r="H136" s="523"/>
      <c r="I136" s="522">
        <v>1.04</v>
      </c>
      <c r="J136" s="520">
        <v>0.96</v>
      </c>
      <c r="K136" s="523"/>
      <c r="L136" s="530">
        <v>0.88</v>
      </c>
      <c r="M136" s="531">
        <v>0.8</v>
      </c>
      <c r="N136" s="531">
        <v>0.72</v>
      </c>
      <c r="O136" s="531">
        <v>0.66</v>
      </c>
      <c r="P136" s="531">
        <v>0.62</v>
      </c>
      <c r="Q136" s="531">
        <v>0.56000000000000005</v>
      </c>
      <c r="R136" s="531">
        <v>0.48</v>
      </c>
      <c r="S136" s="531">
        <v>0.42</v>
      </c>
      <c r="T136" s="531">
        <v>0.38500000000000001</v>
      </c>
      <c r="U136" s="524">
        <v>0</v>
      </c>
      <c r="V136" s="524">
        <v>0</v>
      </c>
      <c r="W136" s="524">
        <v>0</v>
      </c>
      <c r="X136" s="525">
        <f t="shared" si="42"/>
        <v>14.745000000000005</v>
      </c>
      <c r="Y136" s="706">
        <f t="shared" si="43"/>
        <v>9.9999999999999858</v>
      </c>
      <c r="Z136" s="706">
        <f t="shared" si="44"/>
        <v>11.111111111111116</v>
      </c>
      <c r="AA136" s="706">
        <f t="shared" si="45"/>
        <v>12.5</v>
      </c>
      <c r="AB136" s="706">
        <f t="shared" si="46"/>
        <v>12.28070175438598</v>
      </c>
      <c r="AC136" s="706">
        <f t="shared" si="47"/>
        <v>9.6153846153846025</v>
      </c>
      <c r="AD136" s="706">
        <f t="shared" si="48"/>
        <v>8.3333333333333481</v>
      </c>
      <c r="AE136" s="706">
        <f t="shared" si="49"/>
        <v>9.0909090909090828</v>
      </c>
      <c r="AF136" s="706">
        <f t="shared" si="50"/>
        <v>9.9999999999999858</v>
      </c>
      <c r="AG136" s="706">
        <f t="shared" si="51"/>
        <v>11.111111111111116</v>
      </c>
      <c r="AH136" s="706">
        <f t="shared" si="52"/>
        <v>9.0909090909090828</v>
      </c>
      <c r="AI136" s="706">
        <f t="shared" si="53"/>
        <v>6.4516129032258229</v>
      </c>
      <c r="AJ136" s="706">
        <f t="shared" si="54"/>
        <v>10.714285714285698</v>
      </c>
      <c r="AK136" s="706">
        <f t="shared" si="55"/>
        <v>16.666666666666675</v>
      </c>
      <c r="AL136" s="706">
        <f t="shared" si="56"/>
        <v>14.285714285714279</v>
      </c>
      <c r="AM136" s="706">
        <f t="shared" si="57"/>
        <v>9.0909090909090828</v>
      </c>
      <c r="AN136" s="706" t="str">
        <f t="shared" si="58"/>
        <v>n/a</v>
      </c>
      <c r="AO136" s="706" t="str">
        <f t="shared" si="59"/>
        <v>n/a</v>
      </c>
      <c r="AP136" s="706" t="str">
        <f t="shared" si="60"/>
        <v>n/a</v>
      </c>
      <c r="AQ136" s="707">
        <f t="shared" si="61"/>
        <v>10.689509917863058</v>
      </c>
      <c r="AR136" s="708">
        <f t="shared" si="62"/>
        <v>2.5086631252051577</v>
      </c>
    </row>
    <row r="137" spans="1:44" ht="11.25" customHeight="1" x14ac:dyDescent="0.2">
      <c r="A137" s="526" t="s">
        <v>1034</v>
      </c>
      <c r="B137" s="504" t="s">
        <v>1035</v>
      </c>
      <c r="C137" s="521">
        <v>1.32</v>
      </c>
      <c r="D137" s="522">
        <v>1.28</v>
      </c>
      <c r="E137" s="528">
        <v>1.2</v>
      </c>
      <c r="F137" s="522">
        <v>1.18</v>
      </c>
      <c r="G137" s="528">
        <v>1.1599999999999999</v>
      </c>
      <c r="H137" s="523"/>
      <c r="I137" s="522">
        <v>1.05</v>
      </c>
      <c r="J137" s="693">
        <v>1</v>
      </c>
      <c r="K137" s="523"/>
      <c r="L137" s="529">
        <v>1</v>
      </c>
      <c r="M137" s="524">
        <v>1.1200000000000001</v>
      </c>
      <c r="N137" s="524">
        <v>1.24</v>
      </c>
      <c r="O137" s="531">
        <v>1.24</v>
      </c>
      <c r="P137" s="531">
        <v>1.1200000000000001</v>
      </c>
      <c r="Q137" s="531">
        <v>0.97</v>
      </c>
      <c r="R137" s="531">
        <v>0.86</v>
      </c>
      <c r="S137" s="531">
        <v>0.68</v>
      </c>
      <c r="T137" s="531">
        <v>0.61</v>
      </c>
      <c r="U137" s="531">
        <v>0.56999999999999995</v>
      </c>
      <c r="V137" s="531">
        <v>0.52</v>
      </c>
      <c r="W137" s="531">
        <v>0.47</v>
      </c>
      <c r="X137" s="525">
        <f t="shared" si="42"/>
        <v>18.59</v>
      </c>
      <c r="Y137" s="706">
        <f t="shared" si="43"/>
        <v>3.125</v>
      </c>
      <c r="Z137" s="706">
        <f t="shared" si="44"/>
        <v>6.6666666666666652</v>
      </c>
      <c r="AA137" s="706">
        <f t="shared" si="45"/>
        <v>1.6949152542372836</v>
      </c>
      <c r="AB137" s="706">
        <f t="shared" si="46"/>
        <v>1.7241379310344751</v>
      </c>
      <c r="AC137" s="706">
        <f t="shared" si="47"/>
        <v>10.47619047619046</v>
      </c>
      <c r="AD137" s="706">
        <f t="shared" si="48"/>
        <v>5.0000000000000044</v>
      </c>
      <c r="AE137" s="706">
        <f t="shared" si="49"/>
        <v>0</v>
      </c>
      <c r="AF137" s="706">
        <f t="shared" si="50"/>
        <v>-10.714285714285721</v>
      </c>
      <c r="AG137" s="706">
        <f t="shared" si="51"/>
        <v>-9.6774193548387011</v>
      </c>
      <c r="AH137" s="706">
        <f t="shared" si="52"/>
        <v>0</v>
      </c>
      <c r="AI137" s="706">
        <f t="shared" si="53"/>
        <v>10.714285714285698</v>
      </c>
      <c r="AJ137" s="706">
        <f t="shared" si="54"/>
        <v>15.463917525773208</v>
      </c>
      <c r="AK137" s="706">
        <f t="shared" si="55"/>
        <v>12.790697674418606</v>
      </c>
      <c r="AL137" s="706">
        <f t="shared" si="56"/>
        <v>26.470588235294112</v>
      </c>
      <c r="AM137" s="706">
        <f t="shared" si="57"/>
        <v>11.475409836065587</v>
      </c>
      <c r="AN137" s="706">
        <f t="shared" si="58"/>
        <v>7.0175438596491224</v>
      </c>
      <c r="AO137" s="706">
        <f t="shared" si="59"/>
        <v>9.6153846153846025</v>
      </c>
      <c r="AP137" s="706">
        <f t="shared" si="60"/>
        <v>10.638297872340431</v>
      </c>
      <c r="AQ137" s="707">
        <f t="shared" si="61"/>
        <v>6.2489628106786581</v>
      </c>
      <c r="AR137" s="708">
        <f t="shared" si="62"/>
        <v>8.7620349013591525</v>
      </c>
    </row>
    <row r="138" spans="1:44" ht="11.25" customHeight="1" x14ac:dyDescent="0.2">
      <c r="A138" s="526" t="s">
        <v>487</v>
      </c>
      <c r="B138" s="504" t="s">
        <v>488</v>
      </c>
      <c r="C138" s="550">
        <v>1.81</v>
      </c>
      <c r="D138" s="522">
        <v>1.74</v>
      </c>
      <c r="E138" s="522">
        <v>1.57</v>
      </c>
      <c r="F138" s="522">
        <v>1.43</v>
      </c>
      <c r="G138" s="528">
        <v>1.4</v>
      </c>
      <c r="H138" s="523"/>
      <c r="I138" s="522">
        <v>1.34</v>
      </c>
      <c r="J138" s="520">
        <v>1.2</v>
      </c>
      <c r="K138" s="523" t="s">
        <v>91</v>
      </c>
      <c r="L138" s="530">
        <v>1.04</v>
      </c>
      <c r="M138" s="531">
        <v>0.96</v>
      </c>
      <c r="N138" s="531">
        <v>0.88</v>
      </c>
      <c r="O138" s="531">
        <v>0.72</v>
      </c>
      <c r="P138" s="531">
        <v>0.52</v>
      </c>
      <c r="Q138" s="531">
        <v>0.3</v>
      </c>
      <c r="R138" s="531">
        <v>0.24</v>
      </c>
      <c r="S138" s="531">
        <v>0.16</v>
      </c>
      <c r="T138" s="531">
        <v>0.12</v>
      </c>
      <c r="U138" s="531">
        <v>0.1</v>
      </c>
      <c r="V138" s="531">
        <v>0.08</v>
      </c>
      <c r="W138" s="531">
        <v>7.0000000000000007E-2</v>
      </c>
      <c r="X138" s="525">
        <f t="shared" si="42"/>
        <v>15.68</v>
      </c>
      <c r="Y138" s="706">
        <f t="shared" si="43"/>
        <v>4.0229885057471382</v>
      </c>
      <c r="Z138" s="706">
        <f t="shared" si="44"/>
        <v>10.828025477707005</v>
      </c>
      <c r="AA138" s="706">
        <f t="shared" si="45"/>
        <v>9.7902097902097918</v>
      </c>
      <c r="AB138" s="706">
        <f t="shared" si="46"/>
        <v>2.1428571428571352</v>
      </c>
      <c r="AC138" s="706">
        <f t="shared" si="47"/>
        <v>4.4776119402984982</v>
      </c>
      <c r="AD138" s="706">
        <f t="shared" si="48"/>
        <v>11.66666666666667</v>
      </c>
      <c r="AE138" s="706">
        <f t="shared" si="49"/>
        <v>15.384615384615374</v>
      </c>
      <c r="AF138" s="706">
        <f t="shared" si="50"/>
        <v>8.3333333333333481</v>
      </c>
      <c r="AG138" s="706">
        <f t="shared" si="51"/>
        <v>9.0909090909090828</v>
      </c>
      <c r="AH138" s="706">
        <f t="shared" si="52"/>
        <v>22.222222222222232</v>
      </c>
      <c r="AI138" s="706">
        <f t="shared" si="53"/>
        <v>38.46153846153846</v>
      </c>
      <c r="AJ138" s="706">
        <f t="shared" si="54"/>
        <v>73.333333333333343</v>
      </c>
      <c r="AK138" s="706">
        <f t="shared" si="55"/>
        <v>25</v>
      </c>
      <c r="AL138" s="706">
        <f t="shared" si="56"/>
        <v>50</v>
      </c>
      <c r="AM138" s="706">
        <f t="shared" si="57"/>
        <v>33.33333333333335</v>
      </c>
      <c r="AN138" s="706">
        <f t="shared" si="58"/>
        <v>19.999999999999996</v>
      </c>
      <c r="AO138" s="706">
        <f t="shared" si="59"/>
        <v>25</v>
      </c>
      <c r="AP138" s="706">
        <f t="shared" si="60"/>
        <v>14.285714285714279</v>
      </c>
      <c r="AQ138" s="707">
        <f t="shared" si="61"/>
        <v>20.965186609360316</v>
      </c>
      <c r="AR138" s="708">
        <f t="shared" si="62"/>
        <v>18.284018946639449</v>
      </c>
    </row>
    <row r="139" spans="1:44" ht="11.25" customHeight="1" x14ac:dyDescent="0.2">
      <c r="A139" s="694" t="s">
        <v>1036</v>
      </c>
      <c r="B139" s="535" t="s">
        <v>1037</v>
      </c>
      <c r="C139" s="521">
        <v>1.2450000000000001</v>
      </c>
      <c r="D139" s="541">
        <v>1.1200000000000001</v>
      </c>
      <c r="E139" s="540">
        <v>0.88</v>
      </c>
      <c r="F139" s="541">
        <v>0.86</v>
      </c>
      <c r="G139" s="540">
        <v>0.8</v>
      </c>
      <c r="H139" s="542"/>
      <c r="I139" s="541">
        <v>0.78</v>
      </c>
      <c r="J139" s="543">
        <v>0.72</v>
      </c>
      <c r="K139" s="542"/>
      <c r="L139" s="561">
        <v>0.72</v>
      </c>
      <c r="M139" s="545">
        <v>0.72</v>
      </c>
      <c r="N139" s="545">
        <v>0.72</v>
      </c>
      <c r="O139" s="545">
        <v>0.72</v>
      </c>
      <c r="P139" s="544">
        <v>0.66</v>
      </c>
      <c r="Q139" s="545">
        <v>0.64</v>
      </c>
      <c r="R139" s="544">
        <v>0.61</v>
      </c>
      <c r="S139" s="544">
        <v>0.56000000000000005</v>
      </c>
      <c r="T139" s="545">
        <v>0.52</v>
      </c>
      <c r="U139" s="544">
        <v>0.5</v>
      </c>
      <c r="V139" s="545">
        <v>0.44</v>
      </c>
      <c r="W139" s="545">
        <v>0.44</v>
      </c>
      <c r="X139" s="525">
        <f t="shared" si="42"/>
        <v>13.654999999999999</v>
      </c>
      <c r="Y139" s="706">
        <f t="shared" si="43"/>
        <v>11.160714285714279</v>
      </c>
      <c r="Z139" s="706">
        <f t="shared" si="44"/>
        <v>27.272727272727295</v>
      </c>
      <c r="AA139" s="706">
        <f t="shared" si="45"/>
        <v>2.3255813953488413</v>
      </c>
      <c r="AB139" s="706">
        <f t="shared" si="46"/>
        <v>7.4999999999999956</v>
      </c>
      <c r="AC139" s="706">
        <f t="shared" si="47"/>
        <v>2.5641025641025772</v>
      </c>
      <c r="AD139" s="706">
        <f t="shared" si="48"/>
        <v>8.3333333333333481</v>
      </c>
      <c r="AE139" s="706">
        <f t="shared" si="49"/>
        <v>0</v>
      </c>
      <c r="AF139" s="706">
        <f t="shared" si="50"/>
        <v>0</v>
      </c>
      <c r="AG139" s="706">
        <f t="shared" si="51"/>
        <v>0</v>
      </c>
      <c r="AH139" s="706">
        <f t="shared" si="52"/>
        <v>0</v>
      </c>
      <c r="AI139" s="706">
        <f t="shared" si="53"/>
        <v>9.0909090909090828</v>
      </c>
      <c r="AJ139" s="706">
        <f t="shared" si="54"/>
        <v>3.125</v>
      </c>
      <c r="AK139" s="706">
        <f t="shared" si="55"/>
        <v>4.9180327868852514</v>
      </c>
      <c r="AL139" s="706">
        <f t="shared" si="56"/>
        <v>8.9285714285714199</v>
      </c>
      <c r="AM139" s="706">
        <f t="shared" si="57"/>
        <v>7.6923076923077094</v>
      </c>
      <c r="AN139" s="706">
        <f t="shared" si="58"/>
        <v>4.0000000000000036</v>
      </c>
      <c r="AO139" s="706">
        <f t="shared" si="59"/>
        <v>13.636363636363647</v>
      </c>
      <c r="AP139" s="706">
        <f t="shared" si="60"/>
        <v>0</v>
      </c>
      <c r="AQ139" s="707">
        <f t="shared" si="61"/>
        <v>6.1415357492368576</v>
      </c>
      <c r="AR139" s="708">
        <f t="shared" si="62"/>
        <v>6.7933660773219104</v>
      </c>
    </row>
    <row r="140" spans="1:44" ht="11.25" customHeight="1" x14ac:dyDescent="0.2">
      <c r="A140" s="526" t="s">
        <v>1038</v>
      </c>
      <c r="B140" s="504" t="s">
        <v>1039</v>
      </c>
      <c r="C140" s="521">
        <v>0.95</v>
      </c>
      <c r="D140" s="522">
        <v>0.9</v>
      </c>
      <c r="E140" s="522">
        <v>0.8</v>
      </c>
      <c r="F140" s="522">
        <v>0.75</v>
      </c>
      <c r="G140" s="522">
        <v>0.7</v>
      </c>
      <c r="H140" s="523"/>
      <c r="I140" s="522">
        <v>0.65</v>
      </c>
      <c r="J140" s="693">
        <v>0.55000000000000004</v>
      </c>
      <c r="K140" s="523"/>
      <c r="L140" s="530">
        <v>0.55000000000000004</v>
      </c>
      <c r="M140" s="531">
        <v>0.5</v>
      </c>
      <c r="N140" s="524">
        <v>0.35</v>
      </c>
      <c r="O140" s="531">
        <v>0.35</v>
      </c>
      <c r="P140" s="524">
        <v>0.32</v>
      </c>
      <c r="Q140" s="531">
        <v>0.32</v>
      </c>
      <c r="R140" s="531">
        <v>0.3</v>
      </c>
      <c r="S140" s="531">
        <v>0.25</v>
      </c>
      <c r="T140" s="531">
        <v>0.2</v>
      </c>
      <c r="U140" s="524">
        <v>0</v>
      </c>
      <c r="V140" s="524">
        <v>0</v>
      </c>
      <c r="W140" s="524">
        <v>0</v>
      </c>
      <c r="X140" s="525">
        <f t="shared" si="42"/>
        <v>8.44</v>
      </c>
      <c r="Y140" s="706">
        <f t="shared" si="43"/>
        <v>5.555555555555558</v>
      </c>
      <c r="Z140" s="706">
        <f t="shared" si="44"/>
        <v>12.5</v>
      </c>
      <c r="AA140" s="706">
        <f t="shared" si="45"/>
        <v>6.6666666666666652</v>
      </c>
      <c r="AB140" s="706">
        <f t="shared" si="46"/>
        <v>7.1428571428571397</v>
      </c>
      <c r="AC140" s="706">
        <f t="shared" si="47"/>
        <v>7.6923076923076872</v>
      </c>
      <c r="AD140" s="706">
        <f t="shared" si="48"/>
        <v>18.181818181818166</v>
      </c>
      <c r="AE140" s="706">
        <f t="shared" si="49"/>
        <v>0</v>
      </c>
      <c r="AF140" s="706">
        <f t="shared" si="50"/>
        <v>10.000000000000009</v>
      </c>
      <c r="AG140" s="706">
        <f t="shared" si="51"/>
        <v>42.857142857142861</v>
      </c>
      <c r="AH140" s="706">
        <f t="shared" si="52"/>
        <v>0</v>
      </c>
      <c r="AI140" s="706">
        <f t="shared" si="53"/>
        <v>9.375</v>
      </c>
      <c r="AJ140" s="706">
        <f t="shared" si="54"/>
        <v>0</v>
      </c>
      <c r="AK140" s="706">
        <f t="shared" si="55"/>
        <v>6.6666666666666652</v>
      </c>
      <c r="AL140" s="706">
        <f t="shared" si="56"/>
        <v>19.999999999999996</v>
      </c>
      <c r="AM140" s="706">
        <f t="shared" si="57"/>
        <v>25</v>
      </c>
      <c r="AN140" s="706" t="str">
        <f t="shared" si="58"/>
        <v>n/a</v>
      </c>
      <c r="AO140" s="706" t="str">
        <f t="shared" si="59"/>
        <v>n/a</v>
      </c>
      <c r="AP140" s="706" t="str">
        <f t="shared" si="60"/>
        <v>n/a</v>
      </c>
      <c r="AQ140" s="707">
        <f t="shared" si="61"/>
        <v>11.442534317534317</v>
      </c>
      <c r="AR140" s="708">
        <f t="shared" si="62"/>
        <v>11.346569806935175</v>
      </c>
    </row>
    <row r="141" spans="1:44" ht="11.25" customHeight="1" x14ac:dyDescent="0.2">
      <c r="A141" s="526" t="s">
        <v>168</v>
      </c>
      <c r="B141" s="504" t="s">
        <v>169</v>
      </c>
      <c r="C141" s="521">
        <v>0.72</v>
      </c>
      <c r="D141" s="522">
        <v>0.69</v>
      </c>
      <c r="E141" s="522">
        <v>0.67</v>
      </c>
      <c r="F141" s="522">
        <v>0.65</v>
      </c>
      <c r="G141" s="522">
        <v>0.64</v>
      </c>
      <c r="H141" s="523"/>
      <c r="I141" s="522">
        <v>0.63</v>
      </c>
      <c r="J141" s="520">
        <v>0.61499999999999999</v>
      </c>
      <c r="K141" s="523"/>
      <c r="L141" s="530">
        <v>0.59499999999999997</v>
      </c>
      <c r="M141" s="531">
        <v>0.59</v>
      </c>
      <c r="N141" s="531">
        <v>0.58499999999999996</v>
      </c>
      <c r="O141" s="531">
        <v>0.57999999999999996</v>
      </c>
      <c r="P141" s="531">
        <v>0.57499999999999996</v>
      </c>
      <c r="Q141" s="531">
        <v>0.56999999999999995</v>
      </c>
      <c r="R141" s="531">
        <v>0.56499999999999995</v>
      </c>
      <c r="S141" s="531">
        <v>0.5625</v>
      </c>
      <c r="T141" s="531">
        <v>0.56000000000000005</v>
      </c>
      <c r="U141" s="531">
        <v>0.5575</v>
      </c>
      <c r="V141" s="531">
        <v>0.55000000000000004</v>
      </c>
      <c r="W141" s="531">
        <v>0.54249999999999998</v>
      </c>
      <c r="X141" s="525">
        <f t="shared" si="42"/>
        <v>11.4475</v>
      </c>
      <c r="Y141" s="706">
        <f t="shared" si="43"/>
        <v>4.3478260869565188</v>
      </c>
      <c r="Z141" s="706">
        <f t="shared" si="44"/>
        <v>2.9850746268656581</v>
      </c>
      <c r="AA141" s="706">
        <f t="shared" si="45"/>
        <v>3.0769230769230882</v>
      </c>
      <c r="AB141" s="706">
        <f t="shared" si="46"/>
        <v>1.5625</v>
      </c>
      <c r="AC141" s="706">
        <f t="shared" si="47"/>
        <v>1.5873015873015817</v>
      </c>
      <c r="AD141" s="706">
        <f t="shared" si="48"/>
        <v>2.4390243902439046</v>
      </c>
      <c r="AE141" s="706">
        <f t="shared" si="49"/>
        <v>3.3613445378151363</v>
      </c>
      <c r="AF141" s="706">
        <f t="shared" si="50"/>
        <v>0.84745762711864181</v>
      </c>
      <c r="AG141" s="706">
        <f t="shared" si="51"/>
        <v>0.85470085470085166</v>
      </c>
      <c r="AH141" s="706">
        <f t="shared" si="52"/>
        <v>0.86206896551723755</v>
      </c>
      <c r="AI141" s="706">
        <f t="shared" si="53"/>
        <v>0.86956521739129933</v>
      </c>
      <c r="AJ141" s="706">
        <f t="shared" si="54"/>
        <v>0.87719298245614308</v>
      </c>
      <c r="AK141" s="706">
        <f t="shared" si="55"/>
        <v>0.88495575221239076</v>
      </c>
      <c r="AL141" s="706">
        <f t="shared" si="56"/>
        <v>0.4444444444444251</v>
      </c>
      <c r="AM141" s="706">
        <f t="shared" si="57"/>
        <v>0.44642857142855874</v>
      </c>
      <c r="AN141" s="706">
        <f t="shared" si="58"/>
        <v>0.4484304932735439</v>
      </c>
      <c r="AO141" s="706">
        <f t="shared" si="59"/>
        <v>1.3636363636363447</v>
      </c>
      <c r="AP141" s="706">
        <f t="shared" si="60"/>
        <v>1.3824884792626779</v>
      </c>
      <c r="AQ141" s="707">
        <f t="shared" si="61"/>
        <v>1.5911868920860002</v>
      </c>
      <c r="AR141" s="708">
        <f t="shared" si="62"/>
        <v>1.1577280224810635</v>
      </c>
    </row>
    <row r="142" spans="1:44" ht="11.25" customHeight="1" x14ac:dyDescent="0.2">
      <c r="A142" s="526" t="s">
        <v>171</v>
      </c>
      <c r="B142" s="504" t="s">
        <v>172</v>
      </c>
      <c r="C142" s="521">
        <v>0.98</v>
      </c>
      <c r="D142" s="522">
        <v>0.97</v>
      </c>
      <c r="E142" s="522">
        <v>0.96</v>
      </c>
      <c r="F142" s="522">
        <v>0.95</v>
      </c>
      <c r="G142" s="522">
        <v>0.94</v>
      </c>
      <c r="H142" s="523"/>
      <c r="I142" s="522">
        <v>0.93</v>
      </c>
      <c r="J142" s="520">
        <v>0.92</v>
      </c>
      <c r="K142" s="523"/>
      <c r="L142" s="530">
        <v>0.91</v>
      </c>
      <c r="M142" s="531">
        <v>0.9</v>
      </c>
      <c r="N142" s="531">
        <v>0.85</v>
      </c>
      <c r="O142" s="531">
        <v>0.8</v>
      </c>
      <c r="P142" s="531">
        <v>0.75</v>
      </c>
      <c r="Q142" s="531">
        <v>0.7</v>
      </c>
      <c r="R142" s="531">
        <v>0.65</v>
      </c>
      <c r="S142" s="531">
        <v>0.6</v>
      </c>
      <c r="T142" s="531">
        <v>0.4</v>
      </c>
      <c r="U142" s="531">
        <v>0.37</v>
      </c>
      <c r="V142" s="531">
        <v>0.34</v>
      </c>
      <c r="W142" s="531">
        <v>0.3</v>
      </c>
      <c r="X142" s="525">
        <f t="shared" si="42"/>
        <v>14.22</v>
      </c>
      <c r="Y142" s="706">
        <f t="shared" si="43"/>
        <v>1.0309278350515427</v>
      </c>
      <c r="Z142" s="706">
        <f t="shared" si="44"/>
        <v>1.0416666666666741</v>
      </c>
      <c r="AA142" s="706">
        <f t="shared" si="45"/>
        <v>1.0526315789473717</v>
      </c>
      <c r="AB142" s="706">
        <f t="shared" si="46"/>
        <v>1.0638297872340496</v>
      </c>
      <c r="AC142" s="706">
        <f t="shared" si="47"/>
        <v>1.0752688172043001</v>
      </c>
      <c r="AD142" s="706">
        <f t="shared" si="48"/>
        <v>1.0869565217391353</v>
      </c>
      <c r="AE142" s="706">
        <f t="shared" si="49"/>
        <v>1.098901098901095</v>
      </c>
      <c r="AF142" s="706">
        <f t="shared" si="50"/>
        <v>1.1111111111111072</v>
      </c>
      <c r="AG142" s="706">
        <f t="shared" si="51"/>
        <v>5.8823529411764719</v>
      </c>
      <c r="AH142" s="706">
        <f t="shared" si="52"/>
        <v>6.25</v>
      </c>
      <c r="AI142" s="706">
        <f t="shared" si="53"/>
        <v>6.6666666666666652</v>
      </c>
      <c r="AJ142" s="706">
        <f t="shared" si="54"/>
        <v>7.1428571428571397</v>
      </c>
      <c r="AK142" s="706">
        <f t="shared" si="55"/>
        <v>7.6923076923076872</v>
      </c>
      <c r="AL142" s="706">
        <f t="shared" si="56"/>
        <v>8.3333333333333481</v>
      </c>
      <c r="AM142" s="706">
        <f t="shared" si="57"/>
        <v>49.999999999999979</v>
      </c>
      <c r="AN142" s="706">
        <f t="shared" si="58"/>
        <v>8.1081081081081141</v>
      </c>
      <c r="AO142" s="706">
        <f t="shared" si="59"/>
        <v>8.8235294117646959</v>
      </c>
      <c r="AP142" s="706">
        <f t="shared" si="60"/>
        <v>13.333333333333353</v>
      </c>
      <c r="AQ142" s="707">
        <f t="shared" si="61"/>
        <v>7.2663212248001514</v>
      </c>
      <c r="AR142" s="708">
        <f t="shared" si="62"/>
        <v>11.318639442617377</v>
      </c>
    </row>
    <row r="143" spans="1:44" ht="11.25" customHeight="1" x14ac:dyDescent="0.2">
      <c r="A143" s="526" t="s">
        <v>489</v>
      </c>
      <c r="B143" s="504" t="s">
        <v>490</v>
      </c>
      <c r="C143" s="521">
        <v>1.8599999999999999</v>
      </c>
      <c r="D143" s="522">
        <v>1.84</v>
      </c>
      <c r="E143" s="522">
        <v>1.8</v>
      </c>
      <c r="F143" s="528">
        <v>1.68</v>
      </c>
      <c r="G143" s="522">
        <v>1.59</v>
      </c>
      <c r="H143" s="523"/>
      <c r="I143" s="522">
        <v>1.5</v>
      </c>
      <c r="J143" s="520">
        <v>1.42</v>
      </c>
      <c r="K143" s="523"/>
      <c r="L143" s="529">
        <v>1.4</v>
      </c>
      <c r="M143" s="531">
        <v>1.34</v>
      </c>
      <c r="N143" s="531">
        <v>1.28</v>
      </c>
      <c r="O143" s="531">
        <v>1.18</v>
      </c>
      <c r="P143" s="531">
        <v>1.06</v>
      </c>
      <c r="Q143" s="531">
        <v>1.01</v>
      </c>
      <c r="R143" s="531">
        <v>0.94</v>
      </c>
      <c r="S143" s="524">
        <v>0.88</v>
      </c>
      <c r="T143" s="531">
        <v>0.84</v>
      </c>
      <c r="U143" s="531">
        <v>0.76666999999999996</v>
      </c>
      <c r="V143" s="531">
        <v>0.61333000000000004</v>
      </c>
      <c r="W143" s="531">
        <v>0.46666999999999997</v>
      </c>
      <c r="X143" s="525">
        <f t="shared" si="42"/>
        <v>23.466670000000004</v>
      </c>
      <c r="Y143" s="706">
        <f t="shared" si="43"/>
        <v>1.0869565217391131</v>
      </c>
      <c r="Z143" s="706">
        <f t="shared" si="44"/>
        <v>2.2222222222222143</v>
      </c>
      <c r="AA143" s="706">
        <f t="shared" si="45"/>
        <v>7.1428571428571397</v>
      </c>
      <c r="AB143" s="706">
        <f t="shared" si="46"/>
        <v>5.6603773584905648</v>
      </c>
      <c r="AC143" s="706">
        <f t="shared" si="47"/>
        <v>6.0000000000000053</v>
      </c>
      <c r="AD143" s="706">
        <f t="shared" si="48"/>
        <v>5.6338028169014231</v>
      </c>
      <c r="AE143" s="706">
        <f t="shared" si="49"/>
        <v>1.4285714285714235</v>
      </c>
      <c r="AF143" s="706">
        <f t="shared" si="50"/>
        <v>4.4776119402984982</v>
      </c>
      <c r="AG143" s="706">
        <f t="shared" si="51"/>
        <v>4.6875</v>
      </c>
      <c r="AH143" s="706">
        <f t="shared" si="52"/>
        <v>8.4745762711864394</v>
      </c>
      <c r="AI143" s="706">
        <f t="shared" si="53"/>
        <v>11.32075471698113</v>
      </c>
      <c r="AJ143" s="706">
        <f t="shared" si="54"/>
        <v>4.9504950495049549</v>
      </c>
      <c r="AK143" s="706">
        <f t="shared" si="55"/>
        <v>7.4468085106383031</v>
      </c>
      <c r="AL143" s="706">
        <f t="shared" si="56"/>
        <v>6.8181818181818121</v>
      </c>
      <c r="AM143" s="706">
        <f t="shared" si="57"/>
        <v>4.7619047619047672</v>
      </c>
      <c r="AN143" s="706">
        <f t="shared" si="58"/>
        <v>9.5647410228651086</v>
      </c>
      <c r="AO143" s="706">
        <f t="shared" si="59"/>
        <v>25.001222832732761</v>
      </c>
      <c r="AP143" s="706">
        <f t="shared" si="60"/>
        <v>31.426918379154458</v>
      </c>
      <c r="AQ143" s="707">
        <f t="shared" si="61"/>
        <v>8.2280834885683394</v>
      </c>
      <c r="AR143" s="708">
        <f t="shared" si="62"/>
        <v>7.8051945034999353</v>
      </c>
    </row>
    <row r="144" spans="1:44" ht="11.25" customHeight="1" x14ac:dyDescent="0.2">
      <c r="A144" s="547" t="s">
        <v>1040</v>
      </c>
      <c r="B144" s="535" t="s">
        <v>1041</v>
      </c>
      <c r="C144" s="636">
        <v>3</v>
      </c>
      <c r="D144" s="541">
        <v>2.95</v>
      </c>
      <c r="E144" s="541">
        <v>2.78</v>
      </c>
      <c r="F144" s="541">
        <v>2.61</v>
      </c>
      <c r="G144" s="541">
        <v>2.4500000000000002</v>
      </c>
      <c r="H144" s="542"/>
      <c r="I144" s="541">
        <v>2.17</v>
      </c>
      <c r="J144" s="537">
        <v>1.92</v>
      </c>
      <c r="K144" s="542"/>
      <c r="L144" s="561">
        <v>1.8</v>
      </c>
      <c r="M144" s="545">
        <v>2.2999999999999998</v>
      </c>
      <c r="N144" s="544">
        <v>2.79</v>
      </c>
      <c r="O144" s="544">
        <v>2.73</v>
      </c>
      <c r="P144" s="544">
        <v>2.6150000000000002</v>
      </c>
      <c r="Q144" s="545">
        <v>2.54</v>
      </c>
      <c r="R144" s="545">
        <v>2.54</v>
      </c>
      <c r="S144" s="544">
        <v>2.54</v>
      </c>
      <c r="T144" s="544">
        <v>2.5150000000000001</v>
      </c>
      <c r="U144" s="544">
        <v>2.3925000000000001</v>
      </c>
      <c r="V144" s="544">
        <v>2.2075</v>
      </c>
      <c r="W144" s="544">
        <v>2.0649999999999999</v>
      </c>
      <c r="X144" s="525">
        <f t="shared" si="42"/>
        <v>46.914999999999999</v>
      </c>
      <c r="Y144" s="706">
        <f t="shared" si="43"/>
        <v>1.6949152542372836</v>
      </c>
      <c r="Z144" s="706">
        <f t="shared" si="44"/>
        <v>6.1151079136690711</v>
      </c>
      <c r="AA144" s="706">
        <f t="shared" si="45"/>
        <v>6.5134099616858121</v>
      </c>
      <c r="AB144" s="706">
        <f t="shared" si="46"/>
        <v>6.5306122448979487</v>
      </c>
      <c r="AC144" s="706">
        <f t="shared" si="47"/>
        <v>12.903225806451623</v>
      </c>
      <c r="AD144" s="706">
        <f t="shared" si="48"/>
        <v>13.020833333333325</v>
      </c>
      <c r="AE144" s="706">
        <f t="shared" si="49"/>
        <v>6.6666666666666652</v>
      </c>
      <c r="AF144" s="706">
        <f t="shared" si="50"/>
        <v>-21.739130434782606</v>
      </c>
      <c r="AG144" s="706">
        <f t="shared" si="51"/>
        <v>-17.562724014336929</v>
      </c>
      <c r="AH144" s="706">
        <f t="shared" si="52"/>
        <v>2.19780219780219</v>
      </c>
      <c r="AI144" s="706">
        <f t="shared" si="53"/>
        <v>4.3977055449330615</v>
      </c>
      <c r="AJ144" s="706">
        <f t="shared" si="54"/>
        <v>2.952755905511828</v>
      </c>
      <c r="AK144" s="706">
        <f t="shared" si="55"/>
        <v>0</v>
      </c>
      <c r="AL144" s="706">
        <f t="shared" si="56"/>
        <v>0</v>
      </c>
      <c r="AM144" s="706">
        <f t="shared" si="57"/>
        <v>0.99403578528827197</v>
      </c>
      <c r="AN144" s="706">
        <f t="shared" si="58"/>
        <v>5.1201671891327072</v>
      </c>
      <c r="AO144" s="706">
        <f t="shared" si="59"/>
        <v>8.3805209513023726</v>
      </c>
      <c r="AP144" s="706">
        <f t="shared" si="60"/>
        <v>6.9007263922518103</v>
      </c>
      <c r="AQ144" s="707">
        <f t="shared" si="61"/>
        <v>2.5048128165580246</v>
      </c>
      <c r="AR144" s="708">
        <f t="shared" si="62"/>
        <v>8.9175051155703162</v>
      </c>
    </row>
    <row r="145" spans="1:44" ht="11.25" customHeight="1" x14ac:dyDescent="0.2">
      <c r="A145" s="526" t="s">
        <v>491</v>
      </c>
      <c r="B145" s="504" t="s">
        <v>492</v>
      </c>
      <c r="C145" s="525">
        <v>1.2764099999999998</v>
      </c>
      <c r="D145" s="522">
        <v>1.1367400000000001</v>
      </c>
      <c r="E145" s="522">
        <v>0.98565999999999998</v>
      </c>
      <c r="F145" s="522">
        <v>0.90500000000000003</v>
      </c>
      <c r="G145" s="522">
        <v>0.83040000000000003</v>
      </c>
      <c r="H145" s="523"/>
      <c r="I145" s="522">
        <v>0.75022999999999995</v>
      </c>
      <c r="J145" s="520">
        <v>0.65649999999999997</v>
      </c>
      <c r="K145" s="523"/>
      <c r="L145" s="530">
        <v>0.52350000000000008</v>
      </c>
      <c r="M145" s="531">
        <v>0.44550000000000001</v>
      </c>
      <c r="N145" s="531">
        <v>0.4335</v>
      </c>
      <c r="O145" s="531">
        <v>0.39250000000000002</v>
      </c>
      <c r="P145" s="531">
        <v>0.28749999999999998</v>
      </c>
      <c r="Q145" s="531">
        <v>0.24049999999999999</v>
      </c>
      <c r="R145" s="531">
        <v>0.18124999999999999</v>
      </c>
      <c r="S145" s="531">
        <v>0.16667999999999999</v>
      </c>
      <c r="T145" s="531">
        <v>0.14334</v>
      </c>
      <c r="U145" s="531">
        <v>0.13</v>
      </c>
      <c r="V145" s="531">
        <v>0.11666</v>
      </c>
      <c r="W145" s="531">
        <v>0.1</v>
      </c>
      <c r="X145" s="525">
        <f t="shared" si="42"/>
        <v>9.7018700000000013</v>
      </c>
      <c r="Y145" s="706">
        <f t="shared" si="43"/>
        <v>12.286890581839272</v>
      </c>
      <c r="Z145" s="706">
        <f t="shared" si="44"/>
        <v>15.327800661485714</v>
      </c>
      <c r="AA145" s="706">
        <f t="shared" si="45"/>
        <v>8.912707182320446</v>
      </c>
      <c r="AB145" s="706">
        <f t="shared" si="46"/>
        <v>8.9836223506743806</v>
      </c>
      <c r="AC145" s="706">
        <f t="shared" si="47"/>
        <v>10.686056276075352</v>
      </c>
      <c r="AD145" s="706">
        <f t="shared" si="48"/>
        <v>14.277227722772267</v>
      </c>
      <c r="AE145" s="706">
        <f t="shared" si="49"/>
        <v>25.405921680993295</v>
      </c>
      <c r="AF145" s="706">
        <f t="shared" si="50"/>
        <v>17.508417508417516</v>
      </c>
      <c r="AG145" s="706">
        <f t="shared" si="51"/>
        <v>2.7681660899653959</v>
      </c>
      <c r="AH145" s="706">
        <f t="shared" si="52"/>
        <v>10.445859872611463</v>
      </c>
      <c r="AI145" s="706">
        <f t="shared" si="53"/>
        <v>36.521739130434796</v>
      </c>
      <c r="AJ145" s="706">
        <f t="shared" si="54"/>
        <v>19.542619542619533</v>
      </c>
      <c r="AK145" s="706">
        <f t="shared" si="55"/>
        <v>32.689655172413801</v>
      </c>
      <c r="AL145" s="706">
        <f t="shared" si="56"/>
        <v>8.7413006959443216</v>
      </c>
      <c r="AM145" s="706">
        <f t="shared" si="57"/>
        <v>16.28296358308916</v>
      </c>
      <c r="AN145" s="706">
        <f t="shared" si="58"/>
        <v>10.261538461538455</v>
      </c>
      <c r="AO145" s="706">
        <f t="shared" si="59"/>
        <v>11.434939139379408</v>
      </c>
      <c r="AP145" s="706">
        <f t="shared" si="60"/>
        <v>16.659999999999986</v>
      </c>
      <c r="AQ145" s="707">
        <f t="shared" si="61"/>
        <v>15.485412536254143</v>
      </c>
      <c r="AR145" s="708">
        <f t="shared" si="62"/>
        <v>8.595570194649877</v>
      </c>
    </row>
    <row r="146" spans="1:44" ht="11.25" customHeight="1" x14ac:dyDescent="0.2">
      <c r="A146" s="526" t="s">
        <v>1043</v>
      </c>
      <c r="B146" s="519" t="s">
        <v>1044</v>
      </c>
      <c r="C146" s="525">
        <v>0.14000000000000001</v>
      </c>
      <c r="D146" s="522">
        <v>0.12</v>
      </c>
      <c r="E146" s="522">
        <v>0.1</v>
      </c>
      <c r="F146" s="522">
        <v>0.09</v>
      </c>
      <c r="G146" s="522">
        <v>7.3300000000000004E-2</v>
      </c>
      <c r="H146" s="523" t="s">
        <v>91</v>
      </c>
      <c r="I146" s="522">
        <v>6.2440000000000002E-2</v>
      </c>
      <c r="J146" s="522">
        <v>5.3339999999999999E-2</v>
      </c>
      <c r="K146" s="523"/>
      <c r="L146" s="530">
        <v>4.444E-2</v>
      </c>
      <c r="M146" s="524">
        <v>0</v>
      </c>
      <c r="N146" s="524">
        <v>0</v>
      </c>
      <c r="O146" s="524">
        <v>0</v>
      </c>
      <c r="P146" s="524">
        <v>0</v>
      </c>
      <c r="Q146" s="524">
        <v>0</v>
      </c>
      <c r="R146" s="524">
        <v>0</v>
      </c>
      <c r="S146" s="524">
        <v>0</v>
      </c>
      <c r="T146" s="524">
        <v>0</v>
      </c>
      <c r="U146" s="524">
        <v>0</v>
      </c>
      <c r="V146" s="524">
        <v>0</v>
      </c>
      <c r="W146" s="524">
        <v>0</v>
      </c>
      <c r="X146" s="525">
        <f t="shared" si="42"/>
        <v>0.68352000000000013</v>
      </c>
      <c r="Y146" s="706">
        <f t="shared" si="43"/>
        <v>16.666666666666675</v>
      </c>
      <c r="Z146" s="706">
        <f t="shared" si="44"/>
        <v>19.999999999999996</v>
      </c>
      <c r="AA146" s="706">
        <f t="shared" si="45"/>
        <v>11.111111111111116</v>
      </c>
      <c r="AB146" s="706">
        <f t="shared" si="46"/>
        <v>22.783083219645285</v>
      </c>
      <c r="AC146" s="706">
        <f t="shared" si="47"/>
        <v>17.392696989109545</v>
      </c>
      <c r="AD146" s="706">
        <f t="shared" si="48"/>
        <v>17.060367454068249</v>
      </c>
      <c r="AE146" s="706">
        <f t="shared" si="49"/>
        <v>20.027002700270025</v>
      </c>
      <c r="AF146" s="706" t="str">
        <f t="shared" si="50"/>
        <v>n/a</v>
      </c>
      <c r="AG146" s="706" t="str">
        <f t="shared" si="51"/>
        <v>n/a</v>
      </c>
      <c r="AH146" s="706" t="str">
        <f t="shared" si="52"/>
        <v>n/a</v>
      </c>
      <c r="AI146" s="706" t="str">
        <f t="shared" si="53"/>
        <v>n/a</v>
      </c>
      <c r="AJ146" s="706" t="str">
        <f t="shared" si="54"/>
        <v>n/a</v>
      </c>
      <c r="AK146" s="706" t="str">
        <f t="shared" si="55"/>
        <v>n/a</v>
      </c>
      <c r="AL146" s="706" t="str">
        <f t="shared" si="56"/>
        <v>n/a</v>
      </c>
      <c r="AM146" s="706" t="str">
        <f t="shared" si="57"/>
        <v>n/a</v>
      </c>
      <c r="AN146" s="706" t="str">
        <f t="shared" si="58"/>
        <v>n/a</v>
      </c>
      <c r="AO146" s="706" t="str">
        <f t="shared" si="59"/>
        <v>n/a</v>
      </c>
      <c r="AP146" s="706" t="str">
        <f t="shared" si="60"/>
        <v>n/a</v>
      </c>
      <c r="AQ146" s="707">
        <f t="shared" si="61"/>
        <v>17.862989734410128</v>
      </c>
      <c r="AR146" s="708">
        <f t="shared" si="62"/>
        <v>3.6819722186272963</v>
      </c>
    </row>
    <row r="147" spans="1:44" ht="11.25" customHeight="1" x14ac:dyDescent="0.2">
      <c r="A147" s="948" t="s">
        <v>3837</v>
      </c>
      <c r="B147" s="949" t="s">
        <v>3838</v>
      </c>
      <c r="C147" s="1073">
        <v>0.24</v>
      </c>
      <c r="D147" s="952">
        <v>0.17</v>
      </c>
      <c r="E147" s="952">
        <v>0.13</v>
      </c>
      <c r="F147" s="952">
        <v>0.09</v>
      </c>
      <c r="G147" s="952">
        <v>0</v>
      </c>
      <c r="H147" s="952"/>
      <c r="I147" s="952">
        <v>0</v>
      </c>
      <c r="J147" s="951">
        <v>0.3</v>
      </c>
      <c r="K147" s="952"/>
      <c r="L147" s="951">
        <v>0.49</v>
      </c>
      <c r="M147" s="991">
        <v>0.76</v>
      </c>
      <c r="N147" s="991">
        <v>0.745</v>
      </c>
      <c r="O147" s="991">
        <v>0.71</v>
      </c>
      <c r="P147" s="991">
        <v>0.66249999999999998</v>
      </c>
      <c r="Q147" s="991">
        <v>0.61850000000000005</v>
      </c>
      <c r="R147" s="991">
        <v>0.58399999999999996</v>
      </c>
      <c r="S147" s="991">
        <v>0.49759999999999999</v>
      </c>
      <c r="T147" s="991">
        <v>0.40160000000000001</v>
      </c>
      <c r="U147" s="991">
        <v>0.38080000000000003</v>
      </c>
      <c r="V147" s="991">
        <v>0.3488</v>
      </c>
      <c r="W147" s="991">
        <v>0.31519999999999998</v>
      </c>
      <c r="X147" s="525">
        <f t="shared" si="42"/>
        <v>7.4439999999999991</v>
      </c>
      <c r="Y147" s="706">
        <f t="shared" si="43"/>
        <v>41.176470588235283</v>
      </c>
      <c r="Z147" s="706">
        <f t="shared" si="44"/>
        <v>30.76923076923077</v>
      </c>
      <c r="AA147" s="706">
        <f t="shared" si="45"/>
        <v>44.444444444444464</v>
      </c>
      <c r="AB147" s="706" t="str">
        <f t="shared" si="46"/>
        <v>n/a</v>
      </c>
      <c r="AC147" s="706" t="str">
        <f t="shared" si="47"/>
        <v>n/a</v>
      </c>
      <c r="AD147" s="706">
        <f t="shared" si="48"/>
        <v>-100</v>
      </c>
      <c r="AE147" s="706">
        <f t="shared" si="49"/>
        <v>-38.775510204081634</v>
      </c>
      <c r="AF147" s="706">
        <f t="shared" si="50"/>
        <v>-35.526315789473685</v>
      </c>
      <c r="AG147" s="706">
        <f t="shared" si="51"/>
        <v>2.0134228187919545</v>
      </c>
      <c r="AH147" s="706">
        <f t="shared" si="52"/>
        <v>4.929577464788748</v>
      </c>
      <c r="AI147" s="706">
        <f t="shared" si="53"/>
        <v>7.1698113207547154</v>
      </c>
      <c r="AJ147" s="706">
        <f t="shared" si="54"/>
        <v>7.1139854486661047</v>
      </c>
      <c r="AK147" s="706">
        <f t="shared" si="55"/>
        <v>5.9075342465753522</v>
      </c>
      <c r="AL147" s="706">
        <f t="shared" si="56"/>
        <v>17.363344051446951</v>
      </c>
      <c r="AM147" s="706">
        <f t="shared" si="57"/>
        <v>23.904382470119522</v>
      </c>
      <c r="AN147" s="706">
        <f t="shared" si="58"/>
        <v>5.4621848739495826</v>
      </c>
      <c r="AO147" s="706">
        <f t="shared" si="59"/>
        <v>9.1743119266055153</v>
      </c>
      <c r="AP147" s="706">
        <f t="shared" si="60"/>
        <v>10.659898477157359</v>
      </c>
      <c r="AQ147" s="707">
        <f t="shared" si="61"/>
        <v>2.2366733067006872</v>
      </c>
      <c r="AR147" s="708">
        <f t="shared" si="62"/>
        <v>35.184260293215345</v>
      </c>
    </row>
    <row r="148" spans="1:44" ht="11.25" customHeight="1" x14ac:dyDescent="0.2">
      <c r="A148" s="532" t="s">
        <v>494</v>
      </c>
      <c r="B148" s="502" t="s">
        <v>495</v>
      </c>
      <c r="C148" s="509">
        <v>1.8226</v>
      </c>
      <c r="D148" s="510">
        <v>1.6718000000000002</v>
      </c>
      <c r="E148" s="510">
        <v>1.4590000000000001</v>
      </c>
      <c r="F148" s="510">
        <v>1.29</v>
      </c>
      <c r="G148" s="510">
        <v>1.155</v>
      </c>
      <c r="H148" s="511"/>
      <c r="I148" s="510">
        <v>0.90500000000000003</v>
      </c>
      <c r="J148" s="508">
        <v>0.82</v>
      </c>
      <c r="K148" s="511"/>
      <c r="L148" s="514">
        <v>0.74</v>
      </c>
      <c r="M148" s="516">
        <v>0.50170000000000003</v>
      </c>
      <c r="N148" s="516">
        <v>0.37340000000000001</v>
      </c>
      <c r="O148" s="516">
        <v>0.30159999999999998</v>
      </c>
      <c r="P148" s="516">
        <v>0.21540000000000001</v>
      </c>
      <c r="Q148" s="516">
        <v>0.12920000000000001</v>
      </c>
      <c r="R148" s="516">
        <v>8.5999999999999993E-2</v>
      </c>
      <c r="S148" s="516">
        <v>7.9000000000000001E-2</v>
      </c>
      <c r="T148" s="516">
        <v>7.1999999999999995E-2</v>
      </c>
      <c r="U148" s="516">
        <v>6.4799999999999996E-2</v>
      </c>
      <c r="V148" s="516">
        <v>5.3199999999999997E-2</v>
      </c>
      <c r="W148" s="516">
        <v>4.8000000000000001E-2</v>
      </c>
      <c r="X148" s="525">
        <f t="shared" si="42"/>
        <v>11.787700000000003</v>
      </c>
      <c r="Y148" s="706">
        <f t="shared" si="43"/>
        <v>9.0202177293934547</v>
      </c>
      <c r="Z148" s="706">
        <f t="shared" si="44"/>
        <v>14.585332419465402</v>
      </c>
      <c r="AA148" s="706">
        <f t="shared" si="45"/>
        <v>13.100775193798441</v>
      </c>
      <c r="AB148" s="706">
        <f t="shared" si="46"/>
        <v>11.688311688311682</v>
      </c>
      <c r="AC148" s="706">
        <f t="shared" si="47"/>
        <v>27.624309392265189</v>
      </c>
      <c r="AD148" s="706">
        <f t="shared" si="48"/>
        <v>10.365853658536594</v>
      </c>
      <c r="AE148" s="706">
        <f t="shared" si="49"/>
        <v>10.810810810810811</v>
      </c>
      <c r="AF148" s="706">
        <f t="shared" si="50"/>
        <v>47.498505082718737</v>
      </c>
      <c r="AG148" s="706">
        <f t="shared" si="51"/>
        <v>34.359935725763258</v>
      </c>
      <c r="AH148" s="706">
        <f t="shared" si="52"/>
        <v>23.806366047745374</v>
      </c>
      <c r="AI148" s="706">
        <f t="shared" si="53"/>
        <v>40.018570102135541</v>
      </c>
      <c r="AJ148" s="706">
        <f t="shared" si="54"/>
        <v>66.718266253869956</v>
      </c>
      <c r="AK148" s="706">
        <f t="shared" si="55"/>
        <v>50.232558139534909</v>
      </c>
      <c r="AL148" s="706">
        <f t="shared" si="56"/>
        <v>8.8607594936708658</v>
      </c>
      <c r="AM148" s="706">
        <f t="shared" si="57"/>
        <v>9.7222222222222321</v>
      </c>
      <c r="AN148" s="706">
        <f t="shared" si="58"/>
        <v>11.111111111111116</v>
      </c>
      <c r="AO148" s="706">
        <f t="shared" si="59"/>
        <v>21.804511278195491</v>
      </c>
      <c r="AP148" s="706">
        <f t="shared" si="60"/>
        <v>10.833333333333318</v>
      </c>
      <c r="AQ148" s="707">
        <f t="shared" si="61"/>
        <v>23.453430537937905</v>
      </c>
      <c r="AR148" s="708">
        <f t="shared" si="62"/>
        <v>17.417870053113624</v>
      </c>
    </row>
    <row r="149" spans="1:44" ht="11.25" customHeight="1" x14ac:dyDescent="0.2">
      <c r="A149" s="653" t="s">
        <v>4179</v>
      </c>
      <c r="B149" s="24" t="s">
        <v>4180</v>
      </c>
      <c r="C149" s="41">
        <v>0.74</v>
      </c>
      <c r="D149" s="41">
        <v>0.68</v>
      </c>
      <c r="E149" s="41">
        <v>0.64</v>
      </c>
      <c r="F149" s="41">
        <v>0.125</v>
      </c>
      <c r="G149" s="528">
        <v>0</v>
      </c>
      <c r="H149" s="41"/>
      <c r="I149" s="528">
        <v>0</v>
      </c>
      <c r="J149" s="693">
        <v>0</v>
      </c>
      <c r="K149" s="518"/>
      <c r="L149" s="529">
        <v>0</v>
      </c>
      <c r="M149" s="524">
        <v>0</v>
      </c>
      <c r="N149" s="524">
        <v>0</v>
      </c>
      <c r="O149" s="524">
        <v>0</v>
      </c>
      <c r="P149" s="524">
        <v>0</v>
      </c>
      <c r="Q149" s="524">
        <v>0</v>
      </c>
      <c r="R149" s="524">
        <v>0</v>
      </c>
      <c r="S149" s="524">
        <v>0</v>
      </c>
      <c r="T149" s="524">
        <v>0</v>
      </c>
      <c r="U149" s="524">
        <v>0</v>
      </c>
      <c r="V149" s="524">
        <v>0</v>
      </c>
      <c r="W149" s="524">
        <v>0</v>
      </c>
      <c r="X149" s="525">
        <f t="shared" si="42"/>
        <v>2.1850000000000001</v>
      </c>
      <c r="Y149" s="706">
        <f t="shared" si="43"/>
        <v>8.8235294117646959</v>
      </c>
      <c r="Z149" s="706">
        <f t="shared" si="44"/>
        <v>6.25</v>
      </c>
      <c r="AA149" s="706">
        <f t="shared" si="45"/>
        <v>412</v>
      </c>
      <c r="AB149" s="706" t="str">
        <f t="shared" si="46"/>
        <v>n/a</v>
      </c>
      <c r="AC149" s="706" t="str">
        <f t="shared" si="47"/>
        <v>n/a</v>
      </c>
      <c r="AD149" s="706" t="str">
        <f t="shared" si="48"/>
        <v>n/a</v>
      </c>
      <c r="AE149" s="706" t="str">
        <f t="shared" si="49"/>
        <v>n/a</v>
      </c>
      <c r="AF149" s="706" t="str">
        <f t="shared" si="50"/>
        <v>n/a</v>
      </c>
      <c r="AG149" s="706" t="str">
        <f t="shared" si="51"/>
        <v>n/a</v>
      </c>
      <c r="AH149" s="706" t="str">
        <f t="shared" si="52"/>
        <v>n/a</v>
      </c>
      <c r="AI149" s="706" t="str">
        <f t="shared" si="53"/>
        <v>n/a</v>
      </c>
      <c r="AJ149" s="706" t="str">
        <f t="shared" si="54"/>
        <v>n/a</v>
      </c>
      <c r="AK149" s="706" t="str">
        <f t="shared" si="55"/>
        <v>n/a</v>
      </c>
      <c r="AL149" s="706" t="str">
        <f t="shared" si="56"/>
        <v>n/a</v>
      </c>
      <c r="AM149" s="706" t="str">
        <f t="shared" si="57"/>
        <v>n/a</v>
      </c>
      <c r="AN149" s="706" t="str">
        <f t="shared" si="58"/>
        <v>n/a</v>
      </c>
      <c r="AO149" s="706" t="str">
        <f t="shared" si="59"/>
        <v>n/a</v>
      </c>
      <c r="AP149" s="706" t="str">
        <f t="shared" si="60"/>
        <v>n/a</v>
      </c>
      <c r="AQ149" s="707">
        <f t="shared" si="61"/>
        <v>142.35784313725489</v>
      </c>
      <c r="AR149" s="708">
        <f t="shared" si="62"/>
        <v>233.52050302190435</v>
      </c>
    </row>
    <row r="150" spans="1:44" ht="11.25" customHeight="1" x14ac:dyDescent="0.2">
      <c r="A150" s="526" t="s">
        <v>174</v>
      </c>
      <c r="B150" s="504" t="s">
        <v>175</v>
      </c>
      <c r="C150" s="521">
        <v>1.44</v>
      </c>
      <c r="D150" s="522">
        <v>1.3</v>
      </c>
      <c r="E150" s="522">
        <v>1.1000000000000001</v>
      </c>
      <c r="F150" s="522">
        <v>0.94</v>
      </c>
      <c r="G150" s="522">
        <v>0.84</v>
      </c>
      <c r="H150" s="523"/>
      <c r="I150" s="522">
        <v>0.76</v>
      </c>
      <c r="J150" s="520">
        <v>0.7</v>
      </c>
      <c r="K150" s="523"/>
      <c r="L150" s="530">
        <v>0.66</v>
      </c>
      <c r="M150" s="531">
        <v>0.63</v>
      </c>
      <c r="N150" s="531">
        <v>0.6</v>
      </c>
      <c r="O150" s="531">
        <v>0.56000000000000005</v>
      </c>
      <c r="P150" s="531">
        <v>0.52</v>
      </c>
      <c r="Q150" s="531">
        <v>0.48</v>
      </c>
      <c r="R150" s="531">
        <v>0.47</v>
      </c>
      <c r="S150" s="531">
        <v>0.435</v>
      </c>
      <c r="T150" s="531">
        <v>0.42499999999999999</v>
      </c>
      <c r="U150" s="531">
        <v>0.41499999999999998</v>
      </c>
      <c r="V150" s="531">
        <v>0.38</v>
      </c>
      <c r="W150" s="531">
        <v>0.34</v>
      </c>
      <c r="X150" s="525">
        <f t="shared" si="42"/>
        <v>12.995000000000003</v>
      </c>
      <c r="Y150" s="706">
        <f t="shared" si="43"/>
        <v>10.769230769230752</v>
      </c>
      <c r="Z150" s="706">
        <f t="shared" si="44"/>
        <v>18.181818181818166</v>
      </c>
      <c r="AA150" s="706">
        <f t="shared" si="45"/>
        <v>17.021276595744705</v>
      </c>
      <c r="AB150" s="706">
        <f t="shared" si="46"/>
        <v>11.904761904761907</v>
      </c>
      <c r="AC150" s="706">
        <f t="shared" si="47"/>
        <v>10.526315789473673</v>
      </c>
      <c r="AD150" s="706">
        <f t="shared" si="48"/>
        <v>8.5714285714285854</v>
      </c>
      <c r="AE150" s="706">
        <f t="shared" si="49"/>
        <v>6.0606060606060552</v>
      </c>
      <c r="AF150" s="706">
        <f t="shared" si="50"/>
        <v>4.7619047619047672</v>
      </c>
      <c r="AG150" s="706">
        <f t="shared" si="51"/>
        <v>5.0000000000000044</v>
      </c>
      <c r="AH150" s="706">
        <f t="shared" si="52"/>
        <v>7.1428571428571397</v>
      </c>
      <c r="AI150" s="706">
        <f t="shared" si="53"/>
        <v>7.6923076923077094</v>
      </c>
      <c r="AJ150" s="706">
        <f t="shared" si="54"/>
        <v>8.3333333333333481</v>
      </c>
      <c r="AK150" s="706">
        <f t="shared" si="55"/>
        <v>2.1276595744680771</v>
      </c>
      <c r="AL150" s="706">
        <f t="shared" si="56"/>
        <v>8.045977011494255</v>
      </c>
      <c r="AM150" s="706">
        <f t="shared" si="57"/>
        <v>2.3529411764705799</v>
      </c>
      <c r="AN150" s="706">
        <f t="shared" si="58"/>
        <v>2.4096385542168752</v>
      </c>
      <c r="AO150" s="706">
        <f t="shared" si="59"/>
        <v>9.210526315789469</v>
      </c>
      <c r="AP150" s="706">
        <f t="shared" si="60"/>
        <v>11.764705882352944</v>
      </c>
      <c r="AQ150" s="707">
        <f t="shared" si="61"/>
        <v>8.4376271843477255</v>
      </c>
      <c r="AR150" s="708">
        <f t="shared" si="62"/>
        <v>4.5288839525485907</v>
      </c>
    </row>
    <row r="151" spans="1:44" ht="11.25" customHeight="1" x14ac:dyDescent="0.2">
      <c r="A151" s="948" t="s">
        <v>4298</v>
      </c>
      <c r="B151" s="949" t="s">
        <v>4005</v>
      </c>
      <c r="C151" s="952">
        <v>0.17</v>
      </c>
      <c r="D151" s="952">
        <v>0.13</v>
      </c>
      <c r="E151" s="952">
        <v>0.12</v>
      </c>
      <c r="F151" s="952">
        <v>0.105</v>
      </c>
      <c r="G151" s="952">
        <v>2.5000000000000001E-2</v>
      </c>
      <c r="H151" s="952"/>
      <c r="I151" s="953">
        <v>0</v>
      </c>
      <c r="J151" s="955">
        <v>0</v>
      </c>
      <c r="K151" s="952"/>
      <c r="L151" s="955">
        <v>0</v>
      </c>
      <c r="M151" s="940">
        <v>0</v>
      </c>
      <c r="N151" s="940">
        <v>0</v>
      </c>
      <c r="O151" s="940">
        <v>0</v>
      </c>
      <c r="P151" s="940">
        <v>0</v>
      </c>
      <c r="Q151" s="940">
        <v>0</v>
      </c>
      <c r="R151" s="940">
        <v>0</v>
      </c>
      <c r="S151" s="940">
        <v>0</v>
      </c>
      <c r="T151" s="940">
        <v>0</v>
      </c>
      <c r="U151" s="940">
        <v>0</v>
      </c>
      <c r="V151" s="940">
        <v>0</v>
      </c>
      <c r="W151" s="940">
        <v>0</v>
      </c>
      <c r="X151" s="525">
        <f t="shared" si="42"/>
        <v>0.55000000000000004</v>
      </c>
      <c r="Y151" s="706">
        <f t="shared" si="43"/>
        <v>30.76923076923077</v>
      </c>
      <c r="Z151" s="706">
        <f t="shared" si="44"/>
        <v>8.3333333333333481</v>
      </c>
      <c r="AA151" s="706">
        <f t="shared" si="45"/>
        <v>14.285714285714279</v>
      </c>
      <c r="AB151" s="706">
        <f t="shared" si="46"/>
        <v>319.99999999999994</v>
      </c>
      <c r="AC151" s="706" t="str">
        <f t="shared" si="47"/>
        <v>n/a</v>
      </c>
      <c r="AD151" s="706" t="str">
        <f t="shared" si="48"/>
        <v>n/a</v>
      </c>
      <c r="AE151" s="706" t="str">
        <f t="shared" si="49"/>
        <v>n/a</v>
      </c>
      <c r="AF151" s="706" t="str">
        <f t="shared" si="50"/>
        <v>n/a</v>
      </c>
      <c r="AG151" s="706" t="str">
        <f t="shared" si="51"/>
        <v>n/a</v>
      </c>
      <c r="AH151" s="706" t="str">
        <f t="shared" si="52"/>
        <v>n/a</v>
      </c>
      <c r="AI151" s="706" t="str">
        <f t="shared" si="53"/>
        <v>n/a</v>
      </c>
      <c r="AJ151" s="706" t="str">
        <f t="shared" si="54"/>
        <v>n/a</v>
      </c>
      <c r="AK151" s="706" t="str">
        <f t="shared" si="55"/>
        <v>n/a</v>
      </c>
      <c r="AL151" s="706" t="str">
        <f t="shared" si="56"/>
        <v>n/a</v>
      </c>
      <c r="AM151" s="706" t="str">
        <f t="shared" si="57"/>
        <v>n/a</v>
      </c>
      <c r="AN151" s="706" t="str">
        <f t="shared" si="58"/>
        <v>n/a</v>
      </c>
      <c r="AO151" s="706" t="str">
        <f t="shared" si="59"/>
        <v>n/a</v>
      </c>
      <c r="AP151" s="706" t="str">
        <f t="shared" si="60"/>
        <v>n/a</v>
      </c>
      <c r="AQ151" s="707">
        <f t="shared" si="61"/>
        <v>93.347069597069577</v>
      </c>
      <c r="AR151" s="708">
        <f t="shared" si="62"/>
        <v>151.39965877304903</v>
      </c>
    </row>
    <row r="152" spans="1:44" ht="11.25" customHeight="1" x14ac:dyDescent="0.2">
      <c r="A152" s="526" t="s">
        <v>1045</v>
      </c>
      <c r="B152" s="504" t="s">
        <v>1046</v>
      </c>
      <c r="C152" s="521">
        <v>1.48</v>
      </c>
      <c r="D152" s="522">
        <v>1.32</v>
      </c>
      <c r="E152" s="522">
        <v>0.88</v>
      </c>
      <c r="F152" s="522">
        <v>0.76</v>
      </c>
      <c r="G152" s="522">
        <v>0.48</v>
      </c>
      <c r="H152" s="523"/>
      <c r="I152" s="528">
        <v>0</v>
      </c>
      <c r="J152" s="693">
        <v>0</v>
      </c>
      <c r="K152" s="523"/>
      <c r="L152" s="529">
        <v>0</v>
      </c>
      <c r="M152" s="524">
        <v>0</v>
      </c>
      <c r="N152" s="524">
        <v>0</v>
      </c>
      <c r="O152" s="524">
        <v>0</v>
      </c>
      <c r="P152" s="524">
        <v>0</v>
      </c>
      <c r="Q152" s="524">
        <v>0</v>
      </c>
      <c r="R152" s="524">
        <v>0</v>
      </c>
      <c r="S152" s="524">
        <v>0</v>
      </c>
      <c r="T152" s="524">
        <v>0</v>
      </c>
      <c r="U152" s="524">
        <v>0</v>
      </c>
      <c r="V152" s="524">
        <v>0</v>
      </c>
      <c r="W152" s="524">
        <v>0</v>
      </c>
      <c r="X152" s="525">
        <f t="shared" si="42"/>
        <v>4.92</v>
      </c>
      <c r="Y152" s="706">
        <f t="shared" si="43"/>
        <v>12.12121212121211</v>
      </c>
      <c r="Z152" s="706">
        <f t="shared" si="44"/>
        <v>50</v>
      </c>
      <c r="AA152" s="706">
        <f t="shared" si="45"/>
        <v>15.789473684210531</v>
      </c>
      <c r="AB152" s="706">
        <f t="shared" si="46"/>
        <v>58.33333333333335</v>
      </c>
      <c r="AC152" s="706" t="str">
        <f t="shared" si="47"/>
        <v>n/a</v>
      </c>
      <c r="AD152" s="706" t="str">
        <f t="shared" si="48"/>
        <v>n/a</v>
      </c>
      <c r="AE152" s="706" t="str">
        <f t="shared" si="49"/>
        <v>n/a</v>
      </c>
      <c r="AF152" s="706" t="str">
        <f t="shared" si="50"/>
        <v>n/a</v>
      </c>
      <c r="AG152" s="706" t="str">
        <f t="shared" si="51"/>
        <v>n/a</v>
      </c>
      <c r="AH152" s="706" t="str">
        <f t="shared" si="52"/>
        <v>n/a</v>
      </c>
      <c r="AI152" s="706" t="str">
        <f t="shared" si="53"/>
        <v>n/a</v>
      </c>
      <c r="AJ152" s="706" t="str">
        <f t="shared" si="54"/>
        <v>n/a</v>
      </c>
      <c r="AK152" s="706" t="str">
        <f t="shared" si="55"/>
        <v>n/a</v>
      </c>
      <c r="AL152" s="706" t="str">
        <f t="shared" si="56"/>
        <v>n/a</v>
      </c>
      <c r="AM152" s="706" t="str">
        <f t="shared" si="57"/>
        <v>n/a</v>
      </c>
      <c r="AN152" s="706" t="str">
        <f t="shared" si="58"/>
        <v>n/a</v>
      </c>
      <c r="AO152" s="706" t="str">
        <f t="shared" si="59"/>
        <v>n/a</v>
      </c>
      <c r="AP152" s="706" t="str">
        <f t="shared" si="60"/>
        <v>n/a</v>
      </c>
      <c r="AQ152" s="707">
        <f t="shared" si="61"/>
        <v>34.061004784688997</v>
      </c>
      <c r="AR152" s="708">
        <f t="shared" si="62"/>
        <v>23.511705258722724</v>
      </c>
    </row>
    <row r="153" spans="1:44" ht="11.25" customHeight="1" x14ac:dyDescent="0.2">
      <c r="A153" s="532" t="s">
        <v>497</v>
      </c>
      <c r="B153" s="502" t="s">
        <v>498</v>
      </c>
      <c r="C153" s="521">
        <v>1</v>
      </c>
      <c r="D153" s="510">
        <v>0.92</v>
      </c>
      <c r="E153" s="510">
        <v>0.84</v>
      </c>
      <c r="F153" s="510">
        <v>0.76</v>
      </c>
      <c r="G153" s="510">
        <v>0.69</v>
      </c>
      <c r="H153" s="511"/>
      <c r="I153" s="510">
        <v>0.63</v>
      </c>
      <c r="J153" s="508">
        <v>0.56999999999999995</v>
      </c>
      <c r="K153" s="511"/>
      <c r="L153" s="514">
        <v>0.40500000000000003</v>
      </c>
      <c r="M153" s="516">
        <v>0.32</v>
      </c>
      <c r="N153" s="516">
        <v>0.28000000000000003</v>
      </c>
      <c r="O153" s="516">
        <v>0.23</v>
      </c>
      <c r="P153" s="516">
        <v>0.19</v>
      </c>
      <c r="Q153" s="516">
        <v>0.17</v>
      </c>
      <c r="R153" s="516">
        <v>0.15</v>
      </c>
      <c r="S153" s="516">
        <v>0.12</v>
      </c>
      <c r="T153" s="516">
        <v>0.1</v>
      </c>
      <c r="U153" s="516">
        <v>0.08</v>
      </c>
      <c r="V153" s="516">
        <v>7.0000000000000007E-2</v>
      </c>
      <c r="W153" s="515">
        <v>0.06</v>
      </c>
      <c r="X153" s="525">
        <f t="shared" si="42"/>
        <v>7.5850000000000009</v>
      </c>
      <c r="Y153" s="706">
        <f t="shared" si="43"/>
        <v>8.6956521739130377</v>
      </c>
      <c r="Z153" s="706">
        <f t="shared" si="44"/>
        <v>9.5238095238095344</v>
      </c>
      <c r="AA153" s="706">
        <f t="shared" si="45"/>
        <v>10.526315789473673</v>
      </c>
      <c r="AB153" s="706">
        <f t="shared" si="46"/>
        <v>10.144927536231885</v>
      </c>
      <c r="AC153" s="706">
        <f t="shared" si="47"/>
        <v>9.5238095238095113</v>
      </c>
      <c r="AD153" s="706">
        <f t="shared" si="48"/>
        <v>10.526315789473696</v>
      </c>
      <c r="AE153" s="706">
        <f t="shared" si="49"/>
        <v>40.740740740740719</v>
      </c>
      <c r="AF153" s="706">
        <f t="shared" si="50"/>
        <v>26.5625</v>
      </c>
      <c r="AG153" s="706">
        <f t="shared" si="51"/>
        <v>14.285714285714279</v>
      </c>
      <c r="AH153" s="706">
        <f t="shared" si="52"/>
        <v>21.739130434782616</v>
      </c>
      <c r="AI153" s="706">
        <f t="shared" si="53"/>
        <v>21.052631578947366</v>
      </c>
      <c r="AJ153" s="706">
        <f t="shared" si="54"/>
        <v>11.764705882352944</v>
      </c>
      <c r="AK153" s="706">
        <f t="shared" si="55"/>
        <v>13.333333333333353</v>
      </c>
      <c r="AL153" s="706">
        <f t="shared" si="56"/>
        <v>25</v>
      </c>
      <c r="AM153" s="706">
        <f t="shared" si="57"/>
        <v>19.999999999999996</v>
      </c>
      <c r="AN153" s="706">
        <f t="shared" si="58"/>
        <v>25</v>
      </c>
      <c r="AO153" s="706">
        <f t="shared" si="59"/>
        <v>14.285714285714279</v>
      </c>
      <c r="AP153" s="706">
        <f t="shared" si="60"/>
        <v>16.666666666666675</v>
      </c>
      <c r="AQ153" s="707">
        <f t="shared" si="61"/>
        <v>17.187331530275756</v>
      </c>
      <c r="AR153" s="708">
        <f t="shared" si="62"/>
        <v>8.3931781442561153</v>
      </c>
    </row>
    <row r="154" spans="1:44" ht="11.25" customHeight="1" x14ac:dyDescent="0.2">
      <c r="A154" s="527" t="s">
        <v>499</v>
      </c>
      <c r="B154" s="504" t="s">
        <v>500</v>
      </c>
      <c r="C154" s="546">
        <v>0.84545454545454535</v>
      </c>
      <c r="D154" s="522">
        <v>0.80909090909090908</v>
      </c>
      <c r="E154" s="522">
        <v>0.7727272727272726</v>
      </c>
      <c r="F154" s="522">
        <v>0.73636363636363633</v>
      </c>
      <c r="G154" s="522">
        <v>0.67272727272727262</v>
      </c>
      <c r="H154" s="523"/>
      <c r="I154" s="522">
        <v>0.5702479338842974</v>
      </c>
      <c r="J154" s="530">
        <v>0.50112697220135116</v>
      </c>
      <c r="K154" s="523"/>
      <c r="L154" s="530">
        <v>0.435762584522915</v>
      </c>
      <c r="M154" s="531">
        <v>0.39819684447783615</v>
      </c>
      <c r="N154" s="531">
        <v>0.36814425244177301</v>
      </c>
      <c r="O154" s="531">
        <v>0.32784372652141242</v>
      </c>
      <c r="P154" s="531">
        <v>0.30052592036063108</v>
      </c>
      <c r="Q154" s="531">
        <v>0.26410217881292247</v>
      </c>
      <c r="R154" s="531">
        <v>0.25499624342599542</v>
      </c>
      <c r="S154" s="524">
        <v>0.23182569496619079</v>
      </c>
      <c r="T154" s="531">
        <v>0.21564237415477081</v>
      </c>
      <c r="U154" s="531">
        <v>0.21024793388429744</v>
      </c>
      <c r="V154" s="531">
        <v>0.21024793388429744</v>
      </c>
      <c r="W154" s="531">
        <v>0.19186326070623586</v>
      </c>
      <c r="X154" s="525">
        <f t="shared" si="42"/>
        <v>8.3171374906085624</v>
      </c>
      <c r="Y154" s="706">
        <f t="shared" si="43"/>
        <v>4.4943820224718989</v>
      </c>
      <c r="Z154" s="706">
        <f t="shared" si="44"/>
        <v>4.7058823529412042</v>
      </c>
      <c r="AA154" s="706">
        <f t="shared" si="45"/>
        <v>4.9382716049382491</v>
      </c>
      <c r="AB154" s="706">
        <f t="shared" si="46"/>
        <v>9.4594594594594739</v>
      </c>
      <c r="AC154" s="706">
        <f t="shared" si="47"/>
        <v>17.971014492753625</v>
      </c>
      <c r="AD154" s="706">
        <f t="shared" si="48"/>
        <v>13.793103448276112</v>
      </c>
      <c r="AE154" s="706">
        <f t="shared" si="49"/>
        <v>14.999999999999748</v>
      </c>
      <c r="AF154" s="706">
        <f t="shared" si="50"/>
        <v>9.4339622641509422</v>
      </c>
      <c r="AG154" s="706">
        <f t="shared" si="51"/>
        <v>8.163265306122458</v>
      </c>
      <c r="AH154" s="706">
        <f t="shared" si="52"/>
        <v>12.29260243835364</v>
      </c>
      <c r="AI154" s="706">
        <f t="shared" si="53"/>
        <v>9.0899999999999981</v>
      </c>
      <c r="AJ154" s="706">
        <f t="shared" si="54"/>
        <v>13.791533909877153</v>
      </c>
      <c r="AK154" s="706">
        <f t="shared" si="55"/>
        <v>3.5710076605774743</v>
      </c>
      <c r="AL154" s="706">
        <f t="shared" si="56"/>
        <v>9.9948146227637924</v>
      </c>
      <c r="AM154" s="706">
        <f t="shared" si="57"/>
        <v>7.5047035049822242</v>
      </c>
      <c r="AN154" s="706">
        <f t="shared" si="58"/>
        <v>2.5657518582047123</v>
      </c>
      <c r="AO154" s="706">
        <f t="shared" si="59"/>
        <v>0</v>
      </c>
      <c r="AP154" s="706">
        <f t="shared" si="60"/>
        <v>9.5821748835023701</v>
      </c>
      <c r="AQ154" s="707">
        <f t="shared" si="61"/>
        <v>8.6862183238541704</v>
      </c>
      <c r="AR154" s="708">
        <f t="shared" si="62"/>
        <v>4.7481515881932035</v>
      </c>
    </row>
    <row r="155" spans="1:44" ht="11.25" customHeight="1" x14ac:dyDescent="0.2">
      <c r="A155" s="526" t="s">
        <v>501</v>
      </c>
      <c r="B155" s="504" t="s">
        <v>502</v>
      </c>
      <c r="C155" s="525">
        <v>3.1</v>
      </c>
      <c r="D155" s="528">
        <v>3.08</v>
      </c>
      <c r="E155" s="522">
        <v>2.94</v>
      </c>
      <c r="F155" s="522">
        <v>2.6</v>
      </c>
      <c r="G155" s="522">
        <v>2.34</v>
      </c>
      <c r="H155" s="523" t="s">
        <v>91</v>
      </c>
      <c r="I155" s="522">
        <v>1.96</v>
      </c>
      <c r="J155" s="520">
        <v>1.8</v>
      </c>
      <c r="K155" s="523"/>
      <c r="L155" s="530">
        <v>1.72</v>
      </c>
      <c r="M155" s="524">
        <v>1.68</v>
      </c>
      <c r="N155" s="531">
        <v>1.56</v>
      </c>
      <c r="O155" s="531">
        <v>1.32</v>
      </c>
      <c r="P155" s="531">
        <v>1.1000000000000001</v>
      </c>
      <c r="Q155" s="531">
        <v>0.91</v>
      </c>
      <c r="R155" s="531">
        <v>0.78</v>
      </c>
      <c r="S155" s="531">
        <v>0.71</v>
      </c>
      <c r="T155" s="524">
        <v>0.7</v>
      </c>
      <c r="U155" s="531">
        <v>0.69</v>
      </c>
      <c r="V155" s="531">
        <v>0.66500000000000004</v>
      </c>
      <c r="W155" s="531">
        <v>0.625</v>
      </c>
      <c r="X155" s="525">
        <f t="shared" si="42"/>
        <v>30.28</v>
      </c>
      <c r="Y155" s="706">
        <f t="shared" si="43"/>
        <v>0.64935064935065512</v>
      </c>
      <c r="Z155" s="706">
        <f t="shared" si="44"/>
        <v>4.7619047619047672</v>
      </c>
      <c r="AA155" s="706">
        <f t="shared" si="45"/>
        <v>13.076923076923075</v>
      </c>
      <c r="AB155" s="706">
        <f t="shared" si="46"/>
        <v>11.111111111111116</v>
      </c>
      <c r="AC155" s="706">
        <f t="shared" si="47"/>
        <v>19.387755102040806</v>
      </c>
      <c r="AD155" s="706">
        <f t="shared" si="48"/>
        <v>8.8888888888888786</v>
      </c>
      <c r="AE155" s="706">
        <f t="shared" si="49"/>
        <v>4.6511627906976827</v>
      </c>
      <c r="AF155" s="706">
        <f t="shared" si="50"/>
        <v>2.3809523809523725</v>
      </c>
      <c r="AG155" s="706">
        <f t="shared" si="51"/>
        <v>7.6923076923076872</v>
      </c>
      <c r="AH155" s="706">
        <f t="shared" si="52"/>
        <v>18.181818181818187</v>
      </c>
      <c r="AI155" s="706">
        <f t="shared" si="53"/>
        <v>19.999999999999996</v>
      </c>
      <c r="AJ155" s="706">
        <f t="shared" si="54"/>
        <v>20.879120879120894</v>
      </c>
      <c r="AK155" s="706">
        <f t="shared" si="55"/>
        <v>16.666666666666675</v>
      </c>
      <c r="AL155" s="706">
        <f t="shared" si="56"/>
        <v>9.8591549295774747</v>
      </c>
      <c r="AM155" s="706">
        <f t="shared" si="57"/>
        <v>1.4285714285714235</v>
      </c>
      <c r="AN155" s="706">
        <f t="shared" si="58"/>
        <v>1.449275362318847</v>
      </c>
      <c r="AO155" s="706">
        <f t="shared" si="59"/>
        <v>3.7593984962405846</v>
      </c>
      <c r="AP155" s="706">
        <f t="shared" si="60"/>
        <v>6.4000000000000057</v>
      </c>
      <c r="AQ155" s="707">
        <f t="shared" si="61"/>
        <v>9.5124645776939527</v>
      </c>
      <c r="AR155" s="708">
        <f t="shared" si="62"/>
        <v>6.9911577192913219</v>
      </c>
    </row>
    <row r="156" spans="1:44" ht="11.25" customHeight="1" x14ac:dyDescent="0.2">
      <c r="A156" s="527" t="s">
        <v>1047</v>
      </c>
      <c r="B156" s="504" t="s">
        <v>1048</v>
      </c>
      <c r="C156" s="525">
        <v>0.87</v>
      </c>
      <c r="D156" s="522">
        <v>0.75</v>
      </c>
      <c r="E156" s="522">
        <v>0.56000000000000005</v>
      </c>
      <c r="F156" s="522">
        <v>0.28999999999999998</v>
      </c>
      <c r="G156" s="522">
        <v>0.08</v>
      </c>
      <c r="H156" s="523"/>
      <c r="I156" s="528">
        <v>0.04</v>
      </c>
      <c r="J156" s="693">
        <v>0.04</v>
      </c>
      <c r="K156" s="523"/>
      <c r="L156" s="529">
        <v>0.04</v>
      </c>
      <c r="M156" s="524">
        <v>0.20499999999999999</v>
      </c>
      <c r="N156" s="531">
        <v>0.42</v>
      </c>
      <c r="O156" s="531">
        <v>0.40500000000000003</v>
      </c>
      <c r="P156" s="524">
        <v>0.36</v>
      </c>
      <c r="Q156" s="531">
        <v>0.36</v>
      </c>
      <c r="R156" s="531">
        <v>0.3</v>
      </c>
      <c r="S156" s="531">
        <v>0.28000000000000003</v>
      </c>
      <c r="T156" s="531">
        <v>0.27750000000000002</v>
      </c>
      <c r="U156" s="531">
        <v>0.25</v>
      </c>
      <c r="V156" s="531">
        <v>0.22</v>
      </c>
      <c r="W156" s="531">
        <v>0.20125000000000001</v>
      </c>
      <c r="X156" s="525">
        <f t="shared" si="42"/>
        <v>5.9487500000000004</v>
      </c>
      <c r="Y156" s="706">
        <f t="shared" si="43"/>
        <v>15.999999999999993</v>
      </c>
      <c r="Z156" s="706">
        <f t="shared" si="44"/>
        <v>33.928571428571416</v>
      </c>
      <c r="AA156" s="706">
        <f t="shared" si="45"/>
        <v>93.103448275862092</v>
      </c>
      <c r="AB156" s="706">
        <f t="shared" si="46"/>
        <v>262.49999999999994</v>
      </c>
      <c r="AC156" s="706">
        <f t="shared" si="47"/>
        <v>100</v>
      </c>
      <c r="AD156" s="706">
        <f t="shared" si="48"/>
        <v>0</v>
      </c>
      <c r="AE156" s="706">
        <f t="shared" si="49"/>
        <v>0</v>
      </c>
      <c r="AF156" s="706">
        <f t="shared" si="50"/>
        <v>-80.487804878048792</v>
      </c>
      <c r="AG156" s="706">
        <f t="shared" si="51"/>
        <v>-51.19047619047619</v>
      </c>
      <c r="AH156" s="706">
        <f t="shared" si="52"/>
        <v>3.7037037037036979</v>
      </c>
      <c r="AI156" s="706">
        <f t="shared" si="53"/>
        <v>12.500000000000021</v>
      </c>
      <c r="AJ156" s="706">
        <f t="shared" si="54"/>
        <v>0</v>
      </c>
      <c r="AK156" s="706">
        <f t="shared" si="55"/>
        <v>19.999999999999996</v>
      </c>
      <c r="AL156" s="706">
        <f t="shared" si="56"/>
        <v>7.1428571428571397</v>
      </c>
      <c r="AM156" s="706">
        <f t="shared" si="57"/>
        <v>0.9009009009008917</v>
      </c>
      <c r="AN156" s="706">
        <f t="shared" si="58"/>
        <v>11.000000000000011</v>
      </c>
      <c r="AO156" s="706">
        <f t="shared" si="59"/>
        <v>13.636363636363647</v>
      </c>
      <c r="AP156" s="706">
        <f t="shared" si="60"/>
        <v>9.316770186335388</v>
      </c>
      <c r="AQ156" s="707">
        <f t="shared" si="61"/>
        <v>25.114129678114953</v>
      </c>
      <c r="AR156" s="708">
        <f t="shared" si="62"/>
        <v>71.842557651141348</v>
      </c>
    </row>
    <row r="157" spans="1:44" ht="11.25" customHeight="1" x14ac:dyDescent="0.2">
      <c r="A157" s="526" t="s">
        <v>1049</v>
      </c>
      <c r="B157" s="504" t="s">
        <v>1050</v>
      </c>
      <c r="C157" s="525">
        <v>1.04</v>
      </c>
      <c r="D157" s="522">
        <v>0.96</v>
      </c>
      <c r="E157" s="522">
        <v>0.88</v>
      </c>
      <c r="F157" s="522">
        <v>0.78</v>
      </c>
      <c r="G157" s="522">
        <v>0.66</v>
      </c>
      <c r="H157" s="523"/>
      <c r="I157" s="522">
        <v>0.54</v>
      </c>
      <c r="J157" s="520">
        <v>0.44</v>
      </c>
      <c r="K157" s="523"/>
      <c r="L157" s="530">
        <v>0.2</v>
      </c>
      <c r="M157" s="524">
        <v>0</v>
      </c>
      <c r="N157" s="524">
        <v>0</v>
      </c>
      <c r="O157" s="524">
        <v>0</v>
      </c>
      <c r="P157" s="524">
        <v>0</v>
      </c>
      <c r="Q157" s="524">
        <v>0</v>
      </c>
      <c r="R157" s="524">
        <v>0</v>
      </c>
      <c r="S157" s="524">
        <v>0</v>
      </c>
      <c r="T157" s="524">
        <v>0</v>
      </c>
      <c r="U157" s="524">
        <v>0</v>
      </c>
      <c r="V157" s="524">
        <v>0</v>
      </c>
      <c r="W157" s="524">
        <v>0</v>
      </c>
      <c r="X157" s="525">
        <f t="shared" si="42"/>
        <v>5.5000000000000009</v>
      </c>
      <c r="Y157" s="706">
        <f t="shared" si="43"/>
        <v>8.3333333333333481</v>
      </c>
      <c r="Z157" s="706">
        <f t="shared" si="44"/>
        <v>9.0909090909090828</v>
      </c>
      <c r="AA157" s="706">
        <f t="shared" si="45"/>
        <v>12.820512820512819</v>
      </c>
      <c r="AB157" s="706">
        <f t="shared" si="46"/>
        <v>18.181818181818187</v>
      </c>
      <c r="AC157" s="706">
        <f t="shared" si="47"/>
        <v>22.222222222222211</v>
      </c>
      <c r="AD157" s="706">
        <f t="shared" si="48"/>
        <v>22.72727272727273</v>
      </c>
      <c r="AE157" s="706">
        <f t="shared" si="49"/>
        <v>119.99999999999997</v>
      </c>
      <c r="AF157" s="706" t="str">
        <f t="shared" si="50"/>
        <v>n/a</v>
      </c>
      <c r="AG157" s="706" t="str">
        <f t="shared" si="51"/>
        <v>n/a</v>
      </c>
      <c r="AH157" s="706" t="str">
        <f t="shared" si="52"/>
        <v>n/a</v>
      </c>
      <c r="AI157" s="706" t="str">
        <f t="shared" si="53"/>
        <v>n/a</v>
      </c>
      <c r="AJ157" s="706" t="str">
        <f t="shared" si="54"/>
        <v>n/a</v>
      </c>
      <c r="AK157" s="706" t="str">
        <f t="shared" si="55"/>
        <v>n/a</v>
      </c>
      <c r="AL157" s="706" t="str">
        <f t="shared" si="56"/>
        <v>n/a</v>
      </c>
      <c r="AM157" s="706" t="str">
        <f t="shared" si="57"/>
        <v>n/a</v>
      </c>
      <c r="AN157" s="706" t="str">
        <f t="shared" si="58"/>
        <v>n/a</v>
      </c>
      <c r="AO157" s="706" t="str">
        <f t="shared" si="59"/>
        <v>n/a</v>
      </c>
      <c r="AP157" s="706" t="str">
        <f t="shared" si="60"/>
        <v>n/a</v>
      </c>
      <c r="AQ157" s="707">
        <f t="shared" si="61"/>
        <v>30.482295482295481</v>
      </c>
      <c r="AR157" s="708">
        <f t="shared" si="62"/>
        <v>39.902374313118052</v>
      </c>
    </row>
    <row r="158" spans="1:44" ht="11.25" customHeight="1" x14ac:dyDescent="0.2">
      <c r="A158" s="547" t="s">
        <v>503</v>
      </c>
      <c r="B158" s="535" t="s">
        <v>504</v>
      </c>
      <c r="C158" s="521">
        <v>1.4699999999999998</v>
      </c>
      <c r="D158" s="541">
        <v>1.4350000000000001</v>
      </c>
      <c r="E158" s="541">
        <v>1.41</v>
      </c>
      <c r="F158" s="541">
        <v>1.375</v>
      </c>
      <c r="G158" s="541">
        <v>1.35</v>
      </c>
      <c r="H158" s="542"/>
      <c r="I158" s="541">
        <v>1.3</v>
      </c>
      <c r="J158" s="537">
        <v>1.24</v>
      </c>
      <c r="K158" s="542"/>
      <c r="L158" s="538">
        <v>1.18</v>
      </c>
      <c r="M158" s="544">
        <v>1.03</v>
      </c>
      <c r="N158" s="544">
        <v>0.9</v>
      </c>
      <c r="O158" s="544">
        <v>0.82</v>
      </c>
      <c r="P158" s="544">
        <v>0.78</v>
      </c>
      <c r="Q158" s="544">
        <v>0.74</v>
      </c>
      <c r="R158" s="544">
        <v>0.7</v>
      </c>
      <c r="S158" s="544">
        <v>0.66</v>
      </c>
      <c r="T158" s="544">
        <v>0.63</v>
      </c>
      <c r="U158" s="544">
        <v>0.59</v>
      </c>
      <c r="V158" s="544">
        <v>0.56000000000000005</v>
      </c>
      <c r="W158" s="544">
        <v>0.50600000000000001</v>
      </c>
      <c r="X158" s="525">
        <f t="shared" si="42"/>
        <v>18.675999999999995</v>
      </c>
      <c r="Y158" s="706">
        <f t="shared" si="43"/>
        <v>2.4390243902438824</v>
      </c>
      <c r="Z158" s="706">
        <f t="shared" si="44"/>
        <v>1.7730496453900901</v>
      </c>
      <c r="AA158" s="706">
        <f t="shared" si="45"/>
        <v>2.5454545454545396</v>
      </c>
      <c r="AB158" s="706">
        <f t="shared" si="46"/>
        <v>1.8518518518518379</v>
      </c>
      <c r="AC158" s="706">
        <f t="shared" si="47"/>
        <v>3.8461538461538547</v>
      </c>
      <c r="AD158" s="706">
        <f t="shared" si="48"/>
        <v>4.8387096774193505</v>
      </c>
      <c r="AE158" s="706">
        <f t="shared" si="49"/>
        <v>5.0847457627118731</v>
      </c>
      <c r="AF158" s="706">
        <f t="shared" si="50"/>
        <v>14.563106796116498</v>
      </c>
      <c r="AG158" s="706">
        <f t="shared" si="51"/>
        <v>14.444444444444438</v>
      </c>
      <c r="AH158" s="706">
        <f t="shared" si="52"/>
        <v>9.7560975609756184</v>
      </c>
      <c r="AI158" s="706">
        <f t="shared" si="53"/>
        <v>5.12820512820511</v>
      </c>
      <c r="AJ158" s="706">
        <f t="shared" si="54"/>
        <v>5.4054054054054168</v>
      </c>
      <c r="AK158" s="706">
        <f t="shared" si="55"/>
        <v>5.7142857142857162</v>
      </c>
      <c r="AL158" s="706">
        <f t="shared" si="56"/>
        <v>6.0606060606060552</v>
      </c>
      <c r="AM158" s="706">
        <f t="shared" si="57"/>
        <v>4.7619047619047672</v>
      </c>
      <c r="AN158" s="706">
        <f t="shared" si="58"/>
        <v>6.7796610169491567</v>
      </c>
      <c r="AO158" s="706">
        <f t="shared" si="59"/>
        <v>5.3571428571428381</v>
      </c>
      <c r="AP158" s="706">
        <f t="shared" si="60"/>
        <v>10.671936758893285</v>
      </c>
      <c r="AQ158" s="707">
        <f t="shared" si="61"/>
        <v>6.1678770124530189</v>
      </c>
      <c r="AR158" s="708">
        <f t="shared" si="62"/>
        <v>3.8373575270809215</v>
      </c>
    </row>
    <row r="159" spans="1:44" ht="11.25" customHeight="1" x14ac:dyDescent="0.2">
      <c r="A159" s="526" t="s">
        <v>1053</v>
      </c>
      <c r="B159" s="504" t="s">
        <v>1054</v>
      </c>
      <c r="C159" s="521">
        <v>0.69</v>
      </c>
      <c r="D159" s="522">
        <v>0.48249999999999998</v>
      </c>
      <c r="E159" s="522">
        <v>0.31</v>
      </c>
      <c r="F159" s="522">
        <v>0.19500000000000001</v>
      </c>
      <c r="G159" s="522">
        <v>4.2500000000000003E-2</v>
      </c>
      <c r="H159" s="523"/>
      <c r="I159" s="528">
        <v>0</v>
      </c>
      <c r="J159" s="693">
        <v>0</v>
      </c>
      <c r="K159" s="523"/>
      <c r="L159" s="529">
        <v>0</v>
      </c>
      <c r="M159" s="524">
        <v>0</v>
      </c>
      <c r="N159" s="524">
        <v>0</v>
      </c>
      <c r="O159" s="524">
        <v>0</v>
      </c>
      <c r="P159" s="524">
        <v>0</v>
      </c>
      <c r="Q159" s="524">
        <v>0</v>
      </c>
      <c r="R159" s="524">
        <v>0</v>
      </c>
      <c r="S159" s="524">
        <v>0</v>
      </c>
      <c r="T159" s="524">
        <v>0</v>
      </c>
      <c r="U159" s="524">
        <v>0</v>
      </c>
      <c r="V159" s="524">
        <v>0</v>
      </c>
      <c r="W159" s="524">
        <v>0</v>
      </c>
      <c r="X159" s="525">
        <f t="shared" si="42"/>
        <v>1.72</v>
      </c>
      <c r="Y159" s="706">
        <f t="shared" si="43"/>
        <v>43.005181347150256</v>
      </c>
      <c r="Z159" s="706">
        <f t="shared" si="44"/>
        <v>55.645161290322577</v>
      </c>
      <c r="AA159" s="706">
        <f t="shared" si="45"/>
        <v>58.974358974358964</v>
      </c>
      <c r="AB159" s="706">
        <f t="shared" si="46"/>
        <v>358.8235294117647</v>
      </c>
      <c r="AC159" s="706" t="str">
        <f t="shared" si="47"/>
        <v>n/a</v>
      </c>
      <c r="AD159" s="706" t="str">
        <f t="shared" si="48"/>
        <v>n/a</v>
      </c>
      <c r="AE159" s="706" t="str">
        <f t="shared" si="49"/>
        <v>n/a</v>
      </c>
      <c r="AF159" s="706" t="str">
        <f t="shared" si="50"/>
        <v>n/a</v>
      </c>
      <c r="AG159" s="706" t="str">
        <f t="shared" si="51"/>
        <v>n/a</v>
      </c>
      <c r="AH159" s="706" t="str">
        <f t="shared" si="52"/>
        <v>n/a</v>
      </c>
      <c r="AI159" s="706" t="str">
        <f t="shared" si="53"/>
        <v>n/a</v>
      </c>
      <c r="AJ159" s="706" t="str">
        <f t="shared" si="54"/>
        <v>n/a</v>
      </c>
      <c r="AK159" s="706" t="str">
        <f t="shared" si="55"/>
        <v>n/a</v>
      </c>
      <c r="AL159" s="706" t="str">
        <f t="shared" si="56"/>
        <v>n/a</v>
      </c>
      <c r="AM159" s="706" t="str">
        <f t="shared" si="57"/>
        <v>n/a</v>
      </c>
      <c r="AN159" s="706" t="str">
        <f t="shared" si="58"/>
        <v>n/a</v>
      </c>
      <c r="AO159" s="706" t="str">
        <f t="shared" si="59"/>
        <v>n/a</v>
      </c>
      <c r="AP159" s="706" t="str">
        <f t="shared" si="60"/>
        <v>n/a</v>
      </c>
      <c r="AQ159" s="707">
        <f t="shared" si="61"/>
        <v>129.11205775589912</v>
      </c>
      <c r="AR159" s="708">
        <f t="shared" si="62"/>
        <v>153.29539680176191</v>
      </c>
    </row>
    <row r="160" spans="1:44" ht="11.25" customHeight="1" x14ac:dyDescent="0.2">
      <c r="A160" s="526" t="s">
        <v>1055</v>
      </c>
      <c r="B160" s="504" t="s">
        <v>1056</v>
      </c>
      <c r="C160" s="521">
        <v>3.4550000000000001</v>
      </c>
      <c r="D160" s="522">
        <v>3.33</v>
      </c>
      <c r="E160" s="522">
        <v>3.0750000000000002</v>
      </c>
      <c r="F160" s="522">
        <v>2.85</v>
      </c>
      <c r="G160" s="522">
        <v>2.5750000000000002</v>
      </c>
      <c r="H160" s="523"/>
      <c r="I160" s="522">
        <v>1.6</v>
      </c>
      <c r="J160" s="520">
        <v>1</v>
      </c>
      <c r="K160" s="523"/>
      <c r="L160" s="529">
        <v>0.25</v>
      </c>
      <c r="M160" s="524">
        <v>1.23</v>
      </c>
      <c r="N160" s="531">
        <v>1.915</v>
      </c>
      <c r="O160" s="531">
        <v>1.895</v>
      </c>
      <c r="P160" s="531">
        <v>1.87</v>
      </c>
      <c r="Q160" s="531">
        <v>1.83</v>
      </c>
      <c r="R160" s="531">
        <v>1.79</v>
      </c>
      <c r="S160" s="531">
        <v>1.74</v>
      </c>
      <c r="T160" s="531">
        <v>1.65</v>
      </c>
      <c r="U160" s="531">
        <v>1.58</v>
      </c>
      <c r="V160" s="531">
        <v>1.5024999999999999</v>
      </c>
      <c r="W160" s="531">
        <v>1.3875</v>
      </c>
      <c r="X160" s="525">
        <f t="shared" si="42"/>
        <v>36.524999999999999</v>
      </c>
      <c r="Y160" s="706">
        <f t="shared" si="43"/>
        <v>3.7537537537537524</v>
      </c>
      <c r="Z160" s="706">
        <f t="shared" si="44"/>
        <v>8.2926829268292543</v>
      </c>
      <c r="AA160" s="706">
        <f t="shared" si="45"/>
        <v>7.8947368421052655</v>
      </c>
      <c r="AB160" s="706">
        <f t="shared" si="46"/>
        <v>10.679611650485432</v>
      </c>
      <c r="AC160" s="706">
        <f t="shared" si="47"/>
        <v>60.9375</v>
      </c>
      <c r="AD160" s="706">
        <f t="shared" si="48"/>
        <v>60.000000000000007</v>
      </c>
      <c r="AE160" s="706">
        <f t="shared" si="49"/>
        <v>300</v>
      </c>
      <c r="AF160" s="706">
        <f t="shared" si="50"/>
        <v>-79.674796747967477</v>
      </c>
      <c r="AG160" s="706">
        <f t="shared" si="51"/>
        <v>-35.770234986945169</v>
      </c>
      <c r="AH160" s="706">
        <f t="shared" si="52"/>
        <v>1.055408970976246</v>
      </c>
      <c r="AI160" s="706">
        <f t="shared" si="53"/>
        <v>1.3368983957219305</v>
      </c>
      <c r="AJ160" s="706">
        <f t="shared" si="54"/>
        <v>2.1857923497267784</v>
      </c>
      <c r="AK160" s="706">
        <f t="shared" si="55"/>
        <v>2.2346368715083775</v>
      </c>
      <c r="AL160" s="706">
        <f t="shared" si="56"/>
        <v>2.8735632183908066</v>
      </c>
      <c r="AM160" s="706">
        <f t="shared" si="57"/>
        <v>5.4545454545454675</v>
      </c>
      <c r="AN160" s="706">
        <f t="shared" si="58"/>
        <v>4.4303797468354222</v>
      </c>
      <c r="AO160" s="706">
        <f t="shared" si="59"/>
        <v>5.1580698835274719</v>
      </c>
      <c r="AP160" s="706">
        <f t="shared" si="60"/>
        <v>8.2882882882882924</v>
      </c>
      <c r="AQ160" s="707">
        <f t="shared" si="61"/>
        <v>20.507268700987876</v>
      </c>
      <c r="AR160" s="708">
        <f t="shared" si="62"/>
        <v>75.846574397638278</v>
      </c>
    </row>
    <row r="161" spans="1:44" ht="11.25" customHeight="1" x14ac:dyDescent="0.2">
      <c r="A161" s="526" t="s">
        <v>1057</v>
      </c>
      <c r="B161" s="504" t="s">
        <v>1058</v>
      </c>
      <c r="C161" s="521">
        <v>1.7400000000000002</v>
      </c>
      <c r="D161" s="522">
        <v>1.38</v>
      </c>
      <c r="E161" s="522">
        <v>1.1499999999999999</v>
      </c>
      <c r="F161" s="522">
        <v>0.93</v>
      </c>
      <c r="G161" s="522">
        <v>0.52500000000000002</v>
      </c>
      <c r="H161" s="523"/>
      <c r="I161" s="522">
        <v>0.27</v>
      </c>
      <c r="J161" s="520">
        <v>0.24</v>
      </c>
      <c r="K161" s="523"/>
      <c r="L161" s="530">
        <v>0.18</v>
      </c>
      <c r="M161" s="524">
        <v>0.16</v>
      </c>
      <c r="N161" s="524">
        <v>0.16</v>
      </c>
      <c r="O161" s="524">
        <v>0.16</v>
      </c>
      <c r="P161" s="531">
        <v>0.16</v>
      </c>
      <c r="Q161" s="531">
        <v>0.08</v>
      </c>
      <c r="R161" s="524">
        <v>0</v>
      </c>
      <c r="S161" s="524">
        <v>0</v>
      </c>
      <c r="T161" s="524">
        <v>0</v>
      </c>
      <c r="U161" s="524">
        <v>0</v>
      </c>
      <c r="V161" s="524">
        <v>0</v>
      </c>
      <c r="W161" s="524">
        <v>0</v>
      </c>
      <c r="X161" s="525">
        <f t="shared" si="42"/>
        <v>7.1349999999999998</v>
      </c>
      <c r="Y161" s="706">
        <f t="shared" si="43"/>
        <v>26.086956521739157</v>
      </c>
      <c r="Z161" s="706">
        <f t="shared" si="44"/>
        <v>19.999999999999996</v>
      </c>
      <c r="AA161" s="706">
        <f t="shared" si="45"/>
        <v>23.655913978494603</v>
      </c>
      <c r="AB161" s="706">
        <f t="shared" si="46"/>
        <v>77.142857142857139</v>
      </c>
      <c r="AC161" s="706">
        <f t="shared" si="47"/>
        <v>94.444444444444443</v>
      </c>
      <c r="AD161" s="706">
        <f t="shared" si="48"/>
        <v>12.500000000000021</v>
      </c>
      <c r="AE161" s="706">
        <f t="shared" si="49"/>
        <v>33.333333333333329</v>
      </c>
      <c r="AF161" s="706">
        <f t="shared" si="50"/>
        <v>12.5</v>
      </c>
      <c r="AG161" s="706">
        <f t="shared" si="51"/>
        <v>0</v>
      </c>
      <c r="AH161" s="706">
        <f t="shared" si="52"/>
        <v>0</v>
      </c>
      <c r="AI161" s="706">
        <f t="shared" si="53"/>
        <v>0</v>
      </c>
      <c r="AJ161" s="706">
        <f t="shared" si="54"/>
        <v>100</v>
      </c>
      <c r="AK161" s="706" t="str">
        <f t="shared" si="55"/>
        <v>n/a</v>
      </c>
      <c r="AL161" s="706" t="str">
        <f t="shared" si="56"/>
        <v>n/a</v>
      </c>
      <c r="AM161" s="706" t="str">
        <f t="shared" si="57"/>
        <v>n/a</v>
      </c>
      <c r="AN161" s="706" t="str">
        <f t="shared" si="58"/>
        <v>n/a</v>
      </c>
      <c r="AO161" s="706" t="str">
        <f t="shared" si="59"/>
        <v>n/a</v>
      </c>
      <c r="AP161" s="706" t="str">
        <f t="shared" si="60"/>
        <v>n/a</v>
      </c>
      <c r="AQ161" s="707">
        <f t="shared" si="61"/>
        <v>33.305292118405724</v>
      </c>
      <c r="AR161" s="708">
        <f t="shared" si="62"/>
        <v>36.461195281996979</v>
      </c>
    </row>
    <row r="162" spans="1:44" ht="11.25" customHeight="1" x14ac:dyDescent="0.2">
      <c r="A162" s="501" t="s">
        <v>505</v>
      </c>
      <c r="B162" s="502" t="s">
        <v>506</v>
      </c>
      <c r="C162" s="521">
        <v>1.07</v>
      </c>
      <c r="D162" s="510">
        <v>1.03</v>
      </c>
      <c r="E162" s="510">
        <v>0.99</v>
      </c>
      <c r="F162" s="510">
        <v>0.95</v>
      </c>
      <c r="G162" s="510">
        <v>0.83</v>
      </c>
      <c r="H162" s="511"/>
      <c r="I162" s="510">
        <v>0.81</v>
      </c>
      <c r="J162" s="508">
        <v>0.79</v>
      </c>
      <c r="K162" s="511"/>
      <c r="L162" s="514">
        <v>0.78</v>
      </c>
      <c r="M162" s="516">
        <v>0.76</v>
      </c>
      <c r="N162" s="516">
        <v>0.73</v>
      </c>
      <c r="O162" s="516">
        <v>0.68</v>
      </c>
      <c r="P162" s="516">
        <v>0.6</v>
      </c>
      <c r="Q162" s="515">
        <v>0.3</v>
      </c>
      <c r="R162" s="515">
        <v>0.4</v>
      </c>
      <c r="S162" s="515">
        <v>0.79249999999999998</v>
      </c>
      <c r="T162" s="515">
        <v>1.07</v>
      </c>
      <c r="U162" s="515">
        <v>1.5</v>
      </c>
      <c r="V162" s="515">
        <v>1.5</v>
      </c>
      <c r="W162" s="515">
        <v>1.5</v>
      </c>
      <c r="X162" s="525">
        <f t="shared" si="42"/>
        <v>17.082500000000003</v>
      </c>
      <c r="Y162" s="706">
        <f t="shared" si="43"/>
        <v>3.8834951456310662</v>
      </c>
      <c r="Z162" s="706">
        <f t="shared" si="44"/>
        <v>4.0404040404040442</v>
      </c>
      <c r="AA162" s="706">
        <f t="shared" si="45"/>
        <v>4.2105263157894868</v>
      </c>
      <c r="AB162" s="706">
        <f t="shared" si="46"/>
        <v>14.457831325301207</v>
      </c>
      <c r="AC162" s="706">
        <f t="shared" si="47"/>
        <v>2.4691358024691246</v>
      </c>
      <c r="AD162" s="706">
        <f t="shared" si="48"/>
        <v>2.5316455696202445</v>
      </c>
      <c r="AE162" s="706">
        <f t="shared" si="49"/>
        <v>1.2820512820512775</v>
      </c>
      <c r="AF162" s="706">
        <f t="shared" si="50"/>
        <v>2.6315789473684292</v>
      </c>
      <c r="AG162" s="706">
        <f t="shared" si="51"/>
        <v>4.1095890410958846</v>
      </c>
      <c r="AH162" s="706">
        <f t="shared" si="52"/>
        <v>7.3529411764705843</v>
      </c>
      <c r="AI162" s="706">
        <f t="shared" si="53"/>
        <v>13.333333333333353</v>
      </c>
      <c r="AJ162" s="706">
        <f t="shared" si="54"/>
        <v>100</v>
      </c>
      <c r="AK162" s="706">
        <f t="shared" si="55"/>
        <v>-25.000000000000011</v>
      </c>
      <c r="AL162" s="706">
        <f t="shared" si="56"/>
        <v>-49.526813880126177</v>
      </c>
      <c r="AM162" s="706">
        <f t="shared" si="57"/>
        <v>-25.934579439252346</v>
      </c>
      <c r="AN162" s="706">
        <f t="shared" si="58"/>
        <v>-28.666666666666664</v>
      </c>
      <c r="AO162" s="706">
        <f t="shared" si="59"/>
        <v>0</v>
      </c>
      <c r="AP162" s="706">
        <f t="shared" si="60"/>
        <v>0</v>
      </c>
      <c r="AQ162" s="707">
        <f t="shared" si="61"/>
        <v>1.7319151107494173</v>
      </c>
      <c r="AR162" s="708">
        <f t="shared" si="62"/>
        <v>29.75019992841294</v>
      </c>
    </row>
    <row r="163" spans="1:44" ht="11.25" customHeight="1" x14ac:dyDescent="0.2">
      <c r="A163" s="526" t="s">
        <v>1059</v>
      </c>
      <c r="B163" s="504" t="s">
        <v>1060</v>
      </c>
      <c r="C163" s="538">
        <v>0.70000000000000007</v>
      </c>
      <c r="D163" s="522">
        <v>0.6</v>
      </c>
      <c r="E163" s="522">
        <v>0.5</v>
      </c>
      <c r="F163" s="522">
        <v>0.36</v>
      </c>
      <c r="G163" s="522">
        <v>0.16</v>
      </c>
      <c r="H163" s="523"/>
      <c r="I163" s="528">
        <v>0</v>
      </c>
      <c r="J163" s="693">
        <v>0</v>
      </c>
      <c r="K163" s="523"/>
      <c r="L163" s="529">
        <v>0</v>
      </c>
      <c r="M163" s="524">
        <v>0</v>
      </c>
      <c r="N163" s="524">
        <v>0.7</v>
      </c>
      <c r="O163" s="531">
        <v>0.98</v>
      </c>
      <c r="P163" s="531">
        <v>0.88</v>
      </c>
      <c r="Q163" s="531">
        <v>0.73</v>
      </c>
      <c r="R163" s="524">
        <v>0.64</v>
      </c>
      <c r="S163" s="531">
        <v>0.64</v>
      </c>
      <c r="T163" s="531">
        <v>0.4</v>
      </c>
      <c r="U163" s="531">
        <v>0.33500000000000002</v>
      </c>
      <c r="V163" s="531">
        <v>0.30499999999999999</v>
      </c>
      <c r="W163" s="531">
        <v>0.27500000000000002</v>
      </c>
      <c r="X163" s="525">
        <f t="shared" si="42"/>
        <v>8.2049999999999983</v>
      </c>
      <c r="Y163" s="706">
        <f t="shared" si="43"/>
        <v>16.666666666666675</v>
      </c>
      <c r="Z163" s="706">
        <f t="shared" si="44"/>
        <v>19.999999999999996</v>
      </c>
      <c r="AA163" s="706">
        <f t="shared" si="45"/>
        <v>38.888888888888886</v>
      </c>
      <c r="AB163" s="706">
        <f t="shared" si="46"/>
        <v>125</v>
      </c>
      <c r="AC163" s="706" t="str">
        <f t="shared" si="47"/>
        <v>n/a</v>
      </c>
      <c r="AD163" s="706" t="str">
        <f t="shared" si="48"/>
        <v>n/a</v>
      </c>
      <c r="AE163" s="706" t="str">
        <f t="shared" si="49"/>
        <v>n/a</v>
      </c>
      <c r="AF163" s="706" t="str">
        <f t="shared" si="50"/>
        <v>n/a</v>
      </c>
      <c r="AG163" s="706">
        <f t="shared" si="51"/>
        <v>-100</v>
      </c>
      <c r="AH163" s="706">
        <f t="shared" si="52"/>
        <v>-28.571428571428569</v>
      </c>
      <c r="AI163" s="706">
        <f t="shared" si="53"/>
        <v>11.363636363636353</v>
      </c>
      <c r="AJ163" s="706">
        <f t="shared" si="54"/>
        <v>20.547945205479444</v>
      </c>
      <c r="AK163" s="706">
        <f t="shared" si="55"/>
        <v>14.0625</v>
      </c>
      <c r="AL163" s="706">
        <f t="shared" si="56"/>
        <v>0</v>
      </c>
      <c r="AM163" s="706">
        <f t="shared" si="57"/>
        <v>59.999999999999986</v>
      </c>
      <c r="AN163" s="706">
        <f t="shared" si="58"/>
        <v>19.402985074626855</v>
      </c>
      <c r="AO163" s="706">
        <f t="shared" si="59"/>
        <v>9.8360655737705027</v>
      </c>
      <c r="AP163" s="706">
        <f t="shared" si="60"/>
        <v>10.909090909090891</v>
      </c>
      <c r="AQ163" s="707">
        <f t="shared" si="61"/>
        <v>15.579025007909355</v>
      </c>
      <c r="AR163" s="708">
        <f t="shared" si="62"/>
        <v>48.178276444174038</v>
      </c>
    </row>
    <row r="164" spans="1:44" ht="11.25" customHeight="1" x14ac:dyDescent="0.2">
      <c r="A164" s="526" t="s">
        <v>1061</v>
      </c>
      <c r="B164" s="504" t="s">
        <v>1062</v>
      </c>
      <c r="C164" s="530">
        <v>0.8</v>
      </c>
      <c r="D164" s="522">
        <v>0.7</v>
      </c>
      <c r="E164" s="522">
        <v>0.65</v>
      </c>
      <c r="F164" s="522">
        <v>0.6</v>
      </c>
      <c r="G164" s="522">
        <v>0.45</v>
      </c>
      <c r="H164" s="523"/>
      <c r="I164" s="522">
        <v>0.4</v>
      </c>
      <c r="J164" s="693">
        <v>0.35</v>
      </c>
      <c r="K164" s="523"/>
      <c r="L164" s="530">
        <v>0.35</v>
      </c>
      <c r="M164" s="524">
        <v>0.2</v>
      </c>
      <c r="N164" s="531">
        <v>0.35</v>
      </c>
      <c r="O164" s="524">
        <v>0.25</v>
      </c>
      <c r="P164" s="531">
        <v>0.4</v>
      </c>
      <c r="Q164" s="524">
        <v>0.35</v>
      </c>
      <c r="R164" s="531">
        <v>0.35</v>
      </c>
      <c r="S164" s="531">
        <v>0.31</v>
      </c>
      <c r="T164" s="524">
        <v>0.27</v>
      </c>
      <c r="U164" s="524">
        <v>0.36</v>
      </c>
      <c r="V164" s="531">
        <v>0.36</v>
      </c>
      <c r="W164" s="531">
        <v>0.32</v>
      </c>
      <c r="X164" s="525">
        <f t="shared" si="42"/>
        <v>7.82</v>
      </c>
      <c r="Y164" s="706">
        <f t="shared" si="43"/>
        <v>14.285714285714302</v>
      </c>
      <c r="Z164" s="706">
        <f t="shared" si="44"/>
        <v>7.6923076923076872</v>
      </c>
      <c r="AA164" s="706">
        <f t="shared" si="45"/>
        <v>8.3333333333333481</v>
      </c>
      <c r="AB164" s="706">
        <f t="shared" si="46"/>
        <v>33.333333333333329</v>
      </c>
      <c r="AC164" s="706">
        <f t="shared" si="47"/>
        <v>12.5</v>
      </c>
      <c r="AD164" s="706">
        <f t="shared" si="48"/>
        <v>14.285714285714302</v>
      </c>
      <c r="AE164" s="706">
        <f t="shared" si="49"/>
        <v>0</v>
      </c>
      <c r="AF164" s="706">
        <f t="shared" si="50"/>
        <v>74.999999999999972</v>
      </c>
      <c r="AG164" s="706">
        <f t="shared" si="51"/>
        <v>-42.857142857142847</v>
      </c>
      <c r="AH164" s="706">
        <f t="shared" si="52"/>
        <v>39.999999999999993</v>
      </c>
      <c r="AI164" s="706">
        <f t="shared" si="53"/>
        <v>-37.5</v>
      </c>
      <c r="AJ164" s="706">
        <f t="shared" si="54"/>
        <v>14.285714285714302</v>
      </c>
      <c r="AK164" s="706">
        <f t="shared" si="55"/>
        <v>0</v>
      </c>
      <c r="AL164" s="706">
        <f t="shared" si="56"/>
        <v>12.903225806451601</v>
      </c>
      <c r="AM164" s="706">
        <f t="shared" si="57"/>
        <v>14.814814814814813</v>
      </c>
      <c r="AN164" s="706">
        <f t="shared" si="58"/>
        <v>-24.999999999999989</v>
      </c>
      <c r="AO164" s="706">
        <f t="shared" si="59"/>
        <v>0</v>
      </c>
      <c r="AP164" s="706">
        <f t="shared" si="60"/>
        <v>12.5</v>
      </c>
      <c r="AQ164" s="707">
        <f t="shared" si="61"/>
        <v>8.5876119433467117</v>
      </c>
      <c r="AR164" s="708">
        <f t="shared" si="62"/>
        <v>26.915970875850512</v>
      </c>
    </row>
    <row r="165" spans="1:44" ht="11.25" customHeight="1" x14ac:dyDescent="0.2">
      <c r="A165" s="527" t="s">
        <v>1066</v>
      </c>
      <c r="B165" s="504" t="s">
        <v>1067</v>
      </c>
      <c r="C165" s="530">
        <v>1.06</v>
      </c>
      <c r="D165" s="522">
        <v>0.88</v>
      </c>
      <c r="E165" s="522">
        <v>0.73</v>
      </c>
      <c r="F165" s="522">
        <v>0.61</v>
      </c>
      <c r="G165" s="522">
        <v>0.52</v>
      </c>
      <c r="H165" s="523"/>
      <c r="I165" s="522">
        <v>0.24</v>
      </c>
      <c r="J165" s="693">
        <v>0</v>
      </c>
      <c r="K165" s="523"/>
      <c r="L165" s="529">
        <v>0</v>
      </c>
      <c r="M165" s="524">
        <v>0</v>
      </c>
      <c r="N165" s="524">
        <v>0</v>
      </c>
      <c r="O165" s="524">
        <v>0</v>
      </c>
      <c r="P165" s="524">
        <v>0</v>
      </c>
      <c r="Q165" s="524">
        <v>0</v>
      </c>
      <c r="R165" s="524">
        <v>0</v>
      </c>
      <c r="S165" s="524">
        <v>0</v>
      </c>
      <c r="T165" s="524">
        <v>0</v>
      </c>
      <c r="U165" s="524">
        <v>0</v>
      </c>
      <c r="V165" s="524">
        <v>0</v>
      </c>
      <c r="W165" s="524">
        <v>0</v>
      </c>
      <c r="X165" s="525">
        <f t="shared" si="42"/>
        <v>4.04</v>
      </c>
      <c r="Y165" s="706">
        <f t="shared" si="43"/>
        <v>20.45454545454546</v>
      </c>
      <c r="Z165" s="706">
        <f t="shared" si="44"/>
        <v>20.547945205479444</v>
      </c>
      <c r="AA165" s="706">
        <f t="shared" si="45"/>
        <v>19.672131147540984</v>
      </c>
      <c r="AB165" s="706">
        <f t="shared" si="46"/>
        <v>17.307692307692292</v>
      </c>
      <c r="AC165" s="706">
        <f t="shared" si="47"/>
        <v>116.6666666666667</v>
      </c>
      <c r="AD165" s="706" t="str">
        <f t="shared" si="48"/>
        <v>n/a</v>
      </c>
      <c r="AE165" s="706" t="str">
        <f t="shared" si="49"/>
        <v>n/a</v>
      </c>
      <c r="AF165" s="706" t="str">
        <f t="shared" si="50"/>
        <v>n/a</v>
      </c>
      <c r="AG165" s="706" t="str">
        <f t="shared" si="51"/>
        <v>n/a</v>
      </c>
      <c r="AH165" s="706" t="str">
        <f t="shared" si="52"/>
        <v>n/a</v>
      </c>
      <c r="AI165" s="706" t="str">
        <f t="shared" si="53"/>
        <v>n/a</v>
      </c>
      <c r="AJ165" s="706" t="str">
        <f t="shared" si="54"/>
        <v>n/a</v>
      </c>
      <c r="AK165" s="706" t="str">
        <f t="shared" si="55"/>
        <v>n/a</v>
      </c>
      <c r="AL165" s="706" t="str">
        <f t="shared" si="56"/>
        <v>n/a</v>
      </c>
      <c r="AM165" s="706" t="str">
        <f t="shared" si="57"/>
        <v>n/a</v>
      </c>
      <c r="AN165" s="706" t="str">
        <f t="shared" si="58"/>
        <v>n/a</v>
      </c>
      <c r="AO165" s="706" t="str">
        <f t="shared" si="59"/>
        <v>n/a</v>
      </c>
      <c r="AP165" s="706" t="str">
        <f t="shared" si="60"/>
        <v>n/a</v>
      </c>
      <c r="AQ165" s="707">
        <f t="shared" si="61"/>
        <v>38.929796156384974</v>
      </c>
      <c r="AR165" s="708">
        <f t="shared" si="62"/>
        <v>43.475916913982225</v>
      </c>
    </row>
    <row r="166" spans="1:44" ht="11.25" customHeight="1" x14ac:dyDescent="0.2">
      <c r="A166" s="526" t="s">
        <v>1068</v>
      </c>
      <c r="B166" s="504" t="s">
        <v>1069</v>
      </c>
      <c r="C166" s="514">
        <v>1.08</v>
      </c>
      <c r="D166" s="522">
        <v>1</v>
      </c>
      <c r="E166" s="522">
        <v>0.92</v>
      </c>
      <c r="F166" s="522">
        <v>0.84</v>
      </c>
      <c r="G166" s="522">
        <v>0.76</v>
      </c>
      <c r="H166" s="523"/>
      <c r="I166" s="522">
        <v>0.68</v>
      </c>
      <c r="J166" s="520">
        <v>0.6</v>
      </c>
      <c r="K166" s="523"/>
      <c r="L166" s="530">
        <v>0.52</v>
      </c>
      <c r="M166" s="531">
        <v>0.36</v>
      </c>
      <c r="N166" s="524">
        <v>0.24</v>
      </c>
      <c r="O166" s="524">
        <v>0.24</v>
      </c>
      <c r="P166" s="524">
        <v>0.24</v>
      </c>
      <c r="Q166" s="524">
        <v>0.24</v>
      </c>
      <c r="R166" s="524">
        <v>0.24</v>
      </c>
      <c r="S166" s="524">
        <v>0.24</v>
      </c>
      <c r="T166" s="531">
        <v>0.22500000000000001</v>
      </c>
      <c r="U166" s="531">
        <v>0.22</v>
      </c>
      <c r="V166" s="524">
        <v>0.2</v>
      </c>
      <c r="W166" s="531">
        <v>1.06</v>
      </c>
      <c r="X166" s="525">
        <f t="shared" si="42"/>
        <v>9.9049999999999994</v>
      </c>
      <c r="Y166" s="706">
        <f t="shared" si="43"/>
        <v>8.0000000000000071</v>
      </c>
      <c r="Z166" s="706">
        <f t="shared" si="44"/>
        <v>8.6956521739130377</v>
      </c>
      <c r="AA166" s="706">
        <f t="shared" si="45"/>
        <v>9.5238095238095344</v>
      </c>
      <c r="AB166" s="706">
        <f t="shared" si="46"/>
        <v>10.526315789473673</v>
      </c>
      <c r="AC166" s="706">
        <f t="shared" si="47"/>
        <v>11.764705882352944</v>
      </c>
      <c r="AD166" s="706">
        <f t="shared" si="48"/>
        <v>13.333333333333353</v>
      </c>
      <c r="AE166" s="706">
        <f t="shared" si="49"/>
        <v>15.384615384615374</v>
      </c>
      <c r="AF166" s="706">
        <f t="shared" si="50"/>
        <v>44.444444444444464</v>
      </c>
      <c r="AG166" s="706">
        <f t="shared" si="51"/>
        <v>50</v>
      </c>
      <c r="AH166" s="706">
        <f t="shared" si="52"/>
        <v>0</v>
      </c>
      <c r="AI166" s="706">
        <f t="shared" si="53"/>
        <v>0</v>
      </c>
      <c r="AJ166" s="706">
        <f t="shared" si="54"/>
        <v>0</v>
      </c>
      <c r="AK166" s="706">
        <f t="shared" si="55"/>
        <v>0</v>
      </c>
      <c r="AL166" s="706">
        <f t="shared" si="56"/>
        <v>0</v>
      </c>
      <c r="AM166" s="706">
        <f t="shared" si="57"/>
        <v>6.6666666666666652</v>
      </c>
      <c r="AN166" s="706">
        <f t="shared" si="58"/>
        <v>2.2727272727272707</v>
      </c>
      <c r="AO166" s="706">
        <f t="shared" si="59"/>
        <v>9.9999999999999858</v>
      </c>
      <c r="AP166" s="706">
        <f t="shared" si="60"/>
        <v>-81.132075471698116</v>
      </c>
      <c r="AQ166" s="707">
        <f t="shared" si="61"/>
        <v>6.0822330555354567</v>
      </c>
      <c r="AR166" s="708">
        <f t="shared" si="62"/>
        <v>25.935940424043192</v>
      </c>
    </row>
    <row r="167" spans="1:44" ht="11.25" customHeight="1" x14ac:dyDescent="0.2">
      <c r="A167" s="694" t="s">
        <v>1070</v>
      </c>
      <c r="B167" s="535" t="s">
        <v>1071</v>
      </c>
      <c r="C167" s="521">
        <v>1.1000000000000001</v>
      </c>
      <c r="D167" s="541">
        <v>1.06</v>
      </c>
      <c r="E167" s="541">
        <v>1</v>
      </c>
      <c r="F167" s="541">
        <v>0.94</v>
      </c>
      <c r="G167" s="541">
        <v>0.87</v>
      </c>
      <c r="H167" s="542"/>
      <c r="I167" s="541">
        <v>0.82</v>
      </c>
      <c r="J167" s="543">
        <v>0.8</v>
      </c>
      <c r="K167" s="542"/>
      <c r="L167" s="561">
        <v>0.8</v>
      </c>
      <c r="M167" s="545">
        <v>1.18</v>
      </c>
      <c r="N167" s="544">
        <v>1.18</v>
      </c>
      <c r="O167" s="544">
        <v>1.1399999999999999</v>
      </c>
      <c r="P167" s="544">
        <v>1.1000000000000001</v>
      </c>
      <c r="Q167" s="545">
        <v>1.06</v>
      </c>
      <c r="R167" s="544">
        <v>1.06</v>
      </c>
      <c r="S167" s="544">
        <v>1</v>
      </c>
      <c r="T167" s="545">
        <v>0.96</v>
      </c>
      <c r="U167" s="544">
        <v>0.96</v>
      </c>
      <c r="V167" s="544">
        <v>0.88</v>
      </c>
      <c r="W167" s="544">
        <v>0.84</v>
      </c>
      <c r="X167" s="525">
        <f t="shared" si="42"/>
        <v>18.75</v>
      </c>
      <c r="Y167" s="706">
        <f t="shared" si="43"/>
        <v>3.7735849056603765</v>
      </c>
      <c r="Z167" s="706">
        <f t="shared" si="44"/>
        <v>6.0000000000000053</v>
      </c>
      <c r="AA167" s="706">
        <f t="shared" si="45"/>
        <v>6.3829787234042534</v>
      </c>
      <c r="AB167" s="706">
        <f t="shared" si="46"/>
        <v>8.045977011494255</v>
      </c>
      <c r="AC167" s="706">
        <f t="shared" si="47"/>
        <v>6.0975609756097615</v>
      </c>
      <c r="AD167" s="706">
        <f t="shared" si="48"/>
        <v>2.4999999999999911</v>
      </c>
      <c r="AE167" s="706">
        <f t="shared" si="49"/>
        <v>0</v>
      </c>
      <c r="AF167" s="706">
        <f t="shared" si="50"/>
        <v>-32.203389830508463</v>
      </c>
      <c r="AG167" s="706">
        <f t="shared" si="51"/>
        <v>0</v>
      </c>
      <c r="AH167" s="706">
        <f t="shared" si="52"/>
        <v>3.5087719298245723</v>
      </c>
      <c r="AI167" s="706">
        <f t="shared" si="53"/>
        <v>3.6363636363636154</v>
      </c>
      <c r="AJ167" s="706">
        <f t="shared" si="54"/>
        <v>3.7735849056603765</v>
      </c>
      <c r="AK167" s="706">
        <f t="shared" si="55"/>
        <v>0</v>
      </c>
      <c r="AL167" s="706">
        <f t="shared" si="56"/>
        <v>6.0000000000000053</v>
      </c>
      <c r="AM167" s="706">
        <f t="shared" si="57"/>
        <v>4.1666666666666741</v>
      </c>
      <c r="AN167" s="706">
        <f t="shared" si="58"/>
        <v>0</v>
      </c>
      <c r="AO167" s="706">
        <f t="shared" si="59"/>
        <v>9.0909090909090828</v>
      </c>
      <c r="AP167" s="706">
        <f t="shared" si="60"/>
        <v>4.7619047619047672</v>
      </c>
      <c r="AQ167" s="707">
        <f t="shared" si="61"/>
        <v>1.974161820943849</v>
      </c>
      <c r="AR167" s="708">
        <f t="shared" si="62"/>
        <v>8.9591000236321747</v>
      </c>
    </row>
    <row r="168" spans="1:44" ht="11.25" customHeight="1" x14ac:dyDescent="0.2">
      <c r="A168" s="527" t="s">
        <v>176</v>
      </c>
      <c r="B168" s="504" t="s">
        <v>177</v>
      </c>
      <c r="C168" s="521">
        <v>0.51</v>
      </c>
      <c r="D168" s="522">
        <v>0.49</v>
      </c>
      <c r="E168" s="522">
        <v>0.46500000000000002</v>
      </c>
      <c r="F168" s="528">
        <v>0.45</v>
      </c>
      <c r="G168" s="522">
        <v>0.42499999999999999</v>
      </c>
      <c r="H168" s="523"/>
      <c r="I168" s="522">
        <v>0.375</v>
      </c>
      <c r="J168" s="520">
        <v>0.32983333333333331</v>
      </c>
      <c r="K168" s="523"/>
      <c r="L168" s="530">
        <v>0.29866666666666669</v>
      </c>
      <c r="M168" s="531">
        <v>0.29166666666666669</v>
      </c>
      <c r="N168" s="531">
        <v>0.28116666666666662</v>
      </c>
      <c r="O168" s="531">
        <v>0.2429166666666667</v>
      </c>
      <c r="P168" s="531">
        <v>0.22291666666666668</v>
      </c>
      <c r="Q168" s="531">
        <v>0.21111111111111114</v>
      </c>
      <c r="R168" s="531">
        <v>0.19652777777777775</v>
      </c>
      <c r="S168" s="531">
        <v>0.16527777777777777</v>
      </c>
      <c r="T168" s="531">
        <v>0.14166666666666669</v>
      </c>
      <c r="U168" s="531">
        <v>0.13055555555555554</v>
      </c>
      <c r="V168" s="531">
        <v>0.11597222222222224</v>
      </c>
      <c r="W168" s="531">
        <v>9.583333333333334E-2</v>
      </c>
      <c r="X168" s="525">
        <f t="shared" si="42"/>
        <v>5.4391111111111101</v>
      </c>
      <c r="Y168" s="706">
        <f t="shared" si="43"/>
        <v>4.081632653061229</v>
      </c>
      <c r="Z168" s="706">
        <f t="shared" si="44"/>
        <v>5.3763440860215006</v>
      </c>
      <c r="AA168" s="706">
        <f t="shared" si="45"/>
        <v>3.3333333333333437</v>
      </c>
      <c r="AB168" s="706">
        <f t="shared" si="46"/>
        <v>5.8823529411764719</v>
      </c>
      <c r="AC168" s="706">
        <f t="shared" si="47"/>
        <v>13.33333333333333</v>
      </c>
      <c r="AD168" s="706">
        <f t="shared" si="48"/>
        <v>13.693784739767567</v>
      </c>
      <c r="AE168" s="706">
        <f t="shared" si="49"/>
        <v>10.435267857142838</v>
      </c>
      <c r="AF168" s="706">
        <f t="shared" si="50"/>
        <v>2.4000000000000021</v>
      </c>
      <c r="AG168" s="706">
        <f t="shared" si="51"/>
        <v>3.7344398340249274</v>
      </c>
      <c r="AH168" s="706">
        <f t="shared" si="52"/>
        <v>15.746140651800999</v>
      </c>
      <c r="AI168" s="706">
        <f t="shared" si="53"/>
        <v>8.9719626168224273</v>
      </c>
      <c r="AJ168" s="706">
        <f t="shared" si="54"/>
        <v>5.5921052631578982</v>
      </c>
      <c r="AK168" s="706">
        <f t="shared" si="55"/>
        <v>7.4204946996466736</v>
      </c>
      <c r="AL168" s="706">
        <f t="shared" si="56"/>
        <v>18.907563025210059</v>
      </c>
      <c r="AM168" s="706">
        <f t="shared" si="57"/>
        <v>16.66666666666665</v>
      </c>
      <c r="AN168" s="706">
        <f t="shared" si="58"/>
        <v>8.5106382978723758</v>
      </c>
      <c r="AO168" s="706">
        <f t="shared" si="59"/>
        <v>12.574850299401152</v>
      </c>
      <c r="AP168" s="706">
        <f t="shared" si="60"/>
        <v>21.014492753623195</v>
      </c>
      <c r="AQ168" s="707">
        <f t="shared" si="61"/>
        <v>9.8708557251145912</v>
      </c>
      <c r="AR168" s="708">
        <f t="shared" si="62"/>
        <v>5.7064513638283287</v>
      </c>
    </row>
    <row r="169" spans="1:44" ht="11.25" customHeight="1" x14ac:dyDescent="0.2">
      <c r="A169" s="527" t="s">
        <v>507</v>
      </c>
      <c r="B169" s="504" t="s">
        <v>508</v>
      </c>
      <c r="C169" s="521">
        <v>1.26</v>
      </c>
      <c r="D169" s="522">
        <v>1.1850000000000001</v>
      </c>
      <c r="E169" s="522">
        <v>1.115</v>
      </c>
      <c r="F169" s="522">
        <v>1.0533333333333332</v>
      </c>
      <c r="G169" s="522">
        <v>1.0133333333333334</v>
      </c>
      <c r="H169" s="523"/>
      <c r="I169" s="522">
        <v>0.94666666666666666</v>
      </c>
      <c r="J169" s="520">
        <v>0.9</v>
      </c>
      <c r="K169" s="523"/>
      <c r="L169" s="530">
        <v>0.86</v>
      </c>
      <c r="M169" s="531">
        <v>0.82666666666666666</v>
      </c>
      <c r="N169" s="531">
        <v>0.8</v>
      </c>
      <c r="O169" s="531">
        <v>0.78</v>
      </c>
      <c r="P169" s="531">
        <v>0.76666666666666661</v>
      </c>
      <c r="Q169" s="531">
        <v>0.7533333333333333</v>
      </c>
      <c r="R169" s="531">
        <v>0.74</v>
      </c>
      <c r="S169" s="524">
        <v>0.73333333333333339</v>
      </c>
      <c r="T169" s="524">
        <v>0.73333333333333339</v>
      </c>
      <c r="U169" s="531">
        <v>0.72666666666666668</v>
      </c>
      <c r="V169" s="531">
        <v>0.70666666666666667</v>
      </c>
      <c r="W169" s="531">
        <v>0.68</v>
      </c>
      <c r="X169" s="525">
        <f t="shared" si="42"/>
        <v>16.580000000000002</v>
      </c>
      <c r="Y169" s="706">
        <f t="shared" si="43"/>
        <v>6.3291139240506222</v>
      </c>
      <c r="Z169" s="706">
        <f t="shared" si="44"/>
        <v>6.2780269058295923</v>
      </c>
      <c r="AA169" s="706">
        <f t="shared" si="45"/>
        <v>5.8544303797468444</v>
      </c>
      <c r="AB169" s="706">
        <f t="shared" si="46"/>
        <v>3.9473684210526105</v>
      </c>
      <c r="AC169" s="706">
        <f t="shared" si="47"/>
        <v>7.0422535211267734</v>
      </c>
      <c r="AD169" s="706">
        <f t="shared" si="48"/>
        <v>5.1851851851851816</v>
      </c>
      <c r="AE169" s="706">
        <f t="shared" si="49"/>
        <v>4.6511627906976827</v>
      </c>
      <c r="AF169" s="706">
        <f t="shared" si="50"/>
        <v>4.0322580645161255</v>
      </c>
      <c r="AG169" s="706">
        <f t="shared" si="51"/>
        <v>3.3333333333333215</v>
      </c>
      <c r="AH169" s="706">
        <f t="shared" si="52"/>
        <v>2.5641025641025772</v>
      </c>
      <c r="AI169" s="706">
        <f t="shared" si="53"/>
        <v>1.7391304347826209</v>
      </c>
      <c r="AJ169" s="706">
        <f t="shared" si="54"/>
        <v>1.7699115044247815</v>
      </c>
      <c r="AK169" s="706">
        <f t="shared" si="55"/>
        <v>1.8018018018018056</v>
      </c>
      <c r="AL169" s="706">
        <f t="shared" si="56"/>
        <v>0.90909090909090384</v>
      </c>
      <c r="AM169" s="706">
        <f t="shared" si="57"/>
        <v>0</v>
      </c>
      <c r="AN169" s="706">
        <f t="shared" si="58"/>
        <v>0.91743119266056716</v>
      </c>
      <c r="AO169" s="706">
        <f t="shared" si="59"/>
        <v>2.8301886792452935</v>
      </c>
      <c r="AP169" s="706">
        <f t="shared" si="60"/>
        <v>3.9215686274509665</v>
      </c>
      <c r="AQ169" s="707">
        <f t="shared" si="61"/>
        <v>3.5059087910610156</v>
      </c>
      <c r="AR169" s="708">
        <f t="shared" si="62"/>
        <v>2.0948160202744051</v>
      </c>
    </row>
    <row r="170" spans="1:44" ht="11.25" customHeight="1" x14ac:dyDescent="0.2">
      <c r="A170" s="527" t="s">
        <v>178</v>
      </c>
      <c r="B170" s="504" t="s">
        <v>179</v>
      </c>
      <c r="C170" s="551">
        <v>4.32</v>
      </c>
      <c r="D170" s="522">
        <v>4.29</v>
      </c>
      <c r="E170" s="522">
        <v>4.28</v>
      </c>
      <c r="F170" s="522">
        <v>4.21</v>
      </c>
      <c r="G170" s="522">
        <v>3.9</v>
      </c>
      <c r="H170" s="523"/>
      <c r="I170" s="522">
        <v>3.51</v>
      </c>
      <c r="J170" s="520">
        <v>3.09</v>
      </c>
      <c r="K170" s="523"/>
      <c r="L170" s="530">
        <v>2.84</v>
      </c>
      <c r="M170" s="531">
        <v>2.66</v>
      </c>
      <c r="N170" s="531">
        <v>2.5299999999999998</v>
      </c>
      <c r="O170" s="531">
        <v>2.2599999999999998</v>
      </c>
      <c r="P170" s="531">
        <v>2.0099999999999998</v>
      </c>
      <c r="Q170" s="531">
        <v>1.75</v>
      </c>
      <c r="R170" s="531">
        <v>1.53</v>
      </c>
      <c r="S170" s="531">
        <v>1.43</v>
      </c>
      <c r="T170" s="524">
        <v>1.4</v>
      </c>
      <c r="U170" s="531">
        <v>1.325</v>
      </c>
      <c r="V170" s="524">
        <v>1.3</v>
      </c>
      <c r="W170" s="531">
        <v>1.24</v>
      </c>
      <c r="X170" s="525">
        <f t="shared" si="42"/>
        <v>49.874999999999993</v>
      </c>
      <c r="Y170" s="706">
        <f t="shared" si="43"/>
        <v>0.69930069930070893</v>
      </c>
      <c r="Z170" s="706">
        <f t="shared" si="44"/>
        <v>0.23364485981307581</v>
      </c>
      <c r="AA170" s="706">
        <f t="shared" si="45"/>
        <v>1.6627078384798155</v>
      </c>
      <c r="AB170" s="706">
        <f t="shared" si="46"/>
        <v>7.9487179487179427</v>
      </c>
      <c r="AC170" s="706">
        <f t="shared" si="47"/>
        <v>11.111111111111116</v>
      </c>
      <c r="AD170" s="706">
        <f t="shared" si="48"/>
        <v>13.592233009708732</v>
      </c>
      <c r="AE170" s="706">
        <f t="shared" si="49"/>
        <v>8.8028169014084501</v>
      </c>
      <c r="AF170" s="706">
        <f t="shared" si="50"/>
        <v>6.7669172932330657</v>
      </c>
      <c r="AG170" s="706">
        <f t="shared" si="51"/>
        <v>5.1383399209486313</v>
      </c>
      <c r="AH170" s="706">
        <f t="shared" si="52"/>
        <v>11.946902654867264</v>
      </c>
      <c r="AI170" s="706">
        <f t="shared" si="53"/>
        <v>12.437810945273631</v>
      </c>
      <c r="AJ170" s="706">
        <f t="shared" si="54"/>
        <v>14.857142857142836</v>
      </c>
      <c r="AK170" s="706">
        <f t="shared" si="55"/>
        <v>14.379084967320255</v>
      </c>
      <c r="AL170" s="706">
        <f t="shared" si="56"/>
        <v>6.9930069930070005</v>
      </c>
      <c r="AM170" s="706">
        <f t="shared" si="57"/>
        <v>2.1428571428571352</v>
      </c>
      <c r="AN170" s="706">
        <f t="shared" si="58"/>
        <v>5.6603773584905648</v>
      </c>
      <c r="AO170" s="706">
        <f t="shared" si="59"/>
        <v>1.9230769230769162</v>
      </c>
      <c r="AP170" s="706">
        <f t="shared" si="60"/>
        <v>4.8387096774193505</v>
      </c>
      <c r="AQ170" s="707">
        <f t="shared" si="61"/>
        <v>7.2852643945653597</v>
      </c>
      <c r="AR170" s="708">
        <f t="shared" si="62"/>
        <v>4.8905275128085108</v>
      </c>
    </row>
    <row r="171" spans="1:44" ht="11.25" customHeight="1" x14ac:dyDescent="0.2">
      <c r="A171" s="532" t="s">
        <v>1072</v>
      </c>
      <c r="B171" s="502" t="s">
        <v>1073</v>
      </c>
      <c r="C171" s="521">
        <v>0.33</v>
      </c>
      <c r="D171" s="510">
        <v>0.32</v>
      </c>
      <c r="E171" s="510">
        <v>0.3075</v>
      </c>
      <c r="F171" s="512">
        <v>0.3</v>
      </c>
      <c r="G171" s="510">
        <v>0.24</v>
      </c>
      <c r="H171" s="511"/>
      <c r="I171" s="510">
        <v>0.21</v>
      </c>
      <c r="J171" s="508">
        <v>0.2</v>
      </c>
      <c r="K171" s="511"/>
      <c r="L171" s="514">
        <v>0.16</v>
      </c>
      <c r="M171" s="515">
        <v>0</v>
      </c>
      <c r="N171" s="515">
        <v>0</v>
      </c>
      <c r="O171" s="515">
        <v>0</v>
      </c>
      <c r="P171" s="515">
        <v>0</v>
      </c>
      <c r="Q171" s="515">
        <v>0</v>
      </c>
      <c r="R171" s="515">
        <v>0</v>
      </c>
      <c r="S171" s="515">
        <v>0</v>
      </c>
      <c r="T171" s="515">
        <v>0</v>
      </c>
      <c r="U171" s="515">
        <v>0</v>
      </c>
      <c r="V171" s="515">
        <v>0</v>
      </c>
      <c r="W171" s="515">
        <v>0</v>
      </c>
      <c r="X171" s="525">
        <f t="shared" si="42"/>
        <v>2.0674999999999999</v>
      </c>
      <c r="Y171" s="706">
        <f t="shared" si="43"/>
        <v>3.125</v>
      </c>
      <c r="Z171" s="706">
        <f t="shared" si="44"/>
        <v>4.0650406504065151</v>
      </c>
      <c r="AA171" s="706">
        <f t="shared" si="45"/>
        <v>2.5000000000000133</v>
      </c>
      <c r="AB171" s="706">
        <f t="shared" si="46"/>
        <v>25</v>
      </c>
      <c r="AC171" s="706">
        <f t="shared" si="47"/>
        <v>14.285714285714279</v>
      </c>
      <c r="AD171" s="706">
        <f t="shared" si="48"/>
        <v>4.9999999999999822</v>
      </c>
      <c r="AE171" s="706">
        <f t="shared" si="49"/>
        <v>25</v>
      </c>
      <c r="AF171" s="706" t="str">
        <f t="shared" si="50"/>
        <v>n/a</v>
      </c>
      <c r="AG171" s="706" t="str">
        <f t="shared" si="51"/>
        <v>n/a</v>
      </c>
      <c r="AH171" s="706" t="str">
        <f t="shared" si="52"/>
        <v>n/a</v>
      </c>
      <c r="AI171" s="706" t="str">
        <f t="shared" si="53"/>
        <v>n/a</v>
      </c>
      <c r="AJ171" s="706" t="str">
        <f t="shared" si="54"/>
        <v>n/a</v>
      </c>
      <c r="AK171" s="706" t="str">
        <f t="shared" si="55"/>
        <v>n/a</v>
      </c>
      <c r="AL171" s="706" t="str">
        <f t="shared" si="56"/>
        <v>n/a</v>
      </c>
      <c r="AM171" s="706" t="str">
        <f t="shared" si="57"/>
        <v>n/a</v>
      </c>
      <c r="AN171" s="706" t="str">
        <f t="shared" si="58"/>
        <v>n/a</v>
      </c>
      <c r="AO171" s="706" t="str">
        <f t="shared" si="59"/>
        <v>n/a</v>
      </c>
      <c r="AP171" s="706" t="str">
        <f t="shared" si="60"/>
        <v>n/a</v>
      </c>
      <c r="AQ171" s="707">
        <f t="shared" si="61"/>
        <v>11.282250705160113</v>
      </c>
      <c r="AR171" s="708">
        <f t="shared" si="62"/>
        <v>10.170197853892496</v>
      </c>
    </row>
    <row r="172" spans="1:44" ht="11.25" customHeight="1" x14ac:dyDescent="0.2">
      <c r="A172" s="526" t="s">
        <v>3841</v>
      </c>
      <c r="B172" s="504" t="s">
        <v>3842</v>
      </c>
      <c r="C172" s="549">
        <v>1.4</v>
      </c>
      <c r="D172" s="522">
        <v>0.75</v>
      </c>
      <c r="E172" s="522">
        <v>0.58250000000000002</v>
      </c>
      <c r="F172" s="522">
        <v>0.39750000000000002</v>
      </c>
      <c r="G172" s="571">
        <v>0</v>
      </c>
      <c r="H172" s="523"/>
      <c r="I172" s="571">
        <v>0</v>
      </c>
      <c r="J172" s="576">
        <v>0</v>
      </c>
      <c r="K172" s="523"/>
      <c r="L172" s="529">
        <v>0</v>
      </c>
      <c r="M172" s="524">
        <v>0</v>
      </c>
      <c r="N172" s="524">
        <v>0</v>
      </c>
      <c r="O172" s="572">
        <v>0</v>
      </c>
      <c r="P172" s="572">
        <v>0</v>
      </c>
      <c r="Q172" s="572">
        <v>0</v>
      </c>
      <c r="R172" s="572">
        <v>0</v>
      </c>
      <c r="S172" s="572">
        <v>0</v>
      </c>
      <c r="T172" s="572">
        <v>0</v>
      </c>
      <c r="U172" s="572">
        <v>0</v>
      </c>
      <c r="V172" s="572">
        <v>0</v>
      </c>
      <c r="W172" s="572">
        <v>0</v>
      </c>
      <c r="X172" s="525">
        <f t="shared" si="42"/>
        <v>3.13</v>
      </c>
      <c r="Y172" s="706">
        <f t="shared" si="43"/>
        <v>86.666666666666643</v>
      </c>
      <c r="Z172" s="706">
        <f t="shared" si="44"/>
        <v>28.755364806866957</v>
      </c>
      <c r="AA172" s="706">
        <f t="shared" si="45"/>
        <v>46.540880503144642</v>
      </c>
      <c r="AB172" s="706" t="str">
        <f t="shared" si="46"/>
        <v>n/a</v>
      </c>
      <c r="AC172" s="706" t="str">
        <f t="shared" si="47"/>
        <v>n/a</v>
      </c>
      <c r="AD172" s="706" t="str">
        <f t="shared" si="48"/>
        <v>n/a</v>
      </c>
      <c r="AE172" s="706" t="str">
        <f t="shared" si="49"/>
        <v>n/a</v>
      </c>
      <c r="AF172" s="706" t="str">
        <f t="shared" si="50"/>
        <v>n/a</v>
      </c>
      <c r="AG172" s="706" t="str">
        <f t="shared" si="51"/>
        <v>n/a</v>
      </c>
      <c r="AH172" s="706" t="str">
        <f t="shared" si="52"/>
        <v>n/a</v>
      </c>
      <c r="AI172" s="706" t="str">
        <f t="shared" si="53"/>
        <v>n/a</v>
      </c>
      <c r="AJ172" s="706" t="str">
        <f t="shared" si="54"/>
        <v>n/a</v>
      </c>
      <c r="AK172" s="706" t="str">
        <f t="shared" si="55"/>
        <v>n/a</v>
      </c>
      <c r="AL172" s="706" t="str">
        <f t="shared" si="56"/>
        <v>n/a</v>
      </c>
      <c r="AM172" s="706" t="str">
        <f t="shared" si="57"/>
        <v>n/a</v>
      </c>
      <c r="AN172" s="706" t="str">
        <f t="shared" si="58"/>
        <v>n/a</v>
      </c>
      <c r="AO172" s="706" t="str">
        <f t="shared" si="59"/>
        <v>n/a</v>
      </c>
      <c r="AP172" s="706" t="str">
        <f t="shared" si="60"/>
        <v>n/a</v>
      </c>
      <c r="AQ172" s="707">
        <f t="shared" si="61"/>
        <v>53.987637325559412</v>
      </c>
      <c r="AR172" s="708">
        <f t="shared" si="62"/>
        <v>29.665137133567161</v>
      </c>
    </row>
    <row r="173" spans="1:44" ht="11.25" customHeight="1" x14ac:dyDescent="0.2">
      <c r="A173" s="527" t="s">
        <v>510</v>
      </c>
      <c r="B173" s="504" t="s">
        <v>511</v>
      </c>
      <c r="C173" s="521">
        <v>2.8</v>
      </c>
      <c r="D173" s="522">
        <v>2.72</v>
      </c>
      <c r="E173" s="522">
        <v>2.64</v>
      </c>
      <c r="F173" s="522">
        <v>2.56</v>
      </c>
      <c r="G173" s="522">
        <v>2</v>
      </c>
      <c r="H173" s="523"/>
      <c r="I173" s="522">
        <v>1.92</v>
      </c>
      <c r="J173" s="520">
        <v>1.36</v>
      </c>
      <c r="K173" s="523"/>
      <c r="L173" s="530">
        <v>1.28</v>
      </c>
      <c r="M173" s="531">
        <v>1.1499999999999999</v>
      </c>
      <c r="N173" s="531">
        <v>1.0900000000000001</v>
      </c>
      <c r="O173" s="531">
        <v>1.04</v>
      </c>
      <c r="P173" s="531">
        <v>0.96</v>
      </c>
      <c r="Q173" s="531">
        <v>0.88</v>
      </c>
      <c r="R173" s="531">
        <v>0.8</v>
      </c>
      <c r="S173" s="531">
        <v>0.74</v>
      </c>
      <c r="T173" s="531">
        <v>0.68</v>
      </c>
      <c r="U173" s="531">
        <v>0.56000000000000005</v>
      </c>
      <c r="V173" s="531">
        <v>0.48</v>
      </c>
      <c r="W173" s="531">
        <v>0.4</v>
      </c>
      <c r="X173" s="525">
        <f t="shared" si="42"/>
        <v>26.059999999999995</v>
      </c>
      <c r="Y173" s="706">
        <f t="shared" si="43"/>
        <v>2.9411764705882248</v>
      </c>
      <c r="Z173" s="706">
        <f t="shared" si="44"/>
        <v>3.0303030303030276</v>
      </c>
      <c r="AA173" s="706">
        <f t="shared" si="45"/>
        <v>3.125</v>
      </c>
      <c r="AB173" s="706">
        <f t="shared" si="46"/>
        <v>28.000000000000004</v>
      </c>
      <c r="AC173" s="706">
        <f t="shared" si="47"/>
        <v>4.1666666666666741</v>
      </c>
      <c r="AD173" s="706">
        <f t="shared" si="48"/>
        <v>41.176470588235283</v>
      </c>
      <c r="AE173" s="706">
        <f t="shared" si="49"/>
        <v>6.25</v>
      </c>
      <c r="AF173" s="706">
        <f t="shared" si="50"/>
        <v>11.304347826086957</v>
      </c>
      <c r="AG173" s="706">
        <f t="shared" si="51"/>
        <v>5.504587155963292</v>
      </c>
      <c r="AH173" s="706">
        <f t="shared" si="52"/>
        <v>4.8076923076923128</v>
      </c>
      <c r="AI173" s="706">
        <f t="shared" si="53"/>
        <v>8.3333333333333481</v>
      </c>
      <c r="AJ173" s="706">
        <f t="shared" si="54"/>
        <v>9.0909090909090828</v>
      </c>
      <c r="AK173" s="706">
        <f t="shared" si="55"/>
        <v>9.9999999999999858</v>
      </c>
      <c r="AL173" s="706">
        <f t="shared" si="56"/>
        <v>8.1081081081081141</v>
      </c>
      <c r="AM173" s="706">
        <f t="shared" si="57"/>
        <v>8.8235294117646959</v>
      </c>
      <c r="AN173" s="706">
        <f t="shared" si="58"/>
        <v>21.42857142857142</v>
      </c>
      <c r="AO173" s="706">
        <f t="shared" si="59"/>
        <v>16.666666666666675</v>
      </c>
      <c r="AP173" s="706">
        <f t="shared" si="60"/>
        <v>19.999999999999996</v>
      </c>
      <c r="AQ173" s="707">
        <f t="shared" si="61"/>
        <v>11.819853449160505</v>
      </c>
      <c r="AR173" s="708">
        <f t="shared" si="62"/>
        <v>10.182489752881663</v>
      </c>
    </row>
    <row r="174" spans="1:44" ht="11.25" customHeight="1" x14ac:dyDescent="0.2">
      <c r="A174" s="526" t="s">
        <v>514</v>
      </c>
      <c r="B174" s="504" t="s">
        <v>515</v>
      </c>
      <c r="C174" s="521">
        <v>0.76</v>
      </c>
      <c r="D174" s="522">
        <v>0.71</v>
      </c>
      <c r="E174" s="522">
        <v>0.67</v>
      </c>
      <c r="F174" s="522">
        <v>0.62</v>
      </c>
      <c r="G174" s="522">
        <v>0.56000000000000005</v>
      </c>
      <c r="H174" s="523"/>
      <c r="I174" s="522">
        <v>0.48</v>
      </c>
      <c r="J174" s="520">
        <v>0.34</v>
      </c>
      <c r="K174" s="523"/>
      <c r="L174" s="530">
        <v>0.155</v>
      </c>
      <c r="M174" s="531">
        <v>0.115</v>
      </c>
      <c r="N174" s="531">
        <v>8.5000000000000006E-2</v>
      </c>
      <c r="O174" s="531">
        <v>7.4999999999999997E-2</v>
      </c>
      <c r="P174" s="531">
        <v>6.5000000000000002E-2</v>
      </c>
      <c r="Q174" s="524">
        <v>0.06</v>
      </c>
      <c r="R174" s="531">
        <v>5.6667500000000003E-2</v>
      </c>
      <c r="S174" s="531">
        <v>5.1667499999999998E-2</v>
      </c>
      <c r="T174" s="524">
        <v>0.05</v>
      </c>
      <c r="U174" s="531">
        <v>4.7500000000000001E-2</v>
      </c>
      <c r="V174" s="531">
        <v>4.6667500000000001E-2</v>
      </c>
      <c r="W174" s="531">
        <v>4.1667500000000003E-2</v>
      </c>
      <c r="X174" s="525">
        <f t="shared" si="42"/>
        <v>4.9891700000000005</v>
      </c>
      <c r="Y174" s="706">
        <f t="shared" si="43"/>
        <v>7.0422535211267734</v>
      </c>
      <c r="Z174" s="706">
        <f t="shared" si="44"/>
        <v>5.9701492537313383</v>
      </c>
      <c r="AA174" s="706">
        <f t="shared" si="45"/>
        <v>8.064516129032274</v>
      </c>
      <c r="AB174" s="706">
        <f t="shared" si="46"/>
        <v>10.714285714285698</v>
      </c>
      <c r="AC174" s="706">
        <f t="shared" si="47"/>
        <v>16.666666666666675</v>
      </c>
      <c r="AD174" s="706">
        <f t="shared" si="48"/>
        <v>41.176470588235283</v>
      </c>
      <c r="AE174" s="706">
        <f t="shared" si="49"/>
        <v>119.35483870967745</v>
      </c>
      <c r="AF174" s="706">
        <f t="shared" si="50"/>
        <v>34.782608695652172</v>
      </c>
      <c r="AG174" s="706">
        <f t="shared" si="51"/>
        <v>35.294117647058812</v>
      </c>
      <c r="AH174" s="706">
        <f t="shared" si="52"/>
        <v>13.333333333333353</v>
      </c>
      <c r="AI174" s="706">
        <f t="shared" si="53"/>
        <v>15.384615384615374</v>
      </c>
      <c r="AJ174" s="706">
        <f t="shared" si="54"/>
        <v>8.3333333333333481</v>
      </c>
      <c r="AK174" s="706">
        <f t="shared" si="55"/>
        <v>5.8807958706489583</v>
      </c>
      <c r="AL174" s="706">
        <f t="shared" si="56"/>
        <v>9.677263269947268</v>
      </c>
      <c r="AM174" s="706">
        <f t="shared" si="57"/>
        <v>3.3349999999999991</v>
      </c>
      <c r="AN174" s="706">
        <f t="shared" si="58"/>
        <v>5.2631578947368363</v>
      </c>
      <c r="AO174" s="706">
        <f t="shared" si="59"/>
        <v>1.7838967161300623</v>
      </c>
      <c r="AP174" s="706">
        <f t="shared" si="60"/>
        <v>11.999760004799898</v>
      </c>
      <c r="AQ174" s="707">
        <f t="shared" si="61"/>
        <v>19.669836818500645</v>
      </c>
      <c r="AR174" s="708">
        <f t="shared" si="62"/>
        <v>27.411168534765967</v>
      </c>
    </row>
    <row r="175" spans="1:44" ht="11.25" customHeight="1" x14ac:dyDescent="0.2">
      <c r="A175" s="527" t="s">
        <v>1074</v>
      </c>
      <c r="B175" s="504" t="s">
        <v>1075</v>
      </c>
      <c r="C175" s="521">
        <v>1.32</v>
      </c>
      <c r="D175" s="522">
        <v>1.1499999999999999</v>
      </c>
      <c r="E175" s="522">
        <v>1</v>
      </c>
      <c r="F175" s="522">
        <v>0.87</v>
      </c>
      <c r="G175" s="522">
        <v>0.72</v>
      </c>
      <c r="H175" s="523" t="s">
        <v>91</v>
      </c>
      <c r="I175" s="522">
        <v>0.6</v>
      </c>
      <c r="J175" s="693">
        <v>0.5</v>
      </c>
      <c r="K175" s="523"/>
      <c r="L175" s="529">
        <v>0.5</v>
      </c>
      <c r="M175" s="524">
        <v>0.5</v>
      </c>
      <c r="N175" s="524">
        <v>0.5</v>
      </c>
      <c r="O175" s="524">
        <v>0.5</v>
      </c>
      <c r="P175" s="524">
        <v>0.5</v>
      </c>
      <c r="Q175" s="524">
        <v>0.5</v>
      </c>
      <c r="R175" s="524">
        <v>0.5</v>
      </c>
      <c r="S175" s="524">
        <v>0.5</v>
      </c>
      <c r="T175" s="524">
        <v>0.5</v>
      </c>
      <c r="U175" s="524">
        <v>0.5</v>
      </c>
      <c r="V175" s="524">
        <v>0.5</v>
      </c>
      <c r="W175" s="524">
        <v>0.5</v>
      </c>
      <c r="X175" s="525">
        <f t="shared" si="42"/>
        <v>12.16</v>
      </c>
      <c r="Y175" s="706">
        <f t="shared" si="43"/>
        <v>14.782608695652177</v>
      </c>
      <c r="Z175" s="706">
        <f t="shared" si="44"/>
        <v>14.999999999999991</v>
      </c>
      <c r="AA175" s="706">
        <f t="shared" si="45"/>
        <v>14.942528735632177</v>
      </c>
      <c r="AB175" s="706">
        <f t="shared" si="46"/>
        <v>20.83333333333335</v>
      </c>
      <c r="AC175" s="706">
        <f t="shared" si="47"/>
        <v>19.999999999999996</v>
      </c>
      <c r="AD175" s="706">
        <f t="shared" si="48"/>
        <v>19.999999999999996</v>
      </c>
      <c r="AE175" s="706">
        <f t="shared" si="49"/>
        <v>0</v>
      </c>
      <c r="AF175" s="706">
        <f t="shared" si="50"/>
        <v>0</v>
      </c>
      <c r="AG175" s="706">
        <f t="shared" si="51"/>
        <v>0</v>
      </c>
      <c r="AH175" s="706">
        <f t="shared" si="52"/>
        <v>0</v>
      </c>
      <c r="AI175" s="706">
        <f t="shared" si="53"/>
        <v>0</v>
      </c>
      <c r="AJ175" s="706">
        <f t="shared" si="54"/>
        <v>0</v>
      </c>
      <c r="AK175" s="706">
        <f t="shared" si="55"/>
        <v>0</v>
      </c>
      <c r="AL175" s="706">
        <f t="shared" si="56"/>
        <v>0</v>
      </c>
      <c r="AM175" s="706">
        <f t="shared" si="57"/>
        <v>0</v>
      </c>
      <c r="AN175" s="706">
        <f t="shared" si="58"/>
        <v>0</v>
      </c>
      <c r="AO175" s="706">
        <f t="shared" si="59"/>
        <v>0</v>
      </c>
      <c r="AP175" s="706">
        <f t="shared" si="60"/>
        <v>0</v>
      </c>
      <c r="AQ175" s="707">
        <f t="shared" si="61"/>
        <v>5.8643594869232052</v>
      </c>
      <c r="AR175" s="708">
        <f t="shared" si="62"/>
        <v>8.6833161298588983</v>
      </c>
    </row>
    <row r="176" spans="1:44" ht="11.25" customHeight="1" x14ac:dyDescent="0.2">
      <c r="A176" s="526" t="s">
        <v>181</v>
      </c>
      <c r="B176" s="504" t="s">
        <v>182</v>
      </c>
      <c r="C176" s="521">
        <v>1.98</v>
      </c>
      <c r="D176" s="522">
        <v>1.9</v>
      </c>
      <c r="E176" s="522">
        <v>1.82</v>
      </c>
      <c r="F176" s="522">
        <v>1.74</v>
      </c>
      <c r="G176" s="522">
        <v>1.6425000000000001</v>
      </c>
      <c r="H176" s="523"/>
      <c r="I176" s="522">
        <v>1.615</v>
      </c>
      <c r="J176" s="520">
        <v>1.6025</v>
      </c>
      <c r="K176" s="523"/>
      <c r="L176" s="530">
        <v>1.585</v>
      </c>
      <c r="M176" s="531">
        <v>1.5649999999999999</v>
      </c>
      <c r="N176" s="531">
        <v>1.5249999999999999</v>
      </c>
      <c r="O176" s="531">
        <v>1.4</v>
      </c>
      <c r="P176" s="531">
        <v>1.31</v>
      </c>
      <c r="Q176" s="531">
        <v>1.16238</v>
      </c>
      <c r="R176" s="531">
        <v>1</v>
      </c>
      <c r="S176" s="531">
        <v>0.88254999999999995</v>
      </c>
      <c r="T176" s="531">
        <v>0.79729000000000005</v>
      </c>
      <c r="U176" s="531">
        <v>0.74377000000000004</v>
      </c>
      <c r="V176" s="531">
        <v>0.67118000000000011</v>
      </c>
      <c r="W176" s="531">
        <v>0.60043999999999997</v>
      </c>
      <c r="X176" s="525">
        <f t="shared" si="42"/>
        <v>25.542609999999996</v>
      </c>
      <c r="Y176" s="706">
        <f t="shared" si="43"/>
        <v>4.2105263157894868</v>
      </c>
      <c r="Z176" s="706">
        <f t="shared" si="44"/>
        <v>4.39560439560438</v>
      </c>
      <c r="AA176" s="706">
        <f t="shared" si="45"/>
        <v>4.5977011494252817</v>
      </c>
      <c r="AB176" s="706">
        <f t="shared" si="46"/>
        <v>5.9360730593607247</v>
      </c>
      <c r="AC176" s="706">
        <f t="shared" si="47"/>
        <v>1.7027863777089758</v>
      </c>
      <c r="AD176" s="706">
        <f t="shared" si="48"/>
        <v>0.78003120124805481</v>
      </c>
      <c r="AE176" s="706">
        <f t="shared" si="49"/>
        <v>1.1041009463722551</v>
      </c>
      <c r="AF176" s="706">
        <f t="shared" si="50"/>
        <v>1.2779552715654896</v>
      </c>
      <c r="AG176" s="706">
        <f t="shared" si="51"/>
        <v>2.6229508196721429</v>
      </c>
      <c r="AH176" s="706">
        <f t="shared" si="52"/>
        <v>8.9285714285714199</v>
      </c>
      <c r="AI176" s="706">
        <f t="shared" si="53"/>
        <v>6.8702290076335659</v>
      </c>
      <c r="AJ176" s="706">
        <f t="shared" si="54"/>
        <v>12.699805571327794</v>
      </c>
      <c r="AK176" s="706">
        <f t="shared" si="55"/>
        <v>16.237999999999996</v>
      </c>
      <c r="AL176" s="706">
        <f t="shared" si="56"/>
        <v>13.308027873774876</v>
      </c>
      <c r="AM176" s="706">
        <f t="shared" si="57"/>
        <v>10.693724993415188</v>
      </c>
      <c r="AN176" s="706">
        <f t="shared" si="58"/>
        <v>7.1957728867795057</v>
      </c>
      <c r="AO176" s="706">
        <f t="shared" si="59"/>
        <v>10.815280550671936</v>
      </c>
      <c r="AP176" s="706">
        <f t="shared" si="60"/>
        <v>11.78136033575381</v>
      </c>
      <c r="AQ176" s="707">
        <f t="shared" si="61"/>
        <v>6.9532501213708269</v>
      </c>
      <c r="AR176" s="708">
        <f t="shared" si="62"/>
        <v>4.7730476175754557</v>
      </c>
    </row>
    <row r="177" spans="1:44" ht="11.25" customHeight="1" x14ac:dyDescent="0.2">
      <c r="A177" s="547" t="s">
        <v>184</v>
      </c>
      <c r="B177" s="535" t="s">
        <v>185</v>
      </c>
      <c r="C177" s="546">
        <v>1.62</v>
      </c>
      <c r="D177" s="541">
        <v>1.33</v>
      </c>
      <c r="E177" s="541">
        <v>1.05</v>
      </c>
      <c r="F177" s="541">
        <v>0.85</v>
      </c>
      <c r="G177" s="541">
        <v>0.77</v>
      </c>
      <c r="H177" s="542"/>
      <c r="I177" s="541">
        <v>0.64</v>
      </c>
      <c r="J177" s="537">
        <v>0.54</v>
      </c>
      <c r="K177" s="542" t="s">
        <v>91</v>
      </c>
      <c r="L177" s="538">
        <v>0.48</v>
      </c>
      <c r="M177" s="544">
        <v>0.47</v>
      </c>
      <c r="N177" s="544">
        <v>0.46</v>
      </c>
      <c r="O177" s="544">
        <v>0.39</v>
      </c>
      <c r="P177" s="544">
        <v>0.35</v>
      </c>
      <c r="Q177" s="544">
        <v>0.32</v>
      </c>
      <c r="R177" s="544">
        <v>0.28999999999999998</v>
      </c>
      <c r="S177" s="544">
        <v>0.27</v>
      </c>
      <c r="T177" s="544">
        <v>0.25</v>
      </c>
      <c r="U177" s="544">
        <v>0.22</v>
      </c>
      <c r="V177" s="544">
        <v>0.18667</v>
      </c>
      <c r="W177" s="544">
        <v>3.6670000000000001E-2</v>
      </c>
      <c r="X177" s="525">
        <f t="shared" si="42"/>
        <v>10.523339999999999</v>
      </c>
      <c r="Y177" s="706">
        <f t="shared" si="43"/>
        <v>21.804511278195491</v>
      </c>
      <c r="Z177" s="706">
        <f t="shared" si="44"/>
        <v>26.666666666666661</v>
      </c>
      <c r="AA177" s="706">
        <f t="shared" si="45"/>
        <v>23.529411764705888</v>
      </c>
      <c r="AB177" s="706">
        <f t="shared" si="46"/>
        <v>10.389610389610393</v>
      </c>
      <c r="AC177" s="706">
        <f t="shared" si="47"/>
        <v>20.3125</v>
      </c>
      <c r="AD177" s="706">
        <f t="shared" si="48"/>
        <v>18.518518518518512</v>
      </c>
      <c r="AE177" s="706">
        <f t="shared" si="49"/>
        <v>12.500000000000021</v>
      </c>
      <c r="AF177" s="706">
        <f t="shared" si="50"/>
        <v>2.1276595744680771</v>
      </c>
      <c r="AG177" s="706">
        <f t="shared" si="51"/>
        <v>2.1739130434782483</v>
      </c>
      <c r="AH177" s="706">
        <f t="shared" si="52"/>
        <v>17.948717948717952</v>
      </c>
      <c r="AI177" s="706">
        <f t="shared" si="53"/>
        <v>11.428571428571432</v>
      </c>
      <c r="AJ177" s="706">
        <f t="shared" si="54"/>
        <v>9.375</v>
      </c>
      <c r="AK177" s="706">
        <f t="shared" si="55"/>
        <v>10.344827586206918</v>
      </c>
      <c r="AL177" s="706">
        <f t="shared" si="56"/>
        <v>7.4074074074073959</v>
      </c>
      <c r="AM177" s="706">
        <f t="shared" si="57"/>
        <v>8.0000000000000071</v>
      </c>
      <c r="AN177" s="706">
        <f t="shared" si="58"/>
        <v>13.636363636363647</v>
      </c>
      <c r="AO177" s="706">
        <f t="shared" si="59"/>
        <v>17.855038302887436</v>
      </c>
      <c r="AP177" s="706">
        <f t="shared" si="60"/>
        <v>409.05372238887372</v>
      </c>
      <c r="AQ177" s="707">
        <f t="shared" si="61"/>
        <v>35.726246663037323</v>
      </c>
      <c r="AR177" s="708">
        <f t="shared" si="62"/>
        <v>93.428438026710353</v>
      </c>
    </row>
    <row r="178" spans="1:44" ht="11.25" customHeight="1" x14ac:dyDescent="0.2">
      <c r="A178" s="526" t="s">
        <v>1076</v>
      </c>
      <c r="B178" s="504" t="s">
        <v>1077</v>
      </c>
      <c r="C178" s="525">
        <v>1.1299999999999999</v>
      </c>
      <c r="D178" s="522">
        <v>0.99</v>
      </c>
      <c r="E178" s="522">
        <v>0.82</v>
      </c>
      <c r="F178" s="522">
        <v>0.74</v>
      </c>
      <c r="G178" s="522">
        <v>0.65</v>
      </c>
      <c r="H178" s="523"/>
      <c r="I178" s="522">
        <v>0.36</v>
      </c>
      <c r="J178" s="520">
        <v>0.18</v>
      </c>
      <c r="K178" s="523"/>
      <c r="L178" s="529">
        <v>0</v>
      </c>
      <c r="M178" s="524">
        <v>0</v>
      </c>
      <c r="N178" s="524">
        <v>0</v>
      </c>
      <c r="O178" s="524">
        <v>0</v>
      </c>
      <c r="P178" s="524">
        <v>0</v>
      </c>
      <c r="Q178" s="524">
        <v>0</v>
      </c>
      <c r="R178" s="524">
        <v>0</v>
      </c>
      <c r="S178" s="524">
        <v>0</v>
      </c>
      <c r="T178" s="524">
        <v>0</v>
      </c>
      <c r="U178" s="524">
        <v>0</v>
      </c>
      <c r="V178" s="524">
        <v>0</v>
      </c>
      <c r="W178" s="524">
        <v>0</v>
      </c>
      <c r="X178" s="525">
        <f t="shared" si="42"/>
        <v>4.87</v>
      </c>
      <c r="Y178" s="706">
        <f t="shared" si="43"/>
        <v>14.141414141414121</v>
      </c>
      <c r="Z178" s="706">
        <f t="shared" si="44"/>
        <v>20.731707317073166</v>
      </c>
      <c r="AA178" s="706">
        <f t="shared" si="45"/>
        <v>10.810810810810811</v>
      </c>
      <c r="AB178" s="706">
        <f t="shared" si="46"/>
        <v>13.846153846153841</v>
      </c>
      <c r="AC178" s="706">
        <f t="shared" si="47"/>
        <v>80.555555555555557</v>
      </c>
      <c r="AD178" s="706">
        <f t="shared" si="48"/>
        <v>100</v>
      </c>
      <c r="AE178" s="706" t="str">
        <f t="shared" si="49"/>
        <v>n/a</v>
      </c>
      <c r="AF178" s="706" t="str">
        <f t="shared" si="50"/>
        <v>n/a</v>
      </c>
      <c r="AG178" s="706" t="str">
        <f t="shared" si="51"/>
        <v>n/a</v>
      </c>
      <c r="AH178" s="706" t="str">
        <f t="shared" si="52"/>
        <v>n/a</v>
      </c>
      <c r="AI178" s="706" t="str">
        <f t="shared" si="53"/>
        <v>n/a</v>
      </c>
      <c r="AJ178" s="706" t="str">
        <f t="shared" si="54"/>
        <v>n/a</v>
      </c>
      <c r="AK178" s="706" t="str">
        <f t="shared" si="55"/>
        <v>n/a</v>
      </c>
      <c r="AL178" s="706" t="str">
        <f t="shared" si="56"/>
        <v>n/a</v>
      </c>
      <c r="AM178" s="706" t="str">
        <f t="shared" si="57"/>
        <v>n/a</v>
      </c>
      <c r="AN178" s="706" t="str">
        <f t="shared" si="58"/>
        <v>n/a</v>
      </c>
      <c r="AO178" s="706" t="str">
        <f t="shared" si="59"/>
        <v>n/a</v>
      </c>
      <c r="AP178" s="706" t="str">
        <f t="shared" si="60"/>
        <v>n/a</v>
      </c>
      <c r="AQ178" s="707">
        <f t="shared" si="61"/>
        <v>40.014273611834582</v>
      </c>
      <c r="AR178" s="708">
        <f t="shared" si="62"/>
        <v>39.549255021266596</v>
      </c>
    </row>
    <row r="179" spans="1:44" ht="11.25" customHeight="1" x14ac:dyDescent="0.2">
      <c r="A179" s="527" t="s">
        <v>1078</v>
      </c>
      <c r="B179" s="504" t="s">
        <v>1079</v>
      </c>
      <c r="C179" s="525">
        <v>0.16</v>
      </c>
      <c r="D179" s="522">
        <v>0.12</v>
      </c>
      <c r="E179" s="522">
        <v>0.08</v>
      </c>
      <c r="F179" s="522">
        <v>0.04</v>
      </c>
      <c r="G179" s="522">
        <v>0.02</v>
      </c>
      <c r="H179" s="523"/>
      <c r="I179" s="528">
        <v>0</v>
      </c>
      <c r="J179" s="693">
        <v>0</v>
      </c>
      <c r="K179" s="523"/>
      <c r="L179" s="529">
        <v>0</v>
      </c>
      <c r="M179" s="524">
        <v>0.1</v>
      </c>
      <c r="N179" s="524">
        <v>0.2</v>
      </c>
      <c r="O179" s="524">
        <v>0.2</v>
      </c>
      <c r="P179" s="524">
        <v>0.2</v>
      </c>
      <c r="Q179" s="531">
        <v>0.2</v>
      </c>
      <c r="R179" s="531">
        <v>0.1</v>
      </c>
      <c r="S179" s="524">
        <v>0</v>
      </c>
      <c r="T179" s="524">
        <v>0</v>
      </c>
      <c r="U179" s="524">
        <v>0</v>
      </c>
      <c r="V179" s="524">
        <v>0</v>
      </c>
      <c r="W179" s="524">
        <v>0</v>
      </c>
      <c r="X179" s="525">
        <f t="shared" si="42"/>
        <v>1.42</v>
      </c>
      <c r="Y179" s="706">
        <f t="shared" si="43"/>
        <v>33.33333333333335</v>
      </c>
      <c r="Z179" s="706">
        <f t="shared" si="44"/>
        <v>50</v>
      </c>
      <c r="AA179" s="706">
        <f t="shared" si="45"/>
        <v>100</v>
      </c>
      <c r="AB179" s="706">
        <f t="shared" si="46"/>
        <v>100</v>
      </c>
      <c r="AC179" s="706" t="str">
        <f t="shared" si="47"/>
        <v>n/a</v>
      </c>
      <c r="AD179" s="706" t="str">
        <f t="shared" si="48"/>
        <v>n/a</v>
      </c>
      <c r="AE179" s="706" t="str">
        <f t="shared" si="49"/>
        <v>n/a</v>
      </c>
      <c r="AF179" s="706">
        <f t="shared" si="50"/>
        <v>-100</v>
      </c>
      <c r="AG179" s="706">
        <f t="shared" si="51"/>
        <v>-50</v>
      </c>
      <c r="AH179" s="706">
        <f t="shared" si="52"/>
        <v>0</v>
      </c>
      <c r="AI179" s="706">
        <f t="shared" si="53"/>
        <v>0</v>
      </c>
      <c r="AJ179" s="706">
        <f t="shared" si="54"/>
        <v>0</v>
      </c>
      <c r="AK179" s="706">
        <f t="shared" si="55"/>
        <v>100</v>
      </c>
      <c r="AL179" s="706" t="str">
        <f t="shared" si="56"/>
        <v>n/a</v>
      </c>
      <c r="AM179" s="706" t="str">
        <f t="shared" si="57"/>
        <v>n/a</v>
      </c>
      <c r="AN179" s="706" t="str">
        <f t="shared" si="58"/>
        <v>n/a</v>
      </c>
      <c r="AO179" s="706" t="str">
        <f t="shared" si="59"/>
        <v>n/a</v>
      </c>
      <c r="AP179" s="706" t="str">
        <f t="shared" si="60"/>
        <v>n/a</v>
      </c>
      <c r="AQ179" s="707">
        <f t="shared" si="61"/>
        <v>23.333333333333336</v>
      </c>
      <c r="AR179" s="708">
        <f t="shared" si="62"/>
        <v>67.219926498907441</v>
      </c>
    </row>
    <row r="180" spans="1:44" ht="11.25" customHeight="1" x14ac:dyDescent="0.2">
      <c r="A180" s="501" t="s">
        <v>3843</v>
      </c>
      <c r="B180" s="502" t="s">
        <v>3844</v>
      </c>
      <c r="C180" s="509">
        <v>0.64</v>
      </c>
      <c r="D180" s="510">
        <v>0.46</v>
      </c>
      <c r="E180" s="583">
        <v>0.4</v>
      </c>
      <c r="F180" s="510">
        <v>0.1</v>
      </c>
      <c r="G180" s="583">
        <v>0</v>
      </c>
      <c r="H180" s="511"/>
      <c r="I180" s="512">
        <v>0</v>
      </c>
      <c r="J180" s="513">
        <v>0</v>
      </c>
      <c r="K180" s="511"/>
      <c r="L180" s="533">
        <v>0</v>
      </c>
      <c r="M180" s="515">
        <v>0</v>
      </c>
      <c r="N180" s="515">
        <v>0</v>
      </c>
      <c r="O180" s="515">
        <v>0</v>
      </c>
      <c r="P180" s="515">
        <v>0</v>
      </c>
      <c r="Q180" s="515">
        <v>0</v>
      </c>
      <c r="R180" s="515">
        <v>0</v>
      </c>
      <c r="S180" s="515">
        <v>0</v>
      </c>
      <c r="T180" s="515">
        <v>0</v>
      </c>
      <c r="U180" s="515">
        <v>0</v>
      </c>
      <c r="V180" s="515">
        <v>0</v>
      </c>
      <c r="W180" s="515">
        <v>0</v>
      </c>
      <c r="X180" s="525">
        <f t="shared" si="42"/>
        <v>1.6</v>
      </c>
      <c r="Y180" s="706">
        <f t="shared" si="43"/>
        <v>39.130434782608688</v>
      </c>
      <c r="Z180" s="706">
        <f t="shared" si="44"/>
        <v>14.999999999999991</v>
      </c>
      <c r="AA180" s="706">
        <f t="shared" si="45"/>
        <v>300</v>
      </c>
      <c r="AB180" s="706" t="str">
        <f t="shared" si="46"/>
        <v>n/a</v>
      </c>
      <c r="AC180" s="706" t="str">
        <f t="shared" si="47"/>
        <v>n/a</v>
      </c>
      <c r="AD180" s="706" t="str">
        <f t="shared" si="48"/>
        <v>n/a</v>
      </c>
      <c r="AE180" s="706" t="str">
        <f t="shared" si="49"/>
        <v>n/a</v>
      </c>
      <c r="AF180" s="706" t="str">
        <f t="shared" si="50"/>
        <v>n/a</v>
      </c>
      <c r="AG180" s="706" t="str">
        <f t="shared" si="51"/>
        <v>n/a</v>
      </c>
      <c r="AH180" s="706" t="str">
        <f t="shared" si="52"/>
        <v>n/a</v>
      </c>
      <c r="AI180" s="706" t="str">
        <f t="shared" si="53"/>
        <v>n/a</v>
      </c>
      <c r="AJ180" s="706" t="str">
        <f t="shared" si="54"/>
        <v>n/a</v>
      </c>
      <c r="AK180" s="706" t="str">
        <f t="shared" si="55"/>
        <v>n/a</v>
      </c>
      <c r="AL180" s="706" t="str">
        <f t="shared" si="56"/>
        <v>n/a</v>
      </c>
      <c r="AM180" s="706" t="str">
        <f t="shared" si="57"/>
        <v>n/a</v>
      </c>
      <c r="AN180" s="706" t="str">
        <f t="shared" si="58"/>
        <v>n/a</v>
      </c>
      <c r="AO180" s="706" t="str">
        <f t="shared" si="59"/>
        <v>n/a</v>
      </c>
      <c r="AP180" s="706" t="str">
        <f t="shared" si="60"/>
        <v>n/a</v>
      </c>
      <c r="AQ180" s="707">
        <f t="shared" si="61"/>
        <v>118.04347826086956</v>
      </c>
      <c r="AR180" s="708">
        <f t="shared" si="62"/>
        <v>158.04018894968272</v>
      </c>
    </row>
    <row r="181" spans="1:44" ht="11.25" customHeight="1" x14ac:dyDescent="0.2">
      <c r="A181" s="526" t="s">
        <v>516</v>
      </c>
      <c r="B181" s="504" t="s">
        <v>517</v>
      </c>
      <c r="C181" s="521">
        <v>1.7</v>
      </c>
      <c r="D181" s="522">
        <v>1.6658909999999998</v>
      </c>
      <c r="E181" s="522">
        <v>1.63</v>
      </c>
      <c r="F181" s="522">
        <v>1.5623762376237624</v>
      </c>
      <c r="G181" s="522">
        <v>1.2079207920792079</v>
      </c>
      <c r="H181" s="523"/>
      <c r="I181" s="522">
        <v>1.1231588873173028</v>
      </c>
      <c r="J181" s="520">
        <v>0.99952852428099948</v>
      </c>
      <c r="K181" s="523"/>
      <c r="L181" s="530">
        <v>0.95709570957095702</v>
      </c>
      <c r="M181" s="531">
        <v>0.91051390853371039</v>
      </c>
      <c r="N181" s="531">
        <v>0.8646864686468646</v>
      </c>
      <c r="O181" s="531">
        <v>0.81961338991041954</v>
      </c>
      <c r="P181" s="531">
        <v>0.77736916548797741</v>
      </c>
      <c r="Q181" s="531">
        <v>0.73210749646393214</v>
      </c>
      <c r="R181" s="531">
        <v>0.68948609146628959</v>
      </c>
      <c r="S181" s="531">
        <v>0.64761904761904754</v>
      </c>
      <c r="T181" s="531">
        <v>0.5907590759075908</v>
      </c>
      <c r="U181" s="531">
        <v>0.54766619519094772</v>
      </c>
      <c r="V181" s="531">
        <v>0.50966525223950965</v>
      </c>
      <c r="W181" s="531">
        <v>0.47100424328147106</v>
      </c>
      <c r="X181" s="525">
        <f t="shared" si="42"/>
        <v>18.406461485619992</v>
      </c>
      <c r="Y181" s="706">
        <f t="shared" si="43"/>
        <v>2.0474929031971678</v>
      </c>
      <c r="Z181" s="706">
        <f t="shared" si="44"/>
        <v>2.2019018404907831</v>
      </c>
      <c r="AA181" s="706">
        <f t="shared" si="45"/>
        <v>4.3282636248415551</v>
      </c>
      <c r="AB181" s="706">
        <f t="shared" si="46"/>
        <v>29.344262295081979</v>
      </c>
      <c r="AC181" s="706">
        <f t="shared" si="47"/>
        <v>7.5467421144982616</v>
      </c>
      <c r="AD181" s="706">
        <f t="shared" si="48"/>
        <v>12.368867924528271</v>
      </c>
      <c r="AE181" s="706">
        <f t="shared" si="49"/>
        <v>4.4334975369458185</v>
      </c>
      <c r="AF181" s="706">
        <f t="shared" si="50"/>
        <v>5.1159900579950346</v>
      </c>
      <c r="AG181" s="706">
        <f t="shared" si="51"/>
        <v>5.2998909487459001</v>
      </c>
      <c r="AH181" s="706">
        <f t="shared" si="52"/>
        <v>5.4993097100782373</v>
      </c>
      <c r="AI181" s="706">
        <f t="shared" si="53"/>
        <v>5.4342552159145852</v>
      </c>
      <c r="AJ181" s="706">
        <f t="shared" si="54"/>
        <v>6.1823802163833097</v>
      </c>
      <c r="AK181" s="706">
        <f t="shared" si="55"/>
        <v>6.181619256017501</v>
      </c>
      <c r="AL181" s="706">
        <f t="shared" si="56"/>
        <v>6.4647641234711894</v>
      </c>
      <c r="AM181" s="706">
        <f t="shared" si="57"/>
        <v>9.6249002394253491</v>
      </c>
      <c r="AN181" s="706">
        <f t="shared" si="58"/>
        <v>7.8684573002754776</v>
      </c>
      <c r="AO181" s="706">
        <f t="shared" si="59"/>
        <v>7.4560592044403462</v>
      </c>
      <c r="AP181" s="706">
        <f t="shared" si="60"/>
        <v>8.2082082082082017</v>
      </c>
      <c r="AQ181" s="707">
        <f t="shared" si="61"/>
        <v>7.5337145955854981</v>
      </c>
      <c r="AR181" s="708">
        <f t="shared" si="62"/>
        <v>5.9735538854216834</v>
      </c>
    </row>
    <row r="182" spans="1:44" ht="11.25" customHeight="1" x14ac:dyDescent="0.2">
      <c r="A182" s="527" t="s">
        <v>1080</v>
      </c>
      <c r="B182" s="504" t="s">
        <v>1081</v>
      </c>
      <c r="C182" s="521">
        <v>1.76</v>
      </c>
      <c r="D182" s="522">
        <v>1.71</v>
      </c>
      <c r="E182" s="522">
        <v>1.66</v>
      </c>
      <c r="F182" s="522">
        <v>1.57</v>
      </c>
      <c r="G182" s="522">
        <v>1.46</v>
      </c>
      <c r="H182" s="523"/>
      <c r="I182" s="522">
        <v>1.4</v>
      </c>
      <c r="J182" s="693">
        <v>1.36</v>
      </c>
      <c r="K182" s="523"/>
      <c r="L182" s="529">
        <v>1.36</v>
      </c>
      <c r="M182" s="531">
        <v>1.36</v>
      </c>
      <c r="N182" s="531">
        <v>1.33</v>
      </c>
      <c r="O182" s="531">
        <v>1.21</v>
      </c>
      <c r="P182" s="531">
        <v>1.0900000000000001</v>
      </c>
      <c r="Q182" s="531">
        <v>0.97</v>
      </c>
      <c r="R182" s="531">
        <v>0.86</v>
      </c>
      <c r="S182" s="531">
        <v>0.75</v>
      </c>
      <c r="T182" s="531">
        <v>0.3</v>
      </c>
      <c r="U182" s="524">
        <v>0</v>
      </c>
      <c r="V182" s="524">
        <v>0.44</v>
      </c>
      <c r="W182" s="531">
        <v>0.8</v>
      </c>
      <c r="X182" s="525">
        <f t="shared" si="42"/>
        <v>21.39</v>
      </c>
      <c r="Y182" s="706">
        <f t="shared" si="43"/>
        <v>2.9239766081871288</v>
      </c>
      <c r="Z182" s="706">
        <f t="shared" si="44"/>
        <v>3.0120481927710774</v>
      </c>
      <c r="AA182" s="706">
        <f t="shared" si="45"/>
        <v>5.7324840764331197</v>
      </c>
      <c r="AB182" s="706">
        <f t="shared" si="46"/>
        <v>7.5342465753424737</v>
      </c>
      <c r="AC182" s="706">
        <f t="shared" si="47"/>
        <v>4.2857142857142927</v>
      </c>
      <c r="AD182" s="706">
        <f t="shared" si="48"/>
        <v>2.9411764705882248</v>
      </c>
      <c r="AE182" s="706">
        <f t="shared" si="49"/>
        <v>0</v>
      </c>
      <c r="AF182" s="706">
        <f t="shared" si="50"/>
        <v>0</v>
      </c>
      <c r="AG182" s="706">
        <f t="shared" si="51"/>
        <v>2.2556390977443552</v>
      </c>
      <c r="AH182" s="706">
        <f t="shared" si="52"/>
        <v>9.9173553719008378</v>
      </c>
      <c r="AI182" s="706">
        <f t="shared" si="53"/>
        <v>11.009174311926584</v>
      </c>
      <c r="AJ182" s="706">
        <f t="shared" si="54"/>
        <v>12.371134020618557</v>
      </c>
      <c r="AK182" s="706">
        <f t="shared" si="55"/>
        <v>12.790697674418606</v>
      </c>
      <c r="AL182" s="706">
        <f t="shared" si="56"/>
        <v>14.666666666666671</v>
      </c>
      <c r="AM182" s="706">
        <f t="shared" si="57"/>
        <v>150</v>
      </c>
      <c r="AN182" s="706" t="str">
        <f t="shared" si="58"/>
        <v>n/a</v>
      </c>
      <c r="AO182" s="706">
        <f t="shared" si="59"/>
        <v>-100</v>
      </c>
      <c r="AP182" s="706">
        <f t="shared" si="60"/>
        <v>-45.000000000000007</v>
      </c>
      <c r="AQ182" s="707">
        <f t="shared" si="61"/>
        <v>5.5553125501359961</v>
      </c>
      <c r="AR182" s="708">
        <f t="shared" si="62"/>
        <v>46.697846916398547</v>
      </c>
    </row>
    <row r="183" spans="1:44" ht="11.25" customHeight="1" x14ac:dyDescent="0.2">
      <c r="A183" s="635" t="s">
        <v>1082</v>
      </c>
      <c r="B183" s="504" t="s">
        <v>1083</v>
      </c>
      <c r="C183" s="521">
        <v>0.25</v>
      </c>
      <c r="D183" s="522">
        <v>0.22</v>
      </c>
      <c r="E183" s="528">
        <v>0.2</v>
      </c>
      <c r="F183" s="522">
        <v>0.19</v>
      </c>
      <c r="G183" s="522">
        <v>0.15</v>
      </c>
      <c r="H183" s="523"/>
      <c r="I183" s="528">
        <v>0.12</v>
      </c>
      <c r="J183" s="520">
        <v>0.03</v>
      </c>
      <c r="K183" s="523"/>
      <c r="L183" s="529">
        <v>0</v>
      </c>
      <c r="M183" s="524">
        <v>0.25</v>
      </c>
      <c r="N183" s="524">
        <v>0.91</v>
      </c>
      <c r="O183" s="524">
        <v>1.1200000000000001</v>
      </c>
      <c r="P183" s="524">
        <v>1.1200000000000001</v>
      </c>
      <c r="Q183" s="531">
        <v>1.1200000000000001</v>
      </c>
      <c r="R183" s="531">
        <v>1.08</v>
      </c>
      <c r="S183" s="531">
        <v>1.04</v>
      </c>
      <c r="T183" s="531">
        <v>0.94</v>
      </c>
      <c r="U183" s="531">
        <v>0.55000000000000004</v>
      </c>
      <c r="V183" s="524">
        <v>0</v>
      </c>
      <c r="W183" s="524">
        <v>0</v>
      </c>
      <c r="X183" s="525">
        <f t="shared" si="42"/>
        <v>9.2900000000000009</v>
      </c>
      <c r="Y183" s="706">
        <f t="shared" si="43"/>
        <v>13.636363636363647</v>
      </c>
      <c r="Z183" s="706">
        <f t="shared" si="44"/>
        <v>9.9999999999999858</v>
      </c>
      <c r="AA183" s="706">
        <f t="shared" si="45"/>
        <v>5.2631578947368363</v>
      </c>
      <c r="AB183" s="706">
        <f t="shared" si="46"/>
        <v>26.666666666666682</v>
      </c>
      <c r="AC183" s="706">
        <f t="shared" si="47"/>
        <v>25</v>
      </c>
      <c r="AD183" s="706">
        <f t="shared" si="48"/>
        <v>300</v>
      </c>
      <c r="AE183" s="706" t="str">
        <f t="shared" si="49"/>
        <v>n/a</v>
      </c>
      <c r="AF183" s="706">
        <f t="shared" si="50"/>
        <v>-100</v>
      </c>
      <c r="AG183" s="706">
        <f t="shared" si="51"/>
        <v>-72.52747252747254</v>
      </c>
      <c r="AH183" s="706">
        <f t="shared" si="52"/>
        <v>-18.75</v>
      </c>
      <c r="AI183" s="706">
        <f t="shared" si="53"/>
        <v>0</v>
      </c>
      <c r="AJ183" s="706">
        <f t="shared" si="54"/>
        <v>0</v>
      </c>
      <c r="AK183" s="706">
        <f t="shared" si="55"/>
        <v>3.7037037037036979</v>
      </c>
      <c r="AL183" s="706">
        <f t="shared" si="56"/>
        <v>3.8461538461538547</v>
      </c>
      <c r="AM183" s="706">
        <f t="shared" si="57"/>
        <v>10.638297872340431</v>
      </c>
      <c r="AN183" s="706">
        <f t="shared" si="58"/>
        <v>70.909090909090878</v>
      </c>
      <c r="AO183" s="706" t="str">
        <f t="shared" si="59"/>
        <v>n/a</v>
      </c>
      <c r="AP183" s="706" t="str">
        <f t="shared" si="60"/>
        <v>n/a</v>
      </c>
      <c r="AQ183" s="707">
        <f t="shared" si="61"/>
        <v>18.559064133438898</v>
      </c>
      <c r="AR183" s="708">
        <f t="shared" si="62"/>
        <v>87.531528637911578</v>
      </c>
    </row>
    <row r="184" spans="1:44" ht="11.25" customHeight="1" x14ac:dyDescent="0.2">
      <c r="A184" s="507" t="s">
        <v>4339</v>
      </c>
      <c r="B184" s="504" t="s">
        <v>4338</v>
      </c>
      <c r="C184" s="521">
        <v>1.0980000000000001</v>
      </c>
      <c r="D184" s="522">
        <v>0.94499999999999995</v>
      </c>
      <c r="E184" s="522">
        <v>0.82000000000000006</v>
      </c>
      <c r="F184" s="522">
        <v>0.71</v>
      </c>
      <c r="G184" s="522">
        <v>0.115</v>
      </c>
      <c r="H184" s="523"/>
      <c r="I184" s="571">
        <v>0</v>
      </c>
      <c r="J184" s="693">
        <v>0</v>
      </c>
      <c r="K184" s="523"/>
      <c r="L184" s="576">
        <v>0</v>
      </c>
      <c r="M184" s="572">
        <v>0</v>
      </c>
      <c r="N184" s="572">
        <v>0</v>
      </c>
      <c r="O184" s="572">
        <v>0</v>
      </c>
      <c r="P184" s="572">
        <v>0</v>
      </c>
      <c r="Q184" s="572">
        <v>0</v>
      </c>
      <c r="R184" s="572">
        <v>0</v>
      </c>
      <c r="S184" s="524">
        <v>0</v>
      </c>
      <c r="T184" s="524">
        <v>0</v>
      </c>
      <c r="U184" s="524">
        <v>0</v>
      </c>
      <c r="V184" s="524">
        <v>0</v>
      </c>
      <c r="W184" s="524">
        <v>0</v>
      </c>
      <c r="X184" s="525">
        <f t="shared" si="42"/>
        <v>3.6880000000000006</v>
      </c>
      <c r="Y184" s="706">
        <f t="shared" si="43"/>
        <v>16.1904761904762</v>
      </c>
      <c r="Z184" s="706">
        <f t="shared" si="44"/>
        <v>15.243902439024382</v>
      </c>
      <c r="AA184" s="706">
        <f t="shared" si="45"/>
        <v>15.492957746478897</v>
      </c>
      <c r="AB184" s="706">
        <f t="shared" si="46"/>
        <v>517.39130434782601</v>
      </c>
      <c r="AC184" s="706" t="str">
        <f t="shared" si="47"/>
        <v>n/a</v>
      </c>
      <c r="AD184" s="706" t="str">
        <f t="shared" si="48"/>
        <v>n/a</v>
      </c>
      <c r="AE184" s="706" t="str">
        <f t="shared" si="49"/>
        <v>n/a</v>
      </c>
      <c r="AF184" s="706" t="str">
        <f t="shared" si="50"/>
        <v>n/a</v>
      </c>
      <c r="AG184" s="706" t="str">
        <f t="shared" si="51"/>
        <v>n/a</v>
      </c>
      <c r="AH184" s="706" t="str">
        <f t="shared" si="52"/>
        <v>n/a</v>
      </c>
      <c r="AI184" s="706" t="str">
        <f t="shared" si="53"/>
        <v>n/a</v>
      </c>
      <c r="AJ184" s="706" t="str">
        <f t="shared" si="54"/>
        <v>n/a</v>
      </c>
      <c r="AK184" s="706" t="str">
        <f t="shared" si="55"/>
        <v>n/a</v>
      </c>
      <c r="AL184" s="706" t="str">
        <f t="shared" si="56"/>
        <v>n/a</v>
      </c>
      <c r="AM184" s="706" t="str">
        <f t="shared" si="57"/>
        <v>n/a</v>
      </c>
      <c r="AN184" s="706" t="str">
        <f t="shared" si="58"/>
        <v>n/a</v>
      </c>
      <c r="AO184" s="706" t="str">
        <f t="shared" si="59"/>
        <v>n/a</v>
      </c>
      <c r="AP184" s="706" t="str">
        <f t="shared" si="60"/>
        <v>n/a</v>
      </c>
      <c r="AQ184" s="707">
        <f t="shared" si="61"/>
        <v>141.07966018095138</v>
      </c>
      <c r="AR184" s="708">
        <f t="shared" si="62"/>
        <v>250.87474933934192</v>
      </c>
    </row>
    <row r="185" spans="1:44" ht="11.25" customHeight="1" x14ac:dyDescent="0.2">
      <c r="A185" s="547" t="s">
        <v>186</v>
      </c>
      <c r="B185" s="535" t="s">
        <v>187</v>
      </c>
      <c r="C185" s="521">
        <v>3.2800000000000002</v>
      </c>
      <c r="D185" s="541">
        <v>3.14</v>
      </c>
      <c r="E185" s="541">
        <v>3.02</v>
      </c>
      <c r="F185" s="541">
        <v>2.9</v>
      </c>
      <c r="G185" s="541">
        <v>2.7</v>
      </c>
      <c r="H185" s="542"/>
      <c r="I185" s="541">
        <v>2.48</v>
      </c>
      <c r="J185" s="537">
        <v>2.2999999999999998</v>
      </c>
      <c r="K185" s="542"/>
      <c r="L185" s="538">
        <v>2.1</v>
      </c>
      <c r="M185" s="544">
        <v>1.92</v>
      </c>
      <c r="N185" s="544">
        <v>1.72</v>
      </c>
      <c r="O185" s="544">
        <v>1.52</v>
      </c>
      <c r="P185" s="544">
        <v>1.1599999999999999</v>
      </c>
      <c r="Q185" s="544">
        <v>1.1200000000000001</v>
      </c>
      <c r="R185" s="545">
        <v>1.08</v>
      </c>
      <c r="S185" s="544">
        <v>0.98</v>
      </c>
      <c r="T185" s="544">
        <v>0.85</v>
      </c>
      <c r="U185" s="545">
        <v>0.84</v>
      </c>
      <c r="V185" s="544">
        <v>0.82</v>
      </c>
      <c r="W185" s="544">
        <v>0.76</v>
      </c>
      <c r="X185" s="525">
        <f t="shared" si="42"/>
        <v>34.690000000000005</v>
      </c>
      <c r="Y185" s="706">
        <f t="shared" si="43"/>
        <v>4.4585987261146487</v>
      </c>
      <c r="Z185" s="706">
        <f t="shared" si="44"/>
        <v>3.9735099337748325</v>
      </c>
      <c r="AA185" s="706">
        <f t="shared" si="45"/>
        <v>4.1379310344827669</v>
      </c>
      <c r="AB185" s="706">
        <f t="shared" si="46"/>
        <v>7.4074074074073959</v>
      </c>
      <c r="AC185" s="706">
        <f t="shared" si="47"/>
        <v>8.8709677419354982</v>
      </c>
      <c r="AD185" s="706">
        <f t="shared" si="48"/>
        <v>7.8260869565217384</v>
      </c>
      <c r="AE185" s="706">
        <f t="shared" si="49"/>
        <v>9.5238095238095113</v>
      </c>
      <c r="AF185" s="706">
        <f t="shared" si="50"/>
        <v>9.375</v>
      </c>
      <c r="AG185" s="706">
        <f t="shared" si="51"/>
        <v>11.627906976744185</v>
      </c>
      <c r="AH185" s="706">
        <f t="shared" si="52"/>
        <v>13.157894736842103</v>
      </c>
      <c r="AI185" s="706">
        <f t="shared" si="53"/>
        <v>31.034482758620708</v>
      </c>
      <c r="AJ185" s="706">
        <f t="shared" si="54"/>
        <v>3.5714285714285587</v>
      </c>
      <c r="AK185" s="706">
        <f t="shared" si="55"/>
        <v>3.7037037037036979</v>
      </c>
      <c r="AL185" s="706">
        <f t="shared" si="56"/>
        <v>10.204081632653072</v>
      </c>
      <c r="AM185" s="706">
        <f t="shared" si="57"/>
        <v>15.294117647058814</v>
      </c>
      <c r="AN185" s="706">
        <f t="shared" si="58"/>
        <v>1.1904761904761862</v>
      </c>
      <c r="AO185" s="706">
        <f t="shared" si="59"/>
        <v>2.4390243902439046</v>
      </c>
      <c r="AP185" s="706">
        <f t="shared" si="60"/>
        <v>7.8947368421052655</v>
      </c>
      <c r="AQ185" s="707">
        <f t="shared" si="61"/>
        <v>8.649509154106827</v>
      </c>
      <c r="AR185" s="708">
        <f t="shared" si="62"/>
        <v>6.7962770211785326</v>
      </c>
    </row>
    <row r="186" spans="1:44" ht="11.25" customHeight="1" x14ac:dyDescent="0.2">
      <c r="A186" s="526" t="s">
        <v>1084</v>
      </c>
      <c r="B186" s="504" t="s">
        <v>1085</v>
      </c>
      <c r="C186" s="521">
        <v>2.64</v>
      </c>
      <c r="D186" s="522">
        <v>2.4</v>
      </c>
      <c r="E186" s="522">
        <v>2</v>
      </c>
      <c r="F186" s="522">
        <v>1.88</v>
      </c>
      <c r="G186" s="522">
        <v>1.8</v>
      </c>
      <c r="H186" s="523"/>
      <c r="I186" s="522">
        <v>1.792</v>
      </c>
      <c r="J186" s="520">
        <v>1.1200000000000001</v>
      </c>
      <c r="K186" s="523"/>
      <c r="L186" s="529">
        <v>0.92</v>
      </c>
      <c r="M186" s="524">
        <v>0.92</v>
      </c>
      <c r="N186" s="531">
        <v>0.92</v>
      </c>
      <c r="O186" s="531">
        <v>0.68799999999999994</v>
      </c>
      <c r="P186" s="531">
        <v>0.504</v>
      </c>
      <c r="Q186" s="531">
        <v>0.36799999999999999</v>
      </c>
      <c r="R186" s="531">
        <v>0.20799999999999999</v>
      </c>
      <c r="S186" s="531">
        <v>0.112</v>
      </c>
      <c r="T186" s="524">
        <v>0</v>
      </c>
      <c r="U186" s="524">
        <v>0</v>
      </c>
      <c r="V186" s="524">
        <v>0</v>
      </c>
      <c r="W186" s="524">
        <v>0</v>
      </c>
      <c r="X186" s="525">
        <f t="shared" si="42"/>
        <v>18.271999999999998</v>
      </c>
      <c r="Y186" s="706">
        <f t="shared" si="43"/>
        <v>10.000000000000009</v>
      </c>
      <c r="Z186" s="706">
        <f t="shared" si="44"/>
        <v>19.999999999999996</v>
      </c>
      <c r="AA186" s="706">
        <f t="shared" si="45"/>
        <v>6.3829787234042534</v>
      </c>
      <c r="AB186" s="706">
        <f t="shared" si="46"/>
        <v>4.4444444444444287</v>
      </c>
      <c r="AC186" s="706">
        <f t="shared" si="47"/>
        <v>0.44642857142858094</v>
      </c>
      <c r="AD186" s="706">
        <f t="shared" si="48"/>
        <v>59.999999999999986</v>
      </c>
      <c r="AE186" s="706">
        <f t="shared" si="49"/>
        <v>21.739130434782616</v>
      </c>
      <c r="AF186" s="706">
        <f t="shared" si="50"/>
        <v>0</v>
      </c>
      <c r="AG186" s="706">
        <f t="shared" si="51"/>
        <v>0</v>
      </c>
      <c r="AH186" s="706">
        <f t="shared" si="52"/>
        <v>33.720930232558153</v>
      </c>
      <c r="AI186" s="706">
        <f t="shared" si="53"/>
        <v>36.507936507936492</v>
      </c>
      <c r="AJ186" s="706">
        <f t="shared" si="54"/>
        <v>36.956521739130444</v>
      </c>
      <c r="AK186" s="706">
        <f t="shared" si="55"/>
        <v>76.923076923076934</v>
      </c>
      <c r="AL186" s="706">
        <f t="shared" si="56"/>
        <v>85.714285714285694</v>
      </c>
      <c r="AM186" s="706" t="str">
        <f t="shared" si="57"/>
        <v>n/a</v>
      </c>
      <c r="AN186" s="706" t="str">
        <f t="shared" si="58"/>
        <v>n/a</v>
      </c>
      <c r="AO186" s="706" t="str">
        <f t="shared" si="59"/>
        <v>n/a</v>
      </c>
      <c r="AP186" s="706" t="str">
        <f t="shared" si="60"/>
        <v>n/a</v>
      </c>
      <c r="AQ186" s="707">
        <f t="shared" si="61"/>
        <v>28.059695235074823</v>
      </c>
      <c r="AR186" s="708">
        <f t="shared" si="62"/>
        <v>28.703051623389268</v>
      </c>
    </row>
    <row r="187" spans="1:44" ht="11.25" customHeight="1" x14ac:dyDescent="0.2">
      <c r="A187" s="527" t="s">
        <v>518</v>
      </c>
      <c r="B187" s="504" t="s">
        <v>519</v>
      </c>
      <c r="C187" s="521">
        <v>1.33</v>
      </c>
      <c r="D187" s="522">
        <v>1.24</v>
      </c>
      <c r="E187" s="522">
        <v>1.1599999999999999</v>
      </c>
      <c r="F187" s="522">
        <v>1.08</v>
      </c>
      <c r="G187" s="522">
        <v>1.02</v>
      </c>
      <c r="H187" s="523"/>
      <c r="I187" s="522">
        <v>0.96</v>
      </c>
      <c r="J187" s="693">
        <v>0.84</v>
      </c>
      <c r="K187" s="523"/>
      <c r="L187" s="530">
        <v>0.66</v>
      </c>
      <c r="M187" s="531">
        <v>0.5</v>
      </c>
      <c r="N187" s="531">
        <v>0.36</v>
      </c>
      <c r="O187" s="531">
        <v>0.2</v>
      </c>
      <c r="P187" s="524">
        <v>0</v>
      </c>
      <c r="Q187" s="524">
        <v>0</v>
      </c>
      <c r="R187" s="524">
        <v>0</v>
      </c>
      <c r="S187" s="524">
        <v>0</v>
      </c>
      <c r="T187" s="524">
        <v>1.0900000000000001</v>
      </c>
      <c r="U187" s="524">
        <v>1.46</v>
      </c>
      <c r="V187" s="524">
        <v>1.46</v>
      </c>
      <c r="W187" s="524">
        <v>1.39</v>
      </c>
      <c r="X187" s="525">
        <f t="shared" si="42"/>
        <v>14.75</v>
      </c>
      <c r="Y187" s="706">
        <f t="shared" si="43"/>
        <v>7.258064516129048</v>
      </c>
      <c r="Z187" s="706">
        <f t="shared" si="44"/>
        <v>6.8965517241379448</v>
      </c>
      <c r="AA187" s="706">
        <f t="shared" si="45"/>
        <v>7.4074074074073959</v>
      </c>
      <c r="AB187" s="706">
        <f t="shared" si="46"/>
        <v>5.8823529411764719</v>
      </c>
      <c r="AC187" s="706">
        <f t="shared" si="47"/>
        <v>6.25</v>
      </c>
      <c r="AD187" s="706">
        <f t="shared" si="48"/>
        <v>14.285714285714279</v>
      </c>
      <c r="AE187" s="706">
        <f t="shared" si="49"/>
        <v>27.27272727272727</v>
      </c>
      <c r="AF187" s="706">
        <f t="shared" si="50"/>
        <v>32.000000000000007</v>
      </c>
      <c r="AG187" s="706">
        <f t="shared" si="51"/>
        <v>38.888888888888886</v>
      </c>
      <c r="AH187" s="706">
        <f t="shared" si="52"/>
        <v>79.999999999999986</v>
      </c>
      <c r="AI187" s="706" t="str">
        <f t="shared" si="53"/>
        <v>n/a</v>
      </c>
      <c r="AJ187" s="706" t="str">
        <f t="shared" si="54"/>
        <v>n/a</v>
      </c>
      <c r="AK187" s="706" t="str">
        <f t="shared" si="55"/>
        <v>n/a</v>
      </c>
      <c r="AL187" s="706" t="str">
        <f t="shared" si="56"/>
        <v>n/a</v>
      </c>
      <c r="AM187" s="706">
        <f t="shared" si="57"/>
        <v>-100</v>
      </c>
      <c r="AN187" s="706">
        <f t="shared" si="58"/>
        <v>-25.342465753424648</v>
      </c>
      <c r="AO187" s="706">
        <f t="shared" si="59"/>
        <v>0</v>
      </c>
      <c r="AP187" s="706">
        <f t="shared" si="60"/>
        <v>5.0359712230215958</v>
      </c>
      <c r="AQ187" s="707">
        <f t="shared" si="61"/>
        <v>7.5596580361270167</v>
      </c>
      <c r="AR187" s="708">
        <f t="shared" si="62"/>
        <v>39.204129210781957</v>
      </c>
    </row>
    <row r="188" spans="1:44" ht="11.25" customHeight="1" x14ac:dyDescent="0.2">
      <c r="A188" s="527" t="s">
        <v>1086</v>
      </c>
      <c r="B188" s="504" t="s">
        <v>1087</v>
      </c>
      <c r="C188" s="521">
        <v>0.35000000000000003</v>
      </c>
      <c r="D188" s="522">
        <v>0.31</v>
      </c>
      <c r="E188" s="522">
        <v>0.27</v>
      </c>
      <c r="F188" s="522">
        <v>0.24</v>
      </c>
      <c r="G188" s="522">
        <v>0.11</v>
      </c>
      <c r="H188" s="523"/>
      <c r="I188" s="522">
        <v>0.06</v>
      </c>
      <c r="J188" s="693">
        <v>0</v>
      </c>
      <c r="K188" s="523"/>
      <c r="L188" s="529">
        <v>0</v>
      </c>
      <c r="M188" s="524">
        <v>0</v>
      </c>
      <c r="N188" s="524">
        <v>0</v>
      </c>
      <c r="O188" s="524">
        <v>0</v>
      </c>
      <c r="P188" s="524">
        <v>0</v>
      </c>
      <c r="Q188" s="524">
        <v>0</v>
      </c>
      <c r="R188" s="524">
        <v>0</v>
      </c>
      <c r="S188" s="524">
        <v>0</v>
      </c>
      <c r="T188" s="524">
        <v>0</v>
      </c>
      <c r="U188" s="524">
        <v>0</v>
      </c>
      <c r="V188" s="524">
        <v>0</v>
      </c>
      <c r="W188" s="524">
        <v>0</v>
      </c>
      <c r="X188" s="525">
        <f t="shared" si="42"/>
        <v>1.34</v>
      </c>
      <c r="Y188" s="706">
        <f t="shared" si="43"/>
        <v>12.903225806451623</v>
      </c>
      <c r="Z188" s="706">
        <f t="shared" si="44"/>
        <v>14.814814814814813</v>
      </c>
      <c r="AA188" s="706">
        <f t="shared" si="45"/>
        <v>12.500000000000021</v>
      </c>
      <c r="AB188" s="706">
        <f t="shared" si="46"/>
        <v>118.18181818181816</v>
      </c>
      <c r="AC188" s="706">
        <f t="shared" si="47"/>
        <v>83.333333333333343</v>
      </c>
      <c r="AD188" s="706" t="str">
        <f t="shared" si="48"/>
        <v>n/a</v>
      </c>
      <c r="AE188" s="706" t="str">
        <f t="shared" si="49"/>
        <v>n/a</v>
      </c>
      <c r="AF188" s="706" t="str">
        <f t="shared" si="50"/>
        <v>n/a</v>
      </c>
      <c r="AG188" s="706" t="str">
        <f t="shared" si="51"/>
        <v>n/a</v>
      </c>
      <c r="AH188" s="706" t="str">
        <f t="shared" si="52"/>
        <v>n/a</v>
      </c>
      <c r="AI188" s="706" t="str">
        <f t="shared" si="53"/>
        <v>n/a</v>
      </c>
      <c r="AJ188" s="706" t="str">
        <f t="shared" si="54"/>
        <v>n/a</v>
      </c>
      <c r="AK188" s="706" t="str">
        <f t="shared" si="55"/>
        <v>n/a</v>
      </c>
      <c r="AL188" s="706" t="str">
        <f t="shared" si="56"/>
        <v>n/a</v>
      </c>
      <c r="AM188" s="706" t="str">
        <f t="shared" si="57"/>
        <v>n/a</v>
      </c>
      <c r="AN188" s="706" t="str">
        <f t="shared" si="58"/>
        <v>n/a</v>
      </c>
      <c r="AO188" s="706" t="str">
        <f t="shared" si="59"/>
        <v>n/a</v>
      </c>
      <c r="AP188" s="706" t="str">
        <f t="shared" si="60"/>
        <v>n/a</v>
      </c>
      <c r="AQ188" s="707">
        <f t="shared" si="61"/>
        <v>48.346638427283594</v>
      </c>
      <c r="AR188" s="708">
        <f t="shared" si="62"/>
        <v>49.413108916870009</v>
      </c>
    </row>
    <row r="189" spans="1:44" ht="11.25" customHeight="1" x14ac:dyDescent="0.2">
      <c r="A189" s="532" t="s">
        <v>189</v>
      </c>
      <c r="B189" s="502" t="s">
        <v>190</v>
      </c>
      <c r="C189" s="521">
        <v>1.46</v>
      </c>
      <c r="D189" s="510">
        <v>1.4</v>
      </c>
      <c r="E189" s="510">
        <v>1.32</v>
      </c>
      <c r="F189" s="510">
        <v>1.22</v>
      </c>
      <c r="G189" s="510">
        <v>1.1200000000000001</v>
      </c>
      <c r="H189" s="511"/>
      <c r="I189" s="510">
        <v>1.02</v>
      </c>
      <c r="J189" s="508">
        <v>0.94</v>
      </c>
      <c r="K189" s="511"/>
      <c r="L189" s="514">
        <v>0.88</v>
      </c>
      <c r="M189" s="516">
        <v>0.82</v>
      </c>
      <c r="N189" s="516">
        <v>0.76</v>
      </c>
      <c r="O189" s="516">
        <v>0.68</v>
      </c>
      <c r="P189" s="516">
        <v>0.62</v>
      </c>
      <c r="Q189" s="516">
        <v>0.56000000000000005</v>
      </c>
      <c r="R189" s="516">
        <v>0.5</v>
      </c>
      <c r="S189" s="516">
        <v>0.44</v>
      </c>
      <c r="T189" s="516">
        <v>0.4</v>
      </c>
      <c r="U189" s="516">
        <v>0.36</v>
      </c>
      <c r="V189" s="516">
        <v>0.34</v>
      </c>
      <c r="W189" s="516">
        <v>0.32</v>
      </c>
      <c r="X189" s="525">
        <f t="shared" si="42"/>
        <v>15.159999999999998</v>
      </c>
      <c r="Y189" s="706">
        <f t="shared" si="43"/>
        <v>4.2857142857142927</v>
      </c>
      <c r="Z189" s="706">
        <f t="shared" si="44"/>
        <v>6.0606060606060552</v>
      </c>
      <c r="AA189" s="706">
        <f t="shared" si="45"/>
        <v>8.196721311475418</v>
      </c>
      <c r="AB189" s="706">
        <f t="shared" si="46"/>
        <v>8.9285714285714199</v>
      </c>
      <c r="AC189" s="706">
        <f t="shared" si="47"/>
        <v>9.8039215686274606</v>
      </c>
      <c r="AD189" s="706">
        <f t="shared" si="48"/>
        <v>8.5106382978723527</v>
      </c>
      <c r="AE189" s="706">
        <f t="shared" si="49"/>
        <v>6.8181818181818121</v>
      </c>
      <c r="AF189" s="706">
        <f t="shared" si="50"/>
        <v>7.3170731707317138</v>
      </c>
      <c r="AG189" s="706">
        <f t="shared" si="51"/>
        <v>7.8947368421052655</v>
      </c>
      <c r="AH189" s="706">
        <f t="shared" si="52"/>
        <v>11.764705882352944</v>
      </c>
      <c r="AI189" s="706">
        <f t="shared" si="53"/>
        <v>9.6774193548387224</v>
      </c>
      <c r="AJ189" s="706">
        <f t="shared" si="54"/>
        <v>10.714285714285698</v>
      </c>
      <c r="AK189" s="706">
        <f t="shared" si="55"/>
        <v>12.000000000000011</v>
      </c>
      <c r="AL189" s="706">
        <f t="shared" si="56"/>
        <v>13.636363636363647</v>
      </c>
      <c r="AM189" s="706">
        <f t="shared" si="57"/>
        <v>9.9999999999999858</v>
      </c>
      <c r="AN189" s="706">
        <f t="shared" si="58"/>
        <v>11.111111111111116</v>
      </c>
      <c r="AO189" s="706">
        <f t="shared" si="59"/>
        <v>5.8823529411764497</v>
      </c>
      <c r="AP189" s="706">
        <f t="shared" si="60"/>
        <v>6.25</v>
      </c>
      <c r="AQ189" s="707">
        <f t="shared" si="61"/>
        <v>8.8251335235563513</v>
      </c>
      <c r="AR189" s="708">
        <f t="shared" si="62"/>
        <v>2.4845472185902953</v>
      </c>
    </row>
    <row r="190" spans="1:44" ht="11.25" customHeight="1" x14ac:dyDescent="0.2">
      <c r="A190" s="527" t="s">
        <v>1090</v>
      </c>
      <c r="B190" s="504" t="s">
        <v>1091</v>
      </c>
      <c r="C190" s="521">
        <v>0.5207142857142858</v>
      </c>
      <c r="D190" s="522">
        <v>0.4834467120181406</v>
      </c>
      <c r="E190" s="522">
        <v>0.4625850340136054</v>
      </c>
      <c r="F190" s="522">
        <v>0.42321995464852608</v>
      </c>
      <c r="G190" s="522">
        <v>0.37841269841269837</v>
      </c>
      <c r="H190" s="523"/>
      <c r="I190" s="522">
        <v>0.31328798185941048</v>
      </c>
      <c r="J190" s="520">
        <v>0.27410430839002264</v>
      </c>
      <c r="K190" s="523"/>
      <c r="L190" s="529">
        <v>0.19582766439909297</v>
      </c>
      <c r="M190" s="524">
        <v>0.203718820861678</v>
      </c>
      <c r="N190" s="524">
        <v>0.3970975056689342</v>
      </c>
      <c r="O190" s="531">
        <v>0.39718820861678006</v>
      </c>
      <c r="P190" s="531">
        <v>0.34693877551020402</v>
      </c>
      <c r="Q190" s="531">
        <v>0.31764172335600904</v>
      </c>
      <c r="R190" s="531">
        <v>0.29931972789115646</v>
      </c>
      <c r="S190" s="531">
        <v>0.27410430839002264</v>
      </c>
      <c r="T190" s="531">
        <v>0.26104308390022674</v>
      </c>
      <c r="U190" s="531">
        <v>0.24870748299319725</v>
      </c>
      <c r="V190" s="531">
        <v>0.22730158730158725</v>
      </c>
      <c r="W190" s="531">
        <v>0.20226757369614509</v>
      </c>
      <c r="X190" s="525">
        <f t="shared" si="42"/>
        <v>6.2269274376417236</v>
      </c>
      <c r="Y190" s="706">
        <f t="shared" si="43"/>
        <v>7.7087242026266489</v>
      </c>
      <c r="Z190" s="706">
        <f t="shared" si="44"/>
        <v>4.5098039215686336</v>
      </c>
      <c r="AA190" s="706">
        <f t="shared" si="45"/>
        <v>9.3013287612516038</v>
      </c>
      <c r="AB190" s="706">
        <f t="shared" si="46"/>
        <v>11.840843720038375</v>
      </c>
      <c r="AC190" s="706">
        <f t="shared" si="47"/>
        <v>20.787492762015013</v>
      </c>
      <c r="AD190" s="706">
        <f t="shared" si="48"/>
        <v>14.295168762409038</v>
      </c>
      <c r="AE190" s="706">
        <f t="shared" si="49"/>
        <v>39.972209356183399</v>
      </c>
      <c r="AF190" s="706">
        <f t="shared" si="50"/>
        <v>-3.87355298308103</v>
      </c>
      <c r="AG190" s="706">
        <f t="shared" si="51"/>
        <v>-48.698035632708994</v>
      </c>
      <c r="AH190" s="706">
        <f t="shared" si="52"/>
        <v>-2.2836263987224825E-2</v>
      </c>
      <c r="AI190" s="706">
        <f t="shared" si="53"/>
        <v>14.483660130718977</v>
      </c>
      <c r="AJ190" s="706">
        <f t="shared" si="54"/>
        <v>9.2233009708737832</v>
      </c>
      <c r="AK190" s="706">
        <f t="shared" si="55"/>
        <v>6.1212121212121051</v>
      </c>
      <c r="AL190" s="706">
        <f t="shared" si="56"/>
        <v>9.1992058239576568</v>
      </c>
      <c r="AM190" s="706">
        <f t="shared" si="57"/>
        <v>5.0034746351633075</v>
      </c>
      <c r="AN190" s="706">
        <f t="shared" si="58"/>
        <v>4.9598832968636097</v>
      </c>
      <c r="AO190" s="706">
        <f t="shared" si="59"/>
        <v>9.4173982442139028</v>
      </c>
      <c r="AP190" s="706">
        <f t="shared" si="60"/>
        <v>12.376681614349771</v>
      </c>
      <c r="AQ190" s="707">
        <f t="shared" si="61"/>
        <v>7.0336646357593651</v>
      </c>
      <c r="AR190" s="708">
        <f t="shared" si="62"/>
        <v>16.707126269994365</v>
      </c>
    </row>
    <row r="191" spans="1:44" ht="11.25" customHeight="1" x14ac:dyDescent="0.2">
      <c r="A191" s="507" t="s">
        <v>1092</v>
      </c>
      <c r="B191" s="504" t="s">
        <v>1093</v>
      </c>
      <c r="C191" s="521">
        <v>1.7999999999999998</v>
      </c>
      <c r="D191" s="522">
        <v>1.51</v>
      </c>
      <c r="E191" s="522">
        <v>1.46</v>
      </c>
      <c r="F191" s="522">
        <v>1.17</v>
      </c>
      <c r="G191" s="522">
        <v>0.76</v>
      </c>
      <c r="H191" s="523"/>
      <c r="I191" s="522">
        <v>0.21</v>
      </c>
      <c r="J191" s="693">
        <v>0</v>
      </c>
      <c r="K191" s="523"/>
      <c r="L191" s="529">
        <v>0</v>
      </c>
      <c r="M191" s="524">
        <v>0</v>
      </c>
      <c r="N191" s="524">
        <v>0</v>
      </c>
      <c r="O191" s="524">
        <v>0</v>
      </c>
      <c r="P191" s="524">
        <v>0</v>
      </c>
      <c r="Q191" s="524">
        <v>0</v>
      </c>
      <c r="R191" s="524">
        <v>0</v>
      </c>
      <c r="S191" s="524">
        <v>0</v>
      </c>
      <c r="T191" s="524">
        <v>0</v>
      </c>
      <c r="U191" s="524">
        <v>0</v>
      </c>
      <c r="V191" s="524">
        <v>0</v>
      </c>
      <c r="W191" s="524">
        <v>0</v>
      </c>
      <c r="X191" s="525">
        <f t="shared" si="42"/>
        <v>6.9099999999999993</v>
      </c>
      <c r="Y191" s="706">
        <f t="shared" si="43"/>
        <v>19.20529801324502</v>
      </c>
      <c r="Z191" s="706">
        <f t="shared" si="44"/>
        <v>3.424657534246589</v>
      </c>
      <c r="AA191" s="706">
        <f t="shared" si="45"/>
        <v>24.786324786324787</v>
      </c>
      <c r="AB191" s="706">
        <f t="shared" si="46"/>
        <v>53.947368421052609</v>
      </c>
      <c r="AC191" s="706">
        <f t="shared" si="47"/>
        <v>261.90476190476193</v>
      </c>
      <c r="AD191" s="706" t="str">
        <f t="shared" si="48"/>
        <v>n/a</v>
      </c>
      <c r="AE191" s="706" t="str">
        <f t="shared" si="49"/>
        <v>n/a</v>
      </c>
      <c r="AF191" s="706" t="str">
        <f t="shared" si="50"/>
        <v>n/a</v>
      </c>
      <c r="AG191" s="706" t="str">
        <f t="shared" si="51"/>
        <v>n/a</v>
      </c>
      <c r="AH191" s="706" t="str">
        <f t="shared" si="52"/>
        <v>n/a</v>
      </c>
      <c r="AI191" s="706" t="str">
        <f t="shared" si="53"/>
        <v>n/a</v>
      </c>
      <c r="AJ191" s="706" t="str">
        <f t="shared" si="54"/>
        <v>n/a</v>
      </c>
      <c r="AK191" s="706" t="str">
        <f t="shared" si="55"/>
        <v>n/a</v>
      </c>
      <c r="AL191" s="706" t="str">
        <f t="shared" si="56"/>
        <v>n/a</v>
      </c>
      <c r="AM191" s="706" t="str">
        <f t="shared" si="57"/>
        <v>n/a</v>
      </c>
      <c r="AN191" s="706" t="str">
        <f t="shared" si="58"/>
        <v>n/a</v>
      </c>
      <c r="AO191" s="706" t="str">
        <f t="shared" si="59"/>
        <v>n/a</v>
      </c>
      <c r="AP191" s="706" t="str">
        <f t="shared" si="60"/>
        <v>n/a</v>
      </c>
      <c r="AQ191" s="707">
        <f t="shared" si="61"/>
        <v>72.653682131926189</v>
      </c>
      <c r="AR191" s="708">
        <f t="shared" si="62"/>
        <v>107.36220107506362</v>
      </c>
    </row>
    <row r="192" spans="1:44" ht="11.25" customHeight="1" x14ac:dyDescent="0.2">
      <c r="A192" s="526" t="s">
        <v>1094</v>
      </c>
      <c r="B192" s="504" t="s">
        <v>1095</v>
      </c>
      <c r="C192" s="521">
        <v>1.1200000000000001</v>
      </c>
      <c r="D192" s="522">
        <v>1.04</v>
      </c>
      <c r="E192" s="522">
        <v>1</v>
      </c>
      <c r="F192" s="522">
        <v>0.86</v>
      </c>
      <c r="G192" s="522">
        <v>0.8</v>
      </c>
      <c r="H192" s="523"/>
      <c r="I192" s="522">
        <v>0.72</v>
      </c>
      <c r="J192" s="520">
        <v>0.6</v>
      </c>
      <c r="K192" s="523"/>
      <c r="L192" s="530">
        <v>0.4</v>
      </c>
      <c r="M192" s="524">
        <v>0.2</v>
      </c>
      <c r="N192" s="524">
        <v>0.76</v>
      </c>
      <c r="O192" s="531">
        <v>0.8</v>
      </c>
      <c r="P192" s="531">
        <v>0.48</v>
      </c>
      <c r="Q192" s="531">
        <v>0.44</v>
      </c>
      <c r="R192" s="531">
        <v>0.2</v>
      </c>
      <c r="S192" s="524">
        <v>0</v>
      </c>
      <c r="T192" s="524">
        <v>0</v>
      </c>
      <c r="U192" s="524">
        <v>0</v>
      </c>
      <c r="V192" s="524">
        <v>0</v>
      </c>
      <c r="W192" s="524">
        <v>0</v>
      </c>
      <c r="X192" s="525">
        <f t="shared" si="42"/>
        <v>9.42</v>
      </c>
      <c r="Y192" s="706">
        <f t="shared" si="43"/>
        <v>7.6923076923077094</v>
      </c>
      <c r="Z192" s="706">
        <f t="shared" si="44"/>
        <v>4.0000000000000036</v>
      </c>
      <c r="AA192" s="706">
        <f t="shared" si="45"/>
        <v>16.279069767441868</v>
      </c>
      <c r="AB192" s="706">
        <f t="shared" si="46"/>
        <v>7.4999999999999956</v>
      </c>
      <c r="AC192" s="706">
        <f t="shared" si="47"/>
        <v>11.111111111111116</v>
      </c>
      <c r="AD192" s="706">
        <f t="shared" si="48"/>
        <v>19.999999999999996</v>
      </c>
      <c r="AE192" s="706">
        <f t="shared" si="49"/>
        <v>49.999999999999979</v>
      </c>
      <c r="AF192" s="706">
        <f t="shared" si="50"/>
        <v>100</v>
      </c>
      <c r="AG192" s="706">
        <f t="shared" si="51"/>
        <v>-73.684210526315795</v>
      </c>
      <c r="AH192" s="706">
        <f t="shared" si="52"/>
        <v>-5.0000000000000044</v>
      </c>
      <c r="AI192" s="706">
        <f t="shared" si="53"/>
        <v>66.666666666666671</v>
      </c>
      <c r="AJ192" s="706">
        <f t="shared" si="54"/>
        <v>9.0909090909090828</v>
      </c>
      <c r="AK192" s="706">
        <f t="shared" si="55"/>
        <v>119.99999999999997</v>
      </c>
      <c r="AL192" s="706" t="str">
        <f t="shared" si="56"/>
        <v>n/a</v>
      </c>
      <c r="AM192" s="706" t="str">
        <f t="shared" si="57"/>
        <v>n/a</v>
      </c>
      <c r="AN192" s="706" t="str">
        <f t="shared" si="58"/>
        <v>n/a</v>
      </c>
      <c r="AO192" s="706" t="str">
        <f t="shared" si="59"/>
        <v>n/a</v>
      </c>
      <c r="AP192" s="706" t="str">
        <f t="shared" si="60"/>
        <v>n/a</v>
      </c>
      <c r="AQ192" s="707">
        <f t="shared" si="61"/>
        <v>25.665834907855434</v>
      </c>
      <c r="AR192" s="708">
        <f t="shared" si="62"/>
        <v>49.360732026206058</v>
      </c>
    </row>
    <row r="193" spans="1:44" ht="11.25" customHeight="1" x14ac:dyDescent="0.2">
      <c r="A193" s="532" t="s">
        <v>192</v>
      </c>
      <c r="B193" s="502" t="s">
        <v>193</v>
      </c>
      <c r="C193" s="550">
        <v>1.5900000000000003</v>
      </c>
      <c r="D193" s="522">
        <v>1.55</v>
      </c>
      <c r="E193" s="522">
        <v>1.5</v>
      </c>
      <c r="F193" s="522">
        <v>1.42</v>
      </c>
      <c r="G193" s="522">
        <v>1.33</v>
      </c>
      <c r="H193" s="523"/>
      <c r="I193" s="522">
        <v>1.22</v>
      </c>
      <c r="J193" s="520">
        <v>1.135</v>
      </c>
      <c r="K193" s="523"/>
      <c r="L193" s="530">
        <v>1.0149999999999999</v>
      </c>
      <c r="M193" s="531">
        <v>0.86</v>
      </c>
      <c r="N193" s="531">
        <v>0.78</v>
      </c>
      <c r="O193" s="531">
        <v>0.7</v>
      </c>
      <c r="P193" s="531">
        <v>0.625</v>
      </c>
      <c r="Q193" s="531">
        <v>0.55500000000000005</v>
      </c>
      <c r="R193" s="524">
        <v>0.48</v>
      </c>
      <c r="S193" s="531">
        <v>0.45</v>
      </c>
      <c r="T193" s="524">
        <v>0.36</v>
      </c>
      <c r="U193" s="531">
        <v>0.33750000000000002</v>
      </c>
      <c r="V193" s="531">
        <v>0.315</v>
      </c>
      <c r="W193" s="531">
        <v>0.29499999999999998</v>
      </c>
      <c r="X193" s="525">
        <f t="shared" si="42"/>
        <v>16.517500000000002</v>
      </c>
      <c r="Y193" s="706">
        <f t="shared" si="43"/>
        <v>2.5806451612903292</v>
      </c>
      <c r="Z193" s="706">
        <f t="shared" si="44"/>
        <v>3.3333333333333437</v>
      </c>
      <c r="AA193" s="706">
        <f t="shared" si="45"/>
        <v>5.6338028169014231</v>
      </c>
      <c r="AB193" s="706">
        <f t="shared" si="46"/>
        <v>6.7669172932330657</v>
      </c>
      <c r="AC193" s="706">
        <f t="shared" si="47"/>
        <v>9.0163934426229488</v>
      </c>
      <c r="AD193" s="706">
        <f t="shared" si="48"/>
        <v>7.4889867841409608</v>
      </c>
      <c r="AE193" s="706">
        <f t="shared" si="49"/>
        <v>11.822660098522174</v>
      </c>
      <c r="AF193" s="706">
        <f t="shared" si="50"/>
        <v>18.023255813953476</v>
      </c>
      <c r="AG193" s="706">
        <f t="shared" si="51"/>
        <v>10.256410256410241</v>
      </c>
      <c r="AH193" s="706">
        <f t="shared" si="52"/>
        <v>11.428571428571432</v>
      </c>
      <c r="AI193" s="706">
        <f t="shared" si="53"/>
        <v>11.999999999999989</v>
      </c>
      <c r="AJ193" s="706">
        <f t="shared" si="54"/>
        <v>12.612612612612594</v>
      </c>
      <c r="AK193" s="706">
        <f t="shared" si="55"/>
        <v>15.625000000000021</v>
      </c>
      <c r="AL193" s="706">
        <f t="shared" si="56"/>
        <v>6.6666666666666652</v>
      </c>
      <c r="AM193" s="706">
        <f t="shared" si="57"/>
        <v>25</v>
      </c>
      <c r="AN193" s="706">
        <f t="shared" si="58"/>
        <v>6.6666666666666652</v>
      </c>
      <c r="AO193" s="706">
        <f t="shared" si="59"/>
        <v>7.1428571428571397</v>
      </c>
      <c r="AP193" s="706">
        <f t="shared" si="60"/>
        <v>6.7796610169491567</v>
      </c>
      <c r="AQ193" s="707">
        <f t="shared" si="61"/>
        <v>9.9358022519295339</v>
      </c>
      <c r="AR193" s="708">
        <f t="shared" si="62"/>
        <v>5.4998929604921827</v>
      </c>
    </row>
    <row r="194" spans="1:44" ht="11.25" customHeight="1" x14ac:dyDescent="0.2">
      <c r="A194" s="694" t="s">
        <v>1096</v>
      </c>
      <c r="B194" s="535" t="s">
        <v>1097</v>
      </c>
      <c r="C194" s="521">
        <v>0.88</v>
      </c>
      <c r="D194" s="541">
        <v>0.77</v>
      </c>
      <c r="E194" s="541">
        <v>0.7</v>
      </c>
      <c r="F194" s="541">
        <v>0.54</v>
      </c>
      <c r="G194" s="541">
        <v>0.41</v>
      </c>
      <c r="H194" s="542"/>
      <c r="I194" s="541">
        <v>0.34</v>
      </c>
      <c r="J194" s="537">
        <v>0.22</v>
      </c>
      <c r="K194" s="542"/>
      <c r="L194" s="561">
        <v>0.04</v>
      </c>
      <c r="M194" s="545">
        <v>7.0000000000000007E-2</v>
      </c>
      <c r="N194" s="545">
        <v>0.57999999999999996</v>
      </c>
      <c r="O194" s="544">
        <v>0.66</v>
      </c>
      <c r="P194" s="544">
        <v>0.56999999999999995</v>
      </c>
      <c r="Q194" s="544">
        <v>0.39</v>
      </c>
      <c r="R194" s="544">
        <v>0.25762000000000002</v>
      </c>
      <c r="S194" s="544">
        <v>0.14286000000000001</v>
      </c>
      <c r="T194" s="545">
        <v>0</v>
      </c>
      <c r="U194" s="545">
        <v>0</v>
      </c>
      <c r="V194" s="545">
        <v>0</v>
      </c>
      <c r="W194" s="545">
        <v>0</v>
      </c>
      <c r="X194" s="525">
        <f t="shared" si="42"/>
        <v>6.5704799999999999</v>
      </c>
      <c r="Y194" s="706">
        <f t="shared" si="43"/>
        <v>14.285714285714279</v>
      </c>
      <c r="Z194" s="706">
        <f t="shared" si="44"/>
        <v>10.000000000000009</v>
      </c>
      <c r="AA194" s="706">
        <f t="shared" si="45"/>
        <v>29.629629629629605</v>
      </c>
      <c r="AB194" s="706">
        <f t="shared" si="46"/>
        <v>31.707317073170739</v>
      </c>
      <c r="AC194" s="706">
        <f t="shared" si="47"/>
        <v>20.588235294117641</v>
      </c>
      <c r="AD194" s="706">
        <f t="shared" si="48"/>
        <v>54.545454545454561</v>
      </c>
      <c r="AE194" s="706">
        <f t="shared" si="49"/>
        <v>450</v>
      </c>
      <c r="AF194" s="706">
        <f t="shared" si="50"/>
        <v>-42.857142857142861</v>
      </c>
      <c r="AG194" s="706">
        <f t="shared" si="51"/>
        <v>-87.931034482758619</v>
      </c>
      <c r="AH194" s="706">
        <f t="shared" si="52"/>
        <v>-12.121212121212132</v>
      </c>
      <c r="AI194" s="706">
        <f t="shared" si="53"/>
        <v>15.789473684210531</v>
      </c>
      <c r="AJ194" s="706">
        <f t="shared" si="54"/>
        <v>46.153846153846146</v>
      </c>
      <c r="AK194" s="706">
        <f t="shared" si="55"/>
        <v>51.385761975001934</v>
      </c>
      <c r="AL194" s="706">
        <f t="shared" si="56"/>
        <v>80.330393392132152</v>
      </c>
      <c r="AM194" s="706" t="str">
        <f t="shared" si="57"/>
        <v>n/a</v>
      </c>
      <c r="AN194" s="706" t="str">
        <f t="shared" si="58"/>
        <v>n/a</v>
      </c>
      <c r="AO194" s="706" t="str">
        <f t="shared" si="59"/>
        <v>n/a</v>
      </c>
      <c r="AP194" s="706" t="str">
        <f t="shared" si="60"/>
        <v>n/a</v>
      </c>
      <c r="AQ194" s="707">
        <f t="shared" si="61"/>
        <v>47.250459755154573</v>
      </c>
      <c r="AR194" s="708">
        <f t="shared" si="62"/>
        <v>123.41874569572069</v>
      </c>
    </row>
    <row r="195" spans="1:44" ht="11.25" customHeight="1" x14ac:dyDescent="0.2">
      <c r="A195" s="527" t="s">
        <v>521</v>
      </c>
      <c r="B195" s="504" t="s">
        <v>522</v>
      </c>
      <c r="C195" s="521">
        <v>0.73</v>
      </c>
      <c r="D195" s="522">
        <v>0.69</v>
      </c>
      <c r="E195" s="522">
        <v>0.62</v>
      </c>
      <c r="F195" s="522">
        <v>0.56999999999999995</v>
      </c>
      <c r="G195" s="522">
        <v>0.45500000000000002</v>
      </c>
      <c r="H195" s="523"/>
      <c r="I195" s="528">
        <v>0.44</v>
      </c>
      <c r="J195" s="520">
        <v>0.43</v>
      </c>
      <c r="K195" s="523"/>
      <c r="L195" s="530">
        <v>0.37</v>
      </c>
      <c r="M195" s="531">
        <v>0.33</v>
      </c>
      <c r="N195" s="524">
        <v>0.32</v>
      </c>
      <c r="O195" s="531">
        <v>0.28999999999999998</v>
      </c>
      <c r="P195" s="531">
        <v>7.0000000000000007E-2</v>
      </c>
      <c r="Q195" s="524">
        <v>0</v>
      </c>
      <c r="R195" s="524">
        <v>0</v>
      </c>
      <c r="S195" s="524">
        <v>0</v>
      </c>
      <c r="T195" s="524">
        <v>0</v>
      </c>
      <c r="U195" s="524">
        <v>0</v>
      </c>
      <c r="V195" s="524">
        <v>0</v>
      </c>
      <c r="W195" s="524">
        <v>0</v>
      </c>
      <c r="X195" s="525">
        <f t="shared" si="42"/>
        <v>5.3150000000000004</v>
      </c>
      <c r="Y195" s="706">
        <f t="shared" si="43"/>
        <v>5.7971014492753659</v>
      </c>
      <c r="Z195" s="706">
        <f t="shared" si="44"/>
        <v>11.290322580645151</v>
      </c>
      <c r="AA195" s="706">
        <f t="shared" si="45"/>
        <v>8.7719298245614077</v>
      </c>
      <c r="AB195" s="706">
        <f t="shared" si="46"/>
        <v>25.274725274725252</v>
      </c>
      <c r="AC195" s="706">
        <f t="shared" si="47"/>
        <v>3.4090909090909172</v>
      </c>
      <c r="AD195" s="706">
        <f t="shared" si="48"/>
        <v>2.3255813953488413</v>
      </c>
      <c r="AE195" s="706">
        <f t="shared" si="49"/>
        <v>16.216216216216207</v>
      </c>
      <c r="AF195" s="706">
        <f t="shared" si="50"/>
        <v>12.12121212121211</v>
      </c>
      <c r="AG195" s="706">
        <f t="shared" si="51"/>
        <v>3.125</v>
      </c>
      <c r="AH195" s="706">
        <f t="shared" si="52"/>
        <v>10.344827586206918</v>
      </c>
      <c r="AI195" s="706">
        <f t="shared" si="53"/>
        <v>314.28571428571422</v>
      </c>
      <c r="AJ195" s="706" t="str">
        <f t="shared" si="54"/>
        <v>n/a</v>
      </c>
      <c r="AK195" s="706" t="str">
        <f t="shared" si="55"/>
        <v>n/a</v>
      </c>
      <c r="AL195" s="706" t="str">
        <f t="shared" si="56"/>
        <v>n/a</v>
      </c>
      <c r="AM195" s="706" t="str">
        <f t="shared" si="57"/>
        <v>n/a</v>
      </c>
      <c r="AN195" s="706" t="str">
        <f t="shared" si="58"/>
        <v>n/a</v>
      </c>
      <c r="AO195" s="706" t="str">
        <f t="shared" si="59"/>
        <v>n/a</v>
      </c>
      <c r="AP195" s="706" t="str">
        <f t="shared" si="60"/>
        <v>n/a</v>
      </c>
      <c r="AQ195" s="707">
        <f t="shared" si="61"/>
        <v>37.541974694817853</v>
      </c>
      <c r="AR195" s="708">
        <f t="shared" si="62"/>
        <v>92.028608988770216</v>
      </c>
    </row>
    <row r="196" spans="1:44" ht="11.25" customHeight="1" x14ac:dyDescent="0.2">
      <c r="A196" s="527" t="s">
        <v>524</v>
      </c>
      <c r="B196" s="504" t="s">
        <v>525</v>
      </c>
      <c r="C196" s="521">
        <v>0.6100000000000001</v>
      </c>
      <c r="D196" s="522">
        <v>0.53749999999999998</v>
      </c>
      <c r="E196" s="522">
        <v>0.48749999999999999</v>
      </c>
      <c r="F196" s="522">
        <v>0.435</v>
      </c>
      <c r="G196" s="522">
        <v>0.37375000000000003</v>
      </c>
      <c r="H196" s="523"/>
      <c r="I196" s="522">
        <v>0.30499999999999999</v>
      </c>
      <c r="J196" s="520">
        <v>0.21625</v>
      </c>
      <c r="K196" s="523"/>
      <c r="L196" s="530">
        <v>0.19</v>
      </c>
      <c r="M196" s="531">
        <v>0.13250000000000001</v>
      </c>
      <c r="N196" s="531">
        <v>9.375E-2</v>
      </c>
      <c r="O196" s="524">
        <v>0</v>
      </c>
      <c r="P196" s="524">
        <v>0</v>
      </c>
      <c r="Q196" s="524">
        <v>0</v>
      </c>
      <c r="R196" s="524">
        <v>0</v>
      </c>
      <c r="S196" s="524">
        <v>0</v>
      </c>
      <c r="T196" s="524">
        <v>0</v>
      </c>
      <c r="U196" s="524">
        <v>0</v>
      </c>
      <c r="V196" s="524">
        <v>0</v>
      </c>
      <c r="W196" s="524">
        <v>3.6649999999999999E-3</v>
      </c>
      <c r="X196" s="525">
        <f t="shared" si="42"/>
        <v>3.3849149999999995</v>
      </c>
      <c r="Y196" s="706">
        <f t="shared" si="43"/>
        <v>13.488372093023271</v>
      </c>
      <c r="Z196" s="706">
        <f t="shared" si="44"/>
        <v>10.256410256410264</v>
      </c>
      <c r="AA196" s="706">
        <f t="shared" si="45"/>
        <v>12.06896551724137</v>
      </c>
      <c r="AB196" s="706">
        <f t="shared" si="46"/>
        <v>16.387959866220726</v>
      </c>
      <c r="AC196" s="706">
        <f t="shared" si="47"/>
        <v>22.540983606557386</v>
      </c>
      <c r="AD196" s="706">
        <f t="shared" si="48"/>
        <v>41.040462427745659</v>
      </c>
      <c r="AE196" s="706">
        <f t="shared" si="49"/>
        <v>13.815789473684204</v>
      </c>
      <c r="AF196" s="706">
        <f t="shared" si="50"/>
        <v>43.396226415094333</v>
      </c>
      <c r="AG196" s="706">
        <f t="shared" si="51"/>
        <v>41.333333333333336</v>
      </c>
      <c r="AH196" s="706" t="str">
        <f t="shared" si="52"/>
        <v>n/a</v>
      </c>
      <c r="AI196" s="706" t="str">
        <f t="shared" si="53"/>
        <v>n/a</v>
      </c>
      <c r="AJ196" s="706" t="str">
        <f t="shared" si="54"/>
        <v>n/a</v>
      </c>
      <c r="AK196" s="706" t="str">
        <f t="shared" si="55"/>
        <v>n/a</v>
      </c>
      <c r="AL196" s="706" t="str">
        <f t="shared" si="56"/>
        <v>n/a</v>
      </c>
      <c r="AM196" s="706" t="str">
        <f t="shared" si="57"/>
        <v>n/a</v>
      </c>
      <c r="AN196" s="706" t="str">
        <f t="shared" si="58"/>
        <v>n/a</v>
      </c>
      <c r="AO196" s="706" t="str">
        <f t="shared" si="59"/>
        <v>n/a</v>
      </c>
      <c r="AP196" s="706">
        <f t="shared" si="60"/>
        <v>-100</v>
      </c>
      <c r="AQ196" s="707">
        <f t="shared" si="61"/>
        <v>11.432850298931054</v>
      </c>
      <c r="AR196" s="708">
        <f t="shared" si="62"/>
        <v>41.324223565003102</v>
      </c>
    </row>
    <row r="197" spans="1:44" ht="11.25" customHeight="1" x14ac:dyDescent="0.2">
      <c r="A197" s="526" t="s">
        <v>1098</v>
      </c>
      <c r="B197" s="504" t="s">
        <v>1099</v>
      </c>
      <c r="C197" s="521">
        <v>1.08</v>
      </c>
      <c r="D197" s="522">
        <v>0.87</v>
      </c>
      <c r="E197" s="522">
        <v>0.82</v>
      </c>
      <c r="F197" s="522">
        <v>0.76</v>
      </c>
      <c r="G197" s="522">
        <v>0.66</v>
      </c>
      <c r="H197" s="523"/>
      <c r="I197" s="522">
        <v>0.5</v>
      </c>
      <c r="J197" s="520">
        <v>0.4</v>
      </c>
      <c r="K197" s="523"/>
      <c r="L197" s="529">
        <v>0.2</v>
      </c>
      <c r="M197" s="524">
        <v>0.48</v>
      </c>
      <c r="N197" s="531">
        <v>2.62</v>
      </c>
      <c r="O197" s="531">
        <v>2.5099999999999998</v>
      </c>
      <c r="P197" s="531">
        <v>2.3199999999999998</v>
      </c>
      <c r="Q197" s="531">
        <v>2.17</v>
      </c>
      <c r="R197" s="531">
        <v>2.06</v>
      </c>
      <c r="S197" s="531">
        <v>1.98</v>
      </c>
      <c r="T197" s="531">
        <v>1.88</v>
      </c>
      <c r="U197" s="531">
        <v>1.72</v>
      </c>
      <c r="V197" s="531">
        <v>1.56</v>
      </c>
      <c r="W197" s="531">
        <v>1.4</v>
      </c>
      <c r="X197" s="525">
        <f t="shared" si="42"/>
        <v>25.989999999999995</v>
      </c>
      <c r="Y197" s="706">
        <f t="shared" si="43"/>
        <v>24.137931034482762</v>
      </c>
      <c r="Z197" s="706">
        <f t="shared" si="44"/>
        <v>6.0975609756097615</v>
      </c>
      <c r="AA197" s="706">
        <f t="shared" si="45"/>
        <v>7.8947368421052655</v>
      </c>
      <c r="AB197" s="706">
        <f t="shared" si="46"/>
        <v>15.151515151515138</v>
      </c>
      <c r="AC197" s="706">
        <f t="shared" si="47"/>
        <v>32.000000000000007</v>
      </c>
      <c r="AD197" s="706">
        <f t="shared" si="48"/>
        <v>25</v>
      </c>
      <c r="AE197" s="706">
        <f t="shared" si="49"/>
        <v>100</v>
      </c>
      <c r="AF197" s="706">
        <f t="shared" si="50"/>
        <v>-58.333333333333329</v>
      </c>
      <c r="AG197" s="706">
        <f t="shared" si="51"/>
        <v>-81.679389312977108</v>
      </c>
      <c r="AH197" s="706">
        <f t="shared" si="52"/>
        <v>4.3824701195219307</v>
      </c>
      <c r="AI197" s="706">
        <f t="shared" si="53"/>
        <v>8.18965517241379</v>
      </c>
      <c r="AJ197" s="706">
        <f t="shared" si="54"/>
        <v>6.9124423963133674</v>
      </c>
      <c r="AK197" s="706">
        <f t="shared" si="55"/>
        <v>5.3398058252427161</v>
      </c>
      <c r="AL197" s="706">
        <f t="shared" si="56"/>
        <v>4.0404040404040442</v>
      </c>
      <c r="AM197" s="706">
        <f t="shared" si="57"/>
        <v>5.319148936170226</v>
      </c>
      <c r="AN197" s="706">
        <f t="shared" si="58"/>
        <v>9.302325581395344</v>
      </c>
      <c r="AO197" s="706">
        <f t="shared" si="59"/>
        <v>10.256410256410241</v>
      </c>
      <c r="AP197" s="706">
        <f t="shared" si="60"/>
        <v>11.428571428571432</v>
      </c>
      <c r="AQ197" s="707">
        <f t="shared" si="61"/>
        <v>7.5244586174358652</v>
      </c>
      <c r="AR197" s="708">
        <f t="shared" si="62"/>
        <v>36.092553099641158</v>
      </c>
    </row>
    <row r="198" spans="1:44" ht="11.25" customHeight="1" x14ac:dyDescent="0.2">
      <c r="A198" s="501" t="s">
        <v>1100</v>
      </c>
      <c r="B198" s="502" t="s">
        <v>1101</v>
      </c>
      <c r="C198" s="521">
        <v>0.29499999999999998</v>
      </c>
      <c r="D198" s="510">
        <v>0.27500000000000002</v>
      </c>
      <c r="E198" s="510">
        <v>0.25</v>
      </c>
      <c r="F198" s="510">
        <v>0.22500000000000001</v>
      </c>
      <c r="G198" s="510">
        <v>0.21</v>
      </c>
      <c r="H198" s="511"/>
      <c r="I198" s="512">
        <v>0.2</v>
      </c>
      <c r="J198" s="513">
        <v>0.2</v>
      </c>
      <c r="K198" s="511"/>
      <c r="L198" s="514">
        <v>0.2</v>
      </c>
      <c r="M198" s="516">
        <v>0.19</v>
      </c>
      <c r="N198" s="515">
        <v>0.18</v>
      </c>
      <c r="O198" s="516">
        <v>0.15</v>
      </c>
      <c r="P198" s="516">
        <v>0.14000000000000001</v>
      </c>
      <c r="Q198" s="516">
        <v>2.5000000000000001E-2</v>
      </c>
      <c r="R198" s="515">
        <v>0</v>
      </c>
      <c r="S198" s="515">
        <v>0</v>
      </c>
      <c r="T198" s="515">
        <v>0</v>
      </c>
      <c r="U198" s="515">
        <v>0</v>
      </c>
      <c r="V198" s="515">
        <v>0</v>
      </c>
      <c r="W198" s="515">
        <v>0</v>
      </c>
      <c r="X198" s="525">
        <f t="shared" si="42"/>
        <v>2.54</v>
      </c>
      <c r="Y198" s="706">
        <f t="shared" si="43"/>
        <v>7.2727272727272529</v>
      </c>
      <c r="Z198" s="706">
        <f t="shared" si="44"/>
        <v>10.000000000000009</v>
      </c>
      <c r="AA198" s="706">
        <f t="shared" si="45"/>
        <v>11.111111111111116</v>
      </c>
      <c r="AB198" s="706">
        <f t="shared" si="46"/>
        <v>7.1428571428571397</v>
      </c>
      <c r="AC198" s="706">
        <f t="shared" si="47"/>
        <v>4.9999999999999822</v>
      </c>
      <c r="AD198" s="706">
        <f t="shared" si="48"/>
        <v>0</v>
      </c>
      <c r="AE198" s="706">
        <f t="shared" si="49"/>
        <v>0</v>
      </c>
      <c r="AF198" s="706">
        <f t="shared" si="50"/>
        <v>5.2631578947368363</v>
      </c>
      <c r="AG198" s="706">
        <f t="shared" si="51"/>
        <v>5.555555555555558</v>
      </c>
      <c r="AH198" s="706">
        <f t="shared" si="52"/>
        <v>19.999999999999996</v>
      </c>
      <c r="AI198" s="706">
        <f t="shared" si="53"/>
        <v>7.1428571428571397</v>
      </c>
      <c r="AJ198" s="706">
        <f t="shared" si="54"/>
        <v>460.00000000000006</v>
      </c>
      <c r="AK198" s="706" t="str">
        <f t="shared" si="55"/>
        <v>n/a</v>
      </c>
      <c r="AL198" s="706" t="str">
        <f t="shared" si="56"/>
        <v>n/a</v>
      </c>
      <c r="AM198" s="706" t="str">
        <f t="shared" si="57"/>
        <v>n/a</v>
      </c>
      <c r="AN198" s="706" t="str">
        <f t="shared" si="58"/>
        <v>n/a</v>
      </c>
      <c r="AO198" s="706" t="str">
        <f t="shared" si="59"/>
        <v>n/a</v>
      </c>
      <c r="AP198" s="706" t="str">
        <f t="shared" si="60"/>
        <v>n/a</v>
      </c>
      <c r="AQ198" s="707">
        <f t="shared" si="61"/>
        <v>44.87402217665376</v>
      </c>
      <c r="AR198" s="708">
        <f t="shared" si="62"/>
        <v>130.83571266747248</v>
      </c>
    </row>
    <row r="199" spans="1:44" ht="11.25" customHeight="1" x14ac:dyDescent="0.2">
      <c r="A199" s="526" t="s">
        <v>195</v>
      </c>
      <c r="B199" s="504" t="s">
        <v>196</v>
      </c>
      <c r="C199" s="549">
        <v>0.8571428571428571</v>
      </c>
      <c r="D199" s="522">
        <v>0.81632653061224481</v>
      </c>
      <c r="E199" s="522">
        <v>0.7774538386783284</v>
      </c>
      <c r="F199" s="522">
        <v>0.74043222731269365</v>
      </c>
      <c r="G199" s="522">
        <v>0.70518765329260946</v>
      </c>
      <c r="H199" s="523"/>
      <c r="I199" s="522">
        <v>0.66199965901620816</v>
      </c>
      <c r="J199" s="520">
        <v>0.63037433982541757</v>
      </c>
      <c r="K199" s="523"/>
      <c r="L199" s="530">
        <v>0.60606903833496739</v>
      </c>
      <c r="M199" s="531">
        <v>0.58929695894389666</v>
      </c>
      <c r="N199" s="531">
        <v>0.58474859843106386</v>
      </c>
      <c r="O199" s="531">
        <v>0.55688989028996305</v>
      </c>
      <c r="P199" s="531">
        <v>0.51965018859114487</v>
      </c>
      <c r="Q199" s="531">
        <v>0.48496893968079474</v>
      </c>
      <c r="R199" s="531">
        <v>0.44261233240503955</v>
      </c>
      <c r="S199" s="531">
        <v>0.35733057278942498</v>
      </c>
      <c r="T199" s="531">
        <v>0.28370398698794447</v>
      </c>
      <c r="U199" s="531">
        <v>0.2657948174686654</v>
      </c>
      <c r="V199" s="531">
        <v>0.24532719516091794</v>
      </c>
      <c r="W199" s="531">
        <v>0.22599666298137855</v>
      </c>
      <c r="X199" s="525">
        <f t="shared" ref="X199:X262" si="63">SUM(C199:W199)</f>
        <v>10.35130628794556</v>
      </c>
      <c r="Y199" s="706">
        <f t="shared" ref="Y199:Y262" si="64">IF(ISERROR((C199/D199-1)*100),"n/a",(C199/D199-1)*100)</f>
        <v>5.0000000000000044</v>
      </c>
      <c r="Z199" s="706">
        <f t="shared" ref="Z199:Z262" si="65">IF(ISERROR((D199/E199-1)*100),"n/a",(D199/E199-1)*100)</f>
        <v>5.0000000000000044</v>
      </c>
      <c r="AA199" s="706">
        <f t="shared" ref="AA199:AA262" si="66">IF(ISERROR((E199/F199-1)*100),"n/a",(E199/F199-1)*100)</f>
        <v>5.0000000000000044</v>
      </c>
      <c r="AB199" s="706">
        <f t="shared" ref="AB199:AB262" si="67">IF(ISERROR((F199/G199-1)*100),"n/a",(F199/G199-1)*100)</f>
        <v>4.9979000419991593</v>
      </c>
      <c r="AC199" s="706">
        <f t="shared" ref="AC199:AC262" si="68">IF(ISERROR((G199/I199-1)*100),"n/a",(G199/I199-1)*100)</f>
        <v>6.5238695652173995</v>
      </c>
      <c r="AD199" s="706">
        <f t="shared" ref="AD199:AD262" si="69">IF(ISERROR((I199/J199-1)*100),"n/a",(I199/J199-1)*100)</f>
        <v>5.0169109357384833</v>
      </c>
      <c r="AE199" s="706">
        <f t="shared" ref="AE199:AE262" si="70">IF(ISERROR((J199/L199-1)*100),"n/a",(J199/L199-1)*100)</f>
        <v>4.0103189493433389</v>
      </c>
      <c r="AF199" s="706">
        <f t="shared" ref="AF199:AF262" si="71">IF(ISERROR((L199/M199-1)*100),"n/a",(L199/M199-1)*100)</f>
        <v>2.8461167390255504</v>
      </c>
      <c r="AG199" s="706">
        <f t="shared" ref="AG199:AG262" si="72">IF(ISERROR((M199/N199-1)*100),"n/a",(M199/N199-1)*100)</f>
        <v>0.77783179387458379</v>
      </c>
      <c r="AH199" s="706">
        <f t="shared" ref="AH199:AH262" si="73">IF(ISERROR((N199/O199-1)*100),"n/a",(N199/O199-1)*100)</f>
        <v>5.0025523226135959</v>
      </c>
      <c r="AI199" s="706">
        <f t="shared" ref="AI199:AI262" si="74">IF(ISERROR((O199/P199-1)*100),"n/a",(O199/P199-1)*100)</f>
        <v>7.1663019693653851</v>
      </c>
      <c r="AJ199" s="706">
        <f t="shared" ref="AJ199:AJ262" si="75">IF(ISERROR((P199/Q199-1)*100),"n/a",(P199/Q199-1)*100)</f>
        <v>7.1512309495897375</v>
      </c>
      <c r="AK199" s="706">
        <f t="shared" ref="AK199:AK262" si="76">IF(ISERROR((Q199/R199-1)*100),"n/a",(Q199/R199-1)*100)</f>
        <v>9.5696852922286357</v>
      </c>
      <c r="AL199" s="706">
        <f t="shared" ref="AL199:AL262" si="77">IF(ISERROR((R199/S199-1)*100),"n/a",(R199/S199-1)*100)</f>
        <v>23.866348448687358</v>
      </c>
      <c r="AM199" s="706">
        <f t="shared" ref="AM199:AM262" si="78">IF(ISERROR((S199/T199-1)*100),"n/a",(S199/T199-1)*100)</f>
        <v>25.951903807615206</v>
      </c>
      <c r="AN199" s="706">
        <f t="shared" ref="AN199:AN262" si="79">IF(ISERROR((T199/U199-1)*100),"n/a",(T199/U199-1)*100)</f>
        <v>6.737967914438503</v>
      </c>
      <c r="AO199" s="706">
        <f t="shared" ref="AO199:AO262" si="80">IF(ISERROR((U199/V199-1)*100),"n/a",(U199/V199-1)*100)</f>
        <v>8.3429895712630255</v>
      </c>
      <c r="AP199" s="706">
        <f t="shared" ref="AP199:AP262" si="81">IF(ISERROR((V199/W199-1)*100),"n/a",(V199/W199-1)*100)</f>
        <v>8.5534591194968979</v>
      </c>
      <c r="AQ199" s="707">
        <f t="shared" ref="AQ199:AQ262" si="82">AVERAGE(Y199:AP199)</f>
        <v>7.8619659678053813</v>
      </c>
      <c r="AR199" s="708">
        <f t="shared" ref="AR199:AR262" si="83">STDEV(Y199:AP199)</f>
        <v>6.5542075335827219</v>
      </c>
    </row>
    <row r="200" spans="1:44" ht="11.25" customHeight="1" x14ac:dyDescent="0.2">
      <c r="A200" s="526" t="s">
        <v>198</v>
      </c>
      <c r="B200" s="504" t="s">
        <v>199</v>
      </c>
      <c r="C200" s="521">
        <v>1.3</v>
      </c>
      <c r="D200" s="522">
        <v>1.25</v>
      </c>
      <c r="E200" s="522">
        <v>1.22</v>
      </c>
      <c r="F200" s="522">
        <v>1.1399999999999999</v>
      </c>
      <c r="G200" s="522">
        <v>1.1000000000000001</v>
      </c>
      <c r="H200" s="523"/>
      <c r="I200" s="522">
        <v>1.06</v>
      </c>
      <c r="J200" s="520">
        <v>1</v>
      </c>
      <c r="K200" s="523"/>
      <c r="L200" s="530">
        <v>0.92</v>
      </c>
      <c r="M200" s="524">
        <v>0.88</v>
      </c>
      <c r="N200" s="531">
        <v>0.85</v>
      </c>
      <c r="O200" s="531">
        <v>0.81</v>
      </c>
      <c r="P200" s="531">
        <v>0.77</v>
      </c>
      <c r="Q200" s="531">
        <v>0.73</v>
      </c>
      <c r="R200" s="531">
        <v>0.66</v>
      </c>
      <c r="S200" s="531">
        <v>0.59499999999999997</v>
      </c>
      <c r="T200" s="531">
        <v>0.55000000000000004</v>
      </c>
      <c r="U200" s="524">
        <v>0.54</v>
      </c>
      <c r="V200" s="531">
        <v>0.51</v>
      </c>
      <c r="W200" s="531">
        <v>0.47</v>
      </c>
      <c r="X200" s="525">
        <f t="shared" si="63"/>
        <v>16.355000000000004</v>
      </c>
      <c r="Y200" s="706">
        <f t="shared" si="64"/>
        <v>4.0000000000000036</v>
      </c>
      <c r="Z200" s="706">
        <f t="shared" si="65"/>
        <v>2.4590163934426146</v>
      </c>
      <c r="AA200" s="706">
        <f t="shared" si="66"/>
        <v>7.0175438596491224</v>
      </c>
      <c r="AB200" s="706">
        <f t="shared" si="67"/>
        <v>3.6363636363636154</v>
      </c>
      <c r="AC200" s="706">
        <f t="shared" si="68"/>
        <v>3.7735849056603765</v>
      </c>
      <c r="AD200" s="706">
        <f t="shared" si="69"/>
        <v>6.0000000000000053</v>
      </c>
      <c r="AE200" s="706">
        <f t="shared" si="70"/>
        <v>8.6956521739130377</v>
      </c>
      <c r="AF200" s="706">
        <f t="shared" si="71"/>
        <v>4.5454545454545414</v>
      </c>
      <c r="AG200" s="706">
        <f t="shared" si="72"/>
        <v>3.529411764705892</v>
      </c>
      <c r="AH200" s="706">
        <f t="shared" si="73"/>
        <v>4.9382716049382713</v>
      </c>
      <c r="AI200" s="706">
        <f t="shared" si="74"/>
        <v>5.1948051948051965</v>
      </c>
      <c r="AJ200" s="706">
        <f t="shared" si="75"/>
        <v>5.4794520547945202</v>
      </c>
      <c r="AK200" s="706">
        <f t="shared" si="76"/>
        <v>10.606060606060597</v>
      </c>
      <c r="AL200" s="706">
        <f t="shared" si="77"/>
        <v>10.924369747899165</v>
      </c>
      <c r="AM200" s="706">
        <f t="shared" si="78"/>
        <v>8.1818181818181799</v>
      </c>
      <c r="AN200" s="706">
        <f t="shared" si="79"/>
        <v>1.8518518518518601</v>
      </c>
      <c r="AO200" s="706">
        <f t="shared" si="80"/>
        <v>5.8823529411764719</v>
      </c>
      <c r="AP200" s="706">
        <f t="shared" si="81"/>
        <v>8.5106382978723527</v>
      </c>
      <c r="AQ200" s="707">
        <f t="shared" si="82"/>
        <v>5.8459248755781026</v>
      </c>
      <c r="AR200" s="708">
        <f t="shared" si="83"/>
        <v>2.6454489563704717</v>
      </c>
    </row>
    <row r="201" spans="1:44" ht="11.25" customHeight="1" x14ac:dyDescent="0.2">
      <c r="A201" s="526" t="s">
        <v>200</v>
      </c>
      <c r="B201" s="504" t="s">
        <v>201</v>
      </c>
      <c r="C201" s="521">
        <v>1.29</v>
      </c>
      <c r="D201" s="522">
        <v>1.25</v>
      </c>
      <c r="E201" s="522">
        <v>1.21</v>
      </c>
      <c r="F201" s="522">
        <v>1.1727300000000001</v>
      </c>
      <c r="G201" s="522">
        <v>1.1499999999999999</v>
      </c>
      <c r="H201" s="523"/>
      <c r="I201" s="522">
        <v>1.1318181818181818</v>
      </c>
      <c r="J201" s="520">
        <v>1.1181818181818182</v>
      </c>
      <c r="K201" s="523"/>
      <c r="L201" s="530">
        <v>1.1000000000000001</v>
      </c>
      <c r="M201" s="531">
        <v>1.0909090909090908</v>
      </c>
      <c r="N201" s="531">
        <v>1.0545454545454545</v>
      </c>
      <c r="O201" s="531">
        <v>0.98181818181818181</v>
      </c>
      <c r="P201" s="531">
        <v>0.94545454545454544</v>
      </c>
      <c r="Q201" s="531">
        <v>0.87272727272727257</v>
      </c>
      <c r="R201" s="531">
        <v>0.76032727272727263</v>
      </c>
      <c r="S201" s="531">
        <v>0.6461181818181817</v>
      </c>
      <c r="T201" s="531">
        <v>0.57370909090909084</v>
      </c>
      <c r="U201" s="531">
        <v>0.5464</v>
      </c>
      <c r="V201" s="531">
        <v>0.50790909090909087</v>
      </c>
      <c r="W201" s="531">
        <v>0.48543636363636361</v>
      </c>
      <c r="X201" s="525">
        <f t="shared" si="63"/>
        <v>17.888084545454543</v>
      </c>
      <c r="Y201" s="706">
        <f t="shared" si="64"/>
        <v>3.2000000000000028</v>
      </c>
      <c r="Z201" s="706">
        <f t="shared" si="65"/>
        <v>3.3057851239669533</v>
      </c>
      <c r="AA201" s="706">
        <f t="shared" si="66"/>
        <v>3.1780546246791497</v>
      </c>
      <c r="AB201" s="706">
        <f t="shared" si="67"/>
        <v>1.9765217391304546</v>
      </c>
      <c r="AC201" s="706">
        <f t="shared" si="68"/>
        <v>1.6064257028112428</v>
      </c>
      <c r="AD201" s="706">
        <f t="shared" si="69"/>
        <v>1.2195121951219523</v>
      </c>
      <c r="AE201" s="706">
        <f t="shared" si="70"/>
        <v>1.6528925619834656</v>
      </c>
      <c r="AF201" s="706">
        <f t="shared" si="71"/>
        <v>0.83333333333335258</v>
      </c>
      <c r="AG201" s="706">
        <f t="shared" si="72"/>
        <v>3.4482758620689724</v>
      </c>
      <c r="AH201" s="706">
        <f t="shared" si="73"/>
        <v>7.4074074074073959</v>
      </c>
      <c r="AI201" s="706">
        <f t="shared" si="74"/>
        <v>3.8461538461538547</v>
      </c>
      <c r="AJ201" s="706">
        <f t="shared" si="75"/>
        <v>8.3333333333333481</v>
      </c>
      <c r="AK201" s="706">
        <f t="shared" si="76"/>
        <v>14.783107752642399</v>
      </c>
      <c r="AL201" s="706">
        <f t="shared" si="77"/>
        <v>17.676192084195129</v>
      </c>
      <c r="AM201" s="706">
        <f t="shared" si="78"/>
        <v>12.621220764403883</v>
      </c>
      <c r="AN201" s="706">
        <f t="shared" si="79"/>
        <v>4.9980034606681656</v>
      </c>
      <c r="AO201" s="706">
        <f t="shared" si="80"/>
        <v>7.5783067836048046</v>
      </c>
      <c r="AP201" s="706">
        <f t="shared" si="81"/>
        <v>4.6293868684220252</v>
      </c>
      <c r="AQ201" s="707">
        <f t="shared" si="82"/>
        <v>5.6829951913292538</v>
      </c>
      <c r="AR201" s="708">
        <f t="shared" si="83"/>
        <v>4.889702644154359</v>
      </c>
    </row>
    <row r="202" spans="1:44" ht="11.25" customHeight="1" x14ac:dyDescent="0.2">
      <c r="A202" s="507" t="s">
        <v>4228</v>
      </c>
      <c r="B202" s="504" t="s">
        <v>4229</v>
      </c>
      <c r="C202" s="521">
        <v>0.155</v>
      </c>
      <c r="D202" s="522">
        <v>0.13500000000000001</v>
      </c>
      <c r="E202" s="522">
        <v>0.11</v>
      </c>
      <c r="F202" s="522">
        <v>0.04</v>
      </c>
      <c r="G202" s="571">
        <v>0</v>
      </c>
      <c r="H202" s="523"/>
      <c r="I202" s="528">
        <v>0</v>
      </c>
      <c r="J202" s="693">
        <v>0</v>
      </c>
      <c r="K202" s="523"/>
      <c r="L202" s="529">
        <v>0</v>
      </c>
      <c r="M202" s="572">
        <v>0</v>
      </c>
      <c r="N202" s="572">
        <v>0.12</v>
      </c>
      <c r="O202" s="572">
        <v>0.24</v>
      </c>
      <c r="P202" s="531">
        <v>0.23</v>
      </c>
      <c r="Q202" s="531">
        <v>0.19</v>
      </c>
      <c r="R202" s="531">
        <v>0.12</v>
      </c>
      <c r="S202" s="572">
        <v>0</v>
      </c>
      <c r="T202" s="572">
        <v>0</v>
      </c>
      <c r="U202" s="572">
        <v>0</v>
      </c>
      <c r="V202" s="531">
        <v>0.04</v>
      </c>
      <c r="W202" s="531">
        <v>0.2</v>
      </c>
      <c r="X202" s="525">
        <f t="shared" si="63"/>
        <v>1.5799999999999998</v>
      </c>
      <c r="Y202" s="706">
        <f t="shared" si="64"/>
        <v>14.814814814814813</v>
      </c>
      <c r="Z202" s="706">
        <f t="shared" si="65"/>
        <v>22.72727272727273</v>
      </c>
      <c r="AA202" s="706">
        <f t="shared" si="66"/>
        <v>175</v>
      </c>
      <c r="AB202" s="706" t="str">
        <f t="shared" si="67"/>
        <v>n/a</v>
      </c>
      <c r="AC202" s="706" t="str">
        <f t="shared" si="68"/>
        <v>n/a</v>
      </c>
      <c r="AD202" s="706" t="str">
        <f t="shared" si="69"/>
        <v>n/a</v>
      </c>
      <c r="AE202" s="706" t="str">
        <f t="shared" si="70"/>
        <v>n/a</v>
      </c>
      <c r="AF202" s="706" t="str">
        <f t="shared" si="71"/>
        <v>n/a</v>
      </c>
      <c r="AG202" s="706">
        <f t="shared" si="72"/>
        <v>-100</v>
      </c>
      <c r="AH202" s="706">
        <f t="shared" si="73"/>
        <v>-50</v>
      </c>
      <c r="AI202" s="706">
        <f t="shared" si="74"/>
        <v>4.3478260869565188</v>
      </c>
      <c r="AJ202" s="706">
        <f t="shared" si="75"/>
        <v>21.052631578947366</v>
      </c>
      <c r="AK202" s="706">
        <f t="shared" si="76"/>
        <v>58.33333333333335</v>
      </c>
      <c r="AL202" s="706" t="str">
        <f t="shared" si="77"/>
        <v>n/a</v>
      </c>
      <c r="AM202" s="706" t="str">
        <f t="shared" si="78"/>
        <v>n/a</v>
      </c>
      <c r="AN202" s="706" t="str">
        <f t="shared" si="79"/>
        <v>n/a</v>
      </c>
      <c r="AO202" s="706">
        <f t="shared" si="80"/>
        <v>-100</v>
      </c>
      <c r="AP202" s="706">
        <f t="shared" si="81"/>
        <v>-80</v>
      </c>
      <c r="AQ202" s="707">
        <f t="shared" si="82"/>
        <v>-3.3724121458675227</v>
      </c>
      <c r="AR202" s="708">
        <f t="shared" si="83"/>
        <v>84.335422037810318</v>
      </c>
    </row>
    <row r="203" spans="1:44" ht="11.25" customHeight="1" x14ac:dyDescent="0.2">
      <c r="A203" s="527" t="s">
        <v>202</v>
      </c>
      <c r="B203" s="504" t="s">
        <v>203</v>
      </c>
      <c r="C203" s="521">
        <v>1.1800000000000002</v>
      </c>
      <c r="D203" s="522">
        <v>1.06</v>
      </c>
      <c r="E203" s="522">
        <v>0.94</v>
      </c>
      <c r="F203" s="522">
        <v>0.76</v>
      </c>
      <c r="G203" s="522">
        <v>0.6</v>
      </c>
      <c r="H203" s="523"/>
      <c r="I203" s="522">
        <v>0.53</v>
      </c>
      <c r="J203" s="520">
        <v>0.47</v>
      </c>
      <c r="K203" s="523"/>
      <c r="L203" s="530">
        <v>0.41</v>
      </c>
      <c r="M203" s="531">
        <v>0.36</v>
      </c>
      <c r="N203" s="531">
        <v>0.33</v>
      </c>
      <c r="O203" s="531">
        <v>0.28999999999999998</v>
      </c>
      <c r="P203" s="531">
        <v>0.25</v>
      </c>
      <c r="Q203" s="531">
        <v>0.21</v>
      </c>
      <c r="R203" s="531">
        <v>0.16</v>
      </c>
      <c r="S203" s="531">
        <v>0.125</v>
      </c>
      <c r="T203" s="531">
        <v>0.11</v>
      </c>
      <c r="U203" s="531">
        <v>0.1</v>
      </c>
      <c r="V203" s="531">
        <v>9.5000000000000001E-2</v>
      </c>
      <c r="W203" s="531">
        <v>7.4999999999999997E-2</v>
      </c>
      <c r="X203" s="525">
        <f t="shared" si="63"/>
        <v>8.0549999999999997</v>
      </c>
      <c r="Y203" s="706">
        <f t="shared" si="64"/>
        <v>11.320754716981153</v>
      </c>
      <c r="Z203" s="706">
        <f t="shared" si="65"/>
        <v>12.765957446808528</v>
      </c>
      <c r="AA203" s="706">
        <f t="shared" si="66"/>
        <v>23.684210526315773</v>
      </c>
      <c r="AB203" s="706">
        <f t="shared" si="67"/>
        <v>26.666666666666682</v>
      </c>
      <c r="AC203" s="706">
        <f t="shared" si="68"/>
        <v>13.207547169811317</v>
      </c>
      <c r="AD203" s="706">
        <f t="shared" si="69"/>
        <v>12.765957446808528</v>
      </c>
      <c r="AE203" s="706">
        <f t="shared" si="70"/>
        <v>14.634146341463406</v>
      </c>
      <c r="AF203" s="706">
        <f t="shared" si="71"/>
        <v>13.888888888888884</v>
      </c>
      <c r="AG203" s="706">
        <f t="shared" si="72"/>
        <v>9.0909090909090828</v>
      </c>
      <c r="AH203" s="706">
        <f t="shared" si="73"/>
        <v>13.793103448275868</v>
      </c>
      <c r="AI203" s="706">
        <f t="shared" si="74"/>
        <v>15.999999999999993</v>
      </c>
      <c r="AJ203" s="706">
        <f t="shared" si="75"/>
        <v>19.047619047619047</v>
      </c>
      <c r="AK203" s="706">
        <f t="shared" si="76"/>
        <v>31.25</v>
      </c>
      <c r="AL203" s="706">
        <f t="shared" si="77"/>
        <v>28.000000000000004</v>
      </c>
      <c r="AM203" s="706">
        <f t="shared" si="78"/>
        <v>13.636363636363647</v>
      </c>
      <c r="AN203" s="706">
        <f t="shared" si="79"/>
        <v>9.9999999999999858</v>
      </c>
      <c r="AO203" s="706">
        <f t="shared" si="80"/>
        <v>5.2631578947368363</v>
      </c>
      <c r="AP203" s="706">
        <f t="shared" si="81"/>
        <v>26.666666666666682</v>
      </c>
      <c r="AQ203" s="707">
        <f t="shared" si="82"/>
        <v>16.760108277128634</v>
      </c>
      <c r="AR203" s="708">
        <f t="shared" si="83"/>
        <v>7.3902136760741719</v>
      </c>
    </row>
    <row r="204" spans="1:44" ht="11.25" customHeight="1" x14ac:dyDescent="0.2">
      <c r="A204" s="527" t="s">
        <v>205</v>
      </c>
      <c r="B204" s="504" t="s">
        <v>206</v>
      </c>
      <c r="C204" s="521">
        <v>1.1749999999999998</v>
      </c>
      <c r="D204" s="522">
        <v>1.115</v>
      </c>
      <c r="E204" s="522">
        <v>1.05</v>
      </c>
      <c r="F204" s="522">
        <v>1.01</v>
      </c>
      <c r="G204" s="522">
        <v>0.98</v>
      </c>
      <c r="H204" s="523"/>
      <c r="I204" s="522">
        <v>0.96</v>
      </c>
      <c r="J204" s="520">
        <v>0.94</v>
      </c>
      <c r="K204" s="523"/>
      <c r="L204" s="530">
        <v>0.92500000000000004</v>
      </c>
      <c r="M204" s="531">
        <v>0.9</v>
      </c>
      <c r="N204" s="531">
        <v>0.88</v>
      </c>
      <c r="O204" s="531">
        <v>0.86499999999999999</v>
      </c>
      <c r="P204" s="531">
        <v>0.85499999999999998</v>
      </c>
      <c r="Q204" s="531">
        <v>0.84499999999999997</v>
      </c>
      <c r="R204" s="531">
        <v>0.83499999999999996</v>
      </c>
      <c r="S204" s="531">
        <v>0.82499999999999996</v>
      </c>
      <c r="T204" s="531">
        <v>0.81499999999999995</v>
      </c>
      <c r="U204" s="531">
        <v>0.80500000000000005</v>
      </c>
      <c r="V204" s="531">
        <v>0.79500000000000004</v>
      </c>
      <c r="W204" s="531">
        <v>0.78500000000000003</v>
      </c>
      <c r="X204" s="525">
        <f t="shared" si="63"/>
        <v>17.360000000000003</v>
      </c>
      <c r="Y204" s="706">
        <f t="shared" si="64"/>
        <v>5.3811659192825045</v>
      </c>
      <c r="Z204" s="706">
        <f t="shared" si="65"/>
        <v>6.1904761904761907</v>
      </c>
      <c r="AA204" s="706">
        <f t="shared" si="66"/>
        <v>3.9603960396039639</v>
      </c>
      <c r="AB204" s="706">
        <f t="shared" si="67"/>
        <v>3.0612244897959107</v>
      </c>
      <c r="AC204" s="706">
        <f t="shared" si="68"/>
        <v>2.0833333333333259</v>
      </c>
      <c r="AD204" s="706">
        <f t="shared" si="69"/>
        <v>2.1276595744680771</v>
      </c>
      <c r="AE204" s="706">
        <f t="shared" si="70"/>
        <v>1.6216216216216051</v>
      </c>
      <c r="AF204" s="706">
        <f t="shared" si="71"/>
        <v>2.7777777777777901</v>
      </c>
      <c r="AG204" s="706">
        <f t="shared" si="72"/>
        <v>2.2727272727272707</v>
      </c>
      <c r="AH204" s="706">
        <f t="shared" si="73"/>
        <v>1.7341040462427681</v>
      </c>
      <c r="AI204" s="706">
        <f t="shared" si="74"/>
        <v>1.1695906432748648</v>
      </c>
      <c r="AJ204" s="706">
        <f t="shared" si="75"/>
        <v>1.1834319526627279</v>
      </c>
      <c r="AK204" s="706">
        <f t="shared" si="76"/>
        <v>1.1976047904191711</v>
      </c>
      <c r="AL204" s="706">
        <f t="shared" si="77"/>
        <v>1.2121212121212199</v>
      </c>
      <c r="AM204" s="706">
        <f t="shared" si="78"/>
        <v>1.2269938650306678</v>
      </c>
      <c r="AN204" s="706">
        <f t="shared" si="79"/>
        <v>1.2422360248447006</v>
      </c>
      <c r="AO204" s="706">
        <f t="shared" si="80"/>
        <v>1.2578616352201255</v>
      </c>
      <c r="AP204" s="706">
        <f t="shared" si="81"/>
        <v>1.2738853503184711</v>
      </c>
      <c r="AQ204" s="707">
        <f t="shared" si="82"/>
        <v>2.2763450966234084</v>
      </c>
      <c r="AR204" s="708">
        <f t="shared" si="83"/>
        <v>1.5024346144657679</v>
      </c>
    </row>
    <row r="205" spans="1:44" ht="11.25" customHeight="1" x14ac:dyDescent="0.2">
      <c r="A205" s="532" t="s">
        <v>207</v>
      </c>
      <c r="B205" s="502" t="s">
        <v>208</v>
      </c>
      <c r="C205" s="521">
        <v>2.76</v>
      </c>
      <c r="D205" s="510">
        <v>2.68</v>
      </c>
      <c r="E205" s="510">
        <v>2.6</v>
      </c>
      <c r="F205" s="510">
        <v>2.52</v>
      </c>
      <c r="G205" s="510">
        <v>2.46</v>
      </c>
      <c r="H205" s="511"/>
      <c r="I205" s="510">
        <v>2.42</v>
      </c>
      <c r="J205" s="508">
        <v>2.4</v>
      </c>
      <c r="K205" s="511"/>
      <c r="L205" s="514">
        <v>2.38</v>
      </c>
      <c r="M205" s="516">
        <v>2.36</v>
      </c>
      <c r="N205" s="516">
        <v>2.34</v>
      </c>
      <c r="O205" s="516">
        <v>2.3199999999999998</v>
      </c>
      <c r="P205" s="516">
        <v>2.2999999999999998</v>
      </c>
      <c r="Q205" s="516">
        <v>2.2799999999999998</v>
      </c>
      <c r="R205" s="516">
        <v>2.2599999999999998</v>
      </c>
      <c r="S205" s="516">
        <v>2.2400000000000002</v>
      </c>
      <c r="T205" s="516">
        <v>2.2200000000000002</v>
      </c>
      <c r="U205" s="516">
        <v>2.2000000000000002</v>
      </c>
      <c r="V205" s="516">
        <v>2.1800000000000002</v>
      </c>
      <c r="W205" s="516">
        <v>2.14</v>
      </c>
      <c r="X205" s="525">
        <f t="shared" si="63"/>
        <v>45.06</v>
      </c>
      <c r="Y205" s="706">
        <f t="shared" si="64"/>
        <v>2.9850746268656581</v>
      </c>
      <c r="Z205" s="706">
        <f t="shared" si="65"/>
        <v>3.0769230769230882</v>
      </c>
      <c r="AA205" s="706">
        <f t="shared" si="66"/>
        <v>3.1746031746031855</v>
      </c>
      <c r="AB205" s="706">
        <f t="shared" si="67"/>
        <v>2.4390243902439046</v>
      </c>
      <c r="AC205" s="706">
        <f t="shared" si="68"/>
        <v>1.6528925619834656</v>
      </c>
      <c r="AD205" s="706">
        <f t="shared" si="69"/>
        <v>0.83333333333333037</v>
      </c>
      <c r="AE205" s="706">
        <f t="shared" si="70"/>
        <v>0.84033613445377853</v>
      </c>
      <c r="AF205" s="706">
        <f t="shared" si="71"/>
        <v>0.84745762711864181</v>
      </c>
      <c r="AG205" s="706">
        <f t="shared" si="72"/>
        <v>0.85470085470085166</v>
      </c>
      <c r="AH205" s="706">
        <f t="shared" si="73"/>
        <v>0.86206896551723755</v>
      </c>
      <c r="AI205" s="706">
        <f t="shared" si="74"/>
        <v>0.86956521739129933</v>
      </c>
      <c r="AJ205" s="706">
        <f t="shared" si="75"/>
        <v>0.87719298245614308</v>
      </c>
      <c r="AK205" s="706">
        <f t="shared" si="76"/>
        <v>0.88495575221239076</v>
      </c>
      <c r="AL205" s="706">
        <f t="shared" si="77"/>
        <v>0.89285714285711748</v>
      </c>
      <c r="AM205" s="706">
        <f t="shared" si="78"/>
        <v>0.9009009009008917</v>
      </c>
      <c r="AN205" s="706">
        <f t="shared" si="79"/>
        <v>0.90909090909090384</v>
      </c>
      <c r="AO205" s="706">
        <f t="shared" si="80"/>
        <v>0.91743119266054496</v>
      </c>
      <c r="AP205" s="706">
        <f t="shared" si="81"/>
        <v>1.8691588785046731</v>
      </c>
      <c r="AQ205" s="707">
        <f t="shared" si="82"/>
        <v>1.427087095656506</v>
      </c>
      <c r="AR205" s="708">
        <f t="shared" si="83"/>
        <v>0.87952709121947392</v>
      </c>
    </row>
    <row r="206" spans="1:44" ht="11.25" customHeight="1" x14ac:dyDescent="0.2">
      <c r="A206" s="653" t="s">
        <v>4248</v>
      </c>
      <c r="B206" s="24" t="s">
        <v>4245</v>
      </c>
      <c r="C206" s="23">
        <v>0.18</v>
      </c>
      <c r="D206" s="41">
        <v>0.16</v>
      </c>
      <c r="E206" s="41">
        <v>0.08</v>
      </c>
      <c r="F206" s="41">
        <v>7.0000000000000007E-2</v>
      </c>
      <c r="G206" s="41">
        <v>0.06</v>
      </c>
      <c r="H206" s="41"/>
      <c r="I206" s="41">
        <v>0.04</v>
      </c>
      <c r="J206" s="504">
        <v>0.04</v>
      </c>
      <c r="K206" s="518"/>
      <c r="L206" s="504">
        <v>0.04</v>
      </c>
      <c r="M206" s="566">
        <v>0.3</v>
      </c>
      <c r="N206" s="566">
        <v>0.4</v>
      </c>
      <c r="O206" s="566">
        <v>0.38</v>
      </c>
      <c r="P206" s="566">
        <v>0.34</v>
      </c>
      <c r="Q206" s="566">
        <v>0.3</v>
      </c>
      <c r="R206" s="566">
        <v>0.26</v>
      </c>
      <c r="S206" s="566">
        <v>0.22</v>
      </c>
      <c r="T206" s="566">
        <v>0.2</v>
      </c>
      <c r="U206" s="566">
        <v>0.2</v>
      </c>
      <c r="V206" s="566">
        <v>0.2</v>
      </c>
      <c r="W206" s="566">
        <v>0.35</v>
      </c>
      <c r="X206" s="525">
        <f t="shared" si="63"/>
        <v>3.8200000000000003</v>
      </c>
      <c r="Y206" s="706">
        <f t="shared" si="64"/>
        <v>12.5</v>
      </c>
      <c r="Z206" s="706">
        <f t="shared" si="65"/>
        <v>100</v>
      </c>
      <c r="AA206" s="706">
        <f t="shared" si="66"/>
        <v>14.285714285714279</v>
      </c>
      <c r="AB206" s="706">
        <f t="shared" si="67"/>
        <v>16.666666666666675</v>
      </c>
      <c r="AC206" s="706">
        <f t="shared" si="68"/>
        <v>50</v>
      </c>
      <c r="AD206" s="706">
        <f t="shared" si="69"/>
        <v>0</v>
      </c>
      <c r="AE206" s="706">
        <f t="shared" si="70"/>
        <v>0</v>
      </c>
      <c r="AF206" s="706">
        <f t="shared" si="71"/>
        <v>-86.666666666666671</v>
      </c>
      <c r="AG206" s="706">
        <f t="shared" si="72"/>
        <v>-25.000000000000011</v>
      </c>
      <c r="AH206" s="706">
        <f t="shared" si="73"/>
        <v>5.2631578947368363</v>
      </c>
      <c r="AI206" s="706">
        <f t="shared" si="74"/>
        <v>11.764705882352944</v>
      </c>
      <c r="AJ206" s="706">
        <f t="shared" si="75"/>
        <v>13.333333333333353</v>
      </c>
      <c r="AK206" s="706">
        <f t="shared" si="76"/>
        <v>15.384615384615374</v>
      </c>
      <c r="AL206" s="706">
        <f t="shared" si="77"/>
        <v>18.181818181818187</v>
      </c>
      <c r="AM206" s="706">
        <f t="shared" si="78"/>
        <v>9.9999999999999858</v>
      </c>
      <c r="AN206" s="706">
        <f t="shared" si="79"/>
        <v>0</v>
      </c>
      <c r="AO206" s="706">
        <f t="shared" si="80"/>
        <v>0</v>
      </c>
      <c r="AP206" s="706">
        <f t="shared" si="81"/>
        <v>-42.857142857142847</v>
      </c>
      <c r="AQ206" s="707">
        <f t="shared" si="82"/>
        <v>6.2697890058571168</v>
      </c>
      <c r="AR206" s="708">
        <f t="shared" si="83"/>
        <v>37.112327471868362</v>
      </c>
    </row>
    <row r="207" spans="1:44" ht="11.25" customHeight="1" x14ac:dyDescent="0.2">
      <c r="A207" s="527" t="s">
        <v>1104</v>
      </c>
      <c r="B207" s="504" t="s">
        <v>1105</v>
      </c>
      <c r="C207" s="521">
        <v>0.37</v>
      </c>
      <c r="D207" s="522">
        <v>0.33</v>
      </c>
      <c r="E207" s="522">
        <v>0.27500000000000002</v>
      </c>
      <c r="F207" s="522">
        <v>0.23</v>
      </c>
      <c r="G207" s="522">
        <v>0.19750000000000001</v>
      </c>
      <c r="H207" s="523"/>
      <c r="I207" s="522">
        <v>0.17499999999999999</v>
      </c>
      <c r="J207" s="520">
        <v>4.2500000000000003E-2</v>
      </c>
      <c r="K207" s="523"/>
      <c r="L207" s="529">
        <v>0</v>
      </c>
      <c r="M207" s="524">
        <v>0</v>
      </c>
      <c r="N207" s="524">
        <v>0</v>
      </c>
      <c r="O207" s="524">
        <v>0</v>
      </c>
      <c r="P207" s="524">
        <v>0</v>
      </c>
      <c r="Q207" s="524">
        <v>0</v>
      </c>
      <c r="R207" s="524">
        <v>0</v>
      </c>
      <c r="S207" s="524">
        <v>0</v>
      </c>
      <c r="T207" s="524">
        <v>0</v>
      </c>
      <c r="U207" s="524">
        <v>0</v>
      </c>
      <c r="V207" s="524">
        <v>0</v>
      </c>
      <c r="W207" s="524">
        <v>0</v>
      </c>
      <c r="X207" s="525">
        <f t="shared" si="63"/>
        <v>1.62</v>
      </c>
      <c r="Y207" s="706">
        <f t="shared" si="64"/>
        <v>12.12121212121211</v>
      </c>
      <c r="Z207" s="706">
        <f t="shared" si="65"/>
        <v>19.999999999999996</v>
      </c>
      <c r="AA207" s="706">
        <f t="shared" si="66"/>
        <v>19.565217391304344</v>
      </c>
      <c r="AB207" s="706">
        <f t="shared" si="67"/>
        <v>16.455696202531644</v>
      </c>
      <c r="AC207" s="706">
        <f t="shared" si="68"/>
        <v>12.857142857142879</v>
      </c>
      <c r="AD207" s="706">
        <f t="shared" si="69"/>
        <v>311.76470588235293</v>
      </c>
      <c r="AE207" s="706" t="str">
        <f t="shared" si="70"/>
        <v>n/a</v>
      </c>
      <c r="AF207" s="706" t="str">
        <f t="shared" si="71"/>
        <v>n/a</v>
      </c>
      <c r="AG207" s="706" t="str">
        <f t="shared" si="72"/>
        <v>n/a</v>
      </c>
      <c r="AH207" s="706" t="str">
        <f t="shared" si="73"/>
        <v>n/a</v>
      </c>
      <c r="AI207" s="706" t="str">
        <f t="shared" si="74"/>
        <v>n/a</v>
      </c>
      <c r="AJ207" s="706" t="str">
        <f t="shared" si="75"/>
        <v>n/a</v>
      </c>
      <c r="AK207" s="706" t="str">
        <f t="shared" si="76"/>
        <v>n/a</v>
      </c>
      <c r="AL207" s="706" t="str">
        <f t="shared" si="77"/>
        <v>n/a</v>
      </c>
      <c r="AM207" s="706" t="str">
        <f t="shared" si="78"/>
        <v>n/a</v>
      </c>
      <c r="AN207" s="706" t="str">
        <f t="shared" si="79"/>
        <v>n/a</v>
      </c>
      <c r="AO207" s="706" t="str">
        <f t="shared" si="80"/>
        <v>n/a</v>
      </c>
      <c r="AP207" s="706" t="str">
        <f t="shared" si="81"/>
        <v>n/a</v>
      </c>
      <c r="AQ207" s="707">
        <f t="shared" si="82"/>
        <v>65.460662409090659</v>
      </c>
      <c r="AR207" s="708">
        <f t="shared" si="83"/>
        <v>120.7082925655929</v>
      </c>
    </row>
    <row r="208" spans="1:44" ht="11.25" customHeight="1" x14ac:dyDescent="0.2">
      <c r="A208" s="527" t="s">
        <v>1106</v>
      </c>
      <c r="B208" s="504" t="s">
        <v>1107</v>
      </c>
      <c r="C208" s="521">
        <v>3.6</v>
      </c>
      <c r="D208" s="522">
        <v>2.12</v>
      </c>
      <c r="E208" s="522">
        <v>1.68</v>
      </c>
      <c r="F208" s="522">
        <v>1.4</v>
      </c>
      <c r="G208" s="522">
        <v>1.08</v>
      </c>
      <c r="H208" s="523"/>
      <c r="I208" s="522">
        <v>0.72</v>
      </c>
      <c r="J208" s="520">
        <v>0.52</v>
      </c>
      <c r="K208" s="523"/>
      <c r="L208" s="529">
        <v>0</v>
      </c>
      <c r="M208" s="524">
        <v>0</v>
      </c>
      <c r="N208" s="524">
        <v>0</v>
      </c>
      <c r="O208" s="524">
        <v>0</v>
      </c>
      <c r="P208" s="524">
        <v>0</v>
      </c>
      <c r="Q208" s="524">
        <v>0</v>
      </c>
      <c r="R208" s="524">
        <v>0</v>
      </c>
      <c r="S208" s="524">
        <v>0</v>
      </c>
      <c r="T208" s="524">
        <v>0</v>
      </c>
      <c r="U208" s="524">
        <v>0</v>
      </c>
      <c r="V208" s="524">
        <v>0</v>
      </c>
      <c r="W208" s="524">
        <v>0</v>
      </c>
      <c r="X208" s="525">
        <f t="shared" si="63"/>
        <v>11.120000000000001</v>
      </c>
      <c r="Y208" s="706">
        <f t="shared" si="64"/>
        <v>69.811320754716988</v>
      </c>
      <c r="Z208" s="706">
        <f t="shared" si="65"/>
        <v>26.190476190476208</v>
      </c>
      <c r="AA208" s="706">
        <f t="shared" si="66"/>
        <v>19.999999999999996</v>
      </c>
      <c r="AB208" s="706">
        <f t="shared" si="67"/>
        <v>29.629629629629605</v>
      </c>
      <c r="AC208" s="706">
        <f t="shared" si="68"/>
        <v>50.000000000000021</v>
      </c>
      <c r="AD208" s="706">
        <f t="shared" si="69"/>
        <v>38.46153846153846</v>
      </c>
      <c r="AE208" s="706" t="str">
        <f t="shared" si="70"/>
        <v>n/a</v>
      </c>
      <c r="AF208" s="706" t="str">
        <f t="shared" si="71"/>
        <v>n/a</v>
      </c>
      <c r="AG208" s="706" t="str">
        <f t="shared" si="72"/>
        <v>n/a</v>
      </c>
      <c r="AH208" s="706" t="str">
        <f t="shared" si="73"/>
        <v>n/a</v>
      </c>
      <c r="AI208" s="706" t="str">
        <f t="shared" si="74"/>
        <v>n/a</v>
      </c>
      <c r="AJ208" s="706" t="str">
        <f t="shared" si="75"/>
        <v>n/a</v>
      </c>
      <c r="AK208" s="706" t="str">
        <f t="shared" si="76"/>
        <v>n/a</v>
      </c>
      <c r="AL208" s="706" t="str">
        <f t="shared" si="77"/>
        <v>n/a</v>
      </c>
      <c r="AM208" s="706" t="str">
        <f t="shared" si="78"/>
        <v>n/a</v>
      </c>
      <c r="AN208" s="706" t="str">
        <f t="shared" si="79"/>
        <v>n/a</v>
      </c>
      <c r="AO208" s="706" t="str">
        <f t="shared" si="80"/>
        <v>n/a</v>
      </c>
      <c r="AP208" s="706" t="str">
        <f t="shared" si="81"/>
        <v>n/a</v>
      </c>
      <c r="AQ208" s="707">
        <f t="shared" si="82"/>
        <v>39.015494172726882</v>
      </c>
      <c r="AR208" s="708">
        <f t="shared" si="83"/>
        <v>18.349461725984224</v>
      </c>
    </row>
    <row r="209" spans="1:44" ht="11.25" customHeight="1" x14ac:dyDescent="0.2">
      <c r="A209" s="526" t="s">
        <v>1108</v>
      </c>
      <c r="B209" s="504" t="s">
        <v>1109</v>
      </c>
      <c r="C209" s="521">
        <v>0.62</v>
      </c>
      <c r="D209" s="522">
        <v>0.54</v>
      </c>
      <c r="E209" s="522">
        <v>0.48</v>
      </c>
      <c r="F209" s="528">
        <v>0.4</v>
      </c>
      <c r="G209" s="522">
        <v>0.39</v>
      </c>
      <c r="H209" s="523"/>
      <c r="I209" s="522">
        <v>0.315</v>
      </c>
      <c r="J209" s="520">
        <v>0.22500000000000001</v>
      </c>
      <c r="K209" s="523"/>
      <c r="L209" s="529">
        <v>0.2</v>
      </c>
      <c r="M209" s="524">
        <v>0.2</v>
      </c>
      <c r="N209" s="531">
        <v>0.2</v>
      </c>
      <c r="O209" s="531">
        <v>0.1</v>
      </c>
      <c r="P209" s="524">
        <v>0</v>
      </c>
      <c r="Q209" s="524">
        <v>0</v>
      </c>
      <c r="R209" s="524">
        <v>0</v>
      </c>
      <c r="S209" s="524">
        <v>0</v>
      </c>
      <c r="T209" s="524">
        <v>0</v>
      </c>
      <c r="U209" s="524">
        <v>0.12</v>
      </c>
      <c r="V209" s="524">
        <v>0.24</v>
      </c>
      <c r="W209" s="524">
        <v>0.24</v>
      </c>
      <c r="X209" s="525">
        <f t="shared" si="63"/>
        <v>4.2700000000000014</v>
      </c>
      <c r="Y209" s="706">
        <f t="shared" si="64"/>
        <v>14.814814814814813</v>
      </c>
      <c r="Z209" s="706">
        <f t="shared" si="65"/>
        <v>12.500000000000021</v>
      </c>
      <c r="AA209" s="706">
        <f t="shared" si="66"/>
        <v>19.999999999999996</v>
      </c>
      <c r="AB209" s="706">
        <f t="shared" si="67"/>
        <v>2.5641025641025772</v>
      </c>
      <c r="AC209" s="706">
        <f t="shared" si="68"/>
        <v>23.809523809523814</v>
      </c>
      <c r="AD209" s="706">
        <f t="shared" si="69"/>
        <v>39.999999999999993</v>
      </c>
      <c r="AE209" s="706">
        <f t="shared" si="70"/>
        <v>12.5</v>
      </c>
      <c r="AF209" s="706">
        <f t="shared" si="71"/>
        <v>0</v>
      </c>
      <c r="AG209" s="706">
        <f t="shared" si="72"/>
        <v>0</v>
      </c>
      <c r="AH209" s="706">
        <f t="shared" si="73"/>
        <v>100</v>
      </c>
      <c r="AI209" s="706" t="str">
        <f t="shared" si="74"/>
        <v>n/a</v>
      </c>
      <c r="AJ209" s="706" t="str">
        <f t="shared" si="75"/>
        <v>n/a</v>
      </c>
      <c r="AK209" s="706" t="str">
        <f t="shared" si="76"/>
        <v>n/a</v>
      </c>
      <c r="AL209" s="706" t="str">
        <f t="shared" si="77"/>
        <v>n/a</v>
      </c>
      <c r="AM209" s="706" t="str">
        <f t="shared" si="78"/>
        <v>n/a</v>
      </c>
      <c r="AN209" s="706">
        <f t="shared" si="79"/>
        <v>-100</v>
      </c>
      <c r="AO209" s="706">
        <f t="shared" si="80"/>
        <v>-50</v>
      </c>
      <c r="AP209" s="706">
        <f t="shared" si="81"/>
        <v>0</v>
      </c>
      <c r="AQ209" s="707">
        <f t="shared" si="82"/>
        <v>5.8606493221877844</v>
      </c>
      <c r="AR209" s="708">
        <f t="shared" si="83"/>
        <v>45.788401959250912</v>
      </c>
    </row>
    <row r="210" spans="1:44" ht="11.25" customHeight="1" x14ac:dyDescent="0.2">
      <c r="A210" s="526" t="s">
        <v>1110</v>
      </c>
      <c r="B210" s="504" t="s">
        <v>1111</v>
      </c>
      <c r="C210" s="550">
        <v>0.32</v>
      </c>
      <c r="D210" s="522">
        <v>0.28000000000000003</v>
      </c>
      <c r="E210" s="522">
        <v>0.24</v>
      </c>
      <c r="F210" s="522">
        <v>0.18</v>
      </c>
      <c r="G210" s="522">
        <v>0.12</v>
      </c>
      <c r="H210" s="523"/>
      <c r="I210" s="522">
        <v>0.03</v>
      </c>
      <c r="J210" s="693">
        <v>0</v>
      </c>
      <c r="K210" s="573"/>
      <c r="L210" s="529">
        <v>0</v>
      </c>
      <c r="M210" s="524">
        <v>0</v>
      </c>
      <c r="N210" s="531">
        <v>0.86285000000000001</v>
      </c>
      <c r="O210" s="531">
        <v>0.85428999999999999</v>
      </c>
      <c r="P210" s="531">
        <v>0.83281000000000005</v>
      </c>
      <c r="Q210" s="531">
        <v>0.81299999999999994</v>
      </c>
      <c r="R210" s="531">
        <v>0.78932000000000002</v>
      </c>
      <c r="S210" s="531">
        <v>0.76632</v>
      </c>
      <c r="T210" s="531">
        <v>0.74399999999999999</v>
      </c>
      <c r="U210" s="531">
        <v>0.72231999999999996</v>
      </c>
      <c r="V210" s="531">
        <v>0.57376000000000005</v>
      </c>
      <c r="W210" s="524">
        <v>0</v>
      </c>
      <c r="X210" s="525">
        <f t="shared" si="63"/>
        <v>8.1286699999999996</v>
      </c>
      <c r="Y210" s="706">
        <f t="shared" si="64"/>
        <v>14.285714285714279</v>
      </c>
      <c r="Z210" s="706">
        <f t="shared" si="65"/>
        <v>16.666666666666675</v>
      </c>
      <c r="AA210" s="706">
        <f t="shared" si="66"/>
        <v>33.333333333333329</v>
      </c>
      <c r="AB210" s="706">
        <f t="shared" si="67"/>
        <v>50</v>
      </c>
      <c r="AC210" s="706">
        <f t="shared" si="68"/>
        <v>300</v>
      </c>
      <c r="AD210" s="706" t="str">
        <f t="shared" si="69"/>
        <v>n/a</v>
      </c>
      <c r="AE210" s="706" t="str">
        <f t="shared" si="70"/>
        <v>n/a</v>
      </c>
      <c r="AF210" s="706" t="str">
        <f t="shared" si="71"/>
        <v>n/a</v>
      </c>
      <c r="AG210" s="706">
        <f t="shared" si="72"/>
        <v>-100</v>
      </c>
      <c r="AH210" s="706">
        <f t="shared" si="73"/>
        <v>1.0020016621990147</v>
      </c>
      <c r="AI210" s="706">
        <f t="shared" si="74"/>
        <v>2.5792197500029923</v>
      </c>
      <c r="AJ210" s="706">
        <f t="shared" si="75"/>
        <v>2.436654366543678</v>
      </c>
      <c r="AK210" s="706">
        <f t="shared" si="76"/>
        <v>3.0000506765316848</v>
      </c>
      <c r="AL210" s="706">
        <f t="shared" si="77"/>
        <v>3.001357135400351</v>
      </c>
      <c r="AM210" s="706">
        <f t="shared" si="78"/>
        <v>3.0000000000000027</v>
      </c>
      <c r="AN210" s="706">
        <f t="shared" si="79"/>
        <v>3.0014398050725477</v>
      </c>
      <c r="AO210" s="706">
        <f t="shared" si="80"/>
        <v>25.892359174567737</v>
      </c>
      <c r="AP210" s="706" t="str">
        <f t="shared" si="81"/>
        <v>n/a</v>
      </c>
      <c r="AQ210" s="707">
        <f t="shared" si="82"/>
        <v>25.585628346859444</v>
      </c>
      <c r="AR210" s="708">
        <f t="shared" si="83"/>
        <v>85.776208935043655</v>
      </c>
    </row>
    <row r="211" spans="1:44" ht="11.25" customHeight="1" x14ac:dyDescent="0.2">
      <c r="A211" s="527" t="s">
        <v>529</v>
      </c>
      <c r="B211" s="504" t="s">
        <v>530</v>
      </c>
      <c r="C211" s="521">
        <v>1.95</v>
      </c>
      <c r="D211" s="522">
        <v>1.75</v>
      </c>
      <c r="E211" s="522">
        <v>1.5549999999999999</v>
      </c>
      <c r="F211" s="522">
        <v>1.375</v>
      </c>
      <c r="G211" s="522">
        <v>1.2050000000000001</v>
      </c>
      <c r="H211" s="523"/>
      <c r="I211" s="522">
        <v>1.0649999999999999</v>
      </c>
      <c r="J211" s="520">
        <v>0.92500000000000004</v>
      </c>
      <c r="K211" s="523"/>
      <c r="L211" s="530">
        <v>0.79500000000000004</v>
      </c>
      <c r="M211" s="531">
        <v>0.7</v>
      </c>
      <c r="N211" s="531">
        <v>0.625</v>
      </c>
      <c r="O211" s="531">
        <v>0.56499999999999995</v>
      </c>
      <c r="P211" s="531">
        <v>0.505</v>
      </c>
      <c r="Q211" s="531">
        <v>0.44500000000000001</v>
      </c>
      <c r="R211" s="531">
        <v>0.3</v>
      </c>
      <c r="S211" s="524">
        <v>0</v>
      </c>
      <c r="T211" s="524">
        <v>0</v>
      </c>
      <c r="U211" s="524">
        <v>0</v>
      </c>
      <c r="V211" s="524">
        <v>0</v>
      </c>
      <c r="W211" s="524">
        <v>0</v>
      </c>
      <c r="X211" s="525">
        <f t="shared" si="63"/>
        <v>13.760000000000002</v>
      </c>
      <c r="Y211" s="706">
        <f t="shared" si="64"/>
        <v>11.428571428571432</v>
      </c>
      <c r="Z211" s="706">
        <f t="shared" si="65"/>
        <v>12.540192926045023</v>
      </c>
      <c r="AA211" s="706">
        <f t="shared" si="66"/>
        <v>13.090909090909086</v>
      </c>
      <c r="AB211" s="706">
        <f t="shared" si="67"/>
        <v>14.10788381742738</v>
      </c>
      <c r="AC211" s="706">
        <f t="shared" si="68"/>
        <v>13.145539906103298</v>
      </c>
      <c r="AD211" s="706">
        <f t="shared" si="69"/>
        <v>15.135135135135114</v>
      </c>
      <c r="AE211" s="706">
        <f t="shared" si="70"/>
        <v>16.35220125786163</v>
      </c>
      <c r="AF211" s="706">
        <f t="shared" si="71"/>
        <v>13.571428571428591</v>
      </c>
      <c r="AG211" s="706">
        <f t="shared" si="72"/>
        <v>11.999999999999989</v>
      </c>
      <c r="AH211" s="706">
        <f t="shared" si="73"/>
        <v>10.619469026548689</v>
      </c>
      <c r="AI211" s="706">
        <f t="shared" si="74"/>
        <v>11.88118811881187</v>
      </c>
      <c r="AJ211" s="706">
        <f t="shared" si="75"/>
        <v>13.483146067415719</v>
      </c>
      <c r="AK211" s="706">
        <f t="shared" si="76"/>
        <v>48.333333333333343</v>
      </c>
      <c r="AL211" s="706" t="str">
        <f t="shared" si="77"/>
        <v>n/a</v>
      </c>
      <c r="AM211" s="706" t="str">
        <f t="shared" si="78"/>
        <v>n/a</v>
      </c>
      <c r="AN211" s="706" t="str">
        <f t="shared" si="79"/>
        <v>n/a</v>
      </c>
      <c r="AO211" s="706" t="str">
        <f t="shared" si="80"/>
        <v>n/a</v>
      </c>
      <c r="AP211" s="706" t="str">
        <f t="shared" si="81"/>
        <v>n/a</v>
      </c>
      <c r="AQ211" s="707">
        <f t="shared" si="82"/>
        <v>15.822230667660859</v>
      </c>
      <c r="AR211" s="708">
        <f t="shared" si="83"/>
        <v>9.8873318535207027</v>
      </c>
    </row>
    <row r="212" spans="1:44" ht="11.25" customHeight="1" x14ac:dyDescent="0.2">
      <c r="A212" s="527" t="s">
        <v>532</v>
      </c>
      <c r="B212" s="504" t="s">
        <v>533</v>
      </c>
      <c r="C212" s="521">
        <v>4.6999999999999993</v>
      </c>
      <c r="D212" s="522">
        <v>4.5</v>
      </c>
      <c r="E212" s="522">
        <v>4.2</v>
      </c>
      <c r="F212" s="522">
        <v>3.5</v>
      </c>
      <c r="G212" s="522">
        <v>2.5</v>
      </c>
      <c r="H212" s="523"/>
      <c r="I212" s="522">
        <v>1.4</v>
      </c>
      <c r="J212" s="520">
        <v>0.91</v>
      </c>
      <c r="K212" s="523"/>
      <c r="L212" s="530">
        <v>0.82</v>
      </c>
      <c r="M212" s="524">
        <v>0.8</v>
      </c>
      <c r="N212" s="531">
        <v>0.74</v>
      </c>
      <c r="O212" s="531">
        <v>0.6</v>
      </c>
      <c r="P212" s="531">
        <v>0.53</v>
      </c>
      <c r="Q212" s="531">
        <v>0.49</v>
      </c>
      <c r="R212" s="531">
        <v>0.45</v>
      </c>
      <c r="S212" s="531">
        <v>0.11</v>
      </c>
      <c r="T212" s="524">
        <v>0.02</v>
      </c>
      <c r="U212" s="524">
        <v>0.02</v>
      </c>
      <c r="V212" s="524">
        <v>0.02</v>
      </c>
      <c r="W212" s="524">
        <v>0.02</v>
      </c>
      <c r="X212" s="525">
        <f t="shared" si="63"/>
        <v>26.329999999999995</v>
      </c>
      <c r="Y212" s="706">
        <f t="shared" si="64"/>
        <v>4.4444444444444287</v>
      </c>
      <c r="Z212" s="706">
        <f t="shared" si="65"/>
        <v>7.1428571428571397</v>
      </c>
      <c r="AA212" s="706">
        <f t="shared" si="66"/>
        <v>19.999999999999996</v>
      </c>
      <c r="AB212" s="706">
        <f t="shared" si="67"/>
        <v>39.999999999999993</v>
      </c>
      <c r="AC212" s="706">
        <f t="shared" si="68"/>
        <v>78.571428571428584</v>
      </c>
      <c r="AD212" s="706">
        <f t="shared" si="69"/>
        <v>53.846153846153832</v>
      </c>
      <c r="AE212" s="706">
        <f t="shared" si="70"/>
        <v>10.975609756097571</v>
      </c>
      <c r="AF212" s="706">
        <f t="shared" si="71"/>
        <v>2.4999999999999911</v>
      </c>
      <c r="AG212" s="706">
        <f t="shared" si="72"/>
        <v>8.1081081081081141</v>
      </c>
      <c r="AH212" s="706">
        <f t="shared" si="73"/>
        <v>23.333333333333339</v>
      </c>
      <c r="AI212" s="706">
        <f t="shared" si="74"/>
        <v>13.207547169811317</v>
      </c>
      <c r="AJ212" s="706">
        <f t="shared" si="75"/>
        <v>8.163265306122458</v>
      </c>
      <c r="AK212" s="706">
        <f t="shared" si="76"/>
        <v>8.8888888888888786</v>
      </c>
      <c r="AL212" s="706">
        <f t="shared" si="77"/>
        <v>309.09090909090907</v>
      </c>
      <c r="AM212" s="706">
        <f t="shared" si="78"/>
        <v>450</v>
      </c>
      <c r="AN212" s="706">
        <f t="shared" si="79"/>
        <v>0</v>
      </c>
      <c r="AO212" s="706">
        <f t="shared" si="80"/>
        <v>0</v>
      </c>
      <c r="AP212" s="706">
        <f t="shared" si="81"/>
        <v>0</v>
      </c>
      <c r="AQ212" s="707">
        <f t="shared" si="82"/>
        <v>57.681808092119709</v>
      </c>
      <c r="AR212" s="708">
        <f t="shared" si="83"/>
        <v>121.3522810426859</v>
      </c>
    </row>
    <row r="213" spans="1:44" ht="11.25" customHeight="1" x14ac:dyDescent="0.2">
      <c r="A213" s="507" t="s">
        <v>4388</v>
      </c>
      <c r="B213" s="24" t="s">
        <v>3848</v>
      </c>
      <c r="C213" s="41">
        <v>3.9</v>
      </c>
      <c r="D213" s="41">
        <v>3.605</v>
      </c>
      <c r="E213" s="41">
        <v>3.3450000000000002</v>
      </c>
      <c r="F213" s="41">
        <v>1.87</v>
      </c>
      <c r="G213" s="528">
        <v>0</v>
      </c>
      <c r="H213" s="518"/>
      <c r="I213" s="528">
        <v>0</v>
      </c>
      <c r="J213" s="693">
        <v>0</v>
      </c>
      <c r="K213" s="518"/>
      <c r="L213" s="693">
        <v>0</v>
      </c>
      <c r="M213" s="564">
        <v>0</v>
      </c>
      <c r="N213" s="564">
        <v>0</v>
      </c>
      <c r="O213" s="564">
        <v>0</v>
      </c>
      <c r="P213" s="564">
        <v>0</v>
      </c>
      <c r="Q213" s="564">
        <v>0</v>
      </c>
      <c r="R213" s="564">
        <v>0</v>
      </c>
      <c r="S213" s="564">
        <v>0</v>
      </c>
      <c r="T213" s="564">
        <v>0</v>
      </c>
      <c r="U213" s="564">
        <v>0</v>
      </c>
      <c r="V213" s="564">
        <v>0</v>
      </c>
      <c r="W213" s="564">
        <v>0</v>
      </c>
      <c r="X213" s="525">
        <f t="shared" si="63"/>
        <v>12.719999999999999</v>
      </c>
      <c r="Y213" s="706">
        <f t="shared" si="64"/>
        <v>8.183079056865461</v>
      </c>
      <c r="Z213" s="706">
        <f t="shared" si="65"/>
        <v>7.7727952167413905</v>
      </c>
      <c r="AA213" s="706">
        <f t="shared" si="66"/>
        <v>78.877005347593581</v>
      </c>
      <c r="AB213" s="706" t="str">
        <f t="shared" si="67"/>
        <v>n/a</v>
      </c>
      <c r="AC213" s="706" t="str">
        <f t="shared" si="68"/>
        <v>n/a</v>
      </c>
      <c r="AD213" s="706" t="str">
        <f t="shared" si="69"/>
        <v>n/a</v>
      </c>
      <c r="AE213" s="706" t="str">
        <f t="shared" si="70"/>
        <v>n/a</v>
      </c>
      <c r="AF213" s="706" t="str">
        <f t="shared" si="71"/>
        <v>n/a</v>
      </c>
      <c r="AG213" s="706" t="str">
        <f t="shared" si="72"/>
        <v>n/a</v>
      </c>
      <c r="AH213" s="706" t="str">
        <f t="shared" si="73"/>
        <v>n/a</v>
      </c>
      <c r="AI213" s="706" t="str">
        <f t="shared" si="74"/>
        <v>n/a</v>
      </c>
      <c r="AJ213" s="706" t="str">
        <f t="shared" si="75"/>
        <v>n/a</v>
      </c>
      <c r="AK213" s="706" t="str">
        <f t="shared" si="76"/>
        <v>n/a</v>
      </c>
      <c r="AL213" s="706" t="str">
        <f t="shared" si="77"/>
        <v>n/a</v>
      </c>
      <c r="AM213" s="706" t="str">
        <f t="shared" si="78"/>
        <v>n/a</v>
      </c>
      <c r="AN213" s="706" t="str">
        <f t="shared" si="79"/>
        <v>n/a</v>
      </c>
      <c r="AO213" s="706" t="str">
        <f t="shared" si="80"/>
        <v>n/a</v>
      </c>
      <c r="AP213" s="706" t="str">
        <f t="shared" si="81"/>
        <v>n/a</v>
      </c>
      <c r="AQ213" s="707">
        <f t="shared" si="82"/>
        <v>31.610959873733478</v>
      </c>
      <c r="AR213" s="708">
        <f t="shared" si="83"/>
        <v>40.934110155958258</v>
      </c>
    </row>
    <row r="214" spans="1:44" ht="11.25" customHeight="1" x14ac:dyDescent="0.2">
      <c r="A214" s="501" t="s">
        <v>1112</v>
      </c>
      <c r="B214" s="502" t="s">
        <v>1113</v>
      </c>
      <c r="C214" s="521">
        <v>0.79</v>
      </c>
      <c r="D214" s="510">
        <v>0.74</v>
      </c>
      <c r="E214" s="510">
        <v>0.7</v>
      </c>
      <c r="F214" s="510">
        <v>0.62250000000000005</v>
      </c>
      <c r="G214" s="510">
        <v>0.45</v>
      </c>
      <c r="H214" s="511"/>
      <c r="I214" s="512">
        <v>0</v>
      </c>
      <c r="J214" s="513">
        <v>0</v>
      </c>
      <c r="K214" s="511"/>
      <c r="L214" s="533">
        <v>0</v>
      </c>
      <c r="M214" s="515">
        <v>0</v>
      </c>
      <c r="N214" s="515">
        <v>0</v>
      </c>
      <c r="O214" s="515">
        <v>0</v>
      </c>
      <c r="P214" s="515">
        <v>0</v>
      </c>
      <c r="Q214" s="515">
        <v>0</v>
      </c>
      <c r="R214" s="515">
        <v>0</v>
      </c>
      <c r="S214" s="515">
        <v>0</v>
      </c>
      <c r="T214" s="515">
        <v>0</v>
      </c>
      <c r="U214" s="515">
        <v>0</v>
      </c>
      <c r="V214" s="515">
        <v>0</v>
      </c>
      <c r="W214" s="515">
        <v>0</v>
      </c>
      <c r="X214" s="525">
        <f t="shared" si="63"/>
        <v>3.3025000000000002</v>
      </c>
      <c r="Y214" s="706">
        <f t="shared" si="64"/>
        <v>6.7567567567567544</v>
      </c>
      <c r="Z214" s="706">
        <f t="shared" si="65"/>
        <v>5.7142857142857162</v>
      </c>
      <c r="AA214" s="706">
        <f t="shared" si="66"/>
        <v>12.449799196787126</v>
      </c>
      <c r="AB214" s="706">
        <f t="shared" si="67"/>
        <v>38.33333333333335</v>
      </c>
      <c r="AC214" s="706" t="str">
        <f t="shared" si="68"/>
        <v>n/a</v>
      </c>
      <c r="AD214" s="706" t="str">
        <f t="shared" si="69"/>
        <v>n/a</v>
      </c>
      <c r="AE214" s="706" t="str">
        <f t="shared" si="70"/>
        <v>n/a</v>
      </c>
      <c r="AF214" s="706" t="str">
        <f t="shared" si="71"/>
        <v>n/a</v>
      </c>
      <c r="AG214" s="706" t="str">
        <f t="shared" si="72"/>
        <v>n/a</v>
      </c>
      <c r="AH214" s="706" t="str">
        <f t="shared" si="73"/>
        <v>n/a</v>
      </c>
      <c r="AI214" s="706" t="str">
        <f t="shared" si="74"/>
        <v>n/a</v>
      </c>
      <c r="AJ214" s="706" t="str">
        <f t="shared" si="75"/>
        <v>n/a</v>
      </c>
      <c r="AK214" s="706" t="str">
        <f t="shared" si="76"/>
        <v>n/a</v>
      </c>
      <c r="AL214" s="706" t="str">
        <f t="shared" si="77"/>
        <v>n/a</v>
      </c>
      <c r="AM214" s="706" t="str">
        <f t="shared" si="78"/>
        <v>n/a</v>
      </c>
      <c r="AN214" s="706" t="str">
        <f t="shared" si="79"/>
        <v>n/a</v>
      </c>
      <c r="AO214" s="706" t="str">
        <f t="shared" si="80"/>
        <v>n/a</v>
      </c>
      <c r="AP214" s="706" t="str">
        <f t="shared" si="81"/>
        <v>n/a</v>
      </c>
      <c r="AQ214" s="707">
        <f t="shared" si="82"/>
        <v>15.813543750290737</v>
      </c>
      <c r="AR214" s="708">
        <f t="shared" si="83"/>
        <v>15.302244974837276</v>
      </c>
    </row>
    <row r="215" spans="1:44" ht="11.25" customHeight="1" x14ac:dyDescent="0.2">
      <c r="A215" s="527" t="s">
        <v>534</v>
      </c>
      <c r="B215" s="504" t="s">
        <v>535</v>
      </c>
      <c r="C215" s="549">
        <v>0.78</v>
      </c>
      <c r="D215" s="528">
        <v>0.72</v>
      </c>
      <c r="E215" s="522">
        <v>0.7</v>
      </c>
      <c r="F215" s="522">
        <v>0.63</v>
      </c>
      <c r="G215" s="522">
        <v>0.59</v>
      </c>
      <c r="H215" s="523"/>
      <c r="I215" s="522">
        <v>0.54</v>
      </c>
      <c r="J215" s="520">
        <v>0.44667000000000001</v>
      </c>
      <c r="K215" s="523"/>
      <c r="L215" s="530">
        <v>0.32666666666666666</v>
      </c>
      <c r="M215" s="524">
        <v>0.29333333333333333</v>
      </c>
      <c r="N215" s="531">
        <v>0.25666666666666665</v>
      </c>
      <c r="O215" s="531">
        <v>0.18</v>
      </c>
      <c r="P215" s="531">
        <v>0.11</v>
      </c>
      <c r="Q215" s="531">
        <v>7.166666666666667E-2</v>
      </c>
      <c r="R215" s="524">
        <v>6.6666666666666666E-2</v>
      </c>
      <c r="S215" s="524">
        <v>6.6666666666666666E-2</v>
      </c>
      <c r="T215" s="524">
        <v>6.6666666666666666E-2</v>
      </c>
      <c r="U215" s="524">
        <v>0.13333333333333333</v>
      </c>
      <c r="V215" s="524">
        <v>0.2</v>
      </c>
      <c r="W215" s="524">
        <v>0.2</v>
      </c>
      <c r="X215" s="525">
        <f t="shared" si="63"/>
        <v>6.3783366666666659</v>
      </c>
      <c r="Y215" s="706">
        <f t="shared" si="64"/>
        <v>8.3333333333333481</v>
      </c>
      <c r="Z215" s="706">
        <f t="shared" si="65"/>
        <v>2.8571428571428692</v>
      </c>
      <c r="AA215" s="706">
        <f t="shared" si="66"/>
        <v>11.111111111111093</v>
      </c>
      <c r="AB215" s="706">
        <f t="shared" si="67"/>
        <v>6.7796610169491567</v>
      </c>
      <c r="AC215" s="706">
        <f t="shared" si="68"/>
        <v>9.259259259259256</v>
      </c>
      <c r="AD215" s="706">
        <f t="shared" si="69"/>
        <v>20.894620189401579</v>
      </c>
      <c r="AE215" s="706">
        <f t="shared" si="70"/>
        <v>36.735714285714295</v>
      </c>
      <c r="AF215" s="706">
        <f t="shared" si="71"/>
        <v>11.363636363636353</v>
      </c>
      <c r="AG215" s="706">
        <f t="shared" si="72"/>
        <v>14.285714285714302</v>
      </c>
      <c r="AH215" s="706">
        <f t="shared" si="73"/>
        <v>42.592592592592581</v>
      </c>
      <c r="AI215" s="706">
        <f t="shared" si="74"/>
        <v>63.636363636363626</v>
      </c>
      <c r="AJ215" s="706">
        <f t="shared" si="75"/>
        <v>53.488372093023237</v>
      </c>
      <c r="AK215" s="706">
        <f t="shared" si="76"/>
        <v>7.5000000000000178</v>
      </c>
      <c r="AL215" s="706">
        <f t="shared" si="77"/>
        <v>0</v>
      </c>
      <c r="AM215" s="706">
        <f t="shared" si="78"/>
        <v>0</v>
      </c>
      <c r="AN215" s="706">
        <f t="shared" si="79"/>
        <v>-50</v>
      </c>
      <c r="AO215" s="706">
        <f t="shared" si="80"/>
        <v>-33.333333333333336</v>
      </c>
      <c r="AP215" s="706">
        <f t="shared" si="81"/>
        <v>0</v>
      </c>
      <c r="AQ215" s="707">
        <f t="shared" si="82"/>
        <v>11.416899316161576</v>
      </c>
      <c r="AR215" s="708">
        <f t="shared" si="83"/>
        <v>27.114068485677496</v>
      </c>
    </row>
    <row r="216" spans="1:44" ht="11.25" customHeight="1" x14ac:dyDescent="0.2">
      <c r="A216" s="526" t="s">
        <v>1114</v>
      </c>
      <c r="B216" s="504" t="s">
        <v>1115</v>
      </c>
      <c r="C216" s="521">
        <v>1.08</v>
      </c>
      <c r="D216" s="522">
        <v>0.84</v>
      </c>
      <c r="E216" s="522">
        <v>0.64</v>
      </c>
      <c r="F216" s="522">
        <v>0.52</v>
      </c>
      <c r="G216" s="522">
        <v>0.44</v>
      </c>
      <c r="H216" s="523"/>
      <c r="I216" s="522">
        <v>0.32</v>
      </c>
      <c r="J216" s="520">
        <v>0.28000000000000003</v>
      </c>
      <c r="K216" s="523"/>
      <c r="L216" s="529">
        <v>0.1</v>
      </c>
      <c r="M216" s="524">
        <v>0.1</v>
      </c>
      <c r="N216" s="524">
        <v>0.72</v>
      </c>
      <c r="O216" s="524">
        <v>1.1599999999999999</v>
      </c>
      <c r="P216" s="531">
        <v>1.1599999999999999</v>
      </c>
      <c r="Q216" s="531">
        <v>0.76100000000000001</v>
      </c>
      <c r="R216" s="524">
        <v>0</v>
      </c>
      <c r="S216" s="524">
        <v>0</v>
      </c>
      <c r="T216" s="524">
        <v>0</v>
      </c>
      <c r="U216" s="524">
        <v>0</v>
      </c>
      <c r="V216" s="524">
        <v>0</v>
      </c>
      <c r="W216" s="524">
        <v>0</v>
      </c>
      <c r="X216" s="525">
        <f t="shared" si="63"/>
        <v>8.1209999999999987</v>
      </c>
      <c r="Y216" s="706">
        <f t="shared" si="64"/>
        <v>28.57142857142858</v>
      </c>
      <c r="Z216" s="706">
        <f t="shared" si="65"/>
        <v>31.25</v>
      </c>
      <c r="AA216" s="706">
        <f t="shared" si="66"/>
        <v>23.076923076923084</v>
      </c>
      <c r="AB216" s="706">
        <f t="shared" si="67"/>
        <v>18.181818181818187</v>
      </c>
      <c r="AC216" s="706">
        <f t="shared" si="68"/>
        <v>37.5</v>
      </c>
      <c r="AD216" s="706">
        <f t="shared" si="69"/>
        <v>14.285714285714279</v>
      </c>
      <c r="AE216" s="706">
        <f t="shared" si="70"/>
        <v>180.00000000000003</v>
      </c>
      <c r="AF216" s="706">
        <f t="shared" si="71"/>
        <v>0</v>
      </c>
      <c r="AG216" s="706">
        <f t="shared" si="72"/>
        <v>-86.111111111111114</v>
      </c>
      <c r="AH216" s="706">
        <f t="shared" si="73"/>
        <v>-37.931034482758619</v>
      </c>
      <c r="AI216" s="706">
        <f t="shared" si="74"/>
        <v>0</v>
      </c>
      <c r="AJ216" s="706">
        <f t="shared" si="75"/>
        <v>52.431011826544015</v>
      </c>
      <c r="AK216" s="706" t="str">
        <f t="shared" si="76"/>
        <v>n/a</v>
      </c>
      <c r="AL216" s="706" t="str">
        <f t="shared" si="77"/>
        <v>n/a</v>
      </c>
      <c r="AM216" s="706" t="str">
        <f t="shared" si="78"/>
        <v>n/a</v>
      </c>
      <c r="AN216" s="706" t="str">
        <f t="shared" si="79"/>
        <v>n/a</v>
      </c>
      <c r="AO216" s="706" t="str">
        <f t="shared" si="80"/>
        <v>n/a</v>
      </c>
      <c r="AP216" s="706" t="str">
        <f t="shared" si="81"/>
        <v>n/a</v>
      </c>
      <c r="AQ216" s="707">
        <f t="shared" si="82"/>
        <v>21.7712291957132</v>
      </c>
      <c r="AR216" s="708">
        <f t="shared" si="83"/>
        <v>62.217656322513534</v>
      </c>
    </row>
    <row r="217" spans="1:44" ht="11.25" customHeight="1" x14ac:dyDescent="0.2">
      <c r="A217" s="526" t="s">
        <v>536</v>
      </c>
      <c r="B217" s="504" t="s">
        <v>537</v>
      </c>
      <c r="C217" s="521">
        <v>2.25</v>
      </c>
      <c r="D217" s="522">
        <v>2.15</v>
      </c>
      <c r="E217" s="522">
        <v>2.1</v>
      </c>
      <c r="F217" s="522">
        <v>2.0299999999999998</v>
      </c>
      <c r="G217" s="522">
        <v>1.98</v>
      </c>
      <c r="H217" s="523"/>
      <c r="I217" s="522">
        <v>1.9</v>
      </c>
      <c r="J217" s="520">
        <v>1.83</v>
      </c>
      <c r="K217" s="523"/>
      <c r="L217" s="530">
        <v>1.78</v>
      </c>
      <c r="M217" s="531">
        <v>1.71</v>
      </c>
      <c r="N217" s="531">
        <v>1.66</v>
      </c>
      <c r="O217" s="531">
        <v>1.54</v>
      </c>
      <c r="P217" s="531">
        <v>1.32</v>
      </c>
      <c r="Q217" s="531">
        <v>1.165</v>
      </c>
      <c r="R217" s="531">
        <v>1.0349999999999999</v>
      </c>
      <c r="S217" s="531">
        <v>0.94</v>
      </c>
      <c r="T217" s="531">
        <v>0.875</v>
      </c>
      <c r="U217" s="531">
        <v>0.84</v>
      </c>
      <c r="V217" s="531">
        <v>0.76</v>
      </c>
      <c r="W217" s="531">
        <v>0.67500000000000004</v>
      </c>
      <c r="X217" s="525">
        <f t="shared" si="63"/>
        <v>28.540000000000003</v>
      </c>
      <c r="Y217" s="706">
        <f t="shared" si="64"/>
        <v>4.6511627906976827</v>
      </c>
      <c r="Z217" s="706">
        <f t="shared" si="65"/>
        <v>2.3809523809523725</v>
      </c>
      <c r="AA217" s="706">
        <f t="shared" si="66"/>
        <v>3.4482758620689724</v>
      </c>
      <c r="AB217" s="706">
        <f t="shared" si="67"/>
        <v>2.5252525252525082</v>
      </c>
      <c r="AC217" s="706">
        <f t="shared" si="68"/>
        <v>4.2105263157894868</v>
      </c>
      <c r="AD217" s="706">
        <f t="shared" si="69"/>
        <v>3.82513661202184</v>
      </c>
      <c r="AE217" s="706">
        <f t="shared" si="70"/>
        <v>2.8089887640449396</v>
      </c>
      <c r="AF217" s="706">
        <f t="shared" si="71"/>
        <v>4.0935672514619936</v>
      </c>
      <c r="AG217" s="706">
        <f t="shared" si="72"/>
        <v>3.0120481927710774</v>
      </c>
      <c r="AH217" s="706">
        <f t="shared" si="73"/>
        <v>7.7922077922077948</v>
      </c>
      <c r="AI217" s="706">
        <f t="shared" si="74"/>
        <v>16.666666666666675</v>
      </c>
      <c r="AJ217" s="706">
        <f t="shared" si="75"/>
        <v>13.30472103004292</v>
      </c>
      <c r="AK217" s="706">
        <f t="shared" si="76"/>
        <v>12.560386473429963</v>
      </c>
      <c r="AL217" s="706">
        <f t="shared" si="77"/>
        <v>10.106382978723394</v>
      </c>
      <c r="AM217" s="706">
        <f t="shared" si="78"/>
        <v>7.4285714285714288</v>
      </c>
      <c r="AN217" s="706">
        <f t="shared" si="79"/>
        <v>4.1666666666666741</v>
      </c>
      <c r="AO217" s="706">
        <f t="shared" si="80"/>
        <v>10.526315789473673</v>
      </c>
      <c r="AP217" s="706">
        <f t="shared" si="81"/>
        <v>12.592592592592577</v>
      </c>
      <c r="AQ217" s="707">
        <f t="shared" si="82"/>
        <v>7.005579006301998</v>
      </c>
      <c r="AR217" s="708">
        <f t="shared" si="83"/>
        <v>4.508679846761992</v>
      </c>
    </row>
    <row r="218" spans="1:44" ht="11.25" customHeight="1" x14ac:dyDescent="0.2">
      <c r="A218" s="526" t="s">
        <v>1116</v>
      </c>
      <c r="B218" s="504" t="s">
        <v>1117</v>
      </c>
      <c r="C218" s="521">
        <v>0.32</v>
      </c>
      <c r="D218" s="522">
        <v>0.28000000000000003</v>
      </c>
      <c r="E218" s="522">
        <v>0.24</v>
      </c>
      <c r="F218" s="522">
        <v>0.2</v>
      </c>
      <c r="G218" s="522">
        <v>0.14000000000000001</v>
      </c>
      <c r="H218" s="523"/>
      <c r="I218" s="522">
        <v>0.06</v>
      </c>
      <c r="J218" s="693">
        <v>0</v>
      </c>
      <c r="K218" s="523"/>
      <c r="L218" s="529">
        <v>0</v>
      </c>
      <c r="M218" s="524">
        <v>0</v>
      </c>
      <c r="N218" s="524">
        <v>0</v>
      </c>
      <c r="O218" s="524">
        <v>0</v>
      </c>
      <c r="P218" s="524">
        <v>0</v>
      </c>
      <c r="Q218" s="524">
        <v>0</v>
      </c>
      <c r="R218" s="524">
        <v>0</v>
      </c>
      <c r="S218" s="524">
        <v>0</v>
      </c>
      <c r="T218" s="524">
        <v>0</v>
      </c>
      <c r="U218" s="524">
        <v>0</v>
      </c>
      <c r="V218" s="524">
        <v>0.14000000000000001</v>
      </c>
      <c r="W218" s="524">
        <v>0.14000000000000001</v>
      </c>
      <c r="X218" s="525">
        <f t="shared" si="63"/>
        <v>1.5200000000000005</v>
      </c>
      <c r="Y218" s="706">
        <f t="shared" si="64"/>
        <v>14.285714285714279</v>
      </c>
      <c r="Z218" s="706">
        <f t="shared" si="65"/>
        <v>16.666666666666675</v>
      </c>
      <c r="AA218" s="706">
        <f t="shared" si="66"/>
        <v>19.999999999999996</v>
      </c>
      <c r="AB218" s="706">
        <f t="shared" si="67"/>
        <v>42.857142857142861</v>
      </c>
      <c r="AC218" s="706">
        <f t="shared" si="68"/>
        <v>133.33333333333334</v>
      </c>
      <c r="AD218" s="706" t="str">
        <f t="shared" si="69"/>
        <v>n/a</v>
      </c>
      <c r="AE218" s="706" t="str">
        <f t="shared" si="70"/>
        <v>n/a</v>
      </c>
      <c r="AF218" s="706" t="str">
        <f t="shared" si="71"/>
        <v>n/a</v>
      </c>
      <c r="AG218" s="706" t="str">
        <f t="shared" si="72"/>
        <v>n/a</v>
      </c>
      <c r="AH218" s="706" t="str">
        <f t="shared" si="73"/>
        <v>n/a</v>
      </c>
      <c r="AI218" s="706" t="str">
        <f t="shared" si="74"/>
        <v>n/a</v>
      </c>
      <c r="AJ218" s="706" t="str">
        <f t="shared" si="75"/>
        <v>n/a</v>
      </c>
      <c r="AK218" s="706" t="str">
        <f t="shared" si="76"/>
        <v>n/a</v>
      </c>
      <c r="AL218" s="706" t="str">
        <f t="shared" si="77"/>
        <v>n/a</v>
      </c>
      <c r="AM218" s="706" t="str">
        <f t="shared" si="78"/>
        <v>n/a</v>
      </c>
      <c r="AN218" s="706" t="str">
        <f t="shared" si="79"/>
        <v>n/a</v>
      </c>
      <c r="AO218" s="706">
        <f t="shared" si="80"/>
        <v>-100</v>
      </c>
      <c r="AP218" s="706">
        <f t="shared" si="81"/>
        <v>0</v>
      </c>
      <c r="AQ218" s="707">
        <f t="shared" si="82"/>
        <v>18.163265306122451</v>
      </c>
      <c r="AR218" s="708">
        <f t="shared" si="83"/>
        <v>68.54079373631204</v>
      </c>
    </row>
    <row r="219" spans="1:44" ht="11.25" customHeight="1" x14ac:dyDescent="0.2">
      <c r="A219" s="527" t="s">
        <v>538</v>
      </c>
      <c r="B219" s="504" t="s">
        <v>539</v>
      </c>
      <c r="C219" s="550">
        <v>4.21</v>
      </c>
      <c r="D219" s="522">
        <v>4</v>
      </c>
      <c r="E219" s="522">
        <v>3.51</v>
      </c>
      <c r="F219" s="522">
        <v>2.81</v>
      </c>
      <c r="G219" s="522">
        <v>2.25</v>
      </c>
      <c r="H219" s="523"/>
      <c r="I219" s="522">
        <v>1.8</v>
      </c>
      <c r="J219" s="520">
        <v>1.325</v>
      </c>
      <c r="K219" s="523"/>
      <c r="L219" s="530">
        <v>0.875</v>
      </c>
      <c r="M219" s="524">
        <v>0.7</v>
      </c>
      <c r="N219" s="531">
        <v>0.6</v>
      </c>
      <c r="O219" s="531">
        <v>0.43</v>
      </c>
      <c r="P219" s="531">
        <v>0.33</v>
      </c>
      <c r="Q219" s="524">
        <v>0.3</v>
      </c>
      <c r="R219" s="524">
        <v>0.3</v>
      </c>
      <c r="S219" s="524">
        <v>0.3</v>
      </c>
      <c r="T219" s="524">
        <v>0.3</v>
      </c>
      <c r="U219" s="524">
        <v>0.3</v>
      </c>
      <c r="V219" s="524">
        <v>0.3</v>
      </c>
      <c r="W219" s="531">
        <v>0.28125</v>
      </c>
      <c r="X219" s="525">
        <f t="shared" si="63"/>
        <v>24.921250000000004</v>
      </c>
      <c r="Y219" s="706">
        <f t="shared" si="64"/>
        <v>5.2499999999999991</v>
      </c>
      <c r="Z219" s="706">
        <f t="shared" si="65"/>
        <v>13.960113960113961</v>
      </c>
      <c r="AA219" s="706">
        <f t="shared" si="66"/>
        <v>24.911032028469737</v>
      </c>
      <c r="AB219" s="706">
        <f t="shared" si="67"/>
        <v>24.888888888888893</v>
      </c>
      <c r="AC219" s="706">
        <f t="shared" si="68"/>
        <v>25</v>
      </c>
      <c r="AD219" s="706">
        <f t="shared" si="69"/>
        <v>35.849056603773597</v>
      </c>
      <c r="AE219" s="706">
        <f t="shared" si="70"/>
        <v>51.428571428571423</v>
      </c>
      <c r="AF219" s="706">
        <f t="shared" si="71"/>
        <v>25</v>
      </c>
      <c r="AG219" s="706">
        <f t="shared" si="72"/>
        <v>16.666666666666675</v>
      </c>
      <c r="AH219" s="706">
        <f t="shared" si="73"/>
        <v>39.534883720930239</v>
      </c>
      <c r="AI219" s="706">
        <f t="shared" si="74"/>
        <v>30.303030303030297</v>
      </c>
      <c r="AJ219" s="706">
        <f t="shared" si="75"/>
        <v>10.000000000000009</v>
      </c>
      <c r="AK219" s="706">
        <f t="shared" si="76"/>
        <v>0</v>
      </c>
      <c r="AL219" s="706">
        <f t="shared" si="77"/>
        <v>0</v>
      </c>
      <c r="AM219" s="706">
        <f t="shared" si="78"/>
        <v>0</v>
      </c>
      <c r="AN219" s="706">
        <f t="shared" si="79"/>
        <v>0</v>
      </c>
      <c r="AO219" s="706">
        <f t="shared" si="80"/>
        <v>0</v>
      </c>
      <c r="AP219" s="706">
        <f t="shared" si="81"/>
        <v>6.6666666666666652</v>
      </c>
      <c r="AQ219" s="707">
        <f t="shared" si="82"/>
        <v>17.192161681506196</v>
      </c>
      <c r="AR219" s="708">
        <f t="shared" si="83"/>
        <v>15.766217955772472</v>
      </c>
    </row>
    <row r="220" spans="1:44" ht="11.25" customHeight="1" x14ac:dyDescent="0.2">
      <c r="A220" s="694" t="s">
        <v>1118</v>
      </c>
      <c r="B220" s="535" t="s">
        <v>1119</v>
      </c>
      <c r="C220" s="521">
        <v>1.6400000000000001</v>
      </c>
      <c r="D220" s="541">
        <v>1.4550000000000001</v>
      </c>
      <c r="E220" s="541">
        <v>1.155</v>
      </c>
      <c r="F220" s="541">
        <v>0.79</v>
      </c>
      <c r="G220" s="541">
        <v>0.48</v>
      </c>
      <c r="H220" s="542"/>
      <c r="I220" s="540">
        <v>0</v>
      </c>
      <c r="J220" s="543">
        <v>0</v>
      </c>
      <c r="K220" s="542"/>
      <c r="L220" s="561">
        <v>0</v>
      </c>
      <c r="M220" s="545">
        <v>0</v>
      </c>
      <c r="N220" s="545">
        <v>0</v>
      </c>
      <c r="O220" s="545">
        <v>0</v>
      </c>
      <c r="P220" s="545">
        <v>0</v>
      </c>
      <c r="Q220" s="545">
        <v>0</v>
      </c>
      <c r="R220" s="545">
        <v>0</v>
      </c>
      <c r="S220" s="545">
        <v>0</v>
      </c>
      <c r="T220" s="545">
        <v>0</v>
      </c>
      <c r="U220" s="545">
        <v>0</v>
      </c>
      <c r="V220" s="545">
        <v>0</v>
      </c>
      <c r="W220" s="545">
        <v>0</v>
      </c>
      <c r="X220" s="525">
        <f t="shared" si="63"/>
        <v>5.52</v>
      </c>
      <c r="Y220" s="706">
        <f t="shared" si="64"/>
        <v>12.714776632302405</v>
      </c>
      <c r="Z220" s="706">
        <f t="shared" si="65"/>
        <v>25.974025974025984</v>
      </c>
      <c r="AA220" s="706">
        <f t="shared" si="66"/>
        <v>46.202531645569621</v>
      </c>
      <c r="AB220" s="706">
        <f t="shared" si="67"/>
        <v>64.583333333333343</v>
      </c>
      <c r="AC220" s="706" t="str">
        <f t="shared" si="68"/>
        <v>n/a</v>
      </c>
      <c r="AD220" s="706" t="str">
        <f t="shared" si="69"/>
        <v>n/a</v>
      </c>
      <c r="AE220" s="706" t="str">
        <f t="shared" si="70"/>
        <v>n/a</v>
      </c>
      <c r="AF220" s="706" t="str">
        <f t="shared" si="71"/>
        <v>n/a</v>
      </c>
      <c r="AG220" s="706" t="str">
        <f t="shared" si="72"/>
        <v>n/a</v>
      </c>
      <c r="AH220" s="706" t="str">
        <f t="shared" si="73"/>
        <v>n/a</v>
      </c>
      <c r="AI220" s="706" t="str">
        <f t="shared" si="74"/>
        <v>n/a</v>
      </c>
      <c r="AJ220" s="706" t="str">
        <f t="shared" si="75"/>
        <v>n/a</v>
      </c>
      <c r="AK220" s="706" t="str">
        <f t="shared" si="76"/>
        <v>n/a</v>
      </c>
      <c r="AL220" s="706" t="str">
        <f t="shared" si="77"/>
        <v>n/a</v>
      </c>
      <c r="AM220" s="706" t="str">
        <f t="shared" si="78"/>
        <v>n/a</v>
      </c>
      <c r="AN220" s="706" t="str">
        <f t="shared" si="79"/>
        <v>n/a</v>
      </c>
      <c r="AO220" s="706" t="str">
        <f t="shared" si="80"/>
        <v>n/a</v>
      </c>
      <c r="AP220" s="706" t="str">
        <f t="shared" si="81"/>
        <v>n/a</v>
      </c>
      <c r="AQ220" s="707">
        <f t="shared" si="82"/>
        <v>37.368666896307836</v>
      </c>
      <c r="AR220" s="708">
        <f t="shared" si="83"/>
        <v>22.776650196961032</v>
      </c>
    </row>
    <row r="221" spans="1:44" ht="11.25" customHeight="1" x14ac:dyDescent="0.2">
      <c r="A221" s="635" t="s">
        <v>4476</v>
      </c>
      <c r="B221" s="504" t="s">
        <v>3850</v>
      </c>
      <c r="C221" s="521">
        <v>0.42499999999999999</v>
      </c>
      <c r="D221" s="522">
        <v>0.34</v>
      </c>
      <c r="E221" s="522">
        <v>0.26750000000000002</v>
      </c>
      <c r="F221" s="522">
        <v>0.2</v>
      </c>
      <c r="G221" s="571">
        <v>0</v>
      </c>
      <c r="H221" s="1159"/>
      <c r="I221" s="571">
        <v>0.15</v>
      </c>
      <c r="J221" s="576">
        <v>0.15</v>
      </c>
      <c r="K221" s="1159"/>
      <c r="L221" s="576">
        <v>0.15</v>
      </c>
      <c r="M221" s="634">
        <v>0.15</v>
      </c>
      <c r="N221" s="572">
        <v>0.33750000000000002</v>
      </c>
      <c r="O221" s="531">
        <v>0.6</v>
      </c>
      <c r="P221" s="531">
        <v>0.5</v>
      </c>
      <c r="Q221" s="531">
        <v>0.33750000000000002</v>
      </c>
      <c r="R221" s="531">
        <v>0.24</v>
      </c>
      <c r="S221" s="531">
        <v>0.14000000000000001</v>
      </c>
      <c r="T221" s="531">
        <v>0.11</v>
      </c>
      <c r="U221" s="531">
        <v>6.6699999999999995E-2</v>
      </c>
      <c r="V221" s="531">
        <v>5.33E-2</v>
      </c>
      <c r="W221" s="531">
        <v>0.04</v>
      </c>
      <c r="X221" s="525">
        <f t="shared" si="63"/>
        <v>4.2574999999999994</v>
      </c>
      <c r="Y221" s="706">
        <f t="shared" si="64"/>
        <v>24.999999999999979</v>
      </c>
      <c r="Z221" s="706">
        <f t="shared" si="65"/>
        <v>27.10280373831775</v>
      </c>
      <c r="AA221" s="706">
        <f t="shared" si="66"/>
        <v>33.749999999999993</v>
      </c>
      <c r="AB221" s="706" t="str">
        <f t="shared" si="67"/>
        <v>n/a</v>
      </c>
      <c r="AC221" s="706">
        <f t="shared" si="68"/>
        <v>-100</v>
      </c>
      <c r="AD221" s="706">
        <f t="shared" si="69"/>
        <v>0</v>
      </c>
      <c r="AE221" s="706">
        <f t="shared" si="70"/>
        <v>0</v>
      </c>
      <c r="AF221" s="706">
        <f t="shared" si="71"/>
        <v>0</v>
      </c>
      <c r="AG221" s="706">
        <f t="shared" si="72"/>
        <v>-55.555555555555557</v>
      </c>
      <c r="AH221" s="706">
        <f t="shared" si="73"/>
        <v>-43.749999999999986</v>
      </c>
      <c r="AI221" s="706">
        <f t="shared" si="74"/>
        <v>19.999999999999996</v>
      </c>
      <c r="AJ221" s="706">
        <f t="shared" si="75"/>
        <v>48.148148148148138</v>
      </c>
      <c r="AK221" s="706">
        <f t="shared" si="76"/>
        <v>40.625000000000021</v>
      </c>
      <c r="AL221" s="706">
        <f t="shared" si="77"/>
        <v>71.428571428571402</v>
      </c>
      <c r="AM221" s="706">
        <f t="shared" si="78"/>
        <v>27.272727272727295</v>
      </c>
      <c r="AN221" s="706">
        <f t="shared" si="79"/>
        <v>64.917541229385307</v>
      </c>
      <c r="AO221" s="706">
        <f t="shared" si="80"/>
        <v>25.140712945590991</v>
      </c>
      <c r="AP221" s="706">
        <f t="shared" si="81"/>
        <v>33.25</v>
      </c>
      <c r="AQ221" s="707">
        <f t="shared" si="82"/>
        <v>12.784114659246198</v>
      </c>
      <c r="AR221" s="708">
        <f t="shared" si="83"/>
        <v>43.936828305682269</v>
      </c>
    </row>
    <row r="222" spans="1:44" ht="11.25" customHeight="1" x14ac:dyDescent="0.2">
      <c r="A222" s="527" t="s">
        <v>2176</v>
      </c>
      <c r="B222" s="504" t="s">
        <v>2177</v>
      </c>
      <c r="C222" s="521">
        <v>0.54500000000000004</v>
      </c>
      <c r="D222" s="522">
        <v>0.4889120545868082</v>
      </c>
      <c r="E222" s="522">
        <v>0.3645337376800607</v>
      </c>
      <c r="F222" s="522">
        <v>0.18681576952236542</v>
      </c>
      <c r="G222" s="571">
        <v>5.7467778620166804E-2</v>
      </c>
      <c r="H222" s="523"/>
      <c r="I222" s="522">
        <v>5.7467778620166804E-2</v>
      </c>
      <c r="J222" s="520">
        <v>4.8847611827141778E-2</v>
      </c>
      <c r="K222" s="523"/>
      <c r="L222" s="530">
        <v>4.5974222896133433E-2</v>
      </c>
      <c r="M222" s="572">
        <v>3.4480667172100077E-2</v>
      </c>
      <c r="N222" s="531">
        <v>3.4480667172100077E-2</v>
      </c>
      <c r="O222" s="531">
        <v>2.8733889310083402E-2</v>
      </c>
      <c r="P222" s="531">
        <v>2.2987111448066717E-2</v>
      </c>
      <c r="Q222" s="531">
        <v>1.8688400303260043E-2</v>
      </c>
      <c r="R222" s="531">
        <v>1.5815011372251706E-2</v>
      </c>
      <c r="S222" s="531">
        <v>1.4374526156178924E-2</v>
      </c>
      <c r="T222" s="531">
        <v>1.221379833206975E-2</v>
      </c>
      <c r="U222" s="531">
        <v>1.1493555724033358E-2</v>
      </c>
      <c r="V222" s="531">
        <v>9.3328278999241857E-3</v>
      </c>
      <c r="W222" s="531">
        <v>8.6125852918877942E-3</v>
      </c>
      <c r="X222" s="525">
        <f t="shared" si="63"/>
        <v>2.0062319939347995</v>
      </c>
      <c r="Y222" s="706">
        <f t="shared" si="64"/>
        <v>11.471990695871304</v>
      </c>
      <c r="Z222" s="706">
        <f t="shared" si="65"/>
        <v>34.119836945218566</v>
      </c>
      <c r="AA222" s="706">
        <f t="shared" si="66"/>
        <v>95.13006777322353</v>
      </c>
      <c r="AB222" s="706">
        <f t="shared" si="67"/>
        <v>225.07915567282316</v>
      </c>
      <c r="AC222" s="706">
        <f t="shared" si="68"/>
        <v>0</v>
      </c>
      <c r="AD222" s="706">
        <f t="shared" si="69"/>
        <v>17.647058823529417</v>
      </c>
      <c r="AE222" s="706">
        <f t="shared" si="70"/>
        <v>6.25</v>
      </c>
      <c r="AF222" s="706">
        <f t="shared" si="71"/>
        <v>33.333333333333329</v>
      </c>
      <c r="AG222" s="706">
        <f t="shared" si="72"/>
        <v>0</v>
      </c>
      <c r="AH222" s="706">
        <f t="shared" si="73"/>
        <v>19.999999999999972</v>
      </c>
      <c r="AI222" s="706">
        <f t="shared" si="74"/>
        <v>25.000000000000021</v>
      </c>
      <c r="AJ222" s="706">
        <f t="shared" si="75"/>
        <v>23.002028397565933</v>
      </c>
      <c r="AK222" s="706">
        <f t="shared" si="76"/>
        <v>18.168744007670167</v>
      </c>
      <c r="AL222" s="706">
        <f t="shared" si="77"/>
        <v>10.021097046413496</v>
      </c>
      <c r="AM222" s="706">
        <f t="shared" si="78"/>
        <v>17.690875232774683</v>
      </c>
      <c r="AN222" s="706">
        <f t="shared" si="79"/>
        <v>6.2664907651715174</v>
      </c>
      <c r="AO222" s="706">
        <f t="shared" si="80"/>
        <v>23.151909017059282</v>
      </c>
      <c r="AP222" s="706">
        <f t="shared" si="81"/>
        <v>8.3626760563380245</v>
      </c>
      <c r="AQ222" s="707">
        <f t="shared" si="82"/>
        <v>31.927514653721801</v>
      </c>
      <c r="AR222" s="708">
        <f t="shared" si="83"/>
        <v>52.615099022614451</v>
      </c>
    </row>
    <row r="223" spans="1:44" ht="11.25" customHeight="1" x14ac:dyDescent="0.2">
      <c r="A223" s="501" t="s">
        <v>1120</v>
      </c>
      <c r="B223" s="502" t="s">
        <v>1121</v>
      </c>
      <c r="C223" s="521">
        <v>2.79</v>
      </c>
      <c r="D223" s="510">
        <v>2.4849999999999999</v>
      </c>
      <c r="E223" s="510">
        <v>2.16</v>
      </c>
      <c r="F223" s="510">
        <v>1.8049999999999999</v>
      </c>
      <c r="G223" s="510">
        <v>1.409</v>
      </c>
      <c r="H223" s="511"/>
      <c r="I223" s="512">
        <v>0</v>
      </c>
      <c r="J223" s="513">
        <v>0</v>
      </c>
      <c r="K223" s="511"/>
      <c r="L223" s="533">
        <v>0</v>
      </c>
      <c r="M223" s="515">
        <v>0</v>
      </c>
      <c r="N223" s="515">
        <v>0</v>
      </c>
      <c r="O223" s="515">
        <v>0</v>
      </c>
      <c r="P223" s="515">
        <v>0</v>
      </c>
      <c r="Q223" s="515">
        <v>0</v>
      </c>
      <c r="R223" s="515">
        <v>0</v>
      </c>
      <c r="S223" s="515">
        <v>0</v>
      </c>
      <c r="T223" s="515">
        <v>0</v>
      </c>
      <c r="U223" s="515">
        <v>0</v>
      </c>
      <c r="V223" s="515">
        <v>0</v>
      </c>
      <c r="W223" s="515">
        <v>0</v>
      </c>
      <c r="X223" s="525">
        <f t="shared" si="63"/>
        <v>10.649000000000001</v>
      </c>
      <c r="Y223" s="706">
        <f t="shared" si="64"/>
        <v>12.273641851106643</v>
      </c>
      <c r="Z223" s="706">
        <f t="shared" si="65"/>
        <v>15.04629629629628</v>
      </c>
      <c r="AA223" s="706">
        <f t="shared" si="66"/>
        <v>19.667590027700843</v>
      </c>
      <c r="AB223" s="706">
        <f t="shared" si="67"/>
        <v>28.105039034776436</v>
      </c>
      <c r="AC223" s="706" t="str">
        <f t="shared" si="68"/>
        <v>n/a</v>
      </c>
      <c r="AD223" s="706" t="str">
        <f t="shared" si="69"/>
        <v>n/a</v>
      </c>
      <c r="AE223" s="706" t="str">
        <f t="shared" si="70"/>
        <v>n/a</v>
      </c>
      <c r="AF223" s="706" t="str">
        <f t="shared" si="71"/>
        <v>n/a</v>
      </c>
      <c r="AG223" s="706" t="str">
        <f t="shared" si="72"/>
        <v>n/a</v>
      </c>
      <c r="AH223" s="706" t="str">
        <f t="shared" si="73"/>
        <v>n/a</v>
      </c>
      <c r="AI223" s="706" t="str">
        <f t="shared" si="74"/>
        <v>n/a</v>
      </c>
      <c r="AJ223" s="706" t="str">
        <f t="shared" si="75"/>
        <v>n/a</v>
      </c>
      <c r="AK223" s="706" t="str">
        <f t="shared" si="76"/>
        <v>n/a</v>
      </c>
      <c r="AL223" s="706" t="str">
        <f t="shared" si="77"/>
        <v>n/a</v>
      </c>
      <c r="AM223" s="706" t="str">
        <f t="shared" si="78"/>
        <v>n/a</v>
      </c>
      <c r="AN223" s="706" t="str">
        <f t="shared" si="79"/>
        <v>n/a</v>
      </c>
      <c r="AO223" s="706" t="str">
        <f t="shared" si="80"/>
        <v>n/a</v>
      </c>
      <c r="AP223" s="706" t="str">
        <f t="shared" si="81"/>
        <v>n/a</v>
      </c>
      <c r="AQ223" s="707">
        <f t="shared" si="82"/>
        <v>18.77314180247005</v>
      </c>
      <c r="AR223" s="708">
        <f t="shared" si="83"/>
        <v>6.9286174817829949</v>
      </c>
    </row>
    <row r="224" spans="1:44" ht="11.25" customHeight="1" x14ac:dyDescent="0.2">
      <c r="A224" s="527" t="s">
        <v>1122</v>
      </c>
      <c r="B224" s="504" t="s">
        <v>1123</v>
      </c>
      <c r="C224" s="546">
        <v>1.0150000000000001</v>
      </c>
      <c r="D224" s="522">
        <v>0.47499999999999998</v>
      </c>
      <c r="E224" s="522">
        <v>0.45</v>
      </c>
      <c r="F224" s="522">
        <v>0.3</v>
      </c>
      <c r="G224" s="522">
        <v>0.12</v>
      </c>
      <c r="H224" s="523"/>
      <c r="I224" s="528">
        <v>0</v>
      </c>
      <c r="J224" s="693">
        <v>0</v>
      </c>
      <c r="K224" s="523"/>
      <c r="L224" s="529">
        <v>0</v>
      </c>
      <c r="M224" s="524">
        <v>0</v>
      </c>
      <c r="N224" s="524">
        <v>0</v>
      </c>
      <c r="O224" s="524">
        <v>0</v>
      </c>
      <c r="P224" s="524">
        <v>0</v>
      </c>
      <c r="Q224" s="524">
        <v>0</v>
      </c>
      <c r="R224" s="524">
        <v>0</v>
      </c>
      <c r="S224" s="524">
        <v>0</v>
      </c>
      <c r="T224" s="524">
        <v>0</v>
      </c>
      <c r="U224" s="524">
        <v>0</v>
      </c>
      <c r="V224" s="524">
        <v>0</v>
      </c>
      <c r="W224" s="524">
        <v>0</v>
      </c>
      <c r="X224" s="525">
        <f t="shared" si="63"/>
        <v>2.3600000000000003</v>
      </c>
      <c r="Y224" s="706">
        <f t="shared" si="64"/>
        <v>113.68421052631584</v>
      </c>
      <c r="Z224" s="706">
        <f t="shared" si="65"/>
        <v>5.555555555555558</v>
      </c>
      <c r="AA224" s="706">
        <f t="shared" si="66"/>
        <v>50</v>
      </c>
      <c r="AB224" s="706">
        <f t="shared" si="67"/>
        <v>150</v>
      </c>
      <c r="AC224" s="706" t="str">
        <f t="shared" si="68"/>
        <v>n/a</v>
      </c>
      <c r="AD224" s="706" t="str">
        <f t="shared" si="69"/>
        <v>n/a</v>
      </c>
      <c r="AE224" s="706" t="str">
        <f t="shared" si="70"/>
        <v>n/a</v>
      </c>
      <c r="AF224" s="706" t="str">
        <f t="shared" si="71"/>
        <v>n/a</v>
      </c>
      <c r="AG224" s="706" t="str">
        <f t="shared" si="72"/>
        <v>n/a</v>
      </c>
      <c r="AH224" s="706" t="str">
        <f t="shared" si="73"/>
        <v>n/a</v>
      </c>
      <c r="AI224" s="706" t="str">
        <f t="shared" si="74"/>
        <v>n/a</v>
      </c>
      <c r="AJ224" s="706" t="str">
        <f t="shared" si="75"/>
        <v>n/a</v>
      </c>
      <c r="AK224" s="706" t="str">
        <f t="shared" si="76"/>
        <v>n/a</v>
      </c>
      <c r="AL224" s="706" t="str">
        <f t="shared" si="77"/>
        <v>n/a</v>
      </c>
      <c r="AM224" s="706" t="str">
        <f t="shared" si="78"/>
        <v>n/a</v>
      </c>
      <c r="AN224" s="706" t="str">
        <f t="shared" si="79"/>
        <v>n/a</v>
      </c>
      <c r="AO224" s="706" t="str">
        <f t="shared" si="80"/>
        <v>n/a</v>
      </c>
      <c r="AP224" s="706" t="str">
        <f t="shared" si="81"/>
        <v>n/a</v>
      </c>
      <c r="AQ224" s="707">
        <f t="shared" si="82"/>
        <v>79.809941520467845</v>
      </c>
      <c r="AR224" s="708">
        <f t="shared" si="83"/>
        <v>64.488905657021292</v>
      </c>
    </row>
    <row r="225" spans="1:44" ht="11.25" customHeight="1" x14ac:dyDescent="0.2">
      <c r="A225" s="527" t="s">
        <v>1124</v>
      </c>
      <c r="B225" s="504" t="s">
        <v>1125</v>
      </c>
      <c r="C225" s="525">
        <v>0.33999999999999997</v>
      </c>
      <c r="D225" s="522">
        <v>0.30499999999999999</v>
      </c>
      <c r="E225" s="522">
        <v>0.28375</v>
      </c>
      <c r="F225" s="522">
        <v>0.26124999999999998</v>
      </c>
      <c r="G225" s="522">
        <v>0.24249999999999999</v>
      </c>
      <c r="H225" s="523"/>
      <c r="I225" s="522">
        <v>0.22</v>
      </c>
      <c r="J225" s="693">
        <v>0.2</v>
      </c>
      <c r="K225" s="523"/>
      <c r="L225" s="529">
        <v>0.2</v>
      </c>
      <c r="M225" s="531">
        <v>0.2</v>
      </c>
      <c r="N225" s="531">
        <v>0.18</v>
      </c>
      <c r="O225" s="524">
        <v>0.16</v>
      </c>
      <c r="P225" s="531">
        <v>0.245</v>
      </c>
      <c r="Q225" s="531">
        <v>0.24</v>
      </c>
      <c r="R225" s="531">
        <v>0.21</v>
      </c>
      <c r="S225" s="524">
        <v>0.184</v>
      </c>
      <c r="T225" s="524">
        <v>0.20669999999999999</v>
      </c>
      <c r="U225" s="531">
        <v>0.27479999999999999</v>
      </c>
      <c r="V225" s="531">
        <v>0.25</v>
      </c>
      <c r="W225" s="531">
        <v>0.2248</v>
      </c>
      <c r="X225" s="525">
        <f t="shared" si="63"/>
        <v>4.4278000000000013</v>
      </c>
      <c r="Y225" s="706">
        <f t="shared" si="64"/>
        <v>11.475409836065564</v>
      </c>
      <c r="Z225" s="706">
        <f t="shared" si="65"/>
        <v>7.4889867841409608</v>
      </c>
      <c r="AA225" s="706">
        <f t="shared" si="66"/>
        <v>8.6124401913875595</v>
      </c>
      <c r="AB225" s="706">
        <f t="shared" si="67"/>
        <v>7.7319587628865927</v>
      </c>
      <c r="AC225" s="706">
        <f t="shared" si="68"/>
        <v>10.22727272727273</v>
      </c>
      <c r="AD225" s="706">
        <f t="shared" si="69"/>
        <v>9.9999999999999858</v>
      </c>
      <c r="AE225" s="706">
        <f t="shared" si="70"/>
        <v>0</v>
      </c>
      <c r="AF225" s="706">
        <f t="shared" si="71"/>
        <v>0</v>
      </c>
      <c r="AG225" s="706">
        <f t="shared" si="72"/>
        <v>11.111111111111116</v>
      </c>
      <c r="AH225" s="706">
        <f t="shared" si="73"/>
        <v>12.5</v>
      </c>
      <c r="AI225" s="706">
        <f t="shared" si="74"/>
        <v>-34.6938775510204</v>
      </c>
      <c r="AJ225" s="706">
        <f t="shared" si="75"/>
        <v>2.0833333333333259</v>
      </c>
      <c r="AK225" s="706">
        <f t="shared" si="76"/>
        <v>14.285714285714279</v>
      </c>
      <c r="AL225" s="706">
        <f t="shared" si="77"/>
        <v>14.130434782608692</v>
      </c>
      <c r="AM225" s="706">
        <f t="shared" si="78"/>
        <v>-10.982099661344947</v>
      </c>
      <c r="AN225" s="706">
        <f t="shared" si="79"/>
        <v>-24.781659388646283</v>
      </c>
      <c r="AO225" s="706">
        <f t="shared" si="80"/>
        <v>9.9199999999999946</v>
      </c>
      <c r="AP225" s="706">
        <f t="shared" si="81"/>
        <v>11.209964412811392</v>
      </c>
      <c r="AQ225" s="707">
        <f t="shared" si="82"/>
        <v>3.3510549792400308</v>
      </c>
      <c r="AR225" s="708">
        <f t="shared" si="83"/>
        <v>13.665030525817832</v>
      </c>
    </row>
    <row r="226" spans="1:44" ht="11.25" customHeight="1" x14ac:dyDescent="0.2">
      <c r="A226" s="635" t="s">
        <v>3852</v>
      </c>
      <c r="B226" s="504" t="s">
        <v>3853</v>
      </c>
      <c r="C226" s="651">
        <v>7</v>
      </c>
      <c r="D226" s="518">
        <v>6</v>
      </c>
      <c r="E226" s="518">
        <v>5</v>
      </c>
      <c r="F226" s="518">
        <v>4</v>
      </c>
      <c r="G226" s="518">
        <v>3</v>
      </c>
      <c r="H226" s="518"/>
      <c r="I226" s="518">
        <v>8</v>
      </c>
      <c r="J226" s="504">
        <v>5</v>
      </c>
      <c r="K226" s="518"/>
      <c r="L226" s="504">
        <v>13</v>
      </c>
      <c r="M226" s="665">
        <v>10</v>
      </c>
      <c r="N226" s="665">
        <v>10</v>
      </c>
      <c r="O226" s="524">
        <v>0</v>
      </c>
      <c r="P226" s="524">
        <v>0</v>
      </c>
      <c r="Q226" s="524">
        <v>0</v>
      </c>
      <c r="R226" s="524">
        <v>0</v>
      </c>
      <c r="S226" s="524">
        <v>0</v>
      </c>
      <c r="T226" s="524">
        <v>0</v>
      </c>
      <c r="U226" s="524">
        <v>0</v>
      </c>
      <c r="V226" s="524">
        <v>0</v>
      </c>
      <c r="W226" s="524">
        <v>0</v>
      </c>
      <c r="X226" s="525">
        <f t="shared" si="63"/>
        <v>71</v>
      </c>
      <c r="Y226" s="706">
        <f t="shared" si="64"/>
        <v>16.666666666666675</v>
      </c>
      <c r="Z226" s="706">
        <f t="shared" si="65"/>
        <v>19.999999999999996</v>
      </c>
      <c r="AA226" s="706">
        <f t="shared" si="66"/>
        <v>25</v>
      </c>
      <c r="AB226" s="706">
        <f t="shared" si="67"/>
        <v>33.333333333333329</v>
      </c>
      <c r="AC226" s="706">
        <f t="shared" si="68"/>
        <v>-62.5</v>
      </c>
      <c r="AD226" s="706">
        <f t="shared" si="69"/>
        <v>60.000000000000007</v>
      </c>
      <c r="AE226" s="706">
        <f t="shared" si="70"/>
        <v>-61.53846153846154</v>
      </c>
      <c r="AF226" s="706">
        <f t="shared" si="71"/>
        <v>30.000000000000004</v>
      </c>
      <c r="AG226" s="706">
        <f t="shared" si="72"/>
        <v>0</v>
      </c>
      <c r="AH226" s="706" t="str">
        <f t="shared" si="73"/>
        <v>n/a</v>
      </c>
      <c r="AI226" s="706" t="str">
        <f t="shared" si="74"/>
        <v>n/a</v>
      </c>
      <c r="AJ226" s="706" t="str">
        <f t="shared" si="75"/>
        <v>n/a</v>
      </c>
      <c r="AK226" s="706" t="str">
        <f t="shared" si="76"/>
        <v>n/a</v>
      </c>
      <c r="AL226" s="706" t="str">
        <f t="shared" si="77"/>
        <v>n/a</v>
      </c>
      <c r="AM226" s="706" t="str">
        <f t="shared" si="78"/>
        <v>n/a</v>
      </c>
      <c r="AN226" s="706" t="str">
        <f t="shared" si="79"/>
        <v>n/a</v>
      </c>
      <c r="AO226" s="706" t="str">
        <f t="shared" si="80"/>
        <v>n/a</v>
      </c>
      <c r="AP226" s="706" t="str">
        <f t="shared" si="81"/>
        <v>n/a</v>
      </c>
      <c r="AQ226" s="707">
        <f t="shared" si="82"/>
        <v>6.7735042735042743</v>
      </c>
      <c r="AR226" s="708">
        <f t="shared" si="83"/>
        <v>42.122140698391881</v>
      </c>
    </row>
    <row r="227" spans="1:44" ht="11.25" customHeight="1" x14ac:dyDescent="0.2">
      <c r="A227" s="527" t="s">
        <v>543</v>
      </c>
      <c r="B227" s="504" t="s">
        <v>544</v>
      </c>
      <c r="C227" s="525">
        <v>3.72</v>
      </c>
      <c r="D227" s="522">
        <v>3.52</v>
      </c>
      <c r="E227" s="522">
        <v>3.4</v>
      </c>
      <c r="F227" s="522">
        <v>3.32</v>
      </c>
      <c r="G227" s="522">
        <v>3.12</v>
      </c>
      <c r="H227" s="523"/>
      <c r="I227" s="522">
        <v>2.92</v>
      </c>
      <c r="J227" s="520">
        <v>2.72</v>
      </c>
      <c r="K227" s="523"/>
      <c r="L227" s="530">
        <v>1.94</v>
      </c>
      <c r="M227" s="531">
        <v>1.35</v>
      </c>
      <c r="N227" s="531">
        <v>1.24</v>
      </c>
      <c r="O227" s="531">
        <v>1.145</v>
      </c>
      <c r="P227" s="531">
        <v>1.06</v>
      </c>
      <c r="Q227" s="531">
        <v>0.88756799999999991</v>
      </c>
      <c r="R227" s="524">
        <v>0</v>
      </c>
      <c r="S227" s="524">
        <v>0</v>
      </c>
      <c r="T227" s="524">
        <v>0</v>
      </c>
      <c r="U227" s="524">
        <v>0</v>
      </c>
      <c r="V227" s="524">
        <v>0</v>
      </c>
      <c r="W227" s="524">
        <v>0</v>
      </c>
      <c r="X227" s="525">
        <f t="shared" si="63"/>
        <v>30.342568</v>
      </c>
      <c r="Y227" s="706">
        <f t="shared" si="64"/>
        <v>5.6818181818181879</v>
      </c>
      <c r="Z227" s="706">
        <f t="shared" si="65"/>
        <v>3.529411764705892</v>
      </c>
      <c r="AA227" s="706">
        <f t="shared" si="66"/>
        <v>2.4096385542168752</v>
      </c>
      <c r="AB227" s="706">
        <f t="shared" si="67"/>
        <v>6.4102564102564097</v>
      </c>
      <c r="AC227" s="706">
        <f t="shared" si="68"/>
        <v>6.8493150684931559</v>
      </c>
      <c r="AD227" s="706">
        <f t="shared" si="69"/>
        <v>7.3529411764705843</v>
      </c>
      <c r="AE227" s="706">
        <f t="shared" si="70"/>
        <v>40.206185567010323</v>
      </c>
      <c r="AF227" s="706">
        <f t="shared" si="71"/>
        <v>43.703703703703688</v>
      </c>
      <c r="AG227" s="706">
        <f t="shared" si="72"/>
        <v>8.8709677419354982</v>
      </c>
      <c r="AH227" s="706">
        <f t="shared" si="73"/>
        <v>8.2969432314410554</v>
      </c>
      <c r="AI227" s="706">
        <f t="shared" si="74"/>
        <v>8.0188679245283048</v>
      </c>
      <c r="AJ227" s="706">
        <f t="shared" si="75"/>
        <v>19.427469219259841</v>
      </c>
      <c r="AK227" s="706" t="str">
        <f t="shared" si="76"/>
        <v>n/a</v>
      </c>
      <c r="AL227" s="706" t="str">
        <f t="shared" si="77"/>
        <v>n/a</v>
      </c>
      <c r="AM227" s="706" t="str">
        <f t="shared" si="78"/>
        <v>n/a</v>
      </c>
      <c r="AN227" s="706" t="str">
        <f t="shared" si="79"/>
        <v>n/a</v>
      </c>
      <c r="AO227" s="706" t="str">
        <f t="shared" si="80"/>
        <v>n/a</v>
      </c>
      <c r="AP227" s="706" t="str">
        <f t="shared" si="81"/>
        <v>n/a</v>
      </c>
      <c r="AQ227" s="707">
        <f t="shared" si="82"/>
        <v>13.396459878653319</v>
      </c>
      <c r="AR227" s="708">
        <f t="shared" si="83"/>
        <v>13.996259168862089</v>
      </c>
    </row>
    <row r="228" spans="1:44" ht="11.25" customHeight="1" x14ac:dyDescent="0.2">
      <c r="A228" s="526" t="s">
        <v>1126</v>
      </c>
      <c r="B228" s="504" t="s">
        <v>1127</v>
      </c>
      <c r="C228" s="509">
        <v>0.31000000000000005</v>
      </c>
      <c r="D228" s="528">
        <v>0.28000000000000003</v>
      </c>
      <c r="E228" s="522">
        <v>0.25</v>
      </c>
      <c r="F228" s="528">
        <v>0.24</v>
      </c>
      <c r="G228" s="522">
        <v>0.21</v>
      </c>
      <c r="H228" s="523"/>
      <c r="I228" s="528">
        <v>0.2</v>
      </c>
      <c r="J228" s="520">
        <v>0.18</v>
      </c>
      <c r="K228" s="523"/>
      <c r="L228" s="529">
        <v>0.16</v>
      </c>
      <c r="M228" s="524">
        <v>0.16</v>
      </c>
      <c r="N228" s="524">
        <v>0.16</v>
      </c>
      <c r="O228" s="524">
        <v>0.16</v>
      </c>
      <c r="P228" s="524">
        <v>0.16</v>
      </c>
      <c r="Q228" s="524">
        <v>0.16</v>
      </c>
      <c r="R228" s="524">
        <v>0.16</v>
      </c>
      <c r="S228" s="524">
        <v>0.16</v>
      </c>
      <c r="T228" s="524">
        <v>0.16</v>
      </c>
      <c r="U228" s="524">
        <v>0.16</v>
      </c>
      <c r="V228" s="524">
        <v>0.16</v>
      </c>
      <c r="W228" s="524">
        <v>0.16</v>
      </c>
      <c r="X228" s="525">
        <f t="shared" si="63"/>
        <v>3.5900000000000012</v>
      </c>
      <c r="Y228" s="706">
        <f t="shared" si="64"/>
        <v>10.714285714285721</v>
      </c>
      <c r="Z228" s="706">
        <f t="shared" si="65"/>
        <v>12.000000000000011</v>
      </c>
      <c r="AA228" s="706">
        <f t="shared" si="66"/>
        <v>4.1666666666666741</v>
      </c>
      <c r="AB228" s="706">
        <f t="shared" si="67"/>
        <v>14.285714285714279</v>
      </c>
      <c r="AC228" s="706">
        <f t="shared" si="68"/>
        <v>4.9999999999999822</v>
      </c>
      <c r="AD228" s="706">
        <f t="shared" si="69"/>
        <v>11.111111111111116</v>
      </c>
      <c r="AE228" s="706">
        <f t="shared" si="70"/>
        <v>12.5</v>
      </c>
      <c r="AF228" s="706">
        <f t="shared" si="71"/>
        <v>0</v>
      </c>
      <c r="AG228" s="706">
        <f t="shared" si="72"/>
        <v>0</v>
      </c>
      <c r="AH228" s="706">
        <f t="shared" si="73"/>
        <v>0</v>
      </c>
      <c r="AI228" s="706">
        <f t="shared" si="74"/>
        <v>0</v>
      </c>
      <c r="AJ228" s="706">
        <f t="shared" si="75"/>
        <v>0</v>
      </c>
      <c r="AK228" s="706">
        <f t="shared" si="76"/>
        <v>0</v>
      </c>
      <c r="AL228" s="706">
        <f t="shared" si="77"/>
        <v>0</v>
      </c>
      <c r="AM228" s="706">
        <f t="shared" si="78"/>
        <v>0</v>
      </c>
      <c r="AN228" s="706">
        <f t="shared" si="79"/>
        <v>0</v>
      </c>
      <c r="AO228" s="706">
        <f t="shared" si="80"/>
        <v>0</v>
      </c>
      <c r="AP228" s="706">
        <f t="shared" si="81"/>
        <v>0</v>
      </c>
      <c r="AQ228" s="707">
        <f t="shared" si="82"/>
        <v>3.8765432098765435</v>
      </c>
      <c r="AR228" s="708">
        <f t="shared" si="83"/>
        <v>5.5010634352141805</v>
      </c>
    </row>
    <row r="229" spans="1:44" ht="11.25" customHeight="1" x14ac:dyDescent="0.2">
      <c r="A229" s="547" t="s">
        <v>1128</v>
      </c>
      <c r="B229" s="535" t="s">
        <v>1129</v>
      </c>
      <c r="C229" s="521">
        <v>1.2999999999999998</v>
      </c>
      <c r="D229" s="541">
        <v>1.1599999999999999</v>
      </c>
      <c r="E229" s="541">
        <v>1.08</v>
      </c>
      <c r="F229" s="541">
        <v>0.92</v>
      </c>
      <c r="G229" s="541">
        <v>0.74</v>
      </c>
      <c r="H229" s="542"/>
      <c r="I229" s="541">
        <v>0.4</v>
      </c>
      <c r="J229" s="537">
        <v>0.2</v>
      </c>
      <c r="K229" s="542"/>
      <c r="L229" s="561">
        <v>0.08</v>
      </c>
      <c r="M229" s="545">
        <v>0.12</v>
      </c>
      <c r="N229" s="544">
        <v>0.24</v>
      </c>
      <c r="O229" s="544">
        <v>0.06</v>
      </c>
      <c r="P229" s="545">
        <v>0</v>
      </c>
      <c r="Q229" s="545">
        <v>0</v>
      </c>
      <c r="R229" s="545">
        <v>0</v>
      </c>
      <c r="S229" s="545">
        <v>0</v>
      </c>
      <c r="T229" s="545">
        <v>0</v>
      </c>
      <c r="U229" s="545">
        <v>0</v>
      </c>
      <c r="V229" s="545">
        <v>0</v>
      </c>
      <c r="W229" s="545">
        <v>0</v>
      </c>
      <c r="X229" s="525">
        <f t="shared" si="63"/>
        <v>6.3000000000000007</v>
      </c>
      <c r="Y229" s="706">
        <f t="shared" si="64"/>
        <v>12.06896551724137</v>
      </c>
      <c r="Z229" s="706">
        <f t="shared" si="65"/>
        <v>7.4074074074073959</v>
      </c>
      <c r="AA229" s="706">
        <f t="shared" si="66"/>
        <v>17.391304347826097</v>
      </c>
      <c r="AB229" s="706">
        <f t="shared" si="67"/>
        <v>24.324324324324319</v>
      </c>
      <c r="AC229" s="706">
        <f t="shared" si="68"/>
        <v>84.999999999999986</v>
      </c>
      <c r="AD229" s="706">
        <f t="shared" si="69"/>
        <v>100</v>
      </c>
      <c r="AE229" s="706">
        <f t="shared" si="70"/>
        <v>150</v>
      </c>
      <c r="AF229" s="706">
        <f t="shared" si="71"/>
        <v>-33.333333333333329</v>
      </c>
      <c r="AG229" s="706">
        <f t="shared" si="72"/>
        <v>-50</v>
      </c>
      <c r="AH229" s="706">
        <f t="shared" si="73"/>
        <v>300</v>
      </c>
      <c r="AI229" s="706" t="str">
        <f t="shared" si="74"/>
        <v>n/a</v>
      </c>
      <c r="AJ229" s="706" t="str">
        <f t="shared" si="75"/>
        <v>n/a</v>
      </c>
      <c r="AK229" s="706" t="str">
        <f t="shared" si="76"/>
        <v>n/a</v>
      </c>
      <c r="AL229" s="706" t="str">
        <f t="shared" si="77"/>
        <v>n/a</v>
      </c>
      <c r="AM229" s="706" t="str">
        <f t="shared" si="78"/>
        <v>n/a</v>
      </c>
      <c r="AN229" s="706" t="str">
        <f t="shared" si="79"/>
        <v>n/a</v>
      </c>
      <c r="AO229" s="706" t="str">
        <f t="shared" si="80"/>
        <v>n/a</v>
      </c>
      <c r="AP229" s="706" t="str">
        <f t="shared" si="81"/>
        <v>n/a</v>
      </c>
      <c r="AQ229" s="707">
        <f t="shared" si="82"/>
        <v>61.285866826346592</v>
      </c>
      <c r="AR229" s="708">
        <f t="shared" si="83"/>
        <v>103.74712644933756</v>
      </c>
    </row>
    <row r="230" spans="1:44" ht="11.25" customHeight="1" x14ac:dyDescent="0.2">
      <c r="A230" s="507" t="s">
        <v>4389</v>
      </c>
      <c r="B230" s="24" t="s">
        <v>3855</v>
      </c>
      <c r="C230" s="41">
        <v>0.57999999999999996</v>
      </c>
      <c r="D230" s="41">
        <v>0.5</v>
      </c>
      <c r="E230" s="41">
        <v>0.42</v>
      </c>
      <c r="F230" s="41">
        <v>0.1</v>
      </c>
      <c r="G230" s="528">
        <v>0</v>
      </c>
      <c r="H230" s="518"/>
      <c r="I230" s="528">
        <v>0</v>
      </c>
      <c r="J230" s="693">
        <v>0</v>
      </c>
      <c r="K230" s="518"/>
      <c r="L230" s="693">
        <v>0</v>
      </c>
      <c r="M230" s="564">
        <v>0</v>
      </c>
      <c r="N230" s="564">
        <v>0</v>
      </c>
      <c r="O230" s="564">
        <v>0</v>
      </c>
      <c r="P230" s="564">
        <v>0</v>
      </c>
      <c r="Q230" s="564">
        <v>0</v>
      </c>
      <c r="R230" s="564">
        <v>0</v>
      </c>
      <c r="S230" s="564">
        <v>0</v>
      </c>
      <c r="T230" s="564">
        <v>0</v>
      </c>
      <c r="U230" s="564">
        <v>0</v>
      </c>
      <c r="V230" s="564">
        <v>0</v>
      </c>
      <c r="W230" s="564">
        <v>0</v>
      </c>
      <c r="X230" s="525">
        <f t="shared" si="63"/>
        <v>1.6</v>
      </c>
      <c r="Y230" s="706">
        <f t="shared" si="64"/>
        <v>15.999999999999993</v>
      </c>
      <c r="Z230" s="706">
        <f t="shared" si="65"/>
        <v>19.047619047619047</v>
      </c>
      <c r="AA230" s="706">
        <f t="shared" si="66"/>
        <v>319.99999999999994</v>
      </c>
      <c r="AB230" s="706" t="str">
        <f t="shared" si="67"/>
        <v>n/a</v>
      </c>
      <c r="AC230" s="706" t="str">
        <f t="shared" si="68"/>
        <v>n/a</v>
      </c>
      <c r="AD230" s="706" t="str">
        <f t="shared" si="69"/>
        <v>n/a</v>
      </c>
      <c r="AE230" s="706" t="str">
        <f t="shared" si="70"/>
        <v>n/a</v>
      </c>
      <c r="AF230" s="706" t="str">
        <f t="shared" si="71"/>
        <v>n/a</v>
      </c>
      <c r="AG230" s="706" t="str">
        <f t="shared" si="72"/>
        <v>n/a</v>
      </c>
      <c r="AH230" s="706" t="str">
        <f t="shared" si="73"/>
        <v>n/a</v>
      </c>
      <c r="AI230" s="706" t="str">
        <f t="shared" si="74"/>
        <v>n/a</v>
      </c>
      <c r="AJ230" s="706" t="str">
        <f t="shared" si="75"/>
        <v>n/a</v>
      </c>
      <c r="AK230" s="706" t="str">
        <f t="shared" si="76"/>
        <v>n/a</v>
      </c>
      <c r="AL230" s="706" t="str">
        <f t="shared" si="77"/>
        <v>n/a</v>
      </c>
      <c r="AM230" s="706" t="str">
        <f t="shared" si="78"/>
        <v>n/a</v>
      </c>
      <c r="AN230" s="706" t="str">
        <f t="shared" si="79"/>
        <v>n/a</v>
      </c>
      <c r="AO230" s="706" t="str">
        <f t="shared" si="80"/>
        <v>n/a</v>
      </c>
      <c r="AP230" s="706" t="str">
        <f t="shared" si="81"/>
        <v>n/a</v>
      </c>
      <c r="AQ230" s="707">
        <f t="shared" si="82"/>
        <v>118.34920634920633</v>
      </c>
      <c r="AR230" s="708">
        <f t="shared" si="83"/>
        <v>174.64135801825716</v>
      </c>
    </row>
    <row r="231" spans="1:44" ht="11.25" customHeight="1" x14ac:dyDescent="0.2">
      <c r="A231" s="527" t="s">
        <v>545</v>
      </c>
      <c r="B231" s="504" t="s">
        <v>546</v>
      </c>
      <c r="C231" s="521">
        <v>3.34</v>
      </c>
      <c r="D231" s="522">
        <v>2.8</v>
      </c>
      <c r="E231" s="522">
        <v>2.59</v>
      </c>
      <c r="F231" s="522">
        <v>2.4</v>
      </c>
      <c r="G231" s="522">
        <v>2.25</v>
      </c>
      <c r="H231" s="523"/>
      <c r="I231" s="522">
        <v>2.11</v>
      </c>
      <c r="J231" s="520">
        <v>1.97</v>
      </c>
      <c r="K231" s="523"/>
      <c r="L231" s="530">
        <v>1.83</v>
      </c>
      <c r="M231" s="531">
        <v>1.75</v>
      </c>
      <c r="N231" s="524">
        <v>1.58</v>
      </c>
      <c r="O231" s="531">
        <v>1.46</v>
      </c>
      <c r="P231" s="531">
        <v>1.38</v>
      </c>
      <c r="Q231" s="531">
        <v>1.34</v>
      </c>
      <c r="R231" s="531">
        <v>1.3</v>
      </c>
      <c r="S231" s="524">
        <v>1.29</v>
      </c>
      <c r="T231" s="524">
        <v>1.29</v>
      </c>
      <c r="U231" s="524">
        <v>1.29</v>
      </c>
      <c r="V231" s="524">
        <v>1.29</v>
      </c>
      <c r="W231" s="524">
        <v>1.29</v>
      </c>
      <c r="X231" s="525">
        <f t="shared" si="63"/>
        <v>34.549999999999997</v>
      </c>
      <c r="Y231" s="706">
        <f t="shared" si="64"/>
        <v>19.285714285714285</v>
      </c>
      <c r="Z231" s="706">
        <f t="shared" si="65"/>
        <v>8.1081081081081141</v>
      </c>
      <c r="AA231" s="706">
        <f t="shared" si="66"/>
        <v>7.9166666666666607</v>
      </c>
      <c r="AB231" s="706">
        <f t="shared" si="67"/>
        <v>6.6666666666666652</v>
      </c>
      <c r="AC231" s="706">
        <f t="shared" si="68"/>
        <v>6.6350710900473953</v>
      </c>
      <c r="AD231" s="706">
        <f t="shared" si="69"/>
        <v>7.1065989847715727</v>
      </c>
      <c r="AE231" s="706">
        <f t="shared" si="70"/>
        <v>7.6502732240437021</v>
      </c>
      <c r="AF231" s="706">
        <f t="shared" si="71"/>
        <v>4.5714285714285818</v>
      </c>
      <c r="AG231" s="706">
        <f t="shared" si="72"/>
        <v>10.759493670886066</v>
      </c>
      <c r="AH231" s="706">
        <f t="shared" si="73"/>
        <v>8.2191780821917924</v>
      </c>
      <c r="AI231" s="706">
        <f t="shared" si="74"/>
        <v>5.7971014492753659</v>
      </c>
      <c r="AJ231" s="706">
        <f t="shared" si="75"/>
        <v>2.9850746268656581</v>
      </c>
      <c r="AK231" s="706">
        <f t="shared" si="76"/>
        <v>3.0769230769230882</v>
      </c>
      <c r="AL231" s="706">
        <f t="shared" si="77"/>
        <v>0.77519379844961378</v>
      </c>
      <c r="AM231" s="706">
        <f t="shared" si="78"/>
        <v>0</v>
      </c>
      <c r="AN231" s="706">
        <f t="shared" si="79"/>
        <v>0</v>
      </c>
      <c r="AO231" s="706">
        <f t="shared" si="80"/>
        <v>0</v>
      </c>
      <c r="AP231" s="706">
        <f t="shared" si="81"/>
        <v>0</v>
      </c>
      <c r="AQ231" s="707">
        <f t="shared" si="82"/>
        <v>5.530749572335476</v>
      </c>
      <c r="AR231" s="708">
        <f t="shared" si="83"/>
        <v>4.8752218619758363</v>
      </c>
    </row>
    <row r="232" spans="1:44" ht="11.25" customHeight="1" x14ac:dyDescent="0.2">
      <c r="A232" s="527" t="s">
        <v>1130</v>
      </c>
      <c r="B232" s="504" t="s">
        <v>1131</v>
      </c>
      <c r="C232" s="521">
        <v>1.84</v>
      </c>
      <c r="D232" s="522">
        <v>1.52</v>
      </c>
      <c r="E232" s="522">
        <v>1.24</v>
      </c>
      <c r="F232" s="522">
        <v>1</v>
      </c>
      <c r="G232" s="522">
        <v>0.8</v>
      </c>
      <c r="H232" s="523"/>
      <c r="I232" s="528">
        <v>0</v>
      </c>
      <c r="J232" s="693">
        <v>0</v>
      </c>
      <c r="K232" s="523"/>
      <c r="L232" s="529">
        <v>0</v>
      </c>
      <c r="M232" s="524">
        <v>0</v>
      </c>
      <c r="N232" s="524">
        <v>0</v>
      </c>
      <c r="O232" s="524">
        <v>0</v>
      </c>
      <c r="P232" s="531">
        <v>0.48</v>
      </c>
      <c r="Q232" s="531">
        <v>0.4</v>
      </c>
      <c r="R232" s="531">
        <v>6.5000000000000002E-2</v>
      </c>
      <c r="S232" s="524">
        <v>0</v>
      </c>
      <c r="T232" s="524">
        <v>0</v>
      </c>
      <c r="U232" s="524">
        <v>0</v>
      </c>
      <c r="V232" s="524">
        <v>0</v>
      </c>
      <c r="W232" s="524">
        <v>0</v>
      </c>
      <c r="X232" s="525">
        <f t="shared" si="63"/>
        <v>7.3450000000000015</v>
      </c>
      <c r="Y232" s="706">
        <f t="shared" si="64"/>
        <v>21.052631578947366</v>
      </c>
      <c r="Z232" s="706">
        <f t="shared" si="65"/>
        <v>22.580645161290324</v>
      </c>
      <c r="AA232" s="706">
        <f t="shared" si="66"/>
        <v>24</v>
      </c>
      <c r="AB232" s="706">
        <f t="shared" si="67"/>
        <v>25</v>
      </c>
      <c r="AC232" s="706" t="str">
        <f t="shared" si="68"/>
        <v>n/a</v>
      </c>
      <c r="AD232" s="706" t="str">
        <f t="shared" si="69"/>
        <v>n/a</v>
      </c>
      <c r="AE232" s="706" t="str">
        <f t="shared" si="70"/>
        <v>n/a</v>
      </c>
      <c r="AF232" s="706" t="str">
        <f t="shared" si="71"/>
        <v>n/a</v>
      </c>
      <c r="AG232" s="706" t="str">
        <f t="shared" si="72"/>
        <v>n/a</v>
      </c>
      <c r="AH232" s="706" t="str">
        <f t="shared" si="73"/>
        <v>n/a</v>
      </c>
      <c r="AI232" s="706">
        <f t="shared" si="74"/>
        <v>-100</v>
      </c>
      <c r="AJ232" s="706">
        <f t="shared" si="75"/>
        <v>19.999999999999996</v>
      </c>
      <c r="AK232" s="706">
        <f t="shared" si="76"/>
        <v>515.38461538461547</v>
      </c>
      <c r="AL232" s="706" t="str">
        <f t="shared" si="77"/>
        <v>n/a</v>
      </c>
      <c r="AM232" s="706" t="str">
        <f t="shared" si="78"/>
        <v>n/a</v>
      </c>
      <c r="AN232" s="706" t="str">
        <f t="shared" si="79"/>
        <v>n/a</v>
      </c>
      <c r="AO232" s="706" t="str">
        <f t="shared" si="80"/>
        <v>n/a</v>
      </c>
      <c r="AP232" s="706" t="str">
        <f t="shared" si="81"/>
        <v>n/a</v>
      </c>
      <c r="AQ232" s="707">
        <f t="shared" si="82"/>
        <v>75.431127446407586</v>
      </c>
      <c r="AR232" s="708">
        <f t="shared" si="83"/>
        <v>199.30981565249687</v>
      </c>
    </row>
    <row r="233" spans="1:44" ht="11.25" customHeight="1" x14ac:dyDescent="0.2">
      <c r="A233" s="532" t="s">
        <v>1132</v>
      </c>
      <c r="B233" s="502" t="s">
        <v>1133</v>
      </c>
      <c r="C233" s="551">
        <v>1.66</v>
      </c>
      <c r="D233" s="510">
        <v>1.63</v>
      </c>
      <c r="E233" s="510">
        <v>1.575</v>
      </c>
      <c r="F233" s="510">
        <v>1.3</v>
      </c>
      <c r="G233" s="510">
        <v>1.05</v>
      </c>
      <c r="H233" s="511"/>
      <c r="I233" s="510">
        <v>0.85</v>
      </c>
      <c r="J233" s="508">
        <v>0.65</v>
      </c>
      <c r="K233" s="511"/>
      <c r="L233" s="514">
        <v>0.375</v>
      </c>
      <c r="M233" s="515">
        <v>0</v>
      </c>
      <c r="N233" s="515">
        <v>0</v>
      </c>
      <c r="O233" s="515">
        <v>0</v>
      </c>
      <c r="P233" s="515">
        <v>0</v>
      </c>
      <c r="Q233" s="515">
        <v>0</v>
      </c>
      <c r="R233" s="515">
        <v>0</v>
      </c>
      <c r="S233" s="515">
        <v>0</v>
      </c>
      <c r="T233" s="515">
        <v>0</v>
      </c>
      <c r="U233" s="515">
        <v>0</v>
      </c>
      <c r="V233" s="515">
        <v>0</v>
      </c>
      <c r="W233" s="515">
        <v>0</v>
      </c>
      <c r="X233" s="525">
        <f t="shared" si="63"/>
        <v>9.09</v>
      </c>
      <c r="Y233" s="706">
        <f t="shared" si="64"/>
        <v>1.8404907975460238</v>
      </c>
      <c r="Z233" s="706">
        <f t="shared" si="65"/>
        <v>3.4920634920634797</v>
      </c>
      <c r="AA233" s="706">
        <f t="shared" si="66"/>
        <v>21.153846153846146</v>
      </c>
      <c r="AB233" s="706">
        <f t="shared" si="67"/>
        <v>23.809523809523814</v>
      </c>
      <c r="AC233" s="706">
        <f t="shared" si="68"/>
        <v>23.529411764705888</v>
      </c>
      <c r="AD233" s="706">
        <f t="shared" si="69"/>
        <v>30.76923076923077</v>
      </c>
      <c r="AE233" s="706">
        <f t="shared" si="70"/>
        <v>73.333333333333343</v>
      </c>
      <c r="AF233" s="706" t="str">
        <f t="shared" si="71"/>
        <v>n/a</v>
      </c>
      <c r="AG233" s="706" t="str">
        <f t="shared" si="72"/>
        <v>n/a</v>
      </c>
      <c r="AH233" s="706" t="str">
        <f t="shared" si="73"/>
        <v>n/a</v>
      </c>
      <c r="AI233" s="706" t="str">
        <f t="shared" si="74"/>
        <v>n/a</v>
      </c>
      <c r="AJ233" s="706" t="str">
        <f t="shared" si="75"/>
        <v>n/a</v>
      </c>
      <c r="AK233" s="706" t="str">
        <f t="shared" si="76"/>
        <v>n/a</v>
      </c>
      <c r="AL233" s="706" t="str">
        <f t="shared" si="77"/>
        <v>n/a</v>
      </c>
      <c r="AM233" s="706" t="str">
        <f t="shared" si="78"/>
        <v>n/a</v>
      </c>
      <c r="AN233" s="706" t="str">
        <f t="shared" si="79"/>
        <v>n/a</v>
      </c>
      <c r="AO233" s="706" t="str">
        <f t="shared" si="80"/>
        <v>n/a</v>
      </c>
      <c r="AP233" s="706" t="str">
        <f t="shared" si="81"/>
        <v>n/a</v>
      </c>
      <c r="AQ233" s="707">
        <f t="shared" si="82"/>
        <v>25.418271445749923</v>
      </c>
      <c r="AR233" s="708">
        <f t="shared" si="83"/>
        <v>23.753938058834169</v>
      </c>
    </row>
    <row r="234" spans="1:44" ht="11.25" customHeight="1" x14ac:dyDescent="0.2">
      <c r="A234" s="547" t="s">
        <v>209</v>
      </c>
      <c r="B234" s="535" t="s">
        <v>210</v>
      </c>
      <c r="C234" s="546">
        <v>0.71</v>
      </c>
      <c r="D234" s="522">
        <v>0.69499999999999995</v>
      </c>
      <c r="E234" s="522">
        <v>0.67</v>
      </c>
      <c r="F234" s="522">
        <v>0.63500000000000001</v>
      </c>
      <c r="G234" s="522">
        <v>0.5</v>
      </c>
      <c r="H234" s="523"/>
      <c r="I234" s="522">
        <v>0.35</v>
      </c>
      <c r="J234" s="520">
        <v>0.28999999999999998</v>
      </c>
      <c r="K234" s="632"/>
      <c r="L234" s="530">
        <v>0.2475</v>
      </c>
      <c r="M234" s="524">
        <v>0.23</v>
      </c>
      <c r="N234" s="531">
        <v>0.2225</v>
      </c>
      <c r="O234" s="531">
        <v>0.19</v>
      </c>
      <c r="P234" s="531">
        <v>0.17</v>
      </c>
      <c r="Q234" s="531">
        <v>0.14000000000000001</v>
      </c>
      <c r="R234" s="531">
        <v>0.1125</v>
      </c>
      <c r="S234" s="531">
        <v>9.2499999999999999E-2</v>
      </c>
      <c r="T234" s="531">
        <v>8.2500000000000004E-2</v>
      </c>
      <c r="U234" s="524">
        <v>7.4999999999999997E-2</v>
      </c>
      <c r="V234" s="531">
        <v>7.1249999999999994E-2</v>
      </c>
      <c r="W234" s="531">
        <v>6.25E-2</v>
      </c>
      <c r="X234" s="525">
        <f t="shared" si="63"/>
        <v>5.5462500000000006</v>
      </c>
      <c r="Y234" s="706">
        <f t="shared" si="64"/>
        <v>2.1582733812949728</v>
      </c>
      <c r="Z234" s="706">
        <f t="shared" si="65"/>
        <v>3.731343283582067</v>
      </c>
      <c r="AA234" s="706">
        <f t="shared" si="66"/>
        <v>5.5118110236220597</v>
      </c>
      <c r="AB234" s="706">
        <f t="shared" si="67"/>
        <v>27</v>
      </c>
      <c r="AC234" s="706">
        <f t="shared" si="68"/>
        <v>42.857142857142861</v>
      </c>
      <c r="AD234" s="706">
        <f t="shared" si="69"/>
        <v>20.68965517241379</v>
      </c>
      <c r="AE234" s="706">
        <f t="shared" si="70"/>
        <v>17.171717171717169</v>
      </c>
      <c r="AF234" s="706">
        <f t="shared" si="71"/>
        <v>7.6086956521739024</v>
      </c>
      <c r="AG234" s="706">
        <f t="shared" si="72"/>
        <v>3.3707865168539408</v>
      </c>
      <c r="AH234" s="706">
        <f t="shared" si="73"/>
        <v>17.105263157894733</v>
      </c>
      <c r="AI234" s="706">
        <f t="shared" si="74"/>
        <v>11.764705882352944</v>
      </c>
      <c r="AJ234" s="706">
        <f t="shared" si="75"/>
        <v>21.42857142857142</v>
      </c>
      <c r="AK234" s="706">
        <f t="shared" si="76"/>
        <v>24.444444444444446</v>
      </c>
      <c r="AL234" s="706">
        <f t="shared" si="77"/>
        <v>21.621621621621621</v>
      </c>
      <c r="AM234" s="706">
        <f t="shared" si="78"/>
        <v>12.12121212121211</v>
      </c>
      <c r="AN234" s="706">
        <f t="shared" si="79"/>
        <v>10.000000000000009</v>
      </c>
      <c r="AO234" s="706">
        <f t="shared" si="80"/>
        <v>5.2631578947368363</v>
      </c>
      <c r="AP234" s="706">
        <f t="shared" si="81"/>
        <v>13.999999999999989</v>
      </c>
      <c r="AQ234" s="707">
        <f t="shared" si="82"/>
        <v>14.880466756090827</v>
      </c>
      <c r="AR234" s="708">
        <f t="shared" si="83"/>
        <v>10.423397730663364</v>
      </c>
    </row>
    <row r="235" spans="1:44" ht="11.25" customHeight="1" x14ac:dyDescent="0.2">
      <c r="A235" s="527" t="s">
        <v>547</v>
      </c>
      <c r="B235" s="504" t="s">
        <v>548</v>
      </c>
      <c r="C235" s="525">
        <v>0.55750000000000011</v>
      </c>
      <c r="D235" s="522">
        <v>0.54749999999999999</v>
      </c>
      <c r="E235" s="522">
        <v>0.53649999999999998</v>
      </c>
      <c r="F235" s="522">
        <v>0.52200000000000002</v>
      </c>
      <c r="G235" s="522">
        <v>0.505</v>
      </c>
      <c r="H235" s="523"/>
      <c r="I235" s="522">
        <v>0.48749999999999999</v>
      </c>
      <c r="J235" s="520">
        <v>0.47499999999999998</v>
      </c>
      <c r="K235" s="632"/>
      <c r="L235" s="530">
        <v>0.45750000000000002</v>
      </c>
      <c r="M235" s="531">
        <v>0.4425</v>
      </c>
      <c r="N235" s="531">
        <v>0.40500000000000003</v>
      </c>
      <c r="O235" s="531">
        <v>0.35249999999999998</v>
      </c>
      <c r="P235" s="531">
        <v>0.32250000000000001</v>
      </c>
      <c r="Q235" s="531">
        <v>0.29249999999999998</v>
      </c>
      <c r="R235" s="531">
        <v>0.26437500000000003</v>
      </c>
      <c r="S235" s="531">
        <v>0.12375</v>
      </c>
      <c r="T235" s="524">
        <v>0</v>
      </c>
      <c r="U235" s="524">
        <v>0</v>
      </c>
      <c r="V235" s="524">
        <v>0</v>
      </c>
      <c r="W235" s="524">
        <v>0</v>
      </c>
      <c r="X235" s="525">
        <f t="shared" si="63"/>
        <v>6.2916249999999998</v>
      </c>
      <c r="Y235" s="706">
        <f t="shared" si="64"/>
        <v>1.8264840182648623</v>
      </c>
      <c r="Z235" s="706">
        <f t="shared" si="65"/>
        <v>2.0503261882572232</v>
      </c>
      <c r="AA235" s="706">
        <f t="shared" si="66"/>
        <v>2.7777777777777679</v>
      </c>
      <c r="AB235" s="706">
        <f t="shared" si="67"/>
        <v>3.3663366336633693</v>
      </c>
      <c r="AC235" s="706">
        <f t="shared" si="68"/>
        <v>3.5897435897435992</v>
      </c>
      <c r="AD235" s="706">
        <f t="shared" si="69"/>
        <v>2.6315789473684292</v>
      </c>
      <c r="AE235" s="706">
        <f t="shared" si="70"/>
        <v>3.82513661202184</v>
      </c>
      <c r="AF235" s="706">
        <f t="shared" si="71"/>
        <v>3.3898305084745894</v>
      </c>
      <c r="AG235" s="706">
        <f t="shared" si="72"/>
        <v>9.259259259259256</v>
      </c>
      <c r="AH235" s="706">
        <f t="shared" si="73"/>
        <v>14.893617021276606</v>
      </c>
      <c r="AI235" s="706">
        <f t="shared" si="74"/>
        <v>9.302325581395344</v>
      </c>
      <c r="AJ235" s="706">
        <f t="shared" si="75"/>
        <v>10.256410256410264</v>
      </c>
      <c r="AK235" s="706">
        <f t="shared" si="76"/>
        <v>10.638297872340408</v>
      </c>
      <c r="AL235" s="706">
        <f t="shared" si="77"/>
        <v>113.63636363636367</v>
      </c>
      <c r="AM235" s="706" t="str">
        <f t="shared" si="78"/>
        <v>n/a</v>
      </c>
      <c r="AN235" s="706" t="str">
        <f t="shared" si="79"/>
        <v>n/a</v>
      </c>
      <c r="AO235" s="706" t="str">
        <f t="shared" si="80"/>
        <v>n/a</v>
      </c>
      <c r="AP235" s="706" t="str">
        <f t="shared" si="81"/>
        <v>n/a</v>
      </c>
      <c r="AQ235" s="707">
        <f t="shared" si="82"/>
        <v>13.674534850186944</v>
      </c>
      <c r="AR235" s="708">
        <f t="shared" si="83"/>
        <v>29.062663118962313</v>
      </c>
    </row>
    <row r="236" spans="1:44" ht="11.25" customHeight="1" x14ac:dyDescent="0.2">
      <c r="A236" s="527" t="s">
        <v>549</v>
      </c>
      <c r="B236" s="519" t="s">
        <v>550</v>
      </c>
      <c r="C236" s="525">
        <v>0.48749999999999999</v>
      </c>
      <c r="D236" s="522">
        <v>0.47749999999999998</v>
      </c>
      <c r="E236" s="522">
        <v>0.46849999999999997</v>
      </c>
      <c r="F236" s="522">
        <v>0.46300000000000002</v>
      </c>
      <c r="G236" s="522">
        <v>0.45500000000000002</v>
      </c>
      <c r="H236" s="523"/>
      <c r="I236" s="522">
        <v>0.4375</v>
      </c>
      <c r="J236" s="520">
        <v>0.42499999999999999</v>
      </c>
      <c r="K236" s="523"/>
      <c r="L236" s="530">
        <v>0.40749999999999997</v>
      </c>
      <c r="M236" s="531">
        <v>0.39250000000000002</v>
      </c>
      <c r="N236" s="531">
        <v>0.35499999999999998</v>
      </c>
      <c r="O236" s="531">
        <v>0.30249999999999999</v>
      </c>
      <c r="P236" s="531">
        <v>0.27374999999999999</v>
      </c>
      <c r="Q236" s="531">
        <v>0.25031000000000003</v>
      </c>
      <c r="R236" s="531">
        <v>0.23343</v>
      </c>
      <c r="S236" s="531">
        <v>0.21937499999999999</v>
      </c>
      <c r="T236" s="524">
        <v>0.20250000000000001</v>
      </c>
      <c r="U236" s="524">
        <v>0.20250000000000001</v>
      </c>
      <c r="V236" s="531">
        <v>0.20250000000000001</v>
      </c>
      <c r="W236" s="531">
        <v>0.199685</v>
      </c>
      <c r="X236" s="525">
        <f t="shared" si="63"/>
        <v>6.4555499999999988</v>
      </c>
      <c r="Y236" s="706">
        <f t="shared" si="64"/>
        <v>2.0942408376963373</v>
      </c>
      <c r="Z236" s="706">
        <f t="shared" si="65"/>
        <v>1.9210245464247544</v>
      </c>
      <c r="AA236" s="706">
        <f t="shared" si="66"/>
        <v>1.187904967602571</v>
      </c>
      <c r="AB236" s="706">
        <f t="shared" si="67"/>
        <v>1.758241758241752</v>
      </c>
      <c r="AC236" s="706">
        <f t="shared" si="68"/>
        <v>4.0000000000000036</v>
      </c>
      <c r="AD236" s="706">
        <f t="shared" si="69"/>
        <v>2.941176470588247</v>
      </c>
      <c r="AE236" s="706">
        <f t="shared" si="70"/>
        <v>4.2944785276073594</v>
      </c>
      <c r="AF236" s="706">
        <f t="shared" si="71"/>
        <v>3.8216560509554132</v>
      </c>
      <c r="AG236" s="706">
        <f t="shared" si="72"/>
        <v>10.563380281690149</v>
      </c>
      <c r="AH236" s="706">
        <f t="shared" si="73"/>
        <v>17.355371900826434</v>
      </c>
      <c r="AI236" s="706">
        <f t="shared" si="74"/>
        <v>10.502283105022837</v>
      </c>
      <c r="AJ236" s="706">
        <f t="shared" si="75"/>
        <v>9.3643881586832123</v>
      </c>
      <c r="AK236" s="706">
        <f t="shared" si="76"/>
        <v>7.2312898941867099</v>
      </c>
      <c r="AL236" s="706">
        <f t="shared" si="77"/>
        <v>6.4068376068376232</v>
      </c>
      <c r="AM236" s="706">
        <f t="shared" si="78"/>
        <v>8.333333333333325</v>
      </c>
      <c r="AN236" s="706">
        <f t="shared" si="79"/>
        <v>0</v>
      </c>
      <c r="AO236" s="706">
        <f t="shared" si="80"/>
        <v>0</v>
      </c>
      <c r="AP236" s="706">
        <f t="shared" si="81"/>
        <v>1.40972030948745</v>
      </c>
      <c r="AQ236" s="707">
        <f t="shared" si="82"/>
        <v>5.1769626527324553</v>
      </c>
      <c r="AR236" s="708">
        <f t="shared" si="83"/>
        <v>4.6235611486442947</v>
      </c>
    </row>
    <row r="237" spans="1:44" ht="11.25" customHeight="1" x14ac:dyDescent="0.2">
      <c r="A237" s="526" t="s">
        <v>1134</v>
      </c>
      <c r="B237" s="504" t="s">
        <v>1135</v>
      </c>
      <c r="C237" s="509">
        <v>0.96</v>
      </c>
      <c r="D237" s="522">
        <v>0.94</v>
      </c>
      <c r="E237" s="522">
        <v>0.89</v>
      </c>
      <c r="F237" s="522">
        <v>0.87</v>
      </c>
      <c r="G237" s="522">
        <v>0.83499999999999996</v>
      </c>
      <c r="H237" s="560"/>
      <c r="I237" s="522">
        <v>0.82250000000000001</v>
      </c>
      <c r="J237" s="520">
        <v>0.80500000000000005</v>
      </c>
      <c r="K237" s="560"/>
      <c r="L237" s="530">
        <v>0.38250000000000001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5">
        <f t="shared" si="63"/>
        <v>6.5049999999999999</v>
      </c>
      <c r="Y237" s="706">
        <f t="shared" si="64"/>
        <v>2.1276595744680771</v>
      </c>
      <c r="Z237" s="706">
        <f t="shared" si="65"/>
        <v>5.6179775280898792</v>
      </c>
      <c r="AA237" s="706">
        <f t="shared" si="66"/>
        <v>2.2988505747126409</v>
      </c>
      <c r="AB237" s="706">
        <f t="shared" si="67"/>
        <v>4.1916167664670656</v>
      </c>
      <c r="AC237" s="706">
        <f t="shared" si="68"/>
        <v>1.5197568389057725</v>
      </c>
      <c r="AD237" s="706">
        <f t="shared" si="69"/>
        <v>2.1739130434782483</v>
      </c>
      <c r="AE237" s="706">
        <f t="shared" si="70"/>
        <v>110.45751633986929</v>
      </c>
      <c r="AF237" s="706" t="str">
        <f t="shared" si="71"/>
        <v>n/a</v>
      </c>
      <c r="AG237" s="706" t="str">
        <f t="shared" si="72"/>
        <v>n/a</v>
      </c>
      <c r="AH237" s="706" t="str">
        <f t="shared" si="73"/>
        <v>n/a</v>
      </c>
      <c r="AI237" s="706" t="str">
        <f t="shared" si="74"/>
        <v>n/a</v>
      </c>
      <c r="AJ237" s="706" t="str">
        <f t="shared" si="75"/>
        <v>n/a</v>
      </c>
      <c r="AK237" s="706" t="str">
        <f t="shared" si="76"/>
        <v>n/a</v>
      </c>
      <c r="AL237" s="706" t="str">
        <f t="shared" si="77"/>
        <v>n/a</v>
      </c>
      <c r="AM237" s="706" t="str">
        <f t="shared" si="78"/>
        <v>n/a</v>
      </c>
      <c r="AN237" s="706" t="str">
        <f t="shared" si="79"/>
        <v>n/a</v>
      </c>
      <c r="AO237" s="706" t="str">
        <f t="shared" si="80"/>
        <v>n/a</v>
      </c>
      <c r="AP237" s="706" t="str">
        <f t="shared" si="81"/>
        <v>n/a</v>
      </c>
      <c r="AQ237" s="707">
        <f t="shared" si="82"/>
        <v>18.341041523712995</v>
      </c>
      <c r="AR237" s="708">
        <f t="shared" si="83"/>
        <v>40.644976765018328</v>
      </c>
    </row>
    <row r="238" spans="1:44" ht="11.25" customHeight="1" x14ac:dyDescent="0.2">
      <c r="A238" s="535" t="s">
        <v>1136</v>
      </c>
      <c r="B238" s="535" t="s">
        <v>1137</v>
      </c>
      <c r="C238" s="521">
        <v>0.92</v>
      </c>
      <c r="D238" s="541">
        <v>0.88</v>
      </c>
      <c r="E238" s="541">
        <v>0.84</v>
      </c>
      <c r="F238" s="541">
        <v>0.8</v>
      </c>
      <c r="G238" s="541">
        <v>0.72</v>
      </c>
      <c r="H238" s="542"/>
      <c r="I238" s="541">
        <v>0.57999999999999996</v>
      </c>
      <c r="J238" s="537">
        <v>0.46</v>
      </c>
      <c r="K238" s="542"/>
      <c r="L238" s="561">
        <v>0.4</v>
      </c>
      <c r="M238" s="545">
        <v>0.48749999999999999</v>
      </c>
      <c r="N238" s="544">
        <v>0.73750000000000004</v>
      </c>
      <c r="O238" s="545">
        <v>0.64500000000000002</v>
      </c>
      <c r="P238" s="545">
        <v>0</v>
      </c>
      <c r="Q238" s="545">
        <v>0</v>
      </c>
      <c r="R238" s="545">
        <v>0</v>
      </c>
      <c r="S238" s="545">
        <v>0</v>
      </c>
      <c r="T238" s="545">
        <v>0</v>
      </c>
      <c r="U238" s="545">
        <v>0</v>
      </c>
      <c r="V238" s="545">
        <v>0</v>
      </c>
      <c r="W238" s="545">
        <v>0</v>
      </c>
      <c r="X238" s="525">
        <f t="shared" si="63"/>
        <v>7.4700000000000006</v>
      </c>
      <c r="Y238" s="706">
        <f t="shared" si="64"/>
        <v>4.5454545454545414</v>
      </c>
      <c r="Z238" s="706">
        <f t="shared" si="65"/>
        <v>4.7619047619047672</v>
      </c>
      <c r="AA238" s="706">
        <f t="shared" si="66"/>
        <v>4.9999999999999822</v>
      </c>
      <c r="AB238" s="706">
        <f t="shared" si="67"/>
        <v>11.111111111111116</v>
      </c>
      <c r="AC238" s="706">
        <f t="shared" si="68"/>
        <v>24.137931034482762</v>
      </c>
      <c r="AD238" s="706">
        <f t="shared" si="69"/>
        <v>26.086956521739111</v>
      </c>
      <c r="AE238" s="706">
        <f t="shared" si="70"/>
        <v>14.999999999999991</v>
      </c>
      <c r="AF238" s="706">
        <f t="shared" si="71"/>
        <v>-17.948717948717942</v>
      </c>
      <c r="AG238" s="706">
        <f t="shared" si="72"/>
        <v>-33.898305084745772</v>
      </c>
      <c r="AH238" s="706">
        <f t="shared" si="73"/>
        <v>14.341085271317834</v>
      </c>
      <c r="AI238" s="706" t="str">
        <f t="shared" si="74"/>
        <v>n/a</v>
      </c>
      <c r="AJ238" s="706" t="str">
        <f t="shared" si="75"/>
        <v>n/a</v>
      </c>
      <c r="AK238" s="706" t="str">
        <f t="shared" si="76"/>
        <v>n/a</v>
      </c>
      <c r="AL238" s="706" t="str">
        <f t="shared" si="77"/>
        <v>n/a</v>
      </c>
      <c r="AM238" s="706" t="str">
        <f t="shared" si="78"/>
        <v>n/a</v>
      </c>
      <c r="AN238" s="706" t="str">
        <f t="shared" si="79"/>
        <v>n/a</v>
      </c>
      <c r="AO238" s="706" t="str">
        <f t="shared" si="80"/>
        <v>n/a</v>
      </c>
      <c r="AP238" s="706" t="str">
        <f t="shared" si="81"/>
        <v>n/a</v>
      </c>
      <c r="AQ238" s="707">
        <f t="shared" si="82"/>
        <v>5.3137420212546385</v>
      </c>
      <c r="AR238" s="708">
        <f t="shared" si="83"/>
        <v>18.482792138148753</v>
      </c>
    </row>
    <row r="239" spans="1:44" ht="11.25" customHeight="1" x14ac:dyDescent="0.2">
      <c r="A239" s="504" t="s">
        <v>212</v>
      </c>
      <c r="B239" s="504" t="s">
        <v>213</v>
      </c>
      <c r="C239" s="521">
        <v>1.8199999999999998</v>
      </c>
      <c r="D239" s="522">
        <v>1.72</v>
      </c>
      <c r="E239" s="522">
        <v>1.64</v>
      </c>
      <c r="F239" s="522">
        <v>1.55</v>
      </c>
      <c r="G239" s="522">
        <v>1.211185</v>
      </c>
      <c r="H239" s="523"/>
      <c r="I239" s="522">
        <v>1.1109490000000002</v>
      </c>
      <c r="J239" s="520">
        <v>0.98565400000000003</v>
      </c>
      <c r="K239" s="523"/>
      <c r="L239" s="530">
        <v>0.89377100000000009</v>
      </c>
      <c r="M239" s="531">
        <v>0.85200600000000004</v>
      </c>
      <c r="N239" s="531">
        <v>0.75177000000000005</v>
      </c>
      <c r="O239" s="531">
        <v>0.643181</v>
      </c>
      <c r="P239" s="531">
        <v>0.59306300000000001</v>
      </c>
      <c r="Q239" s="531">
        <v>0.55129800000000007</v>
      </c>
      <c r="R239" s="531">
        <v>0.50953300000000001</v>
      </c>
      <c r="S239" s="531">
        <v>0.47612099999999996</v>
      </c>
      <c r="T239" s="524">
        <v>0.45106200000000007</v>
      </c>
      <c r="U239" s="531">
        <v>0.43435600000000002</v>
      </c>
      <c r="V239" s="531">
        <v>0.40094400000000002</v>
      </c>
      <c r="W239" s="531">
        <v>0.36753200000000003</v>
      </c>
      <c r="X239" s="525">
        <f t="shared" si="63"/>
        <v>16.962425</v>
      </c>
      <c r="Y239" s="706">
        <f t="shared" si="64"/>
        <v>5.8139534883720811</v>
      </c>
      <c r="Z239" s="706">
        <f t="shared" si="65"/>
        <v>4.8780487804878092</v>
      </c>
      <c r="AA239" s="706">
        <f t="shared" si="66"/>
        <v>5.8064516129032073</v>
      </c>
      <c r="AB239" s="706">
        <f t="shared" si="67"/>
        <v>27.973843797603195</v>
      </c>
      <c r="AC239" s="706">
        <f t="shared" si="68"/>
        <v>9.0225563909774209</v>
      </c>
      <c r="AD239" s="706">
        <f t="shared" si="69"/>
        <v>12.711864406779672</v>
      </c>
      <c r="AE239" s="706">
        <f t="shared" si="70"/>
        <v>10.280373831775691</v>
      </c>
      <c r="AF239" s="706">
        <f t="shared" si="71"/>
        <v>4.9019607843137303</v>
      </c>
      <c r="AG239" s="706">
        <f t="shared" si="72"/>
        <v>13.33333333333333</v>
      </c>
      <c r="AH239" s="706">
        <f t="shared" si="73"/>
        <v>16.883116883116898</v>
      </c>
      <c r="AI239" s="706">
        <f t="shared" si="74"/>
        <v>8.4507042253521014</v>
      </c>
      <c r="AJ239" s="706">
        <f t="shared" si="75"/>
        <v>7.575757575757569</v>
      </c>
      <c r="AK239" s="706">
        <f t="shared" si="76"/>
        <v>8.196721311475418</v>
      </c>
      <c r="AL239" s="706">
        <f t="shared" si="77"/>
        <v>7.0175438596491446</v>
      </c>
      <c r="AM239" s="706">
        <f t="shared" si="78"/>
        <v>5.5555555555555358</v>
      </c>
      <c r="AN239" s="706">
        <f t="shared" si="79"/>
        <v>3.8461538461538547</v>
      </c>
      <c r="AO239" s="706">
        <f t="shared" si="80"/>
        <v>8.333333333333325</v>
      </c>
      <c r="AP239" s="706">
        <f t="shared" si="81"/>
        <v>9.0909090909090828</v>
      </c>
      <c r="AQ239" s="707">
        <f t="shared" si="82"/>
        <v>9.4262323393249492</v>
      </c>
      <c r="AR239" s="708">
        <f t="shared" si="83"/>
        <v>5.7034272364440799</v>
      </c>
    </row>
    <row r="240" spans="1:44" ht="11.25" customHeight="1" x14ac:dyDescent="0.2">
      <c r="A240" s="526" t="s">
        <v>1138</v>
      </c>
      <c r="B240" s="504" t="s">
        <v>1139</v>
      </c>
      <c r="C240" s="521">
        <v>3.3</v>
      </c>
      <c r="D240" s="522">
        <v>3.08</v>
      </c>
      <c r="E240" s="522">
        <v>2.8</v>
      </c>
      <c r="F240" s="522">
        <v>2.6549999999999998</v>
      </c>
      <c r="G240" s="522">
        <v>2.5499999999999998</v>
      </c>
      <c r="H240" s="523"/>
      <c r="I240" s="522">
        <v>2.3824999999999998</v>
      </c>
      <c r="J240" s="520">
        <v>2.2949999999999999</v>
      </c>
      <c r="K240" s="523"/>
      <c r="L240" s="530">
        <v>2.15</v>
      </c>
      <c r="M240" s="524">
        <v>2.12</v>
      </c>
      <c r="N240" s="524">
        <v>2.12</v>
      </c>
      <c r="O240" s="531">
        <v>2.12</v>
      </c>
      <c r="P240" s="524">
        <v>2.06</v>
      </c>
      <c r="Q240" s="524">
        <v>2.06</v>
      </c>
      <c r="R240" s="524">
        <v>2.06</v>
      </c>
      <c r="S240" s="524">
        <v>2.06</v>
      </c>
      <c r="T240" s="524">
        <v>2.06</v>
      </c>
      <c r="U240" s="524">
        <v>2.06</v>
      </c>
      <c r="V240" s="524">
        <v>2.06</v>
      </c>
      <c r="W240" s="524">
        <v>2.06</v>
      </c>
      <c r="X240" s="525">
        <f t="shared" si="63"/>
        <v>44.052500000000009</v>
      </c>
      <c r="Y240" s="706">
        <f t="shared" si="64"/>
        <v>7.1428571428571397</v>
      </c>
      <c r="Z240" s="706">
        <f t="shared" si="65"/>
        <v>10.000000000000009</v>
      </c>
      <c r="AA240" s="706">
        <f t="shared" si="66"/>
        <v>5.4613935969868077</v>
      </c>
      <c r="AB240" s="706">
        <f t="shared" si="67"/>
        <v>4.117647058823537</v>
      </c>
      <c r="AC240" s="706">
        <f t="shared" si="68"/>
        <v>7.0304302203567648</v>
      </c>
      <c r="AD240" s="706">
        <f t="shared" si="69"/>
        <v>3.8126361655773433</v>
      </c>
      <c r="AE240" s="706">
        <f t="shared" si="70"/>
        <v>6.7441860465116354</v>
      </c>
      <c r="AF240" s="706">
        <f t="shared" si="71"/>
        <v>1.4150943396226356</v>
      </c>
      <c r="AG240" s="706">
        <f t="shared" si="72"/>
        <v>0</v>
      </c>
      <c r="AH240" s="706">
        <f t="shared" si="73"/>
        <v>0</v>
      </c>
      <c r="AI240" s="706">
        <f t="shared" si="74"/>
        <v>2.9126213592232997</v>
      </c>
      <c r="AJ240" s="706">
        <f t="shared" si="75"/>
        <v>0</v>
      </c>
      <c r="AK240" s="706">
        <f t="shared" si="76"/>
        <v>0</v>
      </c>
      <c r="AL240" s="706">
        <f t="shared" si="77"/>
        <v>0</v>
      </c>
      <c r="AM240" s="706">
        <f t="shared" si="78"/>
        <v>0</v>
      </c>
      <c r="AN240" s="706">
        <f t="shared" si="79"/>
        <v>0</v>
      </c>
      <c r="AO240" s="706">
        <f t="shared" si="80"/>
        <v>0</v>
      </c>
      <c r="AP240" s="706">
        <f t="shared" si="81"/>
        <v>0</v>
      </c>
      <c r="AQ240" s="707">
        <f t="shared" si="82"/>
        <v>2.7020481072199538</v>
      </c>
      <c r="AR240" s="708">
        <f t="shared" si="83"/>
        <v>3.310554762244426</v>
      </c>
    </row>
    <row r="241" spans="1:44" ht="11.25" customHeight="1" x14ac:dyDescent="0.2">
      <c r="A241" s="527" t="s">
        <v>551</v>
      </c>
      <c r="B241" s="504" t="s">
        <v>552</v>
      </c>
      <c r="C241" s="521">
        <v>3.49</v>
      </c>
      <c r="D241" s="522">
        <v>3.36</v>
      </c>
      <c r="E241" s="522">
        <v>3.24</v>
      </c>
      <c r="F241" s="522">
        <v>3.15</v>
      </c>
      <c r="G241" s="522">
        <v>3.09</v>
      </c>
      <c r="H241" s="523"/>
      <c r="I241" s="520">
        <v>3.03</v>
      </c>
      <c r="J241" s="520">
        <v>2.97</v>
      </c>
      <c r="K241" s="523"/>
      <c r="L241" s="530">
        <v>2.91</v>
      </c>
      <c r="M241" s="531">
        <v>2.82</v>
      </c>
      <c r="N241" s="531">
        <v>2.7</v>
      </c>
      <c r="O241" s="531">
        <v>2.58</v>
      </c>
      <c r="P241" s="531">
        <v>2.196558</v>
      </c>
      <c r="Q241" s="531">
        <v>2.0396610000000002</v>
      </c>
      <c r="R241" s="524">
        <v>1.9176299999999999</v>
      </c>
      <c r="S241" s="524">
        <v>1.9176299999999999</v>
      </c>
      <c r="T241" s="524">
        <v>1.9176299999999999</v>
      </c>
      <c r="U241" s="524">
        <v>1.9176299999999999</v>
      </c>
      <c r="V241" s="524">
        <v>1.9176299999999999</v>
      </c>
      <c r="W241" s="524">
        <v>1.9176299999999999</v>
      </c>
      <c r="X241" s="525">
        <f t="shared" si="63"/>
        <v>49.081999000000017</v>
      </c>
      <c r="Y241" s="706">
        <f t="shared" si="64"/>
        <v>3.8690476190476275</v>
      </c>
      <c r="Z241" s="706">
        <f t="shared" si="65"/>
        <v>3.7037037037036979</v>
      </c>
      <c r="AA241" s="706">
        <f t="shared" si="66"/>
        <v>2.8571428571428692</v>
      </c>
      <c r="AB241" s="706">
        <f t="shared" si="67"/>
        <v>1.9417475728155331</v>
      </c>
      <c r="AC241" s="706">
        <f t="shared" si="68"/>
        <v>1.980198019801982</v>
      </c>
      <c r="AD241" s="706">
        <f t="shared" si="69"/>
        <v>2.020202020202011</v>
      </c>
      <c r="AE241" s="706">
        <f t="shared" si="70"/>
        <v>2.0618556701030855</v>
      </c>
      <c r="AF241" s="706">
        <f t="shared" si="71"/>
        <v>3.1914893617021489</v>
      </c>
      <c r="AG241" s="706">
        <f t="shared" si="72"/>
        <v>4.4444444444444287</v>
      </c>
      <c r="AH241" s="706">
        <f t="shared" si="73"/>
        <v>4.6511627906976827</v>
      </c>
      <c r="AI241" s="706">
        <f t="shared" si="74"/>
        <v>17.456493295419474</v>
      </c>
      <c r="AJ241" s="706">
        <f t="shared" si="75"/>
        <v>7.6923076923076872</v>
      </c>
      <c r="AK241" s="706">
        <f t="shared" si="76"/>
        <v>6.3636363636363713</v>
      </c>
      <c r="AL241" s="706">
        <f t="shared" si="77"/>
        <v>0</v>
      </c>
      <c r="AM241" s="706">
        <f t="shared" si="78"/>
        <v>0</v>
      </c>
      <c r="AN241" s="706">
        <f t="shared" si="79"/>
        <v>0</v>
      </c>
      <c r="AO241" s="706">
        <f t="shared" si="80"/>
        <v>0</v>
      </c>
      <c r="AP241" s="706">
        <f t="shared" si="81"/>
        <v>0</v>
      </c>
      <c r="AQ241" s="707">
        <f t="shared" si="82"/>
        <v>3.4574128561680335</v>
      </c>
      <c r="AR241" s="708">
        <f t="shared" si="83"/>
        <v>4.1563290686143457</v>
      </c>
    </row>
    <row r="242" spans="1:44" ht="11.25" customHeight="1" x14ac:dyDescent="0.2">
      <c r="A242" s="519" t="s">
        <v>553</v>
      </c>
      <c r="B242" s="504" t="s">
        <v>554</v>
      </c>
      <c r="C242" s="521">
        <v>2.0099999999999998</v>
      </c>
      <c r="D242" s="510">
        <v>1.93</v>
      </c>
      <c r="E242" s="510">
        <v>1.85</v>
      </c>
      <c r="F242" s="510">
        <v>1.76</v>
      </c>
      <c r="G242" s="510">
        <v>1.6</v>
      </c>
      <c r="H242" s="511"/>
      <c r="I242" s="510">
        <v>1.52</v>
      </c>
      <c r="J242" s="508">
        <v>1.44</v>
      </c>
      <c r="K242" s="511"/>
      <c r="L242" s="514">
        <v>1.4</v>
      </c>
      <c r="M242" s="516">
        <v>1.36</v>
      </c>
      <c r="N242" s="516">
        <v>1.2</v>
      </c>
      <c r="O242" s="516">
        <v>1</v>
      </c>
      <c r="P242" s="515">
        <v>0</v>
      </c>
      <c r="Q242" s="515">
        <v>0</v>
      </c>
      <c r="R242" s="515">
        <v>0</v>
      </c>
      <c r="S242" s="515">
        <v>0</v>
      </c>
      <c r="T242" s="515">
        <v>0</v>
      </c>
      <c r="U242" s="515">
        <v>0</v>
      </c>
      <c r="V242" s="515">
        <v>0.27750000000000002</v>
      </c>
      <c r="W242" s="515">
        <v>0.37</v>
      </c>
      <c r="X242" s="525">
        <f t="shared" si="63"/>
        <v>17.717499999999998</v>
      </c>
      <c r="Y242" s="706">
        <f t="shared" si="64"/>
        <v>4.1450777202072464</v>
      </c>
      <c r="Z242" s="706">
        <f t="shared" si="65"/>
        <v>4.3243243243243246</v>
      </c>
      <c r="AA242" s="706">
        <f t="shared" si="66"/>
        <v>5.1136363636363757</v>
      </c>
      <c r="AB242" s="706">
        <f t="shared" si="67"/>
        <v>9.9999999999999858</v>
      </c>
      <c r="AC242" s="706">
        <f t="shared" si="68"/>
        <v>5.2631578947368363</v>
      </c>
      <c r="AD242" s="706">
        <f t="shared" si="69"/>
        <v>5.555555555555558</v>
      </c>
      <c r="AE242" s="706">
        <f t="shared" si="70"/>
        <v>2.8571428571428692</v>
      </c>
      <c r="AF242" s="706">
        <f t="shared" si="71"/>
        <v>2.9411764705882248</v>
      </c>
      <c r="AG242" s="706">
        <f t="shared" si="72"/>
        <v>13.333333333333353</v>
      </c>
      <c r="AH242" s="706">
        <f t="shared" si="73"/>
        <v>19.999999999999996</v>
      </c>
      <c r="AI242" s="706" t="str">
        <f t="shared" si="74"/>
        <v>n/a</v>
      </c>
      <c r="AJ242" s="706" t="str">
        <f t="shared" si="75"/>
        <v>n/a</v>
      </c>
      <c r="AK242" s="706" t="str">
        <f t="shared" si="76"/>
        <v>n/a</v>
      </c>
      <c r="AL242" s="706" t="str">
        <f t="shared" si="77"/>
        <v>n/a</v>
      </c>
      <c r="AM242" s="706" t="str">
        <f t="shared" si="78"/>
        <v>n/a</v>
      </c>
      <c r="AN242" s="706" t="str">
        <f t="shared" si="79"/>
        <v>n/a</v>
      </c>
      <c r="AO242" s="706">
        <f t="shared" si="80"/>
        <v>-100</v>
      </c>
      <c r="AP242" s="706">
        <f t="shared" si="81"/>
        <v>-24.999999999999989</v>
      </c>
      <c r="AQ242" s="707">
        <f t="shared" si="82"/>
        <v>-4.2888829567062681</v>
      </c>
      <c r="AR242" s="708">
        <f t="shared" si="83"/>
        <v>31.9366604867466</v>
      </c>
    </row>
    <row r="243" spans="1:44" ht="11.25" customHeight="1" x14ac:dyDescent="0.2">
      <c r="A243" s="534" t="s">
        <v>1140</v>
      </c>
      <c r="B243" s="535" t="s">
        <v>1141</v>
      </c>
      <c r="C243" s="546">
        <v>1.29</v>
      </c>
      <c r="D243" s="522">
        <v>1.2</v>
      </c>
      <c r="E243" s="522">
        <v>1.06</v>
      </c>
      <c r="F243" s="522">
        <v>0.92</v>
      </c>
      <c r="G243" s="522">
        <v>0.76</v>
      </c>
      <c r="H243" s="523"/>
      <c r="I243" s="522">
        <v>0.6</v>
      </c>
      <c r="J243" s="693">
        <v>0</v>
      </c>
      <c r="K243" s="523"/>
      <c r="L243" s="529">
        <v>0</v>
      </c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5">
        <f t="shared" si="63"/>
        <v>5.83</v>
      </c>
      <c r="Y243" s="706">
        <f t="shared" si="64"/>
        <v>7.5000000000000178</v>
      </c>
      <c r="Z243" s="706">
        <f t="shared" si="65"/>
        <v>13.207547169811317</v>
      </c>
      <c r="AA243" s="706">
        <f t="shared" si="66"/>
        <v>15.217391304347828</v>
      </c>
      <c r="AB243" s="706">
        <f t="shared" si="67"/>
        <v>21.052631578947366</v>
      </c>
      <c r="AC243" s="706">
        <f t="shared" si="68"/>
        <v>26.666666666666682</v>
      </c>
      <c r="AD243" s="706" t="str">
        <f t="shared" si="69"/>
        <v>n/a</v>
      </c>
      <c r="AE243" s="706" t="str">
        <f t="shared" si="70"/>
        <v>n/a</v>
      </c>
      <c r="AF243" s="706" t="str">
        <f t="shared" si="71"/>
        <v>n/a</v>
      </c>
      <c r="AG243" s="706" t="str">
        <f t="shared" si="72"/>
        <v>n/a</v>
      </c>
      <c r="AH243" s="706" t="str">
        <f t="shared" si="73"/>
        <v>n/a</v>
      </c>
      <c r="AI243" s="706" t="str">
        <f t="shared" si="74"/>
        <v>n/a</v>
      </c>
      <c r="AJ243" s="706" t="str">
        <f t="shared" si="75"/>
        <v>n/a</v>
      </c>
      <c r="AK243" s="706" t="str">
        <f t="shared" si="76"/>
        <v>n/a</v>
      </c>
      <c r="AL243" s="706" t="str">
        <f t="shared" si="77"/>
        <v>n/a</v>
      </c>
      <c r="AM243" s="706" t="str">
        <f t="shared" si="78"/>
        <v>n/a</v>
      </c>
      <c r="AN243" s="706" t="str">
        <f t="shared" si="79"/>
        <v>n/a</v>
      </c>
      <c r="AO243" s="706" t="str">
        <f t="shared" si="80"/>
        <v>n/a</v>
      </c>
      <c r="AP243" s="706" t="str">
        <f t="shared" si="81"/>
        <v>n/a</v>
      </c>
      <c r="AQ243" s="707">
        <f t="shared" si="82"/>
        <v>16.728847343954644</v>
      </c>
      <c r="AR243" s="708">
        <f t="shared" si="83"/>
        <v>7.3707367436326248</v>
      </c>
    </row>
    <row r="244" spans="1:44" ht="11.25" customHeight="1" x14ac:dyDescent="0.2">
      <c r="A244" s="526" t="s">
        <v>555</v>
      </c>
      <c r="B244" s="504" t="s">
        <v>556</v>
      </c>
      <c r="C244" s="525">
        <v>0.33999999999999997</v>
      </c>
      <c r="D244" s="522">
        <v>0.315</v>
      </c>
      <c r="E244" s="522">
        <v>0.30499999999999999</v>
      </c>
      <c r="F244" s="522">
        <v>0.29499999999999998</v>
      </c>
      <c r="G244" s="522">
        <v>0.28875000000000001</v>
      </c>
      <c r="H244" s="523"/>
      <c r="I244" s="528">
        <v>0.28499999999999998</v>
      </c>
      <c r="J244" s="520">
        <v>0.28249999999999997</v>
      </c>
      <c r="K244" s="523"/>
      <c r="L244" s="530">
        <v>0.27680000000000005</v>
      </c>
      <c r="M244" s="531">
        <v>0.27100000000000002</v>
      </c>
      <c r="N244" s="531">
        <v>0.26060000000000005</v>
      </c>
      <c r="O244" s="531">
        <v>0.24220000000000003</v>
      </c>
      <c r="P244" s="531">
        <v>0.221</v>
      </c>
      <c r="Q244" s="531">
        <v>0.2</v>
      </c>
      <c r="R244" s="531">
        <v>0.17899999999999999</v>
      </c>
      <c r="S244" s="531">
        <v>0.15260000000000001</v>
      </c>
      <c r="T244" s="531">
        <v>0.12100000000000001</v>
      </c>
      <c r="U244" s="531">
        <v>8.9400000000000007E-2</v>
      </c>
      <c r="V244" s="531">
        <v>3.6799999999999999E-2</v>
      </c>
      <c r="W244" s="531">
        <v>0</v>
      </c>
      <c r="X244" s="525">
        <f t="shared" si="63"/>
        <v>4.1616500000000016</v>
      </c>
      <c r="Y244" s="706">
        <f t="shared" si="64"/>
        <v>7.9365079365079305</v>
      </c>
      <c r="Z244" s="706">
        <f t="shared" si="65"/>
        <v>3.2786885245901676</v>
      </c>
      <c r="AA244" s="706">
        <f t="shared" si="66"/>
        <v>3.3898305084745894</v>
      </c>
      <c r="AB244" s="706">
        <f t="shared" si="67"/>
        <v>2.1645021645021467</v>
      </c>
      <c r="AC244" s="706">
        <f t="shared" si="68"/>
        <v>1.3157894736842257</v>
      </c>
      <c r="AD244" s="706">
        <f t="shared" si="69"/>
        <v>0.88495575221239076</v>
      </c>
      <c r="AE244" s="706">
        <f t="shared" si="70"/>
        <v>2.0592485549132622</v>
      </c>
      <c r="AF244" s="706">
        <f t="shared" si="71"/>
        <v>2.1402214022140376</v>
      </c>
      <c r="AG244" s="706">
        <f t="shared" si="72"/>
        <v>3.9907904834995955</v>
      </c>
      <c r="AH244" s="706">
        <f t="shared" si="73"/>
        <v>7.5970272502064562</v>
      </c>
      <c r="AI244" s="706">
        <f t="shared" si="74"/>
        <v>9.5927601809954854</v>
      </c>
      <c r="AJ244" s="706">
        <f t="shared" si="75"/>
        <v>10.499999999999998</v>
      </c>
      <c r="AK244" s="706">
        <f t="shared" si="76"/>
        <v>11.73184357541901</v>
      </c>
      <c r="AL244" s="706">
        <f t="shared" si="77"/>
        <v>17.300131061598933</v>
      </c>
      <c r="AM244" s="706">
        <f t="shared" si="78"/>
        <v>26.115702479338854</v>
      </c>
      <c r="AN244" s="706">
        <f t="shared" si="79"/>
        <v>35.34675615212528</v>
      </c>
      <c r="AO244" s="706">
        <f t="shared" si="80"/>
        <v>142.93478260869566</v>
      </c>
      <c r="AP244" s="706" t="str">
        <f t="shared" si="81"/>
        <v>n/a</v>
      </c>
      <c r="AQ244" s="707">
        <f t="shared" si="82"/>
        <v>16.957619888763414</v>
      </c>
      <c r="AR244" s="708">
        <f t="shared" si="83"/>
        <v>33.807666274631643</v>
      </c>
    </row>
    <row r="245" spans="1:44" ht="11.25" customHeight="1" x14ac:dyDescent="0.2">
      <c r="A245" s="527" t="s">
        <v>215</v>
      </c>
      <c r="B245" s="504" t="s">
        <v>216</v>
      </c>
      <c r="C245" s="552">
        <v>0.88</v>
      </c>
      <c r="D245" s="522">
        <v>0.82</v>
      </c>
      <c r="E245" s="528">
        <v>0.8</v>
      </c>
      <c r="F245" s="522">
        <v>0.77</v>
      </c>
      <c r="G245" s="528">
        <v>0.76</v>
      </c>
      <c r="H245" s="523"/>
      <c r="I245" s="522">
        <v>0.73</v>
      </c>
      <c r="J245" s="693">
        <v>0.72</v>
      </c>
      <c r="K245" s="523"/>
      <c r="L245" s="530">
        <v>0.69</v>
      </c>
      <c r="M245" s="531">
        <v>0.68</v>
      </c>
      <c r="N245" s="531">
        <v>0.67</v>
      </c>
      <c r="O245" s="531">
        <v>0.64</v>
      </c>
      <c r="P245" s="531">
        <v>0.6</v>
      </c>
      <c r="Q245" s="531">
        <v>0.5</v>
      </c>
      <c r="R245" s="531">
        <v>0.41499999999999998</v>
      </c>
      <c r="S245" s="531">
        <v>0.375</v>
      </c>
      <c r="T245" s="531">
        <v>0.32</v>
      </c>
      <c r="U245" s="531">
        <v>0.27500000000000002</v>
      </c>
      <c r="V245" s="531">
        <v>0.23</v>
      </c>
      <c r="W245" s="531">
        <v>0.19</v>
      </c>
      <c r="X245" s="525">
        <f t="shared" si="63"/>
        <v>11.065</v>
      </c>
      <c r="Y245" s="706">
        <f t="shared" si="64"/>
        <v>7.3170731707317138</v>
      </c>
      <c r="Z245" s="706">
        <f t="shared" si="65"/>
        <v>2.4999999999999911</v>
      </c>
      <c r="AA245" s="706">
        <f t="shared" si="66"/>
        <v>3.8961038961039085</v>
      </c>
      <c r="AB245" s="706">
        <f t="shared" si="67"/>
        <v>1.3157894736842035</v>
      </c>
      <c r="AC245" s="706">
        <f t="shared" si="68"/>
        <v>4.1095890410958846</v>
      </c>
      <c r="AD245" s="706">
        <f t="shared" si="69"/>
        <v>1.388888888888884</v>
      </c>
      <c r="AE245" s="706">
        <f t="shared" si="70"/>
        <v>4.3478260869565188</v>
      </c>
      <c r="AF245" s="706">
        <f t="shared" si="71"/>
        <v>1.4705882352941124</v>
      </c>
      <c r="AG245" s="706">
        <f t="shared" si="72"/>
        <v>1.4925373134328401</v>
      </c>
      <c r="AH245" s="706">
        <f t="shared" si="73"/>
        <v>4.6875</v>
      </c>
      <c r="AI245" s="706">
        <f t="shared" si="74"/>
        <v>6.6666666666666652</v>
      </c>
      <c r="AJ245" s="706">
        <f t="shared" si="75"/>
        <v>19.999999999999996</v>
      </c>
      <c r="AK245" s="706">
        <f t="shared" si="76"/>
        <v>20.481927710843383</v>
      </c>
      <c r="AL245" s="706">
        <f t="shared" si="77"/>
        <v>10.666666666666668</v>
      </c>
      <c r="AM245" s="706">
        <f t="shared" si="78"/>
        <v>17.1875</v>
      </c>
      <c r="AN245" s="706">
        <f t="shared" si="79"/>
        <v>16.36363636363636</v>
      </c>
      <c r="AO245" s="706">
        <f t="shared" si="80"/>
        <v>19.565217391304344</v>
      </c>
      <c r="AP245" s="706">
        <f t="shared" si="81"/>
        <v>21.052631578947366</v>
      </c>
      <c r="AQ245" s="707">
        <f t="shared" si="82"/>
        <v>9.1394523602362696</v>
      </c>
      <c r="AR245" s="708">
        <f t="shared" si="83"/>
        <v>7.6856379476950138</v>
      </c>
    </row>
    <row r="246" spans="1:44" ht="11.25" customHeight="1" x14ac:dyDescent="0.2">
      <c r="A246" s="527" t="s">
        <v>1142</v>
      </c>
      <c r="B246" s="504" t="s">
        <v>1143</v>
      </c>
      <c r="C246" s="525">
        <v>2.52</v>
      </c>
      <c r="D246" s="522">
        <v>2.44</v>
      </c>
      <c r="E246" s="522">
        <v>2.34</v>
      </c>
      <c r="F246" s="522">
        <v>2.2200000000000002</v>
      </c>
      <c r="G246" s="522">
        <v>2.14</v>
      </c>
      <c r="H246" s="523"/>
      <c r="I246" s="522">
        <v>2.1</v>
      </c>
      <c r="J246" s="693">
        <v>2.08</v>
      </c>
      <c r="K246" s="523"/>
      <c r="L246" s="529">
        <v>2.08</v>
      </c>
      <c r="M246" s="524">
        <v>2.08</v>
      </c>
      <c r="N246" s="531">
        <v>2.08</v>
      </c>
      <c r="O246" s="531">
        <v>2</v>
      </c>
      <c r="P246" s="531">
        <v>1.96</v>
      </c>
      <c r="Q246" s="531">
        <v>1.94</v>
      </c>
      <c r="R246" s="531">
        <v>1.92</v>
      </c>
      <c r="S246" s="531">
        <v>1.9</v>
      </c>
      <c r="T246" s="531">
        <v>1.88</v>
      </c>
      <c r="U246" s="531">
        <v>1.8</v>
      </c>
      <c r="V246" s="531">
        <v>1.58</v>
      </c>
      <c r="W246" s="531">
        <v>1.48</v>
      </c>
      <c r="X246" s="525">
        <f t="shared" si="63"/>
        <v>38.539999999999992</v>
      </c>
      <c r="Y246" s="706">
        <f t="shared" si="64"/>
        <v>3.2786885245901676</v>
      </c>
      <c r="Z246" s="706">
        <f t="shared" si="65"/>
        <v>4.2735042735042805</v>
      </c>
      <c r="AA246" s="706">
        <f t="shared" si="66"/>
        <v>5.4054054054053946</v>
      </c>
      <c r="AB246" s="706">
        <f t="shared" si="67"/>
        <v>3.7383177570093462</v>
      </c>
      <c r="AC246" s="706">
        <f t="shared" si="68"/>
        <v>1.904761904761898</v>
      </c>
      <c r="AD246" s="706">
        <f t="shared" si="69"/>
        <v>0.96153846153845812</v>
      </c>
      <c r="AE246" s="706">
        <f t="shared" si="70"/>
        <v>0</v>
      </c>
      <c r="AF246" s="706">
        <f t="shared" si="71"/>
        <v>0</v>
      </c>
      <c r="AG246" s="706">
        <f t="shared" si="72"/>
        <v>0</v>
      </c>
      <c r="AH246" s="706">
        <f t="shared" si="73"/>
        <v>4.0000000000000036</v>
      </c>
      <c r="AI246" s="706">
        <f t="shared" si="74"/>
        <v>2.0408163265306145</v>
      </c>
      <c r="AJ246" s="706">
        <f t="shared" si="75"/>
        <v>1.0309278350515427</v>
      </c>
      <c r="AK246" s="706">
        <f t="shared" si="76"/>
        <v>1.0416666666666741</v>
      </c>
      <c r="AL246" s="706">
        <f t="shared" si="77"/>
        <v>1.0526315789473717</v>
      </c>
      <c r="AM246" s="706">
        <f t="shared" si="78"/>
        <v>1.0638297872340496</v>
      </c>
      <c r="AN246" s="706">
        <f t="shared" si="79"/>
        <v>4.4444444444444287</v>
      </c>
      <c r="AO246" s="706">
        <f t="shared" si="80"/>
        <v>13.924050632911399</v>
      </c>
      <c r="AP246" s="706">
        <f t="shared" si="81"/>
        <v>6.7567567567567544</v>
      </c>
      <c r="AQ246" s="707">
        <f t="shared" si="82"/>
        <v>3.050963353075133</v>
      </c>
      <c r="AR246" s="708">
        <f t="shared" si="83"/>
        <v>3.3698189864057277</v>
      </c>
    </row>
    <row r="247" spans="1:44" ht="11.25" customHeight="1" x14ac:dyDescent="0.2">
      <c r="A247" s="526" t="s">
        <v>1144</v>
      </c>
      <c r="B247" s="504" t="s">
        <v>1145</v>
      </c>
      <c r="C247" s="509">
        <v>2.04</v>
      </c>
      <c r="D247" s="522">
        <v>1.84</v>
      </c>
      <c r="E247" s="522">
        <v>1.6</v>
      </c>
      <c r="F247" s="522">
        <v>1.4</v>
      </c>
      <c r="G247" s="522">
        <v>1.2</v>
      </c>
      <c r="H247" s="523"/>
      <c r="I247" s="522">
        <v>1.04</v>
      </c>
      <c r="J247" s="520">
        <v>0.96499999999999997</v>
      </c>
      <c r="K247" s="523"/>
      <c r="L247" s="529">
        <v>0.88</v>
      </c>
      <c r="M247" s="524">
        <v>0.88</v>
      </c>
      <c r="N247" s="524">
        <v>0.88</v>
      </c>
      <c r="O247" s="524">
        <v>0.88</v>
      </c>
      <c r="P247" s="524">
        <v>0.88</v>
      </c>
      <c r="Q247" s="524">
        <v>0.88</v>
      </c>
      <c r="R247" s="524">
        <v>0.88</v>
      </c>
      <c r="S247" s="524">
        <v>0.88</v>
      </c>
      <c r="T247" s="524">
        <v>0.88</v>
      </c>
      <c r="U247" s="524">
        <v>0.88</v>
      </c>
      <c r="V247" s="524">
        <v>0.88</v>
      </c>
      <c r="W247" s="524">
        <v>0.88</v>
      </c>
      <c r="X247" s="525">
        <f t="shared" si="63"/>
        <v>20.645</v>
      </c>
      <c r="Y247" s="706">
        <f t="shared" si="64"/>
        <v>10.869565217391308</v>
      </c>
      <c r="Z247" s="706">
        <f t="shared" si="65"/>
        <v>14.999999999999991</v>
      </c>
      <c r="AA247" s="706">
        <f t="shared" si="66"/>
        <v>14.285714285714302</v>
      </c>
      <c r="AB247" s="706">
        <f t="shared" si="67"/>
        <v>16.666666666666675</v>
      </c>
      <c r="AC247" s="706">
        <f t="shared" si="68"/>
        <v>15.384615384615374</v>
      </c>
      <c r="AD247" s="706">
        <f t="shared" si="69"/>
        <v>7.7720207253886064</v>
      </c>
      <c r="AE247" s="706">
        <f t="shared" si="70"/>
        <v>9.6590909090908958</v>
      </c>
      <c r="AF247" s="706">
        <f t="shared" si="71"/>
        <v>0</v>
      </c>
      <c r="AG247" s="706">
        <f t="shared" si="72"/>
        <v>0</v>
      </c>
      <c r="AH247" s="706">
        <f t="shared" si="73"/>
        <v>0</v>
      </c>
      <c r="AI247" s="706">
        <f t="shared" si="74"/>
        <v>0</v>
      </c>
      <c r="AJ247" s="706">
        <f t="shared" si="75"/>
        <v>0</v>
      </c>
      <c r="AK247" s="706">
        <f t="shared" si="76"/>
        <v>0</v>
      </c>
      <c r="AL247" s="706">
        <f t="shared" si="77"/>
        <v>0</v>
      </c>
      <c r="AM247" s="706">
        <f t="shared" si="78"/>
        <v>0</v>
      </c>
      <c r="AN247" s="706">
        <f t="shared" si="79"/>
        <v>0</v>
      </c>
      <c r="AO247" s="706">
        <f t="shared" si="80"/>
        <v>0</v>
      </c>
      <c r="AP247" s="706">
        <f t="shared" si="81"/>
        <v>0</v>
      </c>
      <c r="AQ247" s="707">
        <f t="shared" si="82"/>
        <v>4.9798707327148408</v>
      </c>
      <c r="AR247" s="708">
        <f t="shared" si="83"/>
        <v>6.7257694379968056</v>
      </c>
    </row>
    <row r="248" spans="1:44" ht="11.25" customHeight="1" x14ac:dyDescent="0.2">
      <c r="A248" s="535" t="s">
        <v>1146</v>
      </c>
      <c r="B248" s="535" t="s">
        <v>1147</v>
      </c>
      <c r="C248" s="521">
        <v>2.4</v>
      </c>
      <c r="D248" s="541">
        <v>2.2799999999999998</v>
      </c>
      <c r="E248" s="541">
        <v>2.2000000000000002</v>
      </c>
      <c r="F248" s="541">
        <v>1.96</v>
      </c>
      <c r="G248" s="541">
        <v>1.68</v>
      </c>
      <c r="H248" s="542"/>
      <c r="I248" s="541">
        <v>1.52</v>
      </c>
      <c r="J248" s="537">
        <v>1.36</v>
      </c>
      <c r="K248" s="556"/>
      <c r="L248" s="538">
        <v>1.08</v>
      </c>
      <c r="M248" s="545">
        <v>1</v>
      </c>
      <c r="N248" s="544">
        <v>1</v>
      </c>
      <c r="O248" s="544">
        <v>0.86</v>
      </c>
      <c r="P248" s="544">
        <v>0.74</v>
      </c>
      <c r="Q248" s="544">
        <v>0.62</v>
      </c>
      <c r="R248" s="544">
        <v>0.54</v>
      </c>
      <c r="S248" s="544">
        <v>0.46</v>
      </c>
      <c r="T248" s="545">
        <v>0.44</v>
      </c>
      <c r="U248" s="544">
        <v>0.42544999999999999</v>
      </c>
      <c r="V248" s="545">
        <v>0.38179999999999997</v>
      </c>
      <c r="W248" s="544">
        <v>0.38179999999999997</v>
      </c>
      <c r="X248" s="525">
        <f t="shared" si="63"/>
        <v>21.329049999999995</v>
      </c>
      <c r="Y248" s="706">
        <f t="shared" si="64"/>
        <v>5.2631578947368363</v>
      </c>
      <c r="Z248" s="706">
        <f t="shared" si="65"/>
        <v>3.6363636363636154</v>
      </c>
      <c r="AA248" s="706">
        <f t="shared" si="66"/>
        <v>12.244897959183687</v>
      </c>
      <c r="AB248" s="706">
        <f t="shared" si="67"/>
        <v>16.666666666666675</v>
      </c>
      <c r="AC248" s="706">
        <f t="shared" si="68"/>
        <v>10.526315789473673</v>
      </c>
      <c r="AD248" s="706">
        <f t="shared" si="69"/>
        <v>11.764705882352944</v>
      </c>
      <c r="AE248" s="706">
        <f t="shared" si="70"/>
        <v>25.925925925925931</v>
      </c>
      <c r="AF248" s="706">
        <f t="shared" si="71"/>
        <v>8.0000000000000071</v>
      </c>
      <c r="AG248" s="706">
        <f t="shared" si="72"/>
        <v>0</v>
      </c>
      <c r="AH248" s="706">
        <f t="shared" si="73"/>
        <v>16.279069767441868</v>
      </c>
      <c r="AI248" s="706">
        <f t="shared" si="74"/>
        <v>16.216216216216207</v>
      </c>
      <c r="AJ248" s="706">
        <f t="shared" si="75"/>
        <v>19.354838709677423</v>
      </c>
      <c r="AK248" s="706">
        <f t="shared" si="76"/>
        <v>14.814814814814813</v>
      </c>
      <c r="AL248" s="706">
        <f t="shared" si="77"/>
        <v>17.391304347826097</v>
      </c>
      <c r="AM248" s="706">
        <f t="shared" si="78"/>
        <v>4.5454545454545414</v>
      </c>
      <c r="AN248" s="706">
        <f t="shared" si="79"/>
        <v>3.4199083323539714</v>
      </c>
      <c r="AO248" s="706">
        <f t="shared" si="80"/>
        <v>11.432687270822427</v>
      </c>
      <c r="AP248" s="706">
        <f t="shared" si="81"/>
        <v>0</v>
      </c>
      <c r="AQ248" s="707">
        <f t="shared" si="82"/>
        <v>10.971240431072816</v>
      </c>
      <c r="AR248" s="708">
        <f t="shared" si="83"/>
        <v>7.1741426043383285</v>
      </c>
    </row>
    <row r="249" spans="1:44" ht="11.25" customHeight="1" x14ac:dyDescent="0.2">
      <c r="A249" s="526" t="s">
        <v>217</v>
      </c>
      <c r="B249" s="504" t="s">
        <v>218</v>
      </c>
      <c r="C249" s="521">
        <v>1.1500000000000001</v>
      </c>
      <c r="D249" s="522">
        <v>1.075</v>
      </c>
      <c r="E249" s="522">
        <v>1.0149999999999999</v>
      </c>
      <c r="F249" s="522">
        <v>0.91</v>
      </c>
      <c r="G249" s="522">
        <v>0.82</v>
      </c>
      <c r="H249" s="523"/>
      <c r="I249" s="522">
        <v>0.78</v>
      </c>
      <c r="J249" s="520">
        <v>0.73</v>
      </c>
      <c r="K249" s="523"/>
      <c r="L249" s="530">
        <v>0.66</v>
      </c>
      <c r="M249" s="531">
        <v>0.625</v>
      </c>
      <c r="N249" s="531">
        <v>0.60499999999999998</v>
      </c>
      <c r="O249" s="531">
        <v>0.51</v>
      </c>
      <c r="P249" s="531">
        <v>0.42</v>
      </c>
      <c r="Q249" s="531">
        <v>0.34</v>
      </c>
      <c r="R249" s="531">
        <v>0.27500000000000002</v>
      </c>
      <c r="S249" s="531">
        <v>0.2</v>
      </c>
      <c r="T249" s="531">
        <v>0.14949999999999999</v>
      </c>
      <c r="U249" s="531">
        <v>0.1265</v>
      </c>
      <c r="V249" s="531">
        <v>0.10125000000000001</v>
      </c>
      <c r="W249" s="531">
        <v>0.08</v>
      </c>
      <c r="X249" s="525">
        <f t="shared" si="63"/>
        <v>10.57225</v>
      </c>
      <c r="Y249" s="706">
        <f t="shared" si="64"/>
        <v>6.976744186046524</v>
      </c>
      <c r="Z249" s="706">
        <f t="shared" si="65"/>
        <v>5.9113300492610987</v>
      </c>
      <c r="AA249" s="706">
        <f t="shared" si="66"/>
        <v>11.538461538461519</v>
      </c>
      <c r="AB249" s="706">
        <f t="shared" si="67"/>
        <v>10.975609756097571</v>
      </c>
      <c r="AC249" s="706">
        <f t="shared" si="68"/>
        <v>5.12820512820511</v>
      </c>
      <c r="AD249" s="706">
        <f t="shared" si="69"/>
        <v>6.8493150684931559</v>
      </c>
      <c r="AE249" s="706">
        <f t="shared" si="70"/>
        <v>10.606060606060597</v>
      </c>
      <c r="AF249" s="706">
        <f t="shared" si="71"/>
        <v>5.600000000000005</v>
      </c>
      <c r="AG249" s="706">
        <f t="shared" si="72"/>
        <v>3.3057851239669533</v>
      </c>
      <c r="AH249" s="706">
        <f t="shared" si="73"/>
        <v>18.627450980392158</v>
      </c>
      <c r="AI249" s="706">
        <f t="shared" si="74"/>
        <v>21.428571428571441</v>
      </c>
      <c r="AJ249" s="706">
        <f t="shared" si="75"/>
        <v>23.529411764705866</v>
      </c>
      <c r="AK249" s="706">
        <f t="shared" si="76"/>
        <v>23.636363636363633</v>
      </c>
      <c r="AL249" s="706">
        <f t="shared" si="77"/>
        <v>37.5</v>
      </c>
      <c r="AM249" s="706">
        <f t="shared" si="78"/>
        <v>33.779264214046847</v>
      </c>
      <c r="AN249" s="706">
        <f t="shared" si="79"/>
        <v>18.181818181818166</v>
      </c>
      <c r="AO249" s="706">
        <f t="shared" si="80"/>
        <v>24.938271604938265</v>
      </c>
      <c r="AP249" s="706">
        <f t="shared" si="81"/>
        <v>26.5625</v>
      </c>
      <c r="AQ249" s="707">
        <f t="shared" si="82"/>
        <v>16.393064625968272</v>
      </c>
      <c r="AR249" s="708">
        <f t="shared" si="83"/>
        <v>10.437062114240319</v>
      </c>
    </row>
    <row r="250" spans="1:44" ht="11.25" customHeight="1" x14ac:dyDescent="0.2">
      <c r="A250" s="527" t="s">
        <v>219</v>
      </c>
      <c r="B250" s="504" t="s">
        <v>220</v>
      </c>
      <c r="C250" s="521">
        <v>1.48</v>
      </c>
      <c r="D250" s="522">
        <v>1.4</v>
      </c>
      <c r="E250" s="522">
        <v>1.32</v>
      </c>
      <c r="F250" s="522">
        <v>1.1000000000000001</v>
      </c>
      <c r="G250" s="522">
        <v>0.92</v>
      </c>
      <c r="H250" s="523" t="s">
        <v>91</v>
      </c>
      <c r="I250" s="522">
        <v>0.8</v>
      </c>
      <c r="J250" s="520">
        <v>0.7</v>
      </c>
      <c r="K250" s="523"/>
      <c r="L250" s="530">
        <v>0.62</v>
      </c>
      <c r="M250" s="531">
        <v>0.56000000000000005</v>
      </c>
      <c r="N250" s="531">
        <v>0.52</v>
      </c>
      <c r="O250" s="531">
        <v>0.46</v>
      </c>
      <c r="P250" s="531">
        <v>0.4</v>
      </c>
      <c r="Q250" s="531">
        <v>0.35</v>
      </c>
      <c r="R250" s="531">
        <v>0.32</v>
      </c>
      <c r="S250" s="531">
        <v>0.28999999999999998</v>
      </c>
      <c r="T250" s="531">
        <v>0.27</v>
      </c>
      <c r="U250" s="531">
        <v>0.26</v>
      </c>
      <c r="V250" s="531">
        <v>0.24</v>
      </c>
      <c r="W250" s="531">
        <v>0.21</v>
      </c>
      <c r="X250" s="525">
        <f t="shared" si="63"/>
        <v>12.22</v>
      </c>
      <c r="Y250" s="706">
        <f t="shared" si="64"/>
        <v>5.7142857142857162</v>
      </c>
      <c r="Z250" s="706">
        <f t="shared" si="65"/>
        <v>6.0606060606060552</v>
      </c>
      <c r="AA250" s="706">
        <f t="shared" si="66"/>
        <v>19.999999999999996</v>
      </c>
      <c r="AB250" s="706">
        <f t="shared" si="67"/>
        <v>19.565217391304344</v>
      </c>
      <c r="AC250" s="706">
        <f t="shared" si="68"/>
        <v>14.999999999999991</v>
      </c>
      <c r="AD250" s="706">
        <f t="shared" si="69"/>
        <v>14.285714285714302</v>
      </c>
      <c r="AE250" s="706">
        <f t="shared" si="70"/>
        <v>12.903225806451601</v>
      </c>
      <c r="AF250" s="706">
        <f t="shared" si="71"/>
        <v>10.714285714285698</v>
      </c>
      <c r="AG250" s="706">
        <f t="shared" si="72"/>
        <v>7.6923076923077094</v>
      </c>
      <c r="AH250" s="706">
        <f t="shared" si="73"/>
        <v>13.043478260869556</v>
      </c>
      <c r="AI250" s="706">
        <f t="shared" si="74"/>
        <v>14.999999999999991</v>
      </c>
      <c r="AJ250" s="706">
        <f t="shared" si="75"/>
        <v>14.285714285714302</v>
      </c>
      <c r="AK250" s="706">
        <f t="shared" si="76"/>
        <v>9.375</v>
      </c>
      <c r="AL250" s="706">
        <f t="shared" si="77"/>
        <v>10.344827586206918</v>
      </c>
      <c r="AM250" s="706">
        <f t="shared" si="78"/>
        <v>7.4074074074073959</v>
      </c>
      <c r="AN250" s="706">
        <f t="shared" si="79"/>
        <v>3.8461538461538547</v>
      </c>
      <c r="AO250" s="706">
        <f t="shared" si="80"/>
        <v>8.3333333333333481</v>
      </c>
      <c r="AP250" s="706">
        <f t="shared" si="81"/>
        <v>14.285714285714279</v>
      </c>
      <c r="AQ250" s="707">
        <f t="shared" si="82"/>
        <v>11.547626203908614</v>
      </c>
      <c r="AR250" s="708">
        <f t="shared" si="83"/>
        <v>4.5939522139945419</v>
      </c>
    </row>
    <row r="251" spans="1:44" ht="11.25" customHeight="1" x14ac:dyDescent="0.2">
      <c r="A251" s="527" t="s">
        <v>557</v>
      </c>
      <c r="B251" s="504" t="s">
        <v>558</v>
      </c>
      <c r="C251" s="521">
        <v>2.17</v>
      </c>
      <c r="D251" s="522">
        <v>1.92</v>
      </c>
      <c r="E251" s="522">
        <v>1.67</v>
      </c>
      <c r="F251" s="522">
        <v>1.42</v>
      </c>
      <c r="G251" s="522">
        <v>1.35</v>
      </c>
      <c r="H251" s="523"/>
      <c r="I251" s="522">
        <v>1.3</v>
      </c>
      <c r="J251" s="520">
        <v>1.28</v>
      </c>
      <c r="K251" s="523"/>
      <c r="L251" s="530">
        <v>1.26</v>
      </c>
      <c r="M251" s="531">
        <v>1.24</v>
      </c>
      <c r="N251" s="531">
        <v>1.22</v>
      </c>
      <c r="O251" s="531">
        <v>1.1599999999999999</v>
      </c>
      <c r="P251" s="531">
        <v>1.08</v>
      </c>
      <c r="Q251" s="531">
        <v>1</v>
      </c>
      <c r="R251" s="531">
        <v>0.8</v>
      </c>
      <c r="S251" s="524">
        <v>0</v>
      </c>
      <c r="T251" s="524">
        <v>0</v>
      </c>
      <c r="U251" s="524">
        <v>0</v>
      </c>
      <c r="V251" s="531">
        <v>1.1100000000000001</v>
      </c>
      <c r="W251" s="531">
        <v>1.07</v>
      </c>
      <c r="X251" s="525">
        <f t="shared" si="63"/>
        <v>21.05</v>
      </c>
      <c r="Y251" s="706">
        <f t="shared" si="64"/>
        <v>13.020833333333325</v>
      </c>
      <c r="Z251" s="706">
        <f t="shared" si="65"/>
        <v>14.970059880239518</v>
      </c>
      <c r="AA251" s="706">
        <f t="shared" si="66"/>
        <v>17.6056338028169</v>
      </c>
      <c r="AB251" s="706">
        <f t="shared" si="67"/>
        <v>5.1851851851851816</v>
      </c>
      <c r="AC251" s="706">
        <f t="shared" si="68"/>
        <v>3.8461538461538547</v>
      </c>
      <c r="AD251" s="706">
        <f t="shared" si="69"/>
        <v>1.5625</v>
      </c>
      <c r="AE251" s="706">
        <f t="shared" si="70"/>
        <v>1.5873015873015817</v>
      </c>
      <c r="AF251" s="706">
        <f t="shared" si="71"/>
        <v>1.6129032258064502</v>
      </c>
      <c r="AG251" s="706">
        <f t="shared" si="72"/>
        <v>1.6393442622950838</v>
      </c>
      <c r="AH251" s="706">
        <f t="shared" si="73"/>
        <v>5.1724137931034475</v>
      </c>
      <c r="AI251" s="706">
        <f t="shared" si="74"/>
        <v>7.4074074074073959</v>
      </c>
      <c r="AJ251" s="706">
        <f t="shared" si="75"/>
        <v>8.0000000000000071</v>
      </c>
      <c r="AK251" s="706">
        <f t="shared" si="76"/>
        <v>25</v>
      </c>
      <c r="AL251" s="706" t="str">
        <f t="shared" si="77"/>
        <v>n/a</v>
      </c>
      <c r="AM251" s="706" t="str">
        <f t="shared" si="78"/>
        <v>n/a</v>
      </c>
      <c r="AN251" s="706" t="str">
        <f t="shared" si="79"/>
        <v>n/a</v>
      </c>
      <c r="AO251" s="706">
        <f t="shared" si="80"/>
        <v>-100</v>
      </c>
      <c r="AP251" s="706">
        <f t="shared" si="81"/>
        <v>3.7383177570093462</v>
      </c>
      <c r="AQ251" s="707">
        <f t="shared" si="82"/>
        <v>0.68987027204347307</v>
      </c>
      <c r="AR251" s="708">
        <f t="shared" si="83"/>
        <v>28.701657210298176</v>
      </c>
    </row>
    <row r="252" spans="1:44" ht="11.25" customHeight="1" x14ac:dyDescent="0.2">
      <c r="A252" s="526" t="s">
        <v>1150</v>
      </c>
      <c r="B252" s="504" t="s">
        <v>1151</v>
      </c>
      <c r="C252" s="521">
        <v>1.3150000000000002</v>
      </c>
      <c r="D252" s="510">
        <v>1.2250000000000001</v>
      </c>
      <c r="E252" s="510">
        <v>1.165</v>
      </c>
      <c r="F252" s="510">
        <v>1.105</v>
      </c>
      <c r="G252" s="510">
        <v>1.0449999999999999</v>
      </c>
      <c r="H252" s="511"/>
      <c r="I252" s="510">
        <v>0.97</v>
      </c>
      <c r="J252" s="508">
        <v>0.66</v>
      </c>
      <c r="K252" s="511"/>
      <c r="L252" s="533">
        <v>0</v>
      </c>
      <c r="M252" s="515">
        <v>0</v>
      </c>
      <c r="N252" s="515">
        <v>0</v>
      </c>
      <c r="O252" s="515">
        <v>0</v>
      </c>
      <c r="P252" s="515">
        <v>0</v>
      </c>
      <c r="Q252" s="515">
        <v>0</v>
      </c>
      <c r="R252" s="515">
        <v>0</v>
      </c>
      <c r="S252" s="515">
        <v>0</v>
      </c>
      <c r="T252" s="515">
        <v>0</v>
      </c>
      <c r="U252" s="515">
        <v>0</v>
      </c>
      <c r="V252" s="515">
        <v>0</v>
      </c>
      <c r="W252" s="515">
        <v>0</v>
      </c>
      <c r="X252" s="525">
        <f t="shared" si="63"/>
        <v>7.4850000000000003</v>
      </c>
      <c r="Y252" s="706">
        <f t="shared" si="64"/>
        <v>7.3469387755102034</v>
      </c>
      <c r="Z252" s="706">
        <f t="shared" si="65"/>
        <v>5.1502145922746934</v>
      </c>
      <c r="AA252" s="706">
        <f t="shared" si="66"/>
        <v>5.4298642533936681</v>
      </c>
      <c r="AB252" s="706">
        <f t="shared" si="67"/>
        <v>5.741626794258381</v>
      </c>
      <c r="AC252" s="706">
        <f t="shared" si="68"/>
        <v>7.7319587628865927</v>
      </c>
      <c r="AD252" s="706">
        <f t="shared" si="69"/>
        <v>46.969696969696948</v>
      </c>
      <c r="AE252" s="706" t="str">
        <f t="shared" si="70"/>
        <v>n/a</v>
      </c>
      <c r="AF252" s="706" t="str">
        <f t="shared" si="71"/>
        <v>n/a</v>
      </c>
      <c r="AG252" s="706" t="str">
        <f t="shared" si="72"/>
        <v>n/a</v>
      </c>
      <c r="AH252" s="706" t="str">
        <f t="shared" si="73"/>
        <v>n/a</v>
      </c>
      <c r="AI252" s="706" t="str">
        <f t="shared" si="74"/>
        <v>n/a</v>
      </c>
      <c r="AJ252" s="706" t="str">
        <f t="shared" si="75"/>
        <v>n/a</v>
      </c>
      <c r="AK252" s="706" t="str">
        <f t="shared" si="76"/>
        <v>n/a</v>
      </c>
      <c r="AL252" s="706" t="str">
        <f t="shared" si="77"/>
        <v>n/a</v>
      </c>
      <c r="AM252" s="706" t="str">
        <f t="shared" si="78"/>
        <v>n/a</v>
      </c>
      <c r="AN252" s="706" t="str">
        <f t="shared" si="79"/>
        <v>n/a</v>
      </c>
      <c r="AO252" s="706" t="str">
        <f t="shared" si="80"/>
        <v>n/a</v>
      </c>
      <c r="AP252" s="706" t="str">
        <f t="shared" si="81"/>
        <v>n/a</v>
      </c>
      <c r="AQ252" s="707">
        <f t="shared" si="82"/>
        <v>13.061716691336747</v>
      </c>
      <c r="AR252" s="708">
        <f t="shared" si="83"/>
        <v>16.644740226029786</v>
      </c>
    </row>
    <row r="253" spans="1:44" ht="11.25" customHeight="1" x14ac:dyDescent="0.2">
      <c r="A253" s="526" t="s">
        <v>1152</v>
      </c>
      <c r="B253" s="504" t="s">
        <v>1153</v>
      </c>
      <c r="C253" s="525">
        <v>0.85</v>
      </c>
      <c r="D253" s="522">
        <v>0.78</v>
      </c>
      <c r="E253" s="522">
        <v>0.69334000000000007</v>
      </c>
      <c r="F253" s="522">
        <v>0.62666666666666659</v>
      </c>
      <c r="G253" s="522">
        <v>0.57333333333333336</v>
      </c>
      <c r="H253" s="523"/>
      <c r="I253" s="522">
        <v>0.54</v>
      </c>
      <c r="J253" s="520">
        <v>0.51333333333333331</v>
      </c>
      <c r="K253" s="523"/>
      <c r="L253" s="530">
        <v>0.48666666666666664</v>
      </c>
      <c r="M253" s="524">
        <v>0.48</v>
      </c>
      <c r="N253" s="531">
        <v>0.48</v>
      </c>
      <c r="O253" s="531">
        <v>0.46</v>
      </c>
      <c r="P253" s="531">
        <v>0.43333333333333335</v>
      </c>
      <c r="Q253" s="531">
        <v>0.40666666666666668</v>
      </c>
      <c r="R253" s="524">
        <v>0.4</v>
      </c>
      <c r="S253" s="524">
        <v>0.4</v>
      </c>
      <c r="T253" s="524">
        <v>0.4</v>
      </c>
      <c r="U253" s="524">
        <v>0.4</v>
      </c>
      <c r="V253" s="524">
        <v>0.4</v>
      </c>
      <c r="W253" s="524">
        <v>0.4</v>
      </c>
      <c r="X253" s="525">
        <f t="shared" si="63"/>
        <v>9.7233400000000021</v>
      </c>
      <c r="Y253" s="706">
        <f t="shared" si="64"/>
        <v>8.9743589743589638</v>
      </c>
      <c r="Z253" s="706">
        <f t="shared" si="65"/>
        <v>12.498918279631921</v>
      </c>
      <c r="AA253" s="706">
        <f t="shared" si="66"/>
        <v>10.639361702127692</v>
      </c>
      <c r="AB253" s="706">
        <f t="shared" si="67"/>
        <v>9.302325581395321</v>
      </c>
      <c r="AC253" s="706">
        <f t="shared" si="68"/>
        <v>6.1728395061728447</v>
      </c>
      <c r="AD253" s="706">
        <f t="shared" si="69"/>
        <v>5.1948051948051965</v>
      </c>
      <c r="AE253" s="706">
        <f t="shared" si="70"/>
        <v>5.4794520547945202</v>
      </c>
      <c r="AF253" s="706">
        <f t="shared" si="71"/>
        <v>1.388888888888884</v>
      </c>
      <c r="AG253" s="706">
        <f t="shared" si="72"/>
        <v>0</v>
      </c>
      <c r="AH253" s="706">
        <f t="shared" si="73"/>
        <v>4.3478260869565188</v>
      </c>
      <c r="AI253" s="706">
        <f t="shared" si="74"/>
        <v>6.1538461538461542</v>
      </c>
      <c r="AJ253" s="706">
        <f t="shared" si="75"/>
        <v>6.5573770491803351</v>
      </c>
      <c r="AK253" s="706">
        <f t="shared" si="76"/>
        <v>1.6666666666666607</v>
      </c>
      <c r="AL253" s="706">
        <f t="shared" si="77"/>
        <v>0</v>
      </c>
      <c r="AM253" s="706">
        <f t="shared" si="78"/>
        <v>0</v>
      </c>
      <c r="AN253" s="706">
        <f t="shared" si="79"/>
        <v>0</v>
      </c>
      <c r="AO253" s="706">
        <f t="shared" si="80"/>
        <v>0</v>
      </c>
      <c r="AP253" s="706">
        <f t="shared" si="81"/>
        <v>0</v>
      </c>
      <c r="AQ253" s="707">
        <f t="shared" si="82"/>
        <v>4.3542592299347227</v>
      </c>
      <c r="AR253" s="708">
        <f t="shared" si="83"/>
        <v>4.1643640523176426</v>
      </c>
    </row>
    <row r="254" spans="1:44" ht="11.25" customHeight="1" x14ac:dyDescent="0.2">
      <c r="A254" s="526" t="s">
        <v>1154</v>
      </c>
      <c r="B254" s="504" t="s">
        <v>1155</v>
      </c>
      <c r="C254" s="525">
        <v>1.08</v>
      </c>
      <c r="D254" s="522">
        <v>1.04</v>
      </c>
      <c r="E254" s="522">
        <v>0.96</v>
      </c>
      <c r="F254" s="522">
        <v>0.88</v>
      </c>
      <c r="G254" s="522">
        <v>0.8</v>
      </c>
      <c r="H254" s="523"/>
      <c r="I254" s="522">
        <v>0.72</v>
      </c>
      <c r="J254" s="520">
        <v>0.64</v>
      </c>
      <c r="K254" s="523"/>
      <c r="L254" s="529">
        <v>0.56000000000000005</v>
      </c>
      <c r="M254" s="524">
        <v>0.74</v>
      </c>
      <c r="N254" s="531">
        <v>1.3</v>
      </c>
      <c r="O254" s="531">
        <v>1.19</v>
      </c>
      <c r="P254" s="531">
        <v>1.1000000000000001</v>
      </c>
      <c r="Q254" s="531">
        <v>1.02</v>
      </c>
      <c r="R254" s="531">
        <v>0.94</v>
      </c>
      <c r="S254" s="531">
        <v>0.86</v>
      </c>
      <c r="T254" s="531">
        <v>0.7</v>
      </c>
      <c r="U254" s="524">
        <v>0</v>
      </c>
      <c r="V254" s="524">
        <v>0</v>
      </c>
      <c r="W254" s="524">
        <v>0</v>
      </c>
      <c r="X254" s="525">
        <f t="shared" si="63"/>
        <v>14.529999999999998</v>
      </c>
      <c r="Y254" s="706">
        <f t="shared" si="64"/>
        <v>3.8461538461538547</v>
      </c>
      <c r="Z254" s="706">
        <f t="shared" si="65"/>
        <v>8.3333333333333481</v>
      </c>
      <c r="AA254" s="706">
        <f t="shared" si="66"/>
        <v>9.0909090909090828</v>
      </c>
      <c r="AB254" s="706">
        <f t="shared" si="67"/>
        <v>9.9999999999999858</v>
      </c>
      <c r="AC254" s="706">
        <f t="shared" si="68"/>
        <v>11.111111111111116</v>
      </c>
      <c r="AD254" s="706">
        <f t="shared" si="69"/>
        <v>12.5</v>
      </c>
      <c r="AE254" s="706">
        <f t="shared" si="70"/>
        <v>14.285714285714279</v>
      </c>
      <c r="AF254" s="706">
        <f t="shared" si="71"/>
        <v>-24.324324324324319</v>
      </c>
      <c r="AG254" s="706">
        <f t="shared" si="72"/>
        <v>-43.07692307692308</v>
      </c>
      <c r="AH254" s="706">
        <f t="shared" si="73"/>
        <v>9.2436974789916082</v>
      </c>
      <c r="AI254" s="706">
        <f t="shared" si="74"/>
        <v>8.1818181818181799</v>
      </c>
      <c r="AJ254" s="706">
        <f t="shared" si="75"/>
        <v>7.8431372549019773</v>
      </c>
      <c r="AK254" s="706">
        <f t="shared" si="76"/>
        <v>8.5106382978723527</v>
      </c>
      <c r="AL254" s="706">
        <f t="shared" si="77"/>
        <v>9.302325581395344</v>
      </c>
      <c r="AM254" s="706">
        <f t="shared" si="78"/>
        <v>22.857142857142865</v>
      </c>
      <c r="AN254" s="706" t="str">
        <f t="shared" si="79"/>
        <v>n/a</v>
      </c>
      <c r="AO254" s="706" t="str">
        <f t="shared" si="80"/>
        <v>n/a</v>
      </c>
      <c r="AP254" s="706" t="str">
        <f t="shared" si="81"/>
        <v>n/a</v>
      </c>
      <c r="AQ254" s="707">
        <f t="shared" si="82"/>
        <v>4.5136489278731062</v>
      </c>
      <c r="AR254" s="708">
        <f t="shared" si="83"/>
        <v>16.448371933266877</v>
      </c>
    </row>
    <row r="255" spans="1:44" ht="11.25" customHeight="1" x14ac:dyDescent="0.2">
      <c r="A255" s="526" t="s">
        <v>222</v>
      </c>
      <c r="B255" s="504" t="s">
        <v>223</v>
      </c>
      <c r="C255" s="525">
        <v>1.9249999999999998</v>
      </c>
      <c r="D255" s="522">
        <v>1.905</v>
      </c>
      <c r="E255" s="522">
        <v>1.885</v>
      </c>
      <c r="F255" s="522">
        <v>1.76</v>
      </c>
      <c r="G255" s="522">
        <v>1.66</v>
      </c>
      <c r="H255" s="523"/>
      <c r="I255" s="522">
        <v>1.61</v>
      </c>
      <c r="J255" s="520">
        <v>1.4350000000000001</v>
      </c>
      <c r="K255" s="523"/>
      <c r="L255" s="530">
        <v>1.35</v>
      </c>
      <c r="M255" s="531">
        <v>1.325</v>
      </c>
      <c r="N255" s="531">
        <v>1.23</v>
      </c>
      <c r="O255" s="531">
        <v>1.0874999999999999</v>
      </c>
      <c r="P255" s="531">
        <v>0.93</v>
      </c>
      <c r="Q255" s="531">
        <v>0.84499999999999997</v>
      </c>
      <c r="R255" s="531">
        <v>0.8075</v>
      </c>
      <c r="S255" s="531">
        <v>0.78950000000000009</v>
      </c>
      <c r="T255" s="531">
        <v>0.77849999999999997</v>
      </c>
      <c r="U255" s="531">
        <v>0.76849999999999996</v>
      </c>
      <c r="V255" s="531">
        <v>0.72849999999999993</v>
      </c>
      <c r="W255" s="531">
        <v>0.66649999999999998</v>
      </c>
      <c r="X255" s="525">
        <f t="shared" si="63"/>
        <v>23.486499999999996</v>
      </c>
      <c r="Y255" s="706">
        <f t="shared" si="64"/>
        <v>1.0498687664041828</v>
      </c>
      <c r="Z255" s="706">
        <f t="shared" si="65"/>
        <v>1.0610079575596787</v>
      </c>
      <c r="AA255" s="706">
        <f t="shared" si="66"/>
        <v>7.1022727272727293</v>
      </c>
      <c r="AB255" s="706">
        <f t="shared" si="67"/>
        <v>6.024096385542177</v>
      </c>
      <c r="AC255" s="706">
        <f t="shared" si="68"/>
        <v>3.105590062111796</v>
      </c>
      <c r="AD255" s="706">
        <f t="shared" si="69"/>
        <v>12.195121951219523</v>
      </c>
      <c r="AE255" s="706">
        <f t="shared" si="70"/>
        <v>6.2962962962962887</v>
      </c>
      <c r="AF255" s="706">
        <f t="shared" si="71"/>
        <v>1.8867924528301883</v>
      </c>
      <c r="AG255" s="706">
        <f t="shared" si="72"/>
        <v>7.7235772357723498</v>
      </c>
      <c r="AH255" s="706">
        <f t="shared" si="73"/>
        <v>13.103448275862073</v>
      </c>
      <c r="AI255" s="706">
        <f t="shared" si="74"/>
        <v>16.935483870967726</v>
      </c>
      <c r="AJ255" s="706">
        <f t="shared" si="75"/>
        <v>10.059171597633142</v>
      </c>
      <c r="AK255" s="706">
        <f t="shared" si="76"/>
        <v>4.6439628482972006</v>
      </c>
      <c r="AL255" s="706">
        <f t="shared" si="77"/>
        <v>2.279924002533229</v>
      </c>
      <c r="AM255" s="706">
        <f t="shared" si="78"/>
        <v>1.4129736673089477</v>
      </c>
      <c r="AN255" s="706">
        <f t="shared" si="79"/>
        <v>1.3012361743656387</v>
      </c>
      <c r="AO255" s="706">
        <f t="shared" si="80"/>
        <v>5.4907343857240942</v>
      </c>
      <c r="AP255" s="706">
        <f t="shared" si="81"/>
        <v>9.302325581395344</v>
      </c>
      <c r="AQ255" s="707">
        <f t="shared" si="82"/>
        <v>6.1652157910609064</v>
      </c>
      <c r="AR255" s="708">
        <f t="shared" si="83"/>
        <v>4.683124804564839</v>
      </c>
    </row>
    <row r="256" spans="1:44" ht="11.25" customHeight="1" x14ac:dyDescent="0.2">
      <c r="A256" s="501" t="s">
        <v>559</v>
      </c>
      <c r="B256" s="502" t="s">
        <v>560</v>
      </c>
      <c r="C256" s="509">
        <v>1.8622800000000002</v>
      </c>
      <c r="D256" s="522">
        <v>1.59093</v>
      </c>
      <c r="E256" s="522">
        <v>1.4695999999999998</v>
      </c>
      <c r="F256" s="522">
        <v>1.268</v>
      </c>
      <c r="G256" s="522">
        <v>1.236</v>
      </c>
      <c r="H256" s="523"/>
      <c r="I256" s="522">
        <v>1.131</v>
      </c>
      <c r="J256" s="520">
        <v>0.99</v>
      </c>
      <c r="K256" s="523"/>
      <c r="L256" s="530">
        <v>0.82399999999999995</v>
      </c>
      <c r="M256" s="531">
        <v>0.65100000000000002</v>
      </c>
      <c r="N256" s="531">
        <v>0.62450000000000006</v>
      </c>
      <c r="O256" s="531">
        <v>0.57899999999999996</v>
      </c>
      <c r="P256" s="531">
        <v>0.51100000000000001</v>
      </c>
      <c r="Q256" s="531">
        <v>0.47149999999999997</v>
      </c>
      <c r="R256" s="531">
        <v>0.45800000000000002</v>
      </c>
      <c r="S256" s="531">
        <v>0.41499999999999998</v>
      </c>
      <c r="T256" s="531">
        <v>0.38</v>
      </c>
      <c r="U256" s="531">
        <v>0.35</v>
      </c>
      <c r="V256" s="531">
        <v>0.32300000000000001</v>
      </c>
      <c r="W256" s="531">
        <v>0.298875</v>
      </c>
      <c r="X256" s="525">
        <f t="shared" si="63"/>
        <v>15.433685000000001</v>
      </c>
      <c r="Y256" s="706">
        <f t="shared" si="64"/>
        <v>17.056061548905376</v>
      </c>
      <c r="Z256" s="706">
        <f t="shared" si="65"/>
        <v>8.25598802395211</v>
      </c>
      <c r="AA256" s="706">
        <f t="shared" si="66"/>
        <v>15.899053627760228</v>
      </c>
      <c r="AB256" s="706">
        <f t="shared" si="67"/>
        <v>2.5889967637540368</v>
      </c>
      <c r="AC256" s="706">
        <f t="shared" si="68"/>
        <v>9.2838196286472154</v>
      </c>
      <c r="AD256" s="706">
        <f t="shared" si="69"/>
        <v>14.242424242424235</v>
      </c>
      <c r="AE256" s="706">
        <f t="shared" si="70"/>
        <v>20.145631067961169</v>
      </c>
      <c r="AF256" s="706">
        <f t="shared" si="71"/>
        <v>26.574500768049148</v>
      </c>
      <c r="AG256" s="706">
        <f t="shared" si="72"/>
        <v>4.2433947157726193</v>
      </c>
      <c r="AH256" s="706">
        <f t="shared" si="73"/>
        <v>7.8583765112262727</v>
      </c>
      <c r="AI256" s="706">
        <f t="shared" si="74"/>
        <v>13.307240704500977</v>
      </c>
      <c r="AJ256" s="706">
        <f t="shared" si="75"/>
        <v>8.3775185577942715</v>
      </c>
      <c r="AK256" s="706">
        <f t="shared" si="76"/>
        <v>2.9475982532751077</v>
      </c>
      <c r="AL256" s="706">
        <f t="shared" si="77"/>
        <v>10.361445783132538</v>
      </c>
      <c r="AM256" s="706">
        <f t="shared" si="78"/>
        <v>9.210526315789469</v>
      </c>
      <c r="AN256" s="706">
        <f t="shared" si="79"/>
        <v>8.5714285714285854</v>
      </c>
      <c r="AO256" s="706">
        <f t="shared" si="80"/>
        <v>8.3591331269349709</v>
      </c>
      <c r="AP256" s="706">
        <f t="shared" si="81"/>
        <v>8.0719364282726858</v>
      </c>
      <c r="AQ256" s="707">
        <f t="shared" si="82"/>
        <v>10.853059702198946</v>
      </c>
      <c r="AR256" s="708">
        <f t="shared" si="83"/>
        <v>6.1157842422505189</v>
      </c>
    </row>
    <row r="257" spans="1:44" ht="11.25" customHeight="1" x14ac:dyDescent="0.2">
      <c r="A257" s="527" t="s">
        <v>4065</v>
      </c>
      <c r="B257" s="504" t="s">
        <v>4064</v>
      </c>
      <c r="C257" s="521">
        <v>0.97</v>
      </c>
      <c r="D257" s="541">
        <v>0.93</v>
      </c>
      <c r="E257" s="541">
        <v>0.85</v>
      </c>
      <c r="F257" s="541">
        <v>0.75</v>
      </c>
      <c r="G257" s="541">
        <v>0.18</v>
      </c>
      <c r="H257" s="542"/>
      <c r="I257" s="540">
        <v>0</v>
      </c>
      <c r="J257" s="543">
        <v>0</v>
      </c>
      <c r="K257" s="542"/>
      <c r="L257" s="561">
        <v>0</v>
      </c>
      <c r="M257" s="545">
        <v>0</v>
      </c>
      <c r="N257" s="545">
        <v>0</v>
      </c>
      <c r="O257" s="545">
        <v>0</v>
      </c>
      <c r="P257" s="545">
        <v>0</v>
      </c>
      <c r="Q257" s="545">
        <v>0</v>
      </c>
      <c r="R257" s="545">
        <v>0</v>
      </c>
      <c r="S257" s="545">
        <v>0</v>
      </c>
      <c r="T257" s="545">
        <v>0</v>
      </c>
      <c r="U257" s="545">
        <v>0</v>
      </c>
      <c r="V257" s="545">
        <v>0</v>
      </c>
      <c r="W257" s="545">
        <v>0</v>
      </c>
      <c r="X257" s="525">
        <f t="shared" si="63"/>
        <v>3.68</v>
      </c>
      <c r="Y257" s="706">
        <f t="shared" si="64"/>
        <v>4.3010752688172005</v>
      </c>
      <c r="Z257" s="706">
        <f t="shared" si="65"/>
        <v>9.4117647058823639</v>
      </c>
      <c r="AA257" s="706">
        <f t="shared" si="66"/>
        <v>13.33333333333333</v>
      </c>
      <c r="AB257" s="706">
        <f t="shared" si="67"/>
        <v>316.66666666666669</v>
      </c>
      <c r="AC257" s="706" t="str">
        <f t="shared" si="68"/>
        <v>n/a</v>
      </c>
      <c r="AD257" s="706" t="str">
        <f t="shared" si="69"/>
        <v>n/a</v>
      </c>
      <c r="AE257" s="706" t="str">
        <f t="shared" si="70"/>
        <v>n/a</v>
      </c>
      <c r="AF257" s="706" t="str">
        <f t="shared" si="71"/>
        <v>n/a</v>
      </c>
      <c r="AG257" s="706" t="str">
        <f t="shared" si="72"/>
        <v>n/a</v>
      </c>
      <c r="AH257" s="706" t="str">
        <f t="shared" si="73"/>
        <v>n/a</v>
      </c>
      <c r="AI257" s="706" t="str">
        <f t="shared" si="74"/>
        <v>n/a</v>
      </c>
      <c r="AJ257" s="706" t="str">
        <f t="shared" si="75"/>
        <v>n/a</v>
      </c>
      <c r="AK257" s="706" t="str">
        <f t="shared" si="76"/>
        <v>n/a</v>
      </c>
      <c r="AL257" s="706" t="str">
        <f t="shared" si="77"/>
        <v>n/a</v>
      </c>
      <c r="AM257" s="706" t="str">
        <f t="shared" si="78"/>
        <v>n/a</v>
      </c>
      <c r="AN257" s="706" t="str">
        <f t="shared" si="79"/>
        <v>n/a</v>
      </c>
      <c r="AO257" s="706" t="str">
        <f t="shared" si="80"/>
        <v>n/a</v>
      </c>
      <c r="AP257" s="706" t="str">
        <f t="shared" si="81"/>
        <v>n/a</v>
      </c>
      <c r="AQ257" s="707">
        <f t="shared" si="82"/>
        <v>85.928209993674898</v>
      </c>
      <c r="AR257" s="708">
        <f t="shared" si="83"/>
        <v>153.87008267586666</v>
      </c>
    </row>
    <row r="258" spans="1:44" ht="11.25" customHeight="1" x14ac:dyDescent="0.2">
      <c r="A258" s="527" t="s">
        <v>4397</v>
      </c>
      <c r="B258" s="504" t="s">
        <v>4396</v>
      </c>
      <c r="C258" s="521">
        <v>1.1499999999999999</v>
      </c>
      <c r="D258" s="528">
        <v>1.1399999999999999</v>
      </c>
      <c r="E258" s="522">
        <v>1.02</v>
      </c>
      <c r="F258" s="522">
        <v>0.74949999999999994</v>
      </c>
      <c r="G258" s="522">
        <v>0.65187499999999998</v>
      </c>
      <c r="H258" s="523"/>
      <c r="I258" s="528">
        <v>0.625</v>
      </c>
      <c r="J258" s="520">
        <v>0.58750000000000002</v>
      </c>
      <c r="K258" s="523"/>
      <c r="L258" s="530">
        <v>0.54</v>
      </c>
      <c r="M258" s="531">
        <v>0.52625</v>
      </c>
      <c r="N258" s="531">
        <v>0.48749999999999999</v>
      </c>
      <c r="O258" s="531">
        <v>0.36475000000000002</v>
      </c>
      <c r="P258" s="531">
        <v>0.15225</v>
      </c>
      <c r="Q258" s="524">
        <v>0</v>
      </c>
      <c r="R258" s="524">
        <v>0</v>
      </c>
      <c r="S258" s="524">
        <v>0</v>
      </c>
      <c r="T258" s="524">
        <v>0</v>
      </c>
      <c r="U258" s="524">
        <v>0</v>
      </c>
      <c r="V258" s="524">
        <v>0</v>
      </c>
      <c r="W258" s="524">
        <v>0</v>
      </c>
      <c r="X258" s="525">
        <f t="shared" si="63"/>
        <v>7.994625000000001</v>
      </c>
      <c r="Y258" s="706">
        <f t="shared" si="64"/>
        <v>0.87719298245614308</v>
      </c>
      <c r="Z258" s="706">
        <f t="shared" si="65"/>
        <v>11.764705882352921</v>
      </c>
      <c r="AA258" s="706">
        <f t="shared" si="66"/>
        <v>36.090727151434308</v>
      </c>
      <c r="AB258" s="706">
        <f t="shared" si="67"/>
        <v>14.976030680728659</v>
      </c>
      <c r="AC258" s="706">
        <f t="shared" si="68"/>
        <v>4.2999999999999927</v>
      </c>
      <c r="AD258" s="706">
        <f t="shared" si="69"/>
        <v>6.3829787234042534</v>
      </c>
      <c r="AE258" s="706">
        <f t="shared" si="70"/>
        <v>8.7962962962963012</v>
      </c>
      <c r="AF258" s="706">
        <f t="shared" si="71"/>
        <v>2.6128266033254244</v>
      </c>
      <c r="AG258" s="706">
        <f t="shared" si="72"/>
        <v>7.9487179487179427</v>
      </c>
      <c r="AH258" s="706">
        <f t="shared" si="73"/>
        <v>33.653187114461943</v>
      </c>
      <c r="AI258" s="706">
        <f t="shared" si="74"/>
        <v>139.5730706075534</v>
      </c>
      <c r="AJ258" s="706" t="str">
        <f t="shared" si="75"/>
        <v>n/a</v>
      </c>
      <c r="AK258" s="706" t="str">
        <f t="shared" si="76"/>
        <v>n/a</v>
      </c>
      <c r="AL258" s="706" t="str">
        <f t="shared" si="77"/>
        <v>n/a</v>
      </c>
      <c r="AM258" s="706" t="str">
        <f t="shared" si="78"/>
        <v>n/a</v>
      </c>
      <c r="AN258" s="706" t="str">
        <f t="shared" si="79"/>
        <v>n/a</v>
      </c>
      <c r="AO258" s="706" t="str">
        <f t="shared" si="80"/>
        <v>n/a</v>
      </c>
      <c r="AP258" s="706" t="str">
        <f t="shared" si="81"/>
        <v>n/a</v>
      </c>
      <c r="AQ258" s="707">
        <f t="shared" si="82"/>
        <v>24.270521271884665</v>
      </c>
      <c r="AR258" s="708">
        <f t="shared" si="83"/>
        <v>40.007692872724036</v>
      </c>
    </row>
    <row r="259" spans="1:44" ht="11.25" customHeight="1" x14ac:dyDescent="0.2">
      <c r="A259" s="527" t="s">
        <v>564</v>
      </c>
      <c r="B259" s="504" t="s">
        <v>565</v>
      </c>
      <c r="C259" s="521">
        <v>0.17</v>
      </c>
      <c r="D259" s="522">
        <v>0.16</v>
      </c>
      <c r="E259" s="522">
        <v>0.15</v>
      </c>
      <c r="F259" s="522">
        <v>0.10819000000000001</v>
      </c>
      <c r="G259" s="522">
        <v>7.3599500000000012E-2</v>
      </c>
      <c r="H259" s="523"/>
      <c r="I259" s="522">
        <v>6.7937999999999998E-2</v>
      </c>
      <c r="J259" s="520">
        <v>6.2276500000000005E-2</v>
      </c>
      <c r="K259" s="523"/>
      <c r="L259" s="530">
        <v>5.6615000000000006E-2</v>
      </c>
      <c r="M259" s="531">
        <v>5.0953499999999999E-2</v>
      </c>
      <c r="N259" s="531">
        <v>4.5292000000000006E-2</v>
      </c>
      <c r="O259" s="524">
        <v>0</v>
      </c>
      <c r="P259" s="524">
        <v>0</v>
      </c>
      <c r="Q259" s="524">
        <v>0</v>
      </c>
      <c r="R259" s="524">
        <v>0</v>
      </c>
      <c r="S259" s="524">
        <v>0</v>
      </c>
      <c r="T259" s="524">
        <v>0</v>
      </c>
      <c r="U259" s="524">
        <v>0</v>
      </c>
      <c r="V259" s="524">
        <v>0</v>
      </c>
      <c r="W259" s="524">
        <v>0</v>
      </c>
      <c r="X259" s="525">
        <f t="shared" si="63"/>
        <v>0.9448645</v>
      </c>
      <c r="Y259" s="706">
        <f t="shared" si="64"/>
        <v>6.25</v>
      </c>
      <c r="Z259" s="706">
        <f t="shared" si="65"/>
        <v>6.6666666666666652</v>
      </c>
      <c r="AA259" s="706">
        <f t="shared" si="66"/>
        <v>38.644976430353985</v>
      </c>
      <c r="AB259" s="706">
        <f t="shared" si="67"/>
        <v>46.998281238323614</v>
      </c>
      <c r="AC259" s="706">
        <f t="shared" si="68"/>
        <v>8.3333333333333481</v>
      </c>
      <c r="AD259" s="706">
        <f t="shared" si="69"/>
        <v>9.0909090909090828</v>
      </c>
      <c r="AE259" s="706">
        <f t="shared" si="70"/>
        <v>10.000000000000009</v>
      </c>
      <c r="AF259" s="706">
        <f t="shared" si="71"/>
        <v>11.111111111111116</v>
      </c>
      <c r="AG259" s="706">
        <f t="shared" si="72"/>
        <v>12.499999999999979</v>
      </c>
      <c r="AH259" s="706" t="str">
        <f t="shared" si="73"/>
        <v>n/a</v>
      </c>
      <c r="AI259" s="706" t="str">
        <f t="shared" si="74"/>
        <v>n/a</v>
      </c>
      <c r="AJ259" s="706" t="str">
        <f t="shared" si="75"/>
        <v>n/a</v>
      </c>
      <c r="AK259" s="706" t="str">
        <f t="shared" si="76"/>
        <v>n/a</v>
      </c>
      <c r="AL259" s="706" t="str">
        <f t="shared" si="77"/>
        <v>n/a</v>
      </c>
      <c r="AM259" s="706" t="str">
        <f t="shared" si="78"/>
        <v>n/a</v>
      </c>
      <c r="AN259" s="706" t="str">
        <f t="shared" si="79"/>
        <v>n/a</v>
      </c>
      <c r="AO259" s="706" t="str">
        <f t="shared" si="80"/>
        <v>n/a</v>
      </c>
      <c r="AP259" s="706" t="str">
        <f t="shared" si="81"/>
        <v>n/a</v>
      </c>
      <c r="AQ259" s="707">
        <f t="shared" si="82"/>
        <v>16.621697541188645</v>
      </c>
      <c r="AR259" s="708">
        <f t="shared" si="83"/>
        <v>15.128813516820669</v>
      </c>
    </row>
    <row r="260" spans="1:44" ht="11.25" customHeight="1" x14ac:dyDescent="0.2">
      <c r="A260" s="527" t="s">
        <v>566</v>
      </c>
      <c r="B260" s="504" t="s">
        <v>567</v>
      </c>
      <c r="C260" s="521">
        <v>0.54</v>
      </c>
      <c r="D260" s="510">
        <v>0.52</v>
      </c>
      <c r="E260" s="510">
        <v>0.5</v>
      </c>
      <c r="F260" s="510">
        <v>0.48</v>
      </c>
      <c r="G260" s="510">
        <v>0.46</v>
      </c>
      <c r="H260" s="511"/>
      <c r="I260" s="510">
        <v>0.44</v>
      </c>
      <c r="J260" s="508">
        <v>0.42</v>
      </c>
      <c r="K260" s="511"/>
      <c r="L260" s="514">
        <v>0.4</v>
      </c>
      <c r="M260" s="516">
        <v>0.38</v>
      </c>
      <c r="N260" s="516">
        <v>0.36</v>
      </c>
      <c r="O260" s="516">
        <v>0.32</v>
      </c>
      <c r="P260" s="516">
        <v>0.28000000000000003</v>
      </c>
      <c r="Q260" s="516">
        <v>0.24</v>
      </c>
      <c r="R260" s="516">
        <v>0.215</v>
      </c>
      <c r="S260" s="516">
        <v>0.19</v>
      </c>
      <c r="T260" s="516">
        <v>0.16500000000000001</v>
      </c>
      <c r="U260" s="516">
        <v>0.14380000000000001</v>
      </c>
      <c r="V260" s="516">
        <v>0.125</v>
      </c>
      <c r="W260" s="516">
        <v>0.105</v>
      </c>
      <c r="X260" s="525">
        <f t="shared" si="63"/>
        <v>6.2838000000000012</v>
      </c>
      <c r="Y260" s="706">
        <f t="shared" si="64"/>
        <v>3.8461538461538547</v>
      </c>
      <c r="Z260" s="706">
        <f t="shared" si="65"/>
        <v>4.0000000000000036</v>
      </c>
      <c r="AA260" s="706">
        <f t="shared" si="66"/>
        <v>4.1666666666666741</v>
      </c>
      <c r="AB260" s="706">
        <f t="shared" si="67"/>
        <v>4.3478260869565188</v>
      </c>
      <c r="AC260" s="706">
        <f t="shared" si="68"/>
        <v>4.5454545454545414</v>
      </c>
      <c r="AD260" s="706">
        <f t="shared" si="69"/>
        <v>4.7619047619047672</v>
      </c>
      <c r="AE260" s="706">
        <f t="shared" si="70"/>
        <v>4.9999999999999822</v>
      </c>
      <c r="AF260" s="706">
        <f t="shared" si="71"/>
        <v>5.2631578947368363</v>
      </c>
      <c r="AG260" s="706">
        <f t="shared" si="72"/>
        <v>5.555555555555558</v>
      </c>
      <c r="AH260" s="706">
        <f t="shared" si="73"/>
        <v>12.5</v>
      </c>
      <c r="AI260" s="706">
        <f t="shared" si="74"/>
        <v>14.285714285714279</v>
      </c>
      <c r="AJ260" s="706">
        <f t="shared" si="75"/>
        <v>16.666666666666675</v>
      </c>
      <c r="AK260" s="706">
        <f t="shared" si="76"/>
        <v>11.627906976744185</v>
      </c>
      <c r="AL260" s="706">
        <f t="shared" si="77"/>
        <v>13.157894736842103</v>
      </c>
      <c r="AM260" s="706">
        <f t="shared" si="78"/>
        <v>15.151515151515138</v>
      </c>
      <c r="AN260" s="706">
        <f t="shared" si="79"/>
        <v>14.742698191933234</v>
      </c>
      <c r="AO260" s="706">
        <f t="shared" si="80"/>
        <v>15.04000000000001</v>
      </c>
      <c r="AP260" s="706">
        <f t="shared" si="81"/>
        <v>19.047619047619047</v>
      </c>
      <c r="AQ260" s="707">
        <f t="shared" si="82"/>
        <v>9.6503741341368556</v>
      </c>
      <c r="AR260" s="708">
        <f t="shared" si="83"/>
        <v>5.4232686354581681</v>
      </c>
    </row>
    <row r="261" spans="1:44" ht="11.25" customHeight="1" x14ac:dyDescent="0.2">
      <c r="A261" s="547" t="s">
        <v>568</v>
      </c>
      <c r="B261" s="535" t="s">
        <v>569</v>
      </c>
      <c r="C261" s="546">
        <v>1.6675</v>
      </c>
      <c r="D261" s="522">
        <v>1.59</v>
      </c>
      <c r="E261" s="522">
        <v>1.51</v>
      </c>
      <c r="F261" s="522">
        <v>1.43</v>
      </c>
      <c r="G261" s="522">
        <v>1.35</v>
      </c>
      <c r="H261" s="523"/>
      <c r="I261" s="522">
        <v>1.2662500000000001</v>
      </c>
      <c r="J261" s="520">
        <v>1.2024999999999999</v>
      </c>
      <c r="K261" s="523"/>
      <c r="L261" s="530">
        <v>1.1425000000000001</v>
      </c>
      <c r="M261" s="531">
        <v>1.0825</v>
      </c>
      <c r="N261" s="531">
        <v>1.0225</v>
      </c>
      <c r="O261" s="531">
        <v>0.95750000000000002</v>
      </c>
      <c r="P261" s="531">
        <v>0.89749999999999996</v>
      </c>
      <c r="Q261" s="531">
        <v>0.83</v>
      </c>
      <c r="R261" s="531">
        <v>0.75624999999999998</v>
      </c>
      <c r="S261" s="531">
        <v>0.72124999999999995</v>
      </c>
      <c r="T261" s="531">
        <v>0.66374999999999995</v>
      </c>
      <c r="U261" s="531">
        <v>0.578125</v>
      </c>
      <c r="V261" s="531">
        <v>0.51249999999999996</v>
      </c>
      <c r="W261" s="531">
        <v>0.46250000000000002</v>
      </c>
      <c r="X261" s="525">
        <f t="shared" si="63"/>
        <v>19.643124999999998</v>
      </c>
      <c r="Y261" s="706">
        <f t="shared" si="64"/>
        <v>4.8742138364779919</v>
      </c>
      <c r="Z261" s="706">
        <f t="shared" si="65"/>
        <v>5.2980132450331174</v>
      </c>
      <c r="AA261" s="706">
        <f t="shared" si="66"/>
        <v>5.5944055944056048</v>
      </c>
      <c r="AB261" s="706">
        <f t="shared" si="67"/>
        <v>5.9259259259259123</v>
      </c>
      <c r="AC261" s="706">
        <f t="shared" si="68"/>
        <v>6.6140177690029667</v>
      </c>
      <c r="AD261" s="706">
        <f t="shared" si="69"/>
        <v>5.3014553014553156</v>
      </c>
      <c r="AE261" s="706">
        <f t="shared" si="70"/>
        <v>5.2516411378555672</v>
      </c>
      <c r="AF261" s="706">
        <f t="shared" si="71"/>
        <v>5.5427251732101723</v>
      </c>
      <c r="AG261" s="706">
        <f t="shared" si="72"/>
        <v>5.8679706601467041</v>
      </c>
      <c r="AH261" s="706">
        <f t="shared" si="73"/>
        <v>6.788511749347248</v>
      </c>
      <c r="AI261" s="706">
        <f t="shared" si="74"/>
        <v>6.6852367688022385</v>
      </c>
      <c r="AJ261" s="706">
        <f t="shared" si="75"/>
        <v>8.1325301204819169</v>
      </c>
      <c r="AK261" s="706">
        <f t="shared" si="76"/>
        <v>9.7520661157024726</v>
      </c>
      <c r="AL261" s="706">
        <f t="shared" si="77"/>
        <v>4.8526863084922045</v>
      </c>
      <c r="AM261" s="706">
        <f t="shared" si="78"/>
        <v>8.6629001883239187</v>
      </c>
      <c r="AN261" s="706">
        <f t="shared" si="79"/>
        <v>14.810810810810793</v>
      </c>
      <c r="AO261" s="706">
        <f t="shared" si="80"/>
        <v>12.804878048780498</v>
      </c>
      <c r="AP261" s="706">
        <f t="shared" si="81"/>
        <v>10.810810810810789</v>
      </c>
      <c r="AQ261" s="707">
        <f t="shared" si="82"/>
        <v>7.4205999758369687</v>
      </c>
      <c r="AR261" s="708">
        <f t="shared" si="83"/>
        <v>2.8948316642347507</v>
      </c>
    </row>
    <row r="262" spans="1:44" ht="11.25" customHeight="1" x14ac:dyDescent="0.2">
      <c r="A262" s="507" t="s">
        <v>1156</v>
      </c>
      <c r="B262" s="504" t="s">
        <v>1157</v>
      </c>
      <c r="C262" s="525">
        <v>0.16250000000000001</v>
      </c>
      <c r="D262" s="528">
        <v>0.125</v>
      </c>
      <c r="E262" s="522">
        <v>0.10625</v>
      </c>
      <c r="F262" s="528">
        <v>0.1</v>
      </c>
      <c r="G262" s="522">
        <v>2.5000000000000001E-2</v>
      </c>
      <c r="H262" s="523"/>
      <c r="I262" s="528">
        <v>0</v>
      </c>
      <c r="J262" s="693">
        <v>0</v>
      </c>
      <c r="K262" s="523"/>
      <c r="L262" s="529">
        <v>0</v>
      </c>
      <c r="M262" s="524">
        <v>0</v>
      </c>
      <c r="N262" s="524">
        <v>0</v>
      </c>
      <c r="O262" s="524">
        <v>0</v>
      </c>
      <c r="P262" s="524">
        <v>0</v>
      </c>
      <c r="Q262" s="524">
        <v>0</v>
      </c>
      <c r="R262" s="524">
        <v>0</v>
      </c>
      <c r="S262" s="524">
        <v>0</v>
      </c>
      <c r="T262" s="524">
        <v>0</v>
      </c>
      <c r="U262" s="524">
        <v>0</v>
      </c>
      <c r="V262" s="524">
        <v>0</v>
      </c>
      <c r="W262" s="524">
        <v>0</v>
      </c>
      <c r="X262" s="525">
        <f t="shared" si="63"/>
        <v>0.51875000000000004</v>
      </c>
      <c r="Y262" s="706">
        <f t="shared" si="64"/>
        <v>30.000000000000004</v>
      </c>
      <c r="Z262" s="706">
        <f t="shared" si="65"/>
        <v>17.647058823529417</v>
      </c>
      <c r="AA262" s="706">
        <f t="shared" si="66"/>
        <v>6.25</v>
      </c>
      <c r="AB262" s="706">
        <f t="shared" si="67"/>
        <v>300</v>
      </c>
      <c r="AC262" s="706" t="str">
        <f t="shared" si="68"/>
        <v>n/a</v>
      </c>
      <c r="AD262" s="706" t="str">
        <f t="shared" si="69"/>
        <v>n/a</v>
      </c>
      <c r="AE262" s="706" t="str">
        <f t="shared" si="70"/>
        <v>n/a</v>
      </c>
      <c r="AF262" s="706" t="str">
        <f t="shared" si="71"/>
        <v>n/a</v>
      </c>
      <c r="AG262" s="706" t="str">
        <f t="shared" si="72"/>
        <v>n/a</v>
      </c>
      <c r="AH262" s="706" t="str">
        <f t="shared" si="73"/>
        <v>n/a</v>
      </c>
      <c r="AI262" s="706" t="str">
        <f t="shared" si="74"/>
        <v>n/a</v>
      </c>
      <c r="AJ262" s="706" t="str">
        <f t="shared" si="75"/>
        <v>n/a</v>
      </c>
      <c r="AK262" s="706" t="str">
        <f t="shared" si="76"/>
        <v>n/a</v>
      </c>
      <c r="AL262" s="706" t="str">
        <f t="shared" si="77"/>
        <v>n/a</v>
      </c>
      <c r="AM262" s="706" t="str">
        <f t="shared" si="78"/>
        <v>n/a</v>
      </c>
      <c r="AN262" s="706" t="str">
        <f t="shared" si="79"/>
        <v>n/a</v>
      </c>
      <c r="AO262" s="706" t="str">
        <f t="shared" si="80"/>
        <v>n/a</v>
      </c>
      <c r="AP262" s="706" t="str">
        <f t="shared" si="81"/>
        <v>n/a</v>
      </c>
      <c r="AQ262" s="707">
        <f t="shared" si="82"/>
        <v>88.474264705882348</v>
      </c>
      <c r="AR262" s="708">
        <f t="shared" si="83"/>
        <v>141.35027310919844</v>
      </c>
    </row>
    <row r="263" spans="1:44" ht="11.25" customHeight="1" x14ac:dyDescent="0.2">
      <c r="A263" s="526" t="s">
        <v>1158</v>
      </c>
      <c r="B263" s="504" t="s">
        <v>1159</v>
      </c>
      <c r="C263" s="525">
        <v>4.08</v>
      </c>
      <c r="D263" s="522">
        <v>3.8224999999999998</v>
      </c>
      <c r="E263" s="522">
        <v>3.6124999999999998</v>
      </c>
      <c r="F263" s="522">
        <v>3.3982999999999999</v>
      </c>
      <c r="G263" s="522">
        <v>3.1197999999999997</v>
      </c>
      <c r="H263" s="523"/>
      <c r="I263" s="522">
        <v>2.95</v>
      </c>
      <c r="J263" s="520">
        <v>2.75</v>
      </c>
      <c r="K263" s="523"/>
      <c r="L263" s="529">
        <v>2.6</v>
      </c>
      <c r="M263" s="524">
        <v>2.79</v>
      </c>
      <c r="N263" s="531">
        <v>3.28</v>
      </c>
      <c r="O263" s="531">
        <v>2.9674999999999998</v>
      </c>
      <c r="P263" s="531">
        <v>2.6875</v>
      </c>
      <c r="Q263" s="531">
        <v>2.4375</v>
      </c>
      <c r="R263" s="531">
        <v>2.1875</v>
      </c>
      <c r="S263" s="531">
        <v>1.9750000000000001</v>
      </c>
      <c r="T263" s="531">
        <v>1.875</v>
      </c>
      <c r="U263" s="531">
        <v>1.79</v>
      </c>
      <c r="V263" s="531">
        <v>1.74</v>
      </c>
      <c r="W263" s="531">
        <v>1.66</v>
      </c>
      <c r="X263" s="525">
        <f t="shared" ref="X263:X326" si="84">SUM(C263:W263)</f>
        <v>51.723099999999995</v>
      </c>
      <c r="Y263" s="706">
        <f t="shared" ref="Y263:Y326" si="85">IF(ISERROR((C263/D263-1)*100),"n/a",(C263/D263-1)*100)</f>
        <v>6.7364290385873105</v>
      </c>
      <c r="Z263" s="706">
        <f t="shared" ref="Z263:Z326" si="86">IF(ISERROR((D263/E263-1)*100),"n/a",(D263/E263-1)*100)</f>
        <v>5.8131487889273359</v>
      </c>
      <c r="AA263" s="706">
        <f t="shared" ref="AA263:AA326" si="87">IF(ISERROR((E263/F263-1)*100),"n/a",(E263/F263-1)*100)</f>
        <v>6.3031515757878909</v>
      </c>
      <c r="AB263" s="706">
        <f t="shared" ref="AB263:AB326" si="88">IF(ISERROR((F263/G263-1)*100),"n/a",(F263/G263-1)*100)</f>
        <v>8.9268542855311281</v>
      </c>
      <c r="AC263" s="706">
        <f t="shared" ref="AC263:AC326" si="89">IF(ISERROR((G263/I263-1)*100),"n/a",(G263/I263-1)*100)</f>
        <v>5.755932203389813</v>
      </c>
      <c r="AD263" s="706">
        <f t="shared" ref="AD263:AD326" si="90">IF(ISERROR((I263/J263-1)*100),"n/a",(I263/J263-1)*100)</f>
        <v>7.2727272727272751</v>
      </c>
      <c r="AE263" s="706">
        <f t="shared" ref="AE263:AE326" si="91">IF(ISERROR((J263/L263-1)*100),"n/a",(J263/L263-1)*100)</f>
        <v>5.7692307692307709</v>
      </c>
      <c r="AF263" s="706">
        <f t="shared" ref="AF263:AF326" si="92">IF(ISERROR((L263/M263-1)*100),"n/a",(L263/M263-1)*100)</f>
        <v>-6.8100358422939049</v>
      </c>
      <c r="AG263" s="706">
        <f t="shared" ref="AG263:AG326" si="93">IF(ISERROR((M263/N263-1)*100),"n/a",(M263/N263-1)*100)</f>
        <v>-14.939024390243894</v>
      </c>
      <c r="AH263" s="706">
        <f t="shared" ref="AH263:AH326" si="94">IF(ISERROR((N263/O263-1)*100),"n/a",(N263/O263-1)*100)</f>
        <v>10.530749789384997</v>
      </c>
      <c r="AI263" s="706">
        <f t="shared" ref="AI263:AI326" si="95">IF(ISERROR((O263/P263-1)*100),"n/a",(O263/P263-1)*100)</f>
        <v>10.418604651162777</v>
      </c>
      <c r="AJ263" s="706">
        <f t="shared" ref="AJ263:AJ326" si="96">IF(ISERROR((P263/Q263-1)*100),"n/a",(P263/Q263-1)*100)</f>
        <v>10.256410256410264</v>
      </c>
      <c r="AK263" s="706">
        <f t="shared" ref="AK263:AK326" si="97">IF(ISERROR((Q263/R263-1)*100),"n/a",(Q263/R263-1)*100)</f>
        <v>11.428571428571432</v>
      </c>
      <c r="AL263" s="706">
        <f t="shared" ref="AL263:AL326" si="98">IF(ISERROR((R263/S263-1)*100),"n/a",(R263/S263-1)*100)</f>
        <v>10.759493670886066</v>
      </c>
      <c r="AM263" s="706">
        <f t="shared" ref="AM263:AM326" si="99">IF(ISERROR((S263/T263-1)*100),"n/a",(S263/T263-1)*100)</f>
        <v>5.3333333333333455</v>
      </c>
      <c r="AN263" s="706">
        <f t="shared" ref="AN263:AN326" si="100">IF(ISERROR((T263/U263-1)*100),"n/a",(T263/U263-1)*100)</f>
        <v>4.748603351955305</v>
      </c>
      <c r="AO263" s="706">
        <f t="shared" ref="AO263:AO326" si="101">IF(ISERROR((U263/V263-1)*100),"n/a",(U263/V263-1)*100)</f>
        <v>2.8735632183908066</v>
      </c>
      <c r="AP263" s="706">
        <f t="shared" ref="AP263:AP326" si="102">IF(ISERROR((V263/W263-1)*100),"n/a",(V263/W263-1)*100)</f>
        <v>4.8192771084337505</v>
      </c>
      <c r="AQ263" s="707">
        <f t="shared" ref="AQ263:AQ326" si="103">AVERAGE(Y263:AP263)</f>
        <v>5.3331678061206933</v>
      </c>
      <c r="AR263" s="708">
        <f t="shared" ref="AR263:AR326" si="104">STDEV(Y263:AP263)</f>
        <v>6.5483458712242619</v>
      </c>
    </row>
    <row r="264" spans="1:44" ht="11.25" customHeight="1" x14ac:dyDescent="0.2">
      <c r="A264" s="527" t="s">
        <v>1160</v>
      </c>
      <c r="B264" s="504" t="s">
        <v>1161</v>
      </c>
      <c r="C264" s="509">
        <v>3.6550000000000002</v>
      </c>
      <c r="D264" s="522">
        <v>3.05</v>
      </c>
      <c r="E264" s="522">
        <v>2.5049999999999999</v>
      </c>
      <c r="F264" s="522">
        <v>2.02</v>
      </c>
      <c r="G264" s="522">
        <v>1.55</v>
      </c>
      <c r="H264" s="523"/>
      <c r="I264" s="522">
        <v>0.35</v>
      </c>
      <c r="J264" s="693">
        <v>0</v>
      </c>
      <c r="K264" s="523"/>
      <c r="L264" s="529">
        <v>0</v>
      </c>
      <c r="M264" s="524">
        <v>0</v>
      </c>
      <c r="N264" s="524">
        <v>0</v>
      </c>
      <c r="O264" s="524">
        <v>0</v>
      </c>
      <c r="P264" s="524">
        <v>0</v>
      </c>
      <c r="Q264" s="524">
        <v>0</v>
      </c>
      <c r="R264" s="524">
        <v>0</v>
      </c>
      <c r="S264" s="524">
        <v>0</v>
      </c>
      <c r="T264" s="524">
        <v>0</v>
      </c>
      <c r="U264" s="524">
        <v>0</v>
      </c>
      <c r="V264" s="524">
        <v>0</v>
      </c>
      <c r="W264" s="524">
        <v>0</v>
      </c>
      <c r="X264" s="525">
        <f t="shared" si="84"/>
        <v>13.13</v>
      </c>
      <c r="Y264" s="706">
        <f t="shared" si="85"/>
        <v>19.836065573770512</v>
      </c>
      <c r="Z264" s="706">
        <f t="shared" si="86"/>
        <v>21.7564870259481</v>
      </c>
      <c r="AA264" s="706">
        <f t="shared" si="87"/>
        <v>24.009900990099009</v>
      </c>
      <c r="AB264" s="706">
        <f t="shared" si="88"/>
        <v>30.322580645161288</v>
      </c>
      <c r="AC264" s="706">
        <f t="shared" si="89"/>
        <v>342.85714285714289</v>
      </c>
      <c r="AD264" s="706" t="str">
        <f t="shared" si="90"/>
        <v>n/a</v>
      </c>
      <c r="AE264" s="706" t="str">
        <f t="shared" si="91"/>
        <v>n/a</v>
      </c>
      <c r="AF264" s="706" t="str">
        <f t="shared" si="92"/>
        <v>n/a</v>
      </c>
      <c r="AG264" s="706" t="str">
        <f t="shared" si="93"/>
        <v>n/a</v>
      </c>
      <c r="AH264" s="706" t="str">
        <f t="shared" si="94"/>
        <v>n/a</v>
      </c>
      <c r="AI264" s="706" t="str">
        <f t="shared" si="95"/>
        <v>n/a</v>
      </c>
      <c r="AJ264" s="706" t="str">
        <f t="shared" si="96"/>
        <v>n/a</v>
      </c>
      <c r="AK264" s="706" t="str">
        <f t="shared" si="97"/>
        <v>n/a</v>
      </c>
      <c r="AL264" s="706" t="str">
        <f t="shared" si="98"/>
        <v>n/a</v>
      </c>
      <c r="AM264" s="706" t="str">
        <f t="shared" si="99"/>
        <v>n/a</v>
      </c>
      <c r="AN264" s="706" t="str">
        <f t="shared" si="100"/>
        <v>n/a</v>
      </c>
      <c r="AO264" s="706" t="str">
        <f t="shared" si="101"/>
        <v>n/a</v>
      </c>
      <c r="AP264" s="706" t="str">
        <f t="shared" si="102"/>
        <v>n/a</v>
      </c>
      <c r="AQ264" s="707">
        <f t="shared" si="103"/>
        <v>87.75643541842436</v>
      </c>
      <c r="AR264" s="708">
        <f t="shared" si="104"/>
        <v>142.66026872356289</v>
      </c>
    </row>
    <row r="265" spans="1:44" ht="11.25" customHeight="1" x14ac:dyDescent="0.2">
      <c r="A265" s="694" t="s">
        <v>571</v>
      </c>
      <c r="B265" s="535" t="s">
        <v>572</v>
      </c>
      <c r="C265" s="521">
        <v>1.8875</v>
      </c>
      <c r="D265" s="541">
        <v>1.65</v>
      </c>
      <c r="E265" s="541">
        <v>1.45</v>
      </c>
      <c r="F265" s="541">
        <v>1.2250000000000001</v>
      </c>
      <c r="G265" s="541">
        <v>0.96875</v>
      </c>
      <c r="H265" s="542"/>
      <c r="I265" s="555">
        <v>0.84375</v>
      </c>
      <c r="J265" s="697">
        <v>0.71250000000000002</v>
      </c>
      <c r="K265" s="556"/>
      <c r="L265" s="561">
        <v>0.6</v>
      </c>
      <c r="M265" s="544">
        <v>0.5</v>
      </c>
      <c r="N265" s="544">
        <v>0.375</v>
      </c>
      <c r="O265" s="544">
        <v>0.26250000000000001</v>
      </c>
      <c r="P265" s="544">
        <v>0.125</v>
      </c>
      <c r="Q265" s="544">
        <v>4.3749999999999997E-2</v>
      </c>
      <c r="R265" s="545">
        <v>1.8749999999999999E-2</v>
      </c>
      <c r="S265" s="544">
        <v>0.98</v>
      </c>
      <c r="T265" s="544">
        <v>0.93500000000000005</v>
      </c>
      <c r="U265" s="544">
        <v>0.875</v>
      </c>
      <c r="V265" s="544">
        <v>0.81125000000000003</v>
      </c>
      <c r="W265" s="544">
        <v>0.75900000000000001</v>
      </c>
      <c r="X265" s="525">
        <f t="shared" si="84"/>
        <v>15.02275</v>
      </c>
      <c r="Y265" s="706">
        <f t="shared" si="85"/>
        <v>14.393939393939403</v>
      </c>
      <c r="Z265" s="706">
        <f t="shared" si="86"/>
        <v>13.793103448275868</v>
      </c>
      <c r="AA265" s="706">
        <f t="shared" si="87"/>
        <v>18.367346938775508</v>
      </c>
      <c r="AB265" s="706">
        <f t="shared" si="88"/>
        <v>26.451612903225818</v>
      </c>
      <c r="AC265" s="706">
        <f t="shared" si="89"/>
        <v>14.814814814814813</v>
      </c>
      <c r="AD265" s="706">
        <f t="shared" si="90"/>
        <v>18.421052631578938</v>
      </c>
      <c r="AE265" s="706">
        <f t="shared" si="91"/>
        <v>18.75</v>
      </c>
      <c r="AF265" s="706">
        <f t="shared" si="92"/>
        <v>19.999999999999996</v>
      </c>
      <c r="AG265" s="706">
        <f t="shared" si="93"/>
        <v>33.333333333333329</v>
      </c>
      <c r="AH265" s="706">
        <f t="shared" si="94"/>
        <v>42.857142857142861</v>
      </c>
      <c r="AI265" s="706">
        <f t="shared" si="95"/>
        <v>110.00000000000001</v>
      </c>
      <c r="AJ265" s="706">
        <f t="shared" si="96"/>
        <v>185.71428571428572</v>
      </c>
      <c r="AK265" s="706">
        <f t="shared" si="97"/>
        <v>133.33333333333334</v>
      </c>
      <c r="AL265" s="706">
        <f t="shared" si="98"/>
        <v>-98.08673469387756</v>
      </c>
      <c r="AM265" s="706">
        <f t="shared" si="99"/>
        <v>4.8128342245989275</v>
      </c>
      <c r="AN265" s="706">
        <f t="shared" si="100"/>
        <v>6.8571428571428727</v>
      </c>
      <c r="AO265" s="706">
        <f t="shared" si="101"/>
        <v>7.8582434514637978</v>
      </c>
      <c r="AP265" s="706">
        <f t="shared" si="102"/>
        <v>6.8840579710145011</v>
      </c>
      <c r="AQ265" s="707">
        <f t="shared" si="103"/>
        <v>32.141972732169336</v>
      </c>
      <c r="AR265" s="708">
        <f t="shared" si="104"/>
        <v>60.031705603595277</v>
      </c>
    </row>
    <row r="266" spans="1:44" ht="11.25" customHeight="1" x14ac:dyDescent="0.2">
      <c r="A266" s="527" t="s">
        <v>224</v>
      </c>
      <c r="B266" s="504" t="s">
        <v>225</v>
      </c>
      <c r="C266" s="521">
        <v>3.13</v>
      </c>
      <c r="D266" s="522">
        <v>2.92</v>
      </c>
      <c r="E266" s="522">
        <v>2.7240000000000002</v>
      </c>
      <c r="F266" s="522">
        <v>2.54</v>
      </c>
      <c r="G266" s="522">
        <v>2.37</v>
      </c>
      <c r="H266" s="523" t="s">
        <v>91</v>
      </c>
      <c r="I266" s="562">
        <v>2.21</v>
      </c>
      <c r="J266" s="563">
        <v>2.06</v>
      </c>
      <c r="K266" s="632"/>
      <c r="L266" s="530">
        <v>1.92</v>
      </c>
      <c r="M266" s="531">
        <v>1.8</v>
      </c>
      <c r="N266" s="531">
        <v>1.76</v>
      </c>
      <c r="O266" s="531">
        <v>1.6</v>
      </c>
      <c r="P266" s="531">
        <v>1.44</v>
      </c>
      <c r="Q266" s="531">
        <v>1.3</v>
      </c>
      <c r="R266" s="531">
        <v>0.86</v>
      </c>
      <c r="S266" s="531">
        <v>0.76</v>
      </c>
      <c r="T266" s="531">
        <v>0.68</v>
      </c>
      <c r="U266" s="531">
        <v>0.61</v>
      </c>
      <c r="V266" s="531">
        <v>0.54</v>
      </c>
      <c r="W266" s="531">
        <v>0.48</v>
      </c>
      <c r="X266" s="525">
        <f t="shared" si="84"/>
        <v>31.704000000000008</v>
      </c>
      <c r="Y266" s="706">
        <f t="shared" si="85"/>
        <v>7.1917808219178037</v>
      </c>
      <c r="Z266" s="706">
        <f t="shared" si="86"/>
        <v>7.1953010279001361</v>
      </c>
      <c r="AA266" s="706">
        <f t="shared" si="87"/>
        <v>7.2440944881889902</v>
      </c>
      <c r="AB266" s="706">
        <f t="shared" si="88"/>
        <v>7.1729957805907185</v>
      </c>
      <c r="AC266" s="706">
        <f t="shared" si="89"/>
        <v>7.2398190045248834</v>
      </c>
      <c r="AD266" s="706">
        <f t="shared" si="90"/>
        <v>7.2815533980582492</v>
      </c>
      <c r="AE266" s="706">
        <f t="shared" si="91"/>
        <v>7.2916666666666741</v>
      </c>
      <c r="AF266" s="706">
        <f t="shared" si="92"/>
        <v>6.6666666666666652</v>
      </c>
      <c r="AG266" s="706">
        <f t="shared" si="93"/>
        <v>2.2727272727272707</v>
      </c>
      <c r="AH266" s="706">
        <f t="shared" si="94"/>
        <v>9.9999999999999858</v>
      </c>
      <c r="AI266" s="706">
        <f t="shared" si="95"/>
        <v>11.111111111111116</v>
      </c>
      <c r="AJ266" s="706">
        <f t="shared" si="96"/>
        <v>10.769230769230752</v>
      </c>
      <c r="AK266" s="706">
        <f t="shared" si="97"/>
        <v>51.162790697674424</v>
      </c>
      <c r="AL266" s="706">
        <f t="shared" si="98"/>
        <v>13.157894736842103</v>
      </c>
      <c r="AM266" s="706">
        <f t="shared" si="99"/>
        <v>11.764705882352944</v>
      </c>
      <c r="AN266" s="706">
        <f t="shared" si="100"/>
        <v>11.475409836065587</v>
      </c>
      <c r="AO266" s="706">
        <f t="shared" si="101"/>
        <v>12.962962962962955</v>
      </c>
      <c r="AP266" s="706">
        <f t="shared" si="102"/>
        <v>12.500000000000021</v>
      </c>
      <c r="AQ266" s="707">
        <f t="shared" si="103"/>
        <v>11.358928395748961</v>
      </c>
      <c r="AR266" s="708">
        <f t="shared" si="104"/>
        <v>10.340550137350686</v>
      </c>
    </row>
    <row r="267" spans="1:44" ht="11.25" customHeight="1" x14ac:dyDescent="0.2">
      <c r="A267" s="526" t="s">
        <v>1164</v>
      </c>
      <c r="B267" s="504" t="s">
        <v>1165</v>
      </c>
      <c r="C267" s="521">
        <v>0.46</v>
      </c>
      <c r="D267" s="528">
        <v>0.44</v>
      </c>
      <c r="E267" s="522">
        <v>0.43</v>
      </c>
      <c r="F267" s="522">
        <v>0.38</v>
      </c>
      <c r="G267" s="522">
        <v>0.34</v>
      </c>
      <c r="H267" s="523" t="s">
        <v>91</v>
      </c>
      <c r="I267" s="562">
        <v>0.31</v>
      </c>
      <c r="J267" s="563">
        <v>0.25</v>
      </c>
      <c r="K267" s="632"/>
      <c r="L267" s="530">
        <v>0.1</v>
      </c>
      <c r="M267" s="524">
        <v>0</v>
      </c>
      <c r="N267" s="531">
        <v>0.25</v>
      </c>
      <c r="O267" s="531">
        <v>0.22</v>
      </c>
      <c r="P267" s="531">
        <v>0.2</v>
      </c>
      <c r="Q267" s="524">
        <v>0.15</v>
      </c>
      <c r="R267" s="531">
        <v>0.24</v>
      </c>
      <c r="S267" s="524">
        <v>0</v>
      </c>
      <c r="T267" s="524">
        <v>0</v>
      </c>
      <c r="U267" s="524">
        <v>0</v>
      </c>
      <c r="V267" s="524">
        <v>0</v>
      </c>
      <c r="W267" s="531">
        <v>0.16667000000000001</v>
      </c>
      <c r="X267" s="525">
        <f t="shared" si="84"/>
        <v>3.9366700000000003</v>
      </c>
      <c r="Y267" s="706">
        <f t="shared" si="85"/>
        <v>4.5454545454545414</v>
      </c>
      <c r="Z267" s="706">
        <f t="shared" si="86"/>
        <v>2.3255813953488413</v>
      </c>
      <c r="AA267" s="706">
        <f t="shared" si="87"/>
        <v>13.157894736842103</v>
      </c>
      <c r="AB267" s="706">
        <f t="shared" si="88"/>
        <v>11.764705882352944</v>
      </c>
      <c r="AC267" s="706">
        <f t="shared" si="89"/>
        <v>9.6774193548387224</v>
      </c>
      <c r="AD267" s="706">
        <f t="shared" si="90"/>
        <v>24</v>
      </c>
      <c r="AE267" s="706">
        <f t="shared" si="91"/>
        <v>150</v>
      </c>
      <c r="AF267" s="706" t="str">
        <f t="shared" si="92"/>
        <v>n/a</v>
      </c>
      <c r="AG267" s="706">
        <f t="shared" si="93"/>
        <v>-100</v>
      </c>
      <c r="AH267" s="706">
        <f t="shared" si="94"/>
        <v>13.636363636363647</v>
      </c>
      <c r="AI267" s="706">
        <f t="shared" si="95"/>
        <v>9.9999999999999858</v>
      </c>
      <c r="AJ267" s="706">
        <f t="shared" si="96"/>
        <v>33.33333333333335</v>
      </c>
      <c r="AK267" s="706">
        <f t="shared" si="97"/>
        <v>-37.5</v>
      </c>
      <c r="AL267" s="706" t="str">
        <f t="shared" si="98"/>
        <v>n/a</v>
      </c>
      <c r="AM267" s="706" t="str">
        <f t="shared" si="99"/>
        <v>n/a</v>
      </c>
      <c r="AN267" s="706" t="str">
        <f t="shared" si="100"/>
        <v>n/a</v>
      </c>
      <c r="AO267" s="706" t="str">
        <f t="shared" si="101"/>
        <v>n/a</v>
      </c>
      <c r="AP267" s="706">
        <f t="shared" si="102"/>
        <v>-100</v>
      </c>
      <c r="AQ267" s="707">
        <f t="shared" si="103"/>
        <v>2.6877502218872413</v>
      </c>
      <c r="AR267" s="708">
        <f t="shared" si="104"/>
        <v>62.059554688514467</v>
      </c>
    </row>
    <row r="268" spans="1:44" ht="11.25" customHeight="1" x14ac:dyDescent="0.2">
      <c r="A268" s="526" t="s">
        <v>573</v>
      </c>
      <c r="B268" s="504" t="s">
        <v>574</v>
      </c>
      <c r="C268" s="521">
        <v>6.85</v>
      </c>
      <c r="D268" s="522">
        <v>6.24</v>
      </c>
      <c r="E268" s="522">
        <v>5.62</v>
      </c>
      <c r="F268" s="522">
        <v>5.0199999999999996</v>
      </c>
      <c r="G268" s="522">
        <v>4.7300000000000004</v>
      </c>
      <c r="H268" s="523"/>
      <c r="I268" s="522">
        <v>4.34</v>
      </c>
      <c r="J268" s="520">
        <v>4.1524999999999999</v>
      </c>
      <c r="K268" s="523"/>
      <c r="L268" s="530">
        <v>4.1275000000000004</v>
      </c>
      <c r="M268" s="531">
        <v>4.1100000000000003</v>
      </c>
      <c r="N268" s="531">
        <v>3.99</v>
      </c>
      <c r="O268" s="531">
        <v>3.63</v>
      </c>
      <c r="P268" s="531">
        <v>3.33</v>
      </c>
      <c r="Q268" s="531">
        <v>3.22</v>
      </c>
      <c r="R268" s="531">
        <v>3.15</v>
      </c>
      <c r="S268" s="531">
        <v>3.11</v>
      </c>
      <c r="T268" s="531">
        <v>3.01</v>
      </c>
      <c r="U268" s="531">
        <v>2.79</v>
      </c>
      <c r="V268" s="531">
        <v>2.3199999999999998</v>
      </c>
      <c r="W268" s="531">
        <v>2.1</v>
      </c>
      <c r="X268" s="525">
        <f t="shared" si="84"/>
        <v>75.84</v>
      </c>
      <c r="Y268" s="706">
        <f t="shared" si="85"/>
        <v>9.7756410256410131</v>
      </c>
      <c r="Z268" s="706">
        <f t="shared" si="86"/>
        <v>11.032028469750887</v>
      </c>
      <c r="AA268" s="706">
        <f t="shared" si="87"/>
        <v>11.952191235059772</v>
      </c>
      <c r="AB268" s="706">
        <f t="shared" si="88"/>
        <v>6.1310782241014605</v>
      </c>
      <c r="AC268" s="706">
        <f t="shared" si="89"/>
        <v>8.9861751152073843</v>
      </c>
      <c r="AD268" s="706">
        <f t="shared" si="90"/>
        <v>4.5153521974714117</v>
      </c>
      <c r="AE268" s="706">
        <f t="shared" si="91"/>
        <v>0.60569351907933111</v>
      </c>
      <c r="AF268" s="706">
        <f t="shared" si="92"/>
        <v>0.42579075425790425</v>
      </c>
      <c r="AG268" s="706">
        <f t="shared" si="93"/>
        <v>3.007518796992481</v>
      </c>
      <c r="AH268" s="706">
        <f t="shared" si="94"/>
        <v>9.9173553719008378</v>
      </c>
      <c r="AI268" s="706">
        <f t="shared" si="95"/>
        <v>9.0090090090090058</v>
      </c>
      <c r="AJ268" s="706">
        <f t="shared" si="96"/>
        <v>3.4161490683229712</v>
      </c>
      <c r="AK268" s="706">
        <f t="shared" si="97"/>
        <v>2.2222222222222365</v>
      </c>
      <c r="AL268" s="706">
        <f t="shared" si="98"/>
        <v>1.2861736334405238</v>
      </c>
      <c r="AM268" s="706">
        <f t="shared" si="99"/>
        <v>3.3222591362126241</v>
      </c>
      <c r="AN268" s="706">
        <f t="shared" si="100"/>
        <v>7.8853046594981935</v>
      </c>
      <c r="AO268" s="706">
        <f t="shared" si="101"/>
        <v>20.258620689655181</v>
      </c>
      <c r="AP268" s="706">
        <f t="shared" si="102"/>
        <v>10.47619047619046</v>
      </c>
      <c r="AQ268" s="707">
        <f t="shared" si="103"/>
        <v>6.901375200222982</v>
      </c>
      <c r="AR268" s="708">
        <f t="shared" si="104"/>
        <v>5.1006443410549975</v>
      </c>
    </row>
    <row r="269" spans="1:44" ht="11.25" customHeight="1" x14ac:dyDescent="0.2">
      <c r="A269" s="526" t="s">
        <v>1166</v>
      </c>
      <c r="B269" s="504" t="s">
        <v>1167</v>
      </c>
      <c r="C269" s="521">
        <v>1.4</v>
      </c>
      <c r="D269" s="510">
        <v>1.24</v>
      </c>
      <c r="E269" s="510">
        <v>1.02</v>
      </c>
      <c r="F269" s="510">
        <v>0.84</v>
      </c>
      <c r="G269" s="510">
        <v>0.74</v>
      </c>
      <c r="H269" s="511"/>
      <c r="I269" s="1087">
        <v>0.72</v>
      </c>
      <c r="J269" s="1166">
        <v>0.52500000000000002</v>
      </c>
      <c r="K269" s="633"/>
      <c r="L269" s="514">
        <v>0.375</v>
      </c>
      <c r="M269" s="515">
        <v>0.27500000000000002</v>
      </c>
      <c r="N269" s="515">
        <v>0.27500000000000002</v>
      </c>
      <c r="O269" s="516">
        <v>0.27500000000000002</v>
      </c>
      <c r="P269" s="516">
        <v>0.25</v>
      </c>
      <c r="Q269" s="515">
        <v>0.2</v>
      </c>
      <c r="R269" s="516">
        <v>0.35</v>
      </c>
      <c r="S269" s="516">
        <v>0.1</v>
      </c>
      <c r="T269" s="515">
        <v>7.4999999999999997E-2</v>
      </c>
      <c r="U269" s="515">
        <v>0.1</v>
      </c>
      <c r="V269" s="515">
        <v>0.1</v>
      </c>
      <c r="W269" s="516">
        <v>9.2499999999999999E-2</v>
      </c>
      <c r="X269" s="525">
        <f t="shared" si="84"/>
        <v>8.9524999999999988</v>
      </c>
      <c r="Y269" s="706">
        <f t="shared" si="85"/>
        <v>12.903225806451601</v>
      </c>
      <c r="Z269" s="706">
        <f t="shared" si="86"/>
        <v>21.568627450980383</v>
      </c>
      <c r="AA269" s="706">
        <f t="shared" si="87"/>
        <v>21.428571428571441</v>
      </c>
      <c r="AB269" s="706">
        <f t="shared" si="88"/>
        <v>13.513513513513509</v>
      </c>
      <c r="AC269" s="706">
        <f t="shared" si="89"/>
        <v>2.7777777777777901</v>
      </c>
      <c r="AD269" s="706">
        <f t="shared" si="90"/>
        <v>37.142857142857125</v>
      </c>
      <c r="AE269" s="706">
        <f t="shared" si="91"/>
        <v>40.000000000000014</v>
      </c>
      <c r="AF269" s="706">
        <f t="shared" si="92"/>
        <v>36.363636363636353</v>
      </c>
      <c r="AG269" s="706">
        <f t="shared" si="93"/>
        <v>0</v>
      </c>
      <c r="AH269" s="706">
        <f t="shared" si="94"/>
        <v>0</v>
      </c>
      <c r="AI269" s="706">
        <f t="shared" si="95"/>
        <v>10.000000000000009</v>
      </c>
      <c r="AJ269" s="706">
        <f t="shared" si="96"/>
        <v>25</v>
      </c>
      <c r="AK269" s="706">
        <f t="shared" si="97"/>
        <v>-42.857142857142847</v>
      </c>
      <c r="AL269" s="706">
        <f t="shared" si="98"/>
        <v>249.99999999999994</v>
      </c>
      <c r="AM269" s="706">
        <f t="shared" si="99"/>
        <v>33.33333333333335</v>
      </c>
      <c r="AN269" s="706">
        <f t="shared" si="100"/>
        <v>-25.000000000000011</v>
      </c>
      <c r="AO269" s="706">
        <f t="shared" si="101"/>
        <v>0</v>
      </c>
      <c r="AP269" s="706">
        <f t="shared" si="102"/>
        <v>8.1081081081081141</v>
      </c>
      <c r="AQ269" s="707">
        <f t="shared" si="103"/>
        <v>24.682361559338155</v>
      </c>
      <c r="AR269" s="708">
        <f t="shared" si="104"/>
        <v>60.137472562963531</v>
      </c>
    </row>
    <row r="270" spans="1:44" ht="11.25" customHeight="1" x14ac:dyDescent="0.2">
      <c r="A270" s="575" t="s">
        <v>1170</v>
      </c>
      <c r="B270" s="535" t="s">
        <v>1171</v>
      </c>
      <c r="C270" s="546">
        <v>0.8</v>
      </c>
      <c r="D270" s="522">
        <v>0.76</v>
      </c>
      <c r="E270" s="522">
        <v>0.72</v>
      </c>
      <c r="F270" s="522">
        <v>0.65</v>
      </c>
      <c r="G270" s="522">
        <v>0.5</v>
      </c>
      <c r="H270" s="523"/>
      <c r="I270" s="562">
        <v>0.44</v>
      </c>
      <c r="J270" s="565">
        <v>0.4</v>
      </c>
      <c r="K270" s="632"/>
      <c r="L270" s="529">
        <v>0.4</v>
      </c>
      <c r="M270" s="524">
        <v>0.61</v>
      </c>
      <c r="N270" s="531">
        <v>0.78</v>
      </c>
      <c r="O270" s="531">
        <v>0.71</v>
      </c>
      <c r="P270" s="531">
        <v>0.68</v>
      </c>
      <c r="Q270" s="531">
        <v>0.64762000000000008</v>
      </c>
      <c r="R270" s="531">
        <v>0.60770999999999997</v>
      </c>
      <c r="S270" s="531">
        <v>0.57013000000000003</v>
      </c>
      <c r="T270" s="531">
        <v>0.25503999999999999</v>
      </c>
      <c r="U270" s="524">
        <v>0</v>
      </c>
      <c r="V270" s="524">
        <v>0</v>
      </c>
      <c r="W270" s="524">
        <v>0</v>
      </c>
      <c r="X270" s="525">
        <f t="shared" si="84"/>
        <v>9.5305</v>
      </c>
      <c r="Y270" s="706">
        <f t="shared" si="85"/>
        <v>5.2631578947368363</v>
      </c>
      <c r="Z270" s="706">
        <f t="shared" si="86"/>
        <v>5.555555555555558</v>
      </c>
      <c r="AA270" s="706">
        <f t="shared" si="87"/>
        <v>10.769230769230752</v>
      </c>
      <c r="AB270" s="706">
        <f t="shared" si="88"/>
        <v>30.000000000000004</v>
      </c>
      <c r="AC270" s="706">
        <f t="shared" si="89"/>
        <v>13.636363636363647</v>
      </c>
      <c r="AD270" s="706">
        <f t="shared" si="90"/>
        <v>9.9999999999999858</v>
      </c>
      <c r="AE270" s="706">
        <f t="shared" si="91"/>
        <v>0</v>
      </c>
      <c r="AF270" s="706">
        <f t="shared" si="92"/>
        <v>-34.426229508196712</v>
      </c>
      <c r="AG270" s="706">
        <f t="shared" si="93"/>
        <v>-21.794871794871796</v>
      </c>
      <c r="AH270" s="706">
        <f t="shared" si="94"/>
        <v>9.8591549295774747</v>
      </c>
      <c r="AI270" s="706">
        <f t="shared" si="95"/>
        <v>4.4117647058823373</v>
      </c>
      <c r="AJ270" s="706">
        <f t="shared" si="96"/>
        <v>4.9998455884623594</v>
      </c>
      <c r="AK270" s="706">
        <f t="shared" si="97"/>
        <v>6.5672771552220732</v>
      </c>
      <c r="AL270" s="706">
        <f t="shared" si="98"/>
        <v>6.5914791363373082</v>
      </c>
      <c r="AM270" s="706">
        <f t="shared" si="99"/>
        <v>123.54532622333751</v>
      </c>
      <c r="AN270" s="706" t="str">
        <f t="shared" si="100"/>
        <v>n/a</v>
      </c>
      <c r="AO270" s="706" t="str">
        <f t="shared" si="101"/>
        <v>n/a</v>
      </c>
      <c r="AP270" s="706" t="str">
        <f t="shared" si="102"/>
        <v>n/a</v>
      </c>
      <c r="AQ270" s="707">
        <f t="shared" si="103"/>
        <v>11.665203619442488</v>
      </c>
      <c r="AR270" s="708">
        <f t="shared" si="104"/>
        <v>34.300362631697297</v>
      </c>
    </row>
    <row r="271" spans="1:44" ht="11.25" customHeight="1" x14ac:dyDescent="0.2">
      <c r="A271" s="527" t="s">
        <v>576</v>
      </c>
      <c r="B271" s="504" t="s">
        <v>577</v>
      </c>
      <c r="C271" s="525">
        <v>1.42</v>
      </c>
      <c r="D271" s="522">
        <v>1.27</v>
      </c>
      <c r="E271" s="522">
        <v>1.1499999999999999</v>
      </c>
      <c r="F271" s="522">
        <v>1.03</v>
      </c>
      <c r="G271" s="522">
        <v>0.91</v>
      </c>
      <c r="H271" s="523"/>
      <c r="I271" s="562">
        <v>0.82</v>
      </c>
      <c r="J271" s="563">
        <v>0.74</v>
      </c>
      <c r="K271" s="632"/>
      <c r="L271" s="530">
        <v>0.63</v>
      </c>
      <c r="M271" s="531">
        <v>0.51</v>
      </c>
      <c r="N271" s="524">
        <v>0.48</v>
      </c>
      <c r="O271" s="531">
        <v>0.41</v>
      </c>
      <c r="P271" s="524">
        <v>0</v>
      </c>
      <c r="Q271" s="524">
        <v>0</v>
      </c>
      <c r="R271" s="524">
        <v>0</v>
      </c>
      <c r="S271" s="524">
        <v>0</v>
      </c>
      <c r="T271" s="524">
        <v>0</v>
      </c>
      <c r="U271" s="524">
        <v>0</v>
      </c>
      <c r="V271" s="524">
        <v>0</v>
      </c>
      <c r="W271" s="524">
        <v>0</v>
      </c>
      <c r="X271" s="525">
        <f t="shared" si="84"/>
        <v>9.370000000000001</v>
      </c>
      <c r="Y271" s="706">
        <f t="shared" si="85"/>
        <v>11.811023622047244</v>
      </c>
      <c r="Z271" s="706">
        <f t="shared" si="86"/>
        <v>10.434782608695659</v>
      </c>
      <c r="AA271" s="706">
        <f t="shared" si="87"/>
        <v>11.650485436893199</v>
      </c>
      <c r="AB271" s="706">
        <f t="shared" si="88"/>
        <v>13.186813186813184</v>
      </c>
      <c r="AC271" s="706">
        <f t="shared" si="89"/>
        <v>10.975609756097571</v>
      </c>
      <c r="AD271" s="706">
        <f t="shared" si="90"/>
        <v>10.810810810810811</v>
      </c>
      <c r="AE271" s="706">
        <f t="shared" si="91"/>
        <v>17.460317460317466</v>
      </c>
      <c r="AF271" s="706">
        <f t="shared" si="92"/>
        <v>23.529411764705888</v>
      </c>
      <c r="AG271" s="706">
        <f t="shared" si="93"/>
        <v>6.25</v>
      </c>
      <c r="AH271" s="706">
        <f t="shared" si="94"/>
        <v>17.073170731707311</v>
      </c>
      <c r="AI271" s="706" t="str">
        <f t="shared" si="95"/>
        <v>n/a</v>
      </c>
      <c r="AJ271" s="706" t="str">
        <f t="shared" si="96"/>
        <v>n/a</v>
      </c>
      <c r="AK271" s="706" t="str">
        <f t="shared" si="97"/>
        <v>n/a</v>
      </c>
      <c r="AL271" s="706" t="str">
        <f t="shared" si="98"/>
        <v>n/a</v>
      </c>
      <c r="AM271" s="706" t="str">
        <f t="shared" si="99"/>
        <v>n/a</v>
      </c>
      <c r="AN271" s="706" t="str">
        <f t="shared" si="100"/>
        <v>n/a</v>
      </c>
      <c r="AO271" s="706" t="str">
        <f t="shared" si="101"/>
        <v>n/a</v>
      </c>
      <c r="AP271" s="706" t="str">
        <f t="shared" si="102"/>
        <v>n/a</v>
      </c>
      <c r="AQ271" s="707">
        <f t="shared" si="103"/>
        <v>13.318242537808834</v>
      </c>
      <c r="AR271" s="708">
        <f t="shared" si="104"/>
        <v>4.8378620119373785</v>
      </c>
    </row>
    <row r="272" spans="1:44" ht="11.25" customHeight="1" x14ac:dyDescent="0.2">
      <c r="A272" s="527" t="s">
        <v>1172</v>
      </c>
      <c r="B272" s="504" t="s">
        <v>1173</v>
      </c>
      <c r="C272" s="525">
        <v>5.05</v>
      </c>
      <c r="D272" s="522">
        <v>4.7</v>
      </c>
      <c r="E272" s="522">
        <v>4</v>
      </c>
      <c r="F272" s="522">
        <v>3.2</v>
      </c>
      <c r="G272" s="522">
        <v>2.19</v>
      </c>
      <c r="H272" s="523"/>
      <c r="I272" s="564">
        <v>1.92</v>
      </c>
      <c r="J272" s="565">
        <v>1.92</v>
      </c>
      <c r="K272" s="632"/>
      <c r="L272" s="529">
        <v>1.92</v>
      </c>
      <c r="M272" s="524">
        <v>1.92</v>
      </c>
      <c r="N272" s="524">
        <v>1.92</v>
      </c>
      <c r="O272" s="531">
        <v>1.92</v>
      </c>
      <c r="P272" s="531">
        <v>0.6</v>
      </c>
      <c r="Q272" s="531">
        <v>0.44</v>
      </c>
      <c r="R272" s="531">
        <v>0.4</v>
      </c>
      <c r="S272" s="531">
        <v>0.36</v>
      </c>
      <c r="T272" s="531">
        <v>0.32</v>
      </c>
      <c r="U272" s="531">
        <v>0.28000000000000003</v>
      </c>
      <c r="V272" s="524">
        <v>0.24</v>
      </c>
      <c r="W272" s="531">
        <v>0.24</v>
      </c>
      <c r="X272" s="525">
        <f t="shared" si="84"/>
        <v>33.54000000000002</v>
      </c>
      <c r="Y272" s="706">
        <f t="shared" si="85"/>
        <v>7.4468085106382809</v>
      </c>
      <c r="Z272" s="706">
        <f t="shared" si="86"/>
        <v>17.500000000000004</v>
      </c>
      <c r="AA272" s="706">
        <f t="shared" si="87"/>
        <v>25</v>
      </c>
      <c r="AB272" s="706">
        <f t="shared" si="88"/>
        <v>46.118721461187228</v>
      </c>
      <c r="AC272" s="706">
        <f t="shared" si="89"/>
        <v>14.0625</v>
      </c>
      <c r="AD272" s="706">
        <f t="shared" si="90"/>
        <v>0</v>
      </c>
      <c r="AE272" s="706">
        <f t="shared" si="91"/>
        <v>0</v>
      </c>
      <c r="AF272" s="706">
        <f t="shared" si="92"/>
        <v>0</v>
      </c>
      <c r="AG272" s="706">
        <f t="shared" si="93"/>
        <v>0</v>
      </c>
      <c r="AH272" s="706">
        <f t="shared" si="94"/>
        <v>0</v>
      </c>
      <c r="AI272" s="706">
        <f t="shared" si="95"/>
        <v>220.00000000000003</v>
      </c>
      <c r="AJ272" s="706">
        <f t="shared" si="96"/>
        <v>36.363636363636353</v>
      </c>
      <c r="AK272" s="706">
        <f t="shared" si="97"/>
        <v>9.9999999999999858</v>
      </c>
      <c r="AL272" s="706">
        <f t="shared" si="98"/>
        <v>11.111111111111116</v>
      </c>
      <c r="AM272" s="706">
        <f t="shared" si="99"/>
        <v>12.5</v>
      </c>
      <c r="AN272" s="706">
        <f t="shared" si="100"/>
        <v>14.285714285714279</v>
      </c>
      <c r="AO272" s="706">
        <f t="shared" si="101"/>
        <v>16.666666666666675</v>
      </c>
      <c r="AP272" s="706">
        <f t="shared" si="102"/>
        <v>0</v>
      </c>
      <c r="AQ272" s="707">
        <f t="shared" si="103"/>
        <v>23.94750879994189</v>
      </c>
      <c r="AR272" s="708">
        <f t="shared" si="104"/>
        <v>50.626997205966788</v>
      </c>
    </row>
    <row r="273" spans="1:44" ht="11.25" customHeight="1" x14ac:dyDescent="0.2">
      <c r="A273" s="507" t="s">
        <v>4349</v>
      </c>
      <c r="B273" s="504" t="s">
        <v>4348</v>
      </c>
      <c r="C273" s="668">
        <v>1.58</v>
      </c>
      <c r="D273" s="518">
        <v>1.5</v>
      </c>
      <c r="E273" s="518">
        <v>1.43</v>
      </c>
      <c r="F273" s="518">
        <v>1.39</v>
      </c>
      <c r="G273" s="518">
        <v>1.36</v>
      </c>
      <c r="H273" s="518"/>
      <c r="I273" s="518">
        <v>1.31</v>
      </c>
      <c r="J273" s="504">
        <v>1.27</v>
      </c>
      <c r="K273" s="518"/>
      <c r="L273" s="504">
        <v>1.23</v>
      </c>
      <c r="M273" s="665">
        <v>1.19</v>
      </c>
      <c r="N273" s="665">
        <v>1.1399999999999999</v>
      </c>
      <c r="O273" s="665">
        <v>1.06</v>
      </c>
      <c r="P273" s="665">
        <v>1</v>
      </c>
      <c r="Q273" s="665">
        <v>0.92</v>
      </c>
      <c r="R273" s="665">
        <v>0.76</v>
      </c>
      <c r="S273" s="665">
        <v>0.87</v>
      </c>
      <c r="T273" s="665">
        <v>1.2</v>
      </c>
      <c r="U273" s="665">
        <v>1.2</v>
      </c>
      <c r="V273" s="665">
        <v>1.4350000000000001</v>
      </c>
      <c r="W273" s="665">
        <v>2.14</v>
      </c>
      <c r="X273" s="525">
        <f t="shared" si="84"/>
        <v>23.985000000000003</v>
      </c>
      <c r="Y273" s="706">
        <f t="shared" si="85"/>
        <v>5.3333333333333455</v>
      </c>
      <c r="Z273" s="706">
        <f t="shared" si="86"/>
        <v>4.8951048951048959</v>
      </c>
      <c r="AA273" s="706">
        <f t="shared" si="87"/>
        <v>2.877697841726623</v>
      </c>
      <c r="AB273" s="706">
        <f t="shared" si="88"/>
        <v>2.2058823529411686</v>
      </c>
      <c r="AC273" s="706">
        <f t="shared" si="89"/>
        <v>3.8167938931297662</v>
      </c>
      <c r="AD273" s="706">
        <f t="shared" si="90"/>
        <v>3.1496062992125928</v>
      </c>
      <c r="AE273" s="706">
        <f t="shared" si="91"/>
        <v>3.2520325203251987</v>
      </c>
      <c r="AF273" s="706">
        <f t="shared" si="92"/>
        <v>3.3613445378151363</v>
      </c>
      <c r="AG273" s="706">
        <f t="shared" si="93"/>
        <v>4.3859649122807154</v>
      </c>
      <c r="AH273" s="706">
        <f t="shared" si="94"/>
        <v>7.5471698113207308</v>
      </c>
      <c r="AI273" s="706">
        <f t="shared" si="95"/>
        <v>6.0000000000000053</v>
      </c>
      <c r="AJ273" s="706">
        <f t="shared" si="96"/>
        <v>8.6956521739130377</v>
      </c>
      <c r="AK273" s="706">
        <f t="shared" si="97"/>
        <v>21.052631578947366</v>
      </c>
      <c r="AL273" s="706">
        <f t="shared" si="98"/>
        <v>-12.643678160919535</v>
      </c>
      <c r="AM273" s="706">
        <f t="shared" si="99"/>
        <v>-27.500000000000004</v>
      </c>
      <c r="AN273" s="706">
        <f t="shared" si="100"/>
        <v>0</v>
      </c>
      <c r="AO273" s="706">
        <f t="shared" si="101"/>
        <v>-16.376306620209068</v>
      </c>
      <c r="AP273" s="706">
        <f t="shared" si="102"/>
        <v>-32.943925233644869</v>
      </c>
      <c r="AQ273" s="707">
        <f t="shared" si="103"/>
        <v>-0.71614977026238236</v>
      </c>
      <c r="AR273" s="708">
        <f t="shared" si="104"/>
        <v>13.291542040080449</v>
      </c>
    </row>
    <row r="274" spans="1:44" ht="11.25" customHeight="1" x14ac:dyDescent="0.2">
      <c r="A274" s="547" t="s">
        <v>578</v>
      </c>
      <c r="B274" s="535" t="s">
        <v>579</v>
      </c>
      <c r="C274" s="521">
        <v>1.9</v>
      </c>
      <c r="D274" s="541">
        <v>1.78</v>
      </c>
      <c r="E274" s="541">
        <v>1.67</v>
      </c>
      <c r="F274" s="541">
        <v>1.57</v>
      </c>
      <c r="G274" s="541">
        <v>1.47</v>
      </c>
      <c r="H274" s="542"/>
      <c r="I274" s="541">
        <v>1.3227500000000001</v>
      </c>
      <c r="J274" s="537">
        <v>1.1000000000000001</v>
      </c>
      <c r="K274" s="542"/>
      <c r="L274" s="537">
        <v>1.0249999999999999</v>
      </c>
      <c r="M274" s="544">
        <v>0.95</v>
      </c>
      <c r="N274" s="544">
        <v>0.82499999999999996</v>
      </c>
      <c r="O274" s="544">
        <v>0.77500000000000002</v>
      </c>
      <c r="P274" s="544">
        <v>0.72499999999999998</v>
      </c>
      <c r="Q274" s="544">
        <v>0.67500000000000004</v>
      </c>
      <c r="R274" s="544">
        <v>0.625</v>
      </c>
      <c r="S274" s="544">
        <v>0.57499999999999996</v>
      </c>
      <c r="T274" s="544">
        <v>0.52500000000000002</v>
      </c>
      <c r="U274" s="544">
        <v>0.45</v>
      </c>
      <c r="V274" s="545">
        <v>0.4</v>
      </c>
      <c r="W274" s="544">
        <v>0.1</v>
      </c>
      <c r="X274" s="525">
        <f t="shared" si="84"/>
        <v>18.462749999999996</v>
      </c>
      <c r="Y274" s="706">
        <f t="shared" si="85"/>
        <v>6.7415730337078594</v>
      </c>
      <c r="Z274" s="706">
        <f t="shared" si="86"/>
        <v>6.5868263473053856</v>
      </c>
      <c r="AA274" s="706">
        <f t="shared" si="87"/>
        <v>6.3694267515923553</v>
      </c>
      <c r="AB274" s="706">
        <f t="shared" si="88"/>
        <v>6.8027210884353817</v>
      </c>
      <c r="AC274" s="706">
        <f t="shared" si="89"/>
        <v>11.132111132111122</v>
      </c>
      <c r="AD274" s="706">
        <f t="shared" si="90"/>
        <v>20.249999999999989</v>
      </c>
      <c r="AE274" s="706">
        <f t="shared" si="91"/>
        <v>7.317073170731736</v>
      </c>
      <c r="AF274" s="706">
        <f t="shared" si="92"/>
        <v>7.8947368421052655</v>
      </c>
      <c r="AG274" s="706">
        <f t="shared" si="93"/>
        <v>15.151515151515159</v>
      </c>
      <c r="AH274" s="706">
        <f t="shared" si="94"/>
        <v>6.4516129032258007</v>
      </c>
      <c r="AI274" s="706">
        <f t="shared" si="95"/>
        <v>6.8965517241379448</v>
      </c>
      <c r="AJ274" s="706">
        <f t="shared" si="96"/>
        <v>7.4074074074073959</v>
      </c>
      <c r="AK274" s="706">
        <f t="shared" si="97"/>
        <v>8.0000000000000071</v>
      </c>
      <c r="AL274" s="706">
        <f t="shared" si="98"/>
        <v>8.6956521739130608</v>
      </c>
      <c r="AM274" s="706">
        <f t="shared" si="99"/>
        <v>9.5238095238095113</v>
      </c>
      <c r="AN274" s="706">
        <f t="shared" si="100"/>
        <v>16.666666666666675</v>
      </c>
      <c r="AO274" s="706">
        <f t="shared" si="101"/>
        <v>12.5</v>
      </c>
      <c r="AP274" s="706">
        <f t="shared" si="102"/>
        <v>300</v>
      </c>
      <c r="AQ274" s="707">
        <f t="shared" si="103"/>
        <v>25.799315773148034</v>
      </c>
      <c r="AR274" s="708">
        <f t="shared" si="104"/>
        <v>68.549088873658306</v>
      </c>
    </row>
    <row r="275" spans="1:44" ht="11.25" customHeight="1" x14ac:dyDescent="0.2">
      <c r="A275" s="527" t="s">
        <v>1174</v>
      </c>
      <c r="B275" s="504" t="s">
        <v>1175</v>
      </c>
      <c r="C275" s="521">
        <v>3.4000000000000004</v>
      </c>
      <c r="D275" s="522">
        <v>2.85</v>
      </c>
      <c r="E275" s="522">
        <v>2.2000000000000002</v>
      </c>
      <c r="F275" s="522">
        <v>1.55</v>
      </c>
      <c r="G275" s="522">
        <v>1.1000000000000001</v>
      </c>
      <c r="H275" s="523"/>
      <c r="I275" s="522">
        <v>0.5</v>
      </c>
      <c r="J275" s="693">
        <v>0</v>
      </c>
      <c r="K275" s="523"/>
      <c r="L275" s="529">
        <v>0</v>
      </c>
      <c r="M275" s="524">
        <v>0</v>
      </c>
      <c r="N275" s="524">
        <v>2</v>
      </c>
      <c r="O275" s="531">
        <v>4</v>
      </c>
      <c r="P275" s="531">
        <v>1</v>
      </c>
      <c r="Q275" s="524">
        <v>0</v>
      </c>
      <c r="R275" s="524">
        <v>0</v>
      </c>
      <c r="S275" s="524">
        <v>0</v>
      </c>
      <c r="T275" s="524">
        <v>0</v>
      </c>
      <c r="U275" s="524">
        <v>0</v>
      </c>
      <c r="V275" s="524">
        <v>0</v>
      </c>
      <c r="W275" s="524">
        <v>0</v>
      </c>
      <c r="X275" s="525">
        <f t="shared" si="84"/>
        <v>18.600000000000001</v>
      </c>
      <c r="Y275" s="706">
        <f t="shared" si="85"/>
        <v>19.298245614035103</v>
      </c>
      <c r="Z275" s="706">
        <f t="shared" si="86"/>
        <v>29.54545454545454</v>
      </c>
      <c r="AA275" s="706">
        <f t="shared" si="87"/>
        <v>41.935483870967751</v>
      </c>
      <c r="AB275" s="706">
        <f t="shared" si="88"/>
        <v>40.909090909090892</v>
      </c>
      <c r="AC275" s="706">
        <f t="shared" si="89"/>
        <v>120.00000000000001</v>
      </c>
      <c r="AD275" s="706" t="str">
        <f t="shared" si="90"/>
        <v>n/a</v>
      </c>
      <c r="AE275" s="706" t="str">
        <f t="shared" si="91"/>
        <v>n/a</v>
      </c>
      <c r="AF275" s="706" t="str">
        <f t="shared" si="92"/>
        <v>n/a</v>
      </c>
      <c r="AG275" s="706">
        <f t="shared" si="93"/>
        <v>-100</v>
      </c>
      <c r="AH275" s="706">
        <f t="shared" si="94"/>
        <v>-50</v>
      </c>
      <c r="AI275" s="706">
        <f t="shared" si="95"/>
        <v>300</v>
      </c>
      <c r="AJ275" s="706" t="str">
        <f t="shared" si="96"/>
        <v>n/a</v>
      </c>
      <c r="AK275" s="706" t="str">
        <f t="shared" si="97"/>
        <v>n/a</v>
      </c>
      <c r="AL275" s="706" t="str">
        <f t="shared" si="98"/>
        <v>n/a</v>
      </c>
      <c r="AM275" s="706" t="str">
        <f t="shared" si="99"/>
        <v>n/a</v>
      </c>
      <c r="AN275" s="706" t="str">
        <f t="shared" si="100"/>
        <v>n/a</v>
      </c>
      <c r="AO275" s="706" t="str">
        <f t="shared" si="101"/>
        <v>n/a</v>
      </c>
      <c r="AP275" s="706" t="str">
        <f t="shared" si="102"/>
        <v>n/a</v>
      </c>
      <c r="AQ275" s="707">
        <f t="shared" si="103"/>
        <v>50.211034367443538</v>
      </c>
      <c r="AR275" s="708">
        <f t="shared" si="104"/>
        <v>120.36154518579717</v>
      </c>
    </row>
    <row r="276" spans="1:44" ht="11.25" customHeight="1" x14ac:dyDescent="0.2">
      <c r="A276" s="527" t="s">
        <v>1176</v>
      </c>
      <c r="B276" s="504" t="s">
        <v>1177</v>
      </c>
      <c r="C276" s="521">
        <v>1.1599999999999999</v>
      </c>
      <c r="D276" s="522">
        <v>1</v>
      </c>
      <c r="E276" s="522">
        <v>0.84</v>
      </c>
      <c r="F276" s="522">
        <v>0.66</v>
      </c>
      <c r="G276" s="522">
        <v>0.56000000000000005</v>
      </c>
      <c r="H276" s="523"/>
      <c r="I276" s="522">
        <v>0.44</v>
      </c>
      <c r="J276" s="693">
        <v>0.28000000000000003</v>
      </c>
      <c r="K276" s="523"/>
      <c r="L276" s="530">
        <v>0.28000000000000003</v>
      </c>
      <c r="M276" s="524">
        <v>0</v>
      </c>
      <c r="N276" s="524">
        <v>0</v>
      </c>
      <c r="O276" s="524">
        <v>0</v>
      </c>
      <c r="P276" s="524">
        <v>0</v>
      </c>
      <c r="Q276" s="524">
        <v>0</v>
      </c>
      <c r="R276" s="524">
        <v>0</v>
      </c>
      <c r="S276" s="524">
        <v>0</v>
      </c>
      <c r="T276" s="524">
        <v>0</v>
      </c>
      <c r="U276" s="524">
        <v>0</v>
      </c>
      <c r="V276" s="524">
        <v>0</v>
      </c>
      <c r="W276" s="524">
        <v>0</v>
      </c>
      <c r="X276" s="525">
        <f t="shared" si="84"/>
        <v>5.2200000000000015</v>
      </c>
      <c r="Y276" s="706">
        <f t="shared" si="85"/>
        <v>15.999999999999993</v>
      </c>
      <c r="Z276" s="706">
        <f t="shared" si="86"/>
        <v>19.047619047619047</v>
      </c>
      <c r="AA276" s="706">
        <f t="shared" si="87"/>
        <v>27.27272727272727</v>
      </c>
      <c r="AB276" s="706">
        <f t="shared" si="88"/>
        <v>17.857142857142861</v>
      </c>
      <c r="AC276" s="706">
        <f t="shared" si="89"/>
        <v>27.272727272727295</v>
      </c>
      <c r="AD276" s="706">
        <f t="shared" si="90"/>
        <v>57.142857142857139</v>
      </c>
      <c r="AE276" s="706">
        <f t="shared" si="91"/>
        <v>0</v>
      </c>
      <c r="AF276" s="706" t="str">
        <f t="shared" si="92"/>
        <v>n/a</v>
      </c>
      <c r="AG276" s="706" t="str">
        <f t="shared" si="93"/>
        <v>n/a</v>
      </c>
      <c r="AH276" s="706" t="str">
        <f t="shared" si="94"/>
        <v>n/a</v>
      </c>
      <c r="AI276" s="706" t="str">
        <f t="shared" si="95"/>
        <v>n/a</v>
      </c>
      <c r="AJ276" s="706" t="str">
        <f t="shared" si="96"/>
        <v>n/a</v>
      </c>
      <c r="AK276" s="706" t="str">
        <f t="shared" si="97"/>
        <v>n/a</v>
      </c>
      <c r="AL276" s="706" t="str">
        <f t="shared" si="98"/>
        <v>n/a</v>
      </c>
      <c r="AM276" s="706" t="str">
        <f t="shared" si="99"/>
        <v>n/a</v>
      </c>
      <c r="AN276" s="706" t="str">
        <f t="shared" si="100"/>
        <v>n/a</v>
      </c>
      <c r="AO276" s="706" t="str">
        <f t="shared" si="101"/>
        <v>n/a</v>
      </c>
      <c r="AP276" s="706" t="str">
        <f t="shared" si="102"/>
        <v>n/a</v>
      </c>
      <c r="AQ276" s="707">
        <f t="shared" si="103"/>
        <v>23.513296227581943</v>
      </c>
      <c r="AR276" s="708">
        <f t="shared" si="104"/>
        <v>17.418730695411373</v>
      </c>
    </row>
    <row r="277" spans="1:44" ht="11.25" customHeight="1" x14ac:dyDescent="0.2">
      <c r="A277" s="526" t="s">
        <v>580</v>
      </c>
      <c r="B277" s="504" t="s">
        <v>581</v>
      </c>
      <c r="C277" s="521">
        <v>0.84</v>
      </c>
      <c r="D277" s="522">
        <v>0.8</v>
      </c>
      <c r="E277" s="522">
        <v>0.72</v>
      </c>
      <c r="F277" s="522">
        <v>0.64</v>
      </c>
      <c r="G277" s="522">
        <v>0.6</v>
      </c>
      <c r="H277" s="523"/>
      <c r="I277" s="522">
        <v>0.56000000000000005</v>
      </c>
      <c r="J277" s="520">
        <v>0.5</v>
      </c>
      <c r="K277" s="523"/>
      <c r="L277" s="530">
        <v>0.4</v>
      </c>
      <c r="M277" s="531">
        <v>0.38</v>
      </c>
      <c r="N277" s="531">
        <v>0.32</v>
      </c>
      <c r="O277" s="531">
        <v>0.28000000000000003</v>
      </c>
      <c r="P277" s="531">
        <v>0.22</v>
      </c>
      <c r="Q277" s="531">
        <v>0.15</v>
      </c>
      <c r="R277" s="531">
        <v>0.11</v>
      </c>
      <c r="S277" s="531">
        <v>0.08</v>
      </c>
      <c r="T277" s="531">
        <v>0.06</v>
      </c>
      <c r="U277" s="531">
        <v>0.05</v>
      </c>
      <c r="V277" s="531">
        <v>3.5000000000000003E-2</v>
      </c>
      <c r="W277" s="531">
        <v>1.2500000000000001E-2</v>
      </c>
      <c r="X277" s="525">
        <f t="shared" si="84"/>
        <v>6.7575000000000012</v>
      </c>
      <c r="Y277" s="706">
        <f t="shared" si="85"/>
        <v>4.9999999999999822</v>
      </c>
      <c r="Z277" s="706">
        <f t="shared" si="86"/>
        <v>11.111111111111116</v>
      </c>
      <c r="AA277" s="706">
        <f t="shared" si="87"/>
        <v>12.5</v>
      </c>
      <c r="AB277" s="706">
        <f t="shared" si="88"/>
        <v>6.6666666666666652</v>
      </c>
      <c r="AC277" s="706">
        <f t="shared" si="89"/>
        <v>7.1428571428571397</v>
      </c>
      <c r="AD277" s="706">
        <f t="shared" si="90"/>
        <v>12.000000000000011</v>
      </c>
      <c r="AE277" s="706">
        <f t="shared" si="91"/>
        <v>25</v>
      </c>
      <c r="AF277" s="706">
        <f t="shared" si="92"/>
        <v>5.2631578947368363</v>
      </c>
      <c r="AG277" s="706">
        <f t="shared" si="93"/>
        <v>18.75</v>
      </c>
      <c r="AH277" s="706">
        <f t="shared" si="94"/>
        <v>14.285714285714279</v>
      </c>
      <c r="AI277" s="706">
        <f t="shared" si="95"/>
        <v>27.272727272727295</v>
      </c>
      <c r="AJ277" s="706">
        <f t="shared" si="96"/>
        <v>46.666666666666679</v>
      </c>
      <c r="AK277" s="706">
        <f t="shared" si="97"/>
        <v>36.363636363636353</v>
      </c>
      <c r="AL277" s="706">
        <f t="shared" si="98"/>
        <v>37.5</v>
      </c>
      <c r="AM277" s="706">
        <f t="shared" si="99"/>
        <v>33.33333333333335</v>
      </c>
      <c r="AN277" s="706">
        <f t="shared" si="100"/>
        <v>19.999999999999996</v>
      </c>
      <c r="AO277" s="706">
        <f t="shared" si="101"/>
        <v>42.857142857142861</v>
      </c>
      <c r="AP277" s="706">
        <f t="shared" si="102"/>
        <v>180.00000000000003</v>
      </c>
      <c r="AQ277" s="707">
        <f t="shared" si="103"/>
        <v>30.095167421921808</v>
      </c>
      <c r="AR277" s="708">
        <f t="shared" si="104"/>
        <v>39.74000951248582</v>
      </c>
    </row>
    <row r="278" spans="1:44" ht="11.25" customHeight="1" x14ac:dyDescent="0.2">
      <c r="A278" s="501" t="s">
        <v>1178</v>
      </c>
      <c r="B278" s="502" t="s">
        <v>1179</v>
      </c>
      <c r="C278" s="521">
        <v>0.84</v>
      </c>
      <c r="D278" s="510">
        <v>0.72</v>
      </c>
      <c r="E278" s="510">
        <v>0.6</v>
      </c>
      <c r="F278" s="510">
        <v>0.5</v>
      </c>
      <c r="G278" s="510">
        <v>0.3</v>
      </c>
      <c r="H278" s="511"/>
      <c r="I278" s="512">
        <v>0</v>
      </c>
      <c r="J278" s="513">
        <v>0</v>
      </c>
      <c r="K278" s="511"/>
      <c r="L278" s="533">
        <v>0</v>
      </c>
      <c r="M278" s="515">
        <v>0</v>
      </c>
      <c r="N278" s="515">
        <v>0</v>
      </c>
      <c r="O278" s="515">
        <v>0</v>
      </c>
      <c r="P278" s="515">
        <v>0</v>
      </c>
      <c r="Q278" s="515">
        <v>0</v>
      </c>
      <c r="R278" s="515">
        <v>0</v>
      </c>
      <c r="S278" s="515">
        <v>0</v>
      </c>
      <c r="T278" s="515">
        <v>0</v>
      </c>
      <c r="U278" s="515">
        <v>0</v>
      </c>
      <c r="V278" s="515">
        <v>0</v>
      </c>
      <c r="W278" s="515">
        <v>0</v>
      </c>
      <c r="X278" s="525">
        <f t="shared" si="84"/>
        <v>2.96</v>
      </c>
      <c r="Y278" s="706">
        <f t="shared" si="85"/>
        <v>16.666666666666675</v>
      </c>
      <c r="Z278" s="706">
        <f t="shared" si="86"/>
        <v>19.999999999999996</v>
      </c>
      <c r="AA278" s="706">
        <f t="shared" si="87"/>
        <v>19.999999999999996</v>
      </c>
      <c r="AB278" s="706">
        <f t="shared" si="88"/>
        <v>66.666666666666671</v>
      </c>
      <c r="AC278" s="706" t="str">
        <f t="shared" si="89"/>
        <v>n/a</v>
      </c>
      <c r="AD278" s="706" t="str">
        <f t="shared" si="90"/>
        <v>n/a</v>
      </c>
      <c r="AE278" s="706" t="str">
        <f t="shared" si="91"/>
        <v>n/a</v>
      </c>
      <c r="AF278" s="706" t="str">
        <f t="shared" si="92"/>
        <v>n/a</v>
      </c>
      <c r="AG278" s="706" t="str">
        <f t="shared" si="93"/>
        <v>n/a</v>
      </c>
      <c r="AH278" s="706" t="str">
        <f t="shared" si="94"/>
        <v>n/a</v>
      </c>
      <c r="AI278" s="706" t="str">
        <f t="shared" si="95"/>
        <v>n/a</v>
      </c>
      <c r="AJ278" s="706" t="str">
        <f t="shared" si="96"/>
        <v>n/a</v>
      </c>
      <c r="AK278" s="706" t="str">
        <f t="shared" si="97"/>
        <v>n/a</v>
      </c>
      <c r="AL278" s="706" t="str">
        <f t="shared" si="98"/>
        <v>n/a</v>
      </c>
      <c r="AM278" s="706" t="str">
        <f t="shared" si="99"/>
        <v>n/a</v>
      </c>
      <c r="AN278" s="706" t="str">
        <f t="shared" si="100"/>
        <v>n/a</v>
      </c>
      <c r="AO278" s="706" t="str">
        <f t="shared" si="101"/>
        <v>n/a</v>
      </c>
      <c r="AP278" s="706" t="str">
        <f t="shared" si="102"/>
        <v>n/a</v>
      </c>
      <c r="AQ278" s="707">
        <f t="shared" si="103"/>
        <v>30.833333333333336</v>
      </c>
      <c r="AR278" s="708">
        <f t="shared" si="104"/>
        <v>23.940512696016938</v>
      </c>
    </row>
    <row r="279" spans="1:44" ht="11.25" customHeight="1" x14ac:dyDescent="0.2">
      <c r="A279" s="527" t="s">
        <v>3858</v>
      </c>
      <c r="B279" s="504" t="s">
        <v>3859</v>
      </c>
      <c r="C279" s="525">
        <v>0.82</v>
      </c>
      <c r="D279" s="522">
        <v>0.74</v>
      </c>
      <c r="E279" s="522">
        <v>0.66</v>
      </c>
      <c r="F279" s="522">
        <v>0.53</v>
      </c>
      <c r="G279" s="571">
        <v>0</v>
      </c>
      <c r="H279" s="523"/>
      <c r="I279" s="634">
        <v>0</v>
      </c>
      <c r="J279" s="1165">
        <v>0</v>
      </c>
      <c r="K279" s="632"/>
      <c r="L279" s="548">
        <v>0</v>
      </c>
      <c r="M279" s="572">
        <v>0</v>
      </c>
      <c r="N279" s="572">
        <v>0</v>
      </c>
      <c r="O279" s="524">
        <v>0</v>
      </c>
      <c r="P279" s="524">
        <v>0</v>
      </c>
      <c r="Q279" s="524">
        <v>0</v>
      </c>
      <c r="R279" s="524">
        <v>0</v>
      </c>
      <c r="S279" s="524">
        <v>0</v>
      </c>
      <c r="T279" s="524">
        <v>0</v>
      </c>
      <c r="U279" s="524">
        <v>0</v>
      </c>
      <c r="V279" s="524">
        <v>0</v>
      </c>
      <c r="W279" s="524">
        <v>0</v>
      </c>
      <c r="X279" s="525">
        <f t="shared" si="84"/>
        <v>2.75</v>
      </c>
      <c r="Y279" s="706">
        <f t="shared" si="85"/>
        <v>10.810810810810811</v>
      </c>
      <c r="Z279" s="706">
        <f t="shared" si="86"/>
        <v>12.12121212121211</v>
      </c>
      <c r="AA279" s="706">
        <f t="shared" si="87"/>
        <v>24.528301886792448</v>
      </c>
      <c r="AB279" s="706" t="str">
        <f t="shared" si="88"/>
        <v>n/a</v>
      </c>
      <c r="AC279" s="706" t="str">
        <f t="shared" si="89"/>
        <v>n/a</v>
      </c>
      <c r="AD279" s="706" t="str">
        <f t="shared" si="90"/>
        <v>n/a</v>
      </c>
      <c r="AE279" s="706" t="str">
        <f t="shared" si="91"/>
        <v>n/a</v>
      </c>
      <c r="AF279" s="706" t="str">
        <f t="shared" si="92"/>
        <v>n/a</v>
      </c>
      <c r="AG279" s="706" t="str">
        <f t="shared" si="93"/>
        <v>n/a</v>
      </c>
      <c r="AH279" s="706" t="str">
        <f t="shared" si="94"/>
        <v>n/a</v>
      </c>
      <c r="AI279" s="706" t="str">
        <f t="shared" si="95"/>
        <v>n/a</v>
      </c>
      <c r="AJ279" s="706" t="str">
        <f t="shared" si="96"/>
        <v>n/a</v>
      </c>
      <c r="AK279" s="706" t="str">
        <f t="shared" si="97"/>
        <v>n/a</v>
      </c>
      <c r="AL279" s="706" t="str">
        <f t="shared" si="98"/>
        <v>n/a</v>
      </c>
      <c r="AM279" s="706" t="str">
        <f t="shared" si="99"/>
        <v>n/a</v>
      </c>
      <c r="AN279" s="706" t="str">
        <f t="shared" si="100"/>
        <v>n/a</v>
      </c>
      <c r="AO279" s="706" t="str">
        <f t="shared" si="101"/>
        <v>n/a</v>
      </c>
      <c r="AP279" s="706" t="str">
        <f t="shared" si="102"/>
        <v>n/a</v>
      </c>
      <c r="AQ279" s="707">
        <f t="shared" si="103"/>
        <v>15.820108272938455</v>
      </c>
      <c r="AR279" s="708">
        <f t="shared" si="104"/>
        <v>7.5699250267655218</v>
      </c>
    </row>
    <row r="280" spans="1:44" ht="11.25" customHeight="1" x14ac:dyDescent="0.2">
      <c r="A280" s="526" t="s">
        <v>1180</v>
      </c>
      <c r="B280" s="504" t="s">
        <v>1181</v>
      </c>
      <c r="C280" s="552">
        <v>3.12</v>
      </c>
      <c r="D280" s="522">
        <v>2.93</v>
      </c>
      <c r="E280" s="522">
        <v>2.2400000000000002</v>
      </c>
      <c r="F280" s="522">
        <v>1.81</v>
      </c>
      <c r="G280" s="522">
        <v>1.45</v>
      </c>
      <c r="H280" s="523"/>
      <c r="I280" s="522">
        <v>0.79</v>
      </c>
      <c r="J280" s="520">
        <v>0.56000000000000005</v>
      </c>
      <c r="K280" s="523"/>
      <c r="L280" s="530">
        <v>0.4</v>
      </c>
      <c r="M280" s="524">
        <v>0.38</v>
      </c>
      <c r="N280" s="531">
        <v>1</v>
      </c>
      <c r="O280" s="531">
        <v>0.9325</v>
      </c>
      <c r="P280" s="524">
        <v>0.91</v>
      </c>
      <c r="Q280" s="531">
        <v>0.91</v>
      </c>
      <c r="R280" s="531">
        <v>0.33879999999999999</v>
      </c>
      <c r="S280" s="524">
        <v>0</v>
      </c>
      <c r="T280" s="524">
        <v>0</v>
      </c>
      <c r="U280" s="524">
        <v>0</v>
      </c>
      <c r="V280" s="524">
        <v>0</v>
      </c>
      <c r="W280" s="524">
        <v>0</v>
      </c>
      <c r="X280" s="525">
        <f t="shared" si="84"/>
        <v>17.7713</v>
      </c>
      <c r="Y280" s="706">
        <f t="shared" si="85"/>
        <v>6.4846416382252636</v>
      </c>
      <c r="Z280" s="706">
        <f t="shared" si="86"/>
        <v>30.80357142857142</v>
      </c>
      <c r="AA280" s="706">
        <f t="shared" si="87"/>
        <v>23.756906077348084</v>
      </c>
      <c r="AB280" s="706">
        <f t="shared" si="88"/>
        <v>24.827586206896555</v>
      </c>
      <c r="AC280" s="706">
        <f t="shared" si="89"/>
        <v>83.544303797468331</v>
      </c>
      <c r="AD280" s="706">
        <f t="shared" si="90"/>
        <v>41.071428571428555</v>
      </c>
      <c r="AE280" s="706">
        <f t="shared" si="91"/>
        <v>40.000000000000014</v>
      </c>
      <c r="AF280" s="706">
        <f t="shared" si="92"/>
        <v>5.2631578947368363</v>
      </c>
      <c r="AG280" s="706">
        <f t="shared" si="93"/>
        <v>-62</v>
      </c>
      <c r="AH280" s="706">
        <f t="shared" si="94"/>
        <v>7.2386058981233292</v>
      </c>
      <c r="AI280" s="706">
        <f t="shared" si="95"/>
        <v>2.4725274725274637</v>
      </c>
      <c r="AJ280" s="706">
        <f t="shared" si="96"/>
        <v>0</v>
      </c>
      <c r="AK280" s="706">
        <f t="shared" si="97"/>
        <v>168.59504132231407</v>
      </c>
      <c r="AL280" s="706" t="str">
        <f t="shared" si="98"/>
        <v>n/a</v>
      </c>
      <c r="AM280" s="706" t="str">
        <f t="shared" si="99"/>
        <v>n/a</v>
      </c>
      <c r="AN280" s="706" t="str">
        <f t="shared" si="100"/>
        <v>n/a</v>
      </c>
      <c r="AO280" s="706" t="str">
        <f t="shared" si="101"/>
        <v>n/a</v>
      </c>
      <c r="AP280" s="706" t="str">
        <f t="shared" si="102"/>
        <v>n/a</v>
      </c>
      <c r="AQ280" s="707">
        <f t="shared" si="103"/>
        <v>28.619828485203076</v>
      </c>
      <c r="AR280" s="708">
        <f t="shared" si="104"/>
        <v>53.342051250411636</v>
      </c>
    </row>
    <row r="281" spans="1:44" ht="11.25" customHeight="1" x14ac:dyDescent="0.2">
      <c r="A281" s="526" t="s">
        <v>227</v>
      </c>
      <c r="B281" s="504" t="s">
        <v>228</v>
      </c>
      <c r="C281" s="525">
        <v>3.06</v>
      </c>
      <c r="D281" s="522">
        <v>2.98</v>
      </c>
      <c r="E281" s="522">
        <v>2.88</v>
      </c>
      <c r="F281" s="522">
        <v>2.7</v>
      </c>
      <c r="G281" s="522">
        <v>2.46</v>
      </c>
      <c r="H281" s="523"/>
      <c r="I281" s="522">
        <v>2.1800000000000002</v>
      </c>
      <c r="J281" s="520">
        <v>1.85</v>
      </c>
      <c r="K281" s="523"/>
      <c r="L281" s="530">
        <v>1.74</v>
      </c>
      <c r="M281" s="531">
        <v>1.66</v>
      </c>
      <c r="N281" s="531">
        <v>1.55</v>
      </c>
      <c r="O281" s="531">
        <v>1.37</v>
      </c>
      <c r="P281" s="531">
        <v>1.28</v>
      </c>
      <c r="Q281" s="531">
        <v>1.1399999999999999</v>
      </c>
      <c r="R281" s="531">
        <v>1.06</v>
      </c>
      <c r="S281" s="531">
        <v>0.98</v>
      </c>
      <c r="T281" s="524">
        <v>0.92</v>
      </c>
      <c r="U281" s="531">
        <v>0.91</v>
      </c>
      <c r="V281" s="524">
        <v>0.88</v>
      </c>
      <c r="W281" s="531">
        <v>0.83499999999999996</v>
      </c>
      <c r="X281" s="525">
        <f t="shared" si="84"/>
        <v>32.435000000000002</v>
      </c>
      <c r="Y281" s="706">
        <f t="shared" si="85"/>
        <v>2.6845637583892579</v>
      </c>
      <c r="Z281" s="706">
        <f t="shared" si="86"/>
        <v>3.4722222222222321</v>
      </c>
      <c r="AA281" s="706">
        <f t="shared" si="87"/>
        <v>6.6666666666666652</v>
      </c>
      <c r="AB281" s="706">
        <f t="shared" si="88"/>
        <v>9.7560975609756184</v>
      </c>
      <c r="AC281" s="706">
        <f t="shared" si="89"/>
        <v>12.844036697247695</v>
      </c>
      <c r="AD281" s="706">
        <f t="shared" si="90"/>
        <v>17.837837837837832</v>
      </c>
      <c r="AE281" s="706">
        <f t="shared" si="91"/>
        <v>6.321839080459779</v>
      </c>
      <c r="AF281" s="706">
        <f t="shared" si="92"/>
        <v>4.8192771084337505</v>
      </c>
      <c r="AG281" s="706">
        <f t="shared" si="93"/>
        <v>7.0967741935483719</v>
      </c>
      <c r="AH281" s="706">
        <f t="shared" si="94"/>
        <v>13.138686131386844</v>
      </c>
      <c r="AI281" s="706">
        <f t="shared" si="95"/>
        <v>7.03125</v>
      </c>
      <c r="AJ281" s="706">
        <f t="shared" si="96"/>
        <v>12.28070175438598</v>
      </c>
      <c r="AK281" s="706">
        <f t="shared" si="97"/>
        <v>7.5471698113207308</v>
      </c>
      <c r="AL281" s="706">
        <f t="shared" si="98"/>
        <v>8.163265306122458</v>
      </c>
      <c r="AM281" s="706">
        <f t="shared" si="99"/>
        <v>6.5217391304347672</v>
      </c>
      <c r="AN281" s="706">
        <f t="shared" si="100"/>
        <v>1.098901098901095</v>
      </c>
      <c r="AO281" s="706">
        <f t="shared" si="101"/>
        <v>3.4090909090909172</v>
      </c>
      <c r="AP281" s="706">
        <f t="shared" si="102"/>
        <v>5.3892215568862367</v>
      </c>
      <c r="AQ281" s="707">
        <f t="shared" si="103"/>
        <v>7.5599633791283445</v>
      </c>
      <c r="AR281" s="708">
        <f t="shared" si="104"/>
        <v>4.2546266569258853</v>
      </c>
    </row>
    <row r="282" spans="1:44" ht="11.25" customHeight="1" x14ac:dyDescent="0.2">
      <c r="A282" s="507" t="s">
        <v>1182</v>
      </c>
      <c r="B282" s="504" t="s">
        <v>1183</v>
      </c>
      <c r="C282" s="509">
        <v>0.91</v>
      </c>
      <c r="D282" s="522">
        <v>0.78</v>
      </c>
      <c r="E282" s="522">
        <v>0.74</v>
      </c>
      <c r="F282" s="522">
        <v>0.7</v>
      </c>
      <c r="G282" s="522">
        <v>0.66</v>
      </c>
      <c r="H282" s="523"/>
      <c r="I282" s="522">
        <v>0.64</v>
      </c>
      <c r="J282" s="693">
        <v>0.6</v>
      </c>
      <c r="K282" s="523"/>
      <c r="L282" s="529">
        <v>0.6</v>
      </c>
      <c r="M282" s="524">
        <v>0.61</v>
      </c>
      <c r="N282" s="524">
        <v>0.67</v>
      </c>
      <c r="O282" s="524">
        <v>0</v>
      </c>
      <c r="P282" s="524">
        <v>0</v>
      </c>
      <c r="Q282" s="524">
        <v>0</v>
      </c>
      <c r="R282" s="524">
        <v>0</v>
      </c>
      <c r="S282" s="524">
        <v>0</v>
      </c>
      <c r="T282" s="524">
        <v>0</v>
      </c>
      <c r="U282" s="524">
        <v>0</v>
      </c>
      <c r="V282" s="524">
        <v>0</v>
      </c>
      <c r="W282" s="524">
        <v>0</v>
      </c>
      <c r="X282" s="525">
        <f t="shared" si="84"/>
        <v>6.9099999999999993</v>
      </c>
      <c r="Y282" s="706">
        <f t="shared" si="85"/>
        <v>16.666666666666675</v>
      </c>
      <c r="Z282" s="706">
        <f t="shared" si="86"/>
        <v>5.4054054054054168</v>
      </c>
      <c r="AA282" s="706">
        <f t="shared" si="87"/>
        <v>5.7142857142857162</v>
      </c>
      <c r="AB282" s="706">
        <f t="shared" si="88"/>
        <v>6.0606060606060552</v>
      </c>
      <c r="AC282" s="706">
        <f t="shared" si="89"/>
        <v>3.125</v>
      </c>
      <c r="AD282" s="706">
        <f t="shared" si="90"/>
        <v>6.6666666666666652</v>
      </c>
      <c r="AE282" s="706">
        <f t="shared" si="91"/>
        <v>0</v>
      </c>
      <c r="AF282" s="706">
        <f t="shared" si="92"/>
        <v>-1.6393442622950838</v>
      </c>
      <c r="AG282" s="706">
        <f t="shared" si="93"/>
        <v>-8.9552238805970177</v>
      </c>
      <c r="AH282" s="706" t="str">
        <f t="shared" si="94"/>
        <v>n/a</v>
      </c>
      <c r="AI282" s="706" t="str">
        <f t="shared" si="95"/>
        <v>n/a</v>
      </c>
      <c r="AJ282" s="706" t="str">
        <f t="shared" si="96"/>
        <v>n/a</v>
      </c>
      <c r="AK282" s="706" t="str">
        <f t="shared" si="97"/>
        <v>n/a</v>
      </c>
      <c r="AL282" s="706" t="str">
        <f t="shared" si="98"/>
        <v>n/a</v>
      </c>
      <c r="AM282" s="706" t="str">
        <f t="shared" si="99"/>
        <v>n/a</v>
      </c>
      <c r="AN282" s="706" t="str">
        <f t="shared" si="100"/>
        <v>n/a</v>
      </c>
      <c r="AO282" s="706" t="str">
        <f t="shared" si="101"/>
        <v>n/a</v>
      </c>
      <c r="AP282" s="706" t="str">
        <f t="shared" si="102"/>
        <v>n/a</v>
      </c>
      <c r="AQ282" s="707">
        <f t="shared" si="103"/>
        <v>3.6715624856376028</v>
      </c>
      <c r="AR282" s="708">
        <f t="shared" si="104"/>
        <v>7.0013427859751989</v>
      </c>
    </row>
    <row r="283" spans="1:44" ht="11.25" customHeight="1" x14ac:dyDescent="0.2">
      <c r="A283" s="547" t="s">
        <v>583</v>
      </c>
      <c r="B283" s="535" t="s">
        <v>584</v>
      </c>
      <c r="C283" s="546">
        <v>2.1800000000000002</v>
      </c>
      <c r="D283" s="541">
        <v>1.94</v>
      </c>
      <c r="E283" s="541">
        <v>1.71</v>
      </c>
      <c r="F283" s="541">
        <v>1.52</v>
      </c>
      <c r="G283" s="541">
        <v>1.36</v>
      </c>
      <c r="H283" s="542"/>
      <c r="I283" s="541">
        <v>1.2</v>
      </c>
      <c r="J283" s="537">
        <v>1.04</v>
      </c>
      <c r="K283" s="542"/>
      <c r="L283" s="538">
        <v>0.89</v>
      </c>
      <c r="M283" s="544">
        <v>0.78</v>
      </c>
      <c r="N283" s="544">
        <v>0.66</v>
      </c>
      <c r="O283" s="544">
        <v>0.42</v>
      </c>
      <c r="P283" s="544">
        <v>0.23</v>
      </c>
      <c r="Q283" s="544">
        <v>0.2</v>
      </c>
      <c r="R283" s="544">
        <v>0.18</v>
      </c>
      <c r="S283" s="544">
        <v>0.15332999999999999</v>
      </c>
      <c r="T283" s="544">
        <v>0.12667</v>
      </c>
      <c r="U283" s="544">
        <v>0.1</v>
      </c>
      <c r="V283" s="544">
        <v>7.0000000000000007E-2</v>
      </c>
      <c r="W283" s="544">
        <v>6.6669999999999993E-2</v>
      </c>
      <c r="X283" s="525">
        <f t="shared" si="84"/>
        <v>14.82667</v>
      </c>
      <c r="Y283" s="706">
        <f t="shared" si="85"/>
        <v>12.371134020618557</v>
      </c>
      <c r="Z283" s="706">
        <f t="shared" si="86"/>
        <v>13.450292397660824</v>
      </c>
      <c r="AA283" s="706">
        <f t="shared" si="87"/>
        <v>12.5</v>
      </c>
      <c r="AB283" s="706">
        <f t="shared" si="88"/>
        <v>11.764705882352944</v>
      </c>
      <c r="AC283" s="706">
        <f t="shared" si="89"/>
        <v>13.333333333333353</v>
      </c>
      <c r="AD283" s="706">
        <f t="shared" si="90"/>
        <v>15.384615384615374</v>
      </c>
      <c r="AE283" s="706">
        <f t="shared" si="91"/>
        <v>16.853932584269661</v>
      </c>
      <c r="AF283" s="706">
        <f t="shared" si="92"/>
        <v>14.102564102564097</v>
      </c>
      <c r="AG283" s="706">
        <f t="shared" si="93"/>
        <v>18.181818181818187</v>
      </c>
      <c r="AH283" s="706">
        <f t="shared" si="94"/>
        <v>57.14285714285716</v>
      </c>
      <c r="AI283" s="706">
        <f t="shared" si="95"/>
        <v>82.608695652173907</v>
      </c>
      <c r="AJ283" s="706">
        <f t="shared" si="96"/>
        <v>14.999999999999991</v>
      </c>
      <c r="AK283" s="706">
        <f t="shared" si="97"/>
        <v>11.111111111111116</v>
      </c>
      <c r="AL283" s="706">
        <f t="shared" si="98"/>
        <v>17.39385638818236</v>
      </c>
      <c r="AM283" s="706">
        <f t="shared" si="99"/>
        <v>21.046814557511627</v>
      </c>
      <c r="AN283" s="706">
        <f t="shared" si="100"/>
        <v>26.669999999999995</v>
      </c>
      <c r="AO283" s="706">
        <f t="shared" si="101"/>
        <v>42.857142857142861</v>
      </c>
      <c r="AP283" s="706">
        <f t="shared" si="102"/>
        <v>4.9947502624869022</v>
      </c>
      <c r="AQ283" s="707">
        <f t="shared" si="103"/>
        <v>22.598201325483277</v>
      </c>
      <c r="AR283" s="708">
        <f t="shared" si="104"/>
        <v>19.434387785235916</v>
      </c>
    </row>
    <row r="284" spans="1:44" ht="11.25" customHeight="1" x14ac:dyDescent="0.2">
      <c r="A284" s="527" t="s">
        <v>230</v>
      </c>
      <c r="B284" s="504" t="s">
        <v>231</v>
      </c>
      <c r="C284" s="1155">
        <v>13.55</v>
      </c>
      <c r="D284" s="560">
        <v>13.05</v>
      </c>
      <c r="E284" s="560">
        <v>12.8</v>
      </c>
      <c r="F284" s="560">
        <v>12.6</v>
      </c>
      <c r="G284" s="560">
        <v>12.4</v>
      </c>
      <c r="H284" s="523"/>
      <c r="I284" s="560">
        <v>12</v>
      </c>
      <c r="J284" s="1164">
        <v>11.65</v>
      </c>
      <c r="K284" s="523"/>
      <c r="L284" s="578">
        <v>11.25</v>
      </c>
      <c r="M284" s="1171">
        <v>10.9</v>
      </c>
      <c r="N284" s="1171">
        <v>10.199999999999999</v>
      </c>
      <c r="O284" s="531">
        <v>9.15</v>
      </c>
      <c r="P284" s="531">
        <v>8.25</v>
      </c>
      <c r="Q284" s="531">
        <v>7.6</v>
      </c>
      <c r="R284" s="531">
        <v>6.9</v>
      </c>
      <c r="S284" s="531">
        <v>6.1</v>
      </c>
      <c r="T284" s="531">
        <v>5.5</v>
      </c>
      <c r="U284" s="531">
        <v>5.35</v>
      </c>
      <c r="V284" s="531">
        <v>5.0999999999999996</v>
      </c>
      <c r="W284" s="531">
        <v>4.9000000000000004</v>
      </c>
      <c r="X284" s="525">
        <f t="shared" si="84"/>
        <v>179.25</v>
      </c>
      <c r="Y284" s="706">
        <f t="shared" si="85"/>
        <v>3.8314176245210829</v>
      </c>
      <c r="Z284" s="706">
        <f t="shared" si="86"/>
        <v>1.953125</v>
      </c>
      <c r="AA284" s="706">
        <f t="shared" si="87"/>
        <v>1.5873015873016039</v>
      </c>
      <c r="AB284" s="706">
        <f t="shared" si="88"/>
        <v>1.6129032258064502</v>
      </c>
      <c r="AC284" s="706">
        <f t="shared" si="89"/>
        <v>3.3333333333333437</v>
      </c>
      <c r="AD284" s="706">
        <f t="shared" si="90"/>
        <v>3.0042918454935563</v>
      </c>
      <c r="AE284" s="706">
        <f t="shared" si="91"/>
        <v>3.5555555555555562</v>
      </c>
      <c r="AF284" s="706">
        <f t="shared" si="92"/>
        <v>3.2110091743119185</v>
      </c>
      <c r="AG284" s="706">
        <f t="shared" si="93"/>
        <v>6.8627450980392357</v>
      </c>
      <c r="AH284" s="706">
        <f t="shared" si="94"/>
        <v>11.475409836065564</v>
      </c>
      <c r="AI284" s="706">
        <f t="shared" si="95"/>
        <v>10.909090909090914</v>
      </c>
      <c r="AJ284" s="706">
        <f t="shared" si="96"/>
        <v>8.5526315789473664</v>
      </c>
      <c r="AK284" s="706">
        <f t="shared" si="97"/>
        <v>10.144927536231862</v>
      </c>
      <c r="AL284" s="706">
        <f t="shared" si="98"/>
        <v>13.11475409836067</v>
      </c>
      <c r="AM284" s="706">
        <f t="shared" si="99"/>
        <v>10.909090909090914</v>
      </c>
      <c r="AN284" s="706">
        <f t="shared" si="100"/>
        <v>2.8037383177570208</v>
      </c>
      <c r="AO284" s="706">
        <f t="shared" si="101"/>
        <v>4.9019607843137303</v>
      </c>
      <c r="AP284" s="706">
        <f t="shared" si="102"/>
        <v>4.0816326530612068</v>
      </c>
      <c r="AQ284" s="707">
        <f t="shared" si="103"/>
        <v>5.8802732815156658</v>
      </c>
      <c r="AR284" s="708">
        <f t="shared" si="104"/>
        <v>3.8935873953704618</v>
      </c>
    </row>
    <row r="285" spans="1:44" ht="11.25" customHeight="1" x14ac:dyDescent="0.2">
      <c r="A285" s="527" t="s">
        <v>585</v>
      </c>
      <c r="B285" s="504" t="s">
        <v>586</v>
      </c>
      <c r="C285" s="525">
        <v>0.48499999999999999</v>
      </c>
      <c r="D285" s="522">
        <v>0.45</v>
      </c>
      <c r="E285" s="522">
        <v>0.43</v>
      </c>
      <c r="F285" s="522">
        <v>0.42</v>
      </c>
      <c r="G285" s="528">
        <v>0.4</v>
      </c>
      <c r="H285" s="523"/>
      <c r="I285" s="522">
        <v>0.38500000000000001</v>
      </c>
      <c r="J285" s="693">
        <v>0.38</v>
      </c>
      <c r="K285" s="523"/>
      <c r="L285" s="530">
        <v>0.36</v>
      </c>
      <c r="M285" s="524">
        <v>0.36</v>
      </c>
      <c r="N285" s="531">
        <v>0.33</v>
      </c>
      <c r="O285" s="531">
        <v>0.315</v>
      </c>
      <c r="P285" s="531">
        <v>0.29375000000000001</v>
      </c>
      <c r="Q285" s="531">
        <v>0.23749999999999999</v>
      </c>
      <c r="R285" s="524">
        <v>0</v>
      </c>
      <c r="S285" s="524">
        <v>6.25E-2</v>
      </c>
      <c r="T285" s="524">
        <v>0.1125</v>
      </c>
      <c r="U285" s="531">
        <v>0.17499999999999999</v>
      </c>
      <c r="V285" s="524">
        <v>8.7499999999999994E-2</v>
      </c>
      <c r="W285" s="531">
        <v>0.1</v>
      </c>
      <c r="X285" s="525">
        <f t="shared" si="84"/>
        <v>5.38375</v>
      </c>
      <c r="Y285" s="706">
        <f t="shared" si="85"/>
        <v>7.7777777777777724</v>
      </c>
      <c r="Z285" s="706">
        <f t="shared" si="86"/>
        <v>4.6511627906976827</v>
      </c>
      <c r="AA285" s="706">
        <f t="shared" si="87"/>
        <v>2.3809523809523725</v>
      </c>
      <c r="AB285" s="706">
        <f t="shared" si="88"/>
        <v>4.9999999999999822</v>
      </c>
      <c r="AC285" s="706">
        <f t="shared" si="89"/>
        <v>3.8961038961039085</v>
      </c>
      <c r="AD285" s="706">
        <f t="shared" si="90"/>
        <v>1.3157894736842035</v>
      </c>
      <c r="AE285" s="706">
        <f t="shared" si="91"/>
        <v>5.555555555555558</v>
      </c>
      <c r="AF285" s="706">
        <f t="shared" si="92"/>
        <v>0</v>
      </c>
      <c r="AG285" s="706">
        <f t="shared" si="93"/>
        <v>9.0909090909090828</v>
      </c>
      <c r="AH285" s="706">
        <f t="shared" si="94"/>
        <v>4.7619047619047672</v>
      </c>
      <c r="AI285" s="706">
        <f t="shared" si="95"/>
        <v>7.2340425531914887</v>
      </c>
      <c r="AJ285" s="706">
        <f t="shared" si="96"/>
        <v>23.684210526315795</v>
      </c>
      <c r="AK285" s="706" t="str">
        <f t="shared" si="97"/>
        <v>n/a</v>
      </c>
      <c r="AL285" s="706">
        <f t="shared" si="98"/>
        <v>-100</v>
      </c>
      <c r="AM285" s="706">
        <f t="shared" si="99"/>
        <v>-44.444444444444443</v>
      </c>
      <c r="AN285" s="706">
        <f t="shared" si="100"/>
        <v>-35.714285714285708</v>
      </c>
      <c r="AO285" s="706">
        <f t="shared" si="101"/>
        <v>100</v>
      </c>
      <c r="AP285" s="706">
        <f t="shared" si="102"/>
        <v>-12.500000000000011</v>
      </c>
      <c r="AQ285" s="707">
        <f t="shared" si="103"/>
        <v>-1.0182541971551509</v>
      </c>
      <c r="AR285" s="708">
        <f t="shared" si="104"/>
        <v>38.945962006195977</v>
      </c>
    </row>
    <row r="286" spans="1:44" ht="11.25" customHeight="1" x14ac:dyDescent="0.2">
      <c r="A286" s="507" t="s">
        <v>1184</v>
      </c>
      <c r="B286" s="504" t="s">
        <v>1185</v>
      </c>
      <c r="C286" s="552">
        <v>0.4</v>
      </c>
      <c r="D286" s="522">
        <v>0.32</v>
      </c>
      <c r="E286" s="522">
        <v>0.182</v>
      </c>
      <c r="F286" s="522">
        <v>0.12</v>
      </c>
      <c r="G286" s="522">
        <v>0.11</v>
      </c>
      <c r="H286" s="523"/>
      <c r="I286" s="522">
        <v>0.104</v>
      </c>
      <c r="J286" s="693">
        <v>0</v>
      </c>
      <c r="K286" s="523"/>
      <c r="L286" s="529">
        <v>0</v>
      </c>
      <c r="M286" s="524">
        <v>0</v>
      </c>
      <c r="N286" s="524">
        <v>0</v>
      </c>
      <c r="O286" s="524">
        <v>0</v>
      </c>
      <c r="P286" s="524">
        <v>0</v>
      </c>
      <c r="Q286" s="524">
        <v>0</v>
      </c>
      <c r="R286" s="524">
        <v>0</v>
      </c>
      <c r="S286" s="524">
        <v>0</v>
      </c>
      <c r="T286" s="524">
        <v>0</v>
      </c>
      <c r="U286" s="524">
        <v>0</v>
      </c>
      <c r="V286" s="524">
        <v>0</v>
      </c>
      <c r="W286" s="524">
        <v>0</v>
      </c>
      <c r="X286" s="525">
        <f t="shared" si="84"/>
        <v>1.236</v>
      </c>
      <c r="Y286" s="706">
        <f t="shared" si="85"/>
        <v>25</v>
      </c>
      <c r="Z286" s="706">
        <f t="shared" si="86"/>
        <v>75.824175824175839</v>
      </c>
      <c r="AA286" s="706">
        <f t="shared" si="87"/>
        <v>51.666666666666657</v>
      </c>
      <c r="AB286" s="706">
        <f t="shared" si="88"/>
        <v>9.0909090909090828</v>
      </c>
      <c r="AC286" s="706">
        <f t="shared" si="89"/>
        <v>5.7692307692307709</v>
      </c>
      <c r="AD286" s="706" t="str">
        <f t="shared" si="90"/>
        <v>n/a</v>
      </c>
      <c r="AE286" s="706" t="str">
        <f t="shared" si="91"/>
        <v>n/a</v>
      </c>
      <c r="AF286" s="706" t="str">
        <f t="shared" si="92"/>
        <v>n/a</v>
      </c>
      <c r="AG286" s="706" t="str">
        <f t="shared" si="93"/>
        <v>n/a</v>
      </c>
      <c r="AH286" s="706" t="str">
        <f t="shared" si="94"/>
        <v>n/a</v>
      </c>
      <c r="AI286" s="706" t="str">
        <f t="shared" si="95"/>
        <v>n/a</v>
      </c>
      <c r="AJ286" s="706" t="str">
        <f t="shared" si="96"/>
        <v>n/a</v>
      </c>
      <c r="AK286" s="706" t="str">
        <f t="shared" si="97"/>
        <v>n/a</v>
      </c>
      <c r="AL286" s="706" t="str">
        <f t="shared" si="98"/>
        <v>n/a</v>
      </c>
      <c r="AM286" s="706" t="str">
        <f t="shared" si="99"/>
        <v>n/a</v>
      </c>
      <c r="AN286" s="706" t="str">
        <f t="shared" si="100"/>
        <v>n/a</v>
      </c>
      <c r="AO286" s="706" t="str">
        <f t="shared" si="101"/>
        <v>n/a</v>
      </c>
      <c r="AP286" s="706" t="str">
        <f t="shared" si="102"/>
        <v>n/a</v>
      </c>
      <c r="AQ286" s="707">
        <f t="shared" si="103"/>
        <v>33.470196470196477</v>
      </c>
      <c r="AR286" s="708">
        <f t="shared" si="104"/>
        <v>29.826198537778932</v>
      </c>
    </row>
    <row r="287" spans="1:44" ht="11.25" customHeight="1" x14ac:dyDescent="0.2">
      <c r="A287" s="526" t="s">
        <v>587</v>
      </c>
      <c r="B287" s="504" t="s">
        <v>588</v>
      </c>
      <c r="C287" s="509">
        <v>1.28</v>
      </c>
      <c r="D287" s="522">
        <v>1.2</v>
      </c>
      <c r="E287" s="522">
        <v>1.1200000000000001</v>
      </c>
      <c r="F287" s="528">
        <v>1</v>
      </c>
      <c r="G287" s="522">
        <v>0.8</v>
      </c>
      <c r="H287" s="523"/>
      <c r="I287" s="522">
        <v>0.74</v>
      </c>
      <c r="J287" s="520">
        <v>0.52500000000000002</v>
      </c>
      <c r="K287" s="523"/>
      <c r="L287" s="530">
        <v>0.42</v>
      </c>
      <c r="M287" s="531">
        <v>0.36</v>
      </c>
      <c r="N287" s="531">
        <v>0.26</v>
      </c>
      <c r="O287" s="531">
        <v>0.22</v>
      </c>
      <c r="P287" s="531">
        <v>0.2</v>
      </c>
      <c r="Q287" s="531">
        <v>0.155</v>
      </c>
      <c r="R287" s="531">
        <v>0.1</v>
      </c>
      <c r="S287" s="531">
        <v>5.2499999999999998E-2</v>
      </c>
      <c r="T287" s="531">
        <v>1.2500000000000001E-2</v>
      </c>
      <c r="U287" s="531">
        <v>1.1299999999999999E-2</v>
      </c>
      <c r="V287" s="531">
        <v>0.01</v>
      </c>
      <c r="W287" s="531">
        <v>1.2999999999999999E-3</v>
      </c>
      <c r="X287" s="525">
        <f t="shared" si="84"/>
        <v>8.4675999999999991</v>
      </c>
      <c r="Y287" s="706">
        <f t="shared" si="85"/>
        <v>6.6666666666666652</v>
      </c>
      <c r="Z287" s="706">
        <f t="shared" si="86"/>
        <v>7.1428571428571397</v>
      </c>
      <c r="AA287" s="706">
        <f t="shared" si="87"/>
        <v>12.000000000000011</v>
      </c>
      <c r="AB287" s="706">
        <f t="shared" si="88"/>
        <v>25</v>
      </c>
      <c r="AC287" s="706">
        <f t="shared" si="89"/>
        <v>8.1081081081081141</v>
      </c>
      <c r="AD287" s="706">
        <f t="shared" si="90"/>
        <v>40.952380952380942</v>
      </c>
      <c r="AE287" s="706">
        <f t="shared" si="91"/>
        <v>25</v>
      </c>
      <c r="AF287" s="706">
        <f t="shared" si="92"/>
        <v>16.666666666666675</v>
      </c>
      <c r="AG287" s="706">
        <f t="shared" si="93"/>
        <v>38.46153846153846</v>
      </c>
      <c r="AH287" s="706">
        <f t="shared" si="94"/>
        <v>18.181818181818187</v>
      </c>
      <c r="AI287" s="706">
        <f t="shared" si="95"/>
        <v>9.9999999999999858</v>
      </c>
      <c r="AJ287" s="706">
        <f t="shared" si="96"/>
        <v>29.032258064516149</v>
      </c>
      <c r="AK287" s="706">
        <f t="shared" si="97"/>
        <v>54.999999999999986</v>
      </c>
      <c r="AL287" s="706">
        <f t="shared" si="98"/>
        <v>90.476190476190482</v>
      </c>
      <c r="AM287" s="706">
        <f t="shared" si="99"/>
        <v>319.99999999999994</v>
      </c>
      <c r="AN287" s="706">
        <f t="shared" si="100"/>
        <v>10.619469026548689</v>
      </c>
      <c r="AO287" s="706">
        <f t="shared" si="101"/>
        <v>12.999999999999989</v>
      </c>
      <c r="AP287" s="706">
        <f t="shared" si="102"/>
        <v>669.23076923076928</v>
      </c>
      <c r="AQ287" s="707">
        <f t="shared" si="103"/>
        <v>77.529929054336719</v>
      </c>
      <c r="AR287" s="708">
        <f t="shared" si="104"/>
        <v>164.46514747549637</v>
      </c>
    </row>
    <row r="288" spans="1:44" ht="11.25" customHeight="1" x14ac:dyDescent="0.2">
      <c r="A288" s="694" t="s">
        <v>1186</v>
      </c>
      <c r="B288" s="535" t="s">
        <v>1187</v>
      </c>
      <c r="C288" s="546">
        <v>1.76</v>
      </c>
      <c r="D288" s="541">
        <v>1.68</v>
      </c>
      <c r="E288" s="541">
        <v>1.6</v>
      </c>
      <c r="F288" s="541">
        <v>1.4</v>
      </c>
      <c r="G288" s="541">
        <v>0.52</v>
      </c>
      <c r="H288" s="542"/>
      <c r="I288" s="540">
        <v>0.4</v>
      </c>
      <c r="J288" s="537">
        <v>0.28749999999999998</v>
      </c>
      <c r="K288" s="542"/>
      <c r="L288" s="561">
        <v>0.25</v>
      </c>
      <c r="M288" s="545">
        <v>0.3075</v>
      </c>
      <c r="N288" s="544">
        <v>0.5</v>
      </c>
      <c r="O288" s="544">
        <v>0.48</v>
      </c>
      <c r="P288" s="544">
        <v>0.46</v>
      </c>
      <c r="Q288" s="544">
        <v>0.42</v>
      </c>
      <c r="R288" s="545">
        <v>0.4</v>
      </c>
      <c r="S288" s="545">
        <v>0.4</v>
      </c>
      <c r="T288" s="545">
        <v>0.4</v>
      </c>
      <c r="U288" s="544">
        <v>0.4</v>
      </c>
      <c r="V288" s="544">
        <v>0.36</v>
      </c>
      <c r="W288" s="544">
        <v>0.33</v>
      </c>
      <c r="X288" s="525">
        <f t="shared" si="84"/>
        <v>12.355</v>
      </c>
      <c r="Y288" s="706">
        <f t="shared" si="85"/>
        <v>4.7619047619047672</v>
      </c>
      <c r="Z288" s="706">
        <f t="shared" si="86"/>
        <v>4.9999999999999822</v>
      </c>
      <c r="AA288" s="706">
        <f t="shared" si="87"/>
        <v>14.285714285714302</v>
      </c>
      <c r="AB288" s="706">
        <f t="shared" si="88"/>
        <v>169.2307692307692</v>
      </c>
      <c r="AC288" s="706">
        <f t="shared" si="89"/>
        <v>30.000000000000004</v>
      </c>
      <c r="AD288" s="706">
        <f t="shared" si="90"/>
        <v>39.130434782608717</v>
      </c>
      <c r="AE288" s="706">
        <f t="shared" si="91"/>
        <v>14.999999999999991</v>
      </c>
      <c r="AF288" s="706">
        <f t="shared" si="92"/>
        <v>-18.699186991869922</v>
      </c>
      <c r="AG288" s="706">
        <f t="shared" si="93"/>
        <v>-38.5</v>
      </c>
      <c r="AH288" s="706">
        <f t="shared" si="94"/>
        <v>4.1666666666666741</v>
      </c>
      <c r="AI288" s="706">
        <f t="shared" si="95"/>
        <v>4.3478260869565188</v>
      </c>
      <c r="AJ288" s="706">
        <f t="shared" si="96"/>
        <v>9.5238095238095344</v>
      </c>
      <c r="AK288" s="706">
        <f t="shared" si="97"/>
        <v>4.9999999999999822</v>
      </c>
      <c r="AL288" s="706">
        <f t="shared" si="98"/>
        <v>0</v>
      </c>
      <c r="AM288" s="706">
        <f t="shared" si="99"/>
        <v>0</v>
      </c>
      <c r="AN288" s="706">
        <f t="shared" si="100"/>
        <v>0</v>
      </c>
      <c r="AO288" s="706">
        <f t="shared" si="101"/>
        <v>11.111111111111116</v>
      </c>
      <c r="AP288" s="706">
        <f t="shared" si="102"/>
        <v>9.0909090909090828</v>
      </c>
      <c r="AQ288" s="707">
        <f t="shared" si="103"/>
        <v>14.636108808254441</v>
      </c>
      <c r="AR288" s="708">
        <f t="shared" si="104"/>
        <v>41.925071787444317</v>
      </c>
    </row>
    <row r="289" spans="1:44" ht="11.25" customHeight="1" x14ac:dyDescent="0.2">
      <c r="A289" s="527" t="s">
        <v>1188</v>
      </c>
      <c r="B289" s="504" t="s">
        <v>1189</v>
      </c>
      <c r="C289" s="525">
        <v>1.44</v>
      </c>
      <c r="D289" s="522">
        <v>1.04</v>
      </c>
      <c r="E289" s="522">
        <v>0.64</v>
      </c>
      <c r="F289" s="522">
        <v>0.56000000000000005</v>
      </c>
      <c r="G289" s="522">
        <v>0.48</v>
      </c>
      <c r="H289" s="523"/>
      <c r="I289" s="522">
        <v>0.4</v>
      </c>
      <c r="J289" s="693">
        <v>0.2</v>
      </c>
      <c r="K289" s="523"/>
      <c r="L289" s="529">
        <v>0.2</v>
      </c>
      <c r="M289" s="524">
        <v>0.2</v>
      </c>
      <c r="N289" s="524">
        <v>0.4</v>
      </c>
      <c r="O289" s="524">
        <v>0.4</v>
      </c>
      <c r="P289" s="524">
        <v>0.4</v>
      </c>
      <c r="Q289" s="531">
        <v>0.4</v>
      </c>
      <c r="R289" s="531">
        <v>0.1</v>
      </c>
      <c r="S289" s="524">
        <v>0</v>
      </c>
      <c r="T289" s="524">
        <v>0</v>
      </c>
      <c r="U289" s="524">
        <v>0</v>
      </c>
      <c r="V289" s="524">
        <v>0</v>
      </c>
      <c r="W289" s="524">
        <v>0</v>
      </c>
      <c r="X289" s="525">
        <f t="shared" si="84"/>
        <v>6.8600000000000021</v>
      </c>
      <c r="Y289" s="706">
        <f t="shared" si="85"/>
        <v>38.46153846153846</v>
      </c>
      <c r="Z289" s="706">
        <f t="shared" si="86"/>
        <v>62.5</v>
      </c>
      <c r="AA289" s="706">
        <f t="shared" si="87"/>
        <v>14.285714285714279</v>
      </c>
      <c r="AB289" s="706">
        <f t="shared" si="88"/>
        <v>16.666666666666675</v>
      </c>
      <c r="AC289" s="706">
        <f t="shared" si="89"/>
        <v>19.999999999999996</v>
      </c>
      <c r="AD289" s="706">
        <f t="shared" si="90"/>
        <v>100</v>
      </c>
      <c r="AE289" s="706">
        <f t="shared" si="91"/>
        <v>0</v>
      </c>
      <c r="AF289" s="706">
        <f t="shared" si="92"/>
        <v>0</v>
      </c>
      <c r="AG289" s="706">
        <f t="shared" si="93"/>
        <v>-50</v>
      </c>
      <c r="AH289" s="706">
        <f t="shared" si="94"/>
        <v>0</v>
      </c>
      <c r="AI289" s="706">
        <f t="shared" si="95"/>
        <v>0</v>
      </c>
      <c r="AJ289" s="706">
        <f t="shared" si="96"/>
        <v>0</v>
      </c>
      <c r="AK289" s="706">
        <f t="shared" si="97"/>
        <v>300</v>
      </c>
      <c r="AL289" s="706" t="str">
        <f t="shared" si="98"/>
        <v>n/a</v>
      </c>
      <c r="AM289" s="706" t="str">
        <f t="shared" si="99"/>
        <v>n/a</v>
      </c>
      <c r="AN289" s="706" t="str">
        <f t="shared" si="100"/>
        <v>n/a</v>
      </c>
      <c r="AO289" s="706" t="str">
        <f t="shared" si="101"/>
        <v>n/a</v>
      </c>
      <c r="AP289" s="706" t="str">
        <f t="shared" si="102"/>
        <v>n/a</v>
      </c>
      <c r="AQ289" s="707">
        <f t="shared" si="103"/>
        <v>38.608763031839956</v>
      </c>
      <c r="AR289" s="708">
        <f t="shared" si="104"/>
        <v>86.30813199144157</v>
      </c>
    </row>
    <row r="290" spans="1:44" ht="11.25" customHeight="1" x14ac:dyDescent="0.2">
      <c r="A290" s="504" t="s">
        <v>233</v>
      </c>
      <c r="B290" s="504" t="s">
        <v>234</v>
      </c>
      <c r="C290" s="525">
        <v>3.94</v>
      </c>
      <c r="D290" s="522">
        <v>3.8</v>
      </c>
      <c r="E290" s="522">
        <v>3.55</v>
      </c>
      <c r="F290" s="522">
        <v>3.21</v>
      </c>
      <c r="G290" s="522">
        <v>2.97</v>
      </c>
      <c r="H290" s="523"/>
      <c r="I290" s="522">
        <v>2.8</v>
      </c>
      <c r="J290" s="520">
        <v>2.7</v>
      </c>
      <c r="K290" s="523"/>
      <c r="L290" s="530">
        <v>2.65</v>
      </c>
      <c r="M290" s="531">
        <v>2.61</v>
      </c>
      <c r="N290" s="531">
        <v>2.48</v>
      </c>
      <c r="O290" s="531">
        <v>2.335</v>
      </c>
      <c r="P290" s="531">
        <v>2.2400000000000002</v>
      </c>
      <c r="Q290" s="531">
        <v>2.12</v>
      </c>
      <c r="R290" s="531">
        <v>1.9750000000000001</v>
      </c>
      <c r="S290" s="531">
        <v>1.9450000000000001</v>
      </c>
      <c r="T290" s="531">
        <v>1.925</v>
      </c>
      <c r="U290" s="531">
        <v>1.89</v>
      </c>
      <c r="V290" s="531">
        <v>1.82</v>
      </c>
      <c r="W290" s="531">
        <v>1.77</v>
      </c>
      <c r="X290" s="525">
        <f t="shared" si="84"/>
        <v>48.73</v>
      </c>
      <c r="Y290" s="706">
        <f t="shared" si="85"/>
        <v>3.6842105263158009</v>
      </c>
      <c r="Z290" s="706">
        <f t="shared" si="86"/>
        <v>7.0422535211267512</v>
      </c>
      <c r="AA290" s="706">
        <f t="shared" si="87"/>
        <v>10.59190031152648</v>
      </c>
      <c r="AB290" s="706">
        <f t="shared" si="88"/>
        <v>8.0808080808080653</v>
      </c>
      <c r="AC290" s="706">
        <f t="shared" si="89"/>
        <v>6.0714285714285943</v>
      </c>
      <c r="AD290" s="706">
        <f t="shared" si="90"/>
        <v>3.7037037037036979</v>
      </c>
      <c r="AE290" s="706">
        <f t="shared" si="91"/>
        <v>1.8867924528301883</v>
      </c>
      <c r="AF290" s="706">
        <f t="shared" si="92"/>
        <v>1.5325670498084198</v>
      </c>
      <c r="AG290" s="706">
        <f t="shared" si="93"/>
        <v>5.2419354838709742</v>
      </c>
      <c r="AH290" s="706">
        <f t="shared" si="94"/>
        <v>6.2098501070663836</v>
      </c>
      <c r="AI290" s="706">
        <f t="shared" si="95"/>
        <v>4.2410714285714191</v>
      </c>
      <c r="AJ290" s="706">
        <f t="shared" si="96"/>
        <v>5.6603773584905648</v>
      </c>
      <c r="AK290" s="706">
        <f t="shared" si="97"/>
        <v>7.3417721518987289</v>
      </c>
      <c r="AL290" s="706">
        <f t="shared" si="98"/>
        <v>1.5424164524421524</v>
      </c>
      <c r="AM290" s="706">
        <f t="shared" si="99"/>
        <v>1.0389610389610393</v>
      </c>
      <c r="AN290" s="706">
        <f t="shared" si="100"/>
        <v>1.8518518518518601</v>
      </c>
      <c r="AO290" s="706">
        <f t="shared" si="101"/>
        <v>3.8461538461538325</v>
      </c>
      <c r="AP290" s="706">
        <f t="shared" si="102"/>
        <v>2.8248587570621542</v>
      </c>
      <c r="AQ290" s="707">
        <f t="shared" si="103"/>
        <v>4.5773840385509494</v>
      </c>
      <c r="AR290" s="708">
        <f t="shared" si="104"/>
        <v>2.6527215396632542</v>
      </c>
    </row>
    <row r="291" spans="1:44" ht="11.25" customHeight="1" x14ac:dyDescent="0.2">
      <c r="A291" s="504" t="s">
        <v>589</v>
      </c>
      <c r="B291" s="504" t="s">
        <v>590</v>
      </c>
      <c r="C291" s="525">
        <v>1.8</v>
      </c>
      <c r="D291" s="522">
        <v>1.3</v>
      </c>
      <c r="E291" s="522">
        <v>0.9</v>
      </c>
      <c r="F291" s="522">
        <v>0.7</v>
      </c>
      <c r="G291" s="522">
        <v>0.57999999999999996</v>
      </c>
      <c r="H291" s="523"/>
      <c r="I291" s="522">
        <v>0.54</v>
      </c>
      <c r="J291" s="520">
        <v>0.51</v>
      </c>
      <c r="K291" s="523"/>
      <c r="L291" s="530">
        <v>0.47</v>
      </c>
      <c r="M291" s="524">
        <v>0.44</v>
      </c>
      <c r="N291" s="531">
        <v>0.43</v>
      </c>
      <c r="O291" s="531">
        <v>0.39</v>
      </c>
      <c r="P291" s="531">
        <v>0.35</v>
      </c>
      <c r="Q291" s="531">
        <v>0.31</v>
      </c>
      <c r="R291" s="531">
        <v>0.27</v>
      </c>
      <c r="S291" s="531">
        <v>0.21</v>
      </c>
      <c r="T291" s="531">
        <v>0.15</v>
      </c>
      <c r="U291" s="524">
        <v>0</v>
      </c>
      <c r="V291" s="524">
        <v>0</v>
      </c>
      <c r="W291" s="524">
        <v>0</v>
      </c>
      <c r="X291" s="525">
        <f t="shared" si="84"/>
        <v>9.3500000000000014</v>
      </c>
      <c r="Y291" s="706">
        <f t="shared" si="85"/>
        <v>38.46153846153846</v>
      </c>
      <c r="Z291" s="706">
        <f t="shared" si="86"/>
        <v>44.444444444444443</v>
      </c>
      <c r="AA291" s="706">
        <f t="shared" si="87"/>
        <v>28.57142857142858</v>
      </c>
      <c r="AB291" s="706">
        <f t="shared" si="88"/>
        <v>20.68965517241379</v>
      </c>
      <c r="AC291" s="706">
        <f t="shared" si="89"/>
        <v>7.4074074074073959</v>
      </c>
      <c r="AD291" s="706">
        <f t="shared" si="90"/>
        <v>5.8823529411764719</v>
      </c>
      <c r="AE291" s="706">
        <f t="shared" si="91"/>
        <v>8.5106382978723527</v>
      </c>
      <c r="AF291" s="706">
        <f t="shared" si="92"/>
        <v>6.8181818181818121</v>
      </c>
      <c r="AG291" s="706">
        <f t="shared" si="93"/>
        <v>2.3255813953488413</v>
      </c>
      <c r="AH291" s="706">
        <f t="shared" si="94"/>
        <v>10.256410256410241</v>
      </c>
      <c r="AI291" s="706">
        <f t="shared" si="95"/>
        <v>11.428571428571432</v>
      </c>
      <c r="AJ291" s="706">
        <f t="shared" si="96"/>
        <v>12.903225806451601</v>
      </c>
      <c r="AK291" s="706">
        <f t="shared" si="97"/>
        <v>14.814814814814813</v>
      </c>
      <c r="AL291" s="706">
        <f t="shared" si="98"/>
        <v>28.57142857142858</v>
      </c>
      <c r="AM291" s="706">
        <f t="shared" si="99"/>
        <v>39.999999999999993</v>
      </c>
      <c r="AN291" s="706" t="str">
        <f t="shared" si="100"/>
        <v>n/a</v>
      </c>
      <c r="AO291" s="706" t="str">
        <f t="shared" si="101"/>
        <v>n/a</v>
      </c>
      <c r="AP291" s="706" t="str">
        <f t="shared" si="102"/>
        <v>n/a</v>
      </c>
      <c r="AQ291" s="707">
        <f t="shared" si="103"/>
        <v>18.739045292499256</v>
      </c>
      <c r="AR291" s="708">
        <f t="shared" si="104"/>
        <v>13.845094607103569</v>
      </c>
    </row>
    <row r="292" spans="1:44" s="637" customFormat="1" ht="11.25" customHeight="1" x14ac:dyDescent="0.2">
      <c r="A292" s="506" t="s">
        <v>1193</v>
      </c>
      <c r="B292" s="502" t="s">
        <v>1194</v>
      </c>
      <c r="C292" s="509">
        <v>0.80233199999999993</v>
      </c>
      <c r="D292" s="510">
        <v>0.69220799999999993</v>
      </c>
      <c r="E292" s="510">
        <v>0.62928000000000006</v>
      </c>
      <c r="F292" s="510">
        <v>0.52392279599999991</v>
      </c>
      <c r="G292" s="510">
        <v>0.42694288199999997</v>
      </c>
      <c r="H292" s="511"/>
      <c r="I292" s="510">
        <v>0.37518460199999998</v>
      </c>
      <c r="J292" s="513">
        <v>0.31048675199999998</v>
      </c>
      <c r="K292" s="511"/>
      <c r="L292" s="514">
        <v>0.44556956999999997</v>
      </c>
      <c r="M292" s="515">
        <v>0.38813990399999998</v>
      </c>
      <c r="N292" s="515">
        <v>0.67922123400000001</v>
      </c>
      <c r="O292" s="516">
        <v>0.77624834399999998</v>
      </c>
      <c r="P292" s="516">
        <v>0.75685078799999994</v>
      </c>
      <c r="Q292" s="516">
        <v>0.16171709399999998</v>
      </c>
      <c r="R292" s="515">
        <v>0</v>
      </c>
      <c r="S292" s="515">
        <v>0</v>
      </c>
      <c r="T292" s="515">
        <v>0</v>
      </c>
      <c r="U292" s="515">
        <v>0</v>
      </c>
      <c r="V292" s="515">
        <v>0</v>
      </c>
      <c r="W292" s="515">
        <v>0</v>
      </c>
      <c r="X292" s="525">
        <f t="shared" si="84"/>
        <v>6.9681039659999993</v>
      </c>
      <c r="Y292" s="706">
        <f t="shared" si="85"/>
        <v>15.909090909090917</v>
      </c>
      <c r="Z292" s="706">
        <f t="shared" si="86"/>
        <v>9.9999999999999858</v>
      </c>
      <c r="AA292" s="706">
        <f t="shared" si="87"/>
        <v>20.109299462510922</v>
      </c>
      <c r="AB292" s="706">
        <f t="shared" si="88"/>
        <v>22.714962138659089</v>
      </c>
      <c r="AC292" s="706">
        <f t="shared" si="89"/>
        <v>13.795416902530565</v>
      </c>
      <c r="AD292" s="706">
        <f t="shared" si="90"/>
        <v>20.837555735711398</v>
      </c>
      <c r="AE292" s="706">
        <f t="shared" si="91"/>
        <v>-30.316885868126054</v>
      </c>
      <c r="AF292" s="706">
        <f t="shared" si="92"/>
        <v>14.796125162127115</v>
      </c>
      <c r="AG292" s="706">
        <f t="shared" si="93"/>
        <v>-42.855157558280929</v>
      </c>
      <c r="AH292" s="706">
        <f t="shared" si="94"/>
        <v>-12.499493332252442</v>
      </c>
      <c r="AI292" s="706">
        <f t="shared" si="95"/>
        <v>2.5629300130952659</v>
      </c>
      <c r="AJ292" s="706">
        <f t="shared" si="96"/>
        <v>368.00914441363881</v>
      </c>
      <c r="AK292" s="706" t="str">
        <f t="shared" si="97"/>
        <v>n/a</v>
      </c>
      <c r="AL292" s="706" t="str">
        <f t="shared" si="98"/>
        <v>n/a</v>
      </c>
      <c r="AM292" s="706" t="str">
        <f t="shared" si="99"/>
        <v>n/a</v>
      </c>
      <c r="AN292" s="706" t="str">
        <f t="shared" si="100"/>
        <v>n/a</v>
      </c>
      <c r="AO292" s="706" t="str">
        <f t="shared" si="101"/>
        <v>n/a</v>
      </c>
      <c r="AP292" s="706" t="str">
        <f t="shared" si="102"/>
        <v>n/a</v>
      </c>
      <c r="AQ292" s="707">
        <f t="shared" si="103"/>
        <v>33.588582331558719</v>
      </c>
      <c r="AR292" s="708">
        <f t="shared" si="104"/>
        <v>107.41922768344553</v>
      </c>
    </row>
    <row r="293" spans="1:44" ht="11.25" customHeight="1" x14ac:dyDescent="0.2">
      <c r="A293" s="653" t="s">
        <v>2279</v>
      </c>
      <c r="B293" s="24" t="s">
        <v>2280</v>
      </c>
      <c r="C293" s="670">
        <v>0.6</v>
      </c>
      <c r="D293" s="41">
        <v>0.53</v>
      </c>
      <c r="E293" s="41">
        <v>0.52</v>
      </c>
      <c r="F293" s="41">
        <v>0.51</v>
      </c>
      <c r="G293" s="41">
        <v>0.47</v>
      </c>
      <c r="H293" s="518"/>
      <c r="I293" s="41">
        <v>0.36</v>
      </c>
      <c r="J293" s="24">
        <v>0.28000000000000003</v>
      </c>
      <c r="K293" s="518"/>
      <c r="L293" s="504">
        <v>0.04</v>
      </c>
      <c r="M293" s="566">
        <v>0.04</v>
      </c>
      <c r="N293" s="566">
        <v>0.75</v>
      </c>
      <c r="O293" s="566">
        <v>1.7</v>
      </c>
      <c r="P293" s="566">
        <v>1.58</v>
      </c>
      <c r="Q293" s="566">
        <v>1.46</v>
      </c>
      <c r="R293" s="566">
        <v>1.31</v>
      </c>
      <c r="S293" s="566">
        <v>1.1299999999999999</v>
      </c>
      <c r="T293" s="566">
        <v>0.98</v>
      </c>
      <c r="U293" s="566">
        <v>0.83</v>
      </c>
      <c r="V293" s="566">
        <v>0.87</v>
      </c>
      <c r="W293" s="566">
        <v>0.32</v>
      </c>
      <c r="X293" s="525">
        <f t="shared" si="84"/>
        <v>14.280000000000001</v>
      </c>
      <c r="Y293" s="706">
        <f t="shared" si="85"/>
        <v>13.207547169811317</v>
      </c>
      <c r="Z293" s="706">
        <f t="shared" si="86"/>
        <v>1.9230769230769162</v>
      </c>
      <c r="AA293" s="706">
        <f t="shared" si="87"/>
        <v>1.9607843137254832</v>
      </c>
      <c r="AB293" s="706">
        <f t="shared" si="88"/>
        <v>8.5106382978723527</v>
      </c>
      <c r="AC293" s="706">
        <f t="shared" si="89"/>
        <v>30.555555555555557</v>
      </c>
      <c r="AD293" s="706">
        <f t="shared" si="90"/>
        <v>28.571428571428559</v>
      </c>
      <c r="AE293" s="706">
        <f t="shared" si="91"/>
        <v>600.00000000000011</v>
      </c>
      <c r="AF293" s="706">
        <f t="shared" si="92"/>
        <v>0</v>
      </c>
      <c r="AG293" s="706">
        <f t="shared" si="93"/>
        <v>-94.666666666666671</v>
      </c>
      <c r="AH293" s="706">
        <f t="shared" si="94"/>
        <v>-55.882352941176471</v>
      </c>
      <c r="AI293" s="706">
        <f t="shared" si="95"/>
        <v>7.5949367088607556</v>
      </c>
      <c r="AJ293" s="706">
        <f t="shared" si="96"/>
        <v>8.2191780821917924</v>
      </c>
      <c r="AK293" s="706">
        <f t="shared" si="97"/>
        <v>11.450381679389299</v>
      </c>
      <c r="AL293" s="706">
        <f t="shared" si="98"/>
        <v>15.929203539823034</v>
      </c>
      <c r="AM293" s="706">
        <f t="shared" si="99"/>
        <v>15.306122448979576</v>
      </c>
      <c r="AN293" s="706">
        <f t="shared" si="100"/>
        <v>18.07228915662651</v>
      </c>
      <c r="AO293" s="706">
        <f t="shared" si="101"/>
        <v>-4.5977011494252924</v>
      </c>
      <c r="AP293" s="706">
        <f t="shared" si="102"/>
        <v>171.875</v>
      </c>
      <c r="AQ293" s="707">
        <f t="shared" si="103"/>
        <v>43.223856760559592</v>
      </c>
      <c r="AR293" s="708">
        <f t="shared" si="104"/>
        <v>147.74634319360123</v>
      </c>
    </row>
    <row r="294" spans="1:44" ht="11.25" customHeight="1" x14ac:dyDescent="0.2">
      <c r="A294" s="653" t="s">
        <v>2282</v>
      </c>
      <c r="B294" s="24" t="s">
        <v>2283</v>
      </c>
      <c r="C294" s="670">
        <v>0.85</v>
      </c>
      <c r="D294" s="41">
        <v>0.81</v>
      </c>
      <c r="E294" s="41">
        <v>0.8</v>
      </c>
      <c r="F294" s="41">
        <v>0.77</v>
      </c>
      <c r="G294" s="41">
        <v>0.74</v>
      </c>
      <c r="H294" s="518"/>
      <c r="I294" s="41">
        <v>0.56999999999999995</v>
      </c>
      <c r="J294" s="24">
        <v>0.47</v>
      </c>
      <c r="K294" s="518"/>
      <c r="L294" s="504">
        <v>0.4</v>
      </c>
      <c r="M294" s="566">
        <v>0.4</v>
      </c>
      <c r="N294" s="566">
        <v>0.54</v>
      </c>
      <c r="O294" s="566">
        <v>0.46</v>
      </c>
      <c r="P294" s="566">
        <v>0.34</v>
      </c>
      <c r="Q294" s="566">
        <v>0.4</v>
      </c>
      <c r="R294" s="566">
        <v>0.64</v>
      </c>
      <c r="S294" s="566">
        <v>0.64</v>
      </c>
      <c r="T294" s="566">
        <v>0.57999999999999996</v>
      </c>
      <c r="U294" s="566">
        <v>0.48</v>
      </c>
      <c r="V294" s="566">
        <v>0.42</v>
      </c>
      <c r="W294" s="566">
        <v>0.16</v>
      </c>
      <c r="X294" s="525">
        <f t="shared" si="84"/>
        <v>10.470000000000002</v>
      </c>
      <c r="Y294" s="706">
        <f t="shared" si="85"/>
        <v>4.9382716049382713</v>
      </c>
      <c r="Z294" s="706">
        <f t="shared" si="86"/>
        <v>1.2499999999999956</v>
      </c>
      <c r="AA294" s="706">
        <f t="shared" si="87"/>
        <v>3.8961038961039085</v>
      </c>
      <c r="AB294" s="706">
        <f t="shared" si="88"/>
        <v>4.0540540540540571</v>
      </c>
      <c r="AC294" s="706">
        <f t="shared" si="89"/>
        <v>29.824561403508774</v>
      </c>
      <c r="AD294" s="706">
        <f t="shared" si="90"/>
        <v>21.276595744680836</v>
      </c>
      <c r="AE294" s="706">
        <f t="shared" si="91"/>
        <v>17.499999999999982</v>
      </c>
      <c r="AF294" s="706">
        <f t="shared" si="92"/>
        <v>0</v>
      </c>
      <c r="AG294" s="706">
        <f t="shared" si="93"/>
        <v>-25.925925925925931</v>
      </c>
      <c r="AH294" s="706">
        <f t="shared" si="94"/>
        <v>17.391304347826097</v>
      </c>
      <c r="AI294" s="706">
        <f t="shared" si="95"/>
        <v>35.294117647058812</v>
      </c>
      <c r="AJ294" s="706">
        <f t="shared" si="96"/>
        <v>-15.000000000000002</v>
      </c>
      <c r="AK294" s="706">
        <f t="shared" si="97"/>
        <v>-37.5</v>
      </c>
      <c r="AL294" s="706">
        <f t="shared" si="98"/>
        <v>0</v>
      </c>
      <c r="AM294" s="706">
        <f t="shared" si="99"/>
        <v>10.344827586206918</v>
      </c>
      <c r="AN294" s="706">
        <f t="shared" si="100"/>
        <v>20.833333333333325</v>
      </c>
      <c r="AO294" s="706">
        <f t="shared" si="101"/>
        <v>14.285714285714279</v>
      </c>
      <c r="AP294" s="706">
        <f t="shared" si="102"/>
        <v>162.5</v>
      </c>
      <c r="AQ294" s="707">
        <f t="shared" si="103"/>
        <v>14.720164332083296</v>
      </c>
      <c r="AR294" s="708">
        <f t="shared" si="104"/>
        <v>41.165822791039872</v>
      </c>
    </row>
    <row r="295" spans="1:44" ht="11.25" customHeight="1" x14ac:dyDescent="0.2">
      <c r="A295" s="504" t="s">
        <v>1195</v>
      </c>
      <c r="B295" s="504" t="s">
        <v>1196</v>
      </c>
      <c r="C295" s="525">
        <v>1.44</v>
      </c>
      <c r="D295" s="522">
        <v>1.2</v>
      </c>
      <c r="E295" s="522">
        <v>1</v>
      </c>
      <c r="F295" s="522">
        <v>0.84</v>
      </c>
      <c r="G295" s="522">
        <v>0.48</v>
      </c>
      <c r="H295" s="523"/>
      <c r="I295" s="522">
        <v>0.3</v>
      </c>
      <c r="J295" s="693">
        <v>0.24</v>
      </c>
      <c r="K295" s="523"/>
      <c r="L295" s="530">
        <v>0.12</v>
      </c>
      <c r="M295" s="524">
        <v>0</v>
      </c>
      <c r="N295" s="524">
        <v>0</v>
      </c>
      <c r="O295" s="524">
        <v>0</v>
      </c>
      <c r="P295" s="524">
        <v>0</v>
      </c>
      <c r="Q295" s="524">
        <v>0</v>
      </c>
      <c r="R295" s="524">
        <v>0</v>
      </c>
      <c r="S295" s="524">
        <v>0</v>
      </c>
      <c r="T295" s="524">
        <v>0</v>
      </c>
      <c r="U295" s="524">
        <v>0</v>
      </c>
      <c r="V295" s="524">
        <v>0</v>
      </c>
      <c r="W295" s="524">
        <v>0</v>
      </c>
      <c r="X295" s="525">
        <f t="shared" si="84"/>
        <v>5.6199999999999992</v>
      </c>
      <c r="Y295" s="706">
        <f t="shared" si="85"/>
        <v>19.999999999999996</v>
      </c>
      <c r="Z295" s="706">
        <f t="shared" si="86"/>
        <v>19.999999999999996</v>
      </c>
      <c r="AA295" s="706">
        <f t="shared" si="87"/>
        <v>19.047619047619047</v>
      </c>
      <c r="AB295" s="706">
        <f t="shared" si="88"/>
        <v>75</v>
      </c>
      <c r="AC295" s="706">
        <f t="shared" si="89"/>
        <v>60.000000000000007</v>
      </c>
      <c r="AD295" s="706">
        <f t="shared" si="90"/>
        <v>25</v>
      </c>
      <c r="AE295" s="706">
        <f t="shared" si="91"/>
        <v>100</v>
      </c>
      <c r="AF295" s="706" t="str">
        <f t="shared" si="92"/>
        <v>n/a</v>
      </c>
      <c r="AG295" s="706" t="str">
        <f t="shared" si="93"/>
        <v>n/a</v>
      </c>
      <c r="AH295" s="706" t="str">
        <f t="shared" si="94"/>
        <v>n/a</v>
      </c>
      <c r="AI295" s="706" t="str">
        <f t="shared" si="95"/>
        <v>n/a</v>
      </c>
      <c r="AJ295" s="706" t="str">
        <f t="shared" si="96"/>
        <v>n/a</v>
      </c>
      <c r="AK295" s="706" t="str">
        <f t="shared" si="97"/>
        <v>n/a</v>
      </c>
      <c r="AL295" s="706" t="str">
        <f t="shared" si="98"/>
        <v>n/a</v>
      </c>
      <c r="AM295" s="706" t="str">
        <f t="shared" si="99"/>
        <v>n/a</v>
      </c>
      <c r="AN295" s="706" t="str">
        <f t="shared" si="100"/>
        <v>n/a</v>
      </c>
      <c r="AO295" s="706" t="str">
        <f t="shared" si="101"/>
        <v>n/a</v>
      </c>
      <c r="AP295" s="706" t="str">
        <f t="shared" si="102"/>
        <v>n/a</v>
      </c>
      <c r="AQ295" s="707">
        <f t="shared" si="103"/>
        <v>45.578231292517003</v>
      </c>
      <c r="AR295" s="708">
        <f t="shared" si="104"/>
        <v>32.840994750220304</v>
      </c>
    </row>
    <row r="296" spans="1:44" ht="11.25" customHeight="1" x14ac:dyDescent="0.2">
      <c r="A296" s="547" t="s">
        <v>3860</v>
      </c>
      <c r="B296" s="535" t="s">
        <v>3861</v>
      </c>
      <c r="C296" s="1154">
        <v>0.94</v>
      </c>
      <c r="D296" s="696">
        <v>0.89659999999999995</v>
      </c>
      <c r="E296" s="696">
        <v>0.85680000000000001</v>
      </c>
      <c r="F296" s="696">
        <v>0.81699999999999995</v>
      </c>
      <c r="G296" s="729">
        <v>0.7772</v>
      </c>
      <c r="H296" s="551"/>
      <c r="I296" s="729">
        <v>0.7772</v>
      </c>
      <c r="J296" s="730">
        <v>0.7772</v>
      </c>
      <c r="K296" s="551"/>
      <c r="L296" s="730">
        <v>0.7772</v>
      </c>
      <c r="M296" s="956">
        <v>0.7772</v>
      </c>
      <c r="N296" s="956">
        <v>0.74719999999999998</v>
      </c>
      <c r="O296" s="956">
        <v>0.66749999999999998</v>
      </c>
      <c r="P296" s="956">
        <v>0.61780000000000002</v>
      </c>
      <c r="Q296" s="956">
        <v>0.5081</v>
      </c>
      <c r="R296" s="956">
        <v>0.42670000000000002</v>
      </c>
      <c r="S296" s="956">
        <v>0.36830000000000002</v>
      </c>
      <c r="T296" s="956">
        <v>0.31219999999999998</v>
      </c>
      <c r="U296" s="994">
        <v>0.19919999999999999</v>
      </c>
      <c r="V296" s="956">
        <v>0.21920000000000001</v>
      </c>
      <c r="W296" s="956">
        <v>0.1661</v>
      </c>
      <c r="X296" s="525">
        <f t="shared" si="84"/>
        <v>11.6287</v>
      </c>
      <c r="Y296" s="706">
        <f t="shared" si="85"/>
        <v>4.840508587999115</v>
      </c>
      <c r="Z296" s="706">
        <f t="shared" si="86"/>
        <v>4.6451914098972757</v>
      </c>
      <c r="AA296" s="706">
        <f t="shared" si="87"/>
        <v>4.8714810281517806</v>
      </c>
      <c r="AB296" s="706">
        <f t="shared" si="88"/>
        <v>5.1209469891919657</v>
      </c>
      <c r="AC296" s="706">
        <f t="shared" si="89"/>
        <v>0</v>
      </c>
      <c r="AD296" s="706">
        <f t="shared" si="90"/>
        <v>0</v>
      </c>
      <c r="AE296" s="706">
        <f t="shared" si="91"/>
        <v>0</v>
      </c>
      <c r="AF296" s="706">
        <f t="shared" si="92"/>
        <v>0</v>
      </c>
      <c r="AG296" s="706">
        <f t="shared" si="93"/>
        <v>4.0149892933618814</v>
      </c>
      <c r="AH296" s="706">
        <f t="shared" si="94"/>
        <v>11.940074906367037</v>
      </c>
      <c r="AI296" s="706">
        <f t="shared" si="95"/>
        <v>8.044674651990924</v>
      </c>
      <c r="AJ296" s="706">
        <f t="shared" si="96"/>
        <v>21.590238142098016</v>
      </c>
      <c r="AK296" s="706">
        <f t="shared" si="97"/>
        <v>19.076634637918911</v>
      </c>
      <c r="AL296" s="706">
        <f t="shared" si="98"/>
        <v>15.856638609828956</v>
      </c>
      <c r="AM296" s="706">
        <f t="shared" si="99"/>
        <v>17.969250480461252</v>
      </c>
      <c r="AN296" s="706">
        <f t="shared" si="100"/>
        <v>56.726907630522085</v>
      </c>
      <c r="AO296" s="706">
        <f t="shared" si="101"/>
        <v>-9.1240875912408814</v>
      </c>
      <c r="AP296" s="706">
        <f t="shared" si="102"/>
        <v>31.968693558097527</v>
      </c>
      <c r="AQ296" s="707">
        <f t="shared" si="103"/>
        <v>10.974563463035881</v>
      </c>
      <c r="AR296" s="708">
        <f t="shared" si="104"/>
        <v>15.103562117738283</v>
      </c>
    </row>
    <row r="297" spans="1:44" ht="11.25" customHeight="1" x14ac:dyDescent="0.2">
      <c r="A297" s="519" t="s">
        <v>3862</v>
      </c>
      <c r="B297" s="504" t="s">
        <v>3863</v>
      </c>
      <c r="C297" s="525">
        <v>0.72</v>
      </c>
      <c r="D297" s="522">
        <v>0.68</v>
      </c>
      <c r="E297" s="522">
        <v>0.62</v>
      </c>
      <c r="F297" s="522">
        <v>0.56999999999999995</v>
      </c>
      <c r="G297" s="571">
        <v>0.48</v>
      </c>
      <c r="H297" s="523"/>
      <c r="I297" s="571">
        <v>0.48</v>
      </c>
      <c r="J297" s="693">
        <v>0.48</v>
      </c>
      <c r="K297" s="523"/>
      <c r="L297" s="529">
        <v>0.48</v>
      </c>
      <c r="M297" s="572">
        <v>1.2</v>
      </c>
      <c r="N297" s="531">
        <v>2.4</v>
      </c>
      <c r="O297" s="531">
        <v>2.16</v>
      </c>
      <c r="P297" s="531">
        <v>1.92</v>
      </c>
      <c r="Q297" s="531">
        <v>1.68</v>
      </c>
      <c r="R297" s="531">
        <v>1.53</v>
      </c>
      <c r="S297" s="531">
        <v>1.36</v>
      </c>
      <c r="T297" s="531">
        <v>1.2</v>
      </c>
      <c r="U297" s="531">
        <v>1.04</v>
      </c>
      <c r="V297" s="531">
        <v>0.96</v>
      </c>
      <c r="W297" s="531">
        <v>0.82</v>
      </c>
      <c r="X297" s="525">
        <f t="shared" si="84"/>
        <v>20.779999999999998</v>
      </c>
      <c r="Y297" s="706">
        <f t="shared" si="85"/>
        <v>5.8823529411764497</v>
      </c>
      <c r="Z297" s="706">
        <f t="shared" si="86"/>
        <v>9.6774193548387224</v>
      </c>
      <c r="AA297" s="706">
        <f t="shared" si="87"/>
        <v>8.7719298245614077</v>
      </c>
      <c r="AB297" s="706">
        <f t="shared" si="88"/>
        <v>18.75</v>
      </c>
      <c r="AC297" s="706">
        <f t="shared" si="89"/>
        <v>0</v>
      </c>
      <c r="AD297" s="706">
        <f t="shared" si="90"/>
        <v>0</v>
      </c>
      <c r="AE297" s="706">
        <f t="shared" si="91"/>
        <v>0</v>
      </c>
      <c r="AF297" s="706">
        <f t="shared" si="92"/>
        <v>-60</v>
      </c>
      <c r="AG297" s="706">
        <f t="shared" si="93"/>
        <v>-50</v>
      </c>
      <c r="AH297" s="706">
        <f t="shared" si="94"/>
        <v>11.111111111111093</v>
      </c>
      <c r="AI297" s="706">
        <f t="shared" si="95"/>
        <v>12.500000000000021</v>
      </c>
      <c r="AJ297" s="706">
        <f t="shared" si="96"/>
        <v>14.285714285714279</v>
      </c>
      <c r="AK297" s="706">
        <f t="shared" si="97"/>
        <v>9.8039215686274375</v>
      </c>
      <c r="AL297" s="706">
        <f t="shared" si="98"/>
        <v>12.5</v>
      </c>
      <c r="AM297" s="706">
        <f t="shared" si="99"/>
        <v>13.333333333333353</v>
      </c>
      <c r="AN297" s="706">
        <f t="shared" si="100"/>
        <v>15.384615384615374</v>
      </c>
      <c r="AO297" s="706">
        <f t="shared" si="101"/>
        <v>8.3333333333333481</v>
      </c>
      <c r="AP297" s="706">
        <f t="shared" si="102"/>
        <v>17.073170731707311</v>
      </c>
      <c r="AQ297" s="707">
        <f t="shared" si="103"/>
        <v>2.633716770501044</v>
      </c>
      <c r="AR297" s="708">
        <f t="shared" si="104"/>
        <v>21.751895785317309</v>
      </c>
    </row>
    <row r="298" spans="1:44" ht="11.25" customHeight="1" x14ac:dyDescent="0.2">
      <c r="A298" s="527" t="s">
        <v>1199</v>
      </c>
      <c r="B298" s="504" t="s">
        <v>1200</v>
      </c>
      <c r="C298" s="525">
        <v>0.52</v>
      </c>
      <c r="D298" s="522">
        <v>0.48</v>
      </c>
      <c r="E298" s="522">
        <v>0.44</v>
      </c>
      <c r="F298" s="522">
        <v>0.42</v>
      </c>
      <c r="G298" s="522">
        <v>0.28000000000000003</v>
      </c>
      <c r="H298" s="523"/>
      <c r="I298" s="528">
        <v>0.14000000000000001</v>
      </c>
      <c r="J298" s="693">
        <v>0.14000000000000001</v>
      </c>
      <c r="K298" s="523"/>
      <c r="L298" s="529">
        <v>0.14000000000000001</v>
      </c>
      <c r="M298" s="531">
        <v>0.14000000000000001</v>
      </c>
      <c r="N298" s="531">
        <v>0.13750000000000001</v>
      </c>
      <c r="O298" s="531">
        <v>0.1275</v>
      </c>
      <c r="P298" s="531">
        <v>0.12</v>
      </c>
      <c r="Q298" s="524">
        <v>0</v>
      </c>
      <c r="R298" s="524">
        <v>0</v>
      </c>
      <c r="S298" s="524">
        <v>0</v>
      </c>
      <c r="T298" s="524">
        <v>0</v>
      </c>
      <c r="U298" s="524">
        <v>0</v>
      </c>
      <c r="V298" s="524">
        <v>0</v>
      </c>
      <c r="W298" s="524">
        <v>0</v>
      </c>
      <c r="X298" s="525">
        <f t="shared" si="84"/>
        <v>3.0850000000000004</v>
      </c>
      <c r="Y298" s="706">
        <f t="shared" si="85"/>
        <v>8.3333333333333481</v>
      </c>
      <c r="Z298" s="706">
        <f t="shared" si="86"/>
        <v>9.0909090909090828</v>
      </c>
      <c r="AA298" s="706">
        <f t="shared" si="87"/>
        <v>4.7619047619047672</v>
      </c>
      <c r="AB298" s="706">
        <f t="shared" si="88"/>
        <v>49.999999999999979</v>
      </c>
      <c r="AC298" s="706">
        <f t="shared" si="89"/>
        <v>100</v>
      </c>
      <c r="AD298" s="706">
        <f t="shared" si="90"/>
        <v>0</v>
      </c>
      <c r="AE298" s="706">
        <f t="shared" si="91"/>
        <v>0</v>
      </c>
      <c r="AF298" s="706">
        <f t="shared" si="92"/>
        <v>0</v>
      </c>
      <c r="AG298" s="706">
        <f t="shared" si="93"/>
        <v>1.8181818181818299</v>
      </c>
      <c r="AH298" s="706">
        <f t="shared" si="94"/>
        <v>7.8431372549019773</v>
      </c>
      <c r="AI298" s="706">
        <f t="shared" si="95"/>
        <v>6.25</v>
      </c>
      <c r="AJ298" s="706" t="str">
        <f t="shared" si="96"/>
        <v>n/a</v>
      </c>
      <c r="AK298" s="706" t="str">
        <f t="shared" si="97"/>
        <v>n/a</v>
      </c>
      <c r="AL298" s="706" t="str">
        <f t="shared" si="98"/>
        <v>n/a</v>
      </c>
      <c r="AM298" s="706" t="str">
        <f t="shared" si="99"/>
        <v>n/a</v>
      </c>
      <c r="AN298" s="706" t="str">
        <f t="shared" si="100"/>
        <v>n/a</v>
      </c>
      <c r="AO298" s="706" t="str">
        <f t="shared" si="101"/>
        <v>n/a</v>
      </c>
      <c r="AP298" s="706" t="str">
        <f t="shared" si="102"/>
        <v>n/a</v>
      </c>
      <c r="AQ298" s="707">
        <f t="shared" si="103"/>
        <v>17.099769659930089</v>
      </c>
      <c r="AR298" s="708">
        <f t="shared" si="104"/>
        <v>30.922846812638294</v>
      </c>
    </row>
    <row r="299" spans="1:44" ht="11.25" customHeight="1" x14ac:dyDescent="0.2">
      <c r="A299" s="501" t="s">
        <v>1201</v>
      </c>
      <c r="B299" s="502" t="s">
        <v>1202</v>
      </c>
      <c r="C299" s="509">
        <v>0.67999999999999994</v>
      </c>
      <c r="D299" s="522">
        <v>0.6</v>
      </c>
      <c r="E299" s="522">
        <v>0.54</v>
      </c>
      <c r="F299" s="522">
        <v>0.5</v>
      </c>
      <c r="G299" s="522">
        <v>0.48</v>
      </c>
      <c r="H299" s="523"/>
      <c r="I299" s="522">
        <v>0.43</v>
      </c>
      <c r="J299" s="693">
        <v>0.4</v>
      </c>
      <c r="K299" s="523"/>
      <c r="L299" s="529">
        <v>0.4</v>
      </c>
      <c r="M299" s="524">
        <v>0.3</v>
      </c>
      <c r="N299" s="531">
        <v>1.1200000000000001</v>
      </c>
      <c r="O299" s="531">
        <v>1.08</v>
      </c>
      <c r="P299" s="531">
        <v>1.04</v>
      </c>
      <c r="Q299" s="531">
        <v>1.02</v>
      </c>
      <c r="R299" s="524">
        <v>1</v>
      </c>
      <c r="S299" s="524">
        <v>1</v>
      </c>
      <c r="T299" s="531">
        <v>1</v>
      </c>
      <c r="U299" s="531">
        <v>0.92</v>
      </c>
      <c r="V299" s="524">
        <v>0.91</v>
      </c>
      <c r="W299" s="531">
        <v>0.93</v>
      </c>
      <c r="X299" s="525">
        <f t="shared" si="84"/>
        <v>14.35</v>
      </c>
      <c r="Y299" s="706">
        <f t="shared" si="85"/>
        <v>13.33333333333333</v>
      </c>
      <c r="Z299" s="706">
        <f t="shared" si="86"/>
        <v>11.111111111111093</v>
      </c>
      <c r="AA299" s="706">
        <f t="shared" si="87"/>
        <v>8.0000000000000071</v>
      </c>
      <c r="AB299" s="706">
        <f t="shared" si="88"/>
        <v>4.1666666666666741</v>
      </c>
      <c r="AC299" s="706">
        <f t="shared" si="89"/>
        <v>11.627906976744185</v>
      </c>
      <c r="AD299" s="706">
        <f t="shared" si="90"/>
        <v>7.4999999999999956</v>
      </c>
      <c r="AE299" s="706">
        <f t="shared" si="91"/>
        <v>0</v>
      </c>
      <c r="AF299" s="706">
        <f t="shared" si="92"/>
        <v>33.33333333333335</v>
      </c>
      <c r="AG299" s="706">
        <f t="shared" si="93"/>
        <v>-73.214285714285722</v>
      </c>
      <c r="AH299" s="706">
        <f t="shared" si="94"/>
        <v>3.7037037037036979</v>
      </c>
      <c r="AI299" s="706">
        <f t="shared" si="95"/>
        <v>3.8461538461538547</v>
      </c>
      <c r="AJ299" s="706">
        <f t="shared" si="96"/>
        <v>1.9607843137254832</v>
      </c>
      <c r="AK299" s="706">
        <f t="shared" si="97"/>
        <v>2.0000000000000018</v>
      </c>
      <c r="AL299" s="706">
        <f t="shared" si="98"/>
        <v>0</v>
      </c>
      <c r="AM299" s="706">
        <f t="shared" si="99"/>
        <v>0</v>
      </c>
      <c r="AN299" s="706">
        <f t="shared" si="100"/>
        <v>8.6956521739130377</v>
      </c>
      <c r="AO299" s="706">
        <f t="shared" si="101"/>
        <v>1.098901098901095</v>
      </c>
      <c r="AP299" s="706">
        <f t="shared" si="102"/>
        <v>-2.1505376344086002</v>
      </c>
      <c r="AQ299" s="707">
        <f t="shared" si="103"/>
        <v>1.94515128938286</v>
      </c>
      <c r="AR299" s="708">
        <f t="shared" si="104"/>
        <v>20.429496204481445</v>
      </c>
    </row>
    <row r="300" spans="1:44" ht="11.25" customHeight="1" x14ac:dyDescent="0.2">
      <c r="A300" s="527" t="s">
        <v>1203</v>
      </c>
      <c r="B300" s="504" t="s">
        <v>1204</v>
      </c>
      <c r="C300" s="525">
        <v>0.36</v>
      </c>
      <c r="D300" s="541">
        <v>0.32</v>
      </c>
      <c r="E300" s="541">
        <v>0.28000000000000003</v>
      </c>
      <c r="F300" s="540">
        <v>0.24</v>
      </c>
      <c r="G300" s="541">
        <v>0.22</v>
      </c>
      <c r="H300" s="542"/>
      <c r="I300" s="540">
        <v>0.16</v>
      </c>
      <c r="J300" s="543">
        <v>0.16</v>
      </c>
      <c r="K300" s="542"/>
      <c r="L300" s="543">
        <v>0.16</v>
      </c>
      <c r="M300" s="1035">
        <v>0.24</v>
      </c>
      <c r="N300" s="555">
        <v>0.32</v>
      </c>
      <c r="O300" s="555">
        <v>0.27</v>
      </c>
      <c r="P300" s="544">
        <v>0.23</v>
      </c>
      <c r="Q300" s="545">
        <v>0.2</v>
      </c>
      <c r="R300" s="544">
        <v>0.2</v>
      </c>
      <c r="S300" s="544">
        <v>0.19</v>
      </c>
      <c r="T300" s="544">
        <v>0.12</v>
      </c>
      <c r="U300" s="545">
        <v>0</v>
      </c>
      <c r="V300" s="545">
        <v>0</v>
      </c>
      <c r="W300" s="545">
        <v>0</v>
      </c>
      <c r="X300" s="525">
        <f t="shared" si="84"/>
        <v>3.67</v>
      </c>
      <c r="Y300" s="706">
        <f t="shared" si="85"/>
        <v>12.5</v>
      </c>
      <c r="Z300" s="706">
        <f t="shared" si="86"/>
        <v>14.285714285714279</v>
      </c>
      <c r="AA300" s="706">
        <f t="shared" si="87"/>
        <v>16.666666666666675</v>
      </c>
      <c r="AB300" s="706">
        <f t="shared" si="88"/>
        <v>9.0909090909090828</v>
      </c>
      <c r="AC300" s="706">
        <f t="shared" si="89"/>
        <v>37.5</v>
      </c>
      <c r="AD300" s="706">
        <f t="shared" si="90"/>
        <v>0</v>
      </c>
      <c r="AE300" s="706">
        <f t="shared" si="91"/>
        <v>0</v>
      </c>
      <c r="AF300" s="706">
        <f t="shared" si="92"/>
        <v>-33.333333333333329</v>
      </c>
      <c r="AG300" s="706">
        <f t="shared" si="93"/>
        <v>-25</v>
      </c>
      <c r="AH300" s="706">
        <f t="shared" si="94"/>
        <v>18.518518518518512</v>
      </c>
      <c r="AI300" s="706">
        <f t="shared" si="95"/>
        <v>17.391304347826097</v>
      </c>
      <c r="AJ300" s="706">
        <f t="shared" si="96"/>
        <v>14.999999999999991</v>
      </c>
      <c r="AK300" s="706">
        <f t="shared" si="97"/>
        <v>0</v>
      </c>
      <c r="AL300" s="706">
        <f t="shared" si="98"/>
        <v>5.2631578947368363</v>
      </c>
      <c r="AM300" s="706">
        <f t="shared" si="99"/>
        <v>58.33333333333335</v>
      </c>
      <c r="AN300" s="706" t="str">
        <f t="shared" si="100"/>
        <v>n/a</v>
      </c>
      <c r="AO300" s="706" t="str">
        <f t="shared" si="101"/>
        <v>n/a</v>
      </c>
      <c r="AP300" s="706" t="str">
        <f t="shared" si="102"/>
        <v>n/a</v>
      </c>
      <c r="AQ300" s="707">
        <f t="shared" si="103"/>
        <v>9.7477513869580985</v>
      </c>
      <c r="AR300" s="708">
        <f t="shared" si="104"/>
        <v>21.939375718677443</v>
      </c>
    </row>
    <row r="301" spans="1:44" ht="11.25" customHeight="1" x14ac:dyDescent="0.2">
      <c r="A301" s="527" t="s">
        <v>1205</v>
      </c>
      <c r="B301" s="504" t="s">
        <v>1206</v>
      </c>
      <c r="C301" s="525">
        <v>1</v>
      </c>
      <c r="D301" s="522">
        <v>0.88</v>
      </c>
      <c r="E301" s="522">
        <v>0.77500000000000002</v>
      </c>
      <c r="F301" s="522">
        <v>0.625</v>
      </c>
      <c r="G301" s="522">
        <v>0.4</v>
      </c>
      <c r="H301" s="523"/>
      <c r="I301" s="522">
        <v>0.2</v>
      </c>
      <c r="J301" s="520">
        <v>0.05</v>
      </c>
      <c r="K301" s="523"/>
      <c r="L301" s="529">
        <v>0</v>
      </c>
      <c r="M301" s="524">
        <v>0.46500000000000002</v>
      </c>
      <c r="N301" s="531">
        <v>1.04</v>
      </c>
      <c r="O301" s="531">
        <v>1</v>
      </c>
      <c r="P301" s="531">
        <v>0.96</v>
      </c>
      <c r="Q301" s="524">
        <v>0.88</v>
      </c>
      <c r="R301" s="531">
        <v>0.8</v>
      </c>
      <c r="S301" s="531">
        <v>0.6</v>
      </c>
      <c r="T301" s="531">
        <v>0.52</v>
      </c>
      <c r="U301" s="531">
        <v>0.48</v>
      </c>
      <c r="V301" s="531">
        <v>0.44</v>
      </c>
      <c r="W301" s="531">
        <v>0.4</v>
      </c>
      <c r="X301" s="525">
        <f t="shared" si="84"/>
        <v>11.515000000000001</v>
      </c>
      <c r="Y301" s="706">
        <f t="shared" si="85"/>
        <v>13.636363636363647</v>
      </c>
      <c r="Z301" s="706">
        <f t="shared" si="86"/>
        <v>13.548387096774196</v>
      </c>
      <c r="AA301" s="706">
        <f t="shared" si="87"/>
        <v>24</v>
      </c>
      <c r="AB301" s="706">
        <f t="shared" si="88"/>
        <v>56.25</v>
      </c>
      <c r="AC301" s="706">
        <f t="shared" si="89"/>
        <v>100</v>
      </c>
      <c r="AD301" s="706">
        <f t="shared" si="90"/>
        <v>300</v>
      </c>
      <c r="AE301" s="706" t="str">
        <f t="shared" si="91"/>
        <v>n/a</v>
      </c>
      <c r="AF301" s="706">
        <f t="shared" si="92"/>
        <v>-100</v>
      </c>
      <c r="AG301" s="706">
        <f t="shared" si="93"/>
        <v>-55.28846153846154</v>
      </c>
      <c r="AH301" s="706">
        <f t="shared" si="94"/>
        <v>4.0000000000000036</v>
      </c>
      <c r="AI301" s="706">
        <f t="shared" si="95"/>
        <v>4.1666666666666741</v>
      </c>
      <c r="AJ301" s="706">
        <f t="shared" si="96"/>
        <v>9.0909090909090828</v>
      </c>
      <c r="AK301" s="706">
        <f t="shared" si="97"/>
        <v>9.9999999999999858</v>
      </c>
      <c r="AL301" s="706">
        <f t="shared" si="98"/>
        <v>33.33333333333335</v>
      </c>
      <c r="AM301" s="706">
        <f t="shared" si="99"/>
        <v>15.384615384615374</v>
      </c>
      <c r="AN301" s="706">
        <f t="shared" si="100"/>
        <v>8.3333333333333481</v>
      </c>
      <c r="AO301" s="706">
        <f t="shared" si="101"/>
        <v>9.0909090909090828</v>
      </c>
      <c r="AP301" s="706">
        <f t="shared" si="102"/>
        <v>9.9999999999999858</v>
      </c>
      <c r="AQ301" s="707">
        <f t="shared" si="103"/>
        <v>26.796826829084893</v>
      </c>
      <c r="AR301" s="708">
        <f t="shared" si="104"/>
        <v>81.691144417938332</v>
      </c>
    </row>
    <row r="302" spans="1:44" ht="11.25" customHeight="1" x14ac:dyDescent="0.2">
      <c r="A302" s="635" t="s">
        <v>592</v>
      </c>
      <c r="B302" s="504" t="s">
        <v>593</v>
      </c>
      <c r="C302" s="525">
        <v>1.36</v>
      </c>
      <c r="D302" s="522">
        <v>1.26</v>
      </c>
      <c r="E302" s="522">
        <v>1.17</v>
      </c>
      <c r="F302" s="522">
        <v>0.98</v>
      </c>
      <c r="G302" s="522">
        <v>0.79</v>
      </c>
      <c r="H302" s="523"/>
      <c r="I302" s="522">
        <v>0.69499999999999995</v>
      </c>
      <c r="J302" s="520">
        <v>0.65</v>
      </c>
      <c r="K302" s="523"/>
      <c r="L302" s="520">
        <v>0.6</v>
      </c>
      <c r="M302" s="531">
        <v>0.57499999999999996</v>
      </c>
      <c r="N302" s="531">
        <v>0.55500000000000005</v>
      </c>
      <c r="O302" s="524">
        <v>0</v>
      </c>
      <c r="P302" s="524">
        <v>0</v>
      </c>
      <c r="Q302" s="524">
        <v>0</v>
      </c>
      <c r="R302" s="524">
        <v>0</v>
      </c>
      <c r="S302" s="524">
        <v>0</v>
      </c>
      <c r="T302" s="524">
        <v>0</v>
      </c>
      <c r="U302" s="524">
        <v>0</v>
      </c>
      <c r="V302" s="524">
        <v>0</v>
      </c>
      <c r="W302" s="524">
        <v>0</v>
      </c>
      <c r="X302" s="525">
        <f t="shared" si="84"/>
        <v>8.6349999999999998</v>
      </c>
      <c r="Y302" s="706">
        <f t="shared" si="85"/>
        <v>7.9365079365079527</v>
      </c>
      <c r="Z302" s="706">
        <f t="shared" si="86"/>
        <v>7.6923076923077094</v>
      </c>
      <c r="AA302" s="706">
        <f t="shared" si="87"/>
        <v>19.387755102040806</v>
      </c>
      <c r="AB302" s="706">
        <f t="shared" si="88"/>
        <v>24.050632911392398</v>
      </c>
      <c r="AC302" s="706">
        <f t="shared" si="89"/>
        <v>13.669064748201443</v>
      </c>
      <c r="AD302" s="706">
        <f t="shared" si="90"/>
        <v>6.9230769230769207</v>
      </c>
      <c r="AE302" s="706">
        <f t="shared" si="91"/>
        <v>8.3333333333333481</v>
      </c>
      <c r="AF302" s="706">
        <f t="shared" si="92"/>
        <v>4.3478260869565188</v>
      </c>
      <c r="AG302" s="706">
        <f t="shared" si="93"/>
        <v>3.603603603603589</v>
      </c>
      <c r="AH302" s="706" t="str">
        <f t="shared" si="94"/>
        <v>n/a</v>
      </c>
      <c r="AI302" s="706" t="str">
        <f t="shared" si="95"/>
        <v>n/a</v>
      </c>
      <c r="AJ302" s="706" t="str">
        <f t="shared" si="96"/>
        <v>n/a</v>
      </c>
      <c r="AK302" s="706" t="str">
        <f t="shared" si="97"/>
        <v>n/a</v>
      </c>
      <c r="AL302" s="706" t="str">
        <f t="shared" si="98"/>
        <v>n/a</v>
      </c>
      <c r="AM302" s="706" t="str">
        <f t="shared" si="99"/>
        <v>n/a</v>
      </c>
      <c r="AN302" s="706" t="str">
        <f t="shared" si="100"/>
        <v>n/a</v>
      </c>
      <c r="AO302" s="706" t="str">
        <f t="shared" si="101"/>
        <v>n/a</v>
      </c>
      <c r="AP302" s="706" t="str">
        <f t="shared" si="102"/>
        <v>n/a</v>
      </c>
      <c r="AQ302" s="707">
        <f t="shared" si="103"/>
        <v>10.660456481935631</v>
      </c>
      <c r="AR302" s="708">
        <f t="shared" si="104"/>
        <v>6.9801152909317414</v>
      </c>
    </row>
    <row r="303" spans="1:44" ht="11.25" customHeight="1" x14ac:dyDescent="0.2">
      <c r="A303" s="526" t="s">
        <v>1209</v>
      </c>
      <c r="B303" s="504" t="s">
        <v>1210</v>
      </c>
      <c r="C303" s="525">
        <v>0.74</v>
      </c>
      <c r="D303" s="510">
        <v>0.68</v>
      </c>
      <c r="E303" s="510">
        <v>0.6</v>
      </c>
      <c r="F303" s="510">
        <v>0.54</v>
      </c>
      <c r="G303" s="510">
        <v>0.51</v>
      </c>
      <c r="H303" s="511"/>
      <c r="I303" s="510">
        <v>0.49</v>
      </c>
      <c r="J303" s="508">
        <v>0.46666999999999997</v>
      </c>
      <c r="K303" s="511"/>
      <c r="L303" s="533">
        <v>0.45333000000000001</v>
      </c>
      <c r="M303" s="516">
        <v>0.45333000000000001</v>
      </c>
      <c r="N303" s="516">
        <v>0.44</v>
      </c>
      <c r="O303" s="516">
        <v>0.41332999999999998</v>
      </c>
      <c r="P303" s="516">
        <v>0.38667000000000001</v>
      </c>
      <c r="Q303" s="516">
        <v>0.35666999999999999</v>
      </c>
      <c r="R303" s="516">
        <v>0.32500000000000001</v>
      </c>
      <c r="S303" s="516">
        <v>0.29499999999999998</v>
      </c>
      <c r="T303" s="516">
        <v>0.26</v>
      </c>
      <c r="U303" s="516">
        <v>0.22559999999999999</v>
      </c>
      <c r="V303" s="516">
        <v>0.2016</v>
      </c>
      <c r="W303" s="516">
        <v>0.17599999999999999</v>
      </c>
      <c r="X303" s="525">
        <f t="shared" si="84"/>
        <v>8.0132000000000012</v>
      </c>
      <c r="Y303" s="706">
        <f t="shared" si="85"/>
        <v>8.8235294117646959</v>
      </c>
      <c r="Z303" s="706">
        <f t="shared" si="86"/>
        <v>13.333333333333353</v>
      </c>
      <c r="AA303" s="706">
        <f t="shared" si="87"/>
        <v>11.111111111111093</v>
      </c>
      <c r="AB303" s="706">
        <f t="shared" si="88"/>
        <v>5.8823529411764719</v>
      </c>
      <c r="AC303" s="706">
        <f t="shared" si="89"/>
        <v>4.081632653061229</v>
      </c>
      <c r="AD303" s="706">
        <f t="shared" si="90"/>
        <v>4.9992500053571032</v>
      </c>
      <c r="AE303" s="706">
        <f t="shared" si="91"/>
        <v>2.9426686960933424</v>
      </c>
      <c r="AF303" s="706">
        <f t="shared" si="92"/>
        <v>0</v>
      </c>
      <c r="AG303" s="706">
        <f t="shared" si="93"/>
        <v>3.029545454545457</v>
      </c>
      <c r="AH303" s="706">
        <f t="shared" si="94"/>
        <v>6.4524713908983289</v>
      </c>
      <c r="AI303" s="706">
        <f t="shared" si="95"/>
        <v>6.8947681485504342</v>
      </c>
      <c r="AJ303" s="706">
        <f t="shared" si="96"/>
        <v>8.4111363445201537</v>
      </c>
      <c r="AK303" s="706">
        <f t="shared" si="97"/>
        <v>9.7446153846153738</v>
      </c>
      <c r="AL303" s="706">
        <f t="shared" si="98"/>
        <v>10.169491525423746</v>
      </c>
      <c r="AM303" s="706">
        <f t="shared" si="99"/>
        <v>13.461538461538458</v>
      </c>
      <c r="AN303" s="706">
        <f t="shared" si="100"/>
        <v>15.248226950354615</v>
      </c>
      <c r="AO303" s="706">
        <f t="shared" si="101"/>
        <v>11.904761904761907</v>
      </c>
      <c r="AP303" s="706">
        <f t="shared" si="102"/>
        <v>14.54545454545455</v>
      </c>
      <c r="AQ303" s="707">
        <f t="shared" si="103"/>
        <v>8.3908826812533519</v>
      </c>
      <c r="AR303" s="708">
        <f t="shared" si="104"/>
        <v>4.413662810391803</v>
      </c>
    </row>
    <row r="304" spans="1:44" ht="11.25" customHeight="1" x14ac:dyDescent="0.2">
      <c r="A304" s="694" t="s">
        <v>235</v>
      </c>
      <c r="B304" s="535" t="s">
        <v>236</v>
      </c>
      <c r="C304" s="636">
        <v>1</v>
      </c>
      <c r="D304" s="522">
        <v>0.99</v>
      </c>
      <c r="E304" s="528">
        <v>0.98</v>
      </c>
      <c r="F304" s="522">
        <v>0.97</v>
      </c>
      <c r="G304" s="522">
        <v>0.96</v>
      </c>
      <c r="H304" s="523"/>
      <c r="I304" s="528">
        <v>0.94</v>
      </c>
      <c r="J304" s="520">
        <v>0.93</v>
      </c>
      <c r="K304" s="523"/>
      <c r="L304" s="530">
        <v>0.91</v>
      </c>
      <c r="M304" s="524">
        <v>0.9</v>
      </c>
      <c r="N304" s="531">
        <v>0.88</v>
      </c>
      <c r="O304" s="531">
        <v>0.86</v>
      </c>
      <c r="P304" s="531">
        <v>0.84</v>
      </c>
      <c r="Q304" s="531">
        <v>0.8</v>
      </c>
      <c r="R304" s="531">
        <v>0.75</v>
      </c>
      <c r="S304" s="531">
        <v>0.65</v>
      </c>
      <c r="T304" s="531">
        <v>0.6</v>
      </c>
      <c r="U304" s="531">
        <v>0.56000000000000005</v>
      </c>
      <c r="V304" s="531">
        <v>0.51</v>
      </c>
      <c r="W304" s="531">
        <v>0.19500000000000001</v>
      </c>
      <c r="X304" s="525">
        <f t="shared" si="84"/>
        <v>15.225000000000001</v>
      </c>
      <c r="Y304" s="706">
        <f t="shared" si="85"/>
        <v>1.0101010101010166</v>
      </c>
      <c r="Z304" s="706">
        <f t="shared" si="86"/>
        <v>1.0204081632652962</v>
      </c>
      <c r="AA304" s="706">
        <f t="shared" si="87"/>
        <v>1.0309278350515427</v>
      </c>
      <c r="AB304" s="706">
        <f t="shared" si="88"/>
        <v>1.0416666666666741</v>
      </c>
      <c r="AC304" s="706">
        <f t="shared" si="89"/>
        <v>2.1276595744680771</v>
      </c>
      <c r="AD304" s="706">
        <f t="shared" si="90"/>
        <v>1.0752688172043001</v>
      </c>
      <c r="AE304" s="706">
        <f t="shared" si="91"/>
        <v>2.19780219780219</v>
      </c>
      <c r="AF304" s="706">
        <f t="shared" si="92"/>
        <v>1.1111111111111072</v>
      </c>
      <c r="AG304" s="706">
        <f t="shared" si="93"/>
        <v>2.2727272727272707</v>
      </c>
      <c r="AH304" s="706">
        <f t="shared" si="94"/>
        <v>2.3255813953488413</v>
      </c>
      <c r="AI304" s="706">
        <f t="shared" si="95"/>
        <v>2.3809523809523725</v>
      </c>
      <c r="AJ304" s="706">
        <f t="shared" si="96"/>
        <v>4.9999999999999822</v>
      </c>
      <c r="AK304" s="706">
        <f t="shared" si="97"/>
        <v>6.6666666666666652</v>
      </c>
      <c r="AL304" s="706">
        <f t="shared" si="98"/>
        <v>15.384615384615374</v>
      </c>
      <c r="AM304" s="706">
        <f t="shared" si="99"/>
        <v>8.3333333333333481</v>
      </c>
      <c r="AN304" s="706">
        <f t="shared" si="100"/>
        <v>7.1428571428571397</v>
      </c>
      <c r="AO304" s="706">
        <f t="shared" si="101"/>
        <v>9.8039215686274606</v>
      </c>
      <c r="AP304" s="706">
        <f t="shared" si="102"/>
        <v>161.53846153846155</v>
      </c>
      <c r="AQ304" s="707">
        <f t="shared" si="103"/>
        <v>12.859114558847788</v>
      </c>
      <c r="AR304" s="708">
        <f t="shared" si="104"/>
        <v>37.31673985128166</v>
      </c>
    </row>
    <row r="305" spans="1:44" ht="11.25" customHeight="1" x14ac:dyDescent="0.2">
      <c r="A305" s="527" t="s">
        <v>1211</v>
      </c>
      <c r="B305" s="504" t="s">
        <v>1212</v>
      </c>
      <c r="C305" s="525">
        <v>0.34</v>
      </c>
      <c r="D305" s="522">
        <v>0.27</v>
      </c>
      <c r="E305" s="522">
        <v>0.23</v>
      </c>
      <c r="F305" s="528">
        <v>0.2</v>
      </c>
      <c r="G305" s="522">
        <v>0.16</v>
      </c>
      <c r="H305" s="523"/>
      <c r="I305" s="522">
        <v>0.04</v>
      </c>
      <c r="J305" s="693">
        <v>0.03</v>
      </c>
      <c r="K305" s="523"/>
      <c r="L305" s="529">
        <v>0</v>
      </c>
      <c r="M305" s="524">
        <v>0</v>
      </c>
      <c r="N305" s="524">
        <v>0.81184000000000001</v>
      </c>
      <c r="O305" s="531">
        <v>1.7192000000000001</v>
      </c>
      <c r="P305" s="531">
        <v>1.7001000000000002</v>
      </c>
      <c r="Q305" s="531">
        <v>1.6428</v>
      </c>
      <c r="R305" s="531">
        <v>1.5282</v>
      </c>
      <c r="S305" s="531">
        <v>1.1461600000000001</v>
      </c>
      <c r="T305" s="531">
        <v>0.95511999999999997</v>
      </c>
      <c r="U305" s="524">
        <v>0.84052000000000004</v>
      </c>
      <c r="V305" s="531">
        <v>0.84052000000000004</v>
      </c>
      <c r="W305" s="531">
        <v>0.72587999999999997</v>
      </c>
      <c r="X305" s="525">
        <f t="shared" si="84"/>
        <v>13.180340000000001</v>
      </c>
      <c r="Y305" s="706">
        <f t="shared" si="85"/>
        <v>25.925925925925931</v>
      </c>
      <c r="Z305" s="706">
        <f t="shared" si="86"/>
        <v>17.391304347826097</v>
      </c>
      <c r="AA305" s="706">
        <f t="shared" si="87"/>
        <v>14.999999999999991</v>
      </c>
      <c r="AB305" s="706">
        <f t="shared" si="88"/>
        <v>25</v>
      </c>
      <c r="AC305" s="706">
        <f t="shared" si="89"/>
        <v>300</v>
      </c>
      <c r="AD305" s="706">
        <f t="shared" si="90"/>
        <v>33.33333333333335</v>
      </c>
      <c r="AE305" s="706" t="str">
        <f t="shared" si="91"/>
        <v>n/a</v>
      </c>
      <c r="AF305" s="706" t="str">
        <f t="shared" si="92"/>
        <v>n/a</v>
      </c>
      <c r="AG305" s="706">
        <f t="shared" si="93"/>
        <v>-100</v>
      </c>
      <c r="AH305" s="706">
        <f t="shared" si="94"/>
        <v>-52.778036295951615</v>
      </c>
      <c r="AI305" s="706">
        <f t="shared" si="95"/>
        <v>1.1234633256867133</v>
      </c>
      <c r="AJ305" s="706">
        <f t="shared" si="96"/>
        <v>3.4879474068663319</v>
      </c>
      <c r="AK305" s="706">
        <f t="shared" si="97"/>
        <v>7.4990184530820514</v>
      </c>
      <c r="AL305" s="706">
        <f t="shared" si="98"/>
        <v>33.332170028617284</v>
      </c>
      <c r="AM305" s="706">
        <f t="shared" si="99"/>
        <v>20.001675182176083</v>
      </c>
      <c r="AN305" s="706">
        <f t="shared" si="100"/>
        <v>13.634416789606419</v>
      </c>
      <c r="AO305" s="706">
        <f t="shared" si="101"/>
        <v>0</v>
      </c>
      <c r="AP305" s="706">
        <f t="shared" si="102"/>
        <v>15.793244062379475</v>
      </c>
      <c r="AQ305" s="707">
        <f t="shared" si="103"/>
        <v>22.421528909971755</v>
      </c>
      <c r="AR305" s="708">
        <f t="shared" si="104"/>
        <v>81.524528686224428</v>
      </c>
    </row>
    <row r="306" spans="1:44" ht="11.25" customHeight="1" x14ac:dyDescent="0.2">
      <c r="A306" s="527" t="s">
        <v>1213</v>
      </c>
      <c r="B306" s="504" t="s">
        <v>1214</v>
      </c>
      <c r="C306" s="525">
        <v>0.82000000000000006</v>
      </c>
      <c r="D306" s="522">
        <v>0.69699999999999995</v>
      </c>
      <c r="E306" s="522">
        <v>0.48299999999999998</v>
      </c>
      <c r="F306" s="522">
        <v>0.39100000000000001</v>
      </c>
      <c r="G306" s="522">
        <v>8.5000000000000006E-2</v>
      </c>
      <c r="H306" s="523"/>
      <c r="I306" s="528">
        <v>0</v>
      </c>
      <c r="J306" s="693">
        <v>0</v>
      </c>
      <c r="K306" s="523"/>
      <c r="L306" s="692">
        <v>0</v>
      </c>
      <c r="M306" s="692">
        <v>0.25</v>
      </c>
      <c r="N306" s="531">
        <v>2.88</v>
      </c>
      <c r="O306" s="531">
        <v>2.84</v>
      </c>
      <c r="P306" s="531">
        <v>2.8</v>
      </c>
      <c r="Q306" s="524">
        <v>2.78</v>
      </c>
      <c r="R306" s="524">
        <v>2.78</v>
      </c>
      <c r="S306" s="531">
        <v>2.78</v>
      </c>
      <c r="T306" s="531">
        <v>2.72</v>
      </c>
      <c r="U306" s="531">
        <v>2.6320000000000001</v>
      </c>
      <c r="V306" s="531">
        <v>2.48</v>
      </c>
      <c r="W306" s="531">
        <v>2.4</v>
      </c>
      <c r="X306" s="525">
        <f t="shared" si="84"/>
        <v>29.817999999999998</v>
      </c>
      <c r="Y306" s="706">
        <f t="shared" si="85"/>
        <v>17.647058823529438</v>
      </c>
      <c r="Z306" s="706">
        <f t="shared" si="86"/>
        <v>44.306418219461683</v>
      </c>
      <c r="AA306" s="706">
        <f t="shared" si="87"/>
        <v>23.529411764705866</v>
      </c>
      <c r="AB306" s="706">
        <f t="shared" si="88"/>
        <v>359.99999999999994</v>
      </c>
      <c r="AC306" s="706" t="str">
        <f t="shared" si="89"/>
        <v>n/a</v>
      </c>
      <c r="AD306" s="706" t="str">
        <f t="shared" si="90"/>
        <v>n/a</v>
      </c>
      <c r="AE306" s="706" t="str">
        <f t="shared" si="91"/>
        <v>n/a</v>
      </c>
      <c r="AF306" s="706">
        <f t="shared" si="92"/>
        <v>-100</v>
      </c>
      <c r="AG306" s="706">
        <f t="shared" si="93"/>
        <v>-91.319444444444443</v>
      </c>
      <c r="AH306" s="706">
        <f t="shared" si="94"/>
        <v>1.4084507042253502</v>
      </c>
      <c r="AI306" s="706">
        <f t="shared" si="95"/>
        <v>1.4285714285714235</v>
      </c>
      <c r="AJ306" s="706">
        <f t="shared" si="96"/>
        <v>0.7194244604316502</v>
      </c>
      <c r="AK306" s="706">
        <f t="shared" si="97"/>
        <v>0</v>
      </c>
      <c r="AL306" s="706">
        <f t="shared" si="98"/>
        <v>0</v>
      </c>
      <c r="AM306" s="706">
        <f t="shared" si="99"/>
        <v>2.2058823529411686</v>
      </c>
      <c r="AN306" s="706">
        <f t="shared" si="100"/>
        <v>3.3434650455927084</v>
      </c>
      <c r="AO306" s="706">
        <f t="shared" si="101"/>
        <v>6.1290322580645151</v>
      </c>
      <c r="AP306" s="706">
        <f t="shared" si="102"/>
        <v>3.3333333333333437</v>
      </c>
      <c r="AQ306" s="707">
        <f t="shared" si="103"/>
        <v>18.182106929760845</v>
      </c>
      <c r="AR306" s="708">
        <f t="shared" si="104"/>
        <v>102.07762427625492</v>
      </c>
    </row>
    <row r="307" spans="1:44" ht="11.25" customHeight="1" x14ac:dyDescent="0.2">
      <c r="A307" s="526" t="s">
        <v>1215</v>
      </c>
      <c r="B307" s="504" t="s">
        <v>1216</v>
      </c>
      <c r="C307" s="525">
        <v>0.96</v>
      </c>
      <c r="D307" s="522">
        <v>0.88</v>
      </c>
      <c r="E307" s="522">
        <v>0.8</v>
      </c>
      <c r="F307" s="522">
        <v>0.64</v>
      </c>
      <c r="G307" s="522">
        <v>0.54</v>
      </c>
      <c r="H307" s="523"/>
      <c r="I307" s="522">
        <v>0.48</v>
      </c>
      <c r="J307" s="520">
        <v>0.45</v>
      </c>
      <c r="K307" s="523"/>
      <c r="L307" s="539">
        <v>0.33750000000000002</v>
      </c>
      <c r="M307" s="692">
        <v>0</v>
      </c>
      <c r="N307" s="524">
        <v>0</v>
      </c>
      <c r="O307" s="524">
        <v>0</v>
      </c>
      <c r="P307" s="524">
        <v>0</v>
      </c>
      <c r="Q307" s="524">
        <v>0</v>
      </c>
      <c r="R307" s="524">
        <v>0</v>
      </c>
      <c r="S307" s="524">
        <v>0</v>
      </c>
      <c r="T307" s="524">
        <v>0</v>
      </c>
      <c r="U307" s="524">
        <v>0</v>
      </c>
      <c r="V307" s="524">
        <v>0</v>
      </c>
      <c r="W307" s="524">
        <v>0</v>
      </c>
      <c r="X307" s="525">
        <f t="shared" si="84"/>
        <v>5.0875000000000004</v>
      </c>
      <c r="Y307" s="706">
        <f t="shared" si="85"/>
        <v>9.0909090909090828</v>
      </c>
      <c r="Z307" s="706">
        <f t="shared" si="86"/>
        <v>9.9999999999999858</v>
      </c>
      <c r="AA307" s="706">
        <f t="shared" si="87"/>
        <v>25</v>
      </c>
      <c r="AB307" s="706">
        <f t="shared" si="88"/>
        <v>18.518518518518512</v>
      </c>
      <c r="AC307" s="706">
        <f t="shared" si="89"/>
        <v>12.500000000000021</v>
      </c>
      <c r="AD307" s="706">
        <f t="shared" si="90"/>
        <v>6.6666666666666652</v>
      </c>
      <c r="AE307" s="706">
        <f t="shared" si="91"/>
        <v>33.333333333333329</v>
      </c>
      <c r="AF307" s="706" t="str">
        <f t="shared" si="92"/>
        <v>n/a</v>
      </c>
      <c r="AG307" s="706" t="str">
        <f t="shared" si="93"/>
        <v>n/a</v>
      </c>
      <c r="AH307" s="706" t="str">
        <f t="shared" si="94"/>
        <v>n/a</v>
      </c>
      <c r="AI307" s="706" t="str">
        <f t="shared" si="95"/>
        <v>n/a</v>
      </c>
      <c r="AJ307" s="706" t="str">
        <f t="shared" si="96"/>
        <v>n/a</v>
      </c>
      <c r="AK307" s="706" t="str">
        <f t="shared" si="97"/>
        <v>n/a</v>
      </c>
      <c r="AL307" s="706" t="str">
        <f t="shared" si="98"/>
        <v>n/a</v>
      </c>
      <c r="AM307" s="706" t="str">
        <f t="shared" si="99"/>
        <v>n/a</v>
      </c>
      <c r="AN307" s="706" t="str">
        <f t="shared" si="100"/>
        <v>n/a</v>
      </c>
      <c r="AO307" s="706" t="str">
        <f t="shared" si="101"/>
        <v>n/a</v>
      </c>
      <c r="AP307" s="706" t="str">
        <f t="shared" si="102"/>
        <v>n/a</v>
      </c>
      <c r="AQ307" s="707">
        <f t="shared" si="103"/>
        <v>16.444203944203942</v>
      </c>
      <c r="AR307" s="708">
        <f t="shared" si="104"/>
        <v>9.7425425177879372</v>
      </c>
    </row>
    <row r="308" spans="1:44" ht="11.25" customHeight="1" x14ac:dyDescent="0.2">
      <c r="A308" s="527" t="s">
        <v>1217</v>
      </c>
      <c r="B308" s="504" t="s">
        <v>1218</v>
      </c>
      <c r="C308" s="509">
        <v>0.69000000000000006</v>
      </c>
      <c r="D308" s="522">
        <v>0.54</v>
      </c>
      <c r="E308" s="522">
        <v>0.41</v>
      </c>
      <c r="F308" s="522">
        <v>0.28999999999999998</v>
      </c>
      <c r="G308" s="522">
        <v>0.18</v>
      </c>
      <c r="H308" s="560"/>
      <c r="I308" s="522">
        <v>0.1</v>
      </c>
      <c r="J308" s="520">
        <v>0.04</v>
      </c>
      <c r="K308" s="560"/>
      <c r="L308" s="539">
        <v>0.04</v>
      </c>
      <c r="M308" s="539">
        <v>0.47</v>
      </c>
      <c r="N308" s="531">
        <v>0.92</v>
      </c>
      <c r="O308" s="531">
        <v>0.92</v>
      </c>
      <c r="P308" s="531">
        <v>0.92</v>
      </c>
      <c r="Q308" s="531">
        <v>0.92</v>
      </c>
      <c r="R308" s="531">
        <v>0.92</v>
      </c>
      <c r="S308" s="531">
        <v>0.89810000000000001</v>
      </c>
      <c r="T308" s="531">
        <v>0.85533999999999999</v>
      </c>
      <c r="U308" s="531">
        <v>0.81459999999999999</v>
      </c>
      <c r="V308" s="531">
        <v>0.77743999999999991</v>
      </c>
      <c r="W308" s="531">
        <v>0.72561999999999993</v>
      </c>
      <c r="X308" s="525">
        <f t="shared" si="84"/>
        <v>11.431099999999999</v>
      </c>
      <c r="Y308" s="706">
        <f t="shared" si="85"/>
        <v>27.777777777777789</v>
      </c>
      <c r="Z308" s="706">
        <f t="shared" si="86"/>
        <v>31.707317073170739</v>
      </c>
      <c r="AA308" s="706">
        <f t="shared" si="87"/>
        <v>41.37931034482758</v>
      </c>
      <c r="AB308" s="706">
        <f t="shared" si="88"/>
        <v>61.111111111111114</v>
      </c>
      <c r="AC308" s="706">
        <f t="shared" si="89"/>
        <v>79.999999999999986</v>
      </c>
      <c r="AD308" s="706">
        <f t="shared" si="90"/>
        <v>150</v>
      </c>
      <c r="AE308" s="706">
        <f t="shared" si="91"/>
        <v>0</v>
      </c>
      <c r="AF308" s="706">
        <f t="shared" si="92"/>
        <v>-91.489361702127653</v>
      </c>
      <c r="AG308" s="706">
        <f t="shared" si="93"/>
        <v>-48.913043478260875</v>
      </c>
      <c r="AH308" s="706">
        <f t="shared" si="94"/>
        <v>0</v>
      </c>
      <c r="AI308" s="706">
        <f t="shared" si="95"/>
        <v>0</v>
      </c>
      <c r="AJ308" s="706">
        <f t="shared" si="96"/>
        <v>0</v>
      </c>
      <c r="AK308" s="706">
        <f t="shared" si="97"/>
        <v>0</v>
      </c>
      <c r="AL308" s="706">
        <f t="shared" si="98"/>
        <v>2.4384812381694765</v>
      </c>
      <c r="AM308" s="706">
        <f t="shared" si="99"/>
        <v>4.9991816119905552</v>
      </c>
      <c r="AN308" s="706">
        <f t="shared" si="100"/>
        <v>5.00122759636632</v>
      </c>
      <c r="AO308" s="706">
        <f t="shared" si="101"/>
        <v>4.7797900802634352</v>
      </c>
      <c r="AP308" s="706">
        <f t="shared" si="102"/>
        <v>7.1414790110526205</v>
      </c>
      <c r="AQ308" s="707">
        <f t="shared" si="103"/>
        <v>15.329626148018949</v>
      </c>
      <c r="AR308" s="708">
        <f t="shared" si="104"/>
        <v>50.168191684202313</v>
      </c>
    </row>
    <row r="309" spans="1:44" ht="11.25" customHeight="1" x14ac:dyDescent="0.2">
      <c r="A309" s="694" t="s">
        <v>1219</v>
      </c>
      <c r="B309" s="535" t="s">
        <v>1220</v>
      </c>
      <c r="C309" s="525">
        <v>0.66</v>
      </c>
      <c r="D309" s="541">
        <v>0.62</v>
      </c>
      <c r="E309" s="541">
        <v>0.59</v>
      </c>
      <c r="F309" s="541">
        <v>0.54</v>
      </c>
      <c r="G309" s="541">
        <v>0.46</v>
      </c>
      <c r="H309" s="542"/>
      <c r="I309" s="540">
        <v>0.42</v>
      </c>
      <c r="J309" s="537">
        <v>0.4</v>
      </c>
      <c r="K309" s="542"/>
      <c r="L309" s="561">
        <v>0.38</v>
      </c>
      <c r="M309" s="545">
        <v>0.38</v>
      </c>
      <c r="N309" s="544">
        <v>0.38</v>
      </c>
      <c r="O309" s="544">
        <v>0.37667</v>
      </c>
      <c r="P309" s="544">
        <v>0.34666999999999998</v>
      </c>
      <c r="Q309" s="544">
        <v>0.33333000000000002</v>
      </c>
      <c r="R309" s="544">
        <v>0.30221999999999999</v>
      </c>
      <c r="S309" s="544">
        <v>0.28888999999999998</v>
      </c>
      <c r="T309" s="544">
        <v>0.22222</v>
      </c>
      <c r="U309" s="544">
        <v>8.5930000000000006E-2</v>
      </c>
      <c r="V309" s="545">
        <v>0</v>
      </c>
      <c r="W309" s="545">
        <v>0</v>
      </c>
      <c r="X309" s="525">
        <f t="shared" si="84"/>
        <v>6.7859300000000005</v>
      </c>
      <c r="Y309" s="706">
        <f t="shared" si="85"/>
        <v>6.4516129032258229</v>
      </c>
      <c r="Z309" s="706">
        <f t="shared" si="86"/>
        <v>5.0847457627118731</v>
      </c>
      <c r="AA309" s="706">
        <f t="shared" si="87"/>
        <v>9.259259259259256</v>
      </c>
      <c r="AB309" s="706">
        <f t="shared" si="88"/>
        <v>17.391304347826097</v>
      </c>
      <c r="AC309" s="706">
        <f t="shared" si="89"/>
        <v>9.5238095238095344</v>
      </c>
      <c r="AD309" s="706">
        <f t="shared" si="90"/>
        <v>4.9999999999999822</v>
      </c>
      <c r="AE309" s="706">
        <f t="shared" si="91"/>
        <v>5.2631578947368363</v>
      </c>
      <c r="AF309" s="706">
        <f t="shared" si="92"/>
        <v>0</v>
      </c>
      <c r="AG309" s="706">
        <f t="shared" si="93"/>
        <v>0</v>
      </c>
      <c r="AH309" s="706">
        <f t="shared" si="94"/>
        <v>0.88406297289405078</v>
      </c>
      <c r="AI309" s="706">
        <f t="shared" si="95"/>
        <v>8.6537629445870845</v>
      </c>
      <c r="AJ309" s="706">
        <f t="shared" si="96"/>
        <v>4.0020400204001882</v>
      </c>
      <c r="AK309" s="706">
        <f t="shared" si="97"/>
        <v>10.293825689894787</v>
      </c>
      <c r="AL309" s="706">
        <f t="shared" si="98"/>
        <v>4.6142130222576183</v>
      </c>
      <c r="AM309" s="706">
        <f t="shared" si="99"/>
        <v>30.001800018000168</v>
      </c>
      <c r="AN309" s="706">
        <f t="shared" si="100"/>
        <v>158.60584196438961</v>
      </c>
      <c r="AO309" s="706" t="str">
        <f t="shared" si="101"/>
        <v>n/a</v>
      </c>
      <c r="AP309" s="706" t="str">
        <f t="shared" si="102"/>
        <v>n/a</v>
      </c>
      <c r="AQ309" s="707">
        <f t="shared" si="103"/>
        <v>17.189339770249557</v>
      </c>
      <c r="AR309" s="708">
        <f t="shared" si="104"/>
        <v>38.424262362920764</v>
      </c>
    </row>
    <row r="310" spans="1:44" ht="11.25" customHeight="1" x14ac:dyDescent="0.2">
      <c r="A310" s="507" t="s">
        <v>1221</v>
      </c>
      <c r="B310" s="504" t="s">
        <v>1222</v>
      </c>
      <c r="C310" s="525">
        <v>0.38</v>
      </c>
      <c r="D310" s="528">
        <v>0.36</v>
      </c>
      <c r="E310" s="522">
        <v>0.35</v>
      </c>
      <c r="F310" s="522">
        <v>0.3</v>
      </c>
      <c r="G310" s="522">
        <v>0.1</v>
      </c>
      <c r="H310" s="523"/>
      <c r="I310" s="528">
        <v>0.04</v>
      </c>
      <c r="J310" s="693">
        <v>0.04</v>
      </c>
      <c r="K310" s="523"/>
      <c r="L310" s="692">
        <v>0.04</v>
      </c>
      <c r="M310" s="692">
        <v>0.22500000000000001</v>
      </c>
      <c r="N310" s="531">
        <v>1.24</v>
      </c>
      <c r="O310" s="531">
        <v>1.18</v>
      </c>
      <c r="P310" s="531">
        <v>1.1000000000000001</v>
      </c>
      <c r="Q310" s="531">
        <v>0.98</v>
      </c>
      <c r="R310" s="531">
        <v>0.88</v>
      </c>
      <c r="S310" s="531">
        <v>0.76</v>
      </c>
      <c r="T310" s="531">
        <v>0.68</v>
      </c>
      <c r="U310" s="531">
        <v>0.64</v>
      </c>
      <c r="V310" s="531">
        <v>0.57599999999999996</v>
      </c>
      <c r="W310" s="531">
        <v>0.51200000000000001</v>
      </c>
      <c r="X310" s="525">
        <f t="shared" si="84"/>
        <v>10.383000000000003</v>
      </c>
      <c r="Y310" s="706">
        <f t="shared" si="85"/>
        <v>5.555555555555558</v>
      </c>
      <c r="Z310" s="706">
        <f t="shared" si="86"/>
        <v>2.8571428571428692</v>
      </c>
      <c r="AA310" s="706">
        <f t="shared" si="87"/>
        <v>16.666666666666675</v>
      </c>
      <c r="AB310" s="706">
        <f t="shared" si="88"/>
        <v>199.99999999999994</v>
      </c>
      <c r="AC310" s="706">
        <f t="shared" si="89"/>
        <v>150</v>
      </c>
      <c r="AD310" s="706">
        <f t="shared" si="90"/>
        <v>0</v>
      </c>
      <c r="AE310" s="706">
        <f t="shared" si="91"/>
        <v>0</v>
      </c>
      <c r="AF310" s="706">
        <f t="shared" si="92"/>
        <v>-82.222222222222214</v>
      </c>
      <c r="AG310" s="706">
        <f t="shared" si="93"/>
        <v>-81.854838709677423</v>
      </c>
      <c r="AH310" s="706">
        <f t="shared" si="94"/>
        <v>5.0847457627118731</v>
      </c>
      <c r="AI310" s="706">
        <f t="shared" si="95"/>
        <v>7.2727272727272529</v>
      </c>
      <c r="AJ310" s="706">
        <f t="shared" si="96"/>
        <v>12.244897959183687</v>
      </c>
      <c r="AK310" s="706">
        <f t="shared" si="97"/>
        <v>11.363636363636353</v>
      </c>
      <c r="AL310" s="706">
        <f t="shared" si="98"/>
        <v>15.789473684210531</v>
      </c>
      <c r="AM310" s="706">
        <f t="shared" si="99"/>
        <v>11.764705882352944</v>
      </c>
      <c r="AN310" s="706">
        <f t="shared" si="100"/>
        <v>6.25</v>
      </c>
      <c r="AO310" s="706">
        <f t="shared" si="101"/>
        <v>11.111111111111116</v>
      </c>
      <c r="AP310" s="706">
        <f t="shared" si="102"/>
        <v>12.5</v>
      </c>
      <c r="AQ310" s="707">
        <f t="shared" si="103"/>
        <v>16.910200121299951</v>
      </c>
      <c r="AR310" s="708">
        <f t="shared" si="104"/>
        <v>65.167037903121056</v>
      </c>
    </row>
    <row r="311" spans="1:44" ht="11.25" customHeight="1" x14ac:dyDescent="0.2">
      <c r="A311" s="527" t="s">
        <v>3866</v>
      </c>
      <c r="B311" s="504" t="s">
        <v>3867</v>
      </c>
      <c r="C311" s="525">
        <v>0.14000000000000001</v>
      </c>
      <c r="D311" s="522">
        <v>0.12</v>
      </c>
      <c r="E311" s="571">
        <v>0.1</v>
      </c>
      <c r="F311" s="522">
        <v>7.4999999999999997E-2</v>
      </c>
      <c r="G311" s="571">
        <v>0</v>
      </c>
      <c r="H311" s="523"/>
      <c r="I311" s="571">
        <v>0</v>
      </c>
      <c r="J311" s="693">
        <v>0.2</v>
      </c>
      <c r="K311" s="523"/>
      <c r="L311" s="692">
        <v>0.56000000000000005</v>
      </c>
      <c r="M311" s="692">
        <v>0.56000000000000005</v>
      </c>
      <c r="N311" s="531">
        <v>0.56000000000000005</v>
      </c>
      <c r="O311" s="531">
        <v>0.53</v>
      </c>
      <c r="P311" s="531">
        <v>0.49</v>
      </c>
      <c r="Q311" s="531">
        <v>0.45</v>
      </c>
      <c r="R311" s="531">
        <v>0.41</v>
      </c>
      <c r="S311" s="531">
        <v>0.38500000000000001</v>
      </c>
      <c r="T311" s="531">
        <v>0.34499999999999997</v>
      </c>
      <c r="U311" s="531">
        <v>0.26500000000000001</v>
      </c>
      <c r="V311" s="524">
        <v>0</v>
      </c>
      <c r="W311" s="531">
        <v>6.5000000000000002E-2</v>
      </c>
      <c r="X311" s="525">
        <f t="shared" si="84"/>
        <v>5.2550000000000008</v>
      </c>
      <c r="Y311" s="706">
        <f t="shared" si="85"/>
        <v>16.666666666666675</v>
      </c>
      <c r="Z311" s="706">
        <f t="shared" si="86"/>
        <v>19.999999999999996</v>
      </c>
      <c r="AA311" s="706">
        <f t="shared" si="87"/>
        <v>33.33333333333335</v>
      </c>
      <c r="AB311" s="706" t="str">
        <f t="shared" si="88"/>
        <v>n/a</v>
      </c>
      <c r="AC311" s="706" t="str">
        <f t="shared" si="89"/>
        <v>n/a</v>
      </c>
      <c r="AD311" s="706">
        <f t="shared" si="90"/>
        <v>-100</v>
      </c>
      <c r="AE311" s="706">
        <f t="shared" si="91"/>
        <v>-64.285714285714278</v>
      </c>
      <c r="AF311" s="706">
        <f t="shared" si="92"/>
        <v>0</v>
      </c>
      <c r="AG311" s="706">
        <f t="shared" si="93"/>
        <v>0</v>
      </c>
      <c r="AH311" s="706">
        <f t="shared" si="94"/>
        <v>5.6603773584905648</v>
      </c>
      <c r="AI311" s="706">
        <f t="shared" si="95"/>
        <v>8.163265306122458</v>
      </c>
      <c r="AJ311" s="706">
        <f t="shared" si="96"/>
        <v>8.8888888888888786</v>
      </c>
      <c r="AK311" s="706">
        <f t="shared" si="97"/>
        <v>9.7560975609756184</v>
      </c>
      <c r="AL311" s="706">
        <f t="shared" si="98"/>
        <v>6.4935064935064846</v>
      </c>
      <c r="AM311" s="706">
        <f t="shared" si="99"/>
        <v>11.594202898550732</v>
      </c>
      <c r="AN311" s="706">
        <f t="shared" si="100"/>
        <v>30.188679245283012</v>
      </c>
      <c r="AO311" s="706" t="str">
        <f t="shared" si="101"/>
        <v>n/a</v>
      </c>
      <c r="AP311" s="706">
        <f t="shared" si="102"/>
        <v>-100</v>
      </c>
      <c r="AQ311" s="707">
        <f t="shared" si="103"/>
        <v>-7.5693797689264342</v>
      </c>
      <c r="AR311" s="708">
        <f t="shared" si="104"/>
        <v>43.443665803646866</v>
      </c>
    </row>
    <row r="312" spans="1:44" ht="11.25" customHeight="1" x14ac:dyDescent="0.2">
      <c r="A312" s="526" t="s">
        <v>594</v>
      </c>
      <c r="B312" s="504" t="s">
        <v>595</v>
      </c>
      <c r="C312" s="525">
        <v>0.57000000000000006</v>
      </c>
      <c r="D312" s="522">
        <v>0.54</v>
      </c>
      <c r="E312" s="522">
        <v>0.51333333333333331</v>
      </c>
      <c r="F312" s="522">
        <v>0.47110666666666673</v>
      </c>
      <c r="G312" s="522">
        <v>0.44888888888888889</v>
      </c>
      <c r="H312" s="523"/>
      <c r="I312" s="522">
        <v>0.41777777777777775</v>
      </c>
      <c r="J312" s="520">
        <v>0.3955555555555556</v>
      </c>
      <c r="K312" s="523"/>
      <c r="L312" s="539">
        <v>0.3644444444444444</v>
      </c>
      <c r="M312" s="539">
        <v>0.3288888888888889</v>
      </c>
      <c r="N312" s="531">
        <v>0.28000000000000003</v>
      </c>
      <c r="O312" s="531">
        <v>0.25222222222222224</v>
      </c>
      <c r="P312" s="531">
        <v>0.2</v>
      </c>
      <c r="Q312" s="531">
        <v>0.18666666666666668</v>
      </c>
      <c r="R312" s="531">
        <v>0.16</v>
      </c>
      <c r="S312" s="531">
        <v>0.15111111111111111</v>
      </c>
      <c r="T312" s="531">
        <v>0.12740444444444446</v>
      </c>
      <c r="U312" s="531">
        <v>0.11258666666666667</v>
      </c>
      <c r="V312" s="531">
        <v>0.10074666666666666</v>
      </c>
      <c r="W312" s="531">
        <v>4.4444444444444446E-2</v>
      </c>
      <c r="X312" s="525">
        <f t="shared" si="84"/>
        <v>5.665177777777779</v>
      </c>
      <c r="Y312" s="706">
        <f t="shared" si="85"/>
        <v>5.555555555555558</v>
      </c>
      <c r="Z312" s="706">
        <f t="shared" si="86"/>
        <v>5.1948051948051965</v>
      </c>
      <c r="AA312" s="706">
        <f t="shared" si="87"/>
        <v>8.9632921065292859</v>
      </c>
      <c r="AB312" s="706">
        <f t="shared" si="88"/>
        <v>4.949504950495065</v>
      </c>
      <c r="AC312" s="706">
        <f t="shared" si="89"/>
        <v>7.4468085106383031</v>
      </c>
      <c r="AD312" s="706">
        <f t="shared" si="90"/>
        <v>5.617977528089857</v>
      </c>
      <c r="AE312" s="706">
        <f t="shared" si="91"/>
        <v>8.5365853658536892</v>
      </c>
      <c r="AF312" s="706">
        <f t="shared" si="92"/>
        <v>10.810810810810789</v>
      </c>
      <c r="AG312" s="706">
        <f t="shared" si="93"/>
        <v>17.460317460317441</v>
      </c>
      <c r="AH312" s="706">
        <f t="shared" si="94"/>
        <v>11.013215859030833</v>
      </c>
      <c r="AI312" s="706">
        <f t="shared" si="95"/>
        <v>26.111111111111107</v>
      </c>
      <c r="AJ312" s="706">
        <f t="shared" si="96"/>
        <v>7.1428571428571397</v>
      </c>
      <c r="AK312" s="706">
        <f t="shared" si="97"/>
        <v>16.666666666666675</v>
      </c>
      <c r="AL312" s="706">
        <f t="shared" si="98"/>
        <v>5.8823529411764719</v>
      </c>
      <c r="AM312" s="706">
        <f t="shared" si="99"/>
        <v>18.607409474638924</v>
      </c>
      <c r="AN312" s="706">
        <f t="shared" si="100"/>
        <v>13.161219011526937</v>
      </c>
      <c r="AO312" s="706">
        <f t="shared" si="101"/>
        <v>11.752249867654839</v>
      </c>
      <c r="AP312" s="706">
        <f t="shared" si="102"/>
        <v>126.67999999999999</v>
      </c>
      <c r="AQ312" s="707">
        <f t="shared" si="103"/>
        <v>17.308485530986562</v>
      </c>
      <c r="AR312" s="708">
        <f t="shared" si="104"/>
        <v>27.89020596815001</v>
      </c>
    </row>
    <row r="313" spans="1:44" ht="11.25" customHeight="1" x14ac:dyDescent="0.2">
      <c r="A313" s="501" t="s">
        <v>1223</v>
      </c>
      <c r="B313" s="502" t="s">
        <v>1224</v>
      </c>
      <c r="C313" s="509">
        <v>0.67</v>
      </c>
      <c r="D313" s="510">
        <v>0.63</v>
      </c>
      <c r="E313" s="510">
        <v>0.59</v>
      </c>
      <c r="F313" s="510">
        <v>0.54</v>
      </c>
      <c r="G313" s="510">
        <v>0.46</v>
      </c>
      <c r="H313" s="511"/>
      <c r="I313" s="510">
        <v>0.2</v>
      </c>
      <c r="J313" s="513">
        <v>0</v>
      </c>
      <c r="K313" s="511"/>
      <c r="L313" s="567">
        <v>0</v>
      </c>
      <c r="M313" s="567">
        <v>0</v>
      </c>
      <c r="N313" s="515">
        <v>0</v>
      </c>
      <c r="O313" s="515">
        <v>0</v>
      </c>
      <c r="P313" s="515">
        <v>0</v>
      </c>
      <c r="Q313" s="515">
        <v>0</v>
      </c>
      <c r="R313" s="515">
        <v>0</v>
      </c>
      <c r="S313" s="515">
        <v>0</v>
      </c>
      <c r="T313" s="515">
        <v>0</v>
      </c>
      <c r="U313" s="515">
        <v>0</v>
      </c>
      <c r="V313" s="515">
        <v>0</v>
      </c>
      <c r="W313" s="515">
        <v>0</v>
      </c>
      <c r="X313" s="525">
        <f t="shared" si="84"/>
        <v>3.0900000000000003</v>
      </c>
      <c r="Y313" s="706">
        <f t="shared" si="85"/>
        <v>6.3492063492063489</v>
      </c>
      <c r="Z313" s="706">
        <f t="shared" si="86"/>
        <v>6.7796610169491567</v>
      </c>
      <c r="AA313" s="706">
        <f t="shared" si="87"/>
        <v>9.259259259259256</v>
      </c>
      <c r="AB313" s="706">
        <f t="shared" si="88"/>
        <v>17.391304347826097</v>
      </c>
      <c r="AC313" s="706">
        <f t="shared" si="89"/>
        <v>129.99999999999997</v>
      </c>
      <c r="AD313" s="706" t="str">
        <f t="shared" si="90"/>
        <v>n/a</v>
      </c>
      <c r="AE313" s="706" t="str">
        <f t="shared" si="91"/>
        <v>n/a</v>
      </c>
      <c r="AF313" s="706" t="str">
        <f t="shared" si="92"/>
        <v>n/a</v>
      </c>
      <c r="AG313" s="706" t="str">
        <f t="shared" si="93"/>
        <v>n/a</v>
      </c>
      <c r="AH313" s="706" t="str">
        <f t="shared" si="94"/>
        <v>n/a</v>
      </c>
      <c r="AI313" s="706" t="str">
        <f t="shared" si="95"/>
        <v>n/a</v>
      </c>
      <c r="AJ313" s="706" t="str">
        <f t="shared" si="96"/>
        <v>n/a</v>
      </c>
      <c r="AK313" s="706" t="str">
        <f t="shared" si="97"/>
        <v>n/a</v>
      </c>
      <c r="AL313" s="706" t="str">
        <f t="shared" si="98"/>
        <v>n/a</v>
      </c>
      <c r="AM313" s="706" t="str">
        <f t="shared" si="99"/>
        <v>n/a</v>
      </c>
      <c r="AN313" s="706" t="str">
        <f t="shared" si="100"/>
        <v>n/a</v>
      </c>
      <c r="AO313" s="706" t="str">
        <f t="shared" si="101"/>
        <v>n/a</v>
      </c>
      <c r="AP313" s="706" t="str">
        <f t="shared" si="102"/>
        <v>n/a</v>
      </c>
      <c r="AQ313" s="707">
        <f t="shared" si="103"/>
        <v>33.955886194648166</v>
      </c>
      <c r="AR313" s="708">
        <f t="shared" si="104"/>
        <v>53.873594035944315</v>
      </c>
    </row>
    <row r="314" spans="1:44" ht="11.25" customHeight="1" x14ac:dyDescent="0.2">
      <c r="A314" s="645" t="s">
        <v>3868</v>
      </c>
      <c r="B314" s="535" t="s">
        <v>3869</v>
      </c>
      <c r="C314" s="549">
        <v>0.56000000000000005</v>
      </c>
      <c r="D314" s="541">
        <v>0.52</v>
      </c>
      <c r="E314" s="541">
        <v>0.48</v>
      </c>
      <c r="F314" s="541">
        <v>0.44</v>
      </c>
      <c r="G314" s="569">
        <v>0.4</v>
      </c>
      <c r="H314" s="542"/>
      <c r="I314" s="541">
        <v>0.4</v>
      </c>
      <c r="J314" s="543">
        <v>0</v>
      </c>
      <c r="K314" s="542"/>
      <c r="L314" s="568">
        <v>0</v>
      </c>
      <c r="M314" s="557">
        <v>0.08</v>
      </c>
      <c r="N314" s="545">
        <v>0</v>
      </c>
      <c r="O314" s="570">
        <v>0</v>
      </c>
      <c r="P314" s="570">
        <v>0</v>
      </c>
      <c r="Q314" s="570">
        <v>0</v>
      </c>
      <c r="R314" s="570">
        <v>0</v>
      </c>
      <c r="S314" s="570">
        <v>0</v>
      </c>
      <c r="T314" s="570">
        <v>0</v>
      </c>
      <c r="U314" s="570">
        <v>0</v>
      </c>
      <c r="V314" s="570">
        <v>0</v>
      </c>
      <c r="W314" s="570">
        <v>0</v>
      </c>
      <c r="X314" s="525">
        <f t="shared" si="84"/>
        <v>2.88</v>
      </c>
      <c r="Y314" s="706">
        <f t="shared" si="85"/>
        <v>7.6923076923077094</v>
      </c>
      <c r="Z314" s="706">
        <f t="shared" si="86"/>
        <v>8.3333333333333481</v>
      </c>
      <c r="AA314" s="706">
        <f t="shared" si="87"/>
        <v>9.0909090909090828</v>
      </c>
      <c r="AB314" s="706">
        <f t="shared" si="88"/>
        <v>9.9999999999999858</v>
      </c>
      <c r="AC314" s="706">
        <f t="shared" si="89"/>
        <v>0</v>
      </c>
      <c r="AD314" s="706" t="str">
        <f t="shared" si="90"/>
        <v>n/a</v>
      </c>
      <c r="AE314" s="706" t="str">
        <f t="shared" si="91"/>
        <v>n/a</v>
      </c>
      <c r="AF314" s="706">
        <f t="shared" si="92"/>
        <v>-100</v>
      </c>
      <c r="AG314" s="706" t="str">
        <f t="shared" si="93"/>
        <v>n/a</v>
      </c>
      <c r="AH314" s="706" t="str">
        <f t="shared" si="94"/>
        <v>n/a</v>
      </c>
      <c r="AI314" s="706" t="str">
        <f t="shared" si="95"/>
        <v>n/a</v>
      </c>
      <c r="AJ314" s="706" t="str">
        <f t="shared" si="96"/>
        <v>n/a</v>
      </c>
      <c r="AK314" s="706" t="str">
        <f t="shared" si="97"/>
        <v>n/a</v>
      </c>
      <c r="AL314" s="706" t="str">
        <f t="shared" si="98"/>
        <v>n/a</v>
      </c>
      <c r="AM314" s="706" t="str">
        <f t="shared" si="99"/>
        <v>n/a</v>
      </c>
      <c r="AN314" s="706" t="str">
        <f t="shared" si="100"/>
        <v>n/a</v>
      </c>
      <c r="AO314" s="706" t="str">
        <f t="shared" si="101"/>
        <v>n/a</v>
      </c>
      <c r="AP314" s="706" t="str">
        <f t="shared" si="102"/>
        <v>n/a</v>
      </c>
      <c r="AQ314" s="707">
        <f t="shared" si="103"/>
        <v>-10.813908313908312</v>
      </c>
      <c r="AR314" s="708">
        <f t="shared" si="104"/>
        <v>43.839746787697258</v>
      </c>
    </row>
    <row r="315" spans="1:44" ht="11.25" customHeight="1" x14ac:dyDescent="0.2">
      <c r="A315" s="527" t="s">
        <v>1225</v>
      </c>
      <c r="B315" s="504" t="s">
        <v>1226</v>
      </c>
      <c r="C315" s="521">
        <v>0.82000000000000006</v>
      </c>
      <c r="D315" s="522">
        <v>0.74</v>
      </c>
      <c r="E315" s="528">
        <v>0.72</v>
      </c>
      <c r="F315" s="522">
        <v>0.63</v>
      </c>
      <c r="G315" s="528">
        <v>0.6</v>
      </c>
      <c r="H315" s="523"/>
      <c r="I315" s="522">
        <v>0.5</v>
      </c>
      <c r="J315" s="520">
        <v>0.32500000000000001</v>
      </c>
      <c r="K315" s="523"/>
      <c r="L315" s="692">
        <v>0.22500000000000001</v>
      </c>
      <c r="M315" s="692">
        <v>0.28000000000000003</v>
      </c>
      <c r="N315" s="524">
        <v>0.52</v>
      </c>
      <c r="O315" s="524">
        <v>0.52</v>
      </c>
      <c r="P315" s="524">
        <v>0.52</v>
      </c>
      <c r="Q315" s="524">
        <v>0.52</v>
      </c>
      <c r="R315" s="524">
        <v>0.52</v>
      </c>
      <c r="S315" s="524">
        <v>0.52</v>
      </c>
      <c r="T315" s="524">
        <v>0.52</v>
      </c>
      <c r="U315" s="524">
        <v>0.52</v>
      </c>
      <c r="V315" s="524">
        <v>0.52</v>
      </c>
      <c r="W315" s="531">
        <v>0.5</v>
      </c>
      <c r="X315" s="525">
        <f t="shared" si="84"/>
        <v>10.019999999999996</v>
      </c>
      <c r="Y315" s="706">
        <f t="shared" si="85"/>
        <v>10.810810810810811</v>
      </c>
      <c r="Z315" s="706">
        <f t="shared" si="86"/>
        <v>2.7777777777777901</v>
      </c>
      <c r="AA315" s="706">
        <f t="shared" si="87"/>
        <v>14.285714285714279</v>
      </c>
      <c r="AB315" s="706">
        <f t="shared" si="88"/>
        <v>5.0000000000000044</v>
      </c>
      <c r="AC315" s="706">
        <f t="shared" si="89"/>
        <v>19.999999999999996</v>
      </c>
      <c r="AD315" s="706">
        <f t="shared" si="90"/>
        <v>53.846153846153832</v>
      </c>
      <c r="AE315" s="706">
        <f t="shared" si="91"/>
        <v>44.444444444444443</v>
      </c>
      <c r="AF315" s="706">
        <f t="shared" si="92"/>
        <v>-19.642857142857149</v>
      </c>
      <c r="AG315" s="706">
        <f t="shared" si="93"/>
        <v>-46.153846153846146</v>
      </c>
      <c r="AH315" s="706">
        <f t="shared" si="94"/>
        <v>0</v>
      </c>
      <c r="AI315" s="706">
        <f t="shared" si="95"/>
        <v>0</v>
      </c>
      <c r="AJ315" s="706">
        <f t="shared" si="96"/>
        <v>0</v>
      </c>
      <c r="AK315" s="706">
        <f t="shared" si="97"/>
        <v>0</v>
      </c>
      <c r="AL315" s="706">
        <f t="shared" si="98"/>
        <v>0</v>
      </c>
      <c r="AM315" s="706">
        <f t="shared" si="99"/>
        <v>0</v>
      </c>
      <c r="AN315" s="706">
        <f t="shared" si="100"/>
        <v>0</v>
      </c>
      <c r="AO315" s="706">
        <f t="shared" si="101"/>
        <v>0</v>
      </c>
      <c r="AP315" s="706">
        <f t="shared" si="102"/>
        <v>4.0000000000000036</v>
      </c>
      <c r="AQ315" s="707">
        <f t="shared" si="103"/>
        <v>4.9648998815665486</v>
      </c>
      <c r="AR315" s="708">
        <f t="shared" si="104"/>
        <v>21.305485947683351</v>
      </c>
    </row>
    <row r="316" spans="1:44" ht="11.25" customHeight="1" x14ac:dyDescent="0.2">
      <c r="A316" s="526" t="s">
        <v>1227</v>
      </c>
      <c r="B316" s="504" t="s">
        <v>1228</v>
      </c>
      <c r="C316" s="521">
        <v>0.6</v>
      </c>
      <c r="D316" s="522">
        <v>0.48</v>
      </c>
      <c r="E316" s="522">
        <v>0.44</v>
      </c>
      <c r="F316" s="522">
        <v>0.4</v>
      </c>
      <c r="G316" s="522">
        <v>0.36</v>
      </c>
      <c r="H316" s="523"/>
      <c r="I316" s="522">
        <v>0.28000000000000003</v>
      </c>
      <c r="J316" s="520">
        <v>0.24</v>
      </c>
      <c r="K316" s="523"/>
      <c r="L316" s="692">
        <v>0</v>
      </c>
      <c r="M316" s="692">
        <v>0</v>
      </c>
      <c r="N316" s="524">
        <v>0</v>
      </c>
      <c r="O316" s="524">
        <v>0</v>
      </c>
      <c r="P316" s="524">
        <v>0</v>
      </c>
      <c r="Q316" s="524">
        <v>0</v>
      </c>
      <c r="R316" s="524">
        <v>0</v>
      </c>
      <c r="S316" s="524">
        <v>0</v>
      </c>
      <c r="T316" s="524">
        <v>0</v>
      </c>
      <c r="U316" s="524">
        <v>0</v>
      </c>
      <c r="V316" s="524">
        <v>0</v>
      </c>
      <c r="W316" s="524">
        <v>0</v>
      </c>
      <c r="X316" s="525">
        <f t="shared" si="84"/>
        <v>2.8</v>
      </c>
      <c r="Y316" s="706">
        <f t="shared" si="85"/>
        <v>25</v>
      </c>
      <c r="Z316" s="706">
        <f t="shared" si="86"/>
        <v>9.0909090909090828</v>
      </c>
      <c r="AA316" s="706">
        <f t="shared" si="87"/>
        <v>9.9999999999999858</v>
      </c>
      <c r="AB316" s="706">
        <f t="shared" si="88"/>
        <v>11.111111111111116</v>
      </c>
      <c r="AC316" s="706">
        <f t="shared" si="89"/>
        <v>28.571428571428559</v>
      </c>
      <c r="AD316" s="706">
        <f t="shared" si="90"/>
        <v>16.666666666666675</v>
      </c>
      <c r="AE316" s="706" t="str">
        <f t="shared" si="91"/>
        <v>n/a</v>
      </c>
      <c r="AF316" s="706" t="str">
        <f t="shared" si="92"/>
        <v>n/a</v>
      </c>
      <c r="AG316" s="706" t="str">
        <f t="shared" si="93"/>
        <v>n/a</v>
      </c>
      <c r="AH316" s="706" t="str">
        <f t="shared" si="94"/>
        <v>n/a</v>
      </c>
      <c r="AI316" s="706" t="str">
        <f t="shared" si="95"/>
        <v>n/a</v>
      </c>
      <c r="AJ316" s="706" t="str">
        <f t="shared" si="96"/>
        <v>n/a</v>
      </c>
      <c r="AK316" s="706" t="str">
        <f t="shared" si="97"/>
        <v>n/a</v>
      </c>
      <c r="AL316" s="706" t="str">
        <f t="shared" si="98"/>
        <v>n/a</v>
      </c>
      <c r="AM316" s="706" t="str">
        <f t="shared" si="99"/>
        <v>n/a</v>
      </c>
      <c r="AN316" s="706" t="str">
        <f t="shared" si="100"/>
        <v>n/a</v>
      </c>
      <c r="AO316" s="706" t="str">
        <f t="shared" si="101"/>
        <v>n/a</v>
      </c>
      <c r="AP316" s="706" t="str">
        <f t="shared" si="102"/>
        <v>n/a</v>
      </c>
      <c r="AQ316" s="707">
        <f t="shared" si="103"/>
        <v>16.740019240019233</v>
      </c>
      <c r="AR316" s="708">
        <f t="shared" si="104"/>
        <v>8.2926022655782479</v>
      </c>
    </row>
    <row r="317" spans="1:44" ht="11.25" customHeight="1" x14ac:dyDescent="0.2">
      <c r="A317" s="527" t="s">
        <v>599</v>
      </c>
      <c r="B317" s="504" t="s">
        <v>600</v>
      </c>
      <c r="C317" s="521">
        <v>0.67</v>
      </c>
      <c r="D317" s="522">
        <v>0.625</v>
      </c>
      <c r="E317" s="522">
        <v>0.5675</v>
      </c>
      <c r="F317" s="522">
        <v>0.48499999999999999</v>
      </c>
      <c r="G317" s="522">
        <v>0.44416666666666671</v>
      </c>
      <c r="H317" s="523"/>
      <c r="I317" s="522">
        <v>0.42</v>
      </c>
      <c r="J317" s="520">
        <v>0.38888666666666666</v>
      </c>
      <c r="K317" s="523"/>
      <c r="L317" s="539">
        <v>0.3444444444444445</v>
      </c>
      <c r="M317" s="539">
        <v>0.3</v>
      </c>
      <c r="N317" s="531">
        <v>0.25555555555555554</v>
      </c>
      <c r="O317" s="531">
        <v>0.18518222222222225</v>
      </c>
      <c r="P317" s="531">
        <v>0.14073777777777777</v>
      </c>
      <c r="Q317" s="531">
        <v>0.1135822222222222</v>
      </c>
      <c r="R317" s="531">
        <v>9.3822222222222237E-2</v>
      </c>
      <c r="S317" s="531">
        <v>5.9262222222222223E-2</v>
      </c>
      <c r="T317" s="531">
        <v>6.5822222222222219E-3</v>
      </c>
      <c r="U317" s="524">
        <v>0</v>
      </c>
      <c r="V317" s="524">
        <v>4.6702222222222228E-2</v>
      </c>
      <c r="W317" s="531">
        <v>4.5302222222222223E-2</v>
      </c>
      <c r="X317" s="525">
        <f t="shared" si="84"/>
        <v>5.1917266666666668</v>
      </c>
      <c r="Y317" s="706">
        <f t="shared" si="85"/>
        <v>7.2000000000000064</v>
      </c>
      <c r="Z317" s="706">
        <f t="shared" si="86"/>
        <v>10.132158590308361</v>
      </c>
      <c r="AA317" s="706">
        <f t="shared" si="87"/>
        <v>17.010309278350523</v>
      </c>
      <c r="AB317" s="706">
        <f t="shared" si="88"/>
        <v>9.193245778611626</v>
      </c>
      <c r="AC317" s="706">
        <f t="shared" si="89"/>
        <v>5.7539682539682779</v>
      </c>
      <c r="AD317" s="706">
        <f t="shared" si="90"/>
        <v>8.0006171463836928</v>
      </c>
      <c r="AE317" s="706">
        <f t="shared" si="91"/>
        <v>12.902580645161276</v>
      </c>
      <c r="AF317" s="706">
        <f t="shared" si="92"/>
        <v>14.814814814814836</v>
      </c>
      <c r="AG317" s="706">
        <f t="shared" si="93"/>
        <v>17.391304347826097</v>
      </c>
      <c r="AH317" s="706">
        <f t="shared" si="94"/>
        <v>38.002208035328543</v>
      </c>
      <c r="AI317" s="706">
        <f t="shared" si="95"/>
        <v>31.579612202362185</v>
      </c>
      <c r="AJ317" s="706">
        <f t="shared" si="96"/>
        <v>23.908279856002522</v>
      </c>
      <c r="AK317" s="706">
        <f t="shared" si="97"/>
        <v>21.061108479393596</v>
      </c>
      <c r="AL317" s="706">
        <f t="shared" si="98"/>
        <v>58.317084145792734</v>
      </c>
      <c r="AM317" s="706">
        <f t="shared" si="99"/>
        <v>800.33760972315997</v>
      </c>
      <c r="AN317" s="706" t="str">
        <f t="shared" si="100"/>
        <v>n/a</v>
      </c>
      <c r="AO317" s="706">
        <f t="shared" si="101"/>
        <v>-100</v>
      </c>
      <c r="AP317" s="706">
        <f t="shared" si="102"/>
        <v>3.0903561267536572</v>
      </c>
      <c r="AQ317" s="707">
        <f t="shared" si="103"/>
        <v>57.570309260248116</v>
      </c>
      <c r="AR317" s="708">
        <f t="shared" si="104"/>
        <v>194.0324469005854</v>
      </c>
    </row>
    <row r="318" spans="1:44" ht="11.25" customHeight="1" x14ac:dyDescent="0.2">
      <c r="A318" s="501" t="s">
        <v>3870</v>
      </c>
      <c r="B318" s="502" t="s">
        <v>3871</v>
      </c>
      <c r="C318" s="521">
        <v>0.72</v>
      </c>
      <c r="D318" s="510">
        <v>0.68</v>
      </c>
      <c r="E318" s="510">
        <v>0.64</v>
      </c>
      <c r="F318" s="510">
        <v>0.6</v>
      </c>
      <c r="G318" s="583">
        <v>0.52</v>
      </c>
      <c r="H318" s="511"/>
      <c r="I318" s="512">
        <v>0.52</v>
      </c>
      <c r="J318" s="513">
        <v>0.52</v>
      </c>
      <c r="K318" s="511"/>
      <c r="L318" s="567">
        <v>0.52</v>
      </c>
      <c r="M318" s="567">
        <v>0.52</v>
      </c>
      <c r="N318" s="516">
        <v>0.52</v>
      </c>
      <c r="O318" s="516">
        <v>0.48</v>
      </c>
      <c r="P318" s="516">
        <v>0.44</v>
      </c>
      <c r="Q318" s="516">
        <v>0.4</v>
      </c>
      <c r="R318" s="516">
        <v>0.35</v>
      </c>
      <c r="S318" s="516">
        <v>0.28000000000000003</v>
      </c>
      <c r="T318" s="516">
        <v>0.24</v>
      </c>
      <c r="U318" s="516">
        <v>0.20444000000000001</v>
      </c>
      <c r="V318" s="516">
        <v>0.17776</v>
      </c>
      <c r="W318" s="516">
        <v>0.10668</v>
      </c>
      <c r="X318" s="525">
        <f t="shared" si="84"/>
        <v>8.438880000000001</v>
      </c>
      <c r="Y318" s="706">
        <f t="shared" si="85"/>
        <v>5.8823529411764497</v>
      </c>
      <c r="Z318" s="706">
        <f t="shared" si="86"/>
        <v>6.25</v>
      </c>
      <c r="AA318" s="706">
        <f t="shared" si="87"/>
        <v>6.6666666666666652</v>
      </c>
      <c r="AB318" s="706">
        <f t="shared" si="88"/>
        <v>15.384615384615374</v>
      </c>
      <c r="AC318" s="706">
        <f t="shared" si="89"/>
        <v>0</v>
      </c>
      <c r="AD318" s="706">
        <f t="shared" si="90"/>
        <v>0</v>
      </c>
      <c r="AE318" s="706">
        <f t="shared" si="91"/>
        <v>0</v>
      </c>
      <c r="AF318" s="706">
        <f t="shared" si="92"/>
        <v>0</v>
      </c>
      <c r="AG318" s="706">
        <f t="shared" si="93"/>
        <v>0</v>
      </c>
      <c r="AH318" s="706">
        <f t="shared" si="94"/>
        <v>8.3333333333333481</v>
      </c>
      <c r="AI318" s="706">
        <f t="shared" si="95"/>
        <v>9.0909090909090828</v>
      </c>
      <c r="AJ318" s="706">
        <f t="shared" si="96"/>
        <v>9.9999999999999858</v>
      </c>
      <c r="AK318" s="706">
        <f t="shared" si="97"/>
        <v>14.285714285714302</v>
      </c>
      <c r="AL318" s="706">
        <f t="shared" si="98"/>
        <v>24.999999999999979</v>
      </c>
      <c r="AM318" s="706">
        <f t="shared" si="99"/>
        <v>16.666666666666675</v>
      </c>
      <c r="AN318" s="706">
        <f t="shared" si="100"/>
        <v>17.393856388182339</v>
      </c>
      <c r="AO318" s="706">
        <f t="shared" si="101"/>
        <v>15.009000900090008</v>
      </c>
      <c r="AP318" s="706">
        <f t="shared" si="102"/>
        <v>66.629171353580816</v>
      </c>
      <c r="AQ318" s="707">
        <f t="shared" si="103"/>
        <v>12.032904833940835</v>
      </c>
      <c r="AR318" s="708">
        <f t="shared" si="104"/>
        <v>15.482005380145043</v>
      </c>
    </row>
    <row r="319" spans="1:44" ht="11.25" customHeight="1" x14ac:dyDescent="0.2">
      <c r="A319" s="547" t="s">
        <v>1229</v>
      </c>
      <c r="B319" s="535" t="s">
        <v>1230</v>
      </c>
      <c r="C319" s="538">
        <v>1.2050000000000001</v>
      </c>
      <c r="D319" s="541">
        <v>1.075</v>
      </c>
      <c r="E319" s="541">
        <v>0.97</v>
      </c>
      <c r="F319" s="541">
        <v>0.86</v>
      </c>
      <c r="G319" s="541">
        <v>0.78</v>
      </c>
      <c r="H319" s="542"/>
      <c r="I319" s="541">
        <v>0.70499999999999996</v>
      </c>
      <c r="J319" s="537">
        <v>0.64500000000000002</v>
      </c>
      <c r="K319" s="542"/>
      <c r="L319" s="568">
        <v>0.6</v>
      </c>
      <c r="M319" s="568">
        <v>0.6</v>
      </c>
      <c r="N319" s="544">
        <v>0.57499999999999996</v>
      </c>
      <c r="O319" s="544">
        <v>0.5</v>
      </c>
      <c r="P319" s="544">
        <v>0.36</v>
      </c>
      <c r="Q319" s="544">
        <v>0.3</v>
      </c>
      <c r="R319" s="544">
        <v>0.24</v>
      </c>
      <c r="S319" s="544">
        <v>0.12</v>
      </c>
      <c r="T319" s="545">
        <v>0</v>
      </c>
      <c r="U319" s="545">
        <v>0</v>
      </c>
      <c r="V319" s="545">
        <v>0</v>
      </c>
      <c r="W319" s="545">
        <v>0</v>
      </c>
      <c r="X319" s="525">
        <f t="shared" si="84"/>
        <v>9.5349999999999984</v>
      </c>
      <c r="Y319" s="706">
        <f t="shared" si="85"/>
        <v>12.093023255813961</v>
      </c>
      <c r="Z319" s="706">
        <f t="shared" si="86"/>
        <v>10.824742268041243</v>
      </c>
      <c r="AA319" s="706">
        <f t="shared" si="87"/>
        <v>12.790697674418606</v>
      </c>
      <c r="AB319" s="706">
        <f t="shared" si="88"/>
        <v>10.256410256410241</v>
      </c>
      <c r="AC319" s="706">
        <f t="shared" si="89"/>
        <v>10.638297872340431</v>
      </c>
      <c r="AD319" s="706">
        <f t="shared" si="90"/>
        <v>9.302325581395344</v>
      </c>
      <c r="AE319" s="706">
        <f t="shared" si="91"/>
        <v>7.5000000000000178</v>
      </c>
      <c r="AF319" s="706">
        <f t="shared" si="92"/>
        <v>0</v>
      </c>
      <c r="AG319" s="706">
        <f t="shared" si="93"/>
        <v>4.3478260869565188</v>
      </c>
      <c r="AH319" s="706">
        <f t="shared" si="94"/>
        <v>14.999999999999991</v>
      </c>
      <c r="AI319" s="706">
        <f t="shared" si="95"/>
        <v>38.888888888888886</v>
      </c>
      <c r="AJ319" s="706">
        <f t="shared" si="96"/>
        <v>19.999999999999996</v>
      </c>
      <c r="AK319" s="706">
        <f t="shared" si="97"/>
        <v>25</v>
      </c>
      <c r="AL319" s="706">
        <f t="shared" si="98"/>
        <v>100</v>
      </c>
      <c r="AM319" s="706" t="str">
        <f t="shared" si="99"/>
        <v>n/a</v>
      </c>
      <c r="AN319" s="706" t="str">
        <f t="shared" si="100"/>
        <v>n/a</v>
      </c>
      <c r="AO319" s="706" t="str">
        <f t="shared" si="101"/>
        <v>n/a</v>
      </c>
      <c r="AP319" s="706" t="str">
        <f t="shared" si="102"/>
        <v>n/a</v>
      </c>
      <c r="AQ319" s="707">
        <f t="shared" si="103"/>
        <v>19.76015799173323</v>
      </c>
      <c r="AR319" s="708">
        <f t="shared" si="104"/>
        <v>24.96601421394757</v>
      </c>
    </row>
    <row r="320" spans="1:44" ht="11.25" customHeight="1" x14ac:dyDescent="0.2">
      <c r="A320" s="527" t="s">
        <v>1231</v>
      </c>
      <c r="B320" s="504" t="s">
        <v>1232</v>
      </c>
      <c r="C320" s="530">
        <v>0.76</v>
      </c>
      <c r="D320" s="522">
        <v>0.72</v>
      </c>
      <c r="E320" s="522">
        <v>0.68</v>
      </c>
      <c r="F320" s="522">
        <v>0.64</v>
      </c>
      <c r="G320" s="522">
        <v>0.6</v>
      </c>
      <c r="H320" s="523"/>
      <c r="I320" s="522">
        <v>0.56000000000000005</v>
      </c>
      <c r="J320" s="693">
        <v>0</v>
      </c>
      <c r="K320" s="523"/>
      <c r="L320" s="692">
        <v>0</v>
      </c>
      <c r="M320" s="692">
        <v>0</v>
      </c>
      <c r="N320" s="524">
        <v>0</v>
      </c>
      <c r="O320" s="524">
        <v>0</v>
      </c>
      <c r="P320" s="524">
        <v>0</v>
      </c>
      <c r="Q320" s="524">
        <v>0</v>
      </c>
      <c r="R320" s="524">
        <v>0</v>
      </c>
      <c r="S320" s="524">
        <v>0</v>
      </c>
      <c r="T320" s="524">
        <v>0</v>
      </c>
      <c r="U320" s="524">
        <v>0</v>
      </c>
      <c r="V320" s="524">
        <v>0</v>
      </c>
      <c r="W320" s="524">
        <v>0</v>
      </c>
      <c r="X320" s="525">
        <f t="shared" si="84"/>
        <v>3.9600000000000004</v>
      </c>
      <c r="Y320" s="706">
        <f t="shared" si="85"/>
        <v>5.555555555555558</v>
      </c>
      <c r="Z320" s="706">
        <f t="shared" si="86"/>
        <v>5.8823529411764497</v>
      </c>
      <c r="AA320" s="706">
        <f t="shared" si="87"/>
        <v>6.25</v>
      </c>
      <c r="AB320" s="706">
        <f t="shared" si="88"/>
        <v>6.6666666666666652</v>
      </c>
      <c r="AC320" s="706">
        <f t="shared" si="89"/>
        <v>7.1428571428571397</v>
      </c>
      <c r="AD320" s="706" t="str">
        <f t="shared" si="90"/>
        <v>n/a</v>
      </c>
      <c r="AE320" s="706" t="str">
        <f t="shared" si="91"/>
        <v>n/a</v>
      </c>
      <c r="AF320" s="706" t="str">
        <f t="shared" si="92"/>
        <v>n/a</v>
      </c>
      <c r="AG320" s="706" t="str">
        <f t="shared" si="93"/>
        <v>n/a</v>
      </c>
      <c r="AH320" s="706" t="str">
        <f t="shared" si="94"/>
        <v>n/a</v>
      </c>
      <c r="AI320" s="706" t="str">
        <f t="shared" si="95"/>
        <v>n/a</v>
      </c>
      <c r="AJ320" s="706" t="str">
        <f t="shared" si="96"/>
        <v>n/a</v>
      </c>
      <c r="AK320" s="706" t="str">
        <f t="shared" si="97"/>
        <v>n/a</v>
      </c>
      <c r="AL320" s="706" t="str">
        <f t="shared" si="98"/>
        <v>n/a</v>
      </c>
      <c r="AM320" s="706" t="str">
        <f t="shared" si="99"/>
        <v>n/a</v>
      </c>
      <c r="AN320" s="706" t="str">
        <f t="shared" si="100"/>
        <v>n/a</v>
      </c>
      <c r="AO320" s="706" t="str">
        <f t="shared" si="101"/>
        <v>n/a</v>
      </c>
      <c r="AP320" s="706" t="str">
        <f t="shared" si="102"/>
        <v>n/a</v>
      </c>
      <c r="AQ320" s="707">
        <f t="shared" si="103"/>
        <v>6.2994864612511616</v>
      </c>
      <c r="AR320" s="708">
        <f t="shared" si="104"/>
        <v>0.62768978916891482</v>
      </c>
    </row>
    <row r="321" spans="1:44" ht="11.25" customHeight="1" x14ac:dyDescent="0.2">
      <c r="A321" s="527" t="s">
        <v>1233</v>
      </c>
      <c r="B321" s="504" t="s">
        <v>1234</v>
      </c>
      <c r="C321" s="530">
        <v>0.72</v>
      </c>
      <c r="D321" s="522">
        <v>0.64</v>
      </c>
      <c r="E321" s="522">
        <v>0.56000000000000005</v>
      </c>
      <c r="F321" s="522">
        <v>0.48</v>
      </c>
      <c r="G321" s="522">
        <v>0.3</v>
      </c>
      <c r="H321" s="523"/>
      <c r="I321" s="528">
        <v>0</v>
      </c>
      <c r="J321" s="693">
        <v>0</v>
      </c>
      <c r="K321" s="523"/>
      <c r="L321" s="692">
        <v>0</v>
      </c>
      <c r="M321" s="692">
        <v>0</v>
      </c>
      <c r="N321" s="524">
        <v>0</v>
      </c>
      <c r="O321" s="524">
        <v>0</v>
      </c>
      <c r="P321" s="524">
        <v>0</v>
      </c>
      <c r="Q321" s="524">
        <v>0</v>
      </c>
      <c r="R321" s="524">
        <v>0</v>
      </c>
      <c r="S321" s="524">
        <v>0</v>
      </c>
      <c r="T321" s="524">
        <v>0</v>
      </c>
      <c r="U321" s="524">
        <v>0</v>
      </c>
      <c r="V321" s="524">
        <v>0</v>
      </c>
      <c r="W321" s="524">
        <v>0</v>
      </c>
      <c r="X321" s="525">
        <f t="shared" si="84"/>
        <v>2.6999999999999997</v>
      </c>
      <c r="Y321" s="706">
        <f t="shared" si="85"/>
        <v>12.5</v>
      </c>
      <c r="Z321" s="706">
        <f t="shared" si="86"/>
        <v>14.285714285714279</v>
      </c>
      <c r="AA321" s="706">
        <f t="shared" si="87"/>
        <v>16.666666666666675</v>
      </c>
      <c r="AB321" s="706">
        <f t="shared" si="88"/>
        <v>60.000000000000007</v>
      </c>
      <c r="AC321" s="706" t="str">
        <f t="shared" si="89"/>
        <v>n/a</v>
      </c>
      <c r="AD321" s="706" t="str">
        <f t="shared" si="90"/>
        <v>n/a</v>
      </c>
      <c r="AE321" s="706" t="str">
        <f t="shared" si="91"/>
        <v>n/a</v>
      </c>
      <c r="AF321" s="706" t="str">
        <f t="shared" si="92"/>
        <v>n/a</v>
      </c>
      <c r="AG321" s="706" t="str">
        <f t="shared" si="93"/>
        <v>n/a</v>
      </c>
      <c r="AH321" s="706" t="str">
        <f t="shared" si="94"/>
        <v>n/a</v>
      </c>
      <c r="AI321" s="706" t="str">
        <f t="shared" si="95"/>
        <v>n/a</v>
      </c>
      <c r="AJ321" s="706" t="str">
        <f t="shared" si="96"/>
        <v>n/a</v>
      </c>
      <c r="AK321" s="706" t="str">
        <f t="shared" si="97"/>
        <v>n/a</v>
      </c>
      <c r="AL321" s="706" t="str">
        <f t="shared" si="98"/>
        <v>n/a</v>
      </c>
      <c r="AM321" s="706" t="str">
        <f t="shared" si="99"/>
        <v>n/a</v>
      </c>
      <c r="AN321" s="706" t="str">
        <f t="shared" si="100"/>
        <v>n/a</v>
      </c>
      <c r="AO321" s="706" t="str">
        <f t="shared" si="101"/>
        <v>n/a</v>
      </c>
      <c r="AP321" s="706" t="str">
        <f t="shared" si="102"/>
        <v>n/a</v>
      </c>
      <c r="AQ321" s="707">
        <f t="shared" si="103"/>
        <v>25.863095238095241</v>
      </c>
      <c r="AR321" s="708">
        <f t="shared" si="104"/>
        <v>22.821850854328918</v>
      </c>
    </row>
    <row r="322" spans="1:44" ht="11.25" customHeight="1" x14ac:dyDescent="0.2">
      <c r="A322" s="501" t="s">
        <v>1236</v>
      </c>
      <c r="B322" s="502" t="s">
        <v>1237</v>
      </c>
      <c r="C322" s="514">
        <v>0.91</v>
      </c>
      <c r="D322" s="510">
        <v>0.87</v>
      </c>
      <c r="E322" s="510">
        <v>0.83</v>
      </c>
      <c r="F322" s="510">
        <v>0.78</v>
      </c>
      <c r="G322" s="510">
        <v>0.72</v>
      </c>
      <c r="H322" s="511"/>
      <c r="I322" s="510">
        <v>0.54</v>
      </c>
      <c r="J322" s="508">
        <v>0.39124199999999998</v>
      </c>
      <c r="K322" s="511"/>
      <c r="L322" s="559">
        <v>0.29389999999999999</v>
      </c>
      <c r="M322" s="559">
        <v>0.25180000000000002</v>
      </c>
      <c r="N322" s="515">
        <v>0</v>
      </c>
      <c r="O322" s="515">
        <v>0</v>
      </c>
      <c r="P322" s="515">
        <v>0</v>
      </c>
      <c r="Q322" s="515">
        <v>0</v>
      </c>
      <c r="R322" s="515">
        <v>0</v>
      </c>
      <c r="S322" s="515">
        <v>0</v>
      </c>
      <c r="T322" s="515">
        <v>0</v>
      </c>
      <c r="U322" s="515">
        <v>0</v>
      </c>
      <c r="V322" s="515">
        <v>0</v>
      </c>
      <c r="W322" s="515">
        <v>0</v>
      </c>
      <c r="X322" s="525">
        <f t="shared" si="84"/>
        <v>5.5869419999999996</v>
      </c>
      <c r="Y322" s="706">
        <f t="shared" si="85"/>
        <v>4.5977011494252817</v>
      </c>
      <c r="Z322" s="706">
        <f t="shared" si="86"/>
        <v>4.8192771084337505</v>
      </c>
      <c r="AA322" s="706">
        <f t="shared" si="87"/>
        <v>6.4102564102564097</v>
      </c>
      <c r="AB322" s="706">
        <f t="shared" si="88"/>
        <v>8.3333333333333481</v>
      </c>
      <c r="AC322" s="706">
        <f t="shared" si="89"/>
        <v>33.333333333333329</v>
      </c>
      <c r="AD322" s="706">
        <f t="shared" si="90"/>
        <v>38.021991503979649</v>
      </c>
      <c r="AE322" s="706">
        <f t="shared" si="91"/>
        <v>33.120789384144267</v>
      </c>
      <c r="AF322" s="706">
        <f t="shared" si="92"/>
        <v>16.719618745035735</v>
      </c>
      <c r="AG322" s="706" t="str">
        <f t="shared" si="93"/>
        <v>n/a</v>
      </c>
      <c r="AH322" s="706" t="str">
        <f t="shared" si="94"/>
        <v>n/a</v>
      </c>
      <c r="AI322" s="706" t="str">
        <f t="shared" si="95"/>
        <v>n/a</v>
      </c>
      <c r="AJ322" s="706" t="str">
        <f t="shared" si="96"/>
        <v>n/a</v>
      </c>
      <c r="AK322" s="706" t="str">
        <f t="shared" si="97"/>
        <v>n/a</v>
      </c>
      <c r="AL322" s="706" t="str">
        <f t="shared" si="98"/>
        <v>n/a</v>
      </c>
      <c r="AM322" s="706" t="str">
        <f t="shared" si="99"/>
        <v>n/a</v>
      </c>
      <c r="AN322" s="706" t="str">
        <f t="shared" si="100"/>
        <v>n/a</v>
      </c>
      <c r="AO322" s="706" t="str">
        <f t="shared" si="101"/>
        <v>n/a</v>
      </c>
      <c r="AP322" s="706" t="str">
        <f t="shared" si="102"/>
        <v>n/a</v>
      </c>
      <c r="AQ322" s="707">
        <f t="shared" si="103"/>
        <v>18.169537620992724</v>
      </c>
      <c r="AR322" s="708">
        <f t="shared" si="104"/>
        <v>14.378349944868122</v>
      </c>
    </row>
    <row r="323" spans="1:44" ht="11.25" customHeight="1" x14ac:dyDescent="0.2">
      <c r="A323" s="694" t="s">
        <v>237</v>
      </c>
      <c r="B323" s="535" t="s">
        <v>238</v>
      </c>
      <c r="C323" s="521">
        <v>0.42249999999999999</v>
      </c>
      <c r="D323" s="522">
        <v>0.39750000000000002</v>
      </c>
      <c r="E323" s="522">
        <v>0.38250000000000001</v>
      </c>
      <c r="F323" s="522">
        <v>0.34749999999999998</v>
      </c>
      <c r="G323" s="522">
        <v>0.30499999999999999</v>
      </c>
      <c r="H323" s="523"/>
      <c r="I323" s="522">
        <v>0.28499999999999998</v>
      </c>
      <c r="J323" s="520">
        <v>0.26750000000000002</v>
      </c>
      <c r="K323" s="523"/>
      <c r="L323" s="539">
        <v>0.25750000000000001</v>
      </c>
      <c r="M323" s="692">
        <v>0.25</v>
      </c>
      <c r="N323" s="531">
        <v>0.2475</v>
      </c>
      <c r="O323" s="531">
        <v>0.23499999999999999</v>
      </c>
      <c r="P323" s="531">
        <v>0.215</v>
      </c>
      <c r="Q323" s="531">
        <v>0.19</v>
      </c>
      <c r="R323" s="531">
        <v>0.155</v>
      </c>
      <c r="S323" s="531">
        <v>0.13750000000000001</v>
      </c>
      <c r="T323" s="531">
        <v>0.1275</v>
      </c>
      <c r="U323" s="531">
        <v>0.11749999999999999</v>
      </c>
      <c r="V323" s="531">
        <v>0.1075</v>
      </c>
      <c r="W323" s="531">
        <v>9.6250000000000002E-2</v>
      </c>
      <c r="X323" s="525">
        <f t="shared" si="84"/>
        <v>4.5437500000000002</v>
      </c>
      <c r="Y323" s="706">
        <f t="shared" si="85"/>
        <v>6.2893081761006275</v>
      </c>
      <c r="Z323" s="706">
        <f t="shared" si="86"/>
        <v>3.9215686274509887</v>
      </c>
      <c r="AA323" s="706">
        <f t="shared" si="87"/>
        <v>10.07194244604317</v>
      </c>
      <c r="AB323" s="706">
        <f t="shared" si="88"/>
        <v>13.934426229508201</v>
      </c>
      <c r="AC323" s="706">
        <f t="shared" si="89"/>
        <v>7.0175438596491224</v>
      </c>
      <c r="AD323" s="706">
        <f t="shared" si="90"/>
        <v>6.5420560747663448</v>
      </c>
      <c r="AE323" s="706">
        <f t="shared" si="91"/>
        <v>3.8834951456310662</v>
      </c>
      <c r="AF323" s="706">
        <f t="shared" si="92"/>
        <v>3.0000000000000027</v>
      </c>
      <c r="AG323" s="706">
        <f t="shared" si="93"/>
        <v>1.0101010101010166</v>
      </c>
      <c r="AH323" s="706">
        <f t="shared" si="94"/>
        <v>5.319148936170226</v>
      </c>
      <c r="AI323" s="706">
        <f t="shared" si="95"/>
        <v>9.302325581395344</v>
      </c>
      <c r="AJ323" s="706">
        <f t="shared" si="96"/>
        <v>13.157894736842103</v>
      </c>
      <c r="AK323" s="706">
        <f t="shared" si="97"/>
        <v>22.580645161290324</v>
      </c>
      <c r="AL323" s="706">
        <f t="shared" si="98"/>
        <v>12.72727272727272</v>
      </c>
      <c r="AM323" s="706">
        <f t="shared" si="99"/>
        <v>7.8431372549019773</v>
      </c>
      <c r="AN323" s="706">
        <f t="shared" si="100"/>
        <v>8.5106382978723527</v>
      </c>
      <c r="AO323" s="706">
        <f t="shared" si="101"/>
        <v>9.302325581395344</v>
      </c>
      <c r="AP323" s="706">
        <f t="shared" si="102"/>
        <v>11.688311688311682</v>
      </c>
      <c r="AQ323" s="707">
        <f t="shared" si="103"/>
        <v>8.6723411963723667</v>
      </c>
      <c r="AR323" s="708">
        <f t="shared" si="104"/>
        <v>5.0342535350411382</v>
      </c>
    </row>
    <row r="324" spans="1:44" ht="11.25" customHeight="1" x14ac:dyDescent="0.2">
      <c r="A324" s="526" t="s">
        <v>240</v>
      </c>
      <c r="B324" s="504" t="s">
        <v>241</v>
      </c>
      <c r="C324" s="521">
        <v>0.8</v>
      </c>
      <c r="D324" s="522">
        <v>0.72</v>
      </c>
      <c r="E324" s="522">
        <v>0.6</v>
      </c>
      <c r="F324" s="522">
        <v>0.48</v>
      </c>
      <c r="G324" s="522">
        <v>0.39</v>
      </c>
      <c r="H324" s="523"/>
      <c r="I324" s="522">
        <v>0.3666666666666667</v>
      </c>
      <c r="J324" s="520">
        <v>0.33333333333333331</v>
      </c>
      <c r="K324" s="523"/>
      <c r="L324" s="539">
        <v>0.29333333333333333</v>
      </c>
      <c r="M324" s="539">
        <v>0.28000000000000003</v>
      </c>
      <c r="N324" s="531">
        <v>0.26666666666666666</v>
      </c>
      <c r="O324" s="531">
        <v>0.2</v>
      </c>
      <c r="P324" s="531">
        <v>0.16</v>
      </c>
      <c r="Q324" s="531">
        <v>0.13333333333333333</v>
      </c>
      <c r="R324" s="531">
        <v>0.11333333333333334</v>
      </c>
      <c r="S324" s="531">
        <v>0.1</v>
      </c>
      <c r="T324" s="531">
        <v>9.3333333333333338E-2</v>
      </c>
      <c r="U324" s="531">
        <v>8.666666666666667E-2</v>
      </c>
      <c r="V324" s="531">
        <v>0.08</v>
      </c>
      <c r="W324" s="531">
        <v>7.3333333333333334E-2</v>
      </c>
      <c r="X324" s="525">
        <f t="shared" si="84"/>
        <v>5.5700000000000012</v>
      </c>
      <c r="Y324" s="706">
        <f t="shared" si="85"/>
        <v>11.111111111111116</v>
      </c>
      <c r="Z324" s="706">
        <f t="shared" si="86"/>
        <v>19.999999999999996</v>
      </c>
      <c r="AA324" s="706">
        <f t="shared" si="87"/>
        <v>25</v>
      </c>
      <c r="AB324" s="706">
        <f t="shared" si="88"/>
        <v>23.076923076923062</v>
      </c>
      <c r="AC324" s="706">
        <f t="shared" si="89"/>
        <v>6.3636363636363491</v>
      </c>
      <c r="AD324" s="706">
        <f t="shared" si="90"/>
        <v>10.000000000000009</v>
      </c>
      <c r="AE324" s="706">
        <f t="shared" si="91"/>
        <v>13.636363636363624</v>
      </c>
      <c r="AF324" s="706">
        <f t="shared" si="92"/>
        <v>4.761904761904745</v>
      </c>
      <c r="AG324" s="706">
        <f t="shared" si="93"/>
        <v>5.0000000000000044</v>
      </c>
      <c r="AH324" s="706">
        <f t="shared" si="94"/>
        <v>33.333333333333329</v>
      </c>
      <c r="AI324" s="706">
        <f t="shared" si="95"/>
        <v>25</v>
      </c>
      <c r="AJ324" s="706">
        <f t="shared" si="96"/>
        <v>19.999999999999996</v>
      </c>
      <c r="AK324" s="706">
        <f t="shared" si="97"/>
        <v>17.647058823529392</v>
      </c>
      <c r="AL324" s="706">
        <f t="shared" si="98"/>
        <v>13.33333333333333</v>
      </c>
      <c r="AM324" s="706">
        <f t="shared" si="99"/>
        <v>7.1428571428571397</v>
      </c>
      <c r="AN324" s="706">
        <f t="shared" si="100"/>
        <v>7.6923076923076872</v>
      </c>
      <c r="AO324" s="706">
        <f t="shared" si="101"/>
        <v>8.333333333333325</v>
      </c>
      <c r="AP324" s="706">
        <f t="shared" si="102"/>
        <v>9.0909090909090828</v>
      </c>
      <c r="AQ324" s="707">
        <f t="shared" si="103"/>
        <v>14.4735039833079</v>
      </c>
      <c r="AR324" s="708">
        <f t="shared" si="104"/>
        <v>8.303189051194682</v>
      </c>
    </row>
    <row r="325" spans="1:44" ht="11.25" customHeight="1" x14ac:dyDescent="0.2">
      <c r="A325" s="501" t="s">
        <v>1239</v>
      </c>
      <c r="B325" s="502" t="s">
        <v>1240</v>
      </c>
      <c r="C325" s="521">
        <v>0.43000000000000005</v>
      </c>
      <c r="D325" s="522">
        <v>0.37</v>
      </c>
      <c r="E325" s="522">
        <v>0.27</v>
      </c>
      <c r="F325" s="522">
        <v>0.23</v>
      </c>
      <c r="G325" s="522">
        <v>0.15</v>
      </c>
      <c r="H325" s="523"/>
      <c r="I325" s="528">
        <v>0</v>
      </c>
      <c r="J325" s="693">
        <v>0</v>
      </c>
      <c r="K325" s="523"/>
      <c r="L325" s="692">
        <v>0</v>
      </c>
      <c r="M325" s="692">
        <v>0</v>
      </c>
      <c r="N325" s="524">
        <v>0</v>
      </c>
      <c r="O325" s="524">
        <v>0</v>
      </c>
      <c r="P325" s="524">
        <v>0</v>
      </c>
      <c r="Q325" s="524">
        <v>0</v>
      </c>
      <c r="R325" s="524">
        <v>0</v>
      </c>
      <c r="S325" s="524">
        <v>0</v>
      </c>
      <c r="T325" s="524">
        <v>0</v>
      </c>
      <c r="U325" s="524">
        <v>0</v>
      </c>
      <c r="V325" s="524">
        <v>0</v>
      </c>
      <c r="W325" s="524">
        <v>0</v>
      </c>
      <c r="X325" s="525">
        <f t="shared" si="84"/>
        <v>1.45</v>
      </c>
      <c r="Y325" s="706">
        <f t="shared" si="85"/>
        <v>16.216216216216228</v>
      </c>
      <c r="Z325" s="706">
        <f t="shared" si="86"/>
        <v>37.037037037037024</v>
      </c>
      <c r="AA325" s="706">
        <f t="shared" si="87"/>
        <v>17.391304347826097</v>
      </c>
      <c r="AB325" s="706">
        <f t="shared" si="88"/>
        <v>53.333333333333343</v>
      </c>
      <c r="AC325" s="706" t="str">
        <f t="shared" si="89"/>
        <v>n/a</v>
      </c>
      <c r="AD325" s="706" t="str">
        <f t="shared" si="90"/>
        <v>n/a</v>
      </c>
      <c r="AE325" s="706" t="str">
        <f t="shared" si="91"/>
        <v>n/a</v>
      </c>
      <c r="AF325" s="706" t="str">
        <f t="shared" si="92"/>
        <v>n/a</v>
      </c>
      <c r="AG325" s="706" t="str">
        <f t="shared" si="93"/>
        <v>n/a</v>
      </c>
      <c r="AH325" s="706" t="str">
        <f t="shared" si="94"/>
        <v>n/a</v>
      </c>
      <c r="AI325" s="706" t="str">
        <f t="shared" si="95"/>
        <v>n/a</v>
      </c>
      <c r="AJ325" s="706" t="str">
        <f t="shared" si="96"/>
        <v>n/a</v>
      </c>
      <c r="AK325" s="706" t="str">
        <f t="shared" si="97"/>
        <v>n/a</v>
      </c>
      <c r="AL325" s="706" t="str">
        <f t="shared" si="98"/>
        <v>n/a</v>
      </c>
      <c r="AM325" s="706" t="str">
        <f t="shared" si="99"/>
        <v>n/a</v>
      </c>
      <c r="AN325" s="706" t="str">
        <f t="shared" si="100"/>
        <v>n/a</v>
      </c>
      <c r="AO325" s="706" t="str">
        <f t="shared" si="101"/>
        <v>n/a</v>
      </c>
      <c r="AP325" s="706" t="str">
        <f t="shared" si="102"/>
        <v>n/a</v>
      </c>
      <c r="AQ325" s="707">
        <f t="shared" si="103"/>
        <v>30.994472733603171</v>
      </c>
      <c r="AR325" s="708">
        <f t="shared" si="104"/>
        <v>17.691620729230401</v>
      </c>
    </row>
    <row r="326" spans="1:44" ht="11.25" customHeight="1" x14ac:dyDescent="0.2">
      <c r="A326" s="1152" t="s">
        <v>4464</v>
      </c>
      <c r="B326" s="535" t="s">
        <v>3873</v>
      </c>
      <c r="C326" s="535">
        <v>2.5</v>
      </c>
      <c r="D326" s="536">
        <v>2.3199999999999998</v>
      </c>
      <c r="E326" s="536">
        <v>2.1800000000000002</v>
      </c>
      <c r="F326" s="536">
        <v>2.08</v>
      </c>
      <c r="G326" s="540">
        <v>0</v>
      </c>
      <c r="H326" s="536"/>
      <c r="I326" s="540">
        <v>0</v>
      </c>
      <c r="J326" s="543">
        <v>0</v>
      </c>
      <c r="K326" s="542"/>
      <c r="L326" s="568">
        <v>0</v>
      </c>
      <c r="M326" s="568">
        <v>0</v>
      </c>
      <c r="N326" s="545">
        <v>0</v>
      </c>
      <c r="O326" s="545">
        <v>0</v>
      </c>
      <c r="P326" s="545">
        <v>0</v>
      </c>
      <c r="Q326" s="545">
        <v>0</v>
      </c>
      <c r="R326" s="545">
        <v>0</v>
      </c>
      <c r="S326" s="545">
        <v>0</v>
      </c>
      <c r="T326" s="545">
        <v>0</v>
      </c>
      <c r="U326" s="545">
        <v>0</v>
      </c>
      <c r="V326" s="545">
        <v>0</v>
      </c>
      <c r="W326" s="545">
        <v>0</v>
      </c>
      <c r="X326" s="525">
        <f t="shared" si="84"/>
        <v>9.08</v>
      </c>
      <c r="Y326" s="706">
        <f t="shared" si="85"/>
        <v>7.7586206896551824</v>
      </c>
      <c r="Z326" s="706">
        <f t="shared" si="86"/>
        <v>6.4220183486238369</v>
      </c>
      <c r="AA326" s="706">
        <f t="shared" si="87"/>
        <v>4.8076923076923128</v>
      </c>
      <c r="AB326" s="706" t="str">
        <f t="shared" si="88"/>
        <v>n/a</v>
      </c>
      <c r="AC326" s="706" t="str">
        <f t="shared" si="89"/>
        <v>n/a</v>
      </c>
      <c r="AD326" s="706" t="str">
        <f t="shared" si="90"/>
        <v>n/a</v>
      </c>
      <c r="AE326" s="706" t="str">
        <f t="shared" si="91"/>
        <v>n/a</v>
      </c>
      <c r="AF326" s="706" t="str">
        <f t="shared" si="92"/>
        <v>n/a</v>
      </c>
      <c r="AG326" s="706" t="str">
        <f t="shared" si="93"/>
        <v>n/a</v>
      </c>
      <c r="AH326" s="706" t="str">
        <f t="shared" si="94"/>
        <v>n/a</v>
      </c>
      <c r="AI326" s="706" t="str">
        <f t="shared" si="95"/>
        <v>n/a</v>
      </c>
      <c r="AJ326" s="706" t="str">
        <f t="shared" si="96"/>
        <v>n/a</v>
      </c>
      <c r="AK326" s="706" t="str">
        <f t="shared" si="97"/>
        <v>n/a</v>
      </c>
      <c r="AL326" s="706" t="str">
        <f t="shared" si="98"/>
        <v>n/a</v>
      </c>
      <c r="AM326" s="706" t="str">
        <f t="shared" si="99"/>
        <v>n/a</v>
      </c>
      <c r="AN326" s="706" t="str">
        <f t="shared" si="100"/>
        <v>n/a</v>
      </c>
      <c r="AO326" s="706" t="str">
        <f t="shared" si="101"/>
        <v>n/a</v>
      </c>
      <c r="AP326" s="706" t="str">
        <f t="shared" si="102"/>
        <v>n/a</v>
      </c>
      <c r="AQ326" s="707">
        <f t="shared" si="103"/>
        <v>6.3294437819904443</v>
      </c>
      <c r="AR326" s="708">
        <f t="shared" si="104"/>
        <v>1.4776407265160987</v>
      </c>
    </row>
    <row r="327" spans="1:44" ht="11.25" customHeight="1" x14ac:dyDescent="0.2">
      <c r="A327" s="527" t="s">
        <v>3874</v>
      </c>
      <c r="B327" s="504" t="s">
        <v>3875</v>
      </c>
      <c r="C327" s="530">
        <v>2.0175000000000001</v>
      </c>
      <c r="D327" s="522">
        <v>1.9119999999999999</v>
      </c>
      <c r="E327" s="522">
        <v>1.7815000000000001</v>
      </c>
      <c r="F327" s="522">
        <v>0.58104</v>
      </c>
      <c r="G327" s="571">
        <v>0</v>
      </c>
      <c r="H327" s="523"/>
      <c r="I327" s="528">
        <v>0</v>
      </c>
      <c r="J327" s="576">
        <v>0</v>
      </c>
      <c r="K327" s="523"/>
      <c r="L327" s="577">
        <v>0</v>
      </c>
      <c r="M327" s="577">
        <v>0</v>
      </c>
      <c r="N327" s="524">
        <v>0</v>
      </c>
      <c r="O327" s="524">
        <v>0</v>
      </c>
      <c r="P327" s="524">
        <v>0</v>
      </c>
      <c r="Q327" s="524">
        <v>0</v>
      </c>
      <c r="R327" s="524">
        <v>0</v>
      </c>
      <c r="S327" s="524">
        <v>0</v>
      </c>
      <c r="T327" s="524">
        <v>0</v>
      </c>
      <c r="U327" s="524">
        <v>0</v>
      </c>
      <c r="V327" s="524">
        <v>0</v>
      </c>
      <c r="W327" s="524">
        <v>0</v>
      </c>
      <c r="X327" s="525">
        <f t="shared" ref="X327:X390" si="105">SUM(C327:W327)</f>
        <v>6.2920400000000001</v>
      </c>
      <c r="Y327" s="706">
        <f t="shared" ref="Y327:Y358" si="106">IF(ISERROR((C327/D327-1)*100),"n/a",(C327/D327-1)*100)</f>
        <v>5.5177824267782505</v>
      </c>
      <c r="Z327" s="706">
        <f t="shared" ref="Z327:Z358" si="107">IF(ISERROR((D327/E327-1)*100),"n/a",(D327/E327-1)*100)</f>
        <v>7.3252876789222432</v>
      </c>
      <c r="AA327" s="706">
        <f t="shared" ref="AA327:AA358" si="108">IF(ISERROR((E327/F327-1)*100),"n/a",(E327/F327-1)*100)</f>
        <v>206.60539721878015</v>
      </c>
      <c r="AB327" s="706" t="str">
        <f t="shared" ref="AB327:AB358" si="109">IF(ISERROR((F327/G327-1)*100),"n/a",(F327/G327-1)*100)</f>
        <v>n/a</v>
      </c>
      <c r="AC327" s="706" t="str">
        <f t="shared" ref="AC327:AC358" si="110">IF(ISERROR((G327/I327-1)*100),"n/a",(G327/I327-1)*100)</f>
        <v>n/a</v>
      </c>
      <c r="AD327" s="706" t="str">
        <f t="shared" ref="AD327:AD358" si="111">IF(ISERROR((I327/J327-1)*100),"n/a",(I327/J327-1)*100)</f>
        <v>n/a</v>
      </c>
      <c r="AE327" s="706" t="str">
        <f t="shared" ref="AE327:AE358" si="112">IF(ISERROR((J327/L327-1)*100),"n/a",(J327/L327-1)*100)</f>
        <v>n/a</v>
      </c>
      <c r="AF327" s="706" t="str">
        <f t="shared" ref="AF327:AF358" si="113">IF(ISERROR((L327/M327-1)*100),"n/a",(L327/M327-1)*100)</f>
        <v>n/a</v>
      </c>
      <c r="AG327" s="706" t="str">
        <f t="shared" ref="AG327:AG358" si="114">IF(ISERROR((M327/N327-1)*100),"n/a",(M327/N327-1)*100)</f>
        <v>n/a</v>
      </c>
      <c r="AH327" s="706" t="str">
        <f t="shared" ref="AH327:AH358" si="115">IF(ISERROR((N327/O327-1)*100),"n/a",(N327/O327-1)*100)</f>
        <v>n/a</v>
      </c>
      <c r="AI327" s="706" t="str">
        <f t="shared" ref="AI327:AI358" si="116">IF(ISERROR((O327/P327-1)*100),"n/a",(O327/P327-1)*100)</f>
        <v>n/a</v>
      </c>
      <c r="AJ327" s="706" t="str">
        <f t="shared" ref="AJ327:AJ358" si="117">IF(ISERROR((P327/Q327-1)*100),"n/a",(P327/Q327-1)*100)</f>
        <v>n/a</v>
      </c>
      <c r="AK327" s="706" t="str">
        <f t="shared" ref="AK327:AK358" si="118">IF(ISERROR((Q327/R327-1)*100),"n/a",(Q327/R327-1)*100)</f>
        <v>n/a</v>
      </c>
      <c r="AL327" s="706" t="str">
        <f t="shared" ref="AL327:AL358" si="119">IF(ISERROR((R327/S327-1)*100),"n/a",(R327/S327-1)*100)</f>
        <v>n/a</v>
      </c>
      <c r="AM327" s="706" t="str">
        <f t="shared" ref="AM327:AM358" si="120">IF(ISERROR((S327/T327-1)*100),"n/a",(S327/T327-1)*100)</f>
        <v>n/a</v>
      </c>
      <c r="AN327" s="706" t="str">
        <f t="shared" ref="AN327:AN358" si="121">IF(ISERROR((T327/U327-1)*100),"n/a",(T327/U327-1)*100)</f>
        <v>n/a</v>
      </c>
      <c r="AO327" s="706" t="str">
        <f t="shared" ref="AO327:AO358" si="122">IF(ISERROR((U327/V327-1)*100),"n/a",(U327/V327-1)*100)</f>
        <v>n/a</v>
      </c>
      <c r="AP327" s="706" t="str">
        <f t="shared" ref="AP327:AP358" si="123">IF(ISERROR((V327/W327-1)*100),"n/a",(V327/W327-1)*100)</f>
        <v>n/a</v>
      </c>
      <c r="AQ327" s="707">
        <f t="shared" ref="AQ327:AQ358" si="124">AVERAGE(Y327:AP327)</f>
        <v>73.149489108160211</v>
      </c>
      <c r="AR327" s="708">
        <f t="shared" ref="AR327:AR358" si="125">STDEV(Y327:AP327)</f>
        <v>115.57974011924324</v>
      </c>
    </row>
    <row r="328" spans="1:44" ht="11.25" customHeight="1" x14ac:dyDescent="0.2">
      <c r="A328" s="527" t="s">
        <v>1243</v>
      </c>
      <c r="B328" s="504" t="s">
        <v>1244</v>
      </c>
      <c r="C328" s="530">
        <v>1.68</v>
      </c>
      <c r="D328" s="522">
        <v>1.6</v>
      </c>
      <c r="E328" s="522">
        <v>1.52</v>
      </c>
      <c r="F328" s="522">
        <v>1.32</v>
      </c>
      <c r="G328" s="522">
        <v>1.24</v>
      </c>
      <c r="H328" s="523"/>
      <c r="I328" s="522">
        <v>1.2</v>
      </c>
      <c r="J328" s="520">
        <v>1.1599999999999999</v>
      </c>
      <c r="K328" s="523"/>
      <c r="L328" s="692">
        <v>1.1200000000000001</v>
      </c>
      <c r="M328" s="539">
        <v>1.1200000000000001</v>
      </c>
      <c r="N328" s="531">
        <v>1.08</v>
      </c>
      <c r="O328" s="531">
        <v>0.96</v>
      </c>
      <c r="P328" s="531">
        <v>0.84</v>
      </c>
      <c r="Q328" s="524">
        <v>0.8</v>
      </c>
      <c r="R328" s="524">
        <v>0.8</v>
      </c>
      <c r="S328" s="524">
        <v>1.28</v>
      </c>
      <c r="T328" s="531">
        <v>1.28</v>
      </c>
      <c r="U328" s="531">
        <v>1.24</v>
      </c>
      <c r="V328" s="531">
        <v>1.2</v>
      </c>
      <c r="W328" s="531">
        <v>1.1000000000000001</v>
      </c>
      <c r="X328" s="525">
        <f t="shared" si="105"/>
        <v>22.540000000000003</v>
      </c>
      <c r="Y328" s="706">
        <f t="shared" si="106"/>
        <v>4.9999999999999822</v>
      </c>
      <c r="Z328" s="706">
        <f t="shared" si="107"/>
        <v>5.2631578947368363</v>
      </c>
      <c r="AA328" s="706">
        <f t="shared" si="108"/>
        <v>15.151515151515138</v>
      </c>
      <c r="AB328" s="706">
        <f t="shared" si="109"/>
        <v>6.4516129032258229</v>
      </c>
      <c r="AC328" s="706">
        <f t="shared" si="110"/>
        <v>3.3333333333333437</v>
      </c>
      <c r="AD328" s="706">
        <f t="shared" si="111"/>
        <v>3.4482758620689724</v>
      </c>
      <c r="AE328" s="706">
        <f t="shared" si="112"/>
        <v>3.5714285714285587</v>
      </c>
      <c r="AF328" s="706">
        <f t="shared" si="113"/>
        <v>0</v>
      </c>
      <c r="AG328" s="706">
        <f t="shared" si="114"/>
        <v>3.7037037037036979</v>
      </c>
      <c r="AH328" s="706">
        <f t="shared" si="115"/>
        <v>12.500000000000021</v>
      </c>
      <c r="AI328" s="706">
        <f t="shared" si="116"/>
        <v>14.285714285714279</v>
      </c>
      <c r="AJ328" s="706">
        <f t="shared" si="117"/>
        <v>4.9999999999999822</v>
      </c>
      <c r="AK328" s="706">
        <f t="shared" si="118"/>
        <v>0</v>
      </c>
      <c r="AL328" s="706">
        <f t="shared" si="119"/>
        <v>-37.5</v>
      </c>
      <c r="AM328" s="706">
        <f t="shared" si="120"/>
        <v>0</v>
      </c>
      <c r="AN328" s="706">
        <f t="shared" si="121"/>
        <v>3.2258064516129004</v>
      </c>
      <c r="AO328" s="706">
        <f t="shared" si="122"/>
        <v>3.3333333333333437</v>
      </c>
      <c r="AP328" s="706">
        <f t="shared" si="123"/>
        <v>9.0909090909090828</v>
      </c>
      <c r="AQ328" s="707">
        <f t="shared" si="124"/>
        <v>3.1032661434212199</v>
      </c>
      <c r="AR328" s="708">
        <f t="shared" si="125"/>
        <v>11.103166738698022</v>
      </c>
    </row>
    <row r="329" spans="1:44" ht="11.25" customHeight="1" x14ac:dyDescent="0.2">
      <c r="A329" s="527" t="s">
        <v>243</v>
      </c>
      <c r="B329" s="504" t="s">
        <v>244</v>
      </c>
      <c r="C329" s="530">
        <v>3.2800000000000002</v>
      </c>
      <c r="D329" s="522">
        <v>2.97</v>
      </c>
      <c r="E329" s="522">
        <v>2.69</v>
      </c>
      <c r="F329" s="522">
        <v>2.42</v>
      </c>
      <c r="G329" s="522">
        <v>2.19</v>
      </c>
      <c r="H329" s="523" t="s">
        <v>91</v>
      </c>
      <c r="I329" s="522">
        <v>2</v>
      </c>
      <c r="J329" s="520">
        <v>1.83</v>
      </c>
      <c r="K329" s="523"/>
      <c r="L329" s="539">
        <v>1.64</v>
      </c>
      <c r="M329" s="539">
        <v>1.49</v>
      </c>
      <c r="N329" s="531">
        <v>1.34</v>
      </c>
      <c r="O329" s="531">
        <v>1.1000000000000001</v>
      </c>
      <c r="P329" s="531">
        <v>0.89</v>
      </c>
      <c r="Q329" s="531">
        <v>0.78</v>
      </c>
      <c r="R329" s="531">
        <v>0.7</v>
      </c>
      <c r="S329" s="531">
        <v>0.63</v>
      </c>
      <c r="T329" s="531">
        <v>0.59</v>
      </c>
      <c r="U329" s="531">
        <v>0.55000000000000004</v>
      </c>
      <c r="V329" s="531">
        <v>0.51</v>
      </c>
      <c r="W329" s="531">
        <v>0.47</v>
      </c>
      <c r="X329" s="525">
        <f t="shared" si="105"/>
        <v>28.07</v>
      </c>
      <c r="Y329" s="706">
        <f t="shared" si="106"/>
        <v>10.437710437710447</v>
      </c>
      <c r="Z329" s="706">
        <f t="shared" si="107"/>
        <v>10.408921933085512</v>
      </c>
      <c r="AA329" s="706">
        <f t="shared" si="108"/>
        <v>11.157024793388427</v>
      </c>
      <c r="AB329" s="706">
        <f t="shared" si="109"/>
        <v>10.502283105022837</v>
      </c>
      <c r="AC329" s="706">
        <f t="shared" si="110"/>
        <v>9.4999999999999964</v>
      </c>
      <c r="AD329" s="706">
        <f t="shared" si="111"/>
        <v>9.2896174863387859</v>
      </c>
      <c r="AE329" s="706">
        <f t="shared" si="112"/>
        <v>11.585365853658548</v>
      </c>
      <c r="AF329" s="706">
        <f t="shared" si="113"/>
        <v>10.067114093959727</v>
      </c>
      <c r="AG329" s="706">
        <f t="shared" si="114"/>
        <v>11.194029850746269</v>
      </c>
      <c r="AH329" s="706">
        <f t="shared" si="115"/>
        <v>21.818181818181827</v>
      </c>
      <c r="AI329" s="706">
        <f t="shared" si="116"/>
        <v>23.59550561797754</v>
      </c>
      <c r="AJ329" s="706">
        <f t="shared" si="117"/>
        <v>14.102564102564097</v>
      </c>
      <c r="AK329" s="706">
        <f t="shared" si="118"/>
        <v>11.428571428571432</v>
      </c>
      <c r="AL329" s="706">
        <f t="shared" si="119"/>
        <v>11.111111111111093</v>
      </c>
      <c r="AM329" s="706">
        <f t="shared" si="120"/>
        <v>6.7796610169491567</v>
      </c>
      <c r="AN329" s="706">
        <f t="shared" si="121"/>
        <v>7.2727272727272529</v>
      </c>
      <c r="AO329" s="706">
        <f t="shared" si="122"/>
        <v>7.8431372549019773</v>
      </c>
      <c r="AP329" s="706">
        <f t="shared" si="123"/>
        <v>8.5106382978723527</v>
      </c>
      <c r="AQ329" s="707">
        <f t="shared" si="124"/>
        <v>11.478009193042627</v>
      </c>
      <c r="AR329" s="708">
        <f t="shared" si="125"/>
        <v>4.4498467040791541</v>
      </c>
    </row>
    <row r="330" spans="1:44" ht="11.25" customHeight="1" x14ac:dyDescent="0.2">
      <c r="A330" s="501" t="s">
        <v>605</v>
      </c>
      <c r="B330" s="502" t="s">
        <v>606</v>
      </c>
      <c r="C330" s="514">
        <v>1.94</v>
      </c>
      <c r="D330" s="510">
        <v>1.86</v>
      </c>
      <c r="E330" s="510">
        <v>1.73</v>
      </c>
      <c r="F330" s="510">
        <v>1.61</v>
      </c>
      <c r="G330" s="510">
        <v>1.42</v>
      </c>
      <c r="H330" s="511"/>
      <c r="I330" s="510">
        <v>1.27</v>
      </c>
      <c r="J330" s="508">
        <v>1.17</v>
      </c>
      <c r="K330" s="511"/>
      <c r="L330" s="559">
        <v>1.05</v>
      </c>
      <c r="M330" s="559">
        <v>0.9</v>
      </c>
      <c r="N330" s="516">
        <v>0.82499999999999996</v>
      </c>
      <c r="O330" s="516">
        <v>0.76</v>
      </c>
      <c r="P330" s="516">
        <v>0.69</v>
      </c>
      <c r="Q330" s="516">
        <v>0.64</v>
      </c>
      <c r="R330" s="516">
        <v>0.58499999999999996</v>
      </c>
      <c r="S330" s="515">
        <v>0.55000000000000004</v>
      </c>
      <c r="T330" s="515">
        <v>0.55000000000000004</v>
      </c>
      <c r="U330" s="515">
        <v>0.55000000000000004</v>
      </c>
      <c r="V330" s="515">
        <v>0.55000000000000004</v>
      </c>
      <c r="W330" s="515">
        <v>0.55000000000000004</v>
      </c>
      <c r="X330" s="525">
        <f t="shared" si="105"/>
        <v>19.200000000000003</v>
      </c>
      <c r="Y330" s="706">
        <f t="shared" si="106"/>
        <v>4.3010752688172005</v>
      </c>
      <c r="Z330" s="706">
        <f t="shared" si="107"/>
        <v>7.5144508670520249</v>
      </c>
      <c r="AA330" s="706">
        <f t="shared" si="108"/>
        <v>7.4534161490683148</v>
      </c>
      <c r="AB330" s="706">
        <f t="shared" si="109"/>
        <v>13.380281690140849</v>
      </c>
      <c r="AC330" s="706">
        <f t="shared" si="110"/>
        <v>11.811023622047244</v>
      </c>
      <c r="AD330" s="706">
        <f t="shared" si="111"/>
        <v>8.5470085470085611</v>
      </c>
      <c r="AE330" s="706">
        <f t="shared" si="112"/>
        <v>11.428571428571409</v>
      </c>
      <c r="AF330" s="706">
        <f t="shared" si="113"/>
        <v>16.666666666666675</v>
      </c>
      <c r="AG330" s="706">
        <f t="shared" si="114"/>
        <v>9.0909090909091042</v>
      </c>
      <c r="AH330" s="706">
        <f t="shared" si="115"/>
        <v>8.5526315789473664</v>
      </c>
      <c r="AI330" s="706">
        <f t="shared" si="116"/>
        <v>10.144927536231885</v>
      </c>
      <c r="AJ330" s="706">
        <f t="shared" si="117"/>
        <v>7.8125</v>
      </c>
      <c r="AK330" s="706">
        <f t="shared" si="118"/>
        <v>9.4017094017094127</v>
      </c>
      <c r="AL330" s="706">
        <f t="shared" si="119"/>
        <v>6.3636363636363491</v>
      </c>
      <c r="AM330" s="706">
        <f t="shared" si="120"/>
        <v>0</v>
      </c>
      <c r="AN330" s="706">
        <f t="shared" si="121"/>
        <v>0</v>
      </c>
      <c r="AO330" s="706">
        <f t="shared" si="122"/>
        <v>0</v>
      </c>
      <c r="AP330" s="706">
        <f t="shared" si="123"/>
        <v>0</v>
      </c>
      <c r="AQ330" s="707">
        <f t="shared" si="124"/>
        <v>7.3593782339336888</v>
      </c>
      <c r="AR330" s="708">
        <f t="shared" si="125"/>
        <v>4.8763536105061096</v>
      </c>
    </row>
    <row r="331" spans="1:44" ht="11.25" customHeight="1" x14ac:dyDescent="0.2">
      <c r="A331" s="547" t="s">
        <v>1247</v>
      </c>
      <c r="B331" s="535" t="s">
        <v>1248</v>
      </c>
      <c r="C331" s="521">
        <v>0.38</v>
      </c>
      <c r="D331" s="522">
        <v>0.35</v>
      </c>
      <c r="E331" s="522">
        <v>0.33</v>
      </c>
      <c r="F331" s="522">
        <v>0.3</v>
      </c>
      <c r="G331" s="522">
        <v>0.27500000000000002</v>
      </c>
      <c r="H331" s="523"/>
      <c r="I331" s="522">
        <v>0.255</v>
      </c>
      <c r="J331" s="520">
        <v>0.23499999999999999</v>
      </c>
      <c r="K331" s="523"/>
      <c r="L331" s="692">
        <v>0.22</v>
      </c>
      <c r="M331" s="539">
        <v>0.22</v>
      </c>
      <c r="N331" s="531">
        <v>0.21249999999999999</v>
      </c>
      <c r="O331" s="531">
        <v>0.19500000000000001</v>
      </c>
      <c r="P331" s="531">
        <v>0.1825</v>
      </c>
      <c r="Q331" s="531">
        <v>0.17249999999999999</v>
      </c>
      <c r="R331" s="531">
        <v>0.155</v>
      </c>
      <c r="S331" s="531">
        <v>3.7499999999999999E-2</v>
      </c>
      <c r="T331" s="524">
        <v>0</v>
      </c>
      <c r="U331" s="524">
        <v>0</v>
      </c>
      <c r="V331" s="524">
        <v>0</v>
      </c>
      <c r="W331" s="524">
        <v>0</v>
      </c>
      <c r="X331" s="525">
        <f t="shared" si="105"/>
        <v>3.52</v>
      </c>
      <c r="Y331" s="706">
        <f t="shared" si="106"/>
        <v>8.5714285714285854</v>
      </c>
      <c r="Z331" s="706">
        <f t="shared" si="107"/>
        <v>6.0606060606060552</v>
      </c>
      <c r="AA331" s="706">
        <f t="shared" si="108"/>
        <v>10.000000000000009</v>
      </c>
      <c r="AB331" s="706">
        <f t="shared" si="109"/>
        <v>9.0909090909090828</v>
      </c>
      <c r="AC331" s="706">
        <f t="shared" si="110"/>
        <v>7.8431372549019773</v>
      </c>
      <c r="AD331" s="706">
        <f t="shared" si="111"/>
        <v>8.5106382978723527</v>
      </c>
      <c r="AE331" s="706">
        <f t="shared" si="112"/>
        <v>6.8181818181818121</v>
      </c>
      <c r="AF331" s="706">
        <f t="shared" si="113"/>
        <v>0</v>
      </c>
      <c r="AG331" s="706">
        <f t="shared" si="114"/>
        <v>3.529411764705892</v>
      </c>
      <c r="AH331" s="706">
        <f t="shared" si="115"/>
        <v>8.9743589743589638</v>
      </c>
      <c r="AI331" s="706">
        <f t="shared" si="116"/>
        <v>6.8493150684931559</v>
      </c>
      <c r="AJ331" s="706">
        <f t="shared" si="117"/>
        <v>5.7971014492753659</v>
      </c>
      <c r="AK331" s="706">
        <f t="shared" si="118"/>
        <v>11.290322580645151</v>
      </c>
      <c r="AL331" s="706">
        <f t="shared" si="119"/>
        <v>313.33333333333337</v>
      </c>
      <c r="AM331" s="706" t="str">
        <f t="shared" si="120"/>
        <v>n/a</v>
      </c>
      <c r="AN331" s="706" t="str">
        <f t="shared" si="121"/>
        <v>n/a</v>
      </c>
      <c r="AO331" s="706" t="str">
        <f t="shared" si="122"/>
        <v>n/a</v>
      </c>
      <c r="AP331" s="706" t="str">
        <f t="shared" si="123"/>
        <v>n/a</v>
      </c>
      <c r="AQ331" s="707">
        <f t="shared" si="124"/>
        <v>29.047767447479412</v>
      </c>
      <c r="AR331" s="708">
        <f t="shared" si="125"/>
        <v>81.871956197062104</v>
      </c>
    </row>
    <row r="332" spans="1:44" ht="11.25" customHeight="1" x14ac:dyDescent="0.2">
      <c r="A332" s="526" t="s">
        <v>246</v>
      </c>
      <c r="B332" s="504" t="s">
        <v>247</v>
      </c>
      <c r="C332" s="521">
        <v>2.6825000000000001</v>
      </c>
      <c r="D332" s="522">
        <v>2.5874999999999999</v>
      </c>
      <c r="E332" s="522">
        <v>2.42</v>
      </c>
      <c r="F332" s="522">
        <v>2.2999999999999998</v>
      </c>
      <c r="G332" s="522">
        <v>2.15</v>
      </c>
      <c r="H332" s="523"/>
      <c r="I332" s="522">
        <v>1.9350000000000001</v>
      </c>
      <c r="J332" s="520">
        <v>1.8</v>
      </c>
      <c r="K332" s="523"/>
      <c r="L332" s="539">
        <v>1.63</v>
      </c>
      <c r="M332" s="539">
        <v>1.59</v>
      </c>
      <c r="N332" s="531">
        <v>1.5349999999999999</v>
      </c>
      <c r="O332" s="531">
        <v>1.4325000000000001</v>
      </c>
      <c r="P332" s="531">
        <v>1.325</v>
      </c>
      <c r="Q332" s="531">
        <v>1.2375</v>
      </c>
      <c r="R332" s="531">
        <v>1.1950000000000001</v>
      </c>
      <c r="S332" s="531">
        <v>1.175</v>
      </c>
      <c r="T332" s="531">
        <v>1.155</v>
      </c>
      <c r="U332" s="531">
        <v>1.1299999999999999</v>
      </c>
      <c r="V332" s="531">
        <v>1.085</v>
      </c>
      <c r="W332" s="531">
        <v>1.03</v>
      </c>
      <c r="X332" s="525">
        <f t="shared" si="105"/>
        <v>31.395000000000003</v>
      </c>
      <c r="Y332" s="706">
        <f t="shared" si="106"/>
        <v>3.6714975845410613</v>
      </c>
      <c r="Z332" s="706">
        <f t="shared" si="107"/>
        <v>6.9214876033057759</v>
      </c>
      <c r="AA332" s="706">
        <f t="shared" si="108"/>
        <v>5.2173913043478404</v>
      </c>
      <c r="AB332" s="706">
        <f t="shared" si="109"/>
        <v>6.9767441860465018</v>
      </c>
      <c r="AC332" s="706">
        <f t="shared" si="110"/>
        <v>11.111111111111093</v>
      </c>
      <c r="AD332" s="706">
        <f t="shared" si="111"/>
        <v>7.4999999999999956</v>
      </c>
      <c r="AE332" s="706">
        <f t="shared" si="112"/>
        <v>10.429447852760742</v>
      </c>
      <c r="AF332" s="706">
        <f t="shared" si="113"/>
        <v>2.5157232704402288</v>
      </c>
      <c r="AG332" s="706">
        <f t="shared" si="114"/>
        <v>3.5830618892508159</v>
      </c>
      <c r="AH332" s="706">
        <f t="shared" si="115"/>
        <v>7.1553228621291209</v>
      </c>
      <c r="AI332" s="706">
        <f t="shared" si="116"/>
        <v>8.1132075471698215</v>
      </c>
      <c r="AJ332" s="706">
        <f t="shared" si="117"/>
        <v>7.0707070707070718</v>
      </c>
      <c r="AK332" s="706">
        <f t="shared" si="118"/>
        <v>3.5564853556485421</v>
      </c>
      <c r="AL332" s="706">
        <f t="shared" si="119"/>
        <v>1.7021276595744705</v>
      </c>
      <c r="AM332" s="706">
        <f t="shared" si="120"/>
        <v>1.7316017316017396</v>
      </c>
      <c r="AN332" s="706">
        <f t="shared" si="121"/>
        <v>2.212389380530988</v>
      </c>
      <c r="AO332" s="706">
        <f t="shared" si="122"/>
        <v>4.1474654377880116</v>
      </c>
      <c r="AP332" s="706">
        <f t="shared" si="123"/>
        <v>5.3398058252427161</v>
      </c>
      <c r="AQ332" s="707">
        <f t="shared" si="124"/>
        <v>5.4975320928998084</v>
      </c>
      <c r="AR332" s="708">
        <f t="shared" si="125"/>
        <v>2.8397445570735016</v>
      </c>
    </row>
    <row r="333" spans="1:44" ht="11.25" customHeight="1" x14ac:dyDescent="0.2">
      <c r="A333" s="527" t="s">
        <v>1249</v>
      </c>
      <c r="B333" s="504" t="s">
        <v>1250</v>
      </c>
      <c r="C333" s="521">
        <v>1.8766669999999999</v>
      </c>
      <c r="D333" s="528">
        <v>1.7333333333333334</v>
      </c>
      <c r="E333" s="522">
        <v>1.6733333333333331</v>
      </c>
      <c r="F333" s="522">
        <v>1.5533333333333335</v>
      </c>
      <c r="G333" s="522">
        <v>1.3666666666666665</v>
      </c>
      <c r="H333" s="523"/>
      <c r="I333" s="522">
        <v>0.26666666666666666</v>
      </c>
      <c r="J333" s="693">
        <v>0</v>
      </c>
      <c r="K333" s="523"/>
      <c r="L333" s="692">
        <v>0</v>
      </c>
      <c r="M333" s="692">
        <v>0</v>
      </c>
      <c r="N333" s="524">
        <v>0</v>
      </c>
      <c r="O333" s="524">
        <v>0</v>
      </c>
      <c r="P333" s="524">
        <v>0</v>
      </c>
      <c r="Q333" s="524">
        <v>0</v>
      </c>
      <c r="R333" s="524">
        <v>0</v>
      </c>
      <c r="S333" s="524">
        <v>0</v>
      </c>
      <c r="T333" s="524">
        <v>0</v>
      </c>
      <c r="U333" s="524">
        <v>0</v>
      </c>
      <c r="V333" s="524">
        <v>0</v>
      </c>
      <c r="W333" s="524">
        <v>0</v>
      </c>
      <c r="X333" s="525">
        <f t="shared" si="105"/>
        <v>8.4700003333333349</v>
      </c>
      <c r="Y333" s="706">
        <f t="shared" si="106"/>
        <v>8.2692499999999836</v>
      </c>
      <c r="Z333" s="706">
        <f t="shared" si="107"/>
        <v>3.5856573705179473</v>
      </c>
      <c r="AA333" s="706">
        <f t="shared" si="108"/>
        <v>7.7253218884119956</v>
      </c>
      <c r="AB333" s="706">
        <f t="shared" si="109"/>
        <v>13.658536585365887</v>
      </c>
      <c r="AC333" s="706">
        <f t="shared" si="110"/>
        <v>412.49999999999989</v>
      </c>
      <c r="AD333" s="706" t="str">
        <f t="shared" si="111"/>
        <v>n/a</v>
      </c>
      <c r="AE333" s="706" t="str">
        <f t="shared" si="112"/>
        <v>n/a</v>
      </c>
      <c r="AF333" s="706" t="str">
        <f t="shared" si="113"/>
        <v>n/a</v>
      </c>
      <c r="AG333" s="706" t="str">
        <f t="shared" si="114"/>
        <v>n/a</v>
      </c>
      <c r="AH333" s="706" t="str">
        <f t="shared" si="115"/>
        <v>n/a</v>
      </c>
      <c r="AI333" s="706" t="str">
        <f t="shared" si="116"/>
        <v>n/a</v>
      </c>
      <c r="AJ333" s="706" t="str">
        <f t="shared" si="117"/>
        <v>n/a</v>
      </c>
      <c r="AK333" s="706" t="str">
        <f t="shared" si="118"/>
        <v>n/a</v>
      </c>
      <c r="AL333" s="706" t="str">
        <f t="shared" si="119"/>
        <v>n/a</v>
      </c>
      <c r="AM333" s="706" t="str">
        <f t="shared" si="120"/>
        <v>n/a</v>
      </c>
      <c r="AN333" s="706" t="str">
        <f t="shared" si="121"/>
        <v>n/a</v>
      </c>
      <c r="AO333" s="706" t="str">
        <f t="shared" si="122"/>
        <v>n/a</v>
      </c>
      <c r="AP333" s="706" t="str">
        <f t="shared" si="123"/>
        <v>n/a</v>
      </c>
      <c r="AQ333" s="707">
        <f t="shared" si="124"/>
        <v>89.14775316885914</v>
      </c>
      <c r="AR333" s="708">
        <f t="shared" si="125"/>
        <v>180.79485209692459</v>
      </c>
    </row>
    <row r="334" spans="1:44" ht="11.25" customHeight="1" x14ac:dyDescent="0.2">
      <c r="A334" s="527" t="s">
        <v>1251</v>
      </c>
      <c r="B334" s="504" t="s">
        <v>1252</v>
      </c>
      <c r="C334" s="521">
        <v>0.51666699999999999</v>
      </c>
      <c r="D334" s="522">
        <v>0.48</v>
      </c>
      <c r="E334" s="522">
        <v>0.45333333333333337</v>
      </c>
      <c r="F334" s="522">
        <v>0.42666666666666669</v>
      </c>
      <c r="G334" s="522">
        <v>0.4</v>
      </c>
      <c r="H334" s="523"/>
      <c r="I334" s="528">
        <v>0.37333333333333335</v>
      </c>
      <c r="J334" s="693">
        <v>0.37333333333333335</v>
      </c>
      <c r="K334" s="523"/>
      <c r="L334" s="692">
        <v>0.37333333333333335</v>
      </c>
      <c r="M334" s="692">
        <v>0.37333333333333335</v>
      </c>
      <c r="N334" s="524">
        <v>0.37333333333333335</v>
      </c>
      <c r="O334" s="524">
        <v>0.37333333333333335</v>
      </c>
      <c r="P334" s="524">
        <v>0.37333333333333335</v>
      </c>
      <c r="Q334" s="524">
        <v>0.37333333333333335</v>
      </c>
      <c r="R334" s="524">
        <v>0.37333333333333335</v>
      </c>
      <c r="S334" s="524">
        <v>0.37333333333333335</v>
      </c>
      <c r="T334" s="524">
        <v>0.37333333333333335</v>
      </c>
      <c r="U334" s="531">
        <v>0.37333333333333335</v>
      </c>
      <c r="V334" s="531">
        <v>0.3666666666666667</v>
      </c>
      <c r="W334" s="531">
        <v>0.34</v>
      </c>
      <c r="X334" s="525">
        <f t="shared" si="105"/>
        <v>7.4633336666666654</v>
      </c>
      <c r="Y334" s="706">
        <f t="shared" si="106"/>
        <v>7.6389583333333455</v>
      </c>
      <c r="Z334" s="706">
        <f t="shared" si="107"/>
        <v>5.8823529411764497</v>
      </c>
      <c r="AA334" s="706">
        <f t="shared" si="108"/>
        <v>6.25</v>
      </c>
      <c r="AB334" s="706">
        <f t="shared" si="109"/>
        <v>6.6666666666666652</v>
      </c>
      <c r="AC334" s="706">
        <f t="shared" si="110"/>
        <v>7.1428571428571397</v>
      </c>
      <c r="AD334" s="706">
        <f t="shared" si="111"/>
        <v>0</v>
      </c>
      <c r="AE334" s="706">
        <f t="shared" si="112"/>
        <v>0</v>
      </c>
      <c r="AF334" s="706">
        <f t="shared" si="113"/>
        <v>0</v>
      </c>
      <c r="AG334" s="706">
        <f t="shared" si="114"/>
        <v>0</v>
      </c>
      <c r="AH334" s="706">
        <f t="shared" si="115"/>
        <v>0</v>
      </c>
      <c r="AI334" s="706">
        <f t="shared" si="116"/>
        <v>0</v>
      </c>
      <c r="AJ334" s="706">
        <f t="shared" si="117"/>
        <v>0</v>
      </c>
      <c r="AK334" s="706">
        <f t="shared" si="118"/>
        <v>0</v>
      </c>
      <c r="AL334" s="706">
        <f t="shared" si="119"/>
        <v>0</v>
      </c>
      <c r="AM334" s="706">
        <f t="shared" si="120"/>
        <v>0</v>
      </c>
      <c r="AN334" s="706">
        <f t="shared" si="121"/>
        <v>0</v>
      </c>
      <c r="AO334" s="706">
        <f t="shared" si="122"/>
        <v>1.8181818181818077</v>
      </c>
      <c r="AP334" s="706">
        <f t="shared" si="123"/>
        <v>7.8431372549019551</v>
      </c>
      <c r="AQ334" s="707">
        <f t="shared" si="124"/>
        <v>2.4023418976176312</v>
      </c>
      <c r="AR334" s="708">
        <f t="shared" si="125"/>
        <v>3.3292046532873658</v>
      </c>
    </row>
    <row r="335" spans="1:44" ht="11.25" customHeight="1" x14ac:dyDescent="0.2">
      <c r="A335" s="501" t="s">
        <v>1254</v>
      </c>
      <c r="B335" s="502" t="s">
        <v>1255</v>
      </c>
      <c r="C335" s="521">
        <v>1.1200000000000001</v>
      </c>
      <c r="D335" s="522">
        <v>1</v>
      </c>
      <c r="E335" s="522">
        <v>0.9</v>
      </c>
      <c r="F335" s="522">
        <v>0.8</v>
      </c>
      <c r="G335" s="522">
        <v>0.72499999999999998</v>
      </c>
      <c r="H335" s="523"/>
      <c r="I335" s="528">
        <v>0.5</v>
      </c>
      <c r="J335" s="693">
        <v>1.69</v>
      </c>
      <c r="K335" s="523"/>
      <c r="L335" s="539">
        <v>1.905</v>
      </c>
      <c r="M335" s="539">
        <v>1.885</v>
      </c>
      <c r="N335" s="531">
        <v>1.865</v>
      </c>
      <c r="O335" s="531">
        <v>1.84</v>
      </c>
      <c r="P335" s="531">
        <v>1.81</v>
      </c>
      <c r="Q335" s="531">
        <v>1.74</v>
      </c>
      <c r="R335" s="531">
        <v>1.7</v>
      </c>
      <c r="S335" s="531">
        <v>1.6625000000000001</v>
      </c>
      <c r="T335" s="524">
        <v>1.65</v>
      </c>
      <c r="U335" s="531">
        <v>0.86250000000000004</v>
      </c>
      <c r="V335" s="531">
        <v>0.55000000000000004</v>
      </c>
      <c r="W335" s="524">
        <v>0.4</v>
      </c>
      <c r="X335" s="525">
        <f t="shared" si="105"/>
        <v>24.604999999999997</v>
      </c>
      <c r="Y335" s="706">
        <f t="shared" si="106"/>
        <v>12.000000000000011</v>
      </c>
      <c r="Z335" s="706">
        <f t="shared" si="107"/>
        <v>11.111111111111116</v>
      </c>
      <c r="AA335" s="706">
        <f t="shared" si="108"/>
        <v>12.5</v>
      </c>
      <c r="AB335" s="706">
        <f t="shared" si="109"/>
        <v>10.344827586206895</v>
      </c>
      <c r="AC335" s="706">
        <f t="shared" si="110"/>
        <v>44.999999999999993</v>
      </c>
      <c r="AD335" s="706">
        <f t="shared" si="111"/>
        <v>-70.414201183431956</v>
      </c>
      <c r="AE335" s="706">
        <f t="shared" si="112"/>
        <v>-11.286089238845154</v>
      </c>
      <c r="AF335" s="706">
        <f t="shared" si="113"/>
        <v>1.0610079575596787</v>
      </c>
      <c r="AG335" s="706">
        <f t="shared" si="114"/>
        <v>1.072386058981234</v>
      </c>
      <c r="AH335" s="706">
        <f t="shared" si="115"/>
        <v>1.3586956521739024</v>
      </c>
      <c r="AI335" s="706">
        <f t="shared" si="116"/>
        <v>1.6574585635359185</v>
      </c>
      <c r="AJ335" s="706">
        <f t="shared" si="117"/>
        <v>4.0229885057471382</v>
      </c>
      <c r="AK335" s="706">
        <f t="shared" si="118"/>
        <v>2.3529411764705799</v>
      </c>
      <c r="AL335" s="706">
        <f t="shared" si="119"/>
        <v>2.2556390977443552</v>
      </c>
      <c r="AM335" s="706">
        <f t="shared" si="120"/>
        <v>0.75757575757577911</v>
      </c>
      <c r="AN335" s="706">
        <f t="shared" si="121"/>
        <v>91.304347826086939</v>
      </c>
      <c r="AO335" s="706">
        <f t="shared" si="122"/>
        <v>56.818181818181813</v>
      </c>
      <c r="AP335" s="706">
        <f t="shared" si="123"/>
        <v>37.5</v>
      </c>
      <c r="AQ335" s="707">
        <f t="shared" si="124"/>
        <v>11.63427059383879</v>
      </c>
      <c r="AR335" s="708">
        <f t="shared" si="125"/>
        <v>32.728955100100357</v>
      </c>
    </row>
    <row r="336" spans="1:44" ht="11.25" customHeight="1" x14ac:dyDescent="0.2">
      <c r="A336" s="547" t="s">
        <v>1256</v>
      </c>
      <c r="B336" s="535" t="s">
        <v>1257</v>
      </c>
      <c r="C336" s="549">
        <v>0.35849999999999999</v>
      </c>
      <c r="D336" s="541">
        <v>0.29899999999999999</v>
      </c>
      <c r="E336" s="541">
        <v>0.26</v>
      </c>
      <c r="F336" s="541">
        <v>0.215</v>
      </c>
      <c r="G336" s="541">
        <v>0.18</v>
      </c>
      <c r="H336" s="542"/>
      <c r="I336" s="541">
        <v>0.15</v>
      </c>
      <c r="J336" s="537">
        <v>0.1125</v>
      </c>
      <c r="K336" s="542"/>
      <c r="L336" s="568">
        <v>0</v>
      </c>
      <c r="M336" s="568">
        <v>0</v>
      </c>
      <c r="N336" s="545">
        <v>0</v>
      </c>
      <c r="O336" s="545">
        <v>0</v>
      </c>
      <c r="P336" s="545">
        <v>0</v>
      </c>
      <c r="Q336" s="545">
        <v>0</v>
      </c>
      <c r="R336" s="545">
        <v>0</v>
      </c>
      <c r="S336" s="545">
        <v>0</v>
      </c>
      <c r="T336" s="545">
        <v>0</v>
      </c>
      <c r="U336" s="545">
        <v>0</v>
      </c>
      <c r="V336" s="545">
        <v>0</v>
      </c>
      <c r="W336" s="545">
        <v>0</v>
      </c>
      <c r="X336" s="525">
        <f t="shared" si="105"/>
        <v>1.575</v>
      </c>
      <c r="Y336" s="706">
        <f t="shared" si="106"/>
        <v>19.899665551839462</v>
      </c>
      <c r="Z336" s="706">
        <f t="shared" si="107"/>
        <v>14.999999999999991</v>
      </c>
      <c r="AA336" s="706">
        <f t="shared" si="108"/>
        <v>20.930232558139551</v>
      </c>
      <c r="AB336" s="706">
        <f t="shared" si="109"/>
        <v>19.444444444444443</v>
      </c>
      <c r="AC336" s="706">
        <f t="shared" si="110"/>
        <v>19.999999999999996</v>
      </c>
      <c r="AD336" s="706">
        <f t="shared" si="111"/>
        <v>33.333333333333329</v>
      </c>
      <c r="AE336" s="706" t="str">
        <f t="shared" si="112"/>
        <v>n/a</v>
      </c>
      <c r="AF336" s="706" t="str">
        <f t="shared" si="113"/>
        <v>n/a</v>
      </c>
      <c r="AG336" s="706" t="str">
        <f t="shared" si="114"/>
        <v>n/a</v>
      </c>
      <c r="AH336" s="706" t="str">
        <f t="shared" si="115"/>
        <v>n/a</v>
      </c>
      <c r="AI336" s="706" t="str">
        <f t="shared" si="116"/>
        <v>n/a</v>
      </c>
      <c r="AJ336" s="706" t="str">
        <f t="shared" si="117"/>
        <v>n/a</v>
      </c>
      <c r="AK336" s="706" t="str">
        <f t="shared" si="118"/>
        <v>n/a</v>
      </c>
      <c r="AL336" s="706" t="str">
        <f t="shared" si="119"/>
        <v>n/a</v>
      </c>
      <c r="AM336" s="706" t="str">
        <f t="shared" si="120"/>
        <v>n/a</v>
      </c>
      <c r="AN336" s="706" t="str">
        <f t="shared" si="121"/>
        <v>n/a</v>
      </c>
      <c r="AO336" s="706" t="str">
        <f t="shared" si="122"/>
        <v>n/a</v>
      </c>
      <c r="AP336" s="706" t="str">
        <f t="shared" si="123"/>
        <v>n/a</v>
      </c>
      <c r="AQ336" s="707">
        <f t="shared" si="124"/>
        <v>21.434612647959465</v>
      </c>
      <c r="AR336" s="708">
        <f t="shared" si="125"/>
        <v>6.1905272581369868</v>
      </c>
    </row>
    <row r="337" spans="1:44" ht="11.25" customHeight="1" x14ac:dyDescent="0.2">
      <c r="A337" s="527" t="s">
        <v>1258</v>
      </c>
      <c r="B337" s="504" t="s">
        <v>1259</v>
      </c>
      <c r="C337" s="521">
        <v>0.83000000000000007</v>
      </c>
      <c r="D337" s="522">
        <v>0.79</v>
      </c>
      <c r="E337" s="522">
        <v>0.75</v>
      </c>
      <c r="F337" s="522">
        <v>0.68</v>
      </c>
      <c r="G337" s="522">
        <v>0.6</v>
      </c>
      <c r="H337" s="523"/>
      <c r="I337" s="522">
        <v>0.53</v>
      </c>
      <c r="J337" s="693">
        <v>0.52</v>
      </c>
      <c r="K337" s="523"/>
      <c r="L337" s="692">
        <v>0.52</v>
      </c>
      <c r="M337" s="692">
        <v>0.52</v>
      </c>
      <c r="N337" s="531">
        <v>0.52</v>
      </c>
      <c r="O337" s="531">
        <v>0.49</v>
      </c>
      <c r="P337" s="531">
        <v>0.43340000000000001</v>
      </c>
      <c r="Q337" s="531">
        <v>0.38670000000000004</v>
      </c>
      <c r="R337" s="531">
        <v>0.35630000000000001</v>
      </c>
      <c r="S337" s="531">
        <v>0.30599999999999999</v>
      </c>
      <c r="T337" s="531">
        <v>0.24829999999999999</v>
      </c>
      <c r="U337" s="531">
        <v>0.23280000000000001</v>
      </c>
      <c r="V337" s="531">
        <v>0.22220000000000001</v>
      </c>
      <c r="W337" s="531">
        <v>0.1956</v>
      </c>
      <c r="X337" s="525">
        <f t="shared" si="105"/>
        <v>9.1313000000000013</v>
      </c>
      <c r="Y337" s="706">
        <f t="shared" si="106"/>
        <v>5.0632911392405111</v>
      </c>
      <c r="Z337" s="706">
        <f t="shared" si="107"/>
        <v>5.3333333333333455</v>
      </c>
      <c r="AA337" s="706">
        <f t="shared" si="108"/>
        <v>10.294117647058808</v>
      </c>
      <c r="AB337" s="706">
        <f t="shared" si="109"/>
        <v>13.333333333333353</v>
      </c>
      <c r="AC337" s="706">
        <f t="shared" si="110"/>
        <v>13.207547169811317</v>
      </c>
      <c r="AD337" s="706">
        <f t="shared" si="111"/>
        <v>1.9230769230769162</v>
      </c>
      <c r="AE337" s="706">
        <f t="shared" si="112"/>
        <v>0</v>
      </c>
      <c r="AF337" s="706">
        <f t="shared" si="113"/>
        <v>0</v>
      </c>
      <c r="AG337" s="706">
        <f t="shared" si="114"/>
        <v>0</v>
      </c>
      <c r="AH337" s="706">
        <f t="shared" si="115"/>
        <v>6.1224489795918435</v>
      </c>
      <c r="AI337" s="706">
        <f t="shared" si="116"/>
        <v>13.059529303184124</v>
      </c>
      <c r="AJ337" s="706">
        <f t="shared" si="117"/>
        <v>12.076545125420202</v>
      </c>
      <c r="AK337" s="706">
        <f t="shared" si="118"/>
        <v>8.5321358405837877</v>
      </c>
      <c r="AL337" s="706">
        <f t="shared" si="119"/>
        <v>16.437908496732035</v>
      </c>
      <c r="AM337" s="706">
        <f t="shared" si="120"/>
        <v>23.238018525976646</v>
      </c>
      <c r="AN337" s="706">
        <f t="shared" si="121"/>
        <v>6.658075601374569</v>
      </c>
      <c r="AO337" s="706">
        <f t="shared" si="122"/>
        <v>4.7704770477047687</v>
      </c>
      <c r="AP337" s="706">
        <f t="shared" si="123"/>
        <v>13.599182004089982</v>
      </c>
      <c r="AQ337" s="707">
        <f t="shared" si="124"/>
        <v>8.536056692806234</v>
      </c>
      <c r="AR337" s="708">
        <f t="shared" si="125"/>
        <v>6.3861995524033821</v>
      </c>
    </row>
    <row r="338" spans="1:44" ht="11.25" customHeight="1" x14ac:dyDescent="0.2">
      <c r="A338" s="507" t="s">
        <v>1260</v>
      </c>
      <c r="B338" s="504" t="s">
        <v>1261</v>
      </c>
      <c r="C338" s="521">
        <v>0.77100000000000013</v>
      </c>
      <c r="D338" s="528">
        <v>0.75</v>
      </c>
      <c r="E338" s="522">
        <v>0.74750000000000005</v>
      </c>
      <c r="F338" s="522">
        <v>0.72</v>
      </c>
      <c r="G338" s="522">
        <v>0.63</v>
      </c>
      <c r="H338" s="523"/>
      <c r="I338" s="522">
        <v>0.6</v>
      </c>
      <c r="J338" s="520">
        <v>0.55500000000000005</v>
      </c>
      <c r="K338" s="523"/>
      <c r="L338" s="692">
        <v>0.48</v>
      </c>
      <c r="M338" s="692">
        <v>0.6</v>
      </c>
      <c r="N338" s="531">
        <v>0.96</v>
      </c>
      <c r="O338" s="531">
        <v>0.91500000000000004</v>
      </c>
      <c r="P338" s="531">
        <v>0.84</v>
      </c>
      <c r="Q338" s="531">
        <v>0.18</v>
      </c>
      <c r="R338" s="524">
        <v>0</v>
      </c>
      <c r="S338" s="524">
        <v>0</v>
      </c>
      <c r="T338" s="524">
        <v>0</v>
      </c>
      <c r="U338" s="524">
        <v>0</v>
      </c>
      <c r="V338" s="524">
        <v>0</v>
      </c>
      <c r="W338" s="524">
        <v>0</v>
      </c>
      <c r="X338" s="525">
        <f t="shared" si="105"/>
        <v>8.7484999999999982</v>
      </c>
      <c r="Y338" s="706">
        <f t="shared" si="106"/>
        <v>2.8000000000000247</v>
      </c>
      <c r="Z338" s="706">
        <f t="shared" si="107"/>
        <v>0.33444816053511683</v>
      </c>
      <c r="AA338" s="706">
        <f t="shared" si="108"/>
        <v>3.8194444444444642</v>
      </c>
      <c r="AB338" s="706">
        <f t="shared" si="109"/>
        <v>14.285714285714279</v>
      </c>
      <c r="AC338" s="706">
        <f t="shared" si="110"/>
        <v>5.0000000000000044</v>
      </c>
      <c r="AD338" s="706">
        <f t="shared" si="111"/>
        <v>8.108108108108091</v>
      </c>
      <c r="AE338" s="706">
        <f t="shared" si="112"/>
        <v>15.625000000000021</v>
      </c>
      <c r="AF338" s="706">
        <f t="shared" si="113"/>
        <v>-19.999999999999996</v>
      </c>
      <c r="AG338" s="706">
        <f t="shared" si="114"/>
        <v>-37.5</v>
      </c>
      <c r="AH338" s="706">
        <f t="shared" si="115"/>
        <v>4.9180327868852292</v>
      </c>
      <c r="AI338" s="706">
        <f t="shared" si="116"/>
        <v>8.9285714285714413</v>
      </c>
      <c r="AJ338" s="706">
        <f t="shared" si="117"/>
        <v>366.66666666666669</v>
      </c>
      <c r="AK338" s="706" t="str">
        <f t="shared" si="118"/>
        <v>n/a</v>
      </c>
      <c r="AL338" s="706" t="str">
        <f t="shared" si="119"/>
        <v>n/a</v>
      </c>
      <c r="AM338" s="706" t="str">
        <f t="shared" si="120"/>
        <v>n/a</v>
      </c>
      <c r="AN338" s="706" t="str">
        <f t="shared" si="121"/>
        <v>n/a</v>
      </c>
      <c r="AO338" s="706" t="str">
        <f t="shared" si="122"/>
        <v>n/a</v>
      </c>
      <c r="AP338" s="706" t="str">
        <f t="shared" si="123"/>
        <v>n/a</v>
      </c>
      <c r="AQ338" s="707">
        <f t="shared" si="124"/>
        <v>31.082165490077113</v>
      </c>
      <c r="AR338" s="708">
        <f t="shared" si="125"/>
        <v>106.73795117280284</v>
      </c>
    </row>
    <row r="339" spans="1:44" ht="11.25" customHeight="1" x14ac:dyDescent="0.2">
      <c r="A339" s="501" t="s">
        <v>1262</v>
      </c>
      <c r="B339" s="502" t="s">
        <v>1263</v>
      </c>
      <c r="C339" s="550">
        <v>2.9</v>
      </c>
      <c r="D339" s="512">
        <v>2.6</v>
      </c>
      <c r="E339" s="510">
        <v>2.5499999999999998</v>
      </c>
      <c r="F339" s="510">
        <v>2.25</v>
      </c>
      <c r="G339" s="510">
        <v>2.0499999999999998</v>
      </c>
      <c r="H339" s="511"/>
      <c r="I339" s="510">
        <v>1.77</v>
      </c>
      <c r="J339" s="513">
        <v>1.4</v>
      </c>
      <c r="K339" s="511"/>
      <c r="L339" s="567">
        <v>1.4</v>
      </c>
      <c r="M339" s="567">
        <v>1.4</v>
      </c>
      <c r="N339" s="515">
        <v>1.4</v>
      </c>
      <c r="O339" s="516">
        <v>1.4</v>
      </c>
      <c r="P339" s="516">
        <v>1.3</v>
      </c>
      <c r="Q339" s="515">
        <v>1</v>
      </c>
      <c r="R339" s="516">
        <v>1</v>
      </c>
      <c r="S339" s="516">
        <v>0.74</v>
      </c>
      <c r="T339" s="515">
        <v>0.48</v>
      </c>
      <c r="U339" s="515">
        <v>0.48</v>
      </c>
      <c r="V339" s="516">
        <v>0.48</v>
      </c>
      <c r="W339" s="516">
        <v>0.24</v>
      </c>
      <c r="X339" s="525">
        <f t="shared" si="105"/>
        <v>26.839999999999996</v>
      </c>
      <c r="Y339" s="706">
        <f t="shared" si="106"/>
        <v>11.538461538461542</v>
      </c>
      <c r="Z339" s="706">
        <f t="shared" si="107"/>
        <v>1.9607843137255054</v>
      </c>
      <c r="AA339" s="706">
        <f t="shared" si="108"/>
        <v>13.33333333333333</v>
      </c>
      <c r="AB339" s="706">
        <f t="shared" si="109"/>
        <v>9.7560975609756184</v>
      </c>
      <c r="AC339" s="706">
        <f t="shared" si="110"/>
        <v>15.81920903954801</v>
      </c>
      <c r="AD339" s="706">
        <f t="shared" si="111"/>
        <v>26.428571428571445</v>
      </c>
      <c r="AE339" s="706">
        <f t="shared" si="112"/>
        <v>0</v>
      </c>
      <c r="AF339" s="706">
        <f t="shared" si="113"/>
        <v>0</v>
      </c>
      <c r="AG339" s="706">
        <f t="shared" si="114"/>
        <v>0</v>
      </c>
      <c r="AH339" s="706">
        <f t="shared" si="115"/>
        <v>0</v>
      </c>
      <c r="AI339" s="706">
        <f t="shared" si="116"/>
        <v>7.6923076923076872</v>
      </c>
      <c r="AJ339" s="706">
        <f t="shared" si="117"/>
        <v>30.000000000000004</v>
      </c>
      <c r="AK339" s="706">
        <f t="shared" si="118"/>
        <v>0</v>
      </c>
      <c r="AL339" s="706">
        <f t="shared" si="119"/>
        <v>35.13513513513513</v>
      </c>
      <c r="AM339" s="706">
        <f t="shared" si="120"/>
        <v>54.166666666666671</v>
      </c>
      <c r="AN339" s="706">
        <f t="shared" si="121"/>
        <v>0</v>
      </c>
      <c r="AO339" s="706">
        <f t="shared" si="122"/>
        <v>0</v>
      </c>
      <c r="AP339" s="706">
        <f t="shared" si="123"/>
        <v>100</v>
      </c>
      <c r="AQ339" s="707">
        <f t="shared" si="124"/>
        <v>16.990587039373608</v>
      </c>
      <c r="AR339" s="708">
        <f t="shared" si="125"/>
        <v>25.770586268980185</v>
      </c>
    </row>
    <row r="340" spans="1:44" ht="11.25" customHeight="1" x14ac:dyDescent="0.2">
      <c r="A340" s="527" t="s">
        <v>1264</v>
      </c>
      <c r="B340" s="504" t="s">
        <v>1265</v>
      </c>
      <c r="C340" s="530">
        <v>0.44000000000000006</v>
      </c>
      <c r="D340" s="522">
        <v>0.31</v>
      </c>
      <c r="E340" s="522">
        <v>0.25</v>
      </c>
      <c r="F340" s="522">
        <v>0.22</v>
      </c>
      <c r="G340" s="522">
        <v>0.05</v>
      </c>
      <c r="H340" s="523"/>
      <c r="I340" s="528">
        <v>0</v>
      </c>
      <c r="J340" s="693">
        <v>0</v>
      </c>
      <c r="K340" s="523"/>
      <c r="L340" s="692">
        <v>0</v>
      </c>
      <c r="M340" s="692">
        <v>0</v>
      </c>
      <c r="N340" s="524">
        <v>0</v>
      </c>
      <c r="O340" s="524">
        <v>0</v>
      </c>
      <c r="P340" s="524">
        <v>0</v>
      </c>
      <c r="Q340" s="524">
        <v>0</v>
      </c>
      <c r="R340" s="524">
        <v>0</v>
      </c>
      <c r="S340" s="524">
        <v>0</v>
      </c>
      <c r="T340" s="524">
        <v>0.48</v>
      </c>
      <c r="U340" s="524">
        <v>1.02</v>
      </c>
      <c r="V340" s="524">
        <v>1.2</v>
      </c>
      <c r="W340" s="524">
        <v>1.2</v>
      </c>
      <c r="X340" s="525">
        <f t="shared" si="105"/>
        <v>5.17</v>
      </c>
      <c r="Y340" s="706">
        <f t="shared" si="106"/>
        <v>41.935483870967772</v>
      </c>
      <c r="Z340" s="706">
        <f t="shared" si="107"/>
        <v>24</v>
      </c>
      <c r="AA340" s="706">
        <f t="shared" si="108"/>
        <v>13.636363636363647</v>
      </c>
      <c r="AB340" s="706">
        <f t="shared" si="109"/>
        <v>339.99999999999994</v>
      </c>
      <c r="AC340" s="706" t="str">
        <f t="shared" si="110"/>
        <v>n/a</v>
      </c>
      <c r="AD340" s="706" t="str">
        <f t="shared" si="111"/>
        <v>n/a</v>
      </c>
      <c r="AE340" s="706" t="str">
        <f t="shared" si="112"/>
        <v>n/a</v>
      </c>
      <c r="AF340" s="706" t="str">
        <f t="shared" si="113"/>
        <v>n/a</v>
      </c>
      <c r="AG340" s="706" t="str">
        <f t="shared" si="114"/>
        <v>n/a</v>
      </c>
      <c r="AH340" s="706" t="str">
        <f t="shared" si="115"/>
        <v>n/a</v>
      </c>
      <c r="AI340" s="706" t="str">
        <f t="shared" si="116"/>
        <v>n/a</v>
      </c>
      <c r="AJ340" s="706" t="str">
        <f t="shared" si="117"/>
        <v>n/a</v>
      </c>
      <c r="AK340" s="706" t="str">
        <f t="shared" si="118"/>
        <v>n/a</v>
      </c>
      <c r="AL340" s="706" t="str">
        <f t="shared" si="119"/>
        <v>n/a</v>
      </c>
      <c r="AM340" s="706">
        <f t="shared" si="120"/>
        <v>-100</v>
      </c>
      <c r="AN340" s="706">
        <f t="shared" si="121"/>
        <v>-52.941176470588239</v>
      </c>
      <c r="AO340" s="706">
        <f t="shared" si="122"/>
        <v>-14.999999999999991</v>
      </c>
      <c r="AP340" s="706">
        <f t="shared" si="123"/>
        <v>0</v>
      </c>
      <c r="AQ340" s="707">
        <f t="shared" si="124"/>
        <v>31.453833879592892</v>
      </c>
      <c r="AR340" s="708">
        <f t="shared" si="125"/>
        <v>132.68305633081579</v>
      </c>
    </row>
    <row r="341" spans="1:44" ht="11.25" customHeight="1" x14ac:dyDescent="0.2">
      <c r="A341" s="526" t="s">
        <v>249</v>
      </c>
      <c r="B341" s="504" t="s">
        <v>250</v>
      </c>
      <c r="C341" s="530">
        <v>0.47000000000000003</v>
      </c>
      <c r="D341" s="522">
        <v>0.43</v>
      </c>
      <c r="E341" s="522">
        <v>0.40500000000000003</v>
      </c>
      <c r="F341" s="522">
        <v>0.37</v>
      </c>
      <c r="G341" s="522">
        <v>0.33</v>
      </c>
      <c r="H341" s="523"/>
      <c r="I341" s="522">
        <v>0.31200000000000006</v>
      </c>
      <c r="J341" s="520">
        <v>0.28320000000000001</v>
      </c>
      <c r="K341" s="523"/>
      <c r="L341" s="692">
        <v>0.26880000000000004</v>
      </c>
      <c r="M341" s="539">
        <v>0.25920000000000004</v>
      </c>
      <c r="N341" s="531">
        <v>0.25600000000000001</v>
      </c>
      <c r="O341" s="531">
        <v>0.19865600000000003</v>
      </c>
      <c r="P341" s="531">
        <v>0.18677760000000002</v>
      </c>
      <c r="Q341" s="524">
        <v>0.18350080000000002</v>
      </c>
      <c r="R341" s="531">
        <v>0.18087936000000002</v>
      </c>
      <c r="S341" s="524">
        <v>0.17825792000000001</v>
      </c>
      <c r="T341" s="531">
        <v>0.17039360000000001</v>
      </c>
      <c r="U341" s="524">
        <v>0.16777216</v>
      </c>
      <c r="V341" s="531">
        <v>0.16252928000000003</v>
      </c>
      <c r="W341" s="524">
        <v>0.15728640000000002</v>
      </c>
      <c r="X341" s="525">
        <f t="shared" si="105"/>
        <v>4.9702531200000006</v>
      </c>
      <c r="Y341" s="706">
        <f t="shared" si="106"/>
        <v>9.3023255813953654</v>
      </c>
      <c r="Z341" s="706">
        <f t="shared" si="107"/>
        <v>6.1728395061728225</v>
      </c>
      <c r="AA341" s="706">
        <f t="shared" si="108"/>
        <v>9.4594594594594739</v>
      </c>
      <c r="AB341" s="706">
        <f t="shared" si="109"/>
        <v>12.12121212121211</v>
      </c>
      <c r="AC341" s="706">
        <f t="shared" si="110"/>
        <v>5.7692307692307487</v>
      </c>
      <c r="AD341" s="706">
        <f t="shared" si="111"/>
        <v>10.169491525423746</v>
      </c>
      <c r="AE341" s="706">
        <f t="shared" si="112"/>
        <v>5.3571428571428381</v>
      </c>
      <c r="AF341" s="706">
        <f t="shared" si="113"/>
        <v>3.7037037037036979</v>
      </c>
      <c r="AG341" s="706">
        <f t="shared" si="114"/>
        <v>1.2500000000000178</v>
      </c>
      <c r="AH341" s="706">
        <f t="shared" si="115"/>
        <v>28.865979381443285</v>
      </c>
      <c r="AI341" s="706">
        <f t="shared" si="116"/>
        <v>6.3596491228070207</v>
      </c>
      <c r="AJ341" s="706">
        <f t="shared" si="117"/>
        <v>1.7857142857142794</v>
      </c>
      <c r="AK341" s="706">
        <f t="shared" si="118"/>
        <v>1.449275362318847</v>
      </c>
      <c r="AL341" s="706">
        <f t="shared" si="119"/>
        <v>1.4705882352941124</v>
      </c>
      <c r="AM341" s="706">
        <f t="shared" si="120"/>
        <v>4.6153846153846212</v>
      </c>
      <c r="AN341" s="706">
        <f t="shared" si="121"/>
        <v>1.5625</v>
      </c>
      <c r="AO341" s="706">
        <f t="shared" si="122"/>
        <v>3.2258064516128782</v>
      </c>
      <c r="AP341" s="706">
        <f t="shared" si="123"/>
        <v>3.3333333333333437</v>
      </c>
      <c r="AQ341" s="707">
        <f t="shared" si="124"/>
        <v>6.442979795091623</v>
      </c>
      <c r="AR341" s="708">
        <f t="shared" si="125"/>
        <v>6.5120245285471103</v>
      </c>
    </row>
    <row r="342" spans="1:44" ht="11.25" customHeight="1" x14ac:dyDescent="0.2">
      <c r="A342" s="532" t="s">
        <v>607</v>
      </c>
      <c r="B342" s="502" t="s">
        <v>608</v>
      </c>
      <c r="C342" s="530">
        <v>0.48</v>
      </c>
      <c r="D342" s="522">
        <v>0.44</v>
      </c>
      <c r="E342" s="522">
        <v>0.39999999999999997</v>
      </c>
      <c r="F342" s="522">
        <v>0.3666666666666667</v>
      </c>
      <c r="G342" s="522">
        <v>0.33333333333333331</v>
      </c>
      <c r="H342" s="523"/>
      <c r="I342" s="522">
        <v>0.3</v>
      </c>
      <c r="J342" s="520">
        <v>0.27999999999999997</v>
      </c>
      <c r="K342" s="523"/>
      <c r="L342" s="539">
        <v>0.26666666666666666</v>
      </c>
      <c r="M342" s="539">
        <v>0.25333333333333335</v>
      </c>
      <c r="N342" s="531">
        <v>0.24666666666666667</v>
      </c>
      <c r="O342" s="531">
        <v>0.22</v>
      </c>
      <c r="P342" s="531">
        <v>0.19333333333333333</v>
      </c>
      <c r="Q342" s="531">
        <v>0.17333333333333334</v>
      </c>
      <c r="R342" s="531">
        <v>0.12444333333333334</v>
      </c>
      <c r="S342" s="531">
        <v>7.3556666666666673E-2</v>
      </c>
      <c r="T342" s="531">
        <v>6.4443333333333339E-2</v>
      </c>
      <c r="U342" s="531">
        <v>5.9266666666666669E-2</v>
      </c>
      <c r="V342" s="531">
        <v>5.5306666666666671E-2</v>
      </c>
      <c r="W342" s="524">
        <v>4.3453333333333337E-2</v>
      </c>
      <c r="X342" s="525">
        <f t="shared" si="105"/>
        <v>4.373803333333333</v>
      </c>
      <c r="Y342" s="706">
        <f t="shared" si="106"/>
        <v>9.0909090909090828</v>
      </c>
      <c r="Z342" s="706">
        <f t="shared" si="107"/>
        <v>10.000000000000009</v>
      </c>
      <c r="AA342" s="706">
        <f t="shared" si="108"/>
        <v>9.0909090909090828</v>
      </c>
      <c r="AB342" s="706">
        <f t="shared" si="109"/>
        <v>10.000000000000009</v>
      </c>
      <c r="AC342" s="706">
        <f t="shared" si="110"/>
        <v>11.111111111111116</v>
      </c>
      <c r="AD342" s="706">
        <f t="shared" si="111"/>
        <v>7.1428571428571397</v>
      </c>
      <c r="AE342" s="706">
        <f t="shared" si="112"/>
        <v>4.9999999999999822</v>
      </c>
      <c r="AF342" s="706">
        <f t="shared" si="113"/>
        <v>5.2631578947368363</v>
      </c>
      <c r="AG342" s="706">
        <f t="shared" si="114"/>
        <v>2.7027027027027195</v>
      </c>
      <c r="AH342" s="706">
        <f t="shared" si="115"/>
        <v>12.121212121212132</v>
      </c>
      <c r="AI342" s="706">
        <f t="shared" si="116"/>
        <v>13.793103448275868</v>
      </c>
      <c r="AJ342" s="706">
        <f t="shared" si="117"/>
        <v>11.538461538461542</v>
      </c>
      <c r="AK342" s="706">
        <f t="shared" si="118"/>
        <v>39.286957919267131</v>
      </c>
      <c r="AL342" s="706">
        <f t="shared" si="119"/>
        <v>69.180223863687857</v>
      </c>
      <c r="AM342" s="706">
        <f t="shared" si="120"/>
        <v>14.141623131433301</v>
      </c>
      <c r="AN342" s="706">
        <f t="shared" si="121"/>
        <v>8.7345331833520881</v>
      </c>
      <c r="AO342" s="706">
        <f t="shared" si="122"/>
        <v>7.1600771456123313</v>
      </c>
      <c r="AP342" s="706">
        <f t="shared" si="123"/>
        <v>27.278306228904569</v>
      </c>
      <c r="AQ342" s="707">
        <f t="shared" si="124"/>
        <v>15.146452534079604</v>
      </c>
      <c r="AR342" s="708">
        <f t="shared" si="125"/>
        <v>15.980925645077731</v>
      </c>
    </row>
    <row r="343" spans="1:44" ht="11.25" customHeight="1" x14ac:dyDescent="0.2">
      <c r="A343" s="527" t="s">
        <v>3876</v>
      </c>
      <c r="B343" s="504" t="s">
        <v>3877</v>
      </c>
      <c r="C343" s="521">
        <v>0.92</v>
      </c>
      <c r="D343" s="571">
        <v>0.88</v>
      </c>
      <c r="E343" s="522">
        <v>0.84</v>
      </c>
      <c r="F343" s="522">
        <v>0.78</v>
      </c>
      <c r="G343" s="571">
        <v>0.72</v>
      </c>
      <c r="H343" s="523"/>
      <c r="I343" s="528">
        <v>0.72</v>
      </c>
      <c r="J343" s="693">
        <v>0.72</v>
      </c>
      <c r="K343" s="523"/>
      <c r="L343" s="692">
        <v>0.72</v>
      </c>
      <c r="M343" s="692">
        <v>0.72</v>
      </c>
      <c r="N343" s="531">
        <v>0.72</v>
      </c>
      <c r="O343" s="531">
        <v>0.66</v>
      </c>
      <c r="P343" s="531">
        <v>0.57999999999999996</v>
      </c>
      <c r="Q343" s="531">
        <v>0.5</v>
      </c>
      <c r="R343" s="531">
        <v>0.42</v>
      </c>
      <c r="S343" s="531">
        <v>0.33</v>
      </c>
      <c r="T343" s="531">
        <v>0.27250000000000002</v>
      </c>
      <c r="U343" s="572">
        <v>0.25</v>
      </c>
      <c r="V343" s="572">
        <v>0.25</v>
      </c>
      <c r="W343" s="531">
        <v>0.25</v>
      </c>
      <c r="X343" s="525">
        <f t="shared" si="105"/>
        <v>11.2525</v>
      </c>
      <c r="Y343" s="706">
        <f t="shared" si="106"/>
        <v>4.5454545454545414</v>
      </c>
      <c r="Z343" s="706">
        <f t="shared" si="107"/>
        <v>4.7619047619047672</v>
      </c>
      <c r="AA343" s="706">
        <f t="shared" si="108"/>
        <v>7.6923076923076872</v>
      </c>
      <c r="AB343" s="706">
        <f t="shared" si="109"/>
        <v>8.3333333333333481</v>
      </c>
      <c r="AC343" s="706">
        <f t="shared" si="110"/>
        <v>0</v>
      </c>
      <c r="AD343" s="706">
        <f t="shared" si="111"/>
        <v>0</v>
      </c>
      <c r="AE343" s="706">
        <f t="shared" si="112"/>
        <v>0</v>
      </c>
      <c r="AF343" s="706">
        <f t="shared" si="113"/>
        <v>0</v>
      </c>
      <c r="AG343" s="706">
        <f t="shared" si="114"/>
        <v>0</v>
      </c>
      <c r="AH343" s="706">
        <f t="shared" si="115"/>
        <v>9.0909090909090828</v>
      </c>
      <c r="AI343" s="706">
        <f t="shared" si="116"/>
        <v>13.793103448275868</v>
      </c>
      <c r="AJ343" s="706">
        <f t="shared" si="117"/>
        <v>15.999999999999993</v>
      </c>
      <c r="AK343" s="706">
        <f t="shared" si="118"/>
        <v>19.047619047619047</v>
      </c>
      <c r="AL343" s="706">
        <f t="shared" si="119"/>
        <v>27.27272727272727</v>
      </c>
      <c r="AM343" s="706">
        <f t="shared" si="120"/>
        <v>21.100917431192666</v>
      </c>
      <c r="AN343" s="706">
        <f t="shared" si="121"/>
        <v>9.0000000000000071</v>
      </c>
      <c r="AO343" s="706">
        <f t="shared" si="122"/>
        <v>0</v>
      </c>
      <c r="AP343" s="706">
        <f t="shared" si="123"/>
        <v>0</v>
      </c>
      <c r="AQ343" s="707">
        <f t="shared" si="124"/>
        <v>7.8132375902069038</v>
      </c>
      <c r="AR343" s="708">
        <f t="shared" si="125"/>
        <v>8.5228728865096794</v>
      </c>
    </row>
    <row r="344" spans="1:44" ht="11.25" customHeight="1" x14ac:dyDescent="0.2">
      <c r="A344" s="527" t="s">
        <v>3878</v>
      </c>
      <c r="B344" s="504" t="s">
        <v>3879</v>
      </c>
      <c r="C344" s="521">
        <v>0.88</v>
      </c>
      <c r="D344" s="522">
        <v>0.82</v>
      </c>
      <c r="E344" s="522">
        <v>0.65</v>
      </c>
      <c r="F344" s="522">
        <v>0.3</v>
      </c>
      <c r="G344" s="571">
        <v>0</v>
      </c>
      <c r="H344" s="523"/>
      <c r="I344" s="571">
        <v>0</v>
      </c>
      <c r="J344" s="576">
        <v>0</v>
      </c>
      <c r="K344" s="523"/>
      <c r="L344" s="692">
        <v>0</v>
      </c>
      <c r="M344" s="692">
        <v>0.04</v>
      </c>
      <c r="N344" s="524">
        <v>0.32</v>
      </c>
      <c r="O344" s="524">
        <v>0.32</v>
      </c>
      <c r="P344" s="531">
        <v>0.32</v>
      </c>
      <c r="Q344" s="531">
        <v>0.28000000000000003</v>
      </c>
      <c r="R344" s="531">
        <v>0.12</v>
      </c>
      <c r="S344" s="524">
        <v>0</v>
      </c>
      <c r="T344" s="524">
        <v>0</v>
      </c>
      <c r="U344" s="524">
        <v>0.27</v>
      </c>
      <c r="V344" s="531">
        <v>0.36</v>
      </c>
      <c r="W344" s="531">
        <v>0.3</v>
      </c>
      <c r="X344" s="525">
        <f t="shared" si="105"/>
        <v>4.9800000000000004</v>
      </c>
      <c r="Y344" s="706">
        <f t="shared" si="106"/>
        <v>7.3170731707317138</v>
      </c>
      <c r="Z344" s="706">
        <f t="shared" si="107"/>
        <v>26.15384615384615</v>
      </c>
      <c r="AA344" s="706">
        <f t="shared" si="108"/>
        <v>116.6666666666667</v>
      </c>
      <c r="AB344" s="706" t="str">
        <f t="shared" si="109"/>
        <v>n/a</v>
      </c>
      <c r="AC344" s="706" t="str">
        <f t="shared" si="110"/>
        <v>n/a</v>
      </c>
      <c r="AD344" s="706" t="str">
        <f t="shared" si="111"/>
        <v>n/a</v>
      </c>
      <c r="AE344" s="706" t="str">
        <f t="shared" si="112"/>
        <v>n/a</v>
      </c>
      <c r="AF344" s="706">
        <f t="shared" si="113"/>
        <v>-100</v>
      </c>
      <c r="AG344" s="706">
        <f t="shared" si="114"/>
        <v>-87.5</v>
      </c>
      <c r="AH344" s="706">
        <f t="shared" si="115"/>
        <v>0</v>
      </c>
      <c r="AI344" s="706">
        <f t="shared" si="116"/>
        <v>0</v>
      </c>
      <c r="AJ344" s="706">
        <f t="shared" si="117"/>
        <v>14.285714285714279</v>
      </c>
      <c r="AK344" s="706">
        <f t="shared" si="118"/>
        <v>133.33333333333334</v>
      </c>
      <c r="AL344" s="706" t="str">
        <f t="shared" si="119"/>
        <v>n/a</v>
      </c>
      <c r="AM344" s="706" t="str">
        <f t="shared" si="120"/>
        <v>n/a</v>
      </c>
      <c r="AN344" s="706">
        <f t="shared" si="121"/>
        <v>-100</v>
      </c>
      <c r="AO344" s="706">
        <f t="shared" si="122"/>
        <v>-24.999999999999989</v>
      </c>
      <c r="AP344" s="706">
        <f t="shared" si="123"/>
        <v>19.999999999999996</v>
      </c>
      <c r="AQ344" s="707">
        <f t="shared" si="124"/>
        <v>0.43805280085768378</v>
      </c>
      <c r="AR344" s="708">
        <f t="shared" si="125"/>
        <v>74.473595727790894</v>
      </c>
    </row>
    <row r="345" spans="1:44" ht="11.25" customHeight="1" x14ac:dyDescent="0.2">
      <c r="A345" s="527" t="s">
        <v>1266</v>
      </c>
      <c r="B345" s="504" t="s">
        <v>1267</v>
      </c>
      <c r="C345" s="521">
        <v>0.25</v>
      </c>
      <c r="D345" s="522">
        <v>0.21</v>
      </c>
      <c r="E345" s="522">
        <v>0.17</v>
      </c>
      <c r="F345" s="522">
        <v>0.13</v>
      </c>
      <c r="G345" s="522">
        <v>0.105</v>
      </c>
      <c r="H345" s="523"/>
      <c r="I345" s="522">
        <v>8.5000000000000006E-2</v>
      </c>
      <c r="J345" s="520">
        <v>0.02</v>
      </c>
      <c r="K345" s="523"/>
      <c r="L345" s="692">
        <v>0</v>
      </c>
      <c r="M345" s="692">
        <v>0</v>
      </c>
      <c r="N345" s="524">
        <v>0</v>
      </c>
      <c r="O345" s="524">
        <v>0</v>
      </c>
      <c r="P345" s="524">
        <v>0</v>
      </c>
      <c r="Q345" s="524">
        <v>0</v>
      </c>
      <c r="R345" s="524">
        <v>0</v>
      </c>
      <c r="S345" s="524">
        <v>0</v>
      </c>
      <c r="T345" s="524">
        <v>0</v>
      </c>
      <c r="U345" s="524">
        <v>0</v>
      </c>
      <c r="V345" s="524">
        <v>0</v>
      </c>
      <c r="W345" s="524">
        <v>0</v>
      </c>
      <c r="X345" s="525">
        <f t="shared" si="105"/>
        <v>0.97</v>
      </c>
      <c r="Y345" s="706">
        <f t="shared" si="106"/>
        <v>19.047619047619047</v>
      </c>
      <c r="Z345" s="706">
        <f t="shared" si="107"/>
        <v>23.529411764705866</v>
      </c>
      <c r="AA345" s="706">
        <f t="shared" si="108"/>
        <v>30.76923076923077</v>
      </c>
      <c r="AB345" s="706">
        <f t="shared" si="109"/>
        <v>23.809523809523814</v>
      </c>
      <c r="AC345" s="706">
        <f t="shared" si="110"/>
        <v>23.529411764705866</v>
      </c>
      <c r="AD345" s="706">
        <f t="shared" si="111"/>
        <v>325</v>
      </c>
      <c r="AE345" s="706" t="str">
        <f t="shared" si="112"/>
        <v>n/a</v>
      </c>
      <c r="AF345" s="706" t="str">
        <f t="shared" si="113"/>
        <v>n/a</v>
      </c>
      <c r="AG345" s="706" t="str">
        <f t="shared" si="114"/>
        <v>n/a</v>
      </c>
      <c r="AH345" s="706" t="str">
        <f t="shared" si="115"/>
        <v>n/a</v>
      </c>
      <c r="AI345" s="706" t="str">
        <f t="shared" si="116"/>
        <v>n/a</v>
      </c>
      <c r="AJ345" s="706" t="str">
        <f t="shared" si="117"/>
        <v>n/a</v>
      </c>
      <c r="AK345" s="706" t="str">
        <f t="shared" si="118"/>
        <v>n/a</v>
      </c>
      <c r="AL345" s="706" t="str">
        <f t="shared" si="119"/>
        <v>n/a</v>
      </c>
      <c r="AM345" s="706" t="str">
        <f t="shared" si="120"/>
        <v>n/a</v>
      </c>
      <c r="AN345" s="706" t="str">
        <f t="shared" si="121"/>
        <v>n/a</v>
      </c>
      <c r="AO345" s="706" t="str">
        <f t="shared" si="122"/>
        <v>n/a</v>
      </c>
      <c r="AP345" s="706" t="str">
        <f t="shared" si="123"/>
        <v>n/a</v>
      </c>
      <c r="AQ345" s="707">
        <f t="shared" si="124"/>
        <v>74.280866192630896</v>
      </c>
      <c r="AR345" s="708">
        <f t="shared" si="125"/>
        <v>122.88436411486258</v>
      </c>
    </row>
    <row r="346" spans="1:44" ht="11.25" customHeight="1" x14ac:dyDescent="0.2">
      <c r="A346" s="532" t="s">
        <v>1268</v>
      </c>
      <c r="B346" s="502" t="s">
        <v>1269</v>
      </c>
      <c r="C346" s="550">
        <v>0.97</v>
      </c>
      <c r="D346" s="510">
        <v>0.91</v>
      </c>
      <c r="E346" s="510">
        <v>0.83</v>
      </c>
      <c r="F346" s="510">
        <v>0.7</v>
      </c>
      <c r="G346" s="510">
        <v>0.65</v>
      </c>
      <c r="H346" s="511"/>
      <c r="I346" s="510">
        <v>0.59</v>
      </c>
      <c r="J346" s="508">
        <v>0.48</v>
      </c>
      <c r="K346" s="511"/>
      <c r="L346" s="559">
        <v>0.1</v>
      </c>
      <c r="M346" s="567">
        <v>0</v>
      </c>
      <c r="N346" s="515">
        <v>0.47</v>
      </c>
      <c r="O346" s="516">
        <v>0.56000000000000005</v>
      </c>
      <c r="P346" s="516">
        <v>0.55000000000000004</v>
      </c>
      <c r="Q346" s="515">
        <v>0</v>
      </c>
      <c r="R346" s="515">
        <v>0</v>
      </c>
      <c r="S346" s="515">
        <v>0</v>
      </c>
      <c r="T346" s="515">
        <v>0</v>
      </c>
      <c r="U346" s="515">
        <v>0</v>
      </c>
      <c r="V346" s="515">
        <v>0</v>
      </c>
      <c r="W346" s="515">
        <v>0</v>
      </c>
      <c r="X346" s="525">
        <f t="shared" si="105"/>
        <v>6.81</v>
      </c>
      <c r="Y346" s="706">
        <f t="shared" si="106"/>
        <v>6.5934065934065922</v>
      </c>
      <c r="Z346" s="706">
        <f t="shared" si="107"/>
        <v>9.6385542168674796</v>
      </c>
      <c r="AA346" s="706">
        <f t="shared" si="108"/>
        <v>18.571428571428573</v>
      </c>
      <c r="AB346" s="706">
        <f t="shared" si="109"/>
        <v>7.6923076923076872</v>
      </c>
      <c r="AC346" s="706">
        <f t="shared" si="110"/>
        <v>10.169491525423746</v>
      </c>
      <c r="AD346" s="706">
        <f t="shared" si="111"/>
        <v>22.916666666666675</v>
      </c>
      <c r="AE346" s="706">
        <f t="shared" si="112"/>
        <v>380</v>
      </c>
      <c r="AF346" s="706" t="str">
        <f t="shared" si="113"/>
        <v>n/a</v>
      </c>
      <c r="AG346" s="706">
        <f t="shared" si="114"/>
        <v>-100</v>
      </c>
      <c r="AH346" s="706">
        <f t="shared" si="115"/>
        <v>-16.07142857142858</v>
      </c>
      <c r="AI346" s="706">
        <f t="shared" si="116"/>
        <v>1.8181818181818299</v>
      </c>
      <c r="AJ346" s="706" t="str">
        <f t="shared" si="117"/>
        <v>n/a</v>
      </c>
      <c r="AK346" s="706" t="str">
        <f t="shared" si="118"/>
        <v>n/a</v>
      </c>
      <c r="AL346" s="706" t="str">
        <f t="shared" si="119"/>
        <v>n/a</v>
      </c>
      <c r="AM346" s="706" t="str">
        <f t="shared" si="120"/>
        <v>n/a</v>
      </c>
      <c r="AN346" s="706" t="str">
        <f t="shared" si="121"/>
        <v>n/a</v>
      </c>
      <c r="AO346" s="706" t="str">
        <f t="shared" si="122"/>
        <v>n/a</v>
      </c>
      <c r="AP346" s="706" t="str">
        <f t="shared" si="123"/>
        <v>n/a</v>
      </c>
      <c r="AQ346" s="707">
        <f t="shared" si="124"/>
        <v>34.1328608512854</v>
      </c>
      <c r="AR346" s="708">
        <f t="shared" si="125"/>
        <v>126.57018745266703</v>
      </c>
    </row>
    <row r="347" spans="1:44" ht="11.25" customHeight="1" x14ac:dyDescent="0.2">
      <c r="A347" s="694" t="s">
        <v>1270</v>
      </c>
      <c r="B347" s="535" t="s">
        <v>1271</v>
      </c>
      <c r="C347" s="530">
        <v>0.5</v>
      </c>
      <c r="D347" s="522">
        <v>0.46</v>
      </c>
      <c r="E347" s="522">
        <v>0.4</v>
      </c>
      <c r="F347" s="522">
        <v>0.2</v>
      </c>
      <c r="G347" s="522">
        <v>7.4999999999999997E-2</v>
      </c>
      <c r="H347" s="523"/>
      <c r="I347" s="528">
        <v>0</v>
      </c>
      <c r="J347" s="693">
        <v>0</v>
      </c>
      <c r="K347" s="523"/>
      <c r="L347" s="692">
        <v>0</v>
      </c>
      <c r="M347" s="692">
        <v>0</v>
      </c>
      <c r="N347" s="524">
        <v>0</v>
      </c>
      <c r="O347" s="524">
        <v>0</v>
      </c>
      <c r="P347" s="524">
        <v>0</v>
      </c>
      <c r="Q347" s="524">
        <v>0</v>
      </c>
      <c r="R347" s="524">
        <v>0</v>
      </c>
      <c r="S347" s="524">
        <v>0</v>
      </c>
      <c r="T347" s="524">
        <v>0</v>
      </c>
      <c r="U347" s="524">
        <v>0</v>
      </c>
      <c r="V347" s="524">
        <v>0</v>
      </c>
      <c r="W347" s="524">
        <v>0</v>
      </c>
      <c r="X347" s="525">
        <f t="shared" si="105"/>
        <v>1.6349999999999998</v>
      </c>
      <c r="Y347" s="706">
        <f t="shared" si="106"/>
        <v>8.6956521739130377</v>
      </c>
      <c r="Z347" s="706">
        <f t="shared" si="107"/>
        <v>14.999999999999991</v>
      </c>
      <c r="AA347" s="706">
        <f t="shared" si="108"/>
        <v>100</v>
      </c>
      <c r="AB347" s="706">
        <f t="shared" si="109"/>
        <v>166.66666666666669</v>
      </c>
      <c r="AC347" s="706" t="str">
        <f t="shared" si="110"/>
        <v>n/a</v>
      </c>
      <c r="AD347" s="706" t="str">
        <f t="shared" si="111"/>
        <v>n/a</v>
      </c>
      <c r="AE347" s="706" t="str">
        <f t="shared" si="112"/>
        <v>n/a</v>
      </c>
      <c r="AF347" s="706" t="str">
        <f t="shared" si="113"/>
        <v>n/a</v>
      </c>
      <c r="AG347" s="706" t="str">
        <f t="shared" si="114"/>
        <v>n/a</v>
      </c>
      <c r="AH347" s="706" t="str">
        <f t="shared" si="115"/>
        <v>n/a</v>
      </c>
      <c r="AI347" s="706" t="str">
        <f t="shared" si="116"/>
        <v>n/a</v>
      </c>
      <c r="AJ347" s="706" t="str">
        <f t="shared" si="117"/>
        <v>n/a</v>
      </c>
      <c r="AK347" s="706" t="str">
        <f t="shared" si="118"/>
        <v>n/a</v>
      </c>
      <c r="AL347" s="706" t="str">
        <f t="shared" si="119"/>
        <v>n/a</v>
      </c>
      <c r="AM347" s="706" t="str">
        <f t="shared" si="120"/>
        <v>n/a</v>
      </c>
      <c r="AN347" s="706" t="str">
        <f t="shared" si="121"/>
        <v>n/a</v>
      </c>
      <c r="AO347" s="706" t="str">
        <f t="shared" si="122"/>
        <v>n/a</v>
      </c>
      <c r="AP347" s="706" t="str">
        <f t="shared" si="123"/>
        <v>n/a</v>
      </c>
      <c r="AQ347" s="707">
        <f t="shared" si="124"/>
        <v>72.590579710144937</v>
      </c>
      <c r="AR347" s="708">
        <f t="shared" si="125"/>
        <v>75.27908760934838</v>
      </c>
    </row>
    <row r="348" spans="1:44" ht="11.25" customHeight="1" x14ac:dyDescent="0.2">
      <c r="A348" s="507" t="s">
        <v>4015</v>
      </c>
      <c r="B348" s="504" t="s">
        <v>4016</v>
      </c>
      <c r="C348" s="530">
        <v>0.4</v>
      </c>
      <c r="D348" s="522">
        <v>0.32</v>
      </c>
      <c r="E348" s="571">
        <v>0.2</v>
      </c>
      <c r="F348" s="522">
        <v>0.15</v>
      </c>
      <c r="G348" s="571">
        <v>0</v>
      </c>
      <c r="H348" s="523"/>
      <c r="I348" s="528">
        <v>0</v>
      </c>
      <c r="J348" s="693">
        <v>0</v>
      </c>
      <c r="K348" s="523"/>
      <c r="L348" s="692">
        <v>0</v>
      </c>
      <c r="M348" s="692">
        <v>0</v>
      </c>
      <c r="N348" s="572">
        <v>0.54</v>
      </c>
      <c r="O348" s="531">
        <v>0.69</v>
      </c>
      <c r="P348" s="531">
        <v>0.66500000000000004</v>
      </c>
      <c r="Q348" s="531">
        <v>0.64500000000000002</v>
      </c>
      <c r="R348" s="531">
        <v>0.625</v>
      </c>
      <c r="S348" s="531">
        <v>0.60499999999999998</v>
      </c>
      <c r="T348" s="531">
        <v>0.52500000000000002</v>
      </c>
      <c r="U348" s="531">
        <v>0.5</v>
      </c>
      <c r="V348" s="531">
        <v>0.45</v>
      </c>
      <c r="W348" s="531">
        <v>0.19</v>
      </c>
      <c r="X348" s="525">
        <f t="shared" si="105"/>
        <v>6.5050000000000008</v>
      </c>
      <c r="Y348" s="706">
        <f t="shared" si="106"/>
        <v>25</v>
      </c>
      <c r="Z348" s="706">
        <f t="shared" si="107"/>
        <v>59.999999999999986</v>
      </c>
      <c r="AA348" s="706">
        <f t="shared" si="108"/>
        <v>33.33333333333335</v>
      </c>
      <c r="AB348" s="706" t="str">
        <f t="shared" si="109"/>
        <v>n/a</v>
      </c>
      <c r="AC348" s="706" t="str">
        <f t="shared" si="110"/>
        <v>n/a</v>
      </c>
      <c r="AD348" s="706" t="str">
        <f t="shared" si="111"/>
        <v>n/a</v>
      </c>
      <c r="AE348" s="706" t="str">
        <f t="shared" si="112"/>
        <v>n/a</v>
      </c>
      <c r="AF348" s="706" t="str">
        <f t="shared" si="113"/>
        <v>n/a</v>
      </c>
      <c r="AG348" s="706">
        <f t="shared" si="114"/>
        <v>-100</v>
      </c>
      <c r="AH348" s="706">
        <f t="shared" si="115"/>
        <v>-21.739130434782595</v>
      </c>
      <c r="AI348" s="706">
        <f t="shared" si="116"/>
        <v>3.7593984962405846</v>
      </c>
      <c r="AJ348" s="706">
        <f t="shared" si="117"/>
        <v>3.1007751937984551</v>
      </c>
      <c r="AK348" s="706">
        <f t="shared" si="118"/>
        <v>3.2000000000000028</v>
      </c>
      <c r="AL348" s="706">
        <f t="shared" si="119"/>
        <v>3.3057851239669533</v>
      </c>
      <c r="AM348" s="706">
        <f t="shared" si="120"/>
        <v>15.238095238095228</v>
      </c>
      <c r="AN348" s="706">
        <f t="shared" si="121"/>
        <v>5.0000000000000044</v>
      </c>
      <c r="AO348" s="706">
        <f t="shared" si="122"/>
        <v>11.111111111111116</v>
      </c>
      <c r="AP348" s="706">
        <f t="shared" si="123"/>
        <v>136.84210526315786</v>
      </c>
      <c r="AQ348" s="707">
        <f t="shared" si="124"/>
        <v>13.703959486532382</v>
      </c>
      <c r="AR348" s="708">
        <f t="shared" si="125"/>
        <v>52.056583428407158</v>
      </c>
    </row>
    <row r="349" spans="1:44" ht="11.25" customHeight="1" x14ac:dyDescent="0.2">
      <c r="A349" s="526" t="s">
        <v>252</v>
      </c>
      <c r="B349" s="504" t="s">
        <v>253</v>
      </c>
      <c r="C349" s="530">
        <v>0.59</v>
      </c>
      <c r="D349" s="522">
        <v>0.55000000000000004</v>
      </c>
      <c r="E349" s="522">
        <v>0.51</v>
      </c>
      <c r="F349" s="522">
        <v>0.46</v>
      </c>
      <c r="G349" s="522">
        <v>0.38500000000000001</v>
      </c>
      <c r="H349" s="523"/>
      <c r="I349" s="522">
        <v>0.33</v>
      </c>
      <c r="J349" s="520">
        <v>0.29499999999999998</v>
      </c>
      <c r="K349" s="523"/>
      <c r="L349" s="539">
        <v>0.27750000000000002</v>
      </c>
      <c r="M349" s="539">
        <v>0.27</v>
      </c>
      <c r="N349" s="531">
        <v>0.26250000000000001</v>
      </c>
      <c r="O349" s="531">
        <v>0.25600000000000001</v>
      </c>
      <c r="P349" s="531">
        <v>0.24879999999999999</v>
      </c>
      <c r="Q349" s="531">
        <v>0.2414</v>
      </c>
      <c r="R349" s="531">
        <v>0.2288</v>
      </c>
      <c r="S349" s="531">
        <v>0.22389999999999999</v>
      </c>
      <c r="T349" s="531">
        <v>0.21879999999999999</v>
      </c>
      <c r="U349" s="531">
        <v>0.21389999999999998</v>
      </c>
      <c r="V349" s="531">
        <v>0.20879999999999999</v>
      </c>
      <c r="W349" s="531">
        <v>0.2039</v>
      </c>
      <c r="X349" s="525">
        <f t="shared" si="105"/>
        <v>5.9742999999999995</v>
      </c>
      <c r="Y349" s="706">
        <f t="shared" si="106"/>
        <v>7.2727272727272529</v>
      </c>
      <c r="Z349" s="706">
        <f t="shared" si="107"/>
        <v>7.8431372549019773</v>
      </c>
      <c r="AA349" s="706">
        <f t="shared" si="108"/>
        <v>10.869565217391308</v>
      </c>
      <c r="AB349" s="706">
        <f t="shared" si="109"/>
        <v>19.480519480519476</v>
      </c>
      <c r="AC349" s="706">
        <f t="shared" si="110"/>
        <v>16.666666666666675</v>
      </c>
      <c r="AD349" s="706">
        <f t="shared" si="111"/>
        <v>11.86440677966103</v>
      </c>
      <c r="AE349" s="706">
        <f t="shared" si="112"/>
        <v>6.3063063063062863</v>
      </c>
      <c r="AF349" s="706">
        <f t="shared" si="113"/>
        <v>2.7777777777777901</v>
      </c>
      <c r="AG349" s="706">
        <f t="shared" si="114"/>
        <v>2.8571428571428692</v>
      </c>
      <c r="AH349" s="706">
        <f t="shared" si="115"/>
        <v>2.5390625</v>
      </c>
      <c r="AI349" s="706">
        <f t="shared" si="116"/>
        <v>2.893890675241173</v>
      </c>
      <c r="AJ349" s="706">
        <f t="shared" si="117"/>
        <v>3.0654515327257714</v>
      </c>
      <c r="AK349" s="706">
        <f t="shared" si="118"/>
        <v>5.5069930069929995</v>
      </c>
      <c r="AL349" s="706">
        <f t="shared" si="119"/>
        <v>2.188476998660116</v>
      </c>
      <c r="AM349" s="706">
        <f t="shared" si="120"/>
        <v>2.3308957952467901</v>
      </c>
      <c r="AN349" s="706">
        <f t="shared" si="121"/>
        <v>2.2907900888265553</v>
      </c>
      <c r="AO349" s="706">
        <f t="shared" si="122"/>
        <v>2.4425287356321768</v>
      </c>
      <c r="AP349" s="706">
        <f t="shared" si="123"/>
        <v>2.4031387935262272</v>
      </c>
      <c r="AQ349" s="707">
        <f t="shared" si="124"/>
        <v>6.1999709855525813</v>
      </c>
      <c r="AR349" s="708">
        <f t="shared" si="125"/>
        <v>5.2919435024504056</v>
      </c>
    </row>
    <row r="350" spans="1:44" ht="11.25" customHeight="1" x14ac:dyDescent="0.2">
      <c r="A350" s="527" t="s">
        <v>1274</v>
      </c>
      <c r="B350" s="504" t="s">
        <v>1275</v>
      </c>
      <c r="C350" s="530">
        <v>0.8</v>
      </c>
      <c r="D350" s="522">
        <v>0.61</v>
      </c>
      <c r="E350" s="522">
        <v>0.4</v>
      </c>
      <c r="F350" s="528">
        <v>0.21</v>
      </c>
      <c r="G350" s="522">
        <v>7.0000000000000007E-2</v>
      </c>
      <c r="H350" s="523"/>
      <c r="I350" s="528">
        <v>0</v>
      </c>
      <c r="J350" s="693">
        <v>0</v>
      </c>
      <c r="K350" s="523"/>
      <c r="L350" s="692">
        <v>0</v>
      </c>
      <c r="M350" s="692">
        <v>0.72</v>
      </c>
      <c r="N350" s="531">
        <v>1.92</v>
      </c>
      <c r="O350" s="524">
        <v>1.6</v>
      </c>
      <c r="P350" s="524">
        <v>1.6</v>
      </c>
      <c r="Q350" s="531">
        <v>1.6</v>
      </c>
      <c r="R350" s="524">
        <v>0</v>
      </c>
      <c r="S350" s="524">
        <v>0</v>
      </c>
      <c r="T350" s="524">
        <v>0</v>
      </c>
      <c r="U350" s="524">
        <v>0</v>
      </c>
      <c r="V350" s="524">
        <v>0</v>
      </c>
      <c r="W350" s="524">
        <v>0</v>
      </c>
      <c r="X350" s="525">
        <f t="shared" si="105"/>
        <v>9.5299999999999994</v>
      </c>
      <c r="Y350" s="706">
        <f t="shared" si="106"/>
        <v>31.147540983606568</v>
      </c>
      <c r="Z350" s="706">
        <f t="shared" si="107"/>
        <v>52.499999999999993</v>
      </c>
      <c r="AA350" s="706">
        <f t="shared" si="108"/>
        <v>90.476190476190482</v>
      </c>
      <c r="AB350" s="706">
        <f t="shared" si="109"/>
        <v>199.99999999999994</v>
      </c>
      <c r="AC350" s="706" t="str">
        <f t="shared" si="110"/>
        <v>n/a</v>
      </c>
      <c r="AD350" s="706" t="str">
        <f t="shared" si="111"/>
        <v>n/a</v>
      </c>
      <c r="AE350" s="706" t="str">
        <f t="shared" si="112"/>
        <v>n/a</v>
      </c>
      <c r="AF350" s="706">
        <f t="shared" si="113"/>
        <v>-100</v>
      </c>
      <c r="AG350" s="706">
        <f t="shared" si="114"/>
        <v>-62.5</v>
      </c>
      <c r="AH350" s="706">
        <f t="shared" si="115"/>
        <v>19.999999999999996</v>
      </c>
      <c r="AI350" s="706">
        <f t="shared" si="116"/>
        <v>0</v>
      </c>
      <c r="AJ350" s="706">
        <f t="shared" si="117"/>
        <v>0</v>
      </c>
      <c r="AK350" s="706" t="str">
        <f t="shared" si="118"/>
        <v>n/a</v>
      </c>
      <c r="AL350" s="706" t="str">
        <f t="shared" si="119"/>
        <v>n/a</v>
      </c>
      <c r="AM350" s="706" t="str">
        <f t="shared" si="120"/>
        <v>n/a</v>
      </c>
      <c r="AN350" s="706" t="str">
        <f t="shared" si="121"/>
        <v>n/a</v>
      </c>
      <c r="AO350" s="706" t="str">
        <f t="shared" si="122"/>
        <v>n/a</v>
      </c>
      <c r="AP350" s="706" t="str">
        <f t="shared" si="123"/>
        <v>n/a</v>
      </c>
      <c r="AQ350" s="707">
        <f t="shared" si="124"/>
        <v>25.735970162199667</v>
      </c>
      <c r="AR350" s="708">
        <f t="shared" si="125"/>
        <v>86.788211260734201</v>
      </c>
    </row>
    <row r="351" spans="1:44" ht="11.25" customHeight="1" x14ac:dyDescent="0.2">
      <c r="A351" s="501" t="s">
        <v>609</v>
      </c>
      <c r="B351" s="502" t="s">
        <v>610</v>
      </c>
      <c r="C351" s="530">
        <v>2.04</v>
      </c>
      <c r="D351" s="522">
        <v>1.88</v>
      </c>
      <c r="E351" s="522">
        <v>1.69</v>
      </c>
      <c r="F351" s="522">
        <v>1.52</v>
      </c>
      <c r="G351" s="522">
        <v>1.36</v>
      </c>
      <c r="H351" s="523"/>
      <c r="I351" s="522">
        <v>1.23</v>
      </c>
      <c r="J351" s="520">
        <v>1.125</v>
      </c>
      <c r="K351" s="523"/>
      <c r="L351" s="539">
        <v>1</v>
      </c>
      <c r="M351" s="539">
        <v>0.75</v>
      </c>
      <c r="N351" s="531">
        <v>0.45</v>
      </c>
      <c r="O351" s="531">
        <v>0.4</v>
      </c>
      <c r="P351" s="531">
        <v>0.3</v>
      </c>
      <c r="Q351" s="531">
        <v>0.25</v>
      </c>
      <c r="R351" s="524">
        <v>0</v>
      </c>
      <c r="S351" s="524">
        <v>0</v>
      </c>
      <c r="T351" s="524">
        <v>0</v>
      </c>
      <c r="U351" s="524">
        <v>0.25</v>
      </c>
      <c r="V351" s="524">
        <v>0.25</v>
      </c>
      <c r="W351" s="531">
        <v>0.25</v>
      </c>
      <c r="X351" s="525">
        <f t="shared" si="105"/>
        <v>14.744999999999999</v>
      </c>
      <c r="Y351" s="706">
        <f t="shared" si="106"/>
        <v>8.5106382978723527</v>
      </c>
      <c r="Z351" s="706">
        <f t="shared" si="107"/>
        <v>11.242603550295849</v>
      </c>
      <c r="AA351" s="706">
        <f t="shared" si="108"/>
        <v>11.184210526315773</v>
      </c>
      <c r="AB351" s="706">
        <f t="shared" si="109"/>
        <v>11.764705882352944</v>
      </c>
      <c r="AC351" s="706">
        <f t="shared" si="110"/>
        <v>10.569105691056912</v>
      </c>
      <c r="AD351" s="706">
        <f t="shared" si="111"/>
        <v>9.3333333333333268</v>
      </c>
      <c r="AE351" s="706">
        <f t="shared" si="112"/>
        <v>12.5</v>
      </c>
      <c r="AF351" s="706">
        <f t="shared" si="113"/>
        <v>33.333333333333329</v>
      </c>
      <c r="AG351" s="706">
        <f t="shared" si="114"/>
        <v>66.666666666666657</v>
      </c>
      <c r="AH351" s="706">
        <f t="shared" si="115"/>
        <v>12.5</v>
      </c>
      <c r="AI351" s="706">
        <f t="shared" si="116"/>
        <v>33.33333333333335</v>
      </c>
      <c r="AJ351" s="706">
        <f t="shared" si="117"/>
        <v>19.999999999999996</v>
      </c>
      <c r="AK351" s="706" t="str">
        <f t="shared" si="118"/>
        <v>n/a</v>
      </c>
      <c r="AL351" s="706" t="str">
        <f t="shared" si="119"/>
        <v>n/a</v>
      </c>
      <c r="AM351" s="706" t="str">
        <f t="shared" si="120"/>
        <v>n/a</v>
      </c>
      <c r="AN351" s="706">
        <f t="shared" si="121"/>
        <v>-100</v>
      </c>
      <c r="AO351" s="706">
        <f t="shared" si="122"/>
        <v>0</v>
      </c>
      <c r="AP351" s="706">
        <f t="shared" si="123"/>
        <v>0</v>
      </c>
      <c r="AQ351" s="707">
        <f t="shared" si="124"/>
        <v>9.3958620409706999</v>
      </c>
      <c r="AR351" s="708">
        <f t="shared" si="125"/>
        <v>34.55437990525509</v>
      </c>
    </row>
    <row r="352" spans="1:44" ht="11.25" customHeight="1" x14ac:dyDescent="0.2">
      <c r="A352" s="547" t="s">
        <v>1278</v>
      </c>
      <c r="B352" s="535" t="s">
        <v>1279</v>
      </c>
      <c r="C352" s="549">
        <v>1.46</v>
      </c>
      <c r="D352" s="541">
        <v>1.4</v>
      </c>
      <c r="E352" s="541">
        <v>1.24</v>
      </c>
      <c r="F352" s="541">
        <v>1.1000000000000001</v>
      </c>
      <c r="G352" s="541">
        <v>0.84</v>
      </c>
      <c r="H352" s="542"/>
      <c r="I352" s="541">
        <v>0.62</v>
      </c>
      <c r="J352" s="537">
        <v>0.47499999999999998</v>
      </c>
      <c r="K352" s="542"/>
      <c r="L352" s="568">
        <v>0.4</v>
      </c>
      <c r="M352" s="557">
        <v>0.4</v>
      </c>
      <c r="N352" s="544">
        <v>1.29</v>
      </c>
      <c r="O352" s="544">
        <v>1.06</v>
      </c>
      <c r="P352" s="544">
        <v>0.81</v>
      </c>
      <c r="Q352" s="544">
        <v>0.625</v>
      </c>
      <c r="R352" s="544">
        <v>0.40500000000000003</v>
      </c>
      <c r="S352" s="544">
        <v>0.19500000000000001</v>
      </c>
      <c r="T352" s="544">
        <v>0.13500000000000001</v>
      </c>
      <c r="U352" s="544">
        <v>0.115</v>
      </c>
      <c r="V352" s="544">
        <v>0.1</v>
      </c>
      <c r="W352" s="544">
        <v>0.09</v>
      </c>
      <c r="X352" s="525">
        <f t="shared" si="105"/>
        <v>12.76</v>
      </c>
      <c r="Y352" s="706">
        <f t="shared" si="106"/>
        <v>4.2857142857142927</v>
      </c>
      <c r="Z352" s="706">
        <f t="shared" si="107"/>
        <v>12.903225806451601</v>
      </c>
      <c r="AA352" s="706">
        <f t="shared" si="108"/>
        <v>12.72727272727272</v>
      </c>
      <c r="AB352" s="706">
        <f t="shared" si="109"/>
        <v>30.952380952380977</v>
      </c>
      <c r="AC352" s="706">
        <f t="shared" si="110"/>
        <v>35.483870967741929</v>
      </c>
      <c r="AD352" s="706">
        <f t="shared" si="111"/>
        <v>30.526315789473692</v>
      </c>
      <c r="AE352" s="706">
        <f t="shared" si="112"/>
        <v>18.749999999999979</v>
      </c>
      <c r="AF352" s="706">
        <f t="shared" si="113"/>
        <v>0</v>
      </c>
      <c r="AG352" s="706">
        <f t="shared" si="114"/>
        <v>-68.992248062015506</v>
      </c>
      <c r="AH352" s="706">
        <f t="shared" si="115"/>
        <v>21.698113207547177</v>
      </c>
      <c r="AI352" s="706">
        <f t="shared" si="116"/>
        <v>30.864197530864203</v>
      </c>
      <c r="AJ352" s="706">
        <f t="shared" si="117"/>
        <v>29.600000000000005</v>
      </c>
      <c r="AK352" s="706">
        <f t="shared" si="118"/>
        <v>54.320987654320987</v>
      </c>
      <c r="AL352" s="706">
        <f t="shared" si="119"/>
        <v>107.69230769230771</v>
      </c>
      <c r="AM352" s="706">
        <f t="shared" si="120"/>
        <v>44.444444444444443</v>
      </c>
      <c r="AN352" s="706">
        <f t="shared" si="121"/>
        <v>17.391304347826097</v>
      </c>
      <c r="AO352" s="706">
        <f t="shared" si="122"/>
        <v>14.999999999999991</v>
      </c>
      <c r="AP352" s="706">
        <f t="shared" si="123"/>
        <v>11.111111111111116</v>
      </c>
      <c r="AQ352" s="707">
        <f t="shared" si="124"/>
        <v>22.708833247524527</v>
      </c>
      <c r="AR352" s="708">
        <f t="shared" si="125"/>
        <v>33.254013817464902</v>
      </c>
    </row>
    <row r="353" spans="1:44" ht="11.25" customHeight="1" x14ac:dyDescent="0.2">
      <c r="A353" s="527" t="s">
        <v>611</v>
      </c>
      <c r="B353" s="504" t="s">
        <v>612</v>
      </c>
      <c r="C353" s="521">
        <v>2.2000000000000002</v>
      </c>
      <c r="D353" s="522">
        <v>2.06</v>
      </c>
      <c r="E353" s="522">
        <v>1.94</v>
      </c>
      <c r="F353" s="522">
        <v>1.78</v>
      </c>
      <c r="G353" s="522">
        <v>1.58</v>
      </c>
      <c r="H353" s="523"/>
      <c r="I353" s="522">
        <v>1.4</v>
      </c>
      <c r="J353" s="520">
        <v>1.06</v>
      </c>
      <c r="K353" s="523"/>
      <c r="L353" s="539">
        <v>0.94</v>
      </c>
      <c r="M353" s="539">
        <v>0.84</v>
      </c>
      <c r="N353" s="531">
        <v>0.7</v>
      </c>
      <c r="O353" s="531">
        <v>0.52</v>
      </c>
      <c r="P353" s="531">
        <v>0.38</v>
      </c>
      <c r="Q353" s="531">
        <v>0.28000000000000003</v>
      </c>
      <c r="R353" s="531">
        <v>0.22</v>
      </c>
      <c r="S353" s="531">
        <v>0.18</v>
      </c>
      <c r="T353" s="531">
        <v>0.13</v>
      </c>
      <c r="U353" s="524">
        <v>0.1</v>
      </c>
      <c r="V353" s="524">
        <v>0.1</v>
      </c>
      <c r="W353" s="524">
        <v>0.38500000000000001</v>
      </c>
      <c r="X353" s="525">
        <f t="shared" si="105"/>
        <v>16.795000000000002</v>
      </c>
      <c r="Y353" s="706">
        <f t="shared" si="106"/>
        <v>6.7961165048543659</v>
      </c>
      <c r="Z353" s="706">
        <f t="shared" si="107"/>
        <v>6.1855670103092786</v>
      </c>
      <c r="AA353" s="706">
        <f t="shared" si="108"/>
        <v>8.9887640449438209</v>
      </c>
      <c r="AB353" s="706">
        <f t="shared" si="109"/>
        <v>12.658227848101266</v>
      </c>
      <c r="AC353" s="706">
        <f t="shared" si="110"/>
        <v>12.857142857142879</v>
      </c>
      <c r="AD353" s="706">
        <f t="shared" si="111"/>
        <v>32.075471698113198</v>
      </c>
      <c r="AE353" s="706">
        <f t="shared" si="112"/>
        <v>12.765957446808528</v>
      </c>
      <c r="AF353" s="706">
        <f t="shared" si="113"/>
        <v>11.904761904761907</v>
      </c>
      <c r="AG353" s="706">
        <f t="shared" si="114"/>
        <v>19.999999999999996</v>
      </c>
      <c r="AH353" s="706">
        <f t="shared" si="115"/>
        <v>34.615384615384606</v>
      </c>
      <c r="AI353" s="706">
        <f t="shared" si="116"/>
        <v>36.842105263157897</v>
      </c>
      <c r="AJ353" s="706">
        <f t="shared" si="117"/>
        <v>35.714285714285701</v>
      </c>
      <c r="AK353" s="706">
        <f t="shared" si="118"/>
        <v>27.272727272727295</v>
      </c>
      <c r="AL353" s="706">
        <f t="shared" si="119"/>
        <v>22.222222222222232</v>
      </c>
      <c r="AM353" s="706">
        <f t="shared" si="120"/>
        <v>38.46153846153846</v>
      </c>
      <c r="AN353" s="706">
        <f t="shared" si="121"/>
        <v>30.000000000000004</v>
      </c>
      <c r="AO353" s="706">
        <f t="shared" si="122"/>
        <v>0</v>
      </c>
      <c r="AP353" s="706">
        <f t="shared" si="123"/>
        <v>-74.025974025974023</v>
      </c>
      <c r="AQ353" s="707">
        <f t="shared" si="124"/>
        <v>15.296349935465413</v>
      </c>
      <c r="AR353" s="708">
        <f t="shared" si="125"/>
        <v>25.368509496850301</v>
      </c>
    </row>
    <row r="354" spans="1:44" ht="11.25" customHeight="1" x14ac:dyDescent="0.2">
      <c r="A354" s="527" t="s">
        <v>1280</v>
      </c>
      <c r="B354" s="504" t="s">
        <v>1281</v>
      </c>
      <c r="C354" s="521">
        <v>0.92</v>
      </c>
      <c r="D354" s="522">
        <v>0.84</v>
      </c>
      <c r="E354" s="522">
        <v>0.75</v>
      </c>
      <c r="F354" s="522">
        <v>0.63</v>
      </c>
      <c r="G354" s="522">
        <v>0.45</v>
      </c>
      <c r="H354" s="523"/>
      <c r="I354" s="528">
        <v>0.4</v>
      </c>
      <c r="J354" s="520">
        <v>0.35</v>
      </c>
      <c r="K354" s="523"/>
      <c r="L354" s="692">
        <v>0.2</v>
      </c>
      <c r="M354" s="692">
        <v>0.47</v>
      </c>
      <c r="N354" s="531">
        <v>2.12</v>
      </c>
      <c r="O354" s="531">
        <v>2</v>
      </c>
      <c r="P354" s="531">
        <v>1.5</v>
      </c>
      <c r="Q354" s="531">
        <v>1.1599999999999999</v>
      </c>
      <c r="R354" s="531">
        <v>1.1200000000000001</v>
      </c>
      <c r="S354" s="531">
        <v>1.08</v>
      </c>
      <c r="T354" s="531">
        <v>1.04</v>
      </c>
      <c r="U354" s="531">
        <v>1</v>
      </c>
      <c r="V354" s="531">
        <v>0.96</v>
      </c>
      <c r="W354" s="531">
        <v>0.9</v>
      </c>
      <c r="X354" s="525">
        <f t="shared" si="105"/>
        <v>17.89</v>
      </c>
      <c r="Y354" s="706">
        <f t="shared" si="106"/>
        <v>9.5238095238095344</v>
      </c>
      <c r="Z354" s="706">
        <f t="shared" si="107"/>
        <v>11.999999999999989</v>
      </c>
      <c r="AA354" s="706">
        <f t="shared" si="108"/>
        <v>19.047619047619047</v>
      </c>
      <c r="AB354" s="706">
        <f t="shared" si="109"/>
        <v>39.999999999999993</v>
      </c>
      <c r="AC354" s="706">
        <f t="shared" si="110"/>
        <v>12.5</v>
      </c>
      <c r="AD354" s="706">
        <f t="shared" si="111"/>
        <v>14.285714285714302</v>
      </c>
      <c r="AE354" s="706">
        <f t="shared" si="112"/>
        <v>74.999999999999972</v>
      </c>
      <c r="AF354" s="706">
        <f t="shared" si="113"/>
        <v>-57.446808510638292</v>
      </c>
      <c r="AG354" s="706">
        <f t="shared" si="114"/>
        <v>-77.830188679245282</v>
      </c>
      <c r="AH354" s="706">
        <f t="shared" si="115"/>
        <v>6.0000000000000053</v>
      </c>
      <c r="AI354" s="706">
        <f t="shared" si="116"/>
        <v>33.333333333333329</v>
      </c>
      <c r="AJ354" s="706">
        <f t="shared" si="117"/>
        <v>29.31034482758621</v>
      </c>
      <c r="AK354" s="706">
        <f t="shared" si="118"/>
        <v>3.5714285714285587</v>
      </c>
      <c r="AL354" s="706">
        <f t="shared" si="119"/>
        <v>3.7037037037036979</v>
      </c>
      <c r="AM354" s="706">
        <f t="shared" si="120"/>
        <v>3.8461538461538547</v>
      </c>
      <c r="AN354" s="706">
        <f t="shared" si="121"/>
        <v>4.0000000000000036</v>
      </c>
      <c r="AO354" s="706">
        <f t="shared" si="122"/>
        <v>4.1666666666666741</v>
      </c>
      <c r="AP354" s="706">
        <f t="shared" si="123"/>
        <v>6.6666666666666652</v>
      </c>
      <c r="AQ354" s="707">
        <f t="shared" si="124"/>
        <v>7.8710246268221242</v>
      </c>
      <c r="AR354" s="708">
        <f t="shared" si="125"/>
        <v>33.033534063905797</v>
      </c>
    </row>
    <row r="355" spans="1:44" ht="11.25" customHeight="1" x14ac:dyDescent="0.2">
      <c r="A355" s="527" t="s">
        <v>614</v>
      </c>
      <c r="B355" s="504" t="s">
        <v>615</v>
      </c>
      <c r="C355" s="521">
        <v>2.2199999999999998</v>
      </c>
      <c r="D355" s="522">
        <v>1.99</v>
      </c>
      <c r="E355" s="522">
        <v>1.81</v>
      </c>
      <c r="F355" s="522">
        <v>1.69</v>
      </c>
      <c r="G355" s="522">
        <v>1.56</v>
      </c>
      <c r="H355" s="523" t="s">
        <v>91</v>
      </c>
      <c r="I355" s="522">
        <v>1.38</v>
      </c>
      <c r="J355" s="520">
        <v>1.1499999999999999</v>
      </c>
      <c r="K355" s="523"/>
      <c r="L355" s="563">
        <v>0.95</v>
      </c>
      <c r="M355" s="539">
        <v>0.8</v>
      </c>
      <c r="N355" s="531">
        <v>0.76</v>
      </c>
      <c r="O355" s="531">
        <v>0.6</v>
      </c>
      <c r="P355" s="531">
        <v>0.45</v>
      </c>
      <c r="Q355" s="531">
        <v>0.33</v>
      </c>
      <c r="R355" s="531">
        <v>0.21</v>
      </c>
      <c r="S355" s="524">
        <v>0.12</v>
      </c>
      <c r="T355" s="524">
        <v>0.12</v>
      </c>
      <c r="U355" s="524">
        <v>0.12</v>
      </c>
      <c r="V355" s="531">
        <v>0.24</v>
      </c>
      <c r="W355" s="531">
        <v>0.23332999999999998</v>
      </c>
      <c r="X355" s="525">
        <f t="shared" si="105"/>
        <v>16.733329999999999</v>
      </c>
      <c r="Y355" s="706">
        <f t="shared" si="106"/>
        <v>11.557788944723612</v>
      </c>
      <c r="Z355" s="706">
        <f t="shared" si="107"/>
        <v>9.9447513812154664</v>
      </c>
      <c r="AA355" s="706">
        <f t="shared" si="108"/>
        <v>7.1005917159763454</v>
      </c>
      <c r="AB355" s="706">
        <f t="shared" si="109"/>
        <v>8.333333333333325</v>
      </c>
      <c r="AC355" s="706">
        <f t="shared" si="110"/>
        <v>13.043478260869579</v>
      </c>
      <c r="AD355" s="706">
        <f t="shared" si="111"/>
        <v>19.999999999999996</v>
      </c>
      <c r="AE355" s="706">
        <f t="shared" si="112"/>
        <v>21.052631578947366</v>
      </c>
      <c r="AF355" s="706">
        <f t="shared" si="113"/>
        <v>18.749999999999979</v>
      </c>
      <c r="AG355" s="706">
        <f t="shared" si="114"/>
        <v>5.2631578947368363</v>
      </c>
      <c r="AH355" s="706">
        <f t="shared" si="115"/>
        <v>26.666666666666682</v>
      </c>
      <c r="AI355" s="706">
        <f t="shared" si="116"/>
        <v>33.333333333333329</v>
      </c>
      <c r="AJ355" s="706">
        <f t="shared" si="117"/>
        <v>36.363636363636353</v>
      </c>
      <c r="AK355" s="706">
        <f t="shared" si="118"/>
        <v>57.14285714285716</v>
      </c>
      <c r="AL355" s="706">
        <f t="shared" si="119"/>
        <v>75</v>
      </c>
      <c r="AM355" s="706">
        <f t="shared" si="120"/>
        <v>0</v>
      </c>
      <c r="AN355" s="706">
        <f t="shared" si="121"/>
        <v>0</v>
      </c>
      <c r="AO355" s="706">
        <f t="shared" si="122"/>
        <v>-50</v>
      </c>
      <c r="AP355" s="706">
        <f t="shared" si="123"/>
        <v>2.8586122658895263</v>
      </c>
      <c r="AQ355" s="707">
        <f t="shared" si="124"/>
        <v>16.467268826788082</v>
      </c>
      <c r="AR355" s="708">
        <f t="shared" si="125"/>
        <v>25.903542179253215</v>
      </c>
    </row>
    <row r="356" spans="1:44" ht="11.25" customHeight="1" x14ac:dyDescent="0.2">
      <c r="A356" s="501" t="s">
        <v>1282</v>
      </c>
      <c r="B356" s="502" t="s">
        <v>1283</v>
      </c>
      <c r="C356" s="550">
        <v>0.54</v>
      </c>
      <c r="D356" s="510">
        <v>0.44</v>
      </c>
      <c r="E356" s="510">
        <v>0.36</v>
      </c>
      <c r="F356" s="512">
        <v>0.32</v>
      </c>
      <c r="G356" s="510">
        <v>0.24</v>
      </c>
      <c r="H356" s="511"/>
      <c r="I356" s="510">
        <v>0.16</v>
      </c>
      <c r="J356" s="508">
        <v>0.12</v>
      </c>
      <c r="K356" s="511"/>
      <c r="L356" s="559">
        <v>0.1</v>
      </c>
      <c r="M356" s="567">
        <v>2.1999999999999999E-2</v>
      </c>
      <c r="N356" s="515">
        <v>0.20250000000000001</v>
      </c>
      <c r="O356" s="515">
        <v>0.27</v>
      </c>
      <c r="P356" s="516">
        <v>0.27</v>
      </c>
      <c r="Q356" s="516">
        <v>0.255</v>
      </c>
      <c r="R356" s="516">
        <v>0.25</v>
      </c>
      <c r="S356" s="516">
        <v>0.23499999999999999</v>
      </c>
      <c r="T356" s="516">
        <v>0.22</v>
      </c>
      <c r="U356" s="516">
        <v>0.21</v>
      </c>
      <c r="V356" s="516">
        <v>0.20250000000000001</v>
      </c>
      <c r="W356" s="516">
        <v>0.19</v>
      </c>
      <c r="X356" s="525">
        <f t="shared" si="105"/>
        <v>4.6070000000000002</v>
      </c>
      <c r="Y356" s="706">
        <f t="shared" si="106"/>
        <v>22.72727272727273</v>
      </c>
      <c r="Z356" s="706">
        <f t="shared" si="107"/>
        <v>22.222222222222232</v>
      </c>
      <c r="AA356" s="706">
        <f t="shared" si="108"/>
        <v>12.5</v>
      </c>
      <c r="AB356" s="706">
        <f t="shared" si="109"/>
        <v>33.33333333333335</v>
      </c>
      <c r="AC356" s="706">
        <f t="shared" si="110"/>
        <v>50</v>
      </c>
      <c r="AD356" s="706">
        <f t="shared" si="111"/>
        <v>33.33333333333335</v>
      </c>
      <c r="AE356" s="706">
        <f t="shared" si="112"/>
        <v>19.999999999999996</v>
      </c>
      <c r="AF356" s="706">
        <f t="shared" si="113"/>
        <v>354.54545454545456</v>
      </c>
      <c r="AG356" s="706">
        <f t="shared" si="114"/>
        <v>-89.135802469135811</v>
      </c>
      <c r="AH356" s="706">
        <f t="shared" si="115"/>
        <v>-25</v>
      </c>
      <c r="AI356" s="706">
        <f t="shared" si="116"/>
        <v>0</v>
      </c>
      <c r="AJ356" s="706">
        <f t="shared" si="117"/>
        <v>5.8823529411764719</v>
      </c>
      <c r="AK356" s="706">
        <f t="shared" si="118"/>
        <v>2.0000000000000018</v>
      </c>
      <c r="AL356" s="706">
        <f t="shared" si="119"/>
        <v>6.3829787234042534</v>
      </c>
      <c r="AM356" s="706">
        <f t="shared" si="120"/>
        <v>6.8181818181818121</v>
      </c>
      <c r="AN356" s="706">
        <f t="shared" si="121"/>
        <v>4.7619047619047672</v>
      </c>
      <c r="AO356" s="706">
        <f t="shared" si="122"/>
        <v>3.7037037037036979</v>
      </c>
      <c r="AP356" s="706">
        <f t="shared" si="123"/>
        <v>6.578947368421062</v>
      </c>
      <c r="AQ356" s="707">
        <f t="shared" si="124"/>
        <v>26.147437944959577</v>
      </c>
      <c r="AR356" s="708">
        <f t="shared" si="125"/>
        <v>86.928169648290307</v>
      </c>
    </row>
    <row r="357" spans="1:44" ht="11.25" customHeight="1" x14ac:dyDescent="0.2">
      <c r="A357" s="694" t="s">
        <v>4162</v>
      </c>
      <c r="B357" s="535" t="s">
        <v>4163</v>
      </c>
      <c r="C357" s="530">
        <v>0.51</v>
      </c>
      <c r="D357" s="522">
        <v>0.41499999999999998</v>
      </c>
      <c r="E357" s="522">
        <v>0.34</v>
      </c>
      <c r="F357" s="528">
        <v>0.3</v>
      </c>
      <c r="G357" s="522">
        <v>0.22500000000000001</v>
      </c>
      <c r="H357" s="523"/>
      <c r="I357" s="522">
        <v>0.15</v>
      </c>
      <c r="J357" s="520">
        <v>0.113</v>
      </c>
      <c r="K357" s="523"/>
      <c r="L357" s="539">
        <v>9.5000000000000001E-2</v>
      </c>
      <c r="M357" s="692">
        <v>0.02</v>
      </c>
      <c r="N357" s="524">
        <v>0.1875</v>
      </c>
      <c r="O357" s="524">
        <v>0.25</v>
      </c>
      <c r="P357" s="572">
        <v>0.25</v>
      </c>
      <c r="Q357" s="531">
        <v>0.23499999999999999</v>
      </c>
      <c r="R357" s="572">
        <v>0.23</v>
      </c>
      <c r="S357" s="531">
        <v>0.215</v>
      </c>
      <c r="T357" s="531">
        <v>0.20499999999999999</v>
      </c>
      <c r="U357" s="572">
        <v>0.2</v>
      </c>
      <c r="V357" s="531">
        <v>0.1925</v>
      </c>
      <c r="W357" s="531">
        <v>0.18</v>
      </c>
      <c r="X357" s="525">
        <f t="shared" si="105"/>
        <v>4.3130000000000006</v>
      </c>
      <c r="Y357" s="706">
        <f t="shared" si="106"/>
        <v>22.891566265060259</v>
      </c>
      <c r="Z357" s="706">
        <f t="shared" si="107"/>
        <v>22.058823529411754</v>
      </c>
      <c r="AA357" s="706">
        <f t="shared" si="108"/>
        <v>13.333333333333353</v>
      </c>
      <c r="AB357" s="706">
        <f t="shared" si="109"/>
        <v>33.333333333333329</v>
      </c>
      <c r="AC357" s="706">
        <f t="shared" si="110"/>
        <v>50</v>
      </c>
      <c r="AD357" s="706">
        <f t="shared" si="111"/>
        <v>32.743362831858391</v>
      </c>
      <c r="AE357" s="706">
        <f t="shared" si="112"/>
        <v>18.947368421052623</v>
      </c>
      <c r="AF357" s="706">
        <f t="shared" si="113"/>
        <v>375</v>
      </c>
      <c r="AG357" s="706">
        <f t="shared" si="114"/>
        <v>-89.333333333333329</v>
      </c>
      <c r="AH357" s="706">
        <f t="shared" si="115"/>
        <v>-25</v>
      </c>
      <c r="AI357" s="706">
        <f t="shared" si="116"/>
        <v>0</v>
      </c>
      <c r="AJ357" s="706">
        <f t="shared" si="117"/>
        <v>6.3829787234042534</v>
      </c>
      <c r="AK357" s="706">
        <f t="shared" si="118"/>
        <v>2.1739130434782483</v>
      </c>
      <c r="AL357" s="706">
        <f t="shared" si="119"/>
        <v>6.976744186046524</v>
      </c>
      <c r="AM357" s="706">
        <f t="shared" si="120"/>
        <v>4.8780487804878092</v>
      </c>
      <c r="AN357" s="706">
        <f t="shared" si="121"/>
        <v>2.4999999999999911</v>
      </c>
      <c r="AO357" s="706">
        <f t="shared" si="122"/>
        <v>3.8961038961039085</v>
      </c>
      <c r="AP357" s="706">
        <f t="shared" si="123"/>
        <v>6.944444444444442</v>
      </c>
      <c r="AQ357" s="707">
        <f t="shared" si="124"/>
        <v>27.095927080815645</v>
      </c>
      <c r="AR357" s="708">
        <f t="shared" si="125"/>
        <v>91.533750196224574</v>
      </c>
    </row>
    <row r="358" spans="1:44" ht="11.25" customHeight="1" x14ac:dyDescent="0.2">
      <c r="A358" s="527" t="s">
        <v>616</v>
      </c>
      <c r="B358" s="504" t="s">
        <v>617</v>
      </c>
      <c r="C358" s="530">
        <v>0.88</v>
      </c>
      <c r="D358" s="522">
        <v>0.82</v>
      </c>
      <c r="E358" s="522">
        <v>0.78</v>
      </c>
      <c r="F358" s="522">
        <v>0.74</v>
      </c>
      <c r="G358" s="522">
        <v>0.7</v>
      </c>
      <c r="H358" s="523"/>
      <c r="I358" s="522">
        <v>0.66</v>
      </c>
      <c r="J358" s="520">
        <v>0.64</v>
      </c>
      <c r="K358" s="523"/>
      <c r="L358" s="539">
        <v>0.57999999999999996</v>
      </c>
      <c r="M358" s="539">
        <v>0.54</v>
      </c>
      <c r="N358" s="531">
        <v>0.5</v>
      </c>
      <c r="O358" s="531">
        <v>0.46</v>
      </c>
      <c r="P358" s="531">
        <v>0.42</v>
      </c>
      <c r="Q358" s="531">
        <v>0.38</v>
      </c>
      <c r="R358" s="524">
        <v>0.36</v>
      </c>
      <c r="S358" s="531">
        <v>0.36</v>
      </c>
      <c r="T358" s="524">
        <v>0.3</v>
      </c>
      <c r="U358" s="524">
        <v>0.3</v>
      </c>
      <c r="V358" s="531">
        <v>0.32</v>
      </c>
      <c r="W358" s="531">
        <v>0.115</v>
      </c>
      <c r="X358" s="525">
        <f t="shared" si="105"/>
        <v>9.8550000000000004</v>
      </c>
      <c r="Y358" s="706">
        <f t="shared" si="106"/>
        <v>7.3170731707317138</v>
      </c>
      <c r="Z358" s="706">
        <f t="shared" si="107"/>
        <v>5.12820512820511</v>
      </c>
      <c r="AA358" s="706">
        <f t="shared" si="108"/>
        <v>5.4054054054054168</v>
      </c>
      <c r="AB358" s="706">
        <f t="shared" si="109"/>
        <v>5.7142857142857162</v>
      </c>
      <c r="AC358" s="706">
        <f t="shared" si="110"/>
        <v>6.0606060606060552</v>
      </c>
      <c r="AD358" s="706">
        <f t="shared" si="111"/>
        <v>3.125</v>
      </c>
      <c r="AE358" s="706">
        <f t="shared" si="112"/>
        <v>10.344827586206918</v>
      </c>
      <c r="AF358" s="706">
        <f t="shared" si="113"/>
        <v>7.4074074074073959</v>
      </c>
      <c r="AG358" s="706">
        <f t="shared" si="114"/>
        <v>8.0000000000000071</v>
      </c>
      <c r="AH358" s="706">
        <f t="shared" si="115"/>
        <v>8.6956521739130377</v>
      </c>
      <c r="AI358" s="706">
        <f t="shared" si="116"/>
        <v>9.5238095238095344</v>
      </c>
      <c r="AJ358" s="706">
        <f t="shared" si="117"/>
        <v>10.526315789473673</v>
      </c>
      <c r="AK358" s="706">
        <f t="shared" si="118"/>
        <v>5.555555555555558</v>
      </c>
      <c r="AL358" s="706">
        <f t="shared" si="119"/>
        <v>0</v>
      </c>
      <c r="AM358" s="706">
        <f t="shared" si="120"/>
        <v>19.999999999999996</v>
      </c>
      <c r="AN358" s="706">
        <f t="shared" si="121"/>
        <v>0</v>
      </c>
      <c r="AO358" s="706">
        <f t="shared" si="122"/>
        <v>-6.25</v>
      </c>
      <c r="AP358" s="706">
        <f t="shared" si="123"/>
        <v>178.26086956521738</v>
      </c>
      <c r="AQ358" s="707">
        <f t="shared" si="124"/>
        <v>15.823056282267638</v>
      </c>
      <c r="AR358" s="708">
        <f t="shared" si="125"/>
        <v>40.895442146365617</v>
      </c>
    </row>
    <row r="359" spans="1:44" ht="11.25" customHeight="1" x14ac:dyDescent="0.2">
      <c r="A359" s="527" t="s">
        <v>4266</v>
      </c>
      <c r="B359" s="504" t="s">
        <v>4267</v>
      </c>
      <c r="C359" s="530">
        <v>0.26769199999999999</v>
      </c>
      <c r="D359" s="522">
        <v>0.2</v>
      </c>
      <c r="E359" s="522">
        <v>0.1867</v>
      </c>
      <c r="F359" s="522">
        <v>0.1794</v>
      </c>
      <c r="G359" s="522">
        <v>0.17249999999999999</v>
      </c>
      <c r="H359" s="523"/>
      <c r="I359" s="522">
        <v>0.16599999999999998</v>
      </c>
      <c r="J359" s="693">
        <v>0.15959999999999999</v>
      </c>
      <c r="K359" s="523"/>
      <c r="L359" s="692">
        <v>0.24469999999999997</v>
      </c>
      <c r="M359" s="692">
        <v>0.4708</v>
      </c>
      <c r="N359" s="524">
        <v>0.61360000000000003</v>
      </c>
      <c r="O359" s="524">
        <v>0.61360000000000003</v>
      </c>
      <c r="P359" s="531">
        <v>0.61360000000000003</v>
      </c>
      <c r="Q359" s="524">
        <v>0.52600000000000002</v>
      </c>
      <c r="R359" s="531">
        <v>0.52600000000000002</v>
      </c>
      <c r="S359" s="531">
        <v>0.45779999999999998</v>
      </c>
      <c r="T359" s="531">
        <v>0.38</v>
      </c>
      <c r="U359" s="531">
        <v>0.37040000000000001</v>
      </c>
      <c r="V359" s="531">
        <v>0.3654</v>
      </c>
      <c r="W359" s="531">
        <v>0.34099999999999997</v>
      </c>
      <c r="X359" s="525">
        <f t="shared" si="105"/>
        <v>6.8547919999999998</v>
      </c>
      <c r="Y359" s="706">
        <v>33.845999999999975</v>
      </c>
      <c r="Z359" s="706">
        <v>7.1237279057311254</v>
      </c>
      <c r="AA359" s="706">
        <v>4.0691192865105918</v>
      </c>
      <c r="AB359" s="706">
        <v>4.0000000000000036</v>
      </c>
      <c r="AC359" s="706">
        <v>3.9156626506024139</v>
      </c>
      <c r="AD359" s="706">
        <v>4.0100250626566414</v>
      </c>
      <c r="AE359" s="706">
        <v>0</v>
      </c>
      <c r="AF359" s="706">
        <v>0</v>
      </c>
      <c r="AG359" s="706">
        <v>0</v>
      </c>
      <c r="AH359" s="706">
        <v>0</v>
      </c>
      <c r="AI359" s="706">
        <v>0</v>
      </c>
      <c r="AJ359" s="706">
        <v>16.653992395437257</v>
      </c>
      <c r="AK359" s="706">
        <v>0</v>
      </c>
      <c r="AL359" s="706">
        <v>14.897335080821339</v>
      </c>
      <c r="AM359" s="706">
        <v>20.473684210526311</v>
      </c>
      <c r="AN359" s="706">
        <v>2.591792656587466</v>
      </c>
      <c r="AO359" s="706">
        <v>1.3683634373289566</v>
      </c>
      <c r="AP359" s="706">
        <v>7.1554252199413693</v>
      </c>
      <c r="AQ359" s="707">
        <v>6.6725071058968579</v>
      </c>
      <c r="AR359" s="708">
        <v>8.9353078065188036</v>
      </c>
    </row>
    <row r="360" spans="1:44" ht="11.25" customHeight="1" x14ac:dyDescent="0.2">
      <c r="A360" s="526" t="s">
        <v>619</v>
      </c>
      <c r="B360" s="504" t="s">
        <v>620</v>
      </c>
      <c r="C360" s="530">
        <v>0.49299999999999999</v>
      </c>
      <c r="D360" s="522">
        <v>0.42255999999999999</v>
      </c>
      <c r="E360" s="522">
        <v>0.37402099999999999</v>
      </c>
      <c r="F360" s="522">
        <v>0.34960799999999997</v>
      </c>
      <c r="G360" s="522">
        <v>0.306923</v>
      </c>
      <c r="H360" s="523"/>
      <c r="I360" s="522">
        <v>0.24479300000000001</v>
      </c>
      <c r="J360" s="520">
        <v>0.22263440000000001</v>
      </c>
      <c r="K360" s="523"/>
      <c r="L360" s="539">
        <v>0.1619978</v>
      </c>
      <c r="M360" s="539">
        <v>0.11977839999999999</v>
      </c>
      <c r="N360" s="531">
        <v>0.11817900000000001</v>
      </c>
      <c r="O360" s="531">
        <v>0.1024764</v>
      </c>
      <c r="P360" s="531">
        <v>7.3251800000000006E-2</v>
      </c>
      <c r="Q360" s="531">
        <v>6.1714000000000005E-2</v>
      </c>
      <c r="R360" s="531">
        <v>4.7694E-2</v>
      </c>
      <c r="S360" s="531">
        <v>3.8010000000000002E-2</v>
      </c>
      <c r="T360" s="531">
        <v>3.0599999999999999E-2</v>
      </c>
      <c r="U360" s="524">
        <v>0</v>
      </c>
      <c r="V360" s="524">
        <v>0</v>
      </c>
      <c r="W360" s="524">
        <v>0</v>
      </c>
      <c r="X360" s="525">
        <f t="shared" si="105"/>
        <v>3.1672407999999996</v>
      </c>
      <c r="Y360" s="706">
        <f t="shared" ref="Y360:AB363" si="126">IF(ISERROR((C360/D360-1)*100),"n/a",(C360/D360-1)*100)</f>
        <v>16.669822037107163</v>
      </c>
      <c r="Z360" s="706">
        <f t="shared" si="126"/>
        <v>12.977613556458056</v>
      </c>
      <c r="AA360" s="706">
        <f t="shared" si="126"/>
        <v>6.9829637765726149</v>
      </c>
      <c r="AB360" s="706">
        <f t="shared" si="126"/>
        <v>13.907396969272412</v>
      </c>
      <c r="AC360" s="706">
        <f>IF(ISERROR((G360/I360-1)*100),"n/a",(G360/I360-1)*100)</f>
        <v>25.38062771402776</v>
      </c>
      <c r="AD360" s="706">
        <f>IF(ISERROR((I360/J360-1)*100),"n/a",(I360/J360-1)*100)</f>
        <v>9.9529093437492158</v>
      </c>
      <c r="AE360" s="706">
        <f>IF(ISERROR((J360/L360-1)*100),"n/a",(J360/L360-1)*100)</f>
        <v>37.43050831554504</v>
      </c>
      <c r="AF360" s="706">
        <f t="shared" ref="AF360:AP363" si="127">IF(ISERROR((L360/M360-1)*100),"n/a",(L360/M360-1)*100)</f>
        <v>35.247924500577746</v>
      </c>
      <c r="AG360" s="706">
        <f t="shared" si="127"/>
        <v>1.3533707342251899</v>
      </c>
      <c r="AH360" s="706">
        <f t="shared" si="127"/>
        <v>15.323137815145738</v>
      </c>
      <c r="AI360" s="706">
        <f t="shared" si="127"/>
        <v>39.896084464818607</v>
      </c>
      <c r="AJ360" s="706">
        <f t="shared" si="127"/>
        <v>18.695595812943576</v>
      </c>
      <c r="AK360" s="706">
        <f t="shared" si="127"/>
        <v>29.395731119218361</v>
      </c>
      <c r="AL360" s="706">
        <f t="shared" si="127"/>
        <v>25.47750591949487</v>
      </c>
      <c r="AM360" s="706">
        <f t="shared" si="127"/>
        <v>24.215686274509807</v>
      </c>
      <c r="AN360" s="706" t="str">
        <f t="shared" si="127"/>
        <v>n/a</v>
      </c>
      <c r="AO360" s="706" t="str">
        <f t="shared" si="127"/>
        <v>n/a</v>
      </c>
      <c r="AP360" s="706" t="str">
        <f t="shared" si="127"/>
        <v>n/a</v>
      </c>
      <c r="AQ360" s="707">
        <f>AVERAGE(Y360:AP360)</f>
        <v>20.860458556911073</v>
      </c>
      <c r="AR360" s="708">
        <f>STDEV(Y360:AP360)</f>
        <v>11.418213923113358</v>
      </c>
    </row>
    <row r="361" spans="1:44" ht="11.25" customHeight="1" x14ac:dyDescent="0.2">
      <c r="A361" s="501" t="s">
        <v>622</v>
      </c>
      <c r="B361" s="502" t="s">
        <v>623</v>
      </c>
      <c r="C361" s="530">
        <v>0.75250000000000006</v>
      </c>
      <c r="D361" s="522">
        <v>0.73250000000000004</v>
      </c>
      <c r="E361" s="522">
        <v>0.71299999999999986</v>
      </c>
      <c r="F361" s="522">
        <v>0.6925</v>
      </c>
      <c r="G361" s="522">
        <v>0.67249999999999999</v>
      </c>
      <c r="H361" s="523"/>
      <c r="I361" s="522">
        <v>0.65249999999999997</v>
      </c>
      <c r="J361" s="520">
        <v>0.63249999999999995</v>
      </c>
      <c r="K361" s="523"/>
      <c r="L361" s="539">
        <v>0.59499999999999997</v>
      </c>
      <c r="M361" s="539">
        <v>0.49332999999999999</v>
      </c>
      <c r="N361" s="531">
        <v>0.38667000000000007</v>
      </c>
      <c r="O361" s="531">
        <v>0.28000000000000003</v>
      </c>
      <c r="P361" s="531">
        <v>0.20445000000000002</v>
      </c>
      <c r="Q361" s="531">
        <v>0.12296000000000001</v>
      </c>
      <c r="R361" s="531">
        <v>7.8020000000000006E-2</v>
      </c>
      <c r="S361" s="531">
        <v>2.5680000000000001E-2</v>
      </c>
      <c r="T361" s="524">
        <v>0</v>
      </c>
      <c r="U361" s="524">
        <v>0</v>
      </c>
      <c r="V361" s="524">
        <v>0</v>
      </c>
      <c r="W361" s="524">
        <v>0</v>
      </c>
      <c r="X361" s="525">
        <f t="shared" si="105"/>
        <v>7.0341100000000019</v>
      </c>
      <c r="Y361" s="706">
        <f t="shared" si="126"/>
        <v>2.7303754266211566</v>
      </c>
      <c r="Z361" s="706">
        <f t="shared" si="126"/>
        <v>2.7349228611500909</v>
      </c>
      <c r="AA361" s="706">
        <f t="shared" si="126"/>
        <v>2.9602888086642354</v>
      </c>
      <c r="AB361" s="706">
        <f t="shared" si="126"/>
        <v>2.9739776951672958</v>
      </c>
      <c r="AC361" s="706">
        <f>IF(ISERROR((G361/I361-1)*100),"n/a",(G361/I361-1)*100)</f>
        <v>3.0651340996168619</v>
      </c>
      <c r="AD361" s="706">
        <f>IF(ISERROR((I361/J361-1)*100),"n/a",(I361/J361-1)*100)</f>
        <v>3.1620553359683834</v>
      </c>
      <c r="AE361" s="706">
        <f>IF(ISERROR((J361/L361-1)*100),"n/a",(J361/L361-1)*100)</f>
        <v>6.3025210084033612</v>
      </c>
      <c r="AF361" s="706">
        <f t="shared" si="127"/>
        <v>20.608923033263736</v>
      </c>
      <c r="AG361" s="706">
        <f t="shared" si="127"/>
        <v>27.584244963405457</v>
      </c>
      <c r="AH361" s="706">
        <f t="shared" si="127"/>
        <v>38.096428571428589</v>
      </c>
      <c r="AI361" s="706">
        <f t="shared" si="127"/>
        <v>36.952800195646859</v>
      </c>
      <c r="AJ361" s="706">
        <f t="shared" si="127"/>
        <v>66.273584905660371</v>
      </c>
      <c r="AK361" s="706">
        <f t="shared" si="127"/>
        <v>57.600615226864903</v>
      </c>
      <c r="AL361" s="706">
        <f t="shared" si="127"/>
        <v>203.81619937694703</v>
      </c>
      <c r="AM361" s="706" t="str">
        <f t="shared" si="127"/>
        <v>n/a</v>
      </c>
      <c r="AN361" s="706" t="str">
        <f t="shared" si="127"/>
        <v>n/a</v>
      </c>
      <c r="AO361" s="706" t="str">
        <f t="shared" si="127"/>
        <v>n/a</v>
      </c>
      <c r="AP361" s="706" t="str">
        <f t="shared" si="127"/>
        <v>n/a</v>
      </c>
      <c r="AQ361" s="707">
        <f>AVERAGE(Y361:AP361)</f>
        <v>33.918719393486306</v>
      </c>
      <c r="AR361" s="708">
        <f>STDEV(Y361:AP361)</f>
        <v>53.521004010893961</v>
      </c>
    </row>
    <row r="362" spans="1:44" ht="11.25" customHeight="1" x14ac:dyDescent="0.2">
      <c r="A362" s="575" t="s">
        <v>1284</v>
      </c>
      <c r="B362" s="535" t="s">
        <v>1285</v>
      </c>
      <c r="C362" s="549">
        <v>1.2049999999999998</v>
      </c>
      <c r="D362" s="541">
        <v>1.1850000000000001</v>
      </c>
      <c r="E362" s="541">
        <v>1.165</v>
      </c>
      <c r="F362" s="541">
        <v>1.1525000000000001</v>
      </c>
      <c r="G362" s="541">
        <v>1.1499999999999999</v>
      </c>
      <c r="H362" s="542"/>
      <c r="I362" s="541">
        <v>0.38328000000000001</v>
      </c>
      <c r="J362" s="543">
        <v>0</v>
      </c>
      <c r="K362" s="542"/>
      <c r="L362" s="568">
        <v>0</v>
      </c>
      <c r="M362" s="568">
        <v>0</v>
      </c>
      <c r="N362" s="545">
        <v>0</v>
      </c>
      <c r="O362" s="545">
        <v>0</v>
      </c>
      <c r="P362" s="545">
        <v>0</v>
      </c>
      <c r="Q362" s="545">
        <v>0</v>
      </c>
      <c r="R362" s="545">
        <v>0</v>
      </c>
      <c r="S362" s="545">
        <v>0</v>
      </c>
      <c r="T362" s="545">
        <v>0</v>
      </c>
      <c r="U362" s="545">
        <v>0</v>
      </c>
      <c r="V362" s="545">
        <v>0</v>
      </c>
      <c r="W362" s="545">
        <v>0</v>
      </c>
      <c r="X362" s="525">
        <f t="shared" si="105"/>
        <v>6.24078</v>
      </c>
      <c r="Y362" s="706">
        <f t="shared" si="126"/>
        <v>1.6877637130801482</v>
      </c>
      <c r="Z362" s="706">
        <f t="shared" si="126"/>
        <v>1.7167381974249052</v>
      </c>
      <c r="AA362" s="706">
        <f t="shared" si="126"/>
        <v>1.0845986984815648</v>
      </c>
      <c r="AB362" s="706">
        <f t="shared" si="126"/>
        <v>0.21739130434783593</v>
      </c>
      <c r="AC362" s="706">
        <f>IF(ISERROR((G362/I362-1)*100),"n/a",(G362/I362-1)*100)</f>
        <v>200.04174493842618</v>
      </c>
      <c r="AD362" s="706" t="str">
        <f>IF(ISERROR((I362/J362-1)*100),"n/a",(I362/J362-1)*100)</f>
        <v>n/a</v>
      </c>
      <c r="AE362" s="706" t="str">
        <f>IF(ISERROR((J362/L362-1)*100),"n/a",(J362/L362-1)*100)</f>
        <v>n/a</v>
      </c>
      <c r="AF362" s="706" t="str">
        <f t="shared" si="127"/>
        <v>n/a</v>
      </c>
      <c r="AG362" s="706" t="str">
        <f t="shared" si="127"/>
        <v>n/a</v>
      </c>
      <c r="AH362" s="706" t="str">
        <f t="shared" si="127"/>
        <v>n/a</v>
      </c>
      <c r="AI362" s="706" t="str">
        <f t="shared" si="127"/>
        <v>n/a</v>
      </c>
      <c r="AJ362" s="706" t="str">
        <f t="shared" si="127"/>
        <v>n/a</v>
      </c>
      <c r="AK362" s="706" t="str">
        <f t="shared" si="127"/>
        <v>n/a</v>
      </c>
      <c r="AL362" s="706" t="str">
        <f t="shared" si="127"/>
        <v>n/a</v>
      </c>
      <c r="AM362" s="706" t="str">
        <f t="shared" si="127"/>
        <v>n/a</v>
      </c>
      <c r="AN362" s="706" t="str">
        <f t="shared" si="127"/>
        <v>n/a</v>
      </c>
      <c r="AO362" s="706" t="str">
        <f t="shared" si="127"/>
        <v>n/a</v>
      </c>
      <c r="AP362" s="706" t="str">
        <f t="shared" si="127"/>
        <v>n/a</v>
      </c>
      <c r="AQ362" s="707">
        <f>AVERAGE(Y362:AP362)</f>
        <v>40.949647370352125</v>
      </c>
      <c r="AR362" s="708">
        <f>STDEV(Y362:AP362)</f>
        <v>88.937268578665964</v>
      </c>
    </row>
    <row r="363" spans="1:44" ht="11.25" customHeight="1" x14ac:dyDescent="0.2">
      <c r="A363" s="507" t="s">
        <v>1288</v>
      </c>
      <c r="B363" s="504" t="s">
        <v>1289</v>
      </c>
      <c r="C363" s="521">
        <v>1.6813</v>
      </c>
      <c r="D363" s="522">
        <v>1.5427000000000002</v>
      </c>
      <c r="E363" s="522">
        <v>1.4719</v>
      </c>
      <c r="F363" s="522">
        <v>1.4188000000000001</v>
      </c>
      <c r="G363" s="522">
        <v>1.3028999999999999</v>
      </c>
      <c r="H363" s="523"/>
      <c r="I363" s="528">
        <v>1.2867999999999999</v>
      </c>
      <c r="J363" s="693">
        <v>1.2867999999999999</v>
      </c>
      <c r="K363" s="523"/>
      <c r="L363" s="563">
        <v>1.2867999999999999</v>
      </c>
      <c r="M363" s="539">
        <v>1.2805</v>
      </c>
      <c r="N363" s="531">
        <v>1.2329000000000001</v>
      </c>
      <c r="O363" s="531">
        <v>1.0946</v>
      </c>
      <c r="P363" s="531">
        <v>0.91700000000000004</v>
      </c>
      <c r="Q363" s="531">
        <v>0.69299999999999995</v>
      </c>
      <c r="R363" s="531">
        <v>0.43930999999999998</v>
      </c>
      <c r="S363" s="531">
        <v>0.31900000000000001</v>
      </c>
      <c r="T363" s="531">
        <v>0.26693</v>
      </c>
      <c r="U363" s="531">
        <v>0.23305999999999999</v>
      </c>
      <c r="V363" s="531">
        <v>0.2248</v>
      </c>
      <c r="W363" s="531">
        <v>0.13685999999999998</v>
      </c>
      <c r="X363" s="525">
        <f t="shared" si="105"/>
        <v>18.115959999999991</v>
      </c>
      <c r="Y363" s="706">
        <f t="shared" si="126"/>
        <v>8.9842483956699137</v>
      </c>
      <c r="Z363" s="706">
        <f t="shared" si="126"/>
        <v>4.8101093824308938</v>
      </c>
      <c r="AA363" s="706">
        <f t="shared" si="126"/>
        <v>3.7425993797575385</v>
      </c>
      <c r="AB363" s="706">
        <f t="shared" si="126"/>
        <v>8.8955407168623815</v>
      </c>
      <c r="AC363" s="706">
        <f>IF(ISERROR((G363/I363-1)*100),"n/a",(G363/I363-1)*100)</f>
        <v>1.251165682312716</v>
      </c>
      <c r="AD363" s="706">
        <f>IF(ISERROR((I363/J363-1)*100),"n/a",(I363/J363-1)*100)</f>
        <v>0</v>
      </c>
      <c r="AE363" s="706">
        <f>IF(ISERROR((J363/L363-1)*100),"n/a",(J363/L363-1)*100)</f>
        <v>0</v>
      </c>
      <c r="AF363" s="706">
        <f t="shared" si="127"/>
        <v>0.49199531433032906</v>
      </c>
      <c r="AG363" s="706">
        <f t="shared" si="127"/>
        <v>3.8608159623651384</v>
      </c>
      <c r="AH363" s="706">
        <f t="shared" si="127"/>
        <v>12.634752420975715</v>
      </c>
      <c r="AI363" s="706">
        <f t="shared" si="127"/>
        <v>19.367502726281337</v>
      </c>
      <c r="AJ363" s="706">
        <f t="shared" si="127"/>
        <v>32.323232323232332</v>
      </c>
      <c r="AK363" s="706">
        <f t="shared" si="127"/>
        <v>57.747376567799492</v>
      </c>
      <c r="AL363" s="706">
        <f t="shared" si="127"/>
        <v>37.714733542319735</v>
      </c>
      <c r="AM363" s="706">
        <f t="shared" si="127"/>
        <v>19.506986850485152</v>
      </c>
      <c r="AN363" s="706">
        <f t="shared" si="127"/>
        <v>14.532738350639329</v>
      </c>
      <c r="AO363" s="706">
        <f t="shared" si="127"/>
        <v>3.6743772241992767</v>
      </c>
      <c r="AP363" s="706">
        <f t="shared" si="127"/>
        <v>64.255443518924466</v>
      </c>
      <c r="AQ363" s="707">
        <f>AVERAGE(Y363:AP363)</f>
        <v>16.321867686588099</v>
      </c>
      <c r="AR363" s="708">
        <f>STDEV(Y363:AP363)</f>
        <v>19.537474654535703</v>
      </c>
    </row>
    <row r="364" spans="1:44" ht="11.25" customHeight="1" x14ac:dyDescent="0.2">
      <c r="A364" s="80" t="s">
        <v>4264</v>
      </c>
      <c r="B364" s="504" t="s">
        <v>4265</v>
      </c>
      <c r="C364" s="696">
        <v>0.128</v>
      </c>
      <c r="D364" s="1033">
        <v>0.1152</v>
      </c>
      <c r="E364" s="1033">
        <v>8.9600000000000013E-2</v>
      </c>
      <c r="F364" s="1033">
        <v>7.6800000000000007E-2</v>
      </c>
      <c r="G364" s="1033">
        <v>7.1679999999999994E-2</v>
      </c>
      <c r="H364" s="1034"/>
      <c r="I364" s="1033">
        <v>5.5295999999999998E-2</v>
      </c>
      <c r="J364" s="1036">
        <v>4.42368E-2</v>
      </c>
      <c r="K364" s="1034"/>
      <c r="L364" s="1038">
        <v>3.5389440000000008E-2</v>
      </c>
      <c r="M364" s="1038">
        <v>3.1457279999999997E-2</v>
      </c>
      <c r="N364" s="956">
        <v>2.6214400000000006E-2</v>
      </c>
      <c r="O364" s="1039">
        <v>2.0971520000000004E-2</v>
      </c>
      <c r="P364" s="956">
        <v>2.0971520000000004E-2</v>
      </c>
      <c r="Q364" s="1039">
        <v>1.3107200000000003E-2</v>
      </c>
      <c r="R364" s="956">
        <v>1.3107200000000003E-2</v>
      </c>
      <c r="S364" s="1039">
        <v>1.1909119999999999E-2</v>
      </c>
      <c r="T364" s="956">
        <v>1.1909119999999999E-2</v>
      </c>
      <c r="U364" s="956">
        <v>1.083392E-2</v>
      </c>
      <c r="V364" s="956">
        <v>1.0342400000000003E-2</v>
      </c>
      <c r="W364" s="956">
        <v>9.8508800000000011E-3</v>
      </c>
      <c r="X364" s="525">
        <f t="shared" si="105"/>
        <v>0.79687679999999994</v>
      </c>
      <c r="Y364" s="709">
        <v>11.111111111111116</v>
      </c>
      <c r="Z364" s="709">
        <v>28.571428571428559</v>
      </c>
      <c r="AA364" s="709">
        <v>16.666666666666675</v>
      </c>
      <c r="AB364" s="709">
        <v>7.1428571428571619</v>
      </c>
      <c r="AC364" s="709">
        <v>29.629629629629626</v>
      </c>
      <c r="AD364" s="709">
        <v>25</v>
      </c>
      <c r="AE364" s="709">
        <v>24.999999999999979</v>
      </c>
      <c r="AF364" s="709">
        <v>12.500000000000044</v>
      </c>
      <c r="AG364" s="709">
        <v>19.999999999999972</v>
      </c>
      <c r="AH364" s="709">
        <v>25</v>
      </c>
      <c r="AI364" s="709">
        <v>0</v>
      </c>
      <c r="AJ364" s="709">
        <v>59.999999999999986</v>
      </c>
      <c r="AK364" s="709">
        <v>0</v>
      </c>
      <c r="AL364" s="709">
        <v>10.060189165950174</v>
      </c>
      <c r="AM364" s="709">
        <v>0</v>
      </c>
      <c r="AN364" s="709">
        <v>9.9243856332703153</v>
      </c>
      <c r="AO364" s="709">
        <v>4.7524752475247123</v>
      </c>
      <c r="AP364" s="709">
        <v>4.9896049896050121</v>
      </c>
      <c r="AQ364" s="710">
        <v>16.130463786557968</v>
      </c>
      <c r="AR364" s="711">
        <v>14.417342871229613</v>
      </c>
    </row>
    <row r="365" spans="1:44" ht="11.25" customHeight="1" x14ac:dyDescent="0.2">
      <c r="A365" s="526" t="s">
        <v>254</v>
      </c>
      <c r="B365" s="504" t="s">
        <v>255</v>
      </c>
      <c r="C365" s="551">
        <v>2.8</v>
      </c>
      <c r="D365" s="522">
        <v>2.7749999999999999</v>
      </c>
      <c r="E365" s="528">
        <v>2.75</v>
      </c>
      <c r="F365" s="522">
        <v>2.625</v>
      </c>
      <c r="G365" s="522">
        <v>1.3</v>
      </c>
      <c r="H365" s="523"/>
      <c r="I365" s="522">
        <v>0.28000000000000003</v>
      </c>
      <c r="J365" s="520">
        <v>0.26</v>
      </c>
      <c r="K365" s="523"/>
      <c r="L365" s="539">
        <v>0.22</v>
      </c>
      <c r="M365" s="692">
        <v>0.2</v>
      </c>
      <c r="N365" s="531">
        <v>0.19</v>
      </c>
      <c r="O365" s="524">
        <v>0.18</v>
      </c>
      <c r="P365" s="531">
        <v>0.17299999999999999</v>
      </c>
      <c r="Q365" s="524">
        <v>0.16600000000000001</v>
      </c>
      <c r="R365" s="531">
        <v>0.16300000000000001</v>
      </c>
      <c r="S365" s="524">
        <v>0.16</v>
      </c>
      <c r="T365" s="531">
        <v>0.155</v>
      </c>
      <c r="U365" s="524">
        <v>0.15</v>
      </c>
      <c r="V365" s="531">
        <v>0.14499999999999999</v>
      </c>
      <c r="W365" s="524">
        <v>0.14000000000000001</v>
      </c>
      <c r="X365" s="525">
        <f t="shared" si="105"/>
        <v>14.831999999999999</v>
      </c>
      <c r="Y365" s="706">
        <f t="shared" ref="Y365:Y428" si="128">IF(ISERROR((C365/D365-1)*100),"n/a",(C365/D365-1)*100)</f>
        <v>0.9009009009008917</v>
      </c>
      <c r="Z365" s="706">
        <f t="shared" ref="Z365:Z428" si="129">IF(ISERROR((D365/E365-1)*100),"n/a",(D365/E365-1)*100)</f>
        <v>0.90909090909090384</v>
      </c>
      <c r="AA365" s="706">
        <f t="shared" ref="AA365:AA428" si="130">IF(ISERROR((E365/F365-1)*100),"n/a",(E365/F365-1)*100)</f>
        <v>4.7619047619047672</v>
      </c>
      <c r="AB365" s="706">
        <f t="shared" ref="AB365:AB428" si="131">IF(ISERROR((F365/G365-1)*100),"n/a",(F365/G365-1)*100)</f>
        <v>101.92307692307692</v>
      </c>
      <c r="AC365" s="706">
        <f t="shared" ref="AC365:AC428" si="132">IF(ISERROR((G365/I365-1)*100),"n/a",(G365/I365-1)*100)</f>
        <v>364.28571428571422</v>
      </c>
      <c r="AD365" s="706">
        <f t="shared" ref="AD365:AD428" si="133">IF(ISERROR((I365/J365-1)*100),"n/a",(I365/J365-1)*100)</f>
        <v>7.6923076923077094</v>
      </c>
      <c r="AE365" s="706">
        <f t="shared" ref="AE365:AE428" si="134">IF(ISERROR((J365/L365-1)*100),"n/a",(J365/L365-1)*100)</f>
        <v>18.181818181818187</v>
      </c>
      <c r="AF365" s="706">
        <f t="shared" ref="AF365:AF428" si="135">IF(ISERROR((L365/M365-1)*100),"n/a",(L365/M365-1)*100)</f>
        <v>9.9999999999999858</v>
      </c>
      <c r="AG365" s="706">
        <f t="shared" ref="AG365:AG428" si="136">IF(ISERROR((M365/N365-1)*100),"n/a",(M365/N365-1)*100)</f>
        <v>5.2631578947368363</v>
      </c>
      <c r="AH365" s="706">
        <f t="shared" ref="AH365:AH428" si="137">IF(ISERROR((N365/O365-1)*100),"n/a",(N365/O365-1)*100)</f>
        <v>5.555555555555558</v>
      </c>
      <c r="AI365" s="706">
        <f t="shared" ref="AI365:AI428" si="138">IF(ISERROR((O365/P365-1)*100),"n/a",(O365/P365-1)*100)</f>
        <v>4.0462427745664886</v>
      </c>
      <c r="AJ365" s="706">
        <f t="shared" ref="AJ365:AJ428" si="139">IF(ISERROR((P365/Q365-1)*100),"n/a",(P365/Q365-1)*100)</f>
        <v>4.2168674698795039</v>
      </c>
      <c r="AK365" s="706">
        <f t="shared" ref="AK365:AK428" si="140">IF(ISERROR((Q365/R365-1)*100),"n/a",(Q365/R365-1)*100)</f>
        <v>1.8404907975460238</v>
      </c>
      <c r="AL365" s="706">
        <f t="shared" ref="AL365:AL428" si="141">IF(ISERROR((R365/S365-1)*100),"n/a",(R365/S365-1)*100)</f>
        <v>1.8750000000000044</v>
      </c>
      <c r="AM365" s="706">
        <f t="shared" ref="AM365:AM428" si="142">IF(ISERROR((S365/T365-1)*100),"n/a",(S365/T365-1)*100)</f>
        <v>3.2258064516129004</v>
      </c>
      <c r="AN365" s="706">
        <f t="shared" ref="AN365:AN428" si="143">IF(ISERROR((T365/U365-1)*100),"n/a",(T365/U365-1)*100)</f>
        <v>3.3333333333333437</v>
      </c>
      <c r="AO365" s="706">
        <f t="shared" ref="AO365:AO428" si="144">IF(ISERROR((U365/V365-1)*100),"n/a",(U365/V365-1)*100)</f>
        <v>3.4482758620689724</v>
      </c>
      <c r="AP365" s="706">
        <f t="shared" ref="AP365:AP428" si="145">IF(ISERROR((V365/W365-1)*100),"n/a",(V365/W365-1)*100)</f>
        <v>3.5714285714285587</v>
      </c>
      <c r="AQ365" s="707">
        <f t="shared" ref="AQ365:AQ428" si="146">AVERAGE(Y365:AP365)</f>
        <v>30.279498464752326</v>
      </c>
      <c r="AR365" s="708">
        <f t="shared" ref="AR365:AR428" si="147">STDEV(Y365:AP365)</f>
        <v>86.517247320118074</v>
      </c>
    </row>
    <row r="366" spans="1:44" ht="11.25" customHeight="1" x14ac:dyDescent="0.2">
      <c r="A366" s="501" t="s">
        <v>3880</v>
      </c>
      <c r="B366" s="502" t="s">
        <v>3881</v>
      </c>
      <c r="C366" s="550">
        <v>0.29166700000000001</v>
      </c>
      <c r="D366" s="510">
        <v>0.22666600000000001</v>
      </c>
      <c r="E366" s="510">
        <v>0.16</v>
      </c>
      <c r="F366" s="510">
        <v>0.113331</v>
      </c>
      <c r="G366" s="583">
        <v>8.3332000000000003E-2</v>
      </c>
      <c r="H366" s="511"/>
      <c r="I366" s="510">
        <v>8.3332000000000003E-2</v>
      </c>
      <c r="J366" s="584">
        <v>6.6668000000000005E-2</v>
      </c>
      <c r="K366" s="511"/>
      <c r="L366" s="559">
        <v>0.12</v>
      </c>
      <c r="M366" s="586">
        <v>0.06</v>
      </c>
      <c r="N366" s="516">
        <v>0.06</v>
      </c>
      <c r="O366" s="516">
        <v>3.5553333333333333E-2</v>
      </c>
      <c r="P366" s="516">
        <v>2.5186666666666666E-2</v>
      </c>
      <c r="Q366" s="515">
        <v>0</v>
      </c>
      <c r="R366" s="515">
        <v>0</v>
      </c>
      <c r="S366" s="515">
        <v>0</v>
      </c>
      <c r="T366" s="515">
        <v>0</v>
      </c>
      <c r="U366" s="515">
        <v>0</v>
      </c>
      <c r="V366" s="515">
        <v>0</v>
      </c>
      <c r="W366" s="515">
        <v>0</v>
      </c>
      <c r="X366" s="525">
        <f t="shared" si="105"/>
        <v>1.325736</v>
      </c>
      <c r="Y366" s="706">
        <f t="shared" si="128"/>
        <v>28.676996108812091</v>
      </c>
      <c r="Z366" s="706">
        <f t="shared" si="129"/>
        <v>41.666249999999991</v>
      </c>
      <c r="AA366" s="706">
        <f t="shared" si="130"/>
        <v>41.179377222472226</v>
      </c>
      <c r="AB366" s="706">
        <f t="shared" si="131"/>
        <v>35.999375990015835</v>
      </c>
      <c r="AC366" s="706">
        <f t="shared" si="132"/>
        <v>0</v>
      </c>
      <c r="AD366" s="706">
        <f t="shared" si="133"/>
        <v>24.995500089998202</v>
      </c>
      <c r="AE366" s="706">
        <f t="shared" si="134"/>
        <v>-44.443333333333321</v>
      </c>
      <c r="AF366" s="706">
        <f t="shared" si="135"/>
        <v>100</v>
      </c>
      <c r="AG366" s="706">
        <f t="shared" si="136"/>
        <v>0</v>
      </c>
      <c r="AH366" s="706">
        <f t="shared" si="137"/>
        <v>68.76054753422089</v>
      </c>
      <c r="AI366" s="706">
        <f t="shared" si="138"/>
        <v>41.15934356802542</v>
      </c>
      <c r="AJ366" s="706" t="str">
        <f t="shared" si="139"/>
        <v>n/a</v>
      </c>
      <c r="AK366" s="706" t="str">
        <f t="shared" si="140"/>
        <v>n/a</v>
      </c>
      <c r="AL366" s="706" t="str">
        <f t="shared" si="141"/>
        <v>n/a</v>
      </c>
      <c r="AM366" s="706" t="str">
        <f t="shared" si="142"/>
        <v>n/a</v>
      </c>
      <c r="AN366" s="706" t="str">
        <f t="shared" si="143"/>
        <v>n/a</v>
      </c>
      <c r="AO366" s="706" t="str">
        <f t="shared" si="144"/>
        <v>n/a</v>
      </c>
      <c r="AP366" s="706" t="str">
        <f t="shared" si="145"/>
        <v>n/a</v>
      </c>
      <c r="AQ366" s="707">
        <f t="shared" si="146"/>
        <v>30.726732470928301</v>
      </c>
      <c r="AR366" s="708">
        <f t="shared" si="147"/>
        <v>37.665340919646539</v>
      </c>
    </row>
    <row r="367" spans="1:44" ht="11.25" customHeight="1" x14ac:dyDescent="0.2">
      <c r="A367" s="694" t="s">
        <v>1290</v>
      </c>
      <c r="B367" s="535" t="s">
        <v>1291</v>
      </c>
      <c r="C367" s="530">
        <v>0.4</v>
      </c>
      <c r="D367" s="522">
        <v>0.36</v>
      </c>
      <c r="E367" s="522">
        <v>0.32</v>
      </c>
      <c r="F367" s="522">
        <v>0.18</v>
      </c>
      <c r="G367" s="522">
        <v>0.06</v>
      </c>
      <c r="H367" s="523"/>
      <c r="I367" s="528">
        <v>0</v>
      </c>
      <c r="J367" s="693">
        <v>0</v>
      </c>
      <c r="K367" s="523"/>
      <c r="L367" s="692">
        <v>0</v>
      </c>
      <c r="M367" s="692">
        <v>0.02</v>
      </c>
      <c r="N367" s="531">
        <v>0.32</v>
      </c>
      <c r="O367" s="531">
        <v>0.26</v>
      </c>
      <c r="P367" s="531">
        <v>0.2</v>
      </c>
      <c r="Q367" s="531">
        <v>1E-3</v>
      </c>
      <c r="R367" s="524">
        <v>0</v>
      </c>
      <c r="S367" s="524">
        <v>0</v>
      </c>
      <c r="T367" s="524">
        <v>0</v>
      </c>
      <c r="U367" s="524">
        <v>0</v>
      </c>
      <c r="V367" s="524">
        <v>0</v>
      </c>
      <c r="W367" s="524">
        <v>0</v>
      </c>
      <c r="X367" s="525">
        <f t="shared" si="105"/>
        <v>2.121</v>
      </c>
      <c r="Y367" s="706">
        <f t="shared" si="128"/>
        <v>11.111111111111116</v>
      </c>
      <c r="Z367" s="706">
        <f t="shared" si="129"/>
        <v>12.5</v>
      </c>
      <c r="AA367" s="706">
        <f t="shared" si="130"/>
        <v>77.777777777777786</v>
      </c>
      <c r="AB367" s="706">
        <f t="shared" si="131"/>
        <v>200</v>
      </c>
      <c r="AC367" s="706" t="str">
        <f t="shared" si="132"/>
        <v>n/a</v>
      </c>
      <c r="AD367" s="706" t="str">
        <f t="shared" si="133"/>
        <v>n/a</v>
      </c>
      <c r="AE367" s="706" t="str">
        <f t="shared" si="134"/>
        <v>n/a</v>
      </c>
      <c r="AF367" s="706">
        <f t="shared" si="135"/>
        <v>-100</v>
      </c>
      <c r="AG367" s="706">
        <f t="shared" si="136"/>
        <v>-93.75</v>
      </c>
      <c r="AH367" s="706">
        <f t="shared" si="137"/>
        <v>23.076923076923084</v>
      </c>
      <c r="AI367" s="706">
        <f t="shared" si="138"/>
        <v>30.000000000000004</v>
      </c>
      <c r="AJ367" s="706">
        <f t="shared" si="139"/>
        <v>19900</v>
      </c>
      <c r="AK367" s="706" t="str">
        <f t="shared" si="140"/>
        <v>n/a</v>
      </c>
      <c r="AL367" s="706" t="str">
        <f t="shared" si="141"/>
        <v>n/a</v>
      </c>
      <c r="AM367" s="706" t="str">
        <f t="shared" si="142"/>
        <v>n/a</v>
      </c>
      <c r="AN367" s="706" t="str">
        <f t="shared" si="143"/>
        <v>n/a</v>
      </c>
      <c r="AO367" s="706" t="str">
        <f t="shared" si="144"/>
        <v>n/a</v>
      </c>
      <c r="AP367" s="706" t="str">
        <f t="shared" si="145"/>
        <v>n/a</v>
      </c>
      <c r="AQ367" s="707">
        <f t="shared" si="146"/>
        <v>2228.968423551757</v>
      </c>
      <c r="AR367" s="708">
        <f t="shared" si="147"/>
        <v>6627.234044057026</v>
      </c>
    </row>
    <row r="368" spans="1:44" ht="11.25" customHeight="1" x14ac:dyDescent="0.2">
      <c r="A368" s="526" t="s">
        <v>1292</v>
      </c>
      <c r="B368" s="504" t="s">
        <v>1293</v>
      </c>
      <c r="C368" s="530">
        <v>0.51</v>
      </c>
      <c r="D368" s="522">
        <v>0.47</v>
      </c>
      <c r="E368" s="522">
        <v>0.43</v>
      </c>
      <c r="F368" s="522">
        <v>0.34</v>
      </c>
      <c r="G368" s="528">
        <v>0.32</v>
      </c>
      <c r="H368" s="523"/>
      <c r="I368" s="522">
        <v>0.3</v>
      </c>
      <c r="J368" s="520">
        <v>0.13</v>
      </c>
      <c r="K368" s="523"/>
      <c r="L368" s="692">
        <v>0</v>
      </c>
      <c r="M368" s="692">
        <v>0.1</v>
      </c>
      <c r="N368" s="524">
        <v>0.77</v>
      </c>
      <c r="O368" s="531">
        <v>0.84</v>
      </c>
      <c r="P368" s="531">
        <v>0.79</v>
      </c>
      <c r="Q368" s="531">
        <v>0.71</v>
      </c>
      <c r="R368" s="531">
        <v>0.63</v>
      </c>
      <c r="S368" s="531">
        <v>0.55000000000000004</v>
      </c>
      <c r="T368" s="531">
        <v>0.47</v>
      </c>
      <c r="U368" s="531">
        <v>0.39</v>
      </c>
      <c r="V368" s="531">
        <v>0.30499999999999999</v>
      </c>
      <c r="W368" s="524">
        <v>0.28000000000000003</v>
      </c>
      <c r="X368" s="525">
        <f t="shared" si="105"/>
        <v>8.3349999999999991</v>
      </c>
      <c r="Y368" s="706">
        <f t="shared" si="128"/>
        <v>8.5106382978723527</v>
      </c>
      <c r="Z368" s="706">
        <f t="shared" si="129"/>
        <v>9.302325581395344</v>
      </c>
      <c r="AA368" s="706">
        <f t="shared" si="130"/>
        <v>26.470588235294112</v>
      </c>
      <c r="AB368" s="706">
        <f t="shared" si="131"/>
        <v>6.25</v>
      </c>
      <c r="AC368" s="706">
        <f t="shared" si="132"/>
        <v>6.6666666666666652</v>
      </c>
      <c r="AD368" s="706">
        <f t="shared" si="133"/>
        <v>130.76923076923075</v>
      </c>
      <c r="AE368" s="706" t="str">
        <f t="shared" si="134"/>
        <v>n/a</v>
      </c>
      <c r="AF368" s="706">
        <f t="shared" si="135"/>
        <v>-100</v>
      </c>
      <c r="AG368" s="706">
        <f t="shared" si="136"/>
        <v>-87.012987012987011</v>
      </c>
      <c r="AH368" s="706">
        <f t="shared" si="137"/>
        <v>-8.333333333333325</v>
      </c>
      <c r="AI368" s="706">
        <f t="shared" si="138"/>
        <v>6.3291139240506222</v>
      </c>
      <c r="AJ368" s="706">
        <f t="shared" si="139"/>
        <v>11.267605633802823</v>
      </c>
      <c r="AK368" s="706">
        <f t="shared" si="140"/>
        <v>12.698412698412698</v>
      </c>
      <c r="AL368" s="706">
        <f t="shared" si="141"/>
        <v>14.545454545454529</v>
      </c>
      <c r="AM368" s="706">
        <f t="shared" si="142"/>
        <v>17.021276595744705</v>
      </c>
      <c r="AN368" s="706">
        <f t="shared" si="143"/>
        <v>20.512820512820507</v>
      </c>
      <c r="AO368" s="706">
        <f t="shared" si="144"/>
        <v>27.868852459016402</v>
      </c>
      <c r="AP368" s="706">
        <f t="shared" si="145"/>
        <v>8.9285714285714199</v>
      </c>
      <c r="AQ368" s="707">
        <f t="shared" si="146"/>
        <v>6.5761904118830934</v>
      </c>
      <c r="AR368" s="708">
        <f t="shared" si="147"/>
        <v>48.124838347362136</v>
      </c>
    </row>
    <row r="369" spans="1:44" ht="11.25" customHeight="1" x14ac:dyDescent="0.2">
      <c r="A369" s="527" t="s">
        <v>1294</v>
      </c>
      <c r="B369" s="504" t="s">
        <v>1295</v>
      </c>
      <c r="C369" s="530">
        <v>0.69</v>
      </c>
      <c r="D369" s="522">
        <v>0.61250000000000004</v>
      </c>
      <c r="E369" s="522">
        <v>0.5675</v>
      </c>
      <c r="F369" s="522">
        <v>0.54500000000000004</v>
      </c>
      <c r="G369" s="522">
        <v>0.47499999999999998</v>
      </c>
      <c r="H369" s="523"/>
      <c r="I369" s="522">
        <v>0.156</v>
      </c>
      <c r="J369" s="693">
        <v>8.7999999999999995E-2</v>
      </c>
      <c r="K369" s="523"/>
      <c r="L369" s="692">
        <v>8.7999999999999995E-2</v>
      </c>
      <c r="M369" s="692">
        <v>0.22</v>
      </c>
      <c r="N369" s="531">
        <v>0.35199999999999998</v>
      </c>
      <c r="O369" s="531">
        <v>0.33600000000000002</v>
      </c>
      <c r="P369" s="531">
        <v>0.3125</v>
      </c>
      <c r="Q369" s="531">
        <v>0.28999999999999998</v>
      </c>
      <c r="R369" s="531">
        <v>0.2175</v>
      </c>
      <c r="S369" s="524">
        <v>0.14449999999999999</v>
      </c>
      <c r="T369" s="524">
        <v>0.14480000000000001</v>
      </c>
      <c r="U369" s="524">
        <v>0.14480000000000001</v>
      </c>
      <c r="V369" s="524">
        <v>0.14480000000000001</v>
      </c>
      <c r="W369" s="524">
        <v>0.14480000000000001</v>
      </c>
      <c r="X369" s="525">
        <f t="shared" si="105"/>
        <v>5.6737000000000011</v>
      </c>
      <c r="Y369" s="706">
        <f t="shared" si="128"/>
        <v>12.65306122448977</v>
      </c>
      <c r="Z369" s="706">
        <f t="shared" si="129"/>
        <v>7.9295154185022199</v>
      </c>
      <c r="AA369" s="706">
        <f t="shared" si="130"/>
        <v>4.1284403669724634</v>
      </c>
      <c r="AB369" s="706">
        <f t="shared" si="131"/>
        <v>14.736842105263182</v>
      </c>
      <c r="AC369" s="706">
        <f t="shared" si="132"/>
        <v>204.48717948717947</v>
      </c>
      <c r="AD369" s="706">
        <f t="shared" si="133"/>
        <v>77.272727272727295</v>
      </c>
      <c r="AE369" s="706">
        <f t="shared" si="134"/>
        <v>0</v>
      </c>
      <c r="AF369" s="706">
        <f t="shared" si="135"/>
        <v>-60.000000000000007</v>
      </c>
      <c r="AG369" s="706">
        <f t="shared" si="136"/>
        <v>-37.5</v>
      </c>
      <c r="AH369" s="706">
        <f t="shared" si="137"/>
        <v>4.761904761904745</v>
      </c>
      <c r="AI369" s="706">
        <f t="shared" si="138"/>
        <v>7.5200000000000156</v>
      </c>
      <c r="AJ369" s="706">
        <f t="shared" si="139"/>
        <v>7.7586206896551824</v>
      </c>
      <c r="AK369" s="706">
        <f t="shared" si="140"/>
        <v>33.333333333333329</v>
      </c>
      <c r="AL369" s="706">
        <f t="shared" si="141"/>
        <v>50.519031141868531</v>
      </c>
      <c r="AM369" s="706">
        <f t="shared" si="142"/>
        <v>-0.20718232044200091</v>
      </c>
      <c r="AN369" s="706">
        <f t="shared" si="143"/>
        <v>0</v>
      </c>
      <c r="AO369" s="706">
        <f t="shared" si="144"/>
        <v>0</v>
      </c>
      <c r="AP369" s="706">
        <f t="shared" si="145"/>
        <v>0</v>
      </c>
      <c r="AQ369" s="707">
        <f t="shared" si="146"/>
        <v>18.188526304525237</v>
      </c>
      <c r="AR369" s="708">
        <f t="shared" si="147"/>
        <v>54.824570883633527</v>
      </c>
    </row>
    <row r="370" spans="1:44" ht="11.25" customHeight="1" x14ac:dyDescent="0.2">
      <c r="A370" s="526" t="s">
        <v>1296</v>
      </c>
      <c r="B370" s="504" t="s">
        <v>1297</v>
      </c>
      <c r="C370" s="530">
        <v>2.548</v>
      </c>
      <c r="D370" s="522">
        <v>2.4020000000000001</v>
      </c>
      <c r="E370" s="522">
        <v>2.2359999999999998</v>
      </c>
      <c r="F370" s="522">
        <v>2.04</v>
      </c>
      <c r="G370" s="522">
        <v>1.81</v>
      </c>
      <c r="H370" s="523"/>
      <c r="I370" s="522">
        <v>1.56</v>
      </c>
      <c r="J370" s="520">
        <v>1.38</v>
      </c>
      <c r="K370" s="523"/>
      <c r="L370" s="539">
        <v>1.28</v>
      </c>
      <c r="M370" s="692">
        <v>1.19</v>
      </c>
      <c r="N370" s="531">
        <v>1.19</v>
      </c>
      <c r="O370" s="531">
        <v>1.135</v>
      </c>
      <c r="P370" s="531">
        <v>1.03</v>
      </c>
      <c r="Q370" s="531">
        <v>0.93</v>
      </c>
      <c r="R370" s="531">
        <v>0.83499999999999996</v>
      </c>
      <c r="S370" s="531">
        <v>0.72260000000000002</v>
      </c>
      <c r="T370" s="531">
        <v>0.63019999999999998</v>
      </c>
      <c r="U370" s="531">
        <v>0.58260000000000001</v>
      </c>
      <c r="V370" s="531">
        <v>0.54</v>
      </c>
      <c r="W370" s="531">
        <v>0.5</v>
      </c>
      <c r="X370" s="525">
        <f t="shared" si="105"/>
        <v>24.541399999999999</v>
      </c>
      <c r="Y370" s="706">
        <f t="shared" si="128"/>
        <v>6.0782681099084135</v>
      </c>
      <c r="Z370" s="706">
        <f t="shared" si="129"/>
        <v>7.4239713774597593</v>
      </c>
      <c r="AA370" s="706">
        <f t="shared" si="130"/>
        <v>9.6078431372548891</v>
      </c>
      <c r="AB370" s="706">
        <f t="shared" si="131"/>
        <v>12.707182320441991</v>
      </c>
      <c r="AC370" s="706">
        <f t="shared" si="132"/>
        <v>16.025641025641036</v>
      </c>
      <c r="AD370" s="706">
        <f t="shared" si="133"/>
        <v>13.043478260869579</v>
      </c>
      <c r="AE370" s="706">
        <f t="shared" si="134"/>
        <v>7.8125</v>
      </c>
      <c r="AF370" s="706">
        <f t="shared" si="135"/>
        <v>7.5630252100840512</v>
      </c>
      <c r="AG370" s="706">
        <f t="shared" si="136"/>
        <v>0</v>
      </c>
      <c r="AH370" s="706">
        <f t="shared" si="137"/>
        <v>4.8458149779735615</v>
      </c>
      <c r="AI370" s="706">
        <f t="shared" si="138"/>
        <v>10.194174757281548</v>
      </c>
      <c r="AJ370" s="706">
        <f t="shared" si="139"/>
        <v>10.752688172043001</v>
      </c>
      <c r="AK370" s="706">
        <f t="shared" si="140"/>
        <v>11.377245508982048</v>
      </c>
      <c r="AL370" s="706">
        <f t="shared" si="141"/>
        <v>15.55494049266537</v>
      </c>
      <c r="AM370" s="706">
        <f t="shared" si="142"/>
        <v>14.662012059663599</v>
      </c>
      <c r="AN370" s="706">
        <f t="shared" si="143"/>
        <v>8.1702711980775824</v>
      </c>
      <c r="AO370" s="706">
        <f t="shared" si="144"/>
        <v>7.8888888888888786</v>
      </c>
      <c r="AP370" s="706">
        <f t="shared" si="145"/>
        <v>8.0000000000000071</v>
      </c>
      <c r="AQ370" s="707">
        <f t="shared" si="146"/>
        <v>9.5393303054019611</v>
      </c>
      <c r="AR370" s="708">
        <f t="shared" si="147"/>
        <v>4.0251914908495996</v>
      </c>
    </row>
    <row r="371" spans="1:44" ht="11.25" customHeight="1" x14ac:dyDescent="0.2">
      <c r="A371" s="501" t="s">
        <v>624</v>
      </c>
      <c r="B371" s="502" t="s">
        <v>625</v>
      </c>
      <c r="C371" s="530">
        <v>0.82250000000000001</v>
      </c>
      <c r="D371" s="522">
        <v>0.8125</v>
      </c>
      <c r="E371" s="522">
        <v>0.80249999999999999</v>
      </c>
      <c r="F371" s="522">
        <v>0.79249999999999998</v>
      </c>
      <c r="G371" s="522">
        <v>0.78249999999999997</v>
      </c>
      <c r="H371" s="523"/>
      <c r="I371" s="522">
        <v>0.77249999999999996</v>
      </c>
      <c r="J371" s="520">
        <v>0.76249999999999996</v>
      </c>
      <c r="K371" s="523"/>
      <c r="L371" s="539">
        <v>0.75249999999999995</v>
      </c>
      <c r="M371" s="539">
        <v>0.74250000000000005</v>
      </c>
      <c r="N371" s="531">
        <v>0.55000000000000004</v>
      </c>
      <c r="O371" s="524">
        <v>0</v>
      </c>
      <c r="P371" s="524">
        <v>0</v>
      </c>
      <c r="Q371" s="524">
        <v>0</v>
      </c>
      <c r="R371" s="524">
        <v>0</v>
      </c>
      <c r="S371" s="524">
        <v>0</v>
      </c>
      <c r="T371" s="524">
        <v>0</v>
      </c>
      <c r="U371" s="524">
        <v>0</v>
      </c>
      <c r="V371" s="524">
        <v>0</v>
      </c>
      <c r="W371" s="524">
        <v>0</v>
      </c>
      <c r="X371" s="525">
        <f t="shared" si="105"/>
        <v>7.5925000000000002</v>
      </c>
      <c r="Y371" s="706">
        <f t="shared" si="128"/>
        <v>1.2307692307692353</v>
      </c>
      <c r="Z371" s="706">
        <f t="shared" si="129"/>
        <v>1.2461059190031154</v>
      </c>
      <c r="AA371" s="706">
        <f t="shared" si="130"/>
        <v>1.2618296529968376</v>
      </c>
      <c r="AB371" s="706">
        <f t="shared" si="131"/>
        <v>1.2779552715654896</v>
      </c>
      <c r="AC371" s="706">
        <f t="shared" si="132"/>
        <v>1.2944983818770295</v>
      </c>
      <c r="AD371" s="706">
        <f t="shared" si="133"/>
        <v>1.3114754098360715</v>
      </c>
      <c r="AE371" s="706">
        <f t="shared" si="134"/>
        <v>1.3289036544850585</v>
      </c>
      <c r="AF371" s="706">
        <f t="shared" si="135"/>
        <v>1.3468013468013407</v>
      </c>
      <c r="AG371" s="706">
        <f t="shared" si="136"/>
        <v>35.000000000000007</v>
      </c>
      <c r="AH371" s="706" t="str">
        <f t="shared" si="137"/>
        <v>n/a</v>
      </c>
      <c r="AI371" s="706" t="str">
        <f t="shared" si="138"/>
        <v>n/a</v>
      </c>
      <c r="AJ371" s="706" t="str">
        <f t="shared" si="139"/>
        <v>n/a</v>
      </c>
      <c r="AK371" s="706" t="str">
        <f t="shared" si="140"/>
        <v>n/a</v>
      </c>
      <c r="AL371" s="706" t="str">
        <f t="shared" si="141"/>
        <v>n/a</v>
      </c>
      <c r="AM371" s="706" t="str">
        <f t="shared" si="142"/>
        <v>n/a</v>
      </c>
      <c r="AN371" s="706" t="str">
        <f t="shared" si="143"/>
        <v>n/a</v>
      </c>
      <c r="AO371" s="706" t="str">
        <f t="shared" si="144"/>
        <v>n/a</v>
      </c>
      <c r="AP371" s="706" t="str">
        <f t="shared" si="145"/>
        <v>n/a</v>
      </c>
      <c r="AQ371" s="707">
        <f t="shared" si="146"/>
        <v>5.0331487630371319</v>
      </c>
      <c r="AR371" s="708">
        <f t="shared" si="147"/>
        <v>11.237633375038671</v>
      </c>
    </row>
    <row r="372" spans="1:44" ht="11.25" customHeight="1" x14ac:dyDescent="0.2">
      <c r="A372" s="547" t="s">
        <v>1298</v>
      </c>
      <c r="B372" s="535" t="s">
        <v>1299</v>
      </c>
      <c r="C372" s="549">
        <v>0.72</v>
      </c>
      <c r="D372" s="541">
        <v>0.68</v>
      </c>
      <c r="E372" s="541">
        <v>0.64</v>
      </c>
      <c r="F372" s="541">
        <v>0.61</v>
      </c>
      <c r="G372" s="541">
        <v>0.53749999999999998</v>
      </c>
      <c r="H372" s="542"/>
      <c r="I372" s="541">
        <v>0.5</v>
      </c>
      <c r="J372" s="537">
        <v>0.44</v>
      </c>
      <c r="K372" s="542"/>
      <c r="L372" s="568">
        <v>0.41</v>
      </c>
      <c r="M372" s="568">
        <v>0.41</v>
      </c>
      <c r="N372" s="545">
        <v>0.4607</v>
      </c>
      <c r="O372" s="544">
        <v>0.6129</v>
      </c>
      <c r="P372" s="544">
        <v>0.60760000000000003</v>
      </c>
      <c r="Q372" s="544">
        <v>0.60350000000000004</v>
      </c>
      <c r="R372" s="544">
        <v>0.58599999999999997</v>
      </c>
      <c r="S372" s="544">
        <v>0.5484</v>
      </c>
      <c r="T372" s="544">
        <v>0.54659999999999997</v>
      </c>
      <c r="U372" s="544">
        <v>0.4516</v>
      </c>
      <c r="V372" s="544">
        <v>0.43009999999999998</v>
      </c>
      <c r="W372" s="544">
        <v>0.4194</v>
      </c>
      <c r="X372" s="525">
        <f t="shared" si="105"/>
        <v>10.214300000000001</v>
      </c>
      <c r="Y372" s="706">
        <f t="shared" si="128"/>
        <v>5.8823529411764497</v>
      </c>
      <c r="Z372" s="706">
        <f t="shared" si="129"/>
        <v>6.25</v>
      </c>
      <c r="AA372" s="706">
        <f t="shared" si="130"/>
        <v>4.9180327868852514</v>
      </c>
      <c r="AB372" s="706">
        <f t="shared" si="131"/>
        <v>13.488372093023248</v>
      </c>
      <c r="AC372" s="706">
        <f t="shared" si="132"/>
        <v>7.4999999999999956</v>
      </c>
      <c r="AD372" s="706">
        <f t="shared" si="133"/>
        <v>13.636363636363647</v>
      </c>
      <c r="AE372" s="706">
        <f t="shared" si="134"/>
        <v>7.3170731707317138</v>
      </c>
      <c r="AF372" s="706">
        <f t="shared" si="135"/>
        <v>0</v>
      </c>
      <c r="AG372" s="706">
        <f t="shared" si="136"/>
        <v>-11.004992402865209</v>
      </c>
      <c r="AH372" s="706">
        <f t="shared" si="137"/>
        <v>-24.832762277696197</v>
      </c>
      <c r="AI372" s="706">
        <f t="shared" si="138"/>
        <v>0.87228439763000765</v>
      </c>
      <c r="AJ372" s="706">
        <f t="shared" si="139"/>
        <v>0.67937033968517024</v>
      </c>
      <c r="AK372" s="706">
        <f t="shared" si="140"/>
        <v>2.9863481228669109</v>
      </c>
      <c r="AL372" s="706">
        <f t="shared" si="141"/>
        <v>6.8563092633114442</v>
      </c>
      <c r="AM372" s="706">
        <f t="shared" si="142"/>
        <v>0.3293084522502765</v>
      </c>
      <c r="AN372" s="706">
        <f t="shared" si="143"/>
        <v>21.03631532329495</v>
      </c>
      <c r="AO372" s="706">
        <f t="shared" si="144"/>
        <v>4.9988374796559043</v>
      </c>
      <c r="AP372" s="706">
        <f t="shared" si="145"/>
        <v>2.5512637100619795</v>
      </c>
      <c r="AQ372" s="707">
        <f t="shared" si="146"/>
        <v>3.5258042797986406</v>
      </c>
      <c r="AR372" s="708">
        <f t="shared" si="147"/>
        <v>9.764348108664187</v>
      </c>
    </row>
    <row r="373" spans="1:44" ht="11.25" customHeight="1" x14ac:dyDescent="0.2">
      <c r="A373" s="526" t="s">
        <v>626</v>
      </c>
      <c r="B373" s="504" t="s">
        <v>627</v>
      </c>
      <c r="C373" s="521">
        <v>1.3</v>
      </c>
      <c r="D373" s="522">
        <v>1.22</v>
      </c>
      <c r="E373" s="522">
        <v>1.1399999999999999</v>
      </c>
      <c r="F373" s="522">
        <v>1.0900000000000001</v>
      </c>
      <c r="G373" s="522">
        <v>1.05</v>
      </c>
      <c r="H373" s="523"/>
      <c r="I373" s="522">
        <v>1.02</v>
      </c>
      <c r="J373" s="520">
        <v>0.98</v>
      </c>
      <c r="K373" s="523"/>
      <c r="L373" s="539">
        <v>0.92</v>
      </c>
      <c r="M373" s="539">
        <v>0.85</v>
      </c>
      <c r="N373" s="531">
        <v>0.81</v>
      </c>
      <c r="O373" s="524">
        <v>0.8</v>
      </c>
      <c r="P373" s="524">
        <v>0.8</v>
      </c>
      <c r="Q373" s="531">
        <v>0.77</v>
      </c>
      <c r="R373" s="531">
        <v>0.73</v>
      </c>
      <c r="S373" s="531">
        <v>0.7</v>
      </c>
      <c r="T373" s="531">
        <v>0.64</v>
      </c>
      <c r="U373" s="531">
        <v>0.59</v>
      </c>
      <c r="V373" s="531">
        <v>0.52</v>
      </c>
      <c r="W373" s="531">
        <v>0.44</v>
      </c>
      <c r="X373" s="525">
        <f t="shared" si="105"/>
        <v>16.37</v>
      </c>
      <c r="Y373" s="706">
        <f t="shared" si="128"/>
        <v>6.5573770491803351</v>
      </c>
      <c r="Z373" s="706">
        <f t="shared" si="129"/>
        <v>7.0175438596491224</v>
      </c>
      <c r="AA373" s="706">
        <f t="shared" si="130"/>
        <v>4.5871559633027248</v>
      </c>
      <c r="AB373" s="706">
        <f t="shared" si="131"/>
        <v>3.8095238095238182</v>
      </c>
      <c r="AC373" s="706">
        <f t="shared" si="132"/>
        <v>2.941176470588247</v>
      </c>
      <c r="AD373" s="706">
        <f t="shared" si="133"/>
        <v>4.081632653061229</v>
      </c>
      <c r="AE373" s="706">
        <f t="shared" si="134"/>
        <v>6.5217391304347672</v>
      </c>
      <c r="AF373" s="706">
        <f t="shared" si="135"/>
        <v>8.235294117647074</v>
      </c>
      <c r="AG373" s="706">
        <f t="shared" si="136"/>
        <v>4.9382716049382713</v>
      </c>
      <c r="AH373" s="706">
        <f t="shared" si="137"/>
        <v>1.2499999999999956</v>
      </c>
      <c r="AI373" s="706">
        <f t="shared" si="138"/>
        <v>0</v>
      </c>
      <c r="AJ373" s="706">
        <f t="shared" si="139"/>
        <v>3.8961038961039085</v>
      </c>
      <c r="AK373" s="706">
        <f t="shared" si="140"/>
        <v>5.4794520547945202</v>
      </c>
      <c r="AL373" s="706">
        <f t="shared" si="141"/>
        <v>4.2857142857142927</v>
      </c>
      <c r="AM373" s="706">
        <f t="shared" si="142"/>
        <v>9.375</v>
      </c>
      <c r="AN373" s="706">
        <f t="shared" si="143"/>
        <v>8.4745762711864394</v>
      </c>
      <c r="AO373" s="706">
        <f t="shared" si="144"/>
        <v>13.461538461538458</v>
      </c>
      <c r="AP373" s="706">
        <f t="shared" si="145"/>
        <v>18.181818181818187</v>
      </c>
      <c r="AQ373" s="707">
        <f t="shared" si="146"/>
        <v>6.2829954338600764</v>
      </c>
      <c r="AR373" s="708">
        <f t="shared" si="147"/>
        <v>4.2971632531544612</v>
      </c>
    </row>
    <row r="374" spans="1:44" ht="11.25" customHeight="1" x14ac:dyDescent="0.2">
      <c r="A374" s="526" t="s">
        <v>1300</v>
      </c>
      <c r="B374" s="504" t="s">
        <v>1301</v>
      </c>
      <c r="C374" s="521">
        <v>1.1299999999999999</v>
      </c>
      <c r="D374" s="522">
        <v>1.0900000000000001</v>
      </c>
      <c r="E374" s="522">
        <v>1.0449999999999999</v>
      </c>
      <c r="F374" s="522">
        <v>0.99</v>
      </c>
      <c r="G374" s="528">
        <v>0.96</v>
      </c>
      <c r="H374" s="523"/>
      <c r="I374" s="522">
        <v>0.95</v>
      </c>
      <c r="J374" s="520">
        <v>0.92</v>
      </c>
      <c r="K374" s="523"/>
      <c r="L374" s="692">
        <v>0.86</v>
      </c>
      <c r="M374" s="692">
        <v>0.86</v>
      </c>
      <c r="N374" s="531">
        <v>0.86</v>
      </c>
      <c r="O374" s="531">
        <v>0.78</v>
      </c>
      <c r="P374" s="531">
        <v>0.72</v>
      </c>
      <c r="Q374" s="531">
        <v>0.62</v>
      </c>
      <c r="R374" s="531">
        <v>0.56000000000000005</v>
      </c>
      <c r="S374" s="531">
        <v>0.52</v>
      </c>
      <c r="T374" s="531">
        <v>0.5</v>
      </c>
      <c r="U374" s="531">
        <v>0.48</v>
      </c>
      <c r="V374" s="531">
        <v>0.44</v>
      </c>
      <c r="W374" s="531">
        <v>0.38</v>
      </c>
      <c r="X374" s="525">
        <f t="shared" si="105"/>
        <v>14.664999999999999</v>
      </c>
      <c r="Y374" s="706">
        <f t="shared" si="128"/>
        <v>3.6697247706421798</v>
      </c>
      <c r="Z374" s="706">
        <f t="shared" si="129"/>
        <v>4.3062200956937913</v>
      </c>
      <c r="AA374" s="706">
        <f t="shared" si="130"/>
        <v>5.555555555555558</v>
      </c>
      <c r="AB374" s="706">
        <f t="shared" si="131"/>
        <v>3.125</v>
      </c>
      <c r="AC374" s="706">
        <f t="shared" si="132"/>
        <v>1.0526315789473717</v>
      </c>
      <c r="AD374" s="706">
        <f t="shared" si="133"/>
        <v>3.2608695652173836</v>
      </c>
      <c r="AE374" s="706">
        <f t="shared" si="134"/>
        <v>6.976744186046524</v>
      </c>
      <c r="AF374" s="706">
        <f t="shared" si="135"/>
        <v>0</v>
      </c>
      <c r="AG374" s="706">
        <f t="shared" si="136"/>
        <v>0</v>
      </c>
      <c r="AH374" s="706">
        <f t="shared" si="137"/>
        <v>10.256410256410241</v>
      </c>
      <c r="AI374" s="706">
        <f t="shared" si="138"/>
        <v>8.3333333333333481</v>
      </c>
      <c r="AJ374" s="706">
        <f t="shared" si="139"/>
        <v>16.129032258064502</v>
      </c>
      <c r="AK374" s="706">
        <f t="shared" si="140"/>
        <v>10.714285714285698</v>
      </c>
      <c r="AL374" s="706">
        <f t="shared" si="141"/>
        <v>7.6923076923077094</v>
      </c>
      <c r="AM374" s="706">
        <f t="shared" si="142"/>
        <v>4.0000000000000036</v>
      </c>
      <c r="AN374" s="706">
        <f t="shared" si="143"/>
        <v>4.1666666666666741</v>
      </c>
      <c r="AO374" s="706">
        <f t="shared" si="144"/>
        <v>9.0909090909090828</v>
      </c>
      <c r="AP374" s="706">
        <f t="shared" si="145"/>
        <v>15.789473684210531</v>
      </c>
      <c r="AQ374" s="707">
        <f t="shared" si="146"/>
        <v>6.3399535804605884</v>
      </c>
      <c r="AR374" s="708">
        <f t="shared" si="147"/>
        <v>4.7503009409407202</v>
      </c>
    </row>
    <row r="375" spans="1:44" ht="11.25" customHeight="1" x14ac:dyDescent="0.2">
      <c r="A375" s="507" t="s">
        <v>4211</v>
      </c>
      <c r="B375" s="504" t="s">
        <v>4212</v>
      </c>
      <c r="C375" s="521">
        <v>1.7025000000000001</v>
      </c>
      <c r="D375" s="522">
        <v>1.65</v>
      </c>
      <c r="E375" s="522">
        <v>1.35</v>
      </c>
      <c r="F375" s="522">
        <v>0.18340000000000001</v>
      </c>
      <c r="G375" s="571">
        <v>0</v>
      </c>
      <c r="H375" s="523"/>
      <c r="I375" s="528">
        <v>0</v>
      </c>
      <c r="J375" s="693">
        <v>0</v>
      </c>
      <c r="K375" s="523"/>
      <c r="L375" s="692">
        <v>0</v>
      </c>
      <c r="M375" s="692">
        <v>0</v>
      </c>
      <c r="N375" s="524">
        <v>0</v>
      </c>
      <c r="O375" s="524">
        <v>0</v>
      </c>
      <c r="P375" s="524">
        <v>0</v>
      </c>
      <c r="Q375" s="524">
        <v>0</v>
      </c>
      <c r="R375" s="524">
        <v>0</v>
      </c>
      <c r="S375" s="524">
        <v>0</v>
      </c>
      <c r="T375" s="524">
        <v>0</v>
      </c>
      <c r="U375" s="524">
        <v>0</v>
      </c>
      <c r="V375" s="524">
        <v>0</v>
      </c>
      <c r="W375" s="524">
        <v>0</v>
      </c>
      <c r="X375" s="525">
        <f t="shared" si="105"/>
        <v>4.8859000000000004</v>
      </c>
      <c r="Y375" s="706">
        <f t="shared" si="128"/>
        <v>3.1818181818181968</v>
      </c>
      <c r="Z375" s="706">
        <f t="shared" si="129"/>
        <v>22.222222222222211</v>
      </c>
      <c r="AA375" s="706">
        <f t="shared" si="130"/>
        <v>636.0959651035987</v>
      </c>
      <c r="AB375" s="706" t="str">
        <f t="shared" si="131"/>
        <v>n/a</v>
      </c>
      <c r="AC375" s="706" t="str">
        <f t="shared" si="132"/>
        <v>n/a</v>
      </c>
      <c r="AD375" s="706" t="str">
        <f t="shared" si="133"/>
        <v>n/a</v>
      </c>
      <c r="AE375" s="706" t="str">
        <f t="shared" si="134"/>
        <v>n/a</v>
      </c>
      <c r="AF375" s="706" t="str">
        <f t="shared" si="135"/>
        <v>n/a</v>
      </c>
      <c r="AG375" s="706" t="str">
        <f t="shared" si="136"/>
        <v>n/a</v>
      </c>
      <c r="AH375" s="706" t="str">
        <f t="shared" si="137"/>
        <v>n/a</v>
      </c>
      <c r="AI375" s="706" t="str">
        <f t="shared" si="138"/>
        <v>n/a</v>
      </c>
      <c r="AJ375" s="706" t="str">
        <f t="shared" si="139"/>
        <v>n/a</v>
      </c>
      <c r="AK375" s="706" t="str">
        <f t="shared" si="140"/>
        <v>n/a</v>
      </c>
      <c r="AL375" s="706" t="str">
        <f t="shared" si="141"/>
        <v>n/a</v>
      </c>
      <c r="AM375" s="706" t="str">
        <f t="shared" si="142"/>
        <v>n/a</v>
      </c>
      <c r="AN375" s="706" t="str">
        <f t="shared" si="143"/>
        <v>n/a</v>
      </c>
      <c r="AO375" s="706" t="str">
        <f t="shared" si="144"/>
        <v>n/a</v>
      </c>
      <c r="AP375" s="706" t="str">
        <f t="shared" si="145"/>
        <v>n/a</v>
      </c>
      <c r="AQ375" s="707">
        <f t="shared" si="146"/>
        <v>220.50000183587971</v>
      </c>
      <c r="AR375" s="708">
        <f t="shared" si="147"/>
        <v>360.04254992961995</v>
      </c>
    </row>
    <row r="376" spans="1:44" ht="11.25" customHeight="1" x14ac:dyDescent="0.2">
      <c r="A376" s="501" t="s">
        <v>629</v>
      </c>
      <c r="B376" s="502" t="s">
        <v>630</v>
      </c>
      <c r="C376" s="521">
        <v>2.5049999999999999</v>
      </c>
      <c r="D376" s="510">
        <v>2.3199999999999998</v>
      </c>
      <c r="E376" s="510">
        <v>2.1675</v>
      </c>
      <c r="F376" s="510">
        <v>2.044</v>
      </c>
      <c r="G376" s="510">
        <v>1.925</v>
      </c>
      <c r="H376" s="511"/>
      <c r="I376" s="510">
        <v>1.8075000000000001</v>
      </c>
      <c r="J376" s="508">
        <v>1.72</v>
      </c>
      <c r="K376" s="511"/>
      <c r="L376" s="559">
        <v>1.64</v>
      </c>
      <c r="M376" s="559">
        <v>1.56</v>
      </c>
      <c r="N376" s="516">
        <v>1.48</v>
      </c>
      <c r="O376" s="516">
        <v>1.3925000000000001</v>
      </c>
      <c r="P376" s="516">
        <v>1.2925</v>
      </c>
      <c r="Q376" s="516">
        <v>0.58750000000000002</v>
      </c>
      <c r="R376" s="515">
        <v>0</v>
      </c>
      <c r="S376" s="515">
        <v>0</v>
      </c>
      <c r="T376" s="515">
        <v>0</v>
      </c>
      <c r="U376" s="515">
        <v>0</v>
      </c>
      <c r="V376" s="515">
        <v>0</v>
      </c>
      <c r="W376" s="515">
        <v>0</v>
      </c>
      <c r="X376" s="525">
        <f t="shared" si="105"/>
        <v>22.441500000000001</v>
      </c>
      <c r="Y376" s="706">
        <f t="shared" si="128"/>
        <v>7.9741379310344751</v>
      </c>
      <c r="Z376" s="706">
        <f t="shared" si="129"/>
        <v>7.0357554786620424</v>
      </c>
      <c r="AA376" s="706">
        <f t="shared" si="130"/>
        <v>6.0420743639921781</v>
      </c>
      <c r="AB376" s="706">
        <f t="shared" si="131"/>
        <v>6.1818181818181772</v>
      </c>
      <c r="AC376" s="706">
        <f t="shared" si="132"/>
        <v>6.5006915629322259</v>
      </c>
      <c r="AD376" s="706">
        <f t="shared" si="133"/>
        <v>5.0872093023255793</v>
      </c>
      <c r="AE376" s="706">
        <f t="shared" si="134"/>
        <v>4.8780487804878092</v>
      </c>
      <c r="AF376" s="706">
        <f t="shared" si="135"/>
        <v>5.12820512820511</v>
      </c>
      <c r="AG376" s="706">
        <f t="shared" si="136"/>
        <v>5.4054054054054168</v>
      </c>
      <c r="AH376" s="706">
        <f t="shared" si="137"/>
        <v>6.2836624775583383</v>
      </c>
      <c r="AI376" s="706">
        <f t="shared" si="138"/>
        <v>7.7369439071566903</v>
      </c>
      <c r="AJ376" s="706">
        <f t="shared" si="139"/>
        <v>119.99999999999997</v>
      </c>
      <c r="AK376" s="706" t="str">
        <f t="shared" si="140"/>
        <v>n/a</v>
      </c>
      <c r="AL376" s="706" t="str">
        <f t="shared" si="141"/>
        <v>n/a</v>
      </c>
      <c r="AM376" s="706" t="str">
        <f t="shared" si="142"/>
        <v>n/a</v>
      </c>
      <c r="AN376" s="706" t="str">
        <f t="shared" si="143"/>
        <v>n/a</v>
      </c>
      <c r="AO376" s="706" t="str">
        <f t="shared" si="144"/>
        <v>n/a</v>
      </c>
      <c r="AP376" s="706" t="str">
        <f t="shared" si="145"/>
        <v>n/a</v>
      </c>
      <c r="AQ376" s="707">
        <f t="shared" si="146"/>
        <v>15.687829376631504</v>
      </c>
      <c r="AR376" s="708">
        <f t="shared" si="147"/>
        <v>32.865165369932456</v>
      </c>
    </row>
    <row r="377" spans="1:44" ht="11.25" customHeight="1" x14ac:dyDescent="0.2">
      <c r="A377" s="694" t="s">
        <v>3882</v>
      </c>
      <c r="B377" s="535" t="s">
        <v>3883</v>
      </c>
      <c r="C377" s="538">
        <v>0.55000000000000004</v>
      </c>
      <c r="D377" s="522">
        <v>0.41</v>
      </c>
      <c r="E377" s="522">
        <v>0.3</v>
      </c>
      <c r="F377" s="522">
        <v>7.0000000000000007E-2</v>
      </c>
      <c r="G377" s="571">
        <v>0</v>
      </c>
      <c r="H377" s="523"/>
      <c r="I377" s="528">
        <v>0</v>
      </c>
      <c r="J377" s="693">
        <v>0</v>
      </c>
      <c r="K377" s="523"/>
      <c r="L377" s="529">
        <v>0</v>
      </c>
      <c r="M377" s="524">
        <v>0</v>
      </c>
      <c r="N377" s="572">
        <v>0</v>
      </c>
      <c r="O377" s="572">
        <v>0</v>
      </c>
      <c r="P377" s="572">
        <v>0</v>
      </c>
      <c r="Q377" s="572">
        <v>0</v>
      </c>
      <c r="R377" s="572">
        <v>0</v>
      </c>
      <c r="S377" s="572">
        <v>0</v>
      </c>
      <c r="T377" s="572">
        <v>0</v>
      </c>
      <c r="U377" s="572">
        <v>0</v>
      </c>
      <c r="V377" s="572">
        <v>0</v>
      </c>
      <c r="W377" s="572">
        <v>0</v>
      </c>
      <c r="X377" s="525">
        <f t="shared" si="105"/>
        <v>1.33</v>
      </c>
      <c r="Y377" s="706">
        <f t="shared" si="128"/>
        <v>34.146341463414643</v>
      </c>
      <c r="Z377" s="706">
        <f t="shared" si="129"/>
        <v>36.666666666666671</v>
      </c>
      <c r="AA377" s="706">
        <f t="shared" si="130"/>
        <v>328.57142857142856</v>
      </c>
      <c r="AB377" s="706" t="str">
        <f t="shared" si="131"/>
        <v>n/a</v>
      </c>
      <c r="AC377" s="706" t="str">
        <f t="shared" si="132"/>
        <v>n/a</v>
      </c>
      <c r="AD377" s="706" t="str">
        <f t="shared" si="133"/>
        <v>n/a</v>
      </c>
      <c r="AE377" s="706" t="str">
        <f t="shared" si="134"/>
        <v>n/a</v>
      </c>
      <c r="AF377" s="706" t="str">
        <f t="shared" si="135"/>
        <v>n/a</v>
      </c>
      <c r="AG377" s="706" t="str">
        <f t="shared" si="136"/>
        <v>n/a</v>
      </c>
      <c r="AH377" s="706" t="str">
        <f t="shared" si="137"/>
        <v>n/a</v>
      </c>
      <c r="AI377" s="706" t="str">
        <f t="shared" si="138"/>
        <v>n/a</v>
      </c>
      <c r="AJ377" s="706" t="str">
        <f t="shared" si="139"/>
        <v>n/a</v>
      </c>
      <c r="AK377" s="706" t="str">
        <f t="shared" si="140"/>
        <v>n/a</v>
      </c>
      <c r="AL377" s="706" t="str">
        <f t="shared" si="141"/>
        <v>n/a</v>
      </c>
      <c r="AM377" s="706" t="str">
        <f t="shared" si="142"/>
        <v>n/a</v>
      </c>
      <c r="AN377" s="706" t="str">
        <f t="shared" si="143"/>
        <v>n/a</v>
      </c>
      <c r="AO377" s="706" t="str">
        <f t="shared" si="144"/>
        <v>n/a</v>
      </c>
      <c r="AP377" s="706" t="str">
        <f t="shared" si="145"/>
        <v>n/a</v>
      </c>
      <c r="AQ377" s="707">
        <f t="shared" si="146"/>
        <v>133.12814556716995</v>
      </c>
      <c r="AR377" s="708">
        <f t="shared" si="147"/>
        <v>169.26353908445429</v>
      </c>
    </row>
    <row r="378" spans="1:44" ht="11.25" customHeight="1" x14ac:dyDescent="0.2">
      <c r="A378" s="526" t="s">
        <v>1302</v>
      </c>
      <c r="B378" s="504" t="s">
        <v>1303</v>
      </c>
      <c r="C378" s="530">
        <v>0.4</v>
      </c>
      <c r="D378" s="522">
        <v>0.34250000000000003</v>
      </c>
      <c r="E378" s="522">
        <v>0.27500000000000002</v>
      </c>
      <c r="F378" s="522">
        <v>0.17499999999999999</v>
      </c>
      <c r="G378" s="522">
        <v>0.14499999999999999</v>
      </c>
      <c r="H378" s="523"/>
      <c r="I378" s="522">
        <v>0.1125</v>
      </c>
      <c r="J378" s="520">
        <v>6.7000000000000004E-2</v>
      </c>
      <c r="K378" s="523"/>
      <c r="L378" s="529">
        <v>5.4539999999999998E-2</v>
      </c>
      <c r="M378" s="531">
        <v>5.4539999999999998E-2</v>
      </c>
      <c r="N378" s="524">
        <v>4.9364999999999999E-2</v>
      </c>
      <c r="O378" s="531">
        <v>5.5294999999999997E-2</v>
      </c>
      <c r="P378" s="531">
        <v>1.052E-2</v>
      </c>
      <c r="Q378" s="524">
        <v>0</v>
      </c>
      <c r="R378" s="524">
        <v>0</v>
      </c>
      <c r="S378" s="524">
        <v>0</v>
      </c>
      <c r="T378" s="524">
        <v>0</v>
      </c>
      <c r="U378" s="524">
        <v>0</v>
      </c>
      <c r="V378" s="524">
        <v>0</v>
      </c>
      <c r="W378" s="524">
        <v>0</v>
      </c>
      <c r="X378" s="525">
        <f t="shared" si="105"/>
        <v>1.7412600000000005</v>
      </c>
      <c r="Y378" s="706">
        <f t="shared" si="128"/>
        <v>16.788321167883204</v>
      </c>
      <c r="Z378" s="706">
        <f t="shared" si="129"/>
        <v>24.545454545454536</v>
      </c>
      <c r="AA378" s="706">
        <f t="shared" si="130"/>
        <v>57.14285714285716</v>
      </c>
      <c r="AB378" s="706">
        <f t="shared" si="131"/>
        <v>20.68965517241379</v>
      </c>
      <c r="AC378" s="706">
        <f t="shared" si="132"/>
        <v>28.888888888888875</v>
      </c>
      <c r="AD378" s="706">
        <f t="shared" si="133"/>
        <v>67.910447761194021</v>
      </c>
      <c r="AE378" s="706">
        <f t="shared" si="134"/>
        <v>22.845617895122849</v>
      </c>
      <c r="AF378" s="706">
        <f t="shared" si="135"/>
        <v>0</v>
      </c>
      <c r="AG378" s="706">
        <f t="shared" si="136"/>
        <v>10.483135824977218</v>
      </c>
      <c r="AH378" s="706">
        <f t="shared" si="137"/>
        <v>-10.724296952708201</v>
      </c>
      <c r="AI378" s="706">
        <f t="shared" si="138"/>
        <v>425.61787072243345</v>
      </c>
      <c r="AJ378" s="706" t="str">
        <f t="shared" si="139"/>
        <v>n/a</v>
      </c>
      <c r="AK378" s="706" t="str">
        <f t="shared" si="140"/>
        <v>n/a</v>
      </c>
      <c r="AL378" s="706" t="str">
        <f t="shared" si="141"/>
        <v>n/a</v>
      </c>
      <c r="AM378" s="706" t="str">
        <f t="shared" si="142"/>
        <v>n/a</v>
      </c>
      <c r="AN378" s="706" t="str">
        <f t="shared" si="143"/>
        <v>n/a</v>
      </c>
      <c r="AO378" s="706" t="str">
        <f t="shared" si="144"/>
        <v>n/a</v>
      </c>
      <c r="AP378" s="706" t="str">
        <f t="shared" si="145"/>
        <v>n/a</v>
      </c>
      <c r="AQ378" s="707">
        <f t="shared" si="146"/>
        <v>60.380722924410627</v>
      </c>
      <c r="AR378" s="708">
        <f t="shared" si="147"/>
        <v>123.21418097929542</v>
      </c>
    </row>
    <row r="379" spans="1:44" ht="11.25" customHeight="1" x14ac:dyDescent="0.2">
      <c r="A379" s="526" t="s">
        <v>1304</v>
      </c>
      <c r="B379" s="504" t="s">
        <v>1305</v>
      </c>
      <c r="C379" s="530">
        <v>3.56</v>
      </c>
      <c r="D379" s="522">
        <v>2.76</v>
      </c>
      <c r="E379" s="522">
        <v>2.36</v>
      </c>
      <c r="F379" s="522">
        <v>1.88</v>
      </c>
      <c r="G379" s="522">
        <v>1.56</v>
      </c>
      <c r="H379" s="523"/>
      <c r="I379" s="522">
        <v>1.1599999999999999</v>
      </c>
      <c r="J379" s="520">
        <v>1.04</v>
      </c>
      <c r="K379" s="523"/>
      <c r="L379" s="530">
        <v>0.97199999999999998</v>
      </c>
      <c r="M379" s="531">
        <v>0.92199999999999993</v>
      </c>
      <c r="N379" s="524">
        <v>0.9</v>
      </c>
      <c r="O379" s="531">
        <v>0.9</v>
      </c>
      <c r="P379" s="531">
        <v>0.67500000000000004</v>
      </c>
      <c r="Q379" s="531">
        <v>0.4</v>
      </c>
      <c r="R379" s="531">
        <v>0.32500000000000001</v>
      </c>
      <c r="S379" s="531">
        <v>0.26</v>
      </c>
      <c r="T379" s="531">
        <v>0.21</v>
      </c>
      <c r="U379" s="531">
        <v>0.17</v>
      </c>
      <c r="V379" s="524">
        <v>0.16</v>
      </c>
      <c r="W379" s="531">
        <v>0.11334</v>
      </c>
      <c r="X379" s="525">
        <f t="shared" si="105"/>
        <v>20.32734</v>
      </c>
      <c r="Y379" s="706">
        <f t="shared" si="128"/>
        <v>28.98550724637683</v>
      </c>
      <c r="Z379" s="706">
        <f t="shared" si="129"/>
        <v>16.949152542372879</v>
      </c>
      <c r="AA379" s="706">
        <f t="shared" si="130"/>
        <v>25.531914893617014</v>
      </c>
      <c r="AB379" s="706">
        <f t="shared" si="131"/>
        <v>20.512820512820507</v>
      </c>
      <c r="AC379" s="706">
        <f t="shared" si="132"/>
        <v>34.48275862068968</v>
      </c>
      <c r="AD379" s="706">
        <f t="shared" si="133"/>
        <v>11.538461538461519</v>
      </c>
      <c r="AE379" s="706">
        <f t="shared" si="134"/>
        <v>6.9958847736625529</v>
      </c>
      <c r="AF379" s="706">
        <f t="shared" si="135"/>
        <v>5.4229934924078238</v>
      </c>
      <c r="AG379" s="706">
        <f t="shared" si="136"/>
        <v>2.4444444444444269</v>
      </c>
      <c r="AH379" s="706">
        <f t="shared" si="137"/>
        <v>0</v>
      </c>
      <c r="AI379" s="706">
        <f t="shared" si="138"/>
        <v>33.333333333333329</v>
      </c>
      <c r="AJ379" s="706">
        <f t="shared" si="139"/>
        <v>68.75</v>
      </c>
      <c r="AK379" s="706">
        <f t="shared" si="140"/>
        <v>23.076923076923084</v>
      </c>
      <c r="AL379" s="706">
        <f t="shared" si="141"/>
        <v>25</v>
      </c>
      <c r="AM379" s="706">
        <f t="shared" si="142"/>
        <v>23.809523809523814</v>
      </c>
      <c r="AN379" s="706">
        <f t="shared" si="143"/>
        <v>23.529411764705866</v>
      </c>
      <c r="AO379" s="706">
        <f t="shared" si="144"/>
        <v>6.25</v>
      </c>
      <c r="AP379" s="706">
        <f t="shared" si="145"/>
        <v>41.168166578436562</v>
      </c>
      <c r="AQ379" s="707">
        <f t="shared" si="146"/>
        <v>22.098960923765326</v>
      </c>
      <c r="AR379" s="708">
        <f t="shared" si="147"/>
        <v>16.566590998401669</v>
      </c>
    </row>
    <row r="380" spans="1:44" ht="11.25" customHeight="1" x14ac:dyDescent="0.2">
      <c r="A380" s="526" t="s">
        <v>4280</v>
      </c>
      <c r="B380" s="504" t="s">
        <v>3884</v>
      </c>
      <c r="C380" s="727">
        <v>0.42</v>
      </c>
      <c r="D380" s="696">
        <v>0.34</v>
      </c>
      <c r="E380" s="696">
        <v>0.3</v>
      </c>
      <c r="F380" s="696">
        <v>0.26</v>
      </c>
      <c r="G380" s="729">
        <v>0.24</v>
      </c>
      <c r="H380" s="551"/>
      <c r="I380" s="729">
        <v>0.24</v>
      </c>
      <c r="J380" s="730">
        <v>0.24</v>
      </c>
      <c r="K380" s="551"/>
      <c r="L380" s="730">
        <v>0.24</v>
      </c>
      <c r="M380" s="994">
        <v>0.24</v>
      </c>
      <c r="N380" s="994">
        <v>0.24</v>
      </c>
      <c r="O380" s="994">
        <v>0.24</v>
      </c>
      <c r="P380" s="956">
        <v>0.24</v>
      </c>
      <c r="Q380" s="956">
        <v>0.1</v>
      </c>
      <c r="R380" s="572">
        <v>0</v>
      </c>
      <c r="S380" s="572">
        <v>0</v>
      </c>
      <c r="T380" s="572">
        <v>0</v>
      </c>
      <c r="U380" s="572">
        <v>0</v>
      </c>
      <c r="V380" s="572">
        <v>0</v>
      </c>
      <c r="W380" s="572">
        <v>0</v>
      </c>
      <c r="X380" s="525">
        <f t="shared" si="105"/>
        <v>3.3400000000000012</v>
      </c>
      <c r="Y380" s="706">
        <f t="shared" si="128"/>
        <v>23.529411764705866</v>
      </c>
      <c r="Z380" s="706">
        <f t="shared" si="129"/>
        <v>13.333333333333353</v>
      </c>
      <c r="AA380" s="706">
        <f t="shared" si="130"/>
        <v>15.384615384615374</v>
      </c>
      <c r="AB380" s="706">
        <f t="shared" si="131"/>
        <v>8.3333333333333481</v>
      </c>
      <c r="AC380" s="706">
        <f t="shared" si="132"/>
        <v>0</v>
      </c>
      <c r="AD380" s="706">
        <f t="shared" si="133"/>
        <v>0</v>
      </c>
      <c r="AE380" s="706">
        <f t="shared" si="134"/>
        <v>0</v>
      </c>
      <c r="AF380" s="706">
        <f t="shared" si="135"/>
        <v>0</v>
      </c>
      <c r="AG380" s="706">
        <f t="shared" si="136"/>
        <v>0</v>
      </c>
      <c r="AH380" s="706">
        <f t="shared" si="137"/>
        <v>0</v>
      </c>
      <c r="AI380" s="706">
        <f t="shared" si="138"/>
        <v>0</v>
      </c>
      <c r="AJ380" s="706">
        <f t="shared" si="139"/>
        <v>140</v>
      </c>
      <c r="AK380" s="706" t="str">
        <f t="shared" si="140"/>
        <v>n/a</v>
      </c>
      <c r="AL380" s="706" t="str">
        <f t="shared" si="141"/>
        <v>n/a</v>
      </c>
      <c r="AM380" s="706" t="str">
        <f t="shared" si="142"/>
        <v>n/a</v>
      </c>
      <c r="AN380" s="706" t="str">
        <f t="shared" si="143"/>
        <v>n/a</v>
      </c>
      <c r="AO380" s="706" t="str">
        <f t="shared" si="144"/>
        <v>n/a</v>
      </c>
      <c r="AP380" s="706" t="str">
        <f t="shared" si="145"/>
        <v>n/a</v>
      </c>
      <c r="AQ380" s="707">
        <f t="shared" si="146"/>
        <v>16.715057817998996</v>
      </c>
      <c r="AR380" s="708">
        <f t="shared" si="147"/>
        <v>39.640227428527538</v>
      </c>
    </row>
    <row r="381" spans="1:44" ht="11.25" customHeight="1" x14ac:dyDescent="0.2">
      <c r="A381" s="532" t="s">
        <v>631</v>
      </c>
      <c r="B381" s="502" t="s">
        <v>632</v>
      </c>
      <c r="C381" s="514">
        <v>1.2449999999999999</v>
      </c>
      <c r="D381" s="522">
        <v>1.2</v>
      </c>
      <c r="E381" s="522">
        <v>1.08</v>
      </c>
      <c r="F381" s="522">
        <v>1.04</v>
      </c>
      <c r="G381" s="522">
        <v>1</v>
      </c>
      <c r="H381" s="523"/>
      <c r="I381" s="522">
        <v>0.83333333333333337</v>
      </c>
      <c r="J381" s="520">
        <v>0.66666666666666663</v>
      </c>
      <c r="K381" s="523"/>
      <c r="L381" s="530">
        <v>0.6</v>
      </c>
      <c r="M381" s="531">
        <v>0.57499999999999996</v>
      </c>
      <c r="N381" s="531">
        <v>0.51666666666666672</v>
      </c>
      <c r="O381" s="531">
        <v>0.46250000000000002</v>
      </c>
      <c r="P381" s="531">
        <v>0.41249999999999998</v>
      </c>
      <c r="Q381" s="531">
        <v>0.375</v>
      </c>
      <c r="R381" s="531">
        <v>0.34166666666666662</v>
      </c>
      <c r="S381" s="524">
        <v>0</v>
      </c>
      <c r="T381" s="524">
        <v>0</v>
      </c>
      <c r="U381" s="524">
        <v>0</v>
      </c>
      <c r="V381" s="524">
        <v>0</v>
      </c>
      <c r="W381" s="524">
        <v>0</v>
      </c>
      <c r="X381" s="525">
        <f t="shared" si="105"/>
        <v>10.348333333333333</v>
      </c>
      <c r="Y381" s="706">
        <f t="shared" si="128"/>
        <v>3.7499999999999867</v>
      </c>
      <c r="Z381" s="706">
        <f t="shared" si="129"/>
        <v>11.111111111111093</v>
      </c>
      <c r="AA381" s="706">
        <f t="shared" si="130"/>
        <v>3.8461538461538547</v>
      </c>
      <c r="AB381" s="706">
        <f t="shared" si="131"/>
        <v>4.0000000000000036</v>
      </c>
      <c r="AC381" s="706">
        <f t="shared" si="132"/>
        <v>19.999999999999996</v>
      </c>
      <c r="AD381" s="706">
        <f t="shared" si="133"/>
        <v>25.000000000000021</v>
      </c>
      <c r="AE381" s="706">
        <f t="shared" si="134"/>
        <v>11.111111111111116</v>
      </c>
      <c r="AF381" s="706">
        <f t="shared" si="135"/>
        <v>4.3478260869565188</v>
      </c>
      <c r="AG381" s="706">
        <f t="shared" si="136"/>
        <v>11.290322580645151</v>
      </c>
      <c r="AH381" s="706">
        <f t="shared" si="137"/>
        <v>11.711711711711725</v>
      </c>
      <c r="AI381" s="706">
        <f t="shared" si="138"/>
        <v>12.121212121212132</v>
      </c>
      <c r="AJ381" s="706">
        <f t="shared" si="139"/>
        <v>9.9999999999999858</v>
      </c>
      <c r="AK381" s="706">
        <f t="shared" si="140"/>
        <v>9.7560975609756184</v>
      </c>
      <c r="AL381" s="706" t="str">
        <f t="shared" si="141"/>
        <v>n/a</v>
      </c>
      <c r="AM381" s="706" t="str">
        <f t="shared" si="142"/>
        <v>n/a</v>
      </c>
      <c r="AN381" s="706" t="str">
        <f t="shared" si="143"/>
        <v>n/a</v>
      </c>
      <c r="AO381" s="706" t="str">
        <f t="shared" si="144"/>
        <v>n/a</v>
      </c>
      <c r="AP381" s="706" t="str">
        <f t="shared" si="145"/>
        <v>n/a</v>
      </c>
      <c r="AQ381" s="707">
        <f t="shared" si="146"/>
        <v>10.618888163836708</v>
      </c>
      <c r="AR381" s="708">
        <f t="shared" si="147"/>
        <v>6.30160795332334</v>
      </c>
    </row>
    <row r="382" spans="1:44" ht="11.25" customHeight="1" x14ac:dyDescent="0.2">
      <c r="A382" s="694" t="s">
        <v>1306</v>
      </c>
      <c r="B382" s="535" t="s">
        <v>1307</v>
      </c>
      <c r="C382" s="521">
        <v>2.74</v>
      </c>
      <c r="D382" s="541">
        <v>2.4500000000000002</v>
      </c>
      <c r="E382" s="541">
        <v>2.1475</v>
      </c>
      <c r="F382" s="541">
        <v>1.8674999999999999</v>
      </c>
      <c r="G382" s="541">
        <v>1.68</v>
      </c>
      <c r="H382" s="542"/>
      <c r="I382" s="541">
        <v>1.5275000000000001</v>
      </c>
      <c r="J382" s="537">
        <v>1.37</v>
      </c>
      <c r="K382" s="542"/>
      <c r="L382" s="568">
        <v>1.21</v>
      </c>
      <c r="M382" s="557">
        <v>1.21</v>
      </c>
      <c r="N382" s="544">
        <v>1.1000000000000001</v>
      </c>
      <c r="O382" s="544">
        <v>1</v>
      </c>
      <c r="P382" s="544">
        <v>0.90749999999999997</v>
      </c>
      <c r="Q382" s="544">
        <v>0.82499999999999996</v>
      </c>
      <c r="R382" s="545">
        <v>0.75</v>
      </c>
      <c r="S382" s="545">
        <v>0.75</v>
      </c>
      <c r="T382" s="545">
        <v>0.75</v>
      </c>
      <c r="U382" s="545">
        <v>0.75</v>
      </c>
      <c r="V382" s="544">
        <v>0.75</v>
      </c>
      <c r="W382" s="544">
        <v>0.68</v>
      </c>
      <c r="X382" s="525">
        <f t="shared" si="105"/>
        <v>24.465</v>
      </c>
      <c r="Y382" s="706">
        <f t="shared" si="128"/>
        <v>11.83673469387756</v>
      </c>
      <c r="Z382" s="706">
        <f t="shared" si="129"/>
        <v>14.086146682188595</v>
      </c>
      <c r="AA382" s="706">
        <f t="shared" si="130"/>
        <v>14.993306559571629</v>
      </c>
      <c r="AB382" s="706">
        <f t="shared" si="131"/>
        <v>11.160714285714279</v>
      </c>
      <c r="AC382" s="706">
        <f t="shared" si="132"/>
        <v>9.9836333878887018</v>
      </c>
      <c r="AD382" s="706">
        <f t="shared" si="133"/>
        <v>11.496350364963504</v>
      </c>
      <c r="AE382" s="706">
        <f t="shared" si="134"/>
        <v>13.223140495867792</v>
      </c>
      <c r="AF382" s="706">
        <f t="shared" si="135"/>
        <v>0</v>
      </c>
      <c r="AG382" s="706">
        <f t="shared" si="136"/>
        <v>9.9999999999999858</v>
      </c>
      <c r="AH382" s="706">
        <f t="shared" si="137"/>
        <v>10.000000000000009</v>
      </c>
      <c r="AI382" s="706">
        <f t="shared" si="138"/>
        <v>10.192837465564741</v>
      </c>
      <c r="AJ382" s="706">
        <f t="shared" si="139"/>
        <v>10.000000000000009</v>
      </c>
      <c r="AK382" s="706">
        <f t="shared" si="140"/>
        <v>9.9999999999999858</v>
      </c>
      <c r="AL382" s="706">
        <f t="shared" si="141"/>
        <v>0</v>
      </c>
      <c r="AM382" s="706">
        <f t="shared" si="142"/>
        <v>0</v>
      </c>
      <c r="AN382" s="706">
        <f t="shared" si="143"/>
        <v>0</v>
      </c>
      <c r="AO382" s="706">
        <f t="shared" si="144"/>
        <v>0</v>
      </c>
      <c r="AP382" s="706">
        <f t="shared" si="145"/>
        <v>10.294117647058808</v>
      </c>
      <c r="AQ382" s="707">
        <f t="shared" si="146"/>
        <v>8.181498976816421</v>
      </c>
      <c r="AR382" s="708">
        <f t="shared" si="147"/>
        <v>5.4209679406285343</v>
      </c>
    </row>
    <row r="383" spans="1:44" ht="11.25" customHeight="1" x14ac:dyDescent="0.2">
      <c r="A383" s="526" t="s">
        <v>1308</v>
      </c>
      <c r="B383" s="504" t="s">
        <v>1309</v>
      </c>
      <c r="C383" s="521">
        <v>0.5</v>
      </c>
      <c r="D383" s="522">
        <v>0.45</v>
      </c>
      <c r="E383" s="522">
        <v>0.42</v>
      </c>
      <c r="F383" s="522">
        <v>0.35</v>
      </c>
      <c r="G383" s="522">
        <v>0.25</v>
      </c>
      <c r="H383" s="523"/>
      <c r="I383" s="522">
        <v>4.9680000000000002E-2</v>
      </c>
      <c r="J383" s="693">
        <v>0</v>
      </c>
      <c r="K383" s="523"/>
      <c r="L383" s="692">
        <v>0</v>
      </c>
      <c r="M383" s="692">
        <v>2.75E-2</v>
      </c>
      <c r="N383" s="524">
        <v>0.11</v>
      </c>
      <c r="O383" s="524">
        <v>0.11</v>
      </c>
      <c r="P383" s="524">
        <v>0.11</v>
      </c>
      <c r="Q383" s="531">
        <v>0.11</v>
      </c>
      <c r="R383" s="524">
        <v>0.1</v>
      </c>
      <c r="S383" s="524">
        <v>0.1</v>
      </c>
      <c r="T383" s="531">
        <v>0.1</v>
      </c>
      <c r="U383" s="531">
        <v>3.7499999999999999E-2</v>
      </c>
      <c r="V383" s="524">
        <v>0</v>
      </c>
      <c r="W383" s="524">
        <v>0</v>
      </c>
      <c r="X383" s="525">
        <f t="shared" si="105"/>
        <v>2.8246799999999994</v>
      </c>
      <c r="Y383" s="706">
        <f t="shared" si="128"/>
        <v>11.111111111111116</v>
      </c>
      <c r="Z383" s="706">
        <f t="shared" si="129"/>
        <v>7.1428571428571397</v>
      </c>
      <c r="AA383" s="706">
        <f t="shared" si="130"/>
        <v>19.999999999999996</v>
      </c>
      <c r="AB383" s="706">
        <f t="shared" si="131"/>
        <v>39.999999999999993</v>
      </c>
      <c r="AC383" s="706">
        <f t="shared" si="132"/>
        <v>403.22061191626409</v>
      </c>
      <c r="AD383" s="706" t="str">
        <f t="shared" si="133"/>
        <v>n/a</v>
      </c>
      <c r="AE383" s="706" t="str">
        <f t="shared" si="134"/>
        <v>n/a</v>
      </c>
      <c r="AF383" s="706">
        <f t="shared" si="135"/>
        <v>-100</v>
      </c>
      <c r="AG383" s="706">
        <f t="shared" si="136"/>
        <v>-75</v>
      </c>
      <c r="AH383" s="706">
        <f t="shared" si="137"/>
        <v>0</v>
      </c>
      <c r="AI383" s="706">
        <f t="shared" si="138"/>
        <v>0</v>
      </c>
      <c r="AJ383" s="706">
        <f t="shared" si="139"/>
        <v>0</v>
      </c>
      <c r="AK383" s="706">
        <f t="shared" si="140"/>
        <v>9.9999999999999858</v>
      </c>
      <c r="AL383" s="706">
        <f t="shared" si="141"/>
        <v>0</v>
      </c>
      <c r="AM383" s="706">
        <f t="shared" si="142"/>
        <v>0</v>
      </c>
      <c r="AN383" s="706">
        <f t="shared" si="143"/>
        <v>166.66666666666669</v>
      </c>
      <c r="AO383" s="706" t="str">
        <f t="shared" si="144"/>
        <v>n/a</v>
      </c>
      <c r="AP383" s="706" t="str">
        <f t="shared" si="145"/>
        <v>n/a</v>
      </c>
      <c r="AQ383" s="707">
        <f t="shared" si="146"/>
        <v>34.510089059778501</v>
      </c>
      <c r="AR383" s="708">
        <f t="shared" si="147"/>
        <v>121.39917291360544</v>
      </c>
    </row>
    <row r="384" spans="1:44" ht="11.25" customHeight="1" x14ac:dyDescent="0.2">
      <c r="A384" s="526" t="s">
        <v>1310</v>
      </c>
      <c r="B384" s="504" t="s">
        <v>1311</v>
      </c>
      <c r="C384" s="521">
        <v>1.1000000000000001</v>
      </c>
      <c r="D384" s="522">
        <v>1.06</v>
      </c>
      <c r="E384" s="522">
        <v>1</v>
      </c>
      <c r="F384" s="522">
        <v>0.92</v>
      </c>
      <c r="G384" s="522">
        <v>0.78</v>
      </c>
      <c r="H384" s="523"/>
      <c r="I384" s="522">
        <v>0.55000000000000004</v>
      </c>
      <c r="J384" s="520">
        <v>0.46</v>
      </c>
      <c r="K384" s="523"/>
      <c r="L384" s="539">
        <v>0.35</v>
      </c>
      <c r="M384" s="692">
        <v>0.23749999999999999</v>
      </c>
      <c r="N384" s="524">
        <v>0.36749999999999999</v>
      </c>
      <c r="O384" s="524">
        <v>0.42</v>
      </c>
      <c r="P384" s="524">
        <v>0.42</v>
      </c>
      <c r="Q384" s="524">
        <v>0.42</v>
      </c>
      <c r="R384" s="524">
        <v>0.42</v>
      </c>
      <c r="S384" s="524">
        <v>0.42</v>
      </c>
      <c r="T384" s="524">
        <v>0.42</v>
      </c>
      <c r="U384" s="524">
        <v>0.42</v>
      </c>
      <c r="V384" s="531">
        <v>0.42</v>
      </c>
      <c r="W384" s="524">
        <v>0.35749999999999998</v>
      </c>
      <c r="X384" s="525">
        <f t="shared" si="105"/>
        <v>10.542499999999999</v>
      </c>
      <c r="Y384" s="706">
        <f t="shared" si="128"/>
        <v>3.7735849056603765</v>
      </c>
      <c r="Z384" s="706">
        <f t="shared" si="129"/>
        <v>6.0000000000000053</v>
      </c>
      <c r="AA384" s="706">
        <f t="shared" si="130"/>
        <v>8.6956521739130377</v>
      </c>
      <c r="AB384" s="706">
        <f t="shared" si="131"/>
        <v>17.948717948717952</v>
      </c>
      <c r="AC384" s="706">
        <f t="shared" si="132"/>
        <v>41.81818181818182</v>
      </c>
      <c r="AD384" s="706">
        <f t="shared" si="133"/>
        <v>19.565217391304344</v>
      </c>
      <c r="AE384" s="706">
        <f t="shared" si="134"/>
        <v>31.428571428571452</v>
      </c>
      <c r="AF384" s="706">
        <f t="shared" si="135"/>
        <v>47.368421052631568</v>
      </c>
      <c r="AG384" s="706">
        <f t="shared" si="136"/>
        <v>-35.374149659863953</v>
      </c>
      <c r="AH384" s="706">
        <f t="shared" si="137"/>
        <v>-12.5</v>
      </c>
      <c r="AI384" s="706">
        <f t="shared" si="138"/>
        <v>0</v>
      </c>
      <c r="AJ384" s="706">
        <f t="shared" si="139"/>
        <v>0</v>
      </c>
      <c r="AK384" s="706">
        <f t="shared" si="140"/>
        <v>0</v>
      </c>
      <c r="AL384" s="706">
        <f t="shared" si="141"/>
        <v>0</v>
      </c>
      <c r="AM384" s="706">
        <f t="shared" si="142"/>
        <v>0</v>
      </c>
      <c r="AN384" s="706">
        <f t="shared" si="143"/>
        <v>0</v>
      </c>
      <c r="AO384" s="706">
        <f t="shared" si="144"/>
        <v>0</v>
      </c>
      <c r="AP384" s="706">
        <f t="shared" si="145"/>
        <v>17.48251748251748</v>
      </c>
      <c r="AQ384" s="707">
        <f t="shared" si="146"/>
        <v>8.1225952523130047</v>
      </c>
      <c r="AR384" s="708">
        <f t="shared" si="147"/>
        <v>19.306707428299255</v>
      </c>
    </row>
    <row r="385" spans="1:44" ht="11.25" customHeight="1" x14ac:dyDescent="0.2">
      <c r="A385" s="526" t="s">
        <v>1312</v>
      </c>
      <c r="B385" s="504" t="s">
        <v>1313</v>
      </c>
      <c r="C385" s="521">
        <v>0.48</v>
      </c>
      <c r="D385" s="522">
        <v>0.4</v>
      </c>
      <c r="E385" s="522">
        <v>0.38</v>
      </c>
      <c r="F385" s="522">
        <v>0.32</v>
      </c>
      <c r="G385" s="522">
        <v>0.27333333333333332</v>
      </c>
      <c r="H385" s="523"/>
      <c r="I385" s="522">
        <v>0.23554666666666665</v>
      </c>
      <c r="J385" s="520">
        <v>0.20445333333333335</v>
      </c>
      <c r="K385" s="523"/>
      <c r="L385" s="692">
        <v>0.20149333333333333</v>
      </c>
      <c r="M385" s="692">
        <v>0.20149333333333333</v>
      </c>
      <c r="N385" s="531">
        <v>0.18962666666666669</v>
      </c>
      <c r="O385" s="531">
        <v>0.17183999999999999</v>
      </c>
      <c r="P385" s="531">
        <v>0.16591999999999998</v>
      </c>
      <c r="Q385" s="531">
        <v>0.15405333333333335</v>
      </c>
      <c r="R385" s="531">
        <v>0.14221333333333333</v>
      </c>
      <c r="S385" s="531">
        <v>0.12642666666666666</v>
      </c>
      <c r="T385" s="531">
        <v>8.8880000000000001E-2</v>
      </c>
      <c r="U385" s="524">
        <v>0</v>
      </c>
      <c r="V385" s="524">
        <v>0</v>
      </c>
      <c r="W385" s="524">
        <v>0</v>
      </c>
      <c r="X385" s="525">
        <f t="shared" si="105"/>
        <v>3.7352800000000004</v>
      </c>
      <c r="Y385" s="706">
        <f t="shared" si="128"/>
        <v>19.999999999999996</v>
      </c>
      <c r="Z385" s="706">
        <f t="shared" si="129"/>
        <v>5.2631578947368363</v>
      </c>
      <c r="AA385" s="706">
        <f t="shared" si="130"/>
        <v>18.75</v>
      </c>
      <c r="AB385" s="706">
        <f t="shared" si="131"/>
        <v>17.073170731707332</v>
      </c>
      <c r="AC385" s="706">
        <f t="shared" si="132"/>
        <v>16.042114796784791</v>
      </c>
      <c r="AD385" s="706">
        <f t="shared" si="133"/>
        <v>15.208034433285489</v>
      </c>
      <c r="AE385" s="706">
        <f t="shared" si="134"/>
        <v>1.4690312334568745</v>
      </c>
      <c r="AF385" s="706">
        <f t="shared" si="135"/>
        <v>0</v>
      </c>
      <c r="AG385" s="706">
        <f t="shared" si="136"/>
        <v>6.2579102798481001</v>
      </c>
      <c r="AH385" s="706">
        <f t="shared" si="137"/>
        <v>10.35071384233397</v>
      </c>
      <c r="AI385" s="706">
        <f t="shared" si="138"/>
        <v>3.5679845708775471</v>
      </c>
      <c r="AJ385" s="706">
        <f t="shared" si="139"/>
        <v>7.7029600138480037</v>
      </c>
      <c r="AK385" s="706">
        <f t="shared" si="140"/>
        <v>8.3255203450215873</v>
      </c>
      <c r="AL385" s="706">
        <f t="shared" si="141"/>
        <v>12.486817127188354</v>
      </c>
      <c r="AM385" s="706">
        <f t="shared" si="142"/>
        <v>42.244224422442244</v>
      </c>
      <c r="AN385" s="706" t="str">
        <f t="shared" si="143"/>
        <v>n/a</v>
      </c>
      <c r="AO385" s="706" t="str">
        <f t="shared" si="144"/>
        <v>n/a</v>
      </c>
      <c r="AP385" s="706" t="str">
        <f t="shared" si="145"/>
        <v>n/a</v>
      </c>
      <c r="AQ385" s="707">
        <f t="shared" si="146"/>
        <v>12.31610931276874</v>
      </c>
      <c r="AR385" s="708">
        <f t="shared" si="147"/>
        <v>10.400632827815157</v>
      </c>
    </row>
    <row r="386" spans="1:44" ht="11.25" customHeight="1" x14ac:dyDescent="0.2">
      <c r="A386" s="532" t="s">
        <v>257</v>
      </c>
      <c r="B386" s="502" t="s">
        <v>258</v>
      </c>
      <c r="C386" s="521">
        <v>0.68</v>
      </c>
      <c r="D386" s="510">
        <v>0.57999999999999996</v>
      </c>
      <c r="E386" s="510">
        <v>0.5</v>
      </c>
      <c r="F386" s="510">
        <v>0.4</v>
      </c>
      <c r="G386" s="510">
        <v>0.34</v>
      </c>
      <c r="H386" s="511"/>
      <c r="I386" s="510">
        <v>0.3</v>
      </c>
      <c r="J386" s="508">
        <v>0.255</v>
      </c>
      <c r="K386" s="511"/>
      <c r="L386" s="559">
        <v>0.21</v>
      </c>
      <c r="M386" s="559">
        <v>0.19</v>
      </c>
      <c r="N386" s="516">
        <v>0.185</v>
      </c>
      <c r="O386" s="516">
        <v>0.15</v>
      </c>
      <c r="P386" s="516">
        <v>0.14000000000000001</v>
      </c>
      <c r="Q386" s="516">
        <v>0.13</v>
      </c>
      <c r="R386" s="516">
        <v>0.1125</v>
      </c>
      <c r="S386" s="516">
        <v>0.105</v>
      </c>
      <c r="T386" s="516">
        <v>9.7500000000000003E-2</v>
      </c>
      <c r="U386" s="516">
        <v>9.2499999999999999E-2</v>
      </c>
      <c r="V386" s="516">
        <v>8.7499999999999994E-2</v>
      </c>
      <c r="W386" s="516">
        <v>8.2500000000000004E-2</v>
      </c>
      <c r="X386" s="525">
        <f t="shared" si="105"/>
        <v>4.6375000000000002</v>
      </c>
      <c r="Y386" s="706">
        <f t="shared" si="128"/>
        <v>17.24137931034484</v>
      </c>
      <c r="Z386" s="706">
        <f t="shared" si="129"/>
        <v>15.999999999999993</v>
      </c>
      <c r="AA386" s="706">
        <f t="shared" si="130"/>
        <v>25</v>
      </c>
      <c r="AB386" s="706">
        <f t="shared" si="131"/>
        <v>17.647058823529417</v>
      </c>
      <c r="AC386" s="706">
        <f t="shared" si="132"/>
        <v>13.333333333333353</v>
      </c>
      <c r="AD386" s="706">
        <f t="shared" si="133"/>
        <v>17.647058823529417</v>
      </c>
      <c r="AE386" s="706">
        <f t="shared" si="134"/>
        <v>21.428571428571441</v>
      </c>
      <c r="AF386" s="706">
        <f t="shared" si="135"/>
        <v>10.526315789473673</v>
      </c>
      <c r="AG386" s="706">
        <f t="shared" si="136"/>
        <v>2.7027027027026973</v>
      </c>
      <c r="AH386" s="706">
        <f t="shared" si="137"/>
        <v>23.333333333333339</v>
      </c>
      <c r="AI386" s="706">
        <f t="shared" si="138"/>
        <v>7.1428571428571397</v>
      </c>
      <c r="AJ386" s="706">
        <f t="shared" si="139"/>
        <v>7.6923076923077094</v>
      </c>
      <c r="AK386" s="706">
        <f t="shared" si="140"/>
        <v>15.555555555555568</v>
      </c>
      <c r="AL386" s="706">
        <f t="shared" si="141"/>
        <v>7.1428571428571397</v>
      </c>
      <c r="AM386" s="706">
        <f t="shared" si="142"/>
        <v>7.6923076923076872</v>
      </c>
      <c r="AN386" s="706">
        <f t="shared" si="143"/>
        <v>5.4054054054054168</v>
      </c>
      <c r="AO386" s="706">
        <f t="shared" si="144"/>
        <v>5.7142857142857162</v>
      </c>
      <c r="AP386" s="706">
        <f t="shared" si="145"/>
        <v>6.0606060606060552</v>
      </c>
      <c r="AQ386" s="707">
        <f t="shared" si="146"/>
        <v>12.625885330611146</v>
      </c>
      <c r="AR386" s="708">
        <f t="shared" si="147"/>
        <v>6.8261798827683426</v>
      </c>
    </row>
    <row r="387" spans="1:44" ht="11.25" customHeight="1" x14ac:dyDescent="0.2">
      <c r="A387" s="694" t="s">
        <v>1314</v>
      </c>
      <c r="B387" s="535" t="s">
        <v>1315</v>
      </c>
      <c r="C387" s="538">
        <v>2.0700000000000003</v>
      </c>
      <c r="D387" s="522">
        <v>2.0299999999999998</v>
      </c>
      <c r="E387" s="522">
        <v>1.99</v>
      </c>
      <c r="F387" s="522">
        <v>1.95</v>
      </c>
      <c r="G387" s="522">
        <v>1.89</v>
      </c>
      <c r="H387" s="523"/>
      <c r="I387" s="522">
        <v>1.82</v>
      </c>
      <c r="J387" s="693">
        <v>1.8</v>
      </c>
      <c r="K387" s="523"/>
      <c r="L387" s="530">
        <v>1.8</v>
      </c>
      <c r="M387" s="692">
        <v>0.77</v>
      </c>
      <c r="N387" s="531">
        <v>3.08</v>
      </c>
      <c r="O387" s="531">
        <v>3.03</v>
      </c>
      <c r="P387" s="531">
        <v>2.94</v>
      </c>
      <c r="Q387" s="531">
        <v>2.89</v>
      </c>
      <c r="R387" s="524">
        <v>2.88</v>
      </c>
      <c r="S387" s="524">
        <v>2.88</v>
      </c>
      <c r="T387" s="531">
        <v>2.86</v>
      </c>
      <c r="U387" s="531">
        <v>2.82</v>
      </c>
      <c r="V387" s="531">
        <v>2.77</v>
      </c>
      <c r="W387" s="531">
        <v>2.73</v>
      </c>
      <c r="X387" s="525">
        <f t="shared" si="105"/>
        <v>45.000000000000007</v>
      </c>
      <c r="Y387" s="706">
        <f t="shared" si="128"/>
        <v>1.9704433497537144</v>
      </c>
      <c r="Z387" s="706">
        <f t="shared" si="129"/>
        <v>2.0100502512562679</v>
      </c>
      <c r="AA387" s="706">
        <f t="shared" si="130"/>
        <v>2.051282051282044</v>
      </c>
      <c r="AB387" s="706">
        <f t="shared" si="131"/>
        <v>3.1746031746031855</v>
      </c>
      <c r="AC387" s="706">
        <f t="shared" si="132"/>
        <v>3.8461538461538325</v>
      </c>
      <c r="AD387" s="706">
        <f t="shared" si="133"/>
        <v>1.1111111111111072</v>
      </c>
      <c r="AE387" s="706">
        <f t="shared" si="134"/>
        <v>0</v>
      </c>
      <c r="AF387" s="706">
        <f t="shared" si="135"/>
        <v>133.76623376623377</v>
      </c>
      <c r="AG387" s="706">
        <f t="shared" si="136"/>
        <v>-75</v>
      </c>
      <c r="AH387" s="706">
        <f t="shared" si="137"/>
        <v>1.650165016501659</v>
      </c>
      <c r="AI387" s="706">
        <f t="shared" si="138"/>
        <v>3.0612244897959107</v>
      </c>
      <c r="AJ387" s="706">
        <f t="shared" si="139"/>
        <v>1.730103806228378</v>
      </c>
      <c r="AK387" s="706">
        <f t="shared" si="140"/>
        <v>0.34722222222223209</v>
      </c>
      <c r="AL387" s="706">
        <f t="shared" si="141"/>
        <v>0</v>
      </c>
      <c r="AM387" s="706">
        <f t="shared" si="142"/>
        <v>0.69930069930070893</v>
      </c>
      <c r="AN387" s="706">
        <f t="shared" si="143"/>
        <v>1.4184397163120588</v>
      </c>
      <c r="AO387" s="706">
        <f t="shared" si="144"/>
        <v>1.8050541516245522</v>
      </c>
      <c r="AP387" s="706">
        <f t="shared" si="145"/>
        <v>1.46520146520146</v>
      </c>
      <c r="AQ387" s="707">
        <f t="shared" si="146"/>
        <v>4.7281438398656039</v>
      </c>
      <c r="AR387" s="708">
        <f t="shared" si="147"/>
        <v>36.923895794993818</v>
      </c>
    </row>
    <row r="388" spans="1:44" ht="11.25" customHeight="1" x14ac:dyDescent="0.2">
      <c r="A388" s="527" t="s">
        <v>1316</v>
      </c>
      <c r="B388" s="504" t="s">
        <v>1317</v>
      </c>
      <c r="C388" s="530">
        <v>0.53080000000000005</v>
      </c>
      <c r="D388" s="522">
        <v>0.49199999999999999</v>
      </c>
      <c r="E388" s="522">
        <v>0.33193600000000001</v>
      </c>
      <c r="F388" s="522">
        <v>0.28780359999999999</v>
      </c>
      <c r="G388" s="522">
        <v>0.26139960000000001</v>
      </c>
      <c r="H388" s="523"/>
      <c r="I388" s="522">
        <v>0.23763600000000001</v>
      </c>
      <c r="J388" s="520">
        <v>0.18859999999999999</v>
      </c>
      <c r="K388" s="523"/>
      <c r="L388" s="692">
        <v>0.15088000000000001</v>
      </c>
      <c r="M388" s="692">
        <v>0.15088000000000001</v>
      </c>
      <c r="N388" s="524">
        <v>0.15088000000000001</v>
      </c>
      <c r="O388" s="524">
        <v>0.15088000000000001</v>
      </c>
      <c r="P388" s="524">
        <v>0.15088000000000001</v>
      </c>
      <c r="Q388" s="524">
        <v>0.15088000000000001</v>
      </c>
      <c r="R388" s="524">
        <v>0.15088000000000001</v>
      </c>
      <c r="S388" s="524">
        <v>0.15088000000000001</v>
      </c>
      <c r="T388" s="524">
        <v>0.15088000000000001</v>
      </c>
      <c r="U388" s="524">
        <v>0.15088000000000001</v>
      </c>
      <c r="V388" s="524">
        <v>0.15088000000000001</v>
      </c>
      <c r="W388" s="531">
        <v>0.15088000000000001</v>
      </c>
      <c r="X388" s="525">
        <f t="shared" si="105"/>
        <v>4.1407351999999991</v>
      </c>
      <c r="Y388" s="706">
        <f t="shared" si="128"/>
        <v>7.8861788617886397</v>
      </c>
      <c r="Z388" s="706">
        <f t="shared" si="129"/>
        <v>48.221343873517775</v>
      </c>
      <c r="AA388" s="706">
        <f t="shared" si="130"/>
        <v>15.334207077326356</v>
      </c>
      <c r="AB388" s="706">
        <f t="shared" si="131"/>
        <v>10.1010101010101</v>
      </c>
      <c r="AC388" s="706">
        <f t="shared" si="132"/>
        <v>9.9999999999999858</v>
      </c>
      <c r="AD388" s="706">
        <f t="shared" si="133"/>
        <v>26.000000000000021</v>
      </c>
      <c r="AE388" s="706">
        <f t="shared" si="134"/>
        <v>24.999999999999979</v>
      </c>
      <c r="AF388" s="706">
        <f t="shared" si="135"/>
        <v>0</v>
      </c>
      <c r="AG388" s="706">
        <f t="shared" si="136"/>
        <v>0</v>
      </c>
      <c r="AH388" s="706">
        <f t="shared" si="137"/>
        <v>0</v>
      </c>
      <c r="AI388" s="706">
        <f t="shared" si="138"/>
        <v>0</v>
      </c>
      <c r="AJ388" s="706">
        <f t="shared" si="139"/>
        <v>0</v>
      </c>
      <c r="AK388" s="706">
        <f t="shared" si="140"/>
        <v>0</v>
      </c>
      <c r="AL388" s="706">
        <f t="shared" si="141"/>
        <v>0</v>
      </c>
      <c r="AM388" s="706">
        <f t="shared" si="142"/>
        <v>0</v>
      </c>
      <c r="AN388" s="706">
        <f t="shared" si="143"/>
        <v>0</v>
      </c>
      <c r="AO388" s="706">
        <f t="shared" si="144"/>
        <v>0</v>
      </c>
      <c r="AP388" s="706">
        <f t="shared" si="145"/>
        <v>0</v>
      </c>
      <c r="AQ388" s="707">
        <f t="shared" si="146"/>
        <v>7.9190411063134922</v>
      </c>
      <c r="AR388" s="708">
        <f t="shared" si="147"/>
        <v>13.27726122754617</v>
      </c>
    </row>
    <row r="389" spans="1:44" ht="11.25" customHeight="1" x14ac:dyDescent="0.2">
      <c r="A389" s="527" t="s">
        <v>633</v>
      </c>
      <c r="B389" s="519" t="s">
        <v>634</v>
      </c>
      <c r="C389" s="530">
        <v>2.8699999999999997</v>
      </c>
      <c r="D389" s="522">
        <v>2.59</v>
      </c>
      <c r="E389" s="522">
        <v>2.2400000000000002</v>
      </c>
      <c r="F389" s="522">
        <v>2.06</v>
      </c>
      <c r="G389" s="522">
        <v>1.85</v>
      </c>
      <c r="H389" s="523"/>
      <c r="I389" s="522">
        <v>1.68</v>
      </c>
      <c r="J389" s="520">
        <v>1.52</v>
      </c>
      <c r="K389" s="523"/>
      <c r="L389" s="539">
        <v>1.44</v>
      </c>
      <c r="M389" s="692">
        <v>1.4</v>
      </c>
      <c r="N389" s="531">
        <v>1.36</v>
      </c>
      <c r="O389" s="524">
        <v>1.32</v>
      </c>
      <c r="P389" s="524">
        <v>1.32</v>
      </c>
      <c r="Q389" s="524">
        <v>1.32</v>
      </c>
      <c r="R389" s="524">
        <v>1.32</v>
      </c>
      <c r="S389" s="524">
        <v>1.32</v>
      </c>
      <c r="T389" s="524">
        <v>1.32</v>
      </c>
      <c r="U389" s="524">
        <v>1.32</v>
      </c>
      <c r="V389" s="531">
        <v>1.3</v>
      </c>
      <c r="W389" s="531">
        <v>1.26</v>
      </c>
      <c r="X389" s="525">
        <f t="shared" si="105"/>
        <v>30.810000000000002</v>
      </c>
      <c r="Y389" s="706">
        <f t="shared" si="128"/>
        <v>10.810810810810811</v>
      </c>
      <c r="Z389" s="706">
        <f t="shared" si="129"/>
        <v>15.624999999999979</v>
      </c>
      <c r="AA389" s="706">
        <f t="shared" si="130"/>
        <v>8.7378640776699221</v>
      </c>
      <c r="AB389" s="706">
        <f t="shared" si="131"/>
        <v>11.351351351351347</v>
      </c>
      <c r="AC389" s="706">
        <f t="shared" si="132"/>
        <v>10.119047619047628</v>
      </c>
      <c r="AD389" s="706">
        <f t="shared" si="133"/>
        <v>10.526315789473673</v>
      </c>
      <c r="AE389" s="706">
        <f t="shared" si="134"/>
        <v>5.555555555555558</v>
      </c>
      <c r="AF389" s="706">
        <f t="shared" si="135"/>
        <v>2.8571428571428692</v>
      </c>
      <c r="AG389" s="706">
        <f t="shared" si="136"/>
        <v>2.9411764705882248</v>
      </c>
      <c r="AH389" s="706">
        <f t="shared" si="137"/>
        <v>3.0303030303030276</v>
      </c>
      <c r="AI389" s="706">
        <f t="shared" si="138"/>
        <v>0</v>
      </c>
      <c r="AJ389" s="706">
        <f t="shared" si="139"/>
        <v>0</v>
      </c>
      <c r="AK389" s="706">
        <f t="shared" si="140"/>
        <v>0</v>
      </c>
      <c r="AL389" s="706">
        <f t="shared" si="141"/>
        <v>0</v>
      </c>
      <c r="AM389" s="706">
        <f t="shared" si="142"/>
        <v>0</v>
      </c>
      <c r="AN389" s="706">
        <f t="shared" si="143"/>
        <v>0</v>
      </c>
      <c r="AO389" s="706">
        <f t="shared" si="144"/>
        <v>1.538461538461533</v>
      </c>
      <c r="AP389" s="706">
        <f t="shared" si="145"/>
        <v>3.1746031746031855</v>
      </c>
      <c r="AQ389" s="707">
        <f t="shared" si="146"/>
        <v>4.7926462375004322</v>
      </c>
      <c r="AR389" s="708">
        <f t="shared" si="147"/>
        <v>5.0600604195957466</v>
      </c>
    </row>
    <row r="390" spans="1:44" ht="11.25" customHeight="1" x14ac:dyDescent="0.2">
      <c r="A390" s="532" t="s">
        <v>1318</v>
      </c>
      <c r="B390" s="502" t="s">
        <v>1319</v>
      </c>
      <c r="C390" s="514">
        <v>1.4900000000000002</v>
      </c>
      <c r="D390" s="528">
        <v>1.1599999999999999</v>
      </c>
      <c r="E390" s="522">
        <v>1.1399999999999999</v>
      </c>
      <c r="F390" s="522">
        <v>1.1000000000000001</v>
      </c>
      <c r="G390" s="522">
        <v>1.06</v>
      </c>
      <c r="H390" s="523"/>
      <c r="I390" s="522">
        <v>1.02</v>
      </c>
      <c r="J390" s="520">
        <v>0.5</v>
      </c>
      <c r="K390" s="523"/>
      <c r="L390" s="692">
        <v>0</v>
      </c>
      <c r="M390" s="692">
        <v>0</v>
      </c>
      <c r="N390" s="524">
        <v>0</v>
      </c>
      <c r="O390" s="524">
        <v>0</v>
      </c>
      <c r="P390" s="524">
        <v>0</v>
      </c>
      <c r="Q390" s="524">
        <v>0</v>
      </c>
      <c r="R390" s="524">
        <v>0</v>
      </c>
      <c r="S390" s="524">
        <v>0</v>
      </c>
      <c r="T390" s="524">
        <v>0</v>
      </c>
      <c r="U390" s="524">
        <v>0</v>
      </c>
      <c r="V390" s="524">
        <v>0</v>
      </c>
      <c r="W390" s="524">
        <v>0</v>
      </c>
      <c r="X390" s="525">
        <f t="shared" si="105"/>
        <v>7.4700000000000006</v>
      </c>
      <c r="Y390" s="706">
        <f t="shared" si="128"/>
        <v>28.448275862068996</v>
      </c>
      <c r="Z390" s="706">
        <f t="shared" si="129"/>
        <v>1.7543859649122862</v>
      </c>
      <c r="AA390" s="706">
        <f t="shared" si="130"/>
        <v>3.6363636363636154</v>
      </c>
      <c r="AB390" s="706">
        <f t="shared" si="131"/>
        <v>3.7735849056603765</v>
      </c>
      <c r="AC390" s="706">
        <f t="shared" si="132"/>
        <v>3.9215686274509887</v>
      </c>
      <c r="AD390" s="706">
        <f t="shared" si="133"/>
        <v>104</v>
      </c>
      <c r="AE390" s="706" t="str">
        <f t="shared" si="134"/>
        <v>n/a</v>
      </c>
      <c r="AF390" s="706" t="str">
        <f t="shared" si="135"/>
        <v>n/a</v>
      </c>
      <c r="AG390" s="706" t="str">
        <f t="shared" si="136"/>
        <v>n/a</v>
      </c>
      <c r="AH390" s="706" t="str">
        <f t="shared" si="137"/>
        <v>n/a</v>
      </c>
      <c r="AI390" s="706" t="str">
        <f t="shared" si="138"/>
        <v>n/a</v>
      </c>
      <c r="AJ390" s="706" t="str">
        <f t="shared" si="139"/>
        <v>n/a</v>
      </c>
      <c r="AK390" s="706" t="str">
        <f t="shared" si="140"/>
        <v>n/a</v>
      </c>
      <c r="AL390" s="706" t="str">
        <f t="shared" si="141"/>
        <v>n/a</v>
      </c>
      <c r="AM390" s="706" t="str">
        <f t="shared" si="142"/>
        <v>n/a</v>
      </c>
      <c r="AN390" s="706" t="str">
        <f t="shared" si="143"/>
        <v>n/a</v>
      </c>
      <c r="AO390" s="706" t="str">
        <f t="shared" si="144"/>
        <v>n/a</v>
      </c>
      <c r="AP390" s="706" t="str">
        <f t="shared" si="145"/>
        <v>n/a</v>
      </c>
      <c r="AQ390" s="707">
        <f t="shared" si="146"/>
        <v>24.255696499409378</v>
      </c>
      <c r="AR390" s="708">
        <f t="shared" si="147"/>
        <v>40.351434119856009</v>
      </c>
    </row>
    <row r="391" spans="1:44" ht="11.25" customHeight="1" x14ac:dyDescent="0.2">
      <c r="A391" s="547" t="s">
        <v>1320</v>
      </c>
      <c r="B391" s="535" t="s">
        <v>1321</v>
      </c>
      <c r="C391" s="521">
        <v>0.32</v>
      </c>
      <c r="D391" s="541">
        <v>0.28000000000000003</v>
      </c>
      <c r="E391" s="541">
        <v>0.24</v>
      </c>
      <c r="F391" s="540">
        <v>0.2</v>
      </c>
      <c r="G391" s="541">
        <v>0.18</v>
      </c>
      <c r="H391" s="542"/>
      <c r="I391" s="540">
        <v>0.16</v>
      </c>
      <c r="J391" s="537">
        <v>7.0000000000000007E-2</v>
      </c>
      <c r="K391" s="542"/>
      <c r="L391" s="568">
        <v>0.04</v>
      </c>
      <c r="M391" s="568">
        <v>0.16333</v>
      </c>
      <c r="N391" s="545">
        <v>0.79666999999999999</v>
      </c>
      <c r="O391" s="544">
        <v>1.0449999999999999</v>
      </c>
      <c r="P391" s="544">
        <v>0.96499999999999997</v>
      </c>
      <c r="Q391" s="544">
        <v>0.83</v>
      </c>
      <c r="R391" s="544">
        <v>0.72499999999999998</v>
      </c>
      <c r="S391" s="544">
        <v>0.65500000000000003</v>
      </c>
      <c r="T391" s="545">
        <v>0.64</v>
      </c>
      <c r="U391" s="544">
        <v>0.76</v>
      </c>
      <c r="V391" s="544">
        <v>0.74546000000000001</v>
      </c>
      <c r="W391" s="544">
        <v>0.67769000000000001</v>
      </c>
      <c r="X391" s="525">
        <f t="shared" ref="X391:X454" si="148">SUM(C391:W391)</f>
        <v>9.49315</v>
      </c>
      <c r="Y391" s="706">
        <f t="shared" si="128"/>
        <v>14.285714285714279</v>
      </c>
      <c r="Z391" s="706">
        <f t="shared" si="129"/>
        <v>16.666666666666675</v>
      </c>
      <c r="AA391" s="706">
        <f t="shared" si="130"/>
        <v>19.999999999999996</v>
      </c>
      <c r="AB391" s="706">
        <f t="shared" si="131"/>
        <v>11.111111111111116</v>
      </c>
      <c r="AC391" s="706">
        <f t="shared" si="132"/>
        <v>12.5</v>
      </c>
      <c r="AD391" s="706">
        <f t="shared" si="133"/>
        <v>128.57142857142856</v>
      </c>
      <c r="AE391" s="706">
        <f t="shared" si="134"/>
        <v>75.000000000000028</v>
      </c>
      <c r="AF391" s="706">
        <f t="shared" si="135"/>
        <v>-75.509704279679184</v>
      </c>
      <c r="AG391" s="706">
        <f t="shared" si="136"/>
        <v>-79.498412140534981</v>
      </c>
      <c r="AH391" s="706">
        <f t="shared" si="137"/>
        <v>-23.763636363636365</v>
      </c>
      <c r="AI391" s="706">
        <f t="shared" si="138"/>
        <v>8.2901554404144928</v>
      </c>
      <c r="AJ391" s="706">
        <f t="shared" si="139"/>
        <v>16.265060240963859</v>
      </c>
      <c r="AK391" s="706">
        <f t="shared" si="140"/>
        <v>14.482758620689662</v>
      </c>
      <c r="AL391" s="706">
        <f t="shared" si="141"/>
        <v>10.687022900763354</v>
      </c>
      <c r="AM391" s="706">
        <f t="shared" si="142"/>
        <v>2.34375</v>
      </c>
      <c r="AN391" s="706">
        <f t="shared" si="143"/>
        <v>-15.789473684210531</v>
      </c>
      <c r="AO391" s="706">
        <f t="shared" si="144"/>
        <v>1.9504735331204781</v>
      </c>
      <c r="AP391" s="706">
        <f t="shared" si="145"/>
        <v>10.000147560093842</v>
      </c>
      <c r="AQ391" s="707">
        <f t="shared" si="146"/>
        <v>8.199614581272515</v>
      </c>
      <c r="AR391" s="708">
        <f t="shared" si="147"/>
        <v>45.831690271874628</v>
      </c>
    </row>
    <row r="392" spans="1:44" ht="11.25" customHeight="1" x14ac:dyDescent="0.2">
      <c r="A392" s="527" t="s">
        <v>1322</v>
      </c>
      <c r="B392" s="504" t="s">
        <v>1323</v>
      </c>
      <c r="C392" s="521">
        <v>2.5199999999999996</v>
      </c>
      <c r="D392" s="522">
        <v>2.1</v>
      </c>
      <c r="E392" s="522">
        <v>1.7</v>
      </c>
      <c r="F392" s="522">
        <v>1</v>
      </c>
      <c r="G392" s="522">
        <v>0.5</v>
      </c>
      <c r="H392" s="523"/>
      <c r="I392" s="522">
        <v>0.1</v>
      </c>
      <c r="J392" s="693">
        <v>0</v>
      </c>
      <c r="K392" s="523"/>
      <c r="L392" s="692">
        <v>0</v>
      </c>
      <c r="M392" s="692">
        <v>0</v>
      </c>
      <c r="N392" s="524">
        <v>0</v>
      </c>
      <c r="O392" s="524">
        <v>0</v>
      </c>
      <c r="P392" s="524">
        <v>0</v>
      </c>
      <c r="Q392" s="524">
        <v>0</v>
      </c>
      <c r="R392" s="524">
        <v>0</v>
      </c>
      <c r="S392" s="524">
        <v>0</v>
      </c>
      <c r="T392" s="524">
        <v>0</v>
      </c>
      <c r="U392" s="524">
        <v>0</v>
      </c>
      <c r="V392" s="524">
        <v>0</v>
      </c>
      <c r="W392" s="524">
        <v>0</v>
      </c>
      <c r="X392" s="525">
        <f t="shared" si="148"/>
        <v>7.919999999999999</v>
      </c>
      <c r="Y392" s="706">
        <f t="shared" si="128"/>
        <v>19.999999999999972</v>
      </c>
      <c r="Z392" s="706">
        <f t="shared" si="129"/>
        <v>23.529411764705888</v>
      </c>
      <c r="AA392" s="706">
        <f t="shared" si="130"/>
        <v>70</v>
      </c>
      <c r="AB392" s="706">
        <f t="shared" si="131"/>
        <v>100</v>
      </c>
      <c r="AC392" s="706">
        <f t="shared" si="132"/>
        <v>400</v>
      </c>
      <c r="AD392" s="706" t="str">
        <f t="shared" si="133"/>
        <v>n/a</v>
      </c>
      <c r="AE392" s="706" t="str">
        <f t="shared" si="134"/>
        <v>n/a</v>
      </c>
      <c r="AF392" s="706" t="str">
        <f t="shared" si="135"/>
        <v>n/a</v>
      </c>
      <c r="AG392" s="706" t="str">
        <f t="shared" si="136"/>
        <v>n/a</v>
      </c>
      <c r="AH392" s="706" t="str">
        <f t="shared" si="137"/>
        <v>n/a</v>
      </c>
      <c r="AI392" s="706" t="str">
        <f t="shared" si="138"/>
        <v>n/a</v>
      </c>
      <c r="AJ392" s="706" t="str">
        <f t="shared" si="139"/>
        <v>n/a</v>
      </c>
      <c r="AK392" s="706" t="str">
        <f t="shared" si="140"/>
        <v>n/a</v>
      </c>
      <c r="AL392" s="706" t="str">
        <f t="shared" si="141"/>
        <v>n/a</v>
      </c>
      <c r="AM392" s="706" t="str">
        <f t="shared" si="142"/>
        <v>n/a</v>
      </c>
      <c r="AN392" s="706" t="str">
        <f t="shared" si="143"/>
        <v>n/a</v>
      </c>
      <c r="AO392" s="706" t="str">
        <f t="shared" si="144"/>
        <v>n/a</v>
      </c>
      <c r="AP392" s="706" t="str">
        <f t="shared" si="145"/>
        <v>n/a</v>
      </c>
      <c r="AQ392" s="707">
        <f t="shared" si="146"/>
        <v>122.70588235294117</v>
      </c>
      <c r="AR392" s="708">
        <f t="shared" si="147"/>
        <v>158.56383998087637</v>
      </c>
    </row>
    <row r="393" spans="1:44" ht="11.25" customHeight="1" x14ac:dyDescent="0.2">
      <c r="A393" s="527" t="s">
        <v>1324</v>
      </c>
      <c r="B393" s="504" t="s">
        <v>1325</v>
      </c>
      <c r="C393" s="521">
        <v>0.39</v>
      </c>
      <c r="D393" s="522">
        <v>0.35</v>
      </c>
      <c r="E393" s="522">
        <v>0.31</v>
      </c>
      <c r="F393" s="522">
        <v>0.26</v>
      </c>
      <c r="G393" s="522">
        <v>0.1</v>
      </c>
      <c r="H393" s="523"/>
      <c r="I393" s="528">
        <v>0</v>
      </c>
      <c r="J393" s="693">
        <v>0</v>
      </c>
      <c r="K393" s="523"/>
      <c r="L393" s="692">
        <v>0</v>
      </c>
      <c r="M393" s="692">
        <v>0</v>
      </c>
      <c r="N393" s="524">
        <v>0</v>
      </c>
      <c r="O393" s="524">
        <v>0</v>
      </c>
      <c r="P393" s="524">
        <v>0</v>
      </c>
      <c r="Q393" s="524">
        <v>0</v>
      </c>
      <c r="R393" s="524">
        <v>0</v>
      </c>
      <c r="S393" s="524">
        <v>0</v>
      </c>
      <c r="T393" s="524">
        <v>0</v>
      </c>
      <c r="U393" s="524">
        <v>0</v>
      </c>
      <c r="V393" s="524">
        <v>0</v>
      </c>
      <c r="W393" s="524">
        <v>0</v>
      </c>
      <c r="X393" s="525">
        <f t="shared" si="148"/>
        <v>1.4100000000000001</v>
      </c>
      <c r="Y393" s="706">
        <f t="shared" si="128"/>
        <v>11.428571428571432</v>
      </c>
      <c r="Z393" s="706">
        <f t="shared" si="129"/>
        <v>12.903225806451601</v>
      </c>
      <c r="AA393" s="706">
        <f t="shared" si="130"/>
        <v>19.23076923076923</v>
      </c>
      <c r="AB393" s="706">
        <f t="shared" si="131"/>
        <v>160</v>
      </c>
      <c r="AC393" s="706" t="str">
        <f t="shared" si="132"/>
        <v>n/a</v>
      </c>
      <c r="AD393" s="706" t="str">
        <f t="shared" si="133"/>
        <v>n/a</v>
      </c>
      <c r="AE393" s="706" t="str">
        <f t="shared" si="134"/>
        <v>n/a</v>
      </c>
      <c r="AF393" s="706" t="str">
        <f t="shared" si="135"/>
        <v>n/a</v>
      </c>
      <c r="AG393" s="706" t="str">
        <f t="shared" si="136"/>
        <v>n/a</v>
      </c>
      <c r="AH393" s="706" t="str">
        <f t="shared" si="137"/>
        <v>n/a</v>
      </c>
      <c r="AI393" s="706" t="str">
        <f t="shared" si="138"/>
        <v>n/a</v>
      </c>
      <c r="AJ393" s="706" t="str">
        <f t="shared" si="139"/>
        <v>n/a</v>
      </c>
      <c r="AK393" s="706" t="str">
        <f t="shared" si="140"/>
        <v>n/a</v>
      </c>
      <c r="AL393" s="706" t="str">
        <f t="shared" si="141"/>
        <v>n/a</v>
      </c>
      <c r="AM393" s="706" t="str">
        <f t="shared" si="142"/>
        <v>n/a</v>
      </c>
      <c r="AN393" s="706" t="str">
        <f t="shared" si="143"/>
        <v>n/a</v>
      </c>
      <c r="AO393" s="706" t="str">
        <f t="shared" si="144"/>
        <v>n/a</v>
      </c>
      <c r="AP393" s="706" t="str">
        <f t="shared" si="145"/>
        <v>n/a</v>
      </c>
      <c r="AQ393" s="707">
        <f t="shared" si="146"/>
        <v>50.890641616448065</v>
      </c>
      <c r="AR393" s="708">
        <f t="shared" si="147"/>
        <v>72.81826316198044</v>
      </c>
    </row>
    <row r="394" spans="1:44" ht="11.25" customHeight="1" x14ac:dyDescent="0.2">
      <c r="A394" s="527" t="s">
        <v>1326</v>
      </c>
      <c r="B394" s="504" t="s">
        <v>1327</v>
      </c>
      <c r="C394" s="521">
        <v>1.2024999999999999</v>
      </c>
      <c r="D394" s="522">
        <v>1.17</v>
      </c>
      <c r="E394" s="522">
        <v>1.1299999999999999</v>
      </c>
      <c r="F394" s="522">
        <v>1.075</v>
      </c>
      <c r="G394" s="522">
        <v>1</v>
      </c>
      <c r="H394" s="523"/>
      <c r="I394" s="522">
        <v>0.25</v>
      </c>
      <c r="J394" s="693">
        <v>0</v>
      </c>
      <c r="K394" s="523"/>
      <c r="L394" s="692">
        <v>0</v>
      </c>
      <c r="M394" s="692">
        <v>0</v>
      </c>
      <c r="N394" s="524">
        <v>0</v>
      </c>
      <c r="O394" s="524">
        <v>0</v>
      </c>
      <c r="P394" s="524">
        <v>0</v>
      </c>
      <c r="Q394" s="524">
        <v>0</v>
      </c>
      <c r="R394" s="524">
        <v>0</v>
      </c>
      <c r="S394" s="524">
        <v>0</v>
      </c>
      <c r="T394" s="524">
        <v>0</v>
      </c>
      <c r="U394" s="524">
        <v>0</v>
      </c>
      <c r="V394" s="524">
        <v>0</v>
      </c>
      <c r="W394" s="524">
        <v>0</v>
      </c>
      <c r="X394" s="525">
        <f t="shared" si="148"/>
        <v>5.8274999999999997</v>
      </c>
      <c r="Y394" s="706">
        <f t="shared" si="128"/>
        <v>2.7777777777777679</v>
      </c>
      <c r="Z394" s="706">
        <f t="shared" si="129"/>
        <v>3.539823008849563</v>
      </c>
      <c r="AA394" s="706">
        <f t="shared" si="130"/>
        <v>5.1162790697674376</v>
      </c>
      <c r="AB394" s="706">
        <f t="shared" si="131"/>
        <v>7.4999999999999956</v>
      </c>
      <c r="AC394" s="706">
        <f t="shared" si="132"/>
        <v>300</v>
      </c>
      <c r="AD394" s="706" t="str">
        <f t="shared" si="133"/>
        <v>n/a</v>
      </c>
      <c r="AE394" s="706" t="str">
        <f t="shared" si="134"/>
        <v>n/a</v>
      </c>
      <c r="AF394" s="706" t="str">
        <f t="shared" si="135"/>
        <v>n/a</v>
      </c>
      <c r="AG394" s="706" t="str">
        <f t="shared" si="136"/>
        <v>n/a</v>
      </c>
      <c r="AH394" s="706" t="str">
        <f t="shared" si="137"/>
        <v>n/a</v>
      </c>
      <c r="AI394" s="706" t="str">
        <f t="shared" si="138"/>
        <v>n/a</v>
      </c>
      <c r="AJ394" s="706" t="str">
        <f t="shared" si="139"/>
        <v>n/a</v>
      </c>
      <c r="AK394" s="706" t="str">
        <f t="shared" si="140"/>
        <v>n/a</v>
      </c>
      <c r="AL394" s="706" t="str">
        <f t="shared" si="141"/>
        <v>n/a</v>
      </c>
      <c r="AM394" s="706" t="str">
        <f t="shared" si="142"/>
        <v>n/a</v>
      </c>
      <c r="AN394" s="706" t="str">
        <f t="shared" si="143"/>
        <v>n/a</v>
      </c>
      <c r="AO394" s="706" t="str">
        <f t="shared" si="144"/>
        <v>n/a</v>
      </c>
      <c r="AP394" s="706" t="str">
        <f t="shared" si="145"/>
        <v>n/a</v>
      </c>
      <c r="AQ394" s="707">
        <f t="shared" si="146"/>
        <v>63.786775971278949</v>
      </c>
      <c r="AR394" s="708">
        <f t="shared" si="147"/>
        <v>132.0595592562176</v>
      </c>
    </row>
    <row r="395" spans="1:44" ht="11.25" customHeight="1" x14ac:dyDescent="0.2">
      <c r="A395" s="501" t="s">
        <v>1328</v>
      </c>
      <c r="B395" s="502" t="s">
        <v>1329</v>
      </c>
      <c r="C395" s="521">
        <v>2.2400000000000002</v>
      </c>
      <c r="D395" s="510">
        <v>2.08</v>
      </c>
      <c r="E395" s="510">
        <v>1.92</v>
      </c>
      <c r="F395" s="510">
        <v>1.76</v>
      </c>
      <c r="G395" s="510">
        <v>1.57</v>
      </c>
      <c r="H395" s="511"/>
      <c r="I395" s="510">
        <v>1.37</v>
      </c>
      <c r="J395" s="513">
        <v>1.2</v>
      </c>
      <c r="K395" s="511"/>
      <c r="L395" s="732">
        <v>1.2</v>
      </c>
      <c r="M395" s="567">
        <v>1.2</v>
      </c>
      <c r="N395" s="515">
        <v>1.2</v>
      </c>
      <c r="O395" s="515">
        <v>1.2</v>
      </c>
      <c r="P395" s="515">
        <v>1.2</v>
      </c>
      <c r="Q395" s="515">
        <v>1.2</v>
      </c>
      <c r="R395" s="515">
        <v>1.2</v>
      </c>
      <c r="S395" s="515">
        <v>1.6950000000000001</v>
      </c>
      <c r="T395" s="515">
        <v>1.86</v>
      </c>
      <c r="U395" s="515">
        <v>1.86</v>
      </c>
      <c r="V395" s="515">
        <v>1.86</v>
      </c>
      <c r="W395" s="515">
        <v>1.86</v>
      </c>
      <c r="X395" s="525">
        <f t="shared" si="148"/>
        <v>29.674999999999994</v>
      </c>
      <c r="Y395" s="706">
        <f t="shared" si="128"/>
        <v>7.6923076923077094</v>
      </c>
      <c r="Z395" s="706">
        <f t="shared" si="129"/>
        <v>8.3333333333333481</v>
      </c>
      <c r="AA395" s="706">
        <f t="shared" si="130"/>
        <v>9.0909090909090828</v>
      </c>
      <c r="AB395" s="706">
        <f t="shared" si="131"/>
        <v>12.101910828025474</v>
      </c>
      <c r="AC395" s="706">
        <f t="shared" si="132"/>
        <v>14.598540145985407</v>
      </c>
      <c r="AD395" s="706">
        <f t="shared" si="133"/>
        <v>14.166666666666682</v>
      </c>
      <c r="AE395" s="706">
        <f t="shared" si="134"/>
        <v>0</v>
      </c>
      <c r="AF395" s="706">
        <f t="shared" si="135"/>
        <v>0</v>
      </c>
      <c r="AG395" s="706">
        <f t="shared" si="136"/>
        <v>0</v>
      </c>
      <c r="AH395" s="706">
        <f t="shared" si="137"/>
        <v>0</v>
      </c>
      <c r="AI395" s="706">
        <f t="shared" si="138"/>
        <v>0</v>
      </c>
      <c r="AJ395" s="706">
        <f t="shared" si="139"/>
        <v>0</v>
      </c>
      <c r="AK395" s="706">
        <f t="shared" si="140"/>
        <v>0</v>
      </c>
      <c r="AL395" s="706">
        <f t="shared" si="141"/>
        <v>-29.20353982300885</v>
      </c>
      <c r="AM395" s="706">
        <f t="shared" si="142"/>
        <v>-8.8709677419354875</v>
      </c>
      <c r="AN395" s="706">
        <f t="shared" si="143"/>
        <v>0</v>
      </c>
      <c r="AO395" s="706">
        <f t="shared" si="144"/>
        <v>0</v>
      </c>
      <c r="AP395" s="706">
        <f t="shared" si="145"/>
        <v>0</v>
      </c>
      <c r="AQ395" s="707">
        <f t="shared" si="146"/>
        <v>1.5505088995712981</v>
      </c>
      <c r="AR395" s="708">
        <f t="shared" si="147"/>
        <v>9.8810458493833018</v>
      </c>
    </row>
    <row r="396" spans="1:44" ht="11.25" customHeight="1" x14ac:dyDescent="0.2">
      <c r="A396" s="547" t="s">
        <v>1330</v>
      </c>
      <c r="B396" s="535" t="s">
        <v>1331</v>
      </c>
      <c r="C396" s="538">
        <v>1.45</v>
      </c>
      <c r="D396" s="522">
        <v>1.34</v>
      </c>
      <c r="E396" s="522">
        <v>1.24</v>
      </c>
      <c r="F396" s="522">
        <v>1.07</v>
      </c>
      <c r="G396" s="522">
        <v>0.89</v>
      </c>
      <c r="H396" s="523"/>
      <c r="I396" s="522">
        <v>0.77</v>
      </c>
      <c r="J396" s="520">
        <v>0.66</v>
      </c>
      <c r="K396" s="523"/>
      <c r="L396" s="539">
        <v>0.56999999999999995</v>
      </c>
      <c r="M396" s="692">
        <v>0.48</v>
      </c>
      <c r="N396" s="524">
        <v>0.48</v>
      </c>
      <c r="O396" s="531">
        <v>0.46</v>
      </c>
      <c r="P396" s="531">
        <v>0.38</v>
      </c>
      <c r="Q396" s="524">
        <v>0.32</v>
      </c>
      <c r="R396" s="531">
        <v>0.28222000000000003</v>
      </c>
      <c r="S396" s="524">
        <v>0.24887999999999999</v>
      </c>
      <c r="T396" s="524">
        <v>0.24887999999999999</v>
      </c>
      <c r="U396" s="524">
        <v>0.24887999999999999</v>
      </c>
      <c r="V396" s="524">
        <v>0.24887999999999999</v>
      </c>
      <c r="W396" s="531">
        <v>0.24887999999999999</v>
      </c>
      <c r="X396" s="525">
        <f t="shared" si="148"/>
        <v>11.636620000000002</v>
      </c>
      <c r="Y396" s="706">
        <f t="shared" si="128"/>
        <v>8.2089552238805865</v>
      </c>
      <c r="Z396" s="706">
        <f t="shared" si="129"/>
        <v>8.064516129032274</v>
      </c>
      <c r="AA396" s="706">
        <f t="shared" si="130"/>
        <v>15.887850467289709</v>
      </c>
      <c r="AB396" s="706">
        <f t="shared" si="131"/>
        <v>20.2247191011236</v>
      </c>
      <c r="AC396" s="706">
        <f t="shared" si="132"/>
        <v>15.58441558441559</v>
      </c>
      <c r="AD396" s="706">
        <f t="shared" si="133"/>
        <v>16.666666666666675</v>
      </c>
      <c r="AE396" s="706">
        <f t="shared" si="134"/>
        <v>15.789473684210531</v>
      </c>
      <c r="AF396" s="706">
        <f t="shared" si="135"/>
        <v>18.75</v>
      </c>
      <c r="AG396" s="706">
        <f t="shared" si="136"/>
        <v>0</v>
      </c>
      <c r="AH396" s="706">
        <f t="shared" si="137"/>
        <v>4.3478260869565188</v>
      </c>
      <c r="AI396" s="706">
        <f t="shared" si="138"/>
        <v>21.052631578947366</v>
      </c>
      <c r="AJ396" s="706">
        <f t="shared" si="139"/>
        <v>18.75</v>
      </c>
      <c r="AK396" s="706">
        <f t="shared" si="140"/>
        <v>13.38671958046913</v>
      </c>
      <c r="AL396" s="706">
        <f t="shared" si="141"/>
        <v>13.396014143362267</v>
      </c>
      <c r="AM396" s="706">
        <f t="shared" si="142"/>
        <v>0</v>
      </c>
      <c r="AN396" s="706">
        <f t="shared" si="143"/>
        <v>0</v>
      </c>
      <c r="AO396" s="706">
        <f t="shared" si="144"/>
        <v>0</v>
      </c>
      <c r="AP396" s="706">
        <f t="shared" si="145"/>
        <v>0</v>
      </c>
      <c r="AQ396" s="707">
        <f t="shared" si="146"/>
        <v>10.561654902575235</v>
      </c>
      <c r="AR396" s="708">
        <f t="shared" si="147"/>
        <v>7.9700581392826733</v>
      </c>
    </row>
    <row r="397" spans="1:44" ht="11.25" customHeight="1" x14ac:dyDescent="0.2">
      <c r="A397" s="526" t="s">
        <v>259</v>
      </c>
      <c r="B397" s="504" t="s">
        <v>260</v>
      </c>
      <c r="C397" s="530">
        <v>2.7300000000000004</v>
      </c>
      <c r="D397" s="522">
        <v>2.2999999999999998</v>
      </c>
      <c r="E397" s="522">
        <v>2.0049999999999999</v>
      </c>
      <c r="F397" s="522">
        <v>1.7450000000000001</v>
      </c>
      <c r="G397" s="522">
        <v>1.56</v>
      </c>
      <c r="H397" s="523" t="s">
        <v>91</v>
      </c>
      <c r="I397" s="522">
        <v>1.46</v>
      </c>
      <c r="J397" s="520">
        <v>1.38</v>
      </c>
      <c r="K397" s="523"/>
      <c r="L397" s="539">
        <v>1.27</v>
      </c>
      <c r="M397" s="692">
        <v>1.24</v>
      </c>
      <c r="N397" s="531">
        <v>1.1499999999999999</v>
      </c>
      <c r="O397" s="531">
        <v>0.91</v>
      </c>
      <c r="P397" s="531">
        <v>0.70499999999999996</v>
      </c>
      <c r="Q397" s="531">
        <v>0.58499999999999996</v>
      </c>
      <c r="R397" s="531">
        <v>0.5</v>
      </c>
      <c r="S397" s="531">
        <v>0.46500000000000002</v>
      </c>
      <c r="T397" s="531">
        <v>0.44500000000000001</v>
      </c>
      <c r="U397" s="531">
        <v>0.41</v>
      </c>
      <c r="V397" s="531">
        <v>0.37</v>
      </c>
      <c r="W397" s="531">
        <v>0.315</v>
      </c>
      <c r="X397" s="525">
        <f t="shared" si="148"/>
        <v>21.545000000000002</v>
      </c>
      <c r="Y397" s="706">
        <f t="shared" si="128"/>
        <v>18.695652173913068</v>
      </c>
      <c r="Z397" s="706">
        <f t="shared" si="129"/>
        <v>14.71321695760599</v>
      </c>
      <c r="AA397" s="706">
        <f t="shared" si="130"/>
        <v>14.899713467048702</v>
      </c>
      <c r="AB397" s="706">
        <f t="shared" si="131"/>
        <v>11.858974358974361</v>
      </c>
      <c r="AC397" s="706">
        <f t="shared" si="132"/>
        <v>6.8493150684931559</v>
      </c>
      <c r="AD397" s="706">
        <f t="shared" si="133"/>
        <v>5.7971014492753659</v>
      </c>
      <c r="AE397" s="706">
        <f t="shared" si="134"/>
        <v>8.6614173228346303</v>
      </c>
      <c r="AF397" s="706">
        <f t="shared" si="135"/>
        <v>2.4193548387096753</v>
      </c>
      <c r="AG397" s="706">
        <f t="shared" si="136"/>
        <v>7.8260869565217384</v>
      </c>
      <c r="AH397" s="706">
        <f t="shared" si="137"/>
        <v>26.373626373626369</v>
      </c>
      <c r="AI397" s="706">
        <f t="shared" si="138"/>
        <v>29.078014184397173</v>
      </c>
      <c r="AJ397" s="706">
        <f t="shared" si="139"/>
        <v>20.512820512820507</v>
      </c>
      <c r="AK397" s="706">
        <f t="shared" si="140"/>
        <v>16.999999999999993</v>
      </c>
      <c r="AL397" s="706">
        <f t="shared" si="141"/>
        <v>7.5268817204301008</v>
      </c>
      <c r="AM397" s="706">
        <f t="shared" si="142"/>
        <v>4.4943820224719211</v>
      </c>
      <c r="AN397" s="706">
        <f t="shared" si="143"/>
        <v>8.5365853658536661</v>
      </c>
      <c r="AO397" s="706">
        <f t="shared" si="144"/>
        <v>10.810810810810811</v>
      </c>
      <c r="AP397" s="706">
        <f t="shared" si="145"/>
        <v>17.460317460317466</v>
      </c>
      <c r="AQ397" s="707">
        <f t="shared" si="146"/>
        <v>12.973015058005815</v>
      </c>
      <c r="AR397" s="708">
        <f t="shared" si="147"/>
        <v>7.4527421591080367</v>
      </c>
    </row>
    <row r="398" spans="1:44" ht="11.25" customHeight="1" x14ac:dyDescent="0.2">
      <c r="A398" s="653" t="s">
        <v>3885</v>
      </c>
      <c r="B398" s="24" t="s">
        <v>3886</v>
      </c>
      <c r="C398" s="24">
        <v>0.16</v>
      </c>
      <c r="D398" s="41">
        <v>0.15</v>
      </c>
      <c r="E398" s="41">
        <v>0.08</v>
      </c>
      <c r="F398" s="41">
        <v>7.0000000000000007E-2</v>
      </c>
      <c r="G398" s="41">
        <v>3.5000000000000003E-2</v>
      </c>
      <c r="H398" s="41"/>
      <c r="I398" s="41">
        <v>9.5000000000000001E-2</v>
      </c>
      <c r="J398" s="504">
        <v>0.05</v>
      </c>
      <c r="K398" s="518"/>
      <c r="L398" s="526">
        <v>0.05</v>
      </c>
      <c r="M398" s="526">
        <v>0.05</v>
      </c>
      <c r="N398" s="665">
        <v>0.05</v>
      </c>
      <c r="O398" s="665">
        <v>0.05</v>
      </c>
      <c r="P398" s="665">
        <v>0.05</v>
      </c>
      <c r="Q398" s="665">
        <v>0.05</v>
      </c>
      <c r="R398" s="665">
        <v>7.5999999999999998E-2</v>
      </c>
      <c r="S398" s="665">
        <v>0.04</v>
      </c>
      <c r="T398" s="665">
        <v>0.04</v>
      </c>
      <c r="U398" s="665">
        <v>0.04</v>
      </c>
      <c r="V398" s="665">
        <v>0.04</v>
      </c>
      <c r="W398" s="665">
        <v>0.04</v>
      </c>
      <c r="X398" s="525">
        <f t="shared" si="148"/>
        <v>1.2160000000000004</v>
      </c>
      <c r="Y398" s="706">
        <f t="shared" si="128"/>
        <v>6.6666666666666652</v>
      </c>
      <c r="Z398" s="706">
        <f t="shared" si="129"/>
        <v>87.5</v>
      </c>
      <c r="AA398" s="706">
        <f t="shared" si="130"/>
        <v>14.285714285714279</v>
      </c>
      <c r="AB398" s="706">
        <f t="shared" si="131"/>
        <v>100</v>
      </c>
      <c r="AC398" s="706">
        <f t="shared" si="132"/>
        <v>-63.157894736842103</v>
      </c>
      <c r="AD398" s="706">
        <f t="shared" si="133"/>
        <v>89.999999999999986</v>
      </c>
      <c r="AE398" s="706">
        <f t="shared" si="134"/>
        <v>0</v>
      </c>
      <c r="AF398" s="706">
        <f t="shared" si="135"/>
        <v>0</v>
      </c>
      <c r="AG398" s="706">
        <f t="shared" si="136"/>
        <v>0</v>
      </c>
      <c r="AH398" s="706">
        <f t="shared" si="137"/>
        <v>0</v>
      </c>
      <c r="AI398" s="706">
        <f t="shared" si="138"/>
        <v>0</v>
      </c>
      <c r="AJ398" s="706">
        <f t="shared" si="139"/>
        <v>0</v>
      </c>
      <c r="AK398" s="706">
        <f t="shared" si="140"/>
        <v>-34.210526315789465</v>
      </c>
      <c r="AL398" s="706">
        <f t="shared" si="141"/>
        <v>89.999999999999986</v>
      </c>
      <c r="AM398" s="706">
        <f t="shared" si="142"/>
        <v>0</v>
      </c>
      <c r="AN398" s="706">
        <f t="shared" si="143"/>
        <v>0</v>
      </c>
      <c r="AO398" s="706">
        <f t="shared" si="144"/>
        <v>0</v>
      </c>
      <c r="AP398" s="706">
        <f t="shared" si="145"/>
        <v>0</v>
      </c>
      <c r="AQ398" s="707">
        <f t="shared" si="146"/>
        <v>16.171331105541629</v>
      </c>
      <c r="AR398" s="708">
        <f t="shared" si="147"/>
        <v>45.086088085454925</v>
      </c>
    </row>
    <row r="399" spans="1:44" ht="11.25" customHeight="1" x14ac:dyDescent="0.2">
      <c r="A399" s="527" t="s">
        <v>1332</v>
      </c>
      <c r="B399" s="504" t="s">
        <v>1333</v>
      </c>
      <c r="C399" s="530">
        <v>1.25</v>
      </c>
      <c r="D399" s="522">
        <v>1.1299999999999999</v>
      </c>
      <c r="E399" s="522">
        <v>1.02</v>
      </c>
      <c r="F399" s="522">
        <v>0.94</v>
      </c>
      <c r="G399" s="522">
        <v>0.87</v>
      </c>
      <c r="H399" s="523"/>
      <c r="I399" s="522">
        <v>0.82</v>
      </c>
      <c r="J399" s="520">
        <v>0.75</v>
      </c>
      <c r="K399" s="523"/>
      <c r="L399" s="692">
        <v>0.72</v>
      </c>
      <c r="M399" s="539">
        <v>0.72</v>
      </c>
      <c r="N399" s="531">
        <v>0.71</v>
      </c>
      <c r="O399" s="531">
        <v>0.67</v>
      </c>
      <c r="P399" s="531">
        <v>0.63</v>
      </c>
      <c r="Q399" s="531">
        <v>0.59</v>
      </c>
      <c r="R399" s="531">
        <v>0.55000000000000004</v>
      </c>
      <c r="S399" s="531">
        <v>0.51</v>
      </c>
      <c r="T399" s="531">
        <v>0.47</v>
      </c>
      <c r="U399" s="531">
        <v>0.43</v>
      </c>
      <c r="V399" s="524">
        <v>0.4</v>
      </c>
      <c r="W399" s="524">
        <v>0.4</v>
      </c>
      <c r="X399" s="525">
        <f t="shared" si="148"/>
        <v>13.580000000000002</v>
      </c>
      <c r="Y399" s="706">
        <f t="shared" si="128"/>
        <v>10.619469026548689</v>
      </c>
      <c r="Z399" s="706">
        <f t="shared" si="129"/>
        <v>10.784313725490179</v>
      </c>
      <c r="AA399" s="706">
        <f t="shared" si="130"/>
        <v>8.5106382978723527</v>
      </c>
      <c r="AB399" s="706">
        <f t="shared" si="131"/>
        <v>8.045977011494255</v>
      </c>
      <c r="AC399" s="706">
        <f t="shared" si="132"/>
        <v>6.0975609756097615</v>
      </c>
      <c r="AD399" s="706">
        <f t="shared" si="133"/>
        <v>9.3333333333333268</v>
      </c>
      <c r="AE399" s="706">
        <f t="shared" si="134"/>
        <v>4.1666666666666741</v>
      </c>
      <c r="AF399" s="706">
        <f t="shared" si="135"/>
        <v>0</v>
      </c>
      <c r="AG399" s="706">
        <f t="shared" si="136"/>
        <v>1.4084507042253502</v>
      </c>
      <c r="AH399" s="706">
        <f t="shared" si="137"/>
        <v>5.9701492537313383</v>
      </c>
      <c r="AI399" s="706">
        <f t="shared" si="138"/>
        <v>6.3492063492063489</v>
      </c>
      <c r="AJ399" s="706">
        <f t="shared" si="139"/>
        <v>6.7796610169491567</v>
      </c>
      <c r="AK399" s="706">
        <f t="shared" si="140"/>
        <v>7.2727272727272529</v>
      </c>
      <c r="AL399" s="706">
        <f t="shared" si="141"/>
        <v>7.8431372549019773</v>
      </c>
      <c r="AM399" s="706">
        <f t="shared" si="142"/>
        <v>8.5106382978723527</v>
      </c>
      <c r="AN399" s="706">
        <f t="shared" si="143"/>
        <v>9.302325581395344</v>
      </c>
      <c r="AO399" s="706">
        <f t="shared" si="144"/>
        <v>7.4999999999999956</v>
      </c>
      <c r="AP399" s="706">
        <f t="shared" si="145"/>
        <v>0</v>
      </c>
      <c r="AQ399" s="707">
        <f t="shared" si="146"/>
        <v>6.5830141537791302</v>
      </c>
      <c r="AR399" s="708">
        <f t="shared" si="147"/>
        <v>3.2663219172984794</v>
      </c>
    </row>
    <row r="400" spans="1:44" ht="11.25" customHeight="1" x14ac:dyDescent="0.2">
      <c r="A400" s="501" t="s">
        <v>3887</v>
      </c>
      <c r="B400" s="502" t="s">
        <v>3888</v>
      </c>
      <c r="C400" s="514">
        <v>0.42</v>
      </c>
      <c r="D400" s="522">
        <v>0.34</v>
      </c>
      <c r="E400" s="522">
        <v>0.26</v>
      </c>
      <c r="F400" s="522">
        <v>0.18</v>
      </c>
      <c r="G400" s="571">
        <v>0</v>
      </c>
      <c r="H400" s="523"/>
      <c r="I400" s="528">
        <v>0</v>
      </c>
      <c r="J400" s="693">
        <v>0</v>
      </c>
      <c r="K400" s="523"/>
      <c r="L400" s="692">
        <v>0</v>
      </c>
      <c r="M400" s="692">
        <v>0.04</v>
      </c>
      <c r="N400" s="572">
        <v>0.34</v>
      </c>
      <c r="O400" s="531">
        <v>0.83</v>
      </c>
      <c r="P400" s="531">
        <v>0.76190999999999998</v>
      </c>
      <c r="Q400" s="531">
        <v>0.67990000000000006</v>
      </c>
      <c r="R400" s="531">
        <v>0.58961000000000008</v>
      </c>
      <c r="S400" s="531">
        <v>0.50800000000000001</v>
      </c>
      <c r="T400" s="531">
        <v>0.37716</v>
      </c>
      <c r="U400" s="531">
        <v>0.31399000000000005</v>
      </c>
      <c r="V400" s="531">
        <v>0.28029000000000004</v>
      </c>
      <c r="W400" s="531">
        <v>0.24874999999999997</v>
      </c>
      <c r="X400" s="525">
        <f t="shared" si="148"/>
        <v>6.1696100000000005</v>
      </c>
      <c r="Y400" s="706">
        <f t="shared" si="128"/>
        <v>23.529411764705866</v>
      </c>
      <c r="Z400" s="706">
        <f t="shared" si="129"/>
        <v>30.76923076923077</v>
      </c>
      <c r="AA400" s="706">
        <f t="shared" si="130"/>
        <v>44.444444444444464</v>
      </c>
      <c r="AB400" s="706" t="str">
        <f t="shared" si="131"/>
        <v>n/a</v>
      </c>
      <c r="AC400" s="706" t="str">
        <f t="shared" si="132"/>
        <v>n/a</v>
      </c>
      <c r="AD400" s="706" t="str">
        <f t="shared" si="133"/>
        <v>n/a</v>
      </c>
      <c r="AE400" s="706" t="str">
        <f t="shared" si="134"/>
        <v>n/a</v>
      </c>
      <c r="AF400" s="706">
        <f t="shared" si="135"/>
        <v>-100</v>
      </c>
      <c r="AG400" s="706">
        <f t="shared" si="136"/>
        <v>-88.235294117647058</v>
      </c>
      <c r="AH400" s="706">
        <f t="shared" si="137"/>
        <v>-59.036144578313255</v>
      </c>
      <c r="AI400" s="706">
        <f t="shared" si="138"/>
        <v>8.9367510598364674</v>
      </c>
      <c r="AJ400" s="706">
        <f t="shared" si="139"/>
        <v>12.062067951169286</v>
      </c>
      <c r="AK400" s="706">
        <f t="shared" si="140"/>
        <v>15.31351232170417</v>
      </c>
      <c r="AL400" s="706">
        <f t="shared" si="141"/>
        <v>16.064960629921266</v>
      </c>
      <c r="AM400" s="706">
        <f t="shared" si="142"/>
        <v>34.690847385724901</v>
      </c>
      <c r="AN400" s="706">
        <f t="shared" si="143"/>
        <v>20.118475110672286</v>
      </c>
      <c r="AO400" s="706">
        <f t="shared" si="144"/>
        <v>12.023261621891624</v>
      </c>
      <c r="AP400" s="706">
        <f t="shared" si="145"/>
        <v>12.679396984924661</v>
      </c>
      <c r="AQ400" s="707">
        <f t="shared" si="146"/>
        <v>-1.1885056179810394</v>
      </c>
      <c r="AR400" s="708">
        <f t="shared" si="147"/>
        <v>45.874515098524952</v>
      </c>
    </row>
    <row r="401" spans="1:44" ht="11.25" customHeight="1" x14ac:dyDescent="0.2">
      <c r="A401" s="575" t="s">
        <v>4106</v>
      </c>
      <c r="B401" s="535" t="s">
        <v>4107</v>
      </c>
      <c r="C401" s="551">
        <v>0.4</v>
      </c>
      <c r="D401" s="541">
        <v>0.34</v>
      </c>
      <c r="E401" s="541">
        <v>0.32</v>
      </c>
      <c r="F401" s="569">
        <v>0.24</v>
      </c>
      <c r="G401" s="541">
        <v>0.12</v>
      </c>
      <c r="H401" s="542"/>
      <c r="I401" s="540">
        <v>0</v>
      </c>
      <c r="J401" s="543">
        <v>0</v>
      </c>
      <c r="K401" s="542"/>
      <c r="L401" s="568">
        <v>0</v>
      </c>
      <c r="M401" s="568">
        <v>0</v>
      </c>
      <c r="N401" s="570">
        <v>0</v>
      </c>
      <c r="O401" s="570">
        <v>0</v>
      </c>
      <c r="P401" s="570">
        <v>0</v>
      </c>
      <c r="Q401" s="570">
        <v>0</v>
      </c>
      <c r="R401" s="570">
        <v>0</v>
      </c>
      <c r="S401" s="570">
        <v>0</v>
      </c>
      <c r="T401" s="570">
        <v>0</v>
      </c>
      <c r="U401" s="570">
        <v>0</v>
      </c>
      <c r="V401" s="570">
        <v>0</v>
      </c>
      <c r="W401" s="570">
        <v>0</v>
      </c>
      <c r="X401" s="525">
        <f t="shared" si="148"/>
        <v>1.42</v>
      </c>
      <c r="Y401" s="706">
        <f t="shared" si="128"/>
        <v>17.647058823529417</v>
      </c>
      <c r="Z401" s="706">
        <f t="shared" si="129"/>
        <v>6.25</v>
      </c>
      <c r="AA401" s="706">
        <f t="shared" si="130"/>
        <v>33.33333333333335</v>
      </c>
      <c r="AB401" s="706">
        <f t="shared" si="131"/>
        <v>100</v>
      </c>
      <c r="AC401" s="706" t="str">
        <f t="shared" si="132"/>
        <v>n/a</v>
      </c>
      <c r="AD401" s="706" t="str">
        <f t="shared" si="133"/>
        <v>n/a</v>
      </c>
      <c r="AE401" s="706" t="str">
        <f t="shared" si="134"/>
        <v>n/a</v>
      </c>
      <c r="AF401" s="706" t="str">
        <f t="shared" si="135"/>
        <v>n/a</v>
      </c>
      <c r="AG401" s="706" t="str">
        <f t="shared" si="136"/>
        <v>n/a</v>
      </c>
      <c r="AH401" s="706" t="str">
        <f t="shared" si="137"/>
        <v>n/a</v>
      </c>
      <c r="AI401" s="706" t="str">
        <f t="shared" si="138"/>
        <v>n/a</v>
      </c>
      <c r="AJ401" s="706" t="str">
        <f t="shared" si="139"/>
        <v>n/a</v>
      </c>
      <c r="AK401" s="706" t="str">
        <f t="shared" si="140"/>
        <v>n/a</v>
      </c>
      <c r="AL401" s="706" t="str">
        <f t="shared" si="141"/>
        <v>n/a</v>
      </c>
      <c r="AM401" s="706" t="str">
        <f t="shared" si="142"/>
        <v>n/a</v>
      </c>
      <c r="AN401" s="706" t="str">
        <f t="shared" si="143"/>
        <v>n/a</v>
      </c>
      <c r="AO401" s="706" t="str">
        <f t="shared" si="144"/>
        <v>n/a</v>
      </c>
      <c r="AP401" s="706" t="str">
        <f t="shared" si="145"/>
        <v>n/a</v>
      </c>
      <c r="AQ401" s="707">
        <f t="shared" si="146"/>
        <v>39.307598039215691</v>
      </c>
      <c r="AR401" s="708">
        <f t="shared" si="147"/>
        <v>41.957292738299209</v>
      </c>
    </row>
    <row r="402" spans="1:44" ht="11.25" customHeight="1" x14ac:dyDescent="0.2">
      <c r="A402" s="526" t="s">
        <v>1334</v>
      </c>
      <c r="B402" s="504" t="s">
        <v>1335</v>
      </c>
      <c r="C402" s="521">
        <v>1.7000000000000002</v>
      </c>
      <c r="D402" s="522">
        <v>1.36</v>
      </c>
      <c r="E402" s="522">
        <v>1.1599999999999999</v>
      </c>
      <c r="F402" s="522">
        <v>1</v>
      </c>
      <c r="G402" s="522">
        <v>0.67091999999999996</v>
      </c>
      <c r="H402" s="523"/>
      <c r="I402" s="522">
        <v>0.51119999999999999</v>
      </c>
      <c r="J402" s="520">
        <v>0.38340000000000002</v>
      </c>
      <c r="K402" s="523"/>
      <c r="L402" s="692">
        <v>0.22364000000000001</v>
      </c>
      <c r="M402" s="692">
        <v>0.39936000000000005</v>
      </c>
      <c r="N402" s="524">
        <v>0.57508000000000004</v>
      </c>
      <c r="O402" s="524">
        <v>0.57508000000000004</v>
      </c>
      <c r="P402" s="531">
        <v>0.54313999999999996</v>
      </c>
      <c r="Q402" s="531">
        <v>0.45528000000000002</v>
      </c>
      <c r="R402" s="531">
        <v>0.35143999999999997</v>
      </c>
      <c r="S402" s="531">
        <v>0.28754000000000002</v>
      </c>
      <c r="T402" s="524">
        <v>0.27156000000000002</v>
      </c>
      <c r="U402" s="524">
        <v>0.27156000000000002</v>
      </c>
      <c r="V402" s="524">
        <v>0.27156000000000002</v>
      </c>
      <c r="W402" s="531">
        <v>0.25558000000000003</v>
      </c>
      <c r="X402" s="525">
        <f t="shared" si="148"/>
        <v>11.266340000000001</v>
      </c>
      <c r="Y402" s="706">
        <f t="shared" si="128"/>
        <v>25</v>
      </c>
      <c r="Z402" s="706">
        <f t="shared" si="129"/>
        <v>17.24137931034484</v>
      </c>
      <c r="AA402" s="706">
        <f t="shared" si="130"/>
        <v>15.999999999999993</v>
      </c>
      <c r="AB402" s="706">
        <f t="shared" si="131"/>
        <v>49.049066952840882</v>
      </c>
      <c r="AC402" s="706">
        <f t="shared" si="132"/>
        <v>31.24413145539906</v>
      </c>
      <c r="AD402" s="706">
        <f t="shared" si="133"/>
        <v>33.333333333333329</v>
      </c>
      <c r="AE402" s="706">
        <f t="shared" si="134"/>
        <v>71.436236809157577</v>
      </c>
      <c r="AF402" s="706">
        <f t="shared" si="135"/>
        <v>-44.000400641025649</v>
      </c>
      <c r="AG402" s="706">
        <f t="shared" si="136"/>
        <v>-30.555748765389158</v>
      </c>
      <c r="AH402" s="706">
        <f t="shared" si="137"/>
        <v>0</v>
      </c>
      <c r="AI402" s="706">
        <f t="shared" si="138"/>
        <v>5.8806200979489853</v>
      </c>
      <c r="AJ402" s="706">
        <f t="shared" si="139"/>
        <v>19.298014408715503</v>
      </c>
      <c r="AK402" s="706">
        <f t="shared" si="140"/>
        <v>29.54700660141134</v>
      </c>
      <c r="AL402" s="706">
        <f t="shared" si="141"/>
        <v>22.222995061556627</v>
      </c>
      <c r="AM402" s="706">
        <f t="shared" si="142"/>
        <v>5.884519074974226</v>
      </c>
      <c r="AN402" s="706">
        <f t="shared" si="143"/>
        <v>0</v>
      </c>
      <c r="AO402" s="706">
        <f t="shared" si="144"/>
        <v>0</v>
      </c>
      <c r="AP402" s="706">
        <f t="shared" si="145"/>
        <v>6.2524454182643296</v>
      </c>
      <c r="AQ402" s="707">
        <f t="shared" si="146"/>
        <v>14.324088839862883</v>
      </c>
      <c r="AR402" s="708">
        <f t="shared" si="147"/>
        <v>26.344526588442275</v>
      </c>
    </row>
    <row r="403" spans="1:44" ht="11.25" customHeight="1" x14ac:dyDescent="0.2">
      <c r="A403" s="527" t="s">
        <v>1337</v>
      </c>
      <c r="B403" s="504" t="s">
        <v>1338</v>
      </c>
      <c r="C403" s="521">
        <v>2.1</v>
      </c>
      <c r="D403" s="522">
        <v>1.85</v>
      </c>
      <c r="E403" s="522">
        <v>1.71</v>
      </c>
      <c r="F403" s="522">
        <v>1.68</v>
      </c>
      <c r="G403" s="522">
        <v>1.4</v>
      </c>
      <c r="H403" s="523"/>
      <c r="I403" s="522">
        <v>0.86</v>
      </c>
      <c r="J403" s="520">
        <v>0.6</v>
      </c>
      <c r="K403" s="523"/>
      <c r="L403" s="692">
        <v>0.56000000000000005</v>
      </c>
      <c r="M403" s="539">
        <v>0.56000000000000005</v>
      </c>
      <c r="N403" s="531">
        <v>0.51</v>
      </c>
      <c r="O403" s="531">
        <v>0.38</v>
      </c>
      <c r="P403" s="531">
        <v>0.31</v>
      </c>
      <c r="Q403" s="531">
        <v>0.28000000000000003</v>
      </c>
      <c r="R403" s="531">
        <v>0.24</v>
      </c>
      <c r="S403" s="524">
        <v>0.2</v>
      </c>
      <c r="T403" s="524">
        <v>0.2</v>
      </c>
      <c r="U403" s="524">
        <v>0.2</v>
      </c>
      <c r="V403" s="531">
        <v>0.2</v>
      </c>
      <c r="W403" s="531">
        <v>0.17</v>
      </c>
      <c r="X403" s="525">
        <f t="shared" si="148"/>
        <v>14.009999999999998</v>
      </c>
      <c r="Y403" s="706">
        <f t="shared" si="128"/>
        <v>13.513513513513509</v>
      </c>
      <c r="Z403" s="706">
        <f t="shared" si="129"/>
        <v>8.1871345029239873</v>
      </c>
      <c r="AA403" s="706">
        <f t="shared" si="130"/>
        <v>1.7857142857142794</v>
      </c>
      <c r="AB403" s="706">
        <f t="shared" si="131"/>
        <v>19.999999999999996</v>
      </c>
      <c r="AC403" s="706">
        <f t="shared" si="132"/>
        <v>62.790697674418603</v>
      </c>
      <c r="AD403" s="706">
        <f t="shared" si="133"/>
        <v>43.333333333333336</v>
      </c>
      <c r="AE403" s="706">
        <f t="shared" si="134"/>
        <v>7.1428571428571397</v>
      </c>
      <c r="AF403" s="706">
        <f t="shared" si="135"/>
        <v>0</v>
      </c>
      <c r="AG403" s="706">
        <f t="shared" si="136"/>
        <v>9.8039215686274606</v>
      </c>
      <c r="AH403" s="706">
        <f t="shared" si="137"/>
        <v>34.210526315789465</v>
      </c>
      <c r="AI403" s="706">
        <f t="shared" si="138"/>
        <v>22.580645161290324</v>
      </c>
      <c r="AJ403" s="706">
        <f t="shared" si="139"/>
        <v>10.714285714285698</v>
      </c>
      <c r="AK403" s="706">
        <f t="shared" si="140"/>
        <v>16.666666666666675</v>
      </c>
      <c r="AL403" s="706">
        <f t="shared" si="141"/>
        <v>19.999999999999996</v>
      </c>
      <c r="AM403" s="706">
        <f t="shared" si="142"/>
        <v>0</v>
      </c>
      <c r="AN403" s="706">
        <f t="shared" si="143"/>
        <v>0</v>
      </c>
      <c r="AO403" s="706">
        <f t="shared" si="144"/>
        <v>0</v>
      </c>
      <c r="AP403" s="706">
        <f t="shared" si="145"/>
        <v>17.647058823529417</v>
      </c>
      <c r="AQ403" s="707">
        <f t="shared" si="146"/>
        <v>16.020908594608326</v>
      </c>
      <c r="AR403" s="708">
        <f t="shared" si="147"/>
        <v>16.776395499579891</v>
      </c>
    </row>
    <row r="404" spans="1:44" ht="11.25" customHeight="1" x14ac:dyDescent="0.2">
      <c r="A404" s="653" t="s">
        <v>3889</v>
      </c>
      <c r="B404" s="24" t="s">
        <v>3890</v>
      </c>
      <c r="C404" s="41">
        <v>0.77</v>
      </c>
      <c r="D404" s="41">
        <v>0.67</v>
      </c>
      <c r="E404" s="41">
        <v>0.61</v>
      </c>
      <c r="F404" s="41">
        <v>0.55000000000000004</v>
      </c>
      <c r="G404" s="41">
        <v>0.5</v>
      </c>
      <c r="H404" s="41"/>
      <c r="I404" s="41">
        <v>2</v>
      </c>
      <c r="J404" s="693">
        <v>0</v>
      </c>
      <c r="K404" s="518"/>
      <c r="L404" s="565">
        <v>0</v>
      </c>
      <c r="M404" s="526">
        <v>0.05</v>
      </c>
      <c r="N404" s="566">
        <v>0.1</v>
      </c>
      <c r="O404" s="566">
        <v>0.09</v>
      </c>
      <c r="P404" s="566">
        <v>0.08</v>
      </c>
      <c r="Q404" s="524">
        <v>0</v>
      </c>
      <c r="R404" s="524">
        <v>0</v>
      </c>
      <c r="S404" s="524">
        <v>0</v>
      </c>
      <c r="T404" s="524">
        <v>0</v>
      </c>
      <c r="U404" s="524">
        <v>0</v>
      </c>
      <c r="V404" s="524">
        <v>0</v>
      </c>
      <c r="W404" s="524">
        <v>0</v>
      </c>
      <c r="X404" s="525">
        <f t="shared" si="148"/>
        <v>5.419999999999999</v>
      </c>
      <c r="Y404" s="706">
        <f t="shared" si="128"/>
        <v>14.925373134328357</v>
      </c>
      <c r="Z404" s="706">
        <f t="shared" si="129"/>
        <v>9.8360655737705027</v>
      </c>
      <c r="AA404" s="706">
        <f t="shared" si="130"/>
        <v>10.909090909090891</v>
      </c>
      <c r="AB404" s="706">
        <f t="shared" si="131"/>
        <v>10.000000000000009</v>
      </c>
      <c r="AC404" s="706">
        <f t="shared" si="132"/>
        <v>-75</v>
      </c>
      <c r="AD404" s="706" t="str">
        <f t="shared" si="133"/>
        <v>n/a</v>
      </c>
      <c r="AE404" s="706" t="str">
        <f t="shared" si="134"/>
        <v>n/a</v>
      </c>
      <c r="AF404" s="706">
        <f t="shared" si="135"/>
        <v>-100</v>
      </c>
      <c r="AG404" s="706">
        <f t="shared" si="136"/>
        <v>-50</v>
      </c>
      <c r="AH404" s="706">
        <f t="shared" si="137"/>
        <v>11.111111111111116</v>
      </c>
      <c r="AI404" s="706">
        <f t="shared" si="138"/>
        <v>12.5</v>
      </c>
      <c r="AJ404" s="706" t="str">
        <f t="shared" si="139"/>
        <v>n/a</v>
      </c>
      <c r="AK404" s="706" t="str">
        <f t="shared" si="140"/>
        <v>n/a</v>
      </c>
      <c r="AL404" s="706" t="str">
        <f t="shared" si="141"/>
        <v>n/a</v>
      </c>
      <c r="AM404" s="706" t="str">
        <f t="shared" si="142"/>
        <v>n/a</v>
      </c>
      <c r="AN404" s="706" t="str">
        <f t="shared" si="143"/>
        <v>n/a</v>
      </c>
      <c r="AO404" s="706" t="str">
        <f t="shared" si="144"/>
        <v>n/a</v>
      </c>
      <c r="AP404" s="706" t="str">
        <f t="shared" si="145"/>
        <v>n/a</v>
      </c>
      <c r="AQ404" s="707">
        <f t="shared" si="146"/>
        <v>-17.302039919077682</v>
      </c>
      <c r="AR404" s="708">
        <f t="shared" si="147"/>
        <v>45.067983002771065</v>
      </c>
    </row>
    <row r="405" spans="1:44" ht="11.25" customHeight="1" x14ac:dyDescent="0.2">
      <c r="A405" s="532" t="s">
        <v>1339</v>
      </c>
      <c r="B405" s="502" t="s">
        <v>1340</v>
      </c>
      <c r="C405" s="550">
        <v>0.57499999999999996</v>
      </c>
      <c r="D405" s="510">
        <v>0.48499999999999999</v>
      </c>
      <c r="E405" s="510">
        <v>0.42499999999999999</v>
      </c>
      <c r="F405" s="510">
        <v>0.37</v>
      </c>
      <c r="G405" s="512">
        <v>0.34</v>
      </c>
      <c r="H405" s="511"/>
      <c r="I405" s="510">
        <v>0.33</v>
      </c>
      <c r="J405" s="508">
        <v>0.3</v>
      </c>
      <c r="K405" s="511"/>
      <c r="L405" s="567">
        <v>0.26</v>
      </c>
      <c r="M405" s="559">
        <v>0.26</v>
      </c>
      <c r="N405" s="516">
        <v>0.24</v>
      </c>
      <c r="O405" s="516">
        <v>0.22</v>
      </c>
      <c r="P405" s="516">
        <v>0.18</v>
      </c>
      <c r="Q405" s="516">
        <v>0.14000000000000001</v>
      </c>
      <c r="R405" s="515">
        <v>0</v>
      </c>
      <c r="S405" s="515">
        <v>0</v>
      </c>
      <c r="T405" s="515">
        <v>0</v>
      </c>
      <c r="U405" s="515">
        <v>0</v>
      </c>
      <c r="V405" s="515">
        <v>0</v>
      </c>
      <c r="W405" s="515">
        <v>0</v>
      </c>
      <c r="X405" s="525">
        <f t="shared" si="148"/>
        <v>4.125</v>
      </c>
      <c r="Y405" s="706">
        <f t="shared" si="128"/>
        <v>18.556701030927837</v>
      </c>
      <c r="Z405" s="706">
        <f t="shared" si="129"/>
        <v>14.117647058823524</v>
      </c>
      <c r="AA405" s="706">
        <f t="shared" si="130"/>
        <v>14.864864864864868</v>
      </c>
      <c r="AB405" s="706">
        <f t="shared" si="131"/>
        <v>8.8235294117646959</v>
      </c>
      <c r="AC405" s="706">
        <f t="shared" si="132"/>
        <v>3.0303030303030276</v>
      </c>
      <c r="AD405" s="706">
        <f t="shared" si="133"/>
        <v>10.000000000000009</v>
      </c>
      <c r="AE405" s="706">
        <f t="shared" si="134"/>
        <v>15.384615384615374</v>
      </c>
      <c r="AF405" s="706">
        <f t="shared" si="135"/>
        <v>0</v>
      </c>
      <c r="AG405" s="706">
        <f t="shared" si="136"/>
        <v>8.3333333333333481</v>
      </c>
      <c r="AH405" s="706">
        <f t="shared" si="137"/>
        <v>9.0909090909090828</v>
      </c>
      <c r="AI405" s="706">
        <f t="shared" si="138"/>
        <v>22.222222222222232</v>
      </c>
      <c r="AJ405" s="706">
        <f t="shared" si="139"/>
        <v>28.571428571428559</v>
      </c>
      <c r="AK405" s="706" t="str">
        <f t="shared" si="140"/>
        <v>n/a</v>
      </c>
      <c r="AL405" s="706" t="str">
        <f t="shared" si="141"/>
        <v>n/a</v>
      </c>
      <c r="AM405" s="706" t="str">
        <f t="shared" si="142"/>
        <v>n/a</v>
      </c>
      <c r="AN405" s="706" t="str">
        <f t="shared" si="143"/>
        <v>n/a</v>
      </c>
      <c r="AO405" s="706" t="str">
        <f t="shared" si="144"/>
        <v>n/a</v>
      </c>
      <c r="AP405" s="706" t="str">
        <f t="shared" si="145"/>
        <v>n/a</v>
      </c>
      <c r="AQ405" s="707">
        <f t="shared" si="146"/>
        <v>12.749629499932714</v>
      </c>
      <c r="AR405" s="708">
        <f t="shared" si="147"/>
        <v>7.9769739783885072</v>
      </c>
    </row>
    <row r="406" spans="1:44" ht="11.25" customHeight="1" x14ac:dyDescent="0.2">
      <c r="A406" s="575" t="s">
        <v>1341</v>
      </c>
      <c r="B406" s="535" t="s">
        <v>1342</v>
      </c>
      <c r="C406" s="530">
        <v>0.68</v>
      </c>
      <c r="D406" s="522">
        <v>0.6</v>
      </c>
      <c r="E406" s="522">
        <v>0.51</v>
      </c>
      <c r="F406" s="528">
        <v>0.48</v>
      </c>
      <c r="G406" s="522">
        <v>0.44</v>
      </c>
      <c r="H406" s="523"/>
      <c r="I406" s="528">
        <v>0.32</v>
      </c>
      <c r="J406" s="520">
        <v>0.30499999999999999</v>
      </c>
      <c r="K406" s="523"/>
      <c r="L406" s="539">
        <v>0.22833000000000001</v>
      </c>
      <c r="M406" s="692">
        <v>0.13320000000000001</v>
      </c>
      <c r="N406" s="531">
        <v>0.13320000000000001</v>
      </c>
      <c r="O406" s="531">
        <v>0.12665999999999999</v>
      </c>
      <c r="P406" s="531">
        <v>0.10668</v>
      </c>
      <c r="Q406" s="531">
        <v>0.10001</v>
      </c>
      <c r="R406" s="531">
        <v>7.3330000000000006E-2</v>
      </c>
      <c r="S406" s="531">
        <v>0.05</v>
      </c>
      <c r="T406" s="531">
        <v>0.03</v>
      </c>
      <c r="U406" s="524">
        <v>0</v>
      </c>
      <c r="V406" s="524">
        <v>0</v>
      </c>
      <c r="W406" s="524">
        <v>0</v>
      </c>
      <c r="X406" s="525">
        <f t="shared" si="148"/>
        <v>4.3164100000000003</v>
      </c>
      <c r="Y406" s="706">
        <f t="shared" si="128"/>
        <v>13.333333333333353</v>
      </c>
      <c r="Z406" s="706">
        <f t="shared" si="129"/>
        <v>17.647058823529417</v>
      </c>
      <c r="AA406" s="706">
        <f t="shared" si="130"/>
        <v>6.25</v>
      </c>
      <c r="AB406" s="706">
        <f t="shared" si="131"/>
        <v>9.0909090909090828</v>
      </c>
      <c r="AC406" s="706">
        <f t="shared" si="132"/>
        <v>37.5</v>
      </c>
      <c r="AD406" s="706">
        <f t="shared" si="133"/>
        <v>4.9180327868852514</v>
      </c>
      <c r="AE406" s="706">
        <f t="shared" si="134"/>
        <v>33.578592388210041</v>
      </c>
      <c r="AF406" s="706">
        <f t="shared" si="135"/>
        <v>71.418918918918919</v>
      </c>
      <c r="AG406" s="706">
        <f t="shared" si="136"/>
        <v>0</v>
      </c>
      <c r="AH406" s="706">
        <f t="shared" si="137"/>
        <v>5.1634296541923419</v>
      </c>
      <c r="AI406" s="706">
        <f t="shared" si="138"/>
        <v>18.728908886389206</v>
      </c>
      <c r="AJ406" s="706">
        <f t="shared" si="139"/>
        <v>6.6693330666933281</v>
      </c>
      <c r="AK406" s="706">
        <f t="shared" si="140"/>
        <v>36.383471975998894</v>
      </c>
      <c r="AL406" s="706">
        <f t="shared" si="141"/>
        <v>46.660000000000011</v>
      </c>
      <c r="AM406" s="706">
        <f t="shared" si="142"/>
        <v>66.666666666666671</v>
      </c>
      <c r="AN406" s="706" t="str">
        <f t="shared" si="143"/>
        <v>n/a</v>
      </c>
      <c r="AO406" s="706" t="str">
        <f t="shared" si="144"/>
        <v>n/a</v>
      </c>
      <c r="AP406" s="706" t="str">
        <f t="shared" si="145"/>
        <v>n/a</v>
      </c>
      <c r="AQ406" s="707">
        <f t="shared" si="146"/>
        <v>24.933910372781771</v>
      </c>
      <c r="AR406" s="708">
        <f t="shared" si="147"/>
        <v>22.852471422362594</v>
      </c>
    </row>
    <row r="407" spans="1:44" ht="11.25" customHeight="1" x14ac:dyDescent="0.2">
      <c r="A407" s="527" t="s">
        <v>1343</v>
      </c>
      <c r="B407" s="504" t="s">
        <v>1344</v>
      </c>
      <c r="C407" s="530">
        <v>0.8</v>
      </c>
      <c r="D407" s="522">
        <v>0.68</v>
      </c>
      <c r="E407" s="522">
        <v>0.57999999999999996</v>
      </c>
      <c r="F407" s="528">
        <v>0.52</v>
      </c>
      <c r="G407" s="522">
        <v>0.13</v>
      </c>
      <c r="H407" s="523"/>
      <c r="I407" s="528">
        <v>0</v>
      </c>
      <c r="J407" s="693">
        <v>0</v>
      </c>
      <c r="K407" s="523"/>
      <c r="L407" s="692">
        <v>0</v>
      </c>
      <c r="M407" s="692">
        <v>0</v>
      </c>
      <c r="N407" s="524">
        <v>0</v>
      </c>
      <c r="O407" s="524">
        <v>0</v>
      </c>
      <c r="P407" s="524">
        <v>0</v>
      </c>
      <c r="Q407" s="524">
        <v>0</v>
      </c>
      <c r="R407" s="524">
        <v>0</v>
      </c>
      <c r="S407" s="524">
        <v>0</v>
      </c>
      <c r="T407" s="524">
        <v>0</v>
      </c>
      <c r="U407" s="524">
        <v>0</v>
      </c>
      <c r="V407" s="524">
        <v>0</v>
      </c>
      <c r="W407" s="524">
        <v>0</v>
      </c>
      <c r="X407" s="525">
        <f t="shared" si="148"/>
        <v>2.71</v>
      </c>
      <c r="Y407" s="706">
        <f t="shared" si="128"/>
        <v>17.647058823529417</v>
      </c>
      <c r="Z407" s="706">
        <f t="shared" si="129"/>
        <v>17.24137931034484</v>
      </c>
      <c r="AA407" s="706">
        <f t="shared" si="130"/>
        <v>11.538461538461519</v>
      </c>
      <c r="AB407" s="706">
        <f t="shared" si="131"/>
        <v>300</v>
      </c>
      <c r="AC407" s="706" t="str">
        <f t="shared" si="132"/>
        <v>n/a</v>
      </c>
      <c r="AD407" s="706" t="str">
        <f t="shared" si="133"/>
        <v>n/a</v>
      </c>
      <c r="AE407" s="706" t="str">
        <f t="shared" si="134"/>
        <v>n/a</v>
      </c>
      <c r="AF407" s="706" t="str">
        <f t="shared" si="135"/>
        <v>n/a</v>
      </c>
      <c r="AG407" s="706" t="str">
        <f t="shared" si="136"/>
        <v>n/a</v>
      </c>
      <c r="AH407" s="706" t="str">
        <f t="shared" si="137"/>
        <v>n/a</v>
      </c>
      <c r="AI407" s="706" t="str">
        <f t="shared" si="138"/>
        <v>n/a</v>
      </c>
      <c r="AJ407" s="706" t="str">
        <f t="shared" si="139"/>
        <v>n/a</v>
      </c>
      <c r="AK407" s="706" t="str">
        <f t="shared" si="140"/>
        <v>n/a</v>
      </c>
      <c r="AL407" s="706" t="str">
        <f t="shared" si="141"/>
        <v>n/a</v>
      </c>
      <c r="AM407" s="706" t="str">
        <f t="shared" si="142"/>
        <v>n/a</v>
      </c>
      <c r="AN407" s="706" t="str">
        <f t="shared" si="143"/>
        <v>n/a</v>
      </c>
      <c r="AO407" s="706" t="str">
        <f t="shared" si="144"/>
        <v>n/a</v>
      </c>
      <c r="AP407" s="706" t="str">
        <f t="shared" si="145"/>
        <v>n/a</v>
      </c>
      <c r="AQ407" s="707">
        <f t="shared" si="146"/>
        <v>86.606724918083941</v>
      </c>
      <c r="AR407" s="708">
        <f t="shared" si="147"/>
        <v>142.28951792755993</v>
      </c>
    </row>
    <row r="408" spans="1:44" ht="11.25" customHeight="1" x14ac:dyDescent="0.2">
      <c r="A408" s="635" t="s">
        <v>4477</v>
      </c>
      <c r="B408" s="504" t="s">
        <v>3892</v>
      </c>
      <c r="C408" s="530">
        <v>1.25</v>
      </c>
      <c r="D408" s="522">
        <v>0.9</v>
      </c>
      <c r="E408" s="522">
        <v>0.8</v>
      </c>
      <c r="F408" s="522">
        <v>0.6</v>
      </c>
      <c r="G408" s="571">
        <v>0.3</v>
      </c>
      <c r="H408" s="1159"/>
      <c r="I408" s="571">
        <v>0.4</v>
      </c>
      <c r="J408" s="693">
        <v>0.4</v>
      </c>
      <c r="K408" s="523"/>
      <c r="L408" s="692">
        <v>0</v>
      </c>
      <c r="M408" s="692">
        <v>0</v>
      </c>
      <c r="N408" s="524">
        <v>0</v>
      </c>
      <c r="O408" s="524">
        <v>0</v>
      </c>
      <c r="P408" s="524">
        <v>0</v>
      </c>
      <c r="Q408" s="524">
        <v>0</v>
      </c>
      <c r="R408" s="524">
        <v>0</v>
      </c>
      <c r="S408" s="524">
        <v>0</v>
      </c>
      <c r="T408" s="524">
        <v>0</v>
      </c>
      <c r="U408" s="524">
        <v>0</v>
      </c>
      <c r="V408" s="524">
        <v>0</v>
      </c>
      <c r="W408" s="524">
        <v>0</v>
      </c>
      <c r="X408" s="525">
        <f t="shared" si="148"/>
        <v>4.6500000000000004</v>
      </c>
      <c r="Y408" s="706">
        <f t="shared" si="128"/>
        <v>38.888888888888886</v>
      </c>
      <c r="Z408" s="706">
        <f t="shared" si="129"/>
        <v>12.5</v>
      </c>
      <c r="AA408" s="706">
        <f t="shared" si="130"/>
        <v>33.33333333333335</v>
      </c>
      <c r="AB408" s="706">
        <f t="shared" si="131"/>
        <v>100</v>
      </c>
      <c r="AC408" s="706">
        <f t="shared" si="132"/>
        <v>-25.000000000000011</v>
      </c>
      <c r="AD408" s="706">
        <f t="shared" si="133"/>
        <v>0</v>
      </c>
      <c r="AE408" s="706" t="str">
        <f t="shared" si="134"/>
        <v>n/a</v>
      </c>
      <c r="AF408" s="706" t="str">
        <f t="shared" si="135"/>
        <v>n/a</v>
      </c>
      <c r="AG408" s="706" t="str">
        <f t="shared" si="136"/>
        <v>n/a</v>
      </c>
      <c r="AH408" s="706" t="str">
        <f t="shared" si="137"/>
        <v>n/a</v>
      </c>
      <c r="AI408" s="706" t="str">
        <f t="shared" si="138"/>
        <v>n/a</v>
      </c>
      <c r="AJ408" s="706" t="str">
        <f t="shared" si="139"/>
        <v>n/a</v>
      </c>
      <c r="AK408" s="706" t="str">
        <f t="shared" si="140"/>
        <v>n/a</v>
      </c>
      <c r="AL408" s="706" t="str">
        <f t="shared" si="141"/>
        <v>n/a</v>
      </c>
      <c r="AM408" s="706" t="str">
        <f t="shared" si="142"/>
        <v>n/a</v>
      </c>
      <c r="AN408" s="706" t="str">
        <f t="shared" si="143"/>
        <v>n/a</v>
      </c>
      <c r="AO408" s="706" t="str">
        <f t="shared" si="144"/>
        <v>n/a</v>
      </c>
      <c r="AP408" s="706" t="str">
        <f t="shared" si="145"/>
        <v>n/a</v>
      </c>
      <c r="AQ408" s="707">
        <f t="shared" si="146"/>
        <v>26.62037037037037</v>
      </c>
      <c r="AR408" s="708">
        <f t="shared" si="147"/>
        <v>42.785142463685453</v>
      </c>
    </row>
    <row r="409" spans="1:44" ht="11.25" customHeight="1" x14ac:dyDescent="0.2">
      <c r="A409" s="526" t="s">
        <v>1345</v>
      </c>
      <c r="B409" s="504" t="s">
        <v>1346</v>
      </c>
      <c r="C409" s="530">
        <v>0.25</v>
      </c>
      <c r="D409" s="522">
        <v>0.22</v>
      </c>
      <c r="E409" s="522">
        <v>0.18</v>
      </c>
      <c r="F409" s="522">
        <v>0.14000000000000001</v>
      </c>
      <c r="G409" s="522">
        <v>0.11</v>
      </c>
      <c r="H409" s="523"/>
      <c r="I409" s="522">
        <v>0.09</v>
      </c>
      <c r="J409" s="693">
        <v>0.08</v>
      </c>
      <c r="K409" s="523"/>
      <c r="L409" s="539">
        <v>4.2999999999999997E-2</v>
      </c>
      <c r="M409" s="692">
        <v>1.2E-2</v>
      </c>
      <c r="N409" s="531">
        <v>0.12</v>
      </c>
      <c r="O409" s="531">
        <v>0.08</v>
      </c>
      <c r="P409" s="524">
        <v>0</v>
      </c>
      <c r="Q409" s="524">
        <v>0</v>
      </c>
      <c r="R409" s="524">
        <v>0</v>
      </c>
      <c r="S409" s="524">
        <v>0</v>
      </c>
      <c r="T409" s="524">
        <v>4.4999999999999998E-2</v>
      </c>
      <c r="U409" s="524">
        <v>0.15</v>
      </c>
      <c r="V409" s="524">
        <v>0.18</v>
      </c>
      <c r="W409" s="531">
        <v>0.18</v>
      </c>
      <c r="X409" s="525">
        <f t="shared" si="148"/>
        <v>1.8799999999999994</v>
      </c>
      <c r="Y409" s="706">
        <f t="shared" si="128"/>
        <v>13.636363636363647</v>
      </c>
      <c r="Z409" s="706">
        <f t="shared" si="129"/>
        <v>22.222222222222232</v>
      </c>
      <c r="AA409" s="706">
        <f t="shared" si="130"/>
        <v>28.571428571428559</v>
      </c>
      <c r="AB409" s="706">
        <f t="shared" si="131"/>
        <v>27.272727272727295</v>
      </c>
      <c r="AC409" s="706">
        <f t="shared" si="132"/>
        <v>22.222222222222232</v>
      </c>
      <c r="AD409" s="706">
        <f t="shared" si="133"/>
        <v>12.5</v>
      </c>
      <c r="AE409" s="706">
        <f t="shared" si="134"/>
        <v>86.046511627906995</v>
      </c>
      <c r="AF409" s="706">
        <f t="shared" si="135"/>
        <v>258.33333333333331</v>
      </c>
      <c r="AG409" s="706">
        <f t="shared" si="136"/>
        <v>-90</v>
      </c>
      <c r="AH409" s="706">
        <f t="shared" si="137"/>
        <v>50</v>
      </c>
      <c r="AI409" s="706" t="str">
        <f t="shared" si="138"/>
        <v>n/a</v>
      </c>
      <c r="AJ409" s="706" t="str">
        <f t="shared" si="139"/>
        <v>n/a</v>
      </c>
      <c r="AK409" s="706" t="str">
        <f t="shared" si="140"/>
        <v>n/a</v>
      </c>
      <c r="AL409" s="706" t="str">
        <f t="shared" si="141"/>
        <v>n/a</v>
      </c>
      <c r="AM409" s="706">
        <f t="shared" si="142"/>
        <v>-100</v>
      </c>
      <c r="AN409" s="706">
        <f t="shared" si="143"/>
        <v>-70</v>
      </c>
      <c r="AO409" s="706">
        <f t="shared" si="144"/>
        <v>-16.666666666666664</v>
      </c>
      <c r="AP409" s="706">
        <f t="shared" si="145"/>
        <v>0</v>
      </c>
      <c r="AQ409" s="707">
        <f t="shared" si="146"/>
        <v>17.438438729966972</v>
      </c>
      <c r="AR409" s="708">
        <f t="shared" si="147"/>
        <v>87.067827642588128</v>
      </c>
    </row>
    <row r="410" spans="1:44" ht="11.25" customHeight="1" x14ac:dyDescent="0.2">
      <c r="A410" s="532" t="s">
        <v>1347</v>
      </c>
      <c r="B410" s="502" t="s">
        <v>1348</v>
      </c>
      <c r="C410" s="530">
        <v>0.66</v>
      </c>
      <c r="D410" s="522">
        <v>0.59</v>
      </c>
      <c r="E410" s="522">
        <v>0.57999999999999996</v>
      </c>
      <c r="F410" s="522">
        <v>0.52</v>
      </c>
      <c r="G410" s="522">
        <v>0.43</v>
      </c>
      <c r="H410" s="523"/>
      <c r="I410" s="522">
        <v>0.4</v>
      </c>
      <c r="J410" s="693">
        <v>0.38</v>
      </c>
      <c r="K410" s="523"/>
      <c r="L410" s="539">
        <v>0.36</v>
      </c>
      <c r="M410" s="692">
        <v>0.34</v>
      </c>
      <c r="N410" s="524">
        <v>0.66</v>
      </c>
      <c r="O410" s="531">
        <v>0.64817999999999998</v>
      </c>
      <c r="P410" s="531">
        <v>0.63636000000000004</v>
      </c>
      <c r="Q410" s="531">
        <v>0.60909000000000002</v>
      </c>
      <c r="R410" s="524">
        <v>0.58182</v>
      </c>
      <c r="S410" s="531">
        <v>0.49106</v>
      </c>
      <c r="T410" s="531">
        <v>0.32117000000000001</v>
      </c>
      <c r="U410" s="524">
        <v>0.2979</v>
      </c>
      <c r="V410" s="531">
        <v>0.29193999999999998</v>
      </c>
      <c r="W410" s="531">
        <v>0.17634</v>
      </c>
      <c r="X410" s="525">
        <f t="shared" si="148"/>
        <v>8.9738600000000002</v>
      </c>
      <c r="Y410" s="706">
        <f t="shared" si="128"/>
        <v>11.86440677966103</v>
      </c>
      <c r="Z410" s="706">
        <f t="shared" si="129"/>
        <v>1.7241379310344751</v>
      </c>
      <c r="AA410" s="706">
        <f t="shared" si="130"/>
        <v>11.538461538461519</v>
      </c>
      <c r="AB410" s="706">
        <f t="shared" si="131"/>
        <v>20.930232558139551</v>
      </c>
      <c r="AC410" s="706">
        <f t="shared" si="132"/>
        <v>7.4999999999999956</v>
      </c>
      <c r="AD410" s="706">
        <f t="shared" si="133"/>
        <v>5.2631578947368363</v>
      </c>
      <c r="AE410" s="706">
        <f t="shared" si="134"/>
        <v>5.555555555555558</v>
      </c>
      <c r="AF410" s="706">
        <f t="shared" si="135"/>
        <v>5.8823529411764497</v>
      </c>
      <c r="AG410" s="706">
        <f t="shared" si="136"/>
        <v>-48.484848484848484</v>
      </c>
      <c r="AH410" s="706">
        <f t="shared" si="137"/>
        <v>1.8235675275386498</v>
      </c>
      <c r="AI410" s="706">
        <f t="shared" si="138"/>
        <v>1.8574391853667604</v>
      </c>
      <c r="AJ410" s="706">
        <f t="shared" si="139"/>
        <v>4.4771708614490535</v>
      </c>
      <c r="AK410" s="706">
        <f t="shared" si="140"/>
        <v>4.6870166030731131</v>
      </c>
      <c r="AL410" s="706">
        <f t="shared" si="141"/>
        <v>18.482466501038573</v>
      </c>
      <c r="AM410" s="706">
        <f t="shared" si="142"/>
        <v>52.897219541053019</v>
      </c>
      <c r="AN410" s="706">
        <f t="shared" si="143"/>
        <v>7.8113460892917042</v>
      </c>
      <c r="AO410" s="706">
        <f t="shared" si="144"/>
        <v>2.0415153798725827</v>
      </c>
      <c r="AP410" s="706">
        <f t="shared" si="145"/>
        <v>65.555177498015183</v>
      </c>
      <c r="AQ410" s="707">
        <f t="shared" si="146"/>
        <v>10.078131994478642</v>
      </c>
      <c r="AR410" s="708">
        <f t="shared" si="147"/>
        <v>22.929662321317547</v>
      </c>
    </row>
    <row r="411" spans="1:44" ht="11.25" customHeight="1" x14ac:dyDescent="0.2">
      <c r="A411" s="547" t="s">
        <v>637</v>
      </c>
      <c r="B411" s="535" t="s">
        <v>638</v>
      </c>
      <c r="C411" s="546">
        <v>5.9</v>
      </c>
      <c r="D411" s="541">
        <v>5.5</v>
      </c>
      <c r="E411" s="541">
        <v>5</v>
      </c>
      <c r="F411" s="541">
        <v>4.25</v>
      </c>
      <c r="G411" s="541">
        <v>3.7</v>
      </c>
      <c r="H411" s="542"/>
      <c r="I411" s="541">
        <v>3.3</v>
      </c>
      <c r="J411" s="537">
        <v>2.9</v>
      </c>
      <c r="K411" s="542"/>
      <c r="L411" s="557">
        <v>2.5</v>
      </c>
      <c r="M411" s="557">
        <v>2.15</v>
      </c>
      <c r="N411" s="544">
        <v>1.9</v>
      </c>
      <c r="O411" s="544">
        <v>1.5</v>
      </c>
      <c r="P411" s="544">
        <v>1.1000000000000001</v>
      </c>
      <c r="Q411" s="544">
        <v>0.78</v>
      </c>
      <c r="R411" s="544">
        <v>0.7</v>
      </c>
      <c r="S411" s="544">
        <v>0.63</v>
      </c>
      <c r="T411" s="544">
        <v>0.59</v>
      </c>
      <c r="U411" s="544">
        <v>0.55000000000000004</v>
      </c>
      <c r="V411" s="544">
        <v>0.51</v>
      </c>
      <c r="W411" s="544">
        <v>0.47</v>
      </c>
      <c r="X411" s="525">
        <f t="shared" si="148"/>
        <v>43.93</v>
      </c>
      <c r="Y411" s="706">
        <f t="shared" si="128"/>
        <v>7.2727272727272751</v>
      </c>
      <c r="Z411" s="706">
        <f t="shared" si="129"/>
        <v>10.000000000000009</v>
      </c>
      <c r="AA411" s="706">
        <f t="shared" si="130"/>
        <v>17.647058823529417</v>
      </c>
      <c r="AB411" s="706">
        <f t="shared" si="131"/>
        <v>14.864864864864868</v>
      </c>
      <c r="AC411" s="706">
        <f t="shared" si="132"/>
        <v>12.121212121212132</v>
      </c>
      <c r="AD411" s="706">
        <f t="shared" si="133"/>
        <v>13.793103448275868</v>
      </c>
      <c r="AE411" s="706">
        <f t="shared" si="134"/>
        <v>15.999999999999993</v>
      </c>
      <c r="AF411" s="706">
        <f t="shared" si="135"/>
        <v>16.279069767441868</v>
      </c>
      <c r="AG411" s="706">
        <f t="shared" si="136"/>
        <v>13.157894736842103</v>
      </c>
      <c r="AH411" s="706">
        <f t="shared" si="137"/>
        <v>26.666666666666661</v>
      </c>
      <c r="AI411" s="706">
        <f t="shared" si="138"/>
        <v>36.363636363636353</v>
      </c>
      <c r="AJ411" s="706">
        <f t="shared" si="139"/>
        <v>41.025641025641036</v>
      </c>
      <c r="AK411" s="706">
        <f t="shared" si="140"/>
        <v>11.428571428571432</v>
      </c>
      <c r="AL411" s="706">
        <f t="shared" si="141"/>
        <v>11.111111111111093</v>
      </c>
      <c r="AM411" s="706">
        <f t="shared" si="142"/>
        <v>6.7796610169491567</v>
      </c>
      <c r="AN411" s="706">
        <f t="shared" si="143"/>
        <v>7.2727272727272529</v>
      </c>
      <c r="AO411" s="706">
        <f t="shared" si="144"/>
        <v>7.8431372549019773</v>
      </c>
      <c r="AP411" s="706">
        <f t="shared" si="145"/>
        <v>8.5106382978723527</v>
      </c>
      <c r="AQ411" s="707">
        <f t="shared" si="146"/>
        <v>15.452095637387268</v>
      </c>
      <c r="AR411" s="708">
        <f t="shared" si="147"/>
        <v>9.7684248938637808</v>
      </c>
    </row>
    <row r="412" spans="1:44" ht="11.25" customHeight="1" x14ac:dyDescent="0.2">
      <c r="A412" s="527" t="s">
        <v>639</v>
      </c>
      <c r="B412" s="504" t="s">
        <v>640</v>
      </c>
      <c r="C412" s="525">
        <v>2.61</v>
      </c>
      <c r="D412" s="522">
        <v>2.3199999999999998</v>
      </c>
      <c r="E412" s="522">
        <v>1.97</v>
      </c>
      <c r="F412" s="522">
        <v>1.64</v>
      </c>
      <c r="G412" s="522">
        <v>1.41</v>
      </c>
      <c r="H412" s="523" t="s">
        <v>91</v>
      </c>
      <c r="I412" s="522">
        <v>1.27</v>
      </c>
      <c r="J412" s="520">
        <v>1.1200000000000001</v>
      </c>
      <c r="K412" s="523"/>
      <c r="L412" s="539">
        <v>1.02</v>
      </c>
      <c r="M412" s="692">
        <v>1</v>
      </c>
      <c r="N412" s="531">
        <v>0.94</v>
      </c>
      <c r="O412" s="531">
        <v>0.86</v>
      </c>
      <c r="P412" s="531">
        <v>0.74</v>
      </c>
      <c r="Q412" s="531">
        <v>0.72</v>
      </c>
      <c r="R412" s="531">
        <v>0.67</v>
      </c>
      <c r="S412" s="531">
        <v>0.62</v>
      </c>
      <c r="T412" s="524">
        <v>0.6</v>
      </c>
      <c r="U412" s="524">
        <v>0.6</v>
      </c>
      <c r="V412" s="524">
        <v>1.52</v>
      </c>
      <c r="W412" s="531">
        <v>1.52</v>
      </c>
      <c r="X412" s="525">
        <f t="shared" si="148"/>
        <v>23.150000000000002</v>
      </c>
      <c r="Y412" s="706">
        <f t="shared" si="128"/>
        <v>12.5</v>
      </c>
      <c r="Z412" s="706">
        <f t="shared" si="129"/>
        <v>17.766497461928932</v>
      </c>
      <c r="AA412" s="706">
        <f t="shared" si="130"/>
        <v>20.121951219512191</v>
      </c>
      <c r="AB412" s="706">
        <f t="shared" si="131"/>
        <v>16.312056737588641</v>
      </c>
      <c r="AC412" s="706">
        <f t="shared" si="132"/>
        <v>11.023622047244096</v>
      </c>
      <c r="AD412" s="706">
        <f t="shared" si="133"/>
        <v>13.392857142857139</v>
      </c>
      <c r="AE412" s="706">
        <f t="shared" si="134"/>
        <v>9.8039215686274606</v>
      </c>
      <c r="AF412" s="706">
        <f t="shared" si="135"/>
        <v>2.0000000000000018</v>
      </c>
      <c r="AG412" s="706">
        <f t="shared" si="136"/>
        <v>6.3829787234042534</v>
      </c>
      <c r="AH412" s="706">
        <f t="shared" si="137"/>
        <v>9.302325581395344</v>
      </c>
      <c r="AI412" s="706">
        <f t="shared" si="138"/>
        <v>16.216216216216207</v>
      </c>
      <c r="AJ412" s="706">
        <f t="shared" si="139"/>
        <v>2.7777777777777901</v>
      </c>
      <c r="AK412" s="706">
        <f t="shared" si="140"/>
        <v>7.4626865671641784</v>
      </c>
      <c r="AL412" s="706">
        <f t="shared" si="141"/>
        <v>8.064516129032274</v>
      </c>
      <c r="AM412" s="706">
        <f t="shared" si="142"/>
        <v>3.3333333333333437</v>
      </c>
      <c r="AN412" s="706">
        <f t="shared" si="143"/>
        <v>0</v>
      </c>
      <c r="AO412" s="706">
        <f t="shared" si="144"/>
        <v>-60.526315789473685</v>
      </c>
      <c r="AP412" s="706">
        <f t="shared" si="145"/>
        <v>0</v>
      </c>
      <c r="AQ412" s="707">
        <f t="shared" si="146"/>
        <v>5.329690262033786</v>
      </c>
      <c r="AR412" s="708">
        <f t="shared" si="147"/>
        <v>17.532844881864154</v>
      </c>
    </row>
    <row r="413" spans="1:44" ht="11.25" customHeight="1" x14ac:dyDescent="0.2">
      <c r="A413" s="527" t="s">
        <v>1349</v>
      </c>
      <c r="B413" s="504" t="s">
        <v>1350</v>
      </c>
      <c r="C413" s="525">
        <v>1.8625000000000003</v>
      </c>
      <c r="D413" s="522">
        <v>1.7825</v>
      </c>
      <c r="E413" s="522">
        <v>1.64</v>
      </c>
      <c r="F413" s="522">
        <v>1.44034</v>
      </c>
      <c r="G413" s="522">
        <v>1.23275</v>
      </c>
      <c r="H413" s="523"/>
      <c r="I413" s="522">
        <v>1.0739700000000001</v>
      </c>
      <c r="J413" s="520">
        <v>0.96350999999999998</v>
      </c>
      <c r="K413" s="523"/>
      <c r="L413" s="539">
        <v>0.39446000000000003</v>
      </c>
      <c r="M413" s="692">
        <v>0.32619999999999999</v>
      </c>
      <c r="N413" s="524">
        <v>0.98619999999999997</v>
      </c>
      <c r="O413" s="524">
        <v>0.98619999999999997</v>
      </c>
      <c r="P413" s="524">
        <v>0.98619999999999997</v>
      </c>
      <c r="Q413" s="524">
        <v>0.98619999999999997</v>
      </c>
      <c r="R413" s="524">
        <v>0.98619999999999997</v>
      </c>
      <c r="S413" s="524">
        <v>0.98619999999999997</v>
      </c>
      <c r="T413" s="524">
        <v>0.98619999999999997</v>
      </c>
      <c r="U413" s="524">
        <v>0.98619999999999997</v>
      </c>
      <c r="V413" s="524">
        <v>0.98619999999999997</v>
      </c>
      <c r="W413" s="524">
        <v>0.98619999999999997</v>
      </c>
      <c r="X413" s="525">
        <f t="shared" si="148"/>
        <v>20.578230000000001</v>
      </c>
      <c r="Y413" s="706">
        <f t="shared" si="128"/>
        <v>4.4880785413744961</v>
      </c>
      <c r="Z413" s="706">
        <f t="shared" si="129"/>
        <v>8.6890243902439046</v>
      </c>
      <c r="AA413" s="706">
        <f t="shared" si="130"/>
        <v>13.862004804421169</v>
      </c>
      <c r="AB413" s="706">
        <f t="shared" si="131"/>
        <v>16.839586290813212</v>
      </c>
      <c r="AC413" s="706">
        <f t="shared" si="132"/>
        <v>14.784398074434101</v>
      </c>
      <c r="AD413" s="706">
        <f t="shared" si="133"/>
        <v>11.464333530529025</v>
      </c>
      <c r="AE413" s="706">
        <f t="shared" si="134"/>
        <v>144.26050803630278</v>
      </c>
      <c r="AF413" s="706">
        <f t="shared" si="135"/>
        <v>20.925812385039876</v>
      </c>
      <c r="AG413" s="706">
        <f t="shared" si="136"/>
        <v>-66.923544919894539</v>
      </c>
      <c r="AH413" s="706">
        <f t="shared" si="137"/>
        <v>0</v>
      </c>
      <c r="AI413" s="706">
        <f t="shared" si="138"/>
        <v>0</v>
      </c>
      <c r="AJ413" s="706">
        <f t="shared" si="139"/>
        <v>0</v>
      </c>
      <c r="AK413" s="706">
        <f t="shared" si="140"/>
        <v>0</v>
      </c>
      <c r="AL413" s="706">
        <f t="shared" si="141"/>
        <v>0</v>
      </c>
      <c r="AM413" s="706">
        <f t="shared" si="142"/>
        <v>0</v>
      </c>
      <c r="AN413" s="706">
        <f t="shared" si="143"/>
        <v>0</v>
      </c>
      <c r="AO413" s="706">
        <f t="shared" si="144"/>
        <v>0</v>
      </c>
      <c r="AP413" s="706">
        <f t="shared" si="145"/>
        <v>0</v>
      </c>
      <c r="AQ413" s="707">
        <f t="shared" si="146"/>
        <v>9.3550111740702242</v>
      </c>
      <c r="AR413" s="708">
        <f t="shared" si="147"/>
        <v>38.404833229471244</v>
      </c>
    </row>
    <row r="414" spans="1:44" ht="11.25" customHeight="1" x14ac:dyDescent="0.2">
      <c r="A414" s="527" t="s">
        <v>641</v>
      </c>
      <c r="B414" s="504" t="s">
        <v>642</v>
      </c>
      <c r="C414" s="525">
        <v>0.43</v>
      </c>
      <c r="D414" s="522">
        <v>0.41</v>
      </c>
      <c r="E414" s="522">
        <v>0.26</v>
      </c>
      <c r="F414" s="522">
        <v>0.24</v>
      </c>
      <c r="G414" s="522">
        <v>0.22</v>
      </c>
      <c r="H414" s="523"/>
      <c r="I414" s="522">
        <v>0.2</v>
      </c>
      <c r="J414" s="520">
        <v>0.18</v>
      </c>
      <c r="K414" s="523"/>
      <c r="L414" s="539">
        <v>0.16</v>
      </c>
      <c r="M414" s="539">
        <v>0.14000000000000001</v>
      </c>
      <c r="N414" s="531">
        <v>0.12</v>
      </c>
      <c r="O414" s="531">
        <v>0.1</v>
      </c>
      <c r="P414" s="531">
        <v>0.08</v>
      </c>
      <c r="Q414" s="524">
        <v>0.06</v>
      </c>
      <c r="R414" s="524">
        <v>0.06</v>
      </c>
      <c r="S414" s="524">
        <v>0.06</v>
      </c>
      <c r="T414" s="524">
        <v>0.06</v>
      </c>
      <c r="U414" s="524">
        <v>0.06</v>
      </c>
      <c r="V414" s="524">
        <v>0.06</v>
      </c>
      <c r="W414" s="524">
        <v>0.06</v>
      </c>
      <c r="X414" s="525">
        <f t="shared" si="148"/>
        <v>2.9600000000000009</v>
      </c>
      <c r="Y414" s="706">
        <f t="shared" si="128"/>
        <v>4.8780487804878092</v>
      </c>
      <c r="Z414" s="706">
        <f t="shared" si="129"/>
        <v>57.692307692307686</v>
      </c>
      <c r="AA414" s="706">
        <f t="shared" si="130"/>
        <v>8.3333333333333481</v>
      </c>
      <c r="AB414" s="706">
        <f t="shared" si="131"/>
        <v>9.0909090909090828</v>
      </c>
      <c r="AC414" s="706">
        <f t="shared" si="132"/>
        <v>9.9999999999999858</v>
      </c>
      <c r="AD414" s="706">
        <f t="shared" si="133"/>
        <v>11.111111111111116</v>
      </c>
      <c r="AE414" s="706">
        <f t="shared" si="134"/>
        <v>12.5</v>
      </c>
      <c r="AF414" s="706">
        <f t="shared" si="135"/>
        <v>14.285714285714279</v>
      </c>
      <c r="AG414" s="706">
        <f t="shared" si="136"/>
        <v>16.666666666666675</v>
      </c>
      <c r="AH414" s="706">
        <f t="shared" si="137"/>
        <v>19.999999999999996</v>
      </c>
      <c r="AI414" s="706">
        <f t="shared" si="138"/>
        <v>25</v>
      </c>
      <c r="AJ414" s="706">
        <f t="shared" si="139"/>
        <v>33.33333333333335</v>
      </c>
      <c r="AK414" s="706">
        <f t="shared" si="140"/>
        <v>0</v>
      </c>
      <c r="AL414" s="706">
        <f t="shared" si="141"/>
        <v>0</v>
      </c>
      <c r="AM414" s="706">
        <f t="shared" si="142"/>
        <v>0</v>
      </c>
      <c r="AN414" s="706">
        <f t="shared" si="143"/>
        <v>0</v>
      </c>
      <c r="AO414" s="706">
        <f t="shared" si="144"/>
        <v>0</v>
      </c>
      <c r="AP414" s="706">
        <f t="shared" si="145"/>
        <v>0</v>
      </c>
      <c r="AQ414" s="707">
        <f t="shared" si="146"/>
        <v>12.382856905214629</v>
      </c>
      <c r="AR414" s="708">
        <f t="shared" si="147"/>
        <v>14.836226527038789</v>
      </c>
    </row>
    <row r="415" spans="1:44" ht="11.25" customHeight="1" x14ac:dyDescent="0.2">
      <c r="A415" s="501" t="s">
        <v>1351</v>
      </c>
      <c r="B415" s="502" t="s">
        <v>1352</v>
      </c>
      <c r="C415" s="509">
        <v>0.72</v>
      </c>
      <c r="D415" s="510">
        <v>0.6</v>
      </c>
      <c r="E415" s="510">
        <v>0.48</v>
      </c>
      <c r="F415" s="510">
        <v>0.38</v>
      </c>
      <c r="G415" s="510">
        <v>0.3</v>
      </c>
      <c r="H415" s="511"/>
      <c r="I415" s="512">
        <v>0.24</v>
      </c>
      <c r="J415" s="508">
        <v>0.24</v>
      </c>
      <c r="K415" s="511"/>
      <c r="L415" s="567">
        <v>0</v>
      </c>
      <c r="M415" s="567">
        <v>0</v>
      </c>
      <c r="N415" s="515">
        <v>0</v>
      </c>
      <c r="O415" s="515">
        <v>0</v>
      </c>
      <c r="P415" s="515">
        <v>0</v>
      </c>
      <c r="Q415" s="515">
        <v>0</v>
      </c>
      <c r="R415" s="515">
        <v>0</v>
      </c>
      <c r="S415" s="515">
        <v>0</v>
      </c>
      <c r="T415" s="515">
        <v>0.38</v>
      </c>
      <c r="U415" s="516">
        <v>0.38</v>
      </c>
      <c r="V415" s="516">
        <v>0.37</v>
      </c>
      <c r="W415" s="516">
        <v>0.33</v>
      </c>
      <c r="X415" s="525">
        <f t="shared" si="148"/>
        <v>4.42</v>
      </c>
      <c r="Y415" s="706">
        <f t="shared" si="128"/>
        <v>19.999999999999996</v>
      </c>
      <c r="Z415" s="706">
        <f t="shared" si="129"/>
        <v>25</v>
      </c>
      <c r="AA415" s="706">
        <f t="shared" si="130"/>
        <v>26.315789473684205</v>
      </c>
      <c r="AB415" s="706">
        <f t="shared" si="131"/>
        <v>26.666666666666682</v>
      </c>
      <c r="AC415" s="706">
        <f t="shared" si="132"/>
        <v>25</v>
      </c>
      <c r="AD415" s="706">
        <f t="shared" si="133"/>
        <v>0</v>
      </c>
      <c r="AE415" s="706" t="str">
        <f t="shared" si="134"/>
        <v>n/a</v>
      </c>
      <c r="AF415" s="706" t="str">
        <f t="shared" si="135"/>
        <v>n/a</v>
      </c>
      <c r="AG415" s="706" t="str">
        <f t="shared" si="136"/>
        <v>n/a</v>
      </c>
      <c r="AH415" s="706" t="str">
        <f t="shared" si="137"/>
        <v>n/a</v>
      </c>
      <c r="AI415" s="706" t="str">
        <f t="shared" si="138"/>
        <v>n/a</v>
      </c>
      <c r="AJ415" s="706" t="str">
        <f t="shared" si="139"/>
        <v>n/a</v>
      </c>
      <c r="AK415" s="706" t="str">
        <f t="shared" si="140"/>
        <v>n/a</v>
      </c>
      <c r="AL415" s="706" t="str">
        <f t="shared" si="141"/>
        <v>n/a</v>
      </c>
      <c r="AM415" s="706">
        <f t="shared" si="142"/>
        <v>-100</v>
      </c>
      <c r="AN415" s="706">
        <f t="shared" si="143"/>
        <v>0</v>
      </c>
      <c r="AO415" s="706">
        <f t="shared" si="144"/>
        <v>2.7027027027026973</v>
      </c>
      <c r="AP415" s="706">
        <f t="shared" si="145"/>
        <v>12.12121212121211</v>
      </c>
      <c r="AQ415" s="707">
        <f t="shared" si="146"/>
        <v>3.7806370964265694</v>
      </c>
      <c r="AR415" s="708">
        <f t="shared" si="147"/>
        <v>38.100638815543107</v>
      </c>
    </row>
    <row r="416" spans="1:44" ht="11.25" customHeight="1" x14ac:dyDescent="0.2">
      <c r="A416" s="547" t="s">
        <v>1353</v>
      </c>
      <c r="B416" s="535" t="s">
        <v>1354</v>
      </c>
      <c r="C416" s="530">
        <v>1.4100000000000001</v>
      </c>
      <c r="D416" s="522">
        <v>1.24</v>
      </c>
      <c r="E416" s="522">
        <v>1.05</v>
      </c>
      <c r="F416" s="522">
        <v>0.82</v>
      </c>
      <c r="G416" s="522">
        <v>0.7</v>
      </c>
      <c r="H416" s="523"/>
      <c r="I416" s="522">
        <v>0.62</v>
      </c>
      <c r="J416" s="520">
        <v>0.15</v>
      </c>
      <c r="K416" s="523"/>
      <c r="L416" s="692">
        <v>0</v>
      </c>
      <c r="M416" s="692">
        <v>0</v>
      </c>
      <c r="N416" s="524">
        <v>0</v>
      </c>
      <c r="O416" s="524">
        <v>0</v>
      </c>
      <c r="P416" s="524">
        <v>0</v>
      </c>
      <c r="Q416" s="524">
        <v>0</v>
      </c>
      <c r="R416" s="524">
        <v>0</v>
      </c>
      <c r="S416" s="524">
        <v>0</v>
      </c>
      <c r="T416" s="524">
        <v>0</v>
      </c>
      <c r="U416" s="524">
        <v>0</v>
      </c>
      <c r="V416" s="524">
        <v>0</v>
      </c>
      <c r="W416" s="524">
        <v>0</v>
      </c>
      <c r="X416" s="525">
        <f t="shared" si="148"/>
        <v>5.9900000000000011</v>
      </c>
      <c r="Y416" s="706">
        <f t="shared" si="128"/>
        <v>13.709677419354849</v>
      </c>
      <c r="Z416" s="706">
        <f t="shared" si="129"/>
        <v>18.095238095238098</v>
      </c>
      <c r="AA416" s="706">
        <f t="shared" si="130"/>
        <v>28.04878048780488</v>
      </c>
      <c r="AB416" s="706">
        <f t="shared" si="131"/>
        <v>17.142857142857149</v>
      </c>
      <c r="AC416" s="706">
        <f t="shared" si="132"/>
        <v>12.903225806451601</v>
      </c>
      <c r="AD416" s="706">
        <f t="shared" si="133"/>
        <v>313.33333333333337</v>
      </c>
      <c r="AE416" s="706" t="str">
        <f t="shared" si="134"/>
        <v>n/a</v>
      </c>
      <c r="AF416" s="706" t="str">
        <f t="shared" si="135"/>
        <v>n/a</v>
      </c>
      <c r="AG416" s="706" t="str">
        <f t="shared" si="136"/>
        <v>n/a</v>
      </c>
      <c r="AH416" s="706" t="str">
        <f t="shared" si="137"/>
        <v>n/a</v>
      </c>
      <c r="AI416" s="706" t="str">
        <f t="shared" si="138"/>
        <v>n/a</v>
      </c>
      <c r="AJ416" s="706" t="str">
        <f t="shared" si="139"/>
        <v>n/a</v>
      </c>
      <c r="AK416" s="706" t="str">
        <f t="shared" si="140"/>
        <v>n/a</v>
      </c>
      <c r="AL416" s="706" t="str">
        <f t="shared" si="141"/>
        <v>n/a</v>
      </c>
      <c r="AM416" s="706" t="str">
        <f t="shared" si="142"/>
        <v>n/a</v>
      </c>
      <c r="AN416" s="706" t="str">
        <f t="shared" si="143"/>
        <v>n/a</v>
      </c>
      <c r="AO416" s="706" t="str">
        <f t="shared" si="144"/>
        <v>n/a</v>
      </c>
      <c r="AP416" s="706" t="str">
        <f t="shared" si="145"/>
        <v>n/a</v>
      </c>
      <c r="AQ416" s="707">
        <f t="shared" si="146"/>
        <v>67.205518714173323</v>
      </c>
      <c r="AR416" s="708">
        <f t="shared" si="147"/>
        <v>120.6986206008031</v>
      </c>
    </row>
    <row r="417" spans="1:44" ht="11.25" customHeight="1" x14ac:dyDescent="0.2">
      <c r="A417" s="526" t="s">
        <v>1355</v>
      </c>
      <c r="B417" s="504" t="s">
        <v>1356</v>
      </c>
      <c r="C417" s="530">
        <v>1.1499999999999999</v>
      </c>
      <c r="D417" s="522">
        <v>1.1100000000000001</v>
      </c>
      <c r="E417" s="522">
        <v>1.06</v>
      </c>
      <c r="F417" s="522">
        <v>0.97499999999999998</v>
      </c>
      <c r="G417" s="522">
        <v>0.84750000000000003</v>
      </c>
      <c r="H417" s="523"/>
      <c r="I417" s="522">
        <v>0.64</v>
      </c>
      <c r="J417" s="520">
        <v>0.47749999999999998</v>
      </c>
      <c r="K417" s="523"/>
      <c r="L417" s="539">
        <v>0.4325</v>
      </c>
      <c r="M417" s="692">
        <v>0.40749999999999997</v>
      </c>
      <c r="N417" s="531">
        <v>0.52</v>
      </c>
      <c r="O417" s="531">
        <v>0.372</v>
      </c>
      <c r="P417" s="531">
        <v>0.34499999999999997</v>
      </c>
      <c r="Q417" s="531">
        <v>0.33299999999999996</v>
      </c>
      <c r="R417" s="524">
        <v>0.32699999999999996</v>
      </c>
      <c r="S417" s="531">
        <v>0.39700000000000002</v>
      </c>
      <c r="T417" s="531">
        <v>0.375</v>
      </c>
      <c r="U417" s="531">
        <v>0.33699999999999997</v>
      </c>
      <c r="V417" s="531">
        <v>0.32320000000000004</v>
      </c>
      <c r="W417" s="531">
        <v>0.3024</v>
      </c>
      <c r="X417" s="525">
        <f t="shared" si="148"/>
        <v>10.7316</v>
      </c>
      <c r="Y417" s="706">
        <f t="shared" si="128"/>
        <v>3.603603603603589</v>
      </c>
      <c r="Z417" s="706">
        <f t="shared" si="129"/>
        <v>4.7169811320754818</v>
      </c>
      <c r="AA417" s="706">
        <f t="shared" si="130"/>
        <v>8.7179487179487314</v>
      </c>
      <c r="AB417" s="706">
        <f t="shared" si="131"/>
        <v>15.044247787610621</v>
      </c>
      <c r="AC417" s="706">
        <f t="shared" si="132"/>
        <v>32.421875</v>
      </c>
      <c r="AD417" s="706">
        <f t="shared" si="133"/>
        <v>34.031413612565451</v>
      </c>
      <c r="AE417" s="706">
        <f t="shared" si="134"/>
        <v>10.404624277456653</v>
      </c>
      <c r="AF417" s="706">
        <f t="shared" si="135"/>
        <v>6.1349693251533832</v>
      </c>
      <c r="AG417" s="706">
        <f t="shared" si="136"/>
        <v>-21.634615384615397</v>
      </c>
      <c r="AH417" s="706">
        <f t="shared" si="137"/>
        <v>39.784946236559151</v>
      </c>
      <c r="AI417" s="706">
        <f t="shared" si="138"/>
        <v>7.8260869565217384</v>
      </c>
      <c r="AJ417" s="706">
        <f t="shared" si="139"/>
        <v>3.6036036036036112</v>
      </c>
      <c r="AK417" s="706">
        <f t="shared" si="140"/>
        <v>1.8348623853211121</v>
      </c>
      <c r="AL417" s="706">
        <f t="shared" si="141"/>
        <v>-17.632241813602036</v>
      </c>
      <c r="AM417" s="706">
        <f t="shared" si="142"/>
        <v>5.8666666666666645</v>
      </c>
      <c r="AN417" s="706">
        <f t="shared" si="143"/>
        <v>11.275964391691407</v>
      </c>
      <c r="AO417" s="706">
        <f t="shared" si="144"/>
        <v>4.2698019801979958</v>
      </c>
      <c r="AP417" s="706">
        <f t="shared" si="145"/>
        <v>6.8783068783068835</v>
      </c>
      <c r="AQ417" s="707">
        <f t="shared" si="146"/>
        <v>8.7305025198369481</v>
      </c>
      <c r="AR417" s="708">
        <f t="shared" si="147"/>
        <v>15.314908467348008</v>
      </c>
    </row>
    <row r="418" spans="1:44" ht="11.25" customHeight="1" x14ac:dyDescent="0.2">
      <c r="A418" s="507" t="s">
        <v>4012</v>
      </c>
      <c r="B418" s="504" t="s">
        <v>4013</v>
      </c>
      <c r="C418" s="530">
        <v>0.12</v>
      </c>
      <c r="D418" s="522">
        <v>3.8599999999999995E-2</v>
      </c>
      <c r="E418" s="522">
        <v>3.0399999999999996E-2</v>
      </c>
      <c r="F418" s="522">
        <v>6.7999999999999996E-3</v>
      </c>
      <c r="G418" s="571">
        <v>0</v>
      </c>
      <c r="H418" s="523"/>
      <c r="I418" s="528">
        <v>0</v>
      </c>
      <c r="J418" s="693">
        <v>0</v>
      </c>
      <c r="K418" s="523"/>
      <c r="L418" s="692">
        <v>0</v>
      </c>
      <c r="M418" s="692">
        <v>0</v>
      </c>
      <c r="N418" s="524">
        <v>0</v>
      </c>
      <c r="O418" s="524">
        <v>0</v>
      </c>
      <c r="P418" s="524">
        <v>0</v>
      </c>
      <c r="Q418" s="524">
        <v>0</v>
      </c>
      <c r="R418" s="524">
        <v>0</v>
      </c>
      <c r="S418" s="524">
        <v>0</v>
      </c>
      <c r="T418" s="524">
        <v>0</v>
      </c>
      <c r="U418" s="524">
        <v>0</v>
      </c>
      <c r="V418" s="524">
        <v>0</v>
      </c>
      <c r="W418" s="524">
        <v>0</v>
      </c>
      <c r="X418" s="525">
        <f t="shared" si="148"/>
        <v>0.1958</v>
      </c>
      <c r="Y418" s="706">
        <f t="shared" si="128"/>
        <v>210.88082901554407</v>
      </c>
      <c r="Z418" s="706">
        <f t="shared" si="129"/>
        <v>26.973684210526304</v>
      </c>
      <c r="AA418" s="706">
        <f t="shared" si="130"/>
        <v>347.05882352941177</v>
      </c>
      <c r="AB418" s="706" t="str">
        <f t="shared" si="131"/>
        <v>n/a</v>
      </c>
      <c r="AC418" s="706" t="str">
        <f t="shared" si="132"/>
        <v>n/a</v>
      </c>
      <c r="AD418" s="706" t="str">
        <f t="shared" si="133"/>
        <v>n/a</v>
      </c>
      <c r="AE418" s="706" t="str">
        <f t="shared" si="134"/>
        <v>n/a</v>
      </c>
      <c r="AF418" s="706" t="str">
        <f t="shared" si="135"/>
        <v>n/a</v>
      </c>
      <c r="AG418" s="706" t="str">
        <f t="shared" si="136"/>
        <v>n/a</v>
      </c>
      <c r="AH418" s="706" t="str">
        <f t="shared" si="137"/>
        <v>n/a</v>
      </c>
      <c r="AI418" s="706" t="str">
        <f t="shared" si="138"/>
        <v>n/a</v>
      </c>
      <c r="AJ418" s="706" t="str">
        <f t="shared" si="139"/>
        <v>n/a</v>
      </c>
      <c r="AK418" s="706" t="str">
        <f t="shared" si="140"/>
        <v>n/a</v>
      </c>
      <c r="AL418" s="706" t="str">
        <f t="shared" si="141"/>
        <v>n/a</v>
      </c>
      <c r="AM418" s="706" t="str">
        <f t="shared" si="142"/>
        <v>n/a</v>
      </c>
      <c r="AN418" s="706" t="str">
        <f t="shared" si="143"/>
        <v>n/a</v>
      </c>
      <c r="AO418" s="706" t="str">
        <f t="shared" si="144"/>
        <v>n/a</v>
      </c>
      <c r="AP418" s="706" t="str">
        <f t="shared" si="145"/>
        <v>n/a</v>
      </c>
      <c r="AQ418" s="707">
        <f t="shared" si="146"/>
        <v>194.97111225182735</v>
      </c>
      <c r="AR418" s="708">
        <f t="shared" si="147"/>
        <v>160.63456483218002</v>
      </c>
    </row>
    <row r="419" spans="1:44" ht="11.25" customHeight="1" x14ac:dyDescent="0.2">
      <c r="A419" s="526" t="s">
        <v>1357</v>
      </c>
      <c r="B419" s="504" t="s">
        <v>1358</v>
      </c>
      <c r="C419" s="530">
        <v>0.32999999999999996</v>
      </c>
      <c r="D419" s="522">
        <v>0.26</v>
      </c>
      <c r="E419" s="522">
        <v>0.2</v>
      </c>
      <c r="F419" s="522">
        <v>0.11924</v>
      </c>
      <c r="G419" s="522">
        <v>7.8479999999999994E-2</v>
      </c>
      <c r="H419" s="523"/>
      <c r="I419" s="522">
        <v>1.9619999999999999E-2</v>
      </c>
      <c r="J419" s="693">
        <v>0</v>
      </c>
      <c r="K419" s="523"/>
      <c r="L419" s="692">
        <v>0</v>
      </c>
      <c r="M419" s="692">
        <v>0</v>
      </c>
      <c r="N419" s="524">
        <v>0</v>
      </c>
      <c r="O419" s="524">
        <v>0</v>
      </c>
      <c r="P419" s="524">
        <v>0</v>
      </c>
      <c r="Q419" s="524">
        <v>0</v>
      </c>
      <c r="R419" s="524">
        <v>0</v>
      </c>
      <c r="S419" s="524">
        <v>0</v>
      </c>
      <c r="T419" s="524">
        <v>0</v>
      </c>
      <c r="U419" s="524">
        <v>0</v>
      </c>
      <c r="V419" s="524">
        <v>0</v>
      </c>
      <c r="W419" s="524">
        <v>0</v>
      </c>
      <c r="X419" s="525">
        <f t="shared" si="148"/>
        <v>1.0073400000000001</v>
      </c>
      <c r="Y419" s="706">
        <f t="shared" si="128"/>
        <v>26.923076923076895</v>
      </c>
      <c r="Z419" s="706">
        <f t="shared" si="129"/>
        <v>30.000000000000004</v>
      </c>
      <c r="AA419" s="706">
        <f t="shared" si="130"/>
        <v>67.728950016772899</v>
      </c>
      <c r="AB419" s="706">
        <f t="shared" si="131"/>
        <v>51.936799184505624</v>
      </c>
      <c r="AC419" s="706">
        <f t="shared" si="132"/>
        <v>300</v>
      </c>
      <c r="AD419" s="706" t="str">
        <f t="shared" si="133"/>
        <v>n/a</v>
      </c>
      <c r="AE419" s="706" t="str">
        <f t="shared" si="134"/>
        <v>n/a</v>
      </c>
      <c r="AF419" s="706" t="str">
        <f t="shared" si="135"/>
        <v>n/a</v>
      </c>
      <c r="AG419" s="706" t="str">
        <f t="shared" si="136"/>
        <v>n/a</v>
      </c>
      <c r="AH419" s="706" t="str">
        <f t="shared" si="137"/>
        <v>n/a</v>
      </c>
      <c r="AI419" s="706" t="str">
        <f t="shared" si="138"/>
        <v>n/a</v>
      </c>
      <c r="AJ419" s="706" t="str">
        <f t="shared" si="139"/>
        <v>n/a</v>
      </c>
      <c r="AK419" s="706" t="str">
        <f t="shared" si="140"/>
        <v>n/a</v>
      </c>
      <c r="AL419" s="706" t="str">
        <f t="shared" si="141"/>
        <v>n/a</v>
      </c>
      <c r="AM419" s="706" t="str">
        <f t="shared" si="142"/>
        <v>n/a</v>
      </c>
      <c r="AN419" s="706" t="str">
        <f t="shared" si="143"/>
        <v>n/a</v>
      </c>
      <c r="AO419" s="706" t="str">
        <f t="shared" si="144"/>
        <v>n/a</v>
      </c>
      <c r="AP419" s="706" t="str">
        <f t="shared" si="145"/>
        <v>n/a</v>
      </c>
      <c r="AQ419" s="707">
        <f t="shared" si="146"/>
        <v>95.317765224871081</v>
      </c>
      <c r="AR419" s="708">
        <f t="shared" si="147"/>
        <v>115.63099931851524</v>
      </c>
    </row>
    <row r="420" spans="1:44" ht="11.25" customHeight="1" x14ac:dyDescent="0.2">
      <c r="A420" s="532" t="s">
        <v>1359</v>
      </c>
      <c r="B420" s="502" t="s">
        <v>1360</v>
      </c>
      <c r="C420" s="530">
        <v>2.2000000000000002</v>
      </c>
      <c r="D420" s="522">
        <v>2.0049999999999999</v>
      </c>
      <c r="E420" s="522">
        <v>1.91</v>
      </c>
      <c r="F420" s="522">
        <v>1.49</v>
      </c>
      <c r="G420" s="528">
        <v>1.08</v>
      </c>
      <c r="H420" s="523"/>
      <c r="I420" s="522">
        <v>1.04</v>
      </c>
      <c r="J420" s="520">
        <v>0.875</v>
      </c>
      <c r="K420" s="523"/>
      <c r="L420" s="539">
        <v>0.1875</v>
      </c>
      <c r="M420" s="692">
        <v>0</v>
      </c>
      <c r="N420" s="524">
        <v>0</v>
      </c>
      <c r="O420" s="524">
        <v>0</v>
      </c>
      <c r="P420" s="524">
        <v>0</v>
      </c>
      <c r="Q420" s="524">
        <v>0</v>
      </c>
      <c r="R420" s="524">
        <v>0</v>
      </c>
      <c r="S420" s="524">
        <v>0</v>
      </c>
      <c r="T420" s="524">
        <v>0</v>
      </c>
      <c r="U420" s="524">
        <v>0</v>
      </c>
      <c r="V420" s="524">
        <v>0</v>
      </c>
      <c r="W420" s="524">
        <v>0</v>
      </c>
      <c r="X420" s="525">
        <f t="shared" si="148"/>
        <v>10.787500000000001</v>
      </c>
      <c r="Y420" s="706">
        <f t="shared" si="128"/>
        <v>9.7256857855361645</v>
      </c>
      <c r="Z420" s="706">
        <f t="shared" si="129"/>
        <v>4.9738219895288038</v>
      </c>
      <c r="AA420" s="706">
        <f t="shared" si="130"/>
        <v>28.187919463087251</v>
      </c>
      <c r="AB420" s="706">
        <f t="shared" si="131"/>
        <v>37.962962962962955</v>
      </c>
      <c r="AC420" s="706">
        <f t="shared" si="132"/>
        <v>3.8461538461538547</v>
      </c>
      <c r="AD420" s="706">
        <f t="shared" si="133"/>
        <v>18.857142857142861</v>
      </c>
      <c r="AE420" s="706">
        <f t="shared" si="134"/>
        <v>366.66666666666669</v>
      </c>
      <c r="AF420" s="706" t="str">
        <f t="shared" si="135"/>
        <v>n/a</v>
      </c>
      <c r="AG420" s="706" t="str">
        <f t="shared" si="136"/>
        <v>n/a</v>
      </c>
      <c r="AH420" s="706" t="str">
        <f t="shared" si="137"/>
        <v>n/a</v>
      </c>
      <c r="AI420" s="706" t="str">
        <f t="shared" si="138"/>
        <v>n/a</v>
      </c>
      <c r="AJ420" s="706" t="str">
        <f t="shared" si="139"/>
        <v>n/a</v>
      </c>
      <c r="AK420" s="706" t="str">
        <f t="shared" si="140"/>
        <v>n/a</v>
      </c>
      <c r="AL420" s="706" t="str">
        <f t="shared" si="141"/>
        <v>n/a</v>
      </c>
      <c r="AM420" s="706" t="str">
        <f t="shared" si="142"/>
        <v>n/a</v>
      </c>
      <c r="AN420" s="706" t="str">
        <f t="shared" si="143"/>
        <v>n/a</v>
      </c>
      <c r="AO420" s="706" t="str">
        <f t="shared" si="144"/>
        <v>n/a</v>
      </c>
      <c r="AP420" s="706" t="str">
        <f t="shared" si="145"/>
        <v>n/a</v>
      </c>
      <c r="AQ420" s="707">
        <f t="shared" si="146"/>
        <v>67.174336224439799</v>
      </c>
      <c r="AR420" s="708">
        <f t="shared" si="147"/>
        <v>132.6544146017489</v>
      </c>
    </row>
    <row r="421" spans="1:44" ht="11.25" customHeight="1" x14ac:dyDescent="0.2">
      <c r="A421" s="547" t="s">
        <v>644</v>
      </c>
      <c r="B421" s="535" t="s">
        <v>645</v>
      </c>
      <c r="C421" s="546">
        <v>1.02</v>
      </c>
      <c r="D421" s="541">
        <v>0.98</v>
      </c>
      <c r="E421" s="541">
        <v>0.94</v>
      </c>
      <c r="F421" s="541">
        <v>0.89</v>
      </c>
      <c r="G421" s="541">
        <v>0.84</v>
      </c>
      <c r="H421" s="542"/>
      <c r="I421" s="541">
        <v>0.8</v>
      </c>
      <c r="J421" s="537">
        <v>0.76</v>
      </c>
      <c r="K421" s="542"/>
      <c r="L421" s="557">
        <v>0.72</v>
      </c>
      <c r="M421" s="557">
        <v>0.51</v>
      </c>
      <c r="N421" s="544">
        <v>0.48</v>
      </c>
      <c r="O421" s="544">
        <v>0.43640000000000001</v>
      </c>
      <c r="P421" s="544">
        <v>0.41</v>
      </c>
      <c r="Q421" s="545">
        <v>0.36359999999999998</v>
      </c>
      <c r="R421" s="544">
        <v>0.47</v>
      </c>
      <c r="S421" s="544">
        <v>0.43780000000000002</v>
      </c>
      <c r="T421" s="544">
        <v>0.4</v>
      </c>
      <c r="U421" s="544">
        <v>0.36280000000000001</v>
      </c>
      <c r="V421" s="544">
        <v>0.33450000000000002</v>
      </c>
      <c r="W421" s="545">
        <v>0.2</v>
      </c>
      <c r="X421" s="525">
        <f t="shared" si="148"/>
        <v>11.3551</v>
      </c>
      <c r="Y421" s="706">
        <f t="shared" si="128"/>
        <v>4.081632653061229</v>
      </c>
      <c r="Z421" s="706">
        <f t="shared" si="129"/>
        <v>4.2553191489361764</v>
      </c>
      <c r="AA421" s="706">
        <f t="shared" si="130"/>
        <v>5.6179775280898792</v>
      </c>
      <c r="AB421" s="706">
        <f t="shared" si="131"/>
        <v>5.9523809523809534</v>
      </c>
      <c r="AC421" s="706">
        <f t="shared" si="132"/>
        <v>4.9999999999999822</v>
      </c>
      <c r="AD421" s="706">
        <f t="shared" si="133"/>
        <v>5.2631578947368363</v>
      </c>
      <c r="AE421" s="706">
        <f t="shared" si="134"/>
        <v>5.555555555555558</v>
      </c>
      <c r="AF421" s="706">
        <f t="shared" si="135"/>
        <v>41.176470588235283</v>
      </c>
      <c r="AG421" s="706">
        <f t="shared" si="136"/>
        <v>6.25</v>
      </c>
      <c r="AH421" s="706">
        <f t="shared" si="137"/>
        <v>9.9908340971585741</v>
      </c>
      <c r="AI421" s="706">
        <f t="shared" si="138"/>
        <v>6.4390243902439082</v>
      </c>
      <c r="AJ421" s="706">
        <f t="shared" si="139"/>
        <v>12.761276127612753</v>
      </c>
      <c r="AK421" s="706">
        <f t="shared" si="140"/>
        <v>-22.638297872340431</v>
      </c>
      <c r="AL421" s="706">
        <f t="shared" si="141"/>
        <v>7.3549566011877454</v>
      </c>
      <c r="AM421" s="706">
        <f t="shared" si="142"/>
        <v>9.4500000000000028</v>
      </c>
      <c r="AN421" s="706">
        <f t="shared" si="143"/>
        <v>10.253583241455356</v>
      </c>
      <c r="AO421" s="706">
        <f t="shared" si="144"/>
        <v>8.4603886397608399</v>
      </c>
      <c r="AP421" s="706">
        <f t="shared" si="145"/>
        <v>67.250000000000014</v>
      </c>
      <c r="AQ421" s="707">
        <f t="shared" si="146"/>
        <v>10.693014419226371</v>
      </c>
      <c r="AR421" s="708">
        <f t="shared" si="147"/>
        <v>18.021317824982322</v>
      </c>
    </row>
    <row r="422" spans="1:44" ht="11.25" customHeight="1" x14ac:dyDescent="0.2">
      <c r="A422" s="527" t="s">
        <v>1361</v>
      </c>
      <c r="B422" s="504" t="s">
        <v>1362</v>
      </c>
      <c r="C422" s="525">
        <v>0.50800000000000001</v>
      </c>
      <c r="D422" s="522">
        <v>0.496</v>
      </c>
      <c r="E422" s="522">
        <v>0.47199999999999998</v>
      </c>
      <c r="F422" s="522">
        <v>0.44</v>
      </c>
      <c r="G422" s="522">
        <v>0.4</v>
      </c>
      <c r="H422" s="523"/>
      <c r="I422" s="528">
        <v>0.36399999999999999</v>
      </c>
      <c r="J422" s="693">
        <v>0.37824999999999998</v>
      </c>
      <c r="K422" s="523"/>
      <c r="L422" s="539">
        <v>0.38300000000000001</v>
      </c>
      <c r="M422" s="539">
        <v>0.32555000000000001</v>
      </c>
      <c r="N422" s="531">
        <v>0.2681</v>
      </c>
      <c r="O422" s="531">
        <v>0.21448000000000003</v>
      </c>
      <c r="P422" s="531">
        <v>0.16852</v>
      </c>
      <c r="Q422" s="531">
        <v>0.13788</v>
      </c>
      <c r="R422" s="531">
        <v>0.13022</v>
      </c>
      <c r="S422" s="531">
        <v>0.12256</v>
      </c>
      <c r="T422" s="524">
        <v>0.1149</v>
      </c>
      <c r="U422" s="524">
        <v>0.1149</v>
      </c>
      <c r="V422" s="524">
        <v>0.1149</v>
      </c>
      <c r="W422" s="524">
        <v>0.1149</v>
      </c>
      <c r="X422" s="525">
        <f t="shared" si="148"/>
        <v>5.2681600000000017</v>
      </c>
      <c r="Y422" s="706">
        <f t="shared" si="128"/>
        <v>2.4193548387096753</v>
      </c>
      <c r="Z422" s="706">
        <f t="shared" si="129"/>
        <v>5.0847457627118731</v>
      </c>
      <c r="AA422" s="706">
        <f t="shared" si="130"/>
        <v>7.2727272727272751</v>
      </c>
      <c r="AB422" s="706">
        <f t="shared" si="131"/>
        <v>9.9999999999999858</v>
      </c>
      <c r="AC422" s="706">
        <f t="shared" si="132"/>
        <v>9.8901098901098994</v>
      </c>
      <c r="AD422" s="706">
        <f t="shared" si="133"/>
        <v>-3.7673496364838077</v>
      </c>
      <c r="AE422" s="706">
        <f t="shared" si="134"/>
        <v>-1.2402088772845987</v>
      </c>
      <c r="AF422" s="706">
        <f t="shared" si="135"/>
        <v>17.647058823529417</v>
      </c>
      <c r="AG422" s="706">
        <f t="shared" si="136"/>
        <v>21.42857142857142</v>
      </c>
      <c r="AH422" s="706">
        <f t="shared" si="137"/>
        <v>24.999999999999979</v>
      </c>
      <c r="AI422" s="706">
        <f t="shared" si="138"/>
        <v>27.272727272727295</v>
      </c>
      <c r="AJ422" s="706">
        <f t="shared" si="139"/>
        <v>22.222222222222232</v>
      </c>
      <c r="AK422" s="706">
        <f t="shared" si="140"/>
        <v>5.8823529411764719</v>
      </c>
      <c r="AL422" s="706">
        <f t="shared" si="141"/>
        <v>6.25</v>
      </c>
      <c r="AM422" s="706">
        <f t="shared" si="142"/>
        <v>6.6666666666666652</v>
      </c>
      <c r="AN422" s="706">
        <f t="shared" si="143"/>
        <v>0</v>
      </c>
      <c r="AO422" s="706">
        <f t="shared" si="144"/>
        <v>0</v>
      </c>
      <c r="AP422" s="706">
        <f t="shared" si="145"/>
        <v>0</v>
      </c>
      <c r="AQ422" s="707">
        <f t="shared" si="146"/>
        <v>9.00160992252132</v>
      </c>
      <c r="AR422" s="708">
        <f t="shared" si="147"/>
        <v>9.6739928044440955</v>
      </c>
    </row>
    <row r="423" spans="1:44" ht="11.25" customHeight="1" x14ac:dyDescent="0.2">
      <c r="A423" s="527" t="s">
        <v>648</v>
      </c>
      <c r="B423" s="504" t="s">
        <v>649</v>
      </c>
      <c r="C423" s="525">
        <v>1.68</v>
      </c>
      <c r="D423" s="522">
        <v>1.56</v>
      </c>
      <c r="E423" s="522">
        <v>1.44</v>
      </c>
      <c r="F423" s="522">
        <v>1.28</v>
      </c>
      <c r="G423" s="522">
        <v>0.64</v>
      </c>
      <c r="H423" s="523" t="s">
        <v>91</v>
      </c>
      <c r="I423" s="522">
        <v>0.52</v>
      </c>
      <c r="J423" s="520">
        <v>0.46</v>
      </c>
      <c r="K423" s="523"/>
      <c r="L423" s="539">
        <v>0.43</v>
      </c>
      <c r="M423" s="539">
        <v>0.39</v>
      </c>
      <c r="N423" s="531">
        <v>0.37</v>
      </c>
      <c r="O423" s="531">
        <v>0.34</v>
      </c>
      <c r="P423" s="531">
        <v>0.3</v>
      </c>
      <c r="Q423" s="531">
        <v>0.25</v>
      </c>
      <c r="R423" s="524">
        <v>0</v>
      </c>
      <c r="S423" s="524">
        <v>0</v>
      </c>
      <c r="T423" s="524">
        <v>0</v>
      </c>
      <c r="U423" s="524">
        <v>0</v>
      </c>
      <c r="V423" s="524">
        <v>0</v>
      </c>
      <c r="W423" s="524">
        <v>0</v>
      </c>
      <c r="X423" s="525">
        <f t="shared" si="148"/>
        <v>9.66</v>
      </c>
      <c r="Y423" s="706">
        <f t="shared" si="128"/>
        <v>7.6923076923076872</v>
      </c>
      <c r="Z423" s="706">
        <f t="shared" si="129"/>
        <v>8.3333333333333481</v>
      </c>
      <c r="AA423" s="706">
        <f t="shared" si="130"/>
        <v>12.5</v>
      </c>
      <c r="AB423" s="706">
        <f t="shared" si="131"/>
        <v>100</v>
      </c>
      <c r="AC423" s="706">
        <f t="shared" si="132"/>
        <v>23.076923076923084</v>
      </c>
      <c r="AD423" s="706">
        <f t="shared" si="133"/>
        <v>13.043478260869556</v>
      </c>
      <c r="AE423" s="706">
        <f t="shared" si="134"/>
        <v>6.976744186046524</v>
      </c>
      <c r="AF423" s="706">
        <f t="shared" si="135"/>
        <v>10.256410256410241</v>
      </c>
      <c r="AG423" s="706">
        <f t="shared" si="136"/>
        <v>5.4054054054054168</v>
      </c>
      <c r="AH423" s="706">
        <f t="shared" si="137"/>
        <v>8.8235294117646959</v>
      </c>
      <c r="AI423" s="706">
        <f t="shared" si="138"/>
        <v>13.333333333333353</v>
      </c>
      <c r="AJ423" s="706">
        <f t="shared" si="139"/>
        <v>19.999999999999996</v>
      </c>
      <c r="AK423" s="706" t="str">
        <f t="shared" si="140"/>
        <v>n/a</v>
      </c>
      <c r="AL423" s="706" t="str">
        <f t="shared" si="141"/>
        <v>n/a</v>
      </c>
      <c r="AM423" s="706" t="str">
        <f t="shared" si="142"/>
        <v>n/a</v>
      </c>
      <c r="AN423" s="706" t="str">
        <f t="shared" si="143"/>
        <v>n/a</v>
      </c>
      <c r="AO423" s="706" t="str">
        <f t="shared" si="144"/>
        <v>n/a</v>
      </c>
      <c r="AP423" s="706" t="str">
        <f t="shared" si="145"/>
        <v>n/a</v>
      </c>
      <c r="AQ423" s="707">
        <f t="shared" si="146"/>
        <v>19.120122079699495</v>
      </c>
      <c r="AR423" s="708">
        <f t="shared" si="147"/>
        <v>26.005792524754607</v>
      </c>
    </row>
    <row r="424" spans="1:44" ht="11.25" customHeight="1" x14ac:dyDescent="0.2">
      <c r="A424" s="526" t="s">
        <v>646</v>
      </c>
      <c r="B424" s="504" t="s">
        <v>647</v>
      </c>
      <c r="C424" s="525">
        <v>3.06</v>
      </c>
      <c r="D424" s="522">
        <v>2.84</v>
      </c>
      <c r="E424" s="522">
        <v>2.62</v>
      </c>
      <c r="F424" s="522">
        <v>2.44</v>
      </c>
      <c r="G424" s="522">
        <v>2.2000000000000002</v>
      </c>
      <c r="H424" s="523"/>
      <c r="I424" s="522">
        <v>2</v>
      </c>
      <c r="J424" s="520">
        <v>1.84</v>
      </c>
      <c r="K424" s="523"/>
      <c r="L424" s="539">
        <v>1.55</v>
      </c>
      <c r="M424" s="539">
        <v>1.37</v>
      </c>
      <c r="N424" s="531">
        <v>1.26</v>
      </c>
      <c r="O424" s="531">
        <v>1.18</v>
      </c>
      <c r="P424" s="531">
        <v>1.1100000000000001</v>
      </c>
      <c r="Q424" s="531">
        <v>1.06</v>
      </c>
      <c r="R424" s="531">
        <v>0.98</v>
      </c>
      <c r="S424" s="531">
        <v>0.89</v>
      </c>
      <c r="T424" s="531">
        <v>0.72</v>
      </c>
      <c r="U424" s="524">
        <v>0.64</v>
      </c>
      <c r="V424" s="531">
        <v>0.63</v>
      </c>
      <c r="W424" s="531">
        <v>0.59</v>
      </c>
      <c r="X424" s="525">
        <f t="shared" si="148"/>
        <v>28.98</v>
      </c>
      <c r="Y424" s="706">
        <f t="shared" si="128"/>
        <v>7.7464788732394485</v>
      </c>
      <c r="Z424" s="706">
        <f t="shared" si="129"/>
        <v>8.3969465648854769</v>
      </c>
      <c r="AA424" s="706">
        <f t="shared" si="130"/>
        <v>7.3770491803278659</v>
      </c>
      <c r="AB424" s="706">
        <f t="shared" si="131"/>
        <v>10.909090909090891</v>
      </c>
      <c r="AC424" s="706">
        <f t="shared" si="132"/>
        <v>10.000000000000009</v>
      </c>
      <c r="AD424" s="706">
        <f t="shared" si="133"/>
        <v>8.6956521739130377</v>
      </c>
      <c r="AE424" s="706">
        <f t="shared" si="134"/>
        <v>18.709677419354833</v>
      </c>
      <c r="AF424" s="706">
        <f t="shared" si="135"/>
        <v>13.138686131386844</v>
      </c>
      <c r="AG424" s="706">
        <f t="shared" si="136"/>
        <v>8.7301587301587436</v>
      </c>
      <c r="AH424" s="706">
        <f t="shared" si="137"/>
        <v>6.7796610169491567</v>
      </c>
      <c r="AI424" s="706">
        <f t="shared" si="138"/>
        <v>6.3063063063062863</v>
      </c>
      <c r="AJ424" s="706">
        <f t="shared" si="139"/>
        <v>4.7169811320754818</v>
      </c>
      <c r="AK424" s="706">
        <f t="shared" si="140"/>
        <v>8.163265306122458</v>
      </c>
      <c r="AL424" s="706">
        <f t="shared" si="141"/>
        <v>10.1123595505618</v>
      </c>
      <c r="AM424" s="706">
        <f t="shared" si="142"/>
        <v>23.611111111111114</v>
      </c>
      <c r="AN424" s="706">
        <f t="shared" si="143"/>
        <v>12.5</v>
      </c>
      <c r="AO424" s="706">
        <f t="shared" si="144"/>
        <v>1.5873015873015817</v>
      </c>
      <c r="AP424" s="706">
        <f t="shared" si="145"/>
        <v>6.7796610169491567</v>
      </c>
      <c r="AQ424" s="707">
        <f t="shared" si="146"/>
        <v>9.6811326116518988</v>
      </c>
      <c r="AR424" s="708">
        <f t="shared" si="147"/>
        <v>5.0323355483242436</v>
      </c>
    </row>
    <row r="425" spans="1:44" ht="11.25" customHeight="1" x14ac:dyDescent="0.2">
      <c r="A425" s="532" t="s">
        <v>1363</v>
      </c>
      <c r="B425" s="502" t="s">
        <v>1364</v>
      </c>
      <c r="C425" s="525">
        <v>1.52</v>
      </c>
      <c r="D425" s="510">
        <v>1.37</v>
      </c>
      <c r="E425" s="510">
        <v>1.2150000000000001</v>
      </c>
      <c r="F425" s="510">
        <v>1.095</v>
      </c>
      <c r="G425" s="510">
        <v>0.97499999999999998</v>
      </c>
      <c r="H425" s="511"/>
      <c r="I425" s="510">
        <v>0.87</v>
      </c>
      <c r="J425" s="508">
        <v>0.40500000000000003</v>
      </c>
      <c r="K425" s="511"/>
      <c r="L425" s="567">
        <v>0</v>
      </c>
      <c r="M425" s="567">
        <v>0</v>
      </c>
      <c r="N425" s="515">
        <v>0</v>
      </c>
      <c r="O425" s="515">
        <v>0</v>
      </c>
      <c r="P425" s="515">
        <v>0</v>
      </c>
      <c r="Q425" s="515">
        <v>0</v>
      </c>
      <c r="R425" s="515">
        <v>0</v>
      </c>
      <c r="S425" s="515">
        <v>0</v>
      </c>
      <c r="T425" s="515">
        <v>0</v>
      </c>
      <c r="U425" s="515">
        <v>0</v>
      </c>
      <c r="V425" s="515">
        <v>0</v>
      </c>
      <c r="W425" s="515">
        <v>0</v>
      </c>
      <c r="X425" s="525">
        <f t="shared" si="148"/>
        <v>7.45</v>
      </c>
      <c r="Y425" s="706">
        <f t="shared" si="128"/>
        <v>10.948905109489049</v>
      </c>
      <c r="Z425" s="706">
        <f t="shared" si="129"/>
        <v>12.757201646090532</v>
      </c>
      <c r="AA425" s="706">
        <f t="shared" si="130"/>
        <v>10.95890410958904</v>
      </c>
      <c r="AB425" s="706">
        <f t="shared" si="131"/>
        <v>12.307692307692308</v>
      </c>
      <c r="AC425" s="706">
        <f t="shared" si="132"/>
        <v>12.06896551724137</v>
      </c>
      <c r="AD425" s="706">
        <f t="shared" si="133"/>
        <v>114.8148148148148</v>
      </c>
      <c r="AE425" s="706" t="str">
        <f t="shared" si="134"/>
        <v>n/a</v>
      </c>
      <c r="AF425" s="706" t="str">
        <f t="shared" si="135"/>
        <v>n/a</v>
      </c>
      <c r="AG425" s="706" t="str">
        <f t="shared" si="136"/>
        <v>n/a</v>
      </c>
      <c r="AH425" s="706" t="str">
        <f t="shared" si="137"/>
        <v>n/a</v>
      </c>
      <c r="AI425" s="706" t="str">
        <f t="shared" si="138"/>
        <v>n/a</v>
      </c>
      <c r="AJ425" s="706" t="str">
        <f t="shared" si="139"/>
        <v>n/a</v>
      </c>
      <c r="AK425" s="706" t="str">
        <f t="shared" si="140"/>
        <v>n/a</v>
      </c>
      <c r="AL425" s="706" t="str">
        <f t="shared" si="141"/>
        <v>n/a</v>
      </c>
      <c r="AM425" s="706" t="str">
        <f t="shared" si="142"/>
        <v>n/a</v>
      </c>
      <c r="AN425" s="706" t="str">
        <f t="shared" si="143"/>
        <v>n/a</v>
      </c>
      <c r="AO425" s="706" t="str">
        <f t="shared" si="144"/>
        <v>n/a</v>
      </c>
      <c r="AP425" s="706" t="str">
        <f t="shared" si="145"/>
        <v>n/a</v>
      </c>
      <c r="AQ425" s="707">
        <f t="shared" si="146"/>
        <v>28.97608058415285</v>
      </c>
      <c r="AR425" s="708">
        <f t="shared" si="147"/>
        <v>42.058587089107654</v>
      </c>
    </row>
    <row r="426" spans="1:44" ht="11.25" customHeight="1" x14ac:dyDescent="0.2">
      <c r="A426" s="694" t="s">
        <v>261</v>
      </c>
      <c r="B426" s="535" t="s">
        <v>262</v>
      </c>
      <c r="C426" s="538">
        <v>1.24</v>
      </c>
      <c r="D426" s="522">
        <v>1.1200000000000001</v>
      </c>
      <c r="E426" s="522">
        <v>1</v>
      </c>
      <c r="F426" s="522">
        <v>0.88</v>
      </c>
      <c r="G426" s="522">
        <v>0.73</v>
      </c>
      <c r="H426" s="523"/>
      <c r="I426" s="522">
        <v>0.46</v>
      </c>
      <c r="J426" s="520">
        <v>0.42</v>
      </c>
      <c r="K426" s="523"/>
      <c r="L426" s="539">
        <v>0.38</v>
      </c>
      <c r="M426" s="539">
        <v>0.34</v>
      </c>
      <c r="N426" s="531">
        <v>0.3</v>
      </c>
      <c r="O426" s="531">
        <v>0.26</v>
      </c>
      <c r="P426" s="531">
        <v>0.22</v>
      </c>
      <c r="Q426" s="531">
        <v>0.18</v>
      </c>
      <c r="R426" s="531">
        <v>0.16</v>
      </c>
      <c r="S426" s="524">
        <v>0.14000000000000001</v>
      </c>
      <c r="T426" s="531">
        <v>0.14000000000000001</v>
      </c>
      <c r="U426" s="531">
        <v>0.12</v>
      </c>
      <c r="V426" s="531">
        <v>0.1</v>
      </c>
      <c r="W426" s="531">
        <v>0.08</v>
      </c>
      <c r="X426" s="525">
        <f t="shared" si="148"/>
        <v>8.2699999999999978</v>
      </c>
      <c r="Y426" s="706">
        <f t="shared" si="128"/>
        <v>10.714285714285698</v>
      </c>
      <c r="Z426" s="706">
        <f t="shared" si="129"/>
        <v>12.000000000000011</v>
      </c>
      <c r="AA426" s="706">
        <f t="shared" si="130"/>
        <v>13.636363636363647</v>
      </c>
      <c r="AB426" s="706">
        <f t="shared" si="131"/>
        <v>20.547945205479444</v>
      </c>
      <c r="AC426" s="706">
        <f t="shared" si="132"/>
        <v>58.695652173913039</v>
      </c>
      <c r="AD426" s="706">
        <f t="shared" si="133"/>
        <v>9.5238095238095344</v>
      </c>
      <c r="AE426" s="706">
        <f t="shared" si="134"/>
        <v>10.526315789473673</v>
      </c>
      <c r="AF426" s="706">
        <f t="shared" si="135"/>
        <v>11.764705882352944</v>
      </c>
      <c r="AG426" s="706">
        <f t="shared" si="136"/>
        <v>13.333333333333353</v>
      </c>
      <c r="AH426" s="706">
        <f t="shared" si="137"/>
        <v>15.384615384615374</v>
      </c>
      <c r="AI426" s="706">
        <f t="shared" si="138"/>
        <v>18.181818181818187</v>
      </c>
      <c r="AJ426" s="706">
        <f t="shared" si="139"/>
        <v>22.222222222222232</v>
      </c>
      <c r="AK426" s="706">
        <f t="shared" si="140"/>
        <v>12.5</v>
      </c>
      <c r="AL426" s="706">
        <f t="shared" si="141"/>
        <v>14.285714285714279</v>
      </c>
      <c r="AM426" s="706">
        <f t="shared" si="142"/>
        <v>0</v>
      </c>
      <c r="AN426" s="706">
        <f t="shared" si="143"/>
        <v>16.666666666666675</v>
      </c>
      <c r="AO426" s="706">
        <f t="shared" si="144"/>
        <v>19.999999999999996</v>
      </c>
      <c r="AP426" s="706">
        <f t="shared" si="145"/>
        <v>25</v>
      </c>
      <c r="AQ426" s="707">
        <f t="shared" si="146"/>
        <v>16.943524888891559</v>
      </c>
      <c r="AR426" s="708">
        <f t="shared" si="147"/>
        <v>11.84841303363539</v>
      </c>
    </row>
    <row r="427" spans="1:44" ht="11.25" customHeight="1" x14ac:dyDescent="0.2">
      <c r="A427" s="527" t="s">
        <v>650</v>
      </c>
      <c r="B427" s="504" t="s">
        <v>651</v>
      </c>
      <c r="C427" s="530">
        <v>0.92</v>
      </c>
      <c r="D427" s="522">
        <v>0.88</v>
      </c>
      <c r="E427" s="522">
        <v>0.84</v>
      </c>
      <c r="F427" s="522">
        <v>0.8</v>
      </c>
      <c r="G427" s="522">
        <v>0.6</v>
      </c>
      <c r="H427" s="523" t="s">
        <v>91</v>
      </c>
      <c r="I427" s="522">
        <v>0.56000000000000005</v>
      </c>
      <c r="J427" s="520">
        <v>0.52</v>
      </c>
      <c r="K427" s="523"/>
      <c r="L427" s="539">
        <v>0.48</v>
      </c>
      <c r="M427" s="539">
        <v>0.44</v>
      </c>
      <c r="N427" s="531">
        <v>0.4</v>
      </c>
      <c r="O427" s="531">
        <v>0.36</v>
      </c>
      <c r="P427" s="531">
        <v>0.32</v>
      </c>
      <c r="Q427" s="531">
        <v>0.24</v>
      </c>
      <c r="R427" s="531">
        <v>4.4999999999999998E-2</v>
      </c>
      <c r="S427" s="524">
        <v>0</v>
      </c>
      <c r="T427" s="524">
        <v>0</v>
      </c>
      <c r="U427" s="524">
        <v>0</v>
      </c>
      <c r="V427" s="524">
        <v>1.2500000000000001E-2</v>
      </c>
      <c r="W427" s="531">
        <v>0.05</v>
      </c>
      <c r="X427" s="525">
        <f t="shared" si="148"/>
        <v>7.4675000000000011</v>
      </c>
      <c r="Y427" s="706">
        <f t="shared" si="128"/>
        <v>4.5454545454545414</v>
      </c>
      <c r="Z427" s="706">
        <f t="shared" si="129"/>
        <v>4.7619047619047672</v>
      </c>
      <c r="AA427" s="706">
        <f t="shared" si="130"/>
        <v>4.9999999999999822</v>
      </c>
      <c r="AB427" s="706">
        <f t="shared" si="131"/>
        <v>33.33333333333335</v>
      </c>
      <c r="AC427" s="706">
        <f t="shared" si="132"/>
        <v>7.1428571428571397</v>
      </c>
      <c r="AD427" s="706">
        <f t="shared" si="133"/>
        <v>7.6923076923077094</v>
      </c>
      <c r="AE427" s="706">
        <f t="shared" si="134"/>
        <v>8.3333333333333481</v>
      </c>
      <c r="AF427" s="706">
        <f t="shared" si="135"/>
        <v>9.0909090909090828</v>
      </c>
      <c r="AG427" s="706">
        <f t="shared" si="136"/>
        <v>9.9999999999999858</v>
      </c>
      <c r="AH427" s="706">
        <f t="shared" si="137"/>
        <v>11.111111111111116</v>
      </c>
      <c r="AI427" s="706">
        <f t="shared" si="138"/>
        <v>12.5</v>
      </c>
      <c r="AJ427" s="706">
        <f t="shared" si="139"/>
        <v>33.33333333333335</v>
      </c>
      <c r="AK427" s="706">
        <f t="shared" si="140"/>
        <v>433.33333333333331</v>
      </c>
      <c r="AL427" s="706" t="str">
        <f t="shared" si="141"/>
        <v>n/a</v>
      </c>
      <c r="AM427" s="706" t="str">
        <f t="shared" si="142"/>
        <v>n/a</v>
      </c>
      <c r="AN427" s="706" t="str">
        <f t="shared" si="143"/>
        <v>n/a</v>
      </c>
      <c r="AO427" s="706">
        <f t="shared" si="144"/>
        <v>-100</v>
      </c>
      <c r="AP427" s="706">
        <f t="shared" si="145"/>
        <v>-75</v>
      </c>
      <c r="AQ427" s="707">
        <f t="shared" si="146"/>
        <v>27.01185851185851</v>
      </c>
      <c r="AR427" s="708">
        <f t="shared" si="147"/>
        <v>118.13754612390223</v>
      </c>
    </row>
    <row r="428" spans="1:44" ht="11.25" customHeight="1" x14ac:dyDescent="0.2">
      <c r="A428" s="526" t="s">
        <v>653</v>
      </c>
      <c r="B428" s="504" t="s">
        <v>654</v>
      </c>
      <c r="C428" s="530">
        <v>1.26</v>
      </c>
      <c r="D428" s="522">
        <v>1.22</v>
      </c>
      <c r="E428" s="522">
        <v>1.18</v>
      </c>
      <c r="F428" s="522">
        <v>1.08</v>
      </c>
      <c r="G428" s="522">
        <v>0.98</v>
      </c>
      <c r="H428" s="523" t="s">
        <v>91</v>
      </c>
      <c r="I428" s="522">
        <v>0.88</v>
      </c>
      <c r="J428" s="520">
        <v>0.72</v>
      </c>
      <c r="K428" s="523"/>
      <c r="L428" s="539">
        <v>0.6</v>
      </c>
      <c r="M428" s="539">
        <v>0.54</v>
      </c>
      <c r="N428" s="531">
        <v>0.48</v>
      </c>
      <c r="O428" s="531">
        <v>0.42</v>
      </c>
      <c r="P428" s="531">
        <v>0.38</v>
      </c>
      <c r="Q428" s="531">
        <v>0.33</v>
      </c>
      <c r="R428" s="531">
        <v>0.28000000000000003</v>
      </c>
      <c r="S428" s="531">
        <v>0.23</v>
      </c>
      <c r="T428" s="531">
        <v>0.19</v>
      </c>
      <c r="U428" s="531">
        <v>0.17</v>
      </c>
      <c r="V428" s="531">
        <v>0.152</v>
      </c>
      <c r="W428" s="531">
        <v>0.13700000000000001</v>
      </c>
      <c r="X428" s="525">
        <f t="shared" si="148"/>
        <v>11.229000000000001</v>
      </c>
      <c r="Y428" s="706">
        <f t="shared" si="128"/>
        <v>3.2786885245901676</v>
      </c>
      <c r="Z428" s="706">
        <f t="shared" si="129"/>
        <v>3.3898305084745894</v>
      </c>
      <c r="AA428" s="706">
        <f t="shared" si="130"/>
        <v>9.259259259259256</v>
      </c>
      <c r="AB428" s="706">
        <f t="shared" si="131"/>
        <v>10.204081632653072</v>
      </c>
      <c r="AC428" s="706">
        <f t="shared" si="132"/>
        <v>11.363636363636353</v>
      </c>
      <c r="AD428" s="706">
        <f t="shared" si="133"/>
        <v>22.222222222222232</v>
      </c>
      <c r="AE428" s="706">
        <f t="shared" si="134"/>
        <v>19.999999999999996</v>
      </c>
      <c r="AF428" s="706">
        <f t="shared" si="135"/>
        <v>11.111111111111093</v>
      </c>
      <c r="AG428" s="706">
        <f t="shared" si="136"/>
        <v>12.500000000000021</v>
      </c>
      <c r="AH428" s="706">
        <f t="shared" si="137"/>
        <v>14.285714285714279</v>
      </c>
      <c r="AI428" s="706">
        <f t="shared" si="138"/>
        <v>10.526315789473673</v>
      </c>
      <c r="AJ428" s="706">
        <f t="shared" si="139"/>
        <v>15.151515151515138</v>
      </c>
      <c r="AK428" s="706">
        <f t="shared" si="140"/>
        <v>17.857142857142861</v>
      </c>
      <c r="AL428" s="706">
        <f t="shared" si="141"/>
        <v>21.739130434782616</v>
      </c>
      <c r="AM428" s="706">
        <f t="shared" si="142"/>
        <v>21.052631578947366</v>
      </c>
      <c r="AN428" s="706">
        <f t="shared" si="143"/>
        <v>11.764705882352944</v>
      </c>
      <c r="AO428" s="706">
        <f t="shared" si="144"/>
        <v>11.842105263157897</v>
      </c>
      <c r="AP428" s="706">
        <f t="shared" si="145"/>
        <v>10.948905109489049</v>
      </c>
      <c r="AQ428" s="707">
        <f t="shared" si="146"/>
        <v>13.249833109695702</v>
      </c>
      <c r="AR428" s="708">
        <f t="shared" si="147"/>
        <v>5.5960857842901683</v>
      </c>
    </row>
    <row r="429" spans="1:44" ht="11.25" customHeight="1" x14ac:dyDescent="0.2">
      <c r="A429" s="526" t="s">
        <v>263</v>
      </c>
      <c r="B429" s="504" t="s">
        <v>264</v>
      </c>
      <c r="C429" s="530">
        <v>3.3200000000000003</v>
      </c>
      <c r="D429" s="522">
        <v>3.15</v>
      </c>
      <c r="E429" s="522">
        <v>2.95</v>
      </c>
      <c r="F429" s="522">
        <v>2.76</v>
      </c>
      <c r="G429" s="522">
        <v>2.59</v>
      </c>
      <c r="H429" s="523"/>
      <c r="I429" s="522">
        <v>2.4</v>
      </c>
      <c r="J429" s="520">
        <v>2.25</v>
      </c>
      <c r="K429" s="523"/>
      <c r="L429" s="539">
        <v>2.11</v>
      </c>
      <c r="M429" s="539">
        <v>1.93</v>
      </c>
      <c r="N429" s="531">
        <v>1.7949999999999999</v>
      </c>
      <c r="O429" s="531">
        <v>1.62</v>
      </c>
      <c r="P429" s="531">
        <v>1.4550000000000001</v>
      </c>
      <c r="Q429" s="531">
        <v>1.2749999999999999</v>
      </c>
      <c r="R429" s="531">
        <v>1.095</v>
      </c>
      <c r="S429" s="531">
        <v>0.92500000000000004</v>
      </c>
      <c r="T429" s="531">
        <v>0.79500000000000004</v>
      </c>
      <c r="U429" s="531">
        <v>0.7</v>
      </c>
      <c r="V429" s="531">
        <v>0.62</v>
      </c>
      <c r="W429" s="531">
        <v>0.54500000000000004</v>
      </c>
      <c r="X429" s="525">
        <f t="shared" si="148"/>
        <v>34.285000000000004</v>
      </c>
      <c r="Y429" s="706">
        <f t="shared" ref="Y429:Y492" si="149">IF(ISERROR((C429/D429-1)*100),"n/a",(C429/D429-1)*100)</f>
        <v>5.3968253968253999</v>
      </c>
      <c r="Z429" s="706">
        <f t="shared" ref="Z429:Z492" si="150">IF(ISERROR((D429/E429-1)*100),"n/a",(D429/E429-1)*100)</f>
        <v>6.7796610169491345</v>
      </c>
      <c r="AA429" s="706">
        <f t="shared" ref="AA429:AA492" si="151">IF(ISERROR((E429/F429-1)*100),"n/a",(E429/F429-1)*100)</f>
        <v>6.8840579710145011</v>
      </c>
      <c r="AB429" s="706">
        <f t="shared" ref="AB429:AB492" si="152">IF(ISERROR((F429/G429-1)*100),"n/a",(F429/G429-1)*100)</f>
        <v>6.5637065637065506</v>
      </c>
      <c r="AC429" s="706">
        <f t="shared" ref="AC429:AC492" si="153">IF(ISERROR((G429/I429-1)*100),"n/a",(G429/I429-1)*100)</f>
        <v>7.9166666666666607</v>
      </c>
      <c r="AD429" s="706">
        <f t="shared" ref="AD429:AD492" si="154">IF(ISERROR((I429/J429-1)*100),"n/a",(I429/J429-1)*100)</f>
        <v>6.6666666666666652</v>
      </c>
      <c r="AE429" s="706">
        <f t="shared" ref="AE429:AE492" si="155">IF(ISERROR((J429/L429-1)*100),"n/a",(J429/L429-1)*100)</f>
        <v>6.6350710900473953</v>
      </c>
      <c r="AF429" s="706">
        <f t="shared" ref="AF429:AF492" si="156">IF(ISERROR((L429/M429-1)*100),"n/a",(L429/M429-1)*100)</f>
        <v>9.32642487046631</v>
      </c>
      <c r="AG429" s="706">
        <f t="shared" ref="AG429:AG492" si="157">IF(ISERROR((M429/N429-1)*100),"n/a",(M429/N429-1)*100)</f>
        <v>7.5208913649025044</v>
      </c>
      <c r="AH429" s="706">
        <f t="shared" ref="AH429:AH492" si="158">IF(ISERROR((N429/O429-1)*100),"n/a",(N429/O429-1)*100)</f>
        <v>10.80246913580245</v>
      </c>
      <c r="AI429" s="706">
        <f t="shared" ref="AI429:AI492" si="159">IF(ISERROR((O429/P429-1)*100),"n/a",(O429/P429-1)*100)</f>
        <v>11.340206185567014</v>
      </c>
      <c r="AJ429" s="706">
        <f t="shared" ref="AJ429:AJ492" si="160">IF(ISERROR((P429/Q429-1)*100),"n/a",(P429/Q429-1)*100)</f>
        <v>14.117647058823547</v>
      </c>
      <c r="AK429" s="706">
        <f t="shared" ref="AK429:AK492" si="161">IF(ISERROR((Q429/R429-1)*100),"n/a",(Q429/R429-1)*100)</f>
        <v>16.43835616438356</v>
      </c>
      <c r="AL429" s="706">
        <f t="shared" ref="AL429:AL492" si="162">IF(ISERROR((R429/S429-1)*100),"n/a",(R429/S429-1)*100)</f>
        <v>18.378378378378368</v>
      </c>
      <c r="AM429" s="706">
        <f t="shared" ref="AM429:AM492" si="163">IF(ISERROR((S429/T429-1)*100),"n/a",(S429/T429-1)*100)</f>
        <v>16.35220125786163</v>
      </c>
      <c r="AN429" s="706">
        <f t="shared" ref="AN429:AN492" si="164">IF(ISERROR((T429/U429-1)*100),"n/a",(T429/U429-1)*100)</f>
        <v>13.571428571428591</v>
      </c>
      <c r="AO429" s="706">
        <f t="shared" ref="AO429:AO492" si="165">IF(ISERROR((U429/V429-1)*100),"n/a",(U429/V429-1)*100)</f>
        <v>12.903225806451601</v>
      </c>
      <c r="AP429" s="706">
        <f t="shared" ref="AP429:AP492" si="166">IF(ISERROR((V429/W429-1)*100),"n/a",(V429/W429-1)*100)</f>
        <v>13.761467889908241</v>
      </c>
      <c r="AQ429" s="707">
        <f t="shared" ref="AQ429:AQ492" si="167">AVERAGE(Y429:AP429)</f>
        <v>10.630852891991672</v>
      </c>
      <c r="AR429" s="708">
        <f t="shared" ref="AR429:AR492" si="168">STDEV(Y429:AP429)</f>
        <v>4.1017569648068273</v>
      </c>
    </row>
    <row r="430" spans="1:44" ht="11.25" customHeight="1" x14ac:dyDescent="0.2">
      <c r="A430" s="501" t="s">
        <v>1365</v>
      </c>
      <c r="B430" s="502" t="s">
        <v>1366</v>
      </c>
      <c r="C430" s="514">
        <v>1</v>
      </c>
      <c r="D430" s="522">
        <v>0.88481799999999999</v>
      </c>
      <c r="E430" s="522">
        <v>0.83246200000000004</v>
      </c>
      <c r="F430" s="522">
        <v>0.732985</v>
      </c>
      <c r="G430" s="522">
        <v>0.65968499999999997</v>
      </c>
      <c r="H430" s="523"/>
      <c r="I430" s="522">
        <v>0.54973800000000006</v>
      </c>
      <c r="J430" s="693">
        <v>0.51649200000000006</v>
      </c>
      <c r="K430" s="523"/>
      <c r="L430" s="692">
        <v>0.52</v>
      </c>
      <c r="M430" s="692">
        <v>0.52</v>
      </c>
      <c r="N430" s="531">
        <v>0.52</v>
      </c>
      <c r="O430" s="531">
        <v>0.44</v>
      </c>
      <c r="P430" s="531">
        <v>0.37331999999999999</v>
      </c>
      <c r="Q430" s="531">
        <v>0.33332000000000001</v>
      </c>
      <c r="R430" s="531">
        <v>0.3</v>
      </c>
      <c r="S430" s="531">
        <v>0.24</v>
      </c>
      <c r="T430" s="531">
        <v>0.22</v>
      </c>
      <c r="U430" s="531">
        <v>0.20668</v>
      </c>
      <c r="V430" s="531">
        <v>1.8668</v>
      </c>
      <c r="W430" s="531">
        <v>1.6668000000000001</v>
      </c>
      <c r="X430" s="525">
        <f t="shared" si="148"/>
        <v>12.383100000000001</v>
      </c>
      <c r="Y430" s="706">
        <f t="shared" si="149"/>
        <v>13.017592318420279</v>
      </c>
      <c r="Z430" s="706">
        <f t="shared" si="150"/>
        <v>6.2892960879896043</v>
      </c>
      <c r="AA430" s="706">
        <f t="shared" si="151"/>
        <v>13.571491913204238</v>
      </c>
      <c r="AB430" s="706">
        <f t="shared" si="152"/>
        <v>11.111363756944614</v>
      </c>
      <c r="AC430" s="706">
        <f t="shared" si="153"/>
        <v>19.999890857099189</v>
      </c>
      <c r="AD430" s="706">
        <f t="shared" si="154"/>
        <v>6.436885760089206</v>
      </c>
      <c r="AE430" s="706">
        <f t="shared" si="155"/>
        <v>-0.67461538461537351</v>
      </c>
      <c r="AF430" s="706">
        <f t="shared" si="156"/>
        <v>0</v>
      </c>
      <c r="AG430" s="706">
        <f t="shared" si="157"/>
        <v>0</v>
      </c>
      <c r="AH430" s="706">
        <f t="shared" si="158"/>
        <v>18.181818181818187</v>
      </c>
      <c r="AI430" s="706">
        <f t="shared" si="159"/>
        <v>17.861352191149681</v>
      </c>
      <c r="AJ430" s="706">
        <f t="shared" si="160"/>
        <v>12.000480019200754</v>
      </c>
      <c r="AK430" s="706">
        <f t="shared" si="161"/>
        <v>11.106666666666666</v>
      </c>
      <c r="AL430" s="706">
        <f t="shared" si="162"/>
        <v>25</v>
      </c>
      <c r="AM430" s="706">
        <f t="shared" si="163"/>
        <v>9.0909090909090828</v>
      </c>
      <c r="AN430" s="706">
        <f t="shared" si="164"/>
        <v>6.4447455002903054</v>
      </c>
      <c r="AO430" s="706">
        <f t="shared" si="165"/>
        <v>-88.928647953717586</v>
      </c>
      <c r="AP430" s="706">
        <f t="shared" si="166"/>
        <v>11.999040076793843</v>
      </c>
      <c r="AQ430" s="707">
        <f t="shared" si="167"/>
        <v>5.1393482823468162</v>
      </c>
      <c r="AR430" s="708">
        <f t="shared" si="168"/>
        <v>24.496757911493194</v>
      </c>
    </row>
    <row r="431" spans="1:44" ht="11.25" customHeight="1" x14ac:dyDescent="0.2">
      <c r="A431" s="694" t="s">
        <v>1367</v>
      </c>
      <c r="B431" s="535" t="s">
        <v>1368</v>
      </c>
      <c r="C431" s="530">
        <v>0.37</v>
      </c>
      <c r="D431" s="541">
        <v>0.33</v>
      </c>
      <c r="E431" s="541">
        <v>0.30499999999999999</v>
      </c>
      <c r="F431" s="540">
        <v>0.3</v>
      </c>
      <c r="G431" s="541">
        <v>7.4999999999999997E-2</v>
      </c>
      <c r="H431" s="542"/>
      <c r="I431" s="540">
        <v>0</v>
      </c>
      <c r="J431" s="543">
        <v>0</v>
      </c>
      <c r="K431" s="542"/>
      <c r="L431" s="568">
        <v>0</v>
      </c>
      <c r="M431" s="568">
        <v>0</v>
      </c>
      <c r="N431" s="545">
        <v>0.22</v>
      </c>
      <c r="O431" s="544">
        <v>0.11</v>
      </c>
      <c r="P431" s="545">
        <v>0</v>
      </c>
      <c r="Q431" s="545">
        <v>0</v>
      </c>
      <c r="R431" s="545">
        <v>0</v>
      </c>
      <c r="S431" s="545">
        <v>0</v>
      </c>
      <c r="T431" s="545">
        <v>0</v>
      </c>
      <c r="U431" s="545">
        <v>0</v>
      </c>
      <c r="V431" s="545">
        <v>0</v>
      </c>
      <c r="W431" s="545">
        <v>0</v>
      </c>
      <c r="X431" s="525">
        <f t="shared" si="148"/>
        <v>1.71</v>
      </c>
      <c r="Y431" s="706">
        <f t="shared" si="149"/>
        <v>12.12121212121211</v>
      </c>
      <c r="Z431" s="706">
        <f t="shared" si="150"/>
        <v>8.196721311475418</v>
      </c>
      <c r="AA431" s="706">
        <f t="shared" si="151"/>
        <v>1.6666666666666607</v>
      </c>
      <c r="AB431" s="706">
        <f t="shared" si="152"/>
        <v>300</v>
      </c>
      <c r="AC431" s="706" t="str">
        <f t="shared" si="153"/>
        <v>n/a</v>
      </c>
      <c r="AD431" s="706" t="str">
        <f t="shared" si="154"/>
        <v>n/a</v>
      </c>
      <c r="AE431" s="706" t="str">
        <f t="shared" si="155"/>
        <v>n/a</v>
      </c>
      <c r="AF431" s="706" t="str">
        <f t="shared" si="156"/>
        <v>n/a</v>
      </c>
      <c r="AG431" s="706">
        <f t="shared" si="157"/>
        <v>-100</v>
      </c>
      <c r="AH431" s="706">
        <f t="shared" si="158"/>
        <v>100</v>
      </c>
      <c r="AI431" s="706" t="str">
        <f t="shared" si="159"/>
        <v>n/a</v>
      </c>
      <c r="AJ431" s="706" t="str">
        <f t="shared" si="160"/>
        <v>n/a</v>
      </c>
      <c r="AK431" s="706" t="str">
        <f t="shared" si="161"/>
        <v>n/a</v>
      </c>
      <c r="AL431" s="706" t="str">
        <f t="shared" si="162"/>
        <v>n/a</v>
      </c>
      <c r="AM431" s="706" t="str">
        <f t="shared" si="163"/>
        <v>n/a</v>
      </c>
      <c r="AN431" s="706" t="str">
        <f t="shared" si="164"/>
        <v>n/a</v>
      </c>
      <c r="AO431" s="706" t="str">
        <f t="shared" si="165"/>
        <v>n/a</v>
      </c>
      <c r="AP431" s="706" t="str">
        <f t="shared" si="166"/>
        <v>n/a</v>
      </c>
      <c r="AQ431" s="707">
        <f t="shared" si="167"/>
        <v>53.664100016559026</v>
      </c>
      <c r="AR431" s="708">
        <f t="shared" si="168"/>
        <v>136.33625637943831</v>
      </c>
    </row>
    <row r="432" spans="1:44" ht="11.25" customHeight="1" x14ac:dyDescent="0.2">
      <c r="A432" s="527" t="s">
        <v>1369</v>
      </c>
      <c r="B432" s="504" t="s">
        <v>1370</v>
      </c>
      <c r="C432" s="521">
        <v>0.72</v>
      </c>
      <c r="D432" s="522">
        <v>0.64</v>
      </c>
      <c r="E432" s="522">
        <v>0.56000000000000005</v>
      </c>
      <c r="F432" s="522">
        <v>0.48</v>
      </c>
      <c r="G432" s="522">
        <v>0.44</v>
      </c>
      <c r="H432" s="523"/>
      <c r="I432" s="522">
        <v>0.4</v>
      </c>
      <c r="J432" s="520">
        <v>0.3</v>
      </c>
      <c r="K432" s="523"/>
      <c r="L432" s="692">
        <v>0.2</v>
      </c>
      <c r="M432" s="692">
        <v>0.2</v>
      </c>
      <c r="N432" s="531">
        <v>0.75</v>
      </c>
      <c r="O432" s="531">
        <v>0.6</v>
      </c>
      <c r="P432" s="531">
        <v>0.25</v>
      </c>
      <c r="Q432" s="524">
        <v>0</v>
      </c>
      <c r="R432" s="524">
        <v>0</v>
      </c>
      <c r="S432" s="524">
        <v>0</v>
      </c>
      <c r="T432" s="524">
        <v>0</v>
      </c>
      <c r="U432" s="524">
        <v>0</v>
      </c>
      <c r="V432" s="524">
        <v>0</v>
      </c>
      <c r="W432" s="524">
        <v>0</v>
      </c>
      <c r="X432" s="525">
        <f t="shared" si="148"/>
        <v>5.5399999999999991</v>
      </c>
      <c r="Y432" s="706">
        <f t="shared" si="149"/>
        <v>12.5</v>
      </c>
      <c r="Z432" s="706">
        <f t="shared" si="150"/>
        <v>14.285714285714279</v>
      </c>
      <c r="AA432" s="706">
        <f t="shared" si="151"/>
        <v>16.666666666666675</v>
      </c>
      <c r="AB432" s="706">
        <f t="shared" si="152"/>
        <v>9.0909090909090828</v>
      </c>
      <c r="AC432" s="706">
        <f t="shared" si="153"/>
        <v>9.9999999999999858</v>
      </c>
      <c r="AD432" s="706">
        <f t="shared" si="154"/>
        <v>33.33333333333335</v>
      </c>
      <c r="AE432" s="706">
        <f t="shared" si="155"/>
        <v>49.999999999999979</v>
      </c>
      <c r="AF432" s="706">
        <f t="shared" si="156"/>
        <v>0</v>
      </c>
      <c r="AG432" s="706">
        <f t="shared" si="157"/>
        <v>-73.333333333333343</v>
      </c>
      <c r="AH432" s="706">
        <f t="shared" si="158"/>
        <v>25</v>
      </c>
      <c r="AI432" s="706">
        <f t="shared" si="159"/>
        <v>140</v>
      </c>
      <c r="AJ432" s="706" t="str">
        <f t="shared" si="160"/>
        <v>n/a</v>
      </c>
      <c r="AK432" s="706" t="str">
        <f t="shared" si="161"/>
        <v>n/a</v>
      </c>
      <c r="AL432" s="706" t="str">
        <f t="shared" si="162"/>
        <v>n/a</v>
      </c>
      <c r="AM432" s="706" t="str">
        <f t="shared" si="163"/>
        <v>n/a</v>
      </c>
      <c r="AN432" s="706" t="str">
        <f t="shared" si="164"/>
        <v>n/a</v>
      </c>
      <c r="AO432" s="706" t="str">
        <f t="shared" si="165"/>
        <v>n/a</v>
      </c>
      <c r="AP432" s="706" t="str">
        <f t="shared" si="166"/>
        <v>n/a</v>
      </c>
      <c r="AQ432" s="707">
        <f t="shared" si="167"/>
        <v>21.59484454939</v>
      </c>
      <c r="AR432" s="708">
        <f t="shared" si="168"/>
        <v>49.904841954647438</v>
      </c>
    </row>
    <row r="433" spans="1:44" ht="11.25" customHeight="1" x14ac:dyDescent="0.2">
      <c r="A433" s="527" t="s">
        <v>1372</v>
      </c>
      <c r="B433" s="504" t="s">
        <v>1373</v>
      </c>
      <c r="C433" s="521">
        <v>2.04</v>
      </c>
      <c r="D433" s="522">
        <v>1.84</v>
      </c>
      <c r="E433" s="522">
        <v>1.68</v>
      </c>
      <c r="F433" s="522">
        <v>1.56</v>
      </c>
      <c r="G433" s="522">
        <v>1.36</v>
      </c>
      <c r="H433" s="523"/>
      <c r="I433" s="522">
        <v>1.1499999999999999</v>
      </c>
      <c r="J433" s="520">
        <v>0.8</v>
      </c>
      <c r="K433" s="523"/>
      <c r="L433" s="692">
        <v>0.2</v>
      </c>
      <c r="M433" s="692">
        <v>0.53</v>
      </c>
      <c r="N433" s="524">
        <v>1.52</v>
      </c>
      <c r="O433" s="531">
        <v>1.44</v>
      </c>
      <c r="P433" s="524">
        <v>1.36</v>
      </c>
      <c r="Q433" s="524">
        <v>1.36</v>
      </c>
      <c r="R433" s="524">
        <v>1.36</v>
      </c>
      <c r="S433" s="524">
        <v>1.36</v>
      </c>
      <c r="T433" s="531">
        <v>1.36</v>
      </c>
      <c r="U433" s="531">
        <v>1.34</v>
      </c>
      <c r="V433" s="531">
        <v>1.2333000000000001</v>
      </c>
      <c r="W433" s="531">
        <v>1.06</v>
      </c>
      <c r="X433" s="525">
        <f t="shared" si="148"/>
        <v>24.553299999999993</v>
      </c>
      <c r="Y433" s="706">
        <f t="shared" si="149"/>
        <v>10.869565217391308</v>
      </c>
      <c r="Z433" s="706">
        <f t="shared" si="150"/>
        <v>9.5238095238095344</v>
      </c>
      <c r="AA433" s="706">
        <f t="shared" si="151"/>
        <v>7.6923076923076872</v>
      </c>
      <c r="AB433" s="706">
        <f t="shared" si="152"/>
        <v>14.705882352941169</v>
      </c>
      <c r="AC433" s="706">
        <f t="shared" si="153"/>
        <v>18.260869565217419</v>
      </c>
      <c r="AD433" s="706">
        <f t="shared" si="154"/>
        <v>43.749999999999979</v>
      </c>
      <c r="AE433" s="706">
        <f t="shared" si="155"/>
        <v>300</v>
      </c>
      <c r="AF433" s="706">
        <f t="shared" si="156"/>
        <v>-62.264150943396224</v>
      </c>
      <c r="AG433" s="706">
        <f t="shared" si="157"/>
        <v>-65.131578947368425</v>
      </c>
      <c r="AH433" s="706">
        <f t="shared" si="158"/>
        <v>5.555555555555558</v>
      </c>
      <c r="AI433" s="706">
        <f t="shared" si="159"/>
        <v>5.8823529411764497</v>
      </c>
      <c r="AJ433" s="706">
        <f t="shared" si="160"/>
        <v>0</v>
      </c>
      <c r="AK433" s="706">
        <f t="shared" si="161"/>
        <v>0</v>
      </c>
      <c r="AL433" s="706">
        <f t="shared" si="162"/>
        <v>0</v>
      </c>
      <c r="AM433" s="706">
        <f t="shared" si="163"/>
        <v>0</v>
      </c>
      <c r="AN433" s="706">
        <f t="shared" si="164"/>
        <v>1.4925373134328401</v>
      </c>
      <c r="AO433" s="706">
        <f t="shared" si="165"/>
        <v>8.6515851779777933</v>
      </c>
      <c r="AP433" s="706">
        <f t="shared" si="166"/>
        <v>16.349056603773594</v>
      </c>
      <c r="AQ433" s="707">
        <f t="shared" si="167"/>
        <v>17.518766225156593</v>
      </c>
      <c r="AR433" s="708">
        <f t="shared" si="168"/>
        <v>75.043618827245695</v>
      </c>
    </row>
    <row r="434" spans="1:44" ht="11.25" customHeight="1" x14ac:dyDescent="0.2">
      <c r="A434" s="527" t="s">
        <v>1374</v>
      </c>
      <c r="B434" s="504" t="s">
        <v>1375</v>
      </c>
      <c r="C434" s="521">
        <v>0.82000000000000006</v>
      </c>
      <c r="D434" s="522">
        <v>0.74</v>
      </c>
      <c r="E434" s="522">
        <v>0.66</v>
      </c>
      <c r="F434" s="522">
        <v>0.57499999999999996</v>
      </c>
      <c r="G434" s="522">
        <v>0.25</v>
      </c>
      <c r="H434" s="523"/>
      <c r="I434" s="528">
        <v>0</v>
      </c>
      <c r="J434" s="693">
        <v>0</v>
      </c>
      <c r="K434" s="523"/>
      <c r="L434" s="692">
        <v>0</v>
      </c>
      <c r="M434" s="692">
        <v>0</v>
      </c>
      <c r="N434" s="524">
        <v>0</v>
      </c>
      <c r="O434" s="524">
        <v>0</v>
      </c>
      <c r="P434" s="524">
        <v>0</v>
      </c>
      <c r="Q434" s="524">
        <v>0</v>
      </c>
      <c r="R434" s="524">
        <v>0</v>
      </c>
      <c r="S434" s="524">
        <v>0</v>
      </c>
      <c r="T434" s="524">
        <v>0</v>
      </c>
      <c r="U434" s="524">
        <v>0</v>
      </c>
      <c r="V434" s="524">
        <v>0</v>
      </c>
      <c r="W434" s="524">
        <v>0</v>
      </c>
      <c r="X434" s="525">
        <f t="shared" si="148"/>
        <v>3.0449999999999999</v>
      </c>
      <c r="Y434" s="706">
        <f t="shared" si="149"/>
        <v>10.810810810810811</v>
      </c>
      <c r="Z434" s="706">
        <f t="shared" si="150"/>
        <v>12.12121212121211</v>
      </c>
      <c r="AA434" s="706">
        <f t="shared" si="151"/>
        <v>14.782608695652177</v>
      </c>
      <c r="AB434" s="706">
        <f t="shared" si="152"/>
        <v>129.99999999999997</v>
      </c>
      <c r="AC434" s="706" t="str">
        <f t="shared" si="153"/>
        <v>n/a</v>
      </c>
      <c r="AD434" s="706" t="str">
        <f t="shared" si="154"/>
        <v>n/a</v>
      </c>
      <c r="AE434" s="706" t="str">
        <f t="shared" si="155"/>
        <v>n/a</v>
      </c>
      <c r="AF434" s="706" t="str">
        <f t="shared" si="156"/>
        <v>n/a</v>
      </c>
      <c r="AG434" s="706" t="str">
        <f t="shared" si="157"/>
        <v>n/a</v>
      </c>
      <c r="AH434" s="706" t="str">
        <f t="shared" si="158"/>
        <v>n/a</v>
      </c>
      <c r="AI434" s="706" t="str">
        <f t="shared" si="159"/>
        <v>n/a</v>
      </c>
      <c r="AJ434" s="706" t="str">
        <f t="shared" si="160"/>
        <v>n/a</v>
      </c>
      <c r="AK434" s="706" t="str">
        <f t="shared" si="161"/>
        <v>n/a</v>
      </c>
      <c r="AL434" s="706" t="str">
        <f t="shared" si="162"/>
        <v>n/a</v>
      </c>
      <c r="AM434" s="706" t="str">
        <f t="shared" si="163"/>
        <v>n/a</v>
      </c>
      <c r="AN434" s="706" t="str">
        <f t="shared" si="164"/>
        <v>n/a</v>
      </c>
      <c r="AO434" s="706" t="str">
        <f t="shared" si="165"/>
        <v>n/a</v>
      </c>
      <c r="AP434" s="706" t="str">
        <f t="shared" si="166"/>
        <v>n/a</v>
      </c>
      <c r="AQ434" s="707">
        <f t="shared" si="167"/>
        <v>41.928657906918765</v>
      </c>
      <c r="AR434" s="708">
        <f t="shared" si="168"/>
        <v>58.737476730566833</v>
      </c>
    </row>
    <row r="435" spans="1:44" ht="11.25" customHeight="1" x14ac:dyDescent="0.2">
      <c r="A435" s="532" t="s">
        <v>1376</v>
      </c>
      <c r="B435" s="502" t="s">
        <v>1377</v>
      </c>
      <c r="C435" s="550">
        <v>2</v>
      </c>
      <c r="D435" s="510">
        <v>1.8</v>
      </c>
      <c r="E435" s="510">
        <v>1.6</v>
      </c>
      <c r="F435" s="510">
        <v>1.4</v>
      </c>
      <c r="G435" s="510">
        <v>1.2</v>
      </c>
      <c r="H435" s="511"/>
      <c r="I435" s="510">
        <v>1</v>
      </c>
      <c r="J435" s="513">
        <v>0.96</v>
      </c>
      <c r="K435" s="511"/>
      <c r="L435" s="567">
        <v>0.96</v>
      </c>
      <c r="M435" s="567">
        <v>0.96</v>
      </c>
      <c r="N435" s="516">
        <v>0.84</v>
      </c>
      <c r="O435" s="516">
        <v>0.36</v>
      </c>
      <c r="P435" s="515">
        <v>0</v>
      </c>
      <c r="Q435" s="515">
        <v>0</v>
      </c>
      <c r="R435" s="515">
        <v>0</v>
      </c>
      <c r="S435" s="515">
        <v>0</v>
      </c>
      <c r="T435" s="515">
        <v>0</v>
      </c>
      <c r="U435" s="515">
        <v>0</v>
      </c>
      <c r="V435" s="515">
        <v>0</v>
      </c>
      <c r="W435" s="515">
        <v>0</v>
      </c>
      <c r="X435" s="525">
        <f t="shared" si="148"/>
        <v>13.080000000000002</v>
      </c>
      <c r="Y435" s="706">
        <f t="shared" si="149"/>
        <v>11.111111111111116</v>
      </c>
      <c r="Z435" s="706">
        <f t="shared" si="150"/>
        <v>12.5</v>
      </c>
      <c r="AA435" s="706">
        <f t="shared" si="151"/>
        <v>14.285714285714302</v>
      </c>
      <c r="AB435" s="706">
        <f t="shared" si="152"/>
        <v>16.666666666666675</v>
      </c>
      <c r="AC435" s="706">
        <f t="shared" si="153"/>
        <v>19.999999999999996</v>
      </c>
      <c r="AD435" s="706">
        <f t="shared" si="154"/>
        <v>4.1666666666666741</v>
      </c>
      <c r="AE435" s="706">
        <f t="shared" si="155"/>
        <v>0</v>
      </c>
      <c r="AF435" s="706">
        <f t="shared" si="156"/>
        <v>0</v>
      </c>
      <c r="AG435" s="706">
        <f t="shared" si="157"/>
        <v>14.285714285714279</v>
      </c>
      <c r="AH435" s="706">
        <f t="shared" si="158"/>
        <v>133.33333333333334</v>
      </c>
      <c r="AI435" s="706" t="str">
        <f t="shared" si="159"/>
        <v>n/a</v>
      </c>
      <c r="AJ435" s="706" t="str">
        <f t="shared" si="160"/>
        <v>n/a</v>
      </c>
      <c r="AK435" s="706" t="str">
        <f t="shared" si="161"/>
        <v>n/a</v>
      </c>
      <c r="AL435" s="706" t="str">
        <f t="shared" si="162"/>
        <v>n/a</v>
      </c>
      <c r="AM435" s="706" t="str">
        <f t="shared" si="163"/>
        <v>n/a</v>
      </c>
      <c r="AN435" s="706" t="str">
        <f t="shared" si="164"/>
        <v>n/a</v>
      </c>
      <c r="AO435" s="706" t="str">
        <f t="shared" si="165"/>
        <v>n/a</v>
      </c>
      <c r="AP435" s="706" t="str">
        <f t="shared" si="166"/>
        <v>n/a</v>
      </c>
      <c r="AQ435" s="707">
        <f t="shared" si="167"/>
        <v>22.63492063492064</v>
      </c>
      <c r="AR435" s="708">
        <f t="shared" si="168"/>
        <v>39.493164528961621</v>
      </c>
    </row>
    <row r="436" spans="1:44" ht="11.25" customHeight="1" x14ac:dyDescent="0.2">
      <c r="A436" s="694" t="s">
        <v>1378</v>
      </c>
      <c r="B436" s="535" t="s">
        <v>1379</v>
      </c>
      <c r="C436" s="538">
        <v>1.35</v>
      </c>
      <c r="D436" s="528">
        <v>1.32</v>
      </c>
      <c r="E436" s="522">
        <v>1.27</v>
      </c>
      <c r="F436" s="522">
        <v>1.0549999999999999</v>
      </c>
      <c r="G436" s="522">
        <v>0.84</v>
      </c>
      <c r="H436" s="523"/>
      <c r="I436" s="522">
        <v>0.58499999999999996</v>
      </c>
      <c r="J436" s="693">
        <v>0</v>
      </c>
      <c r="K436" s="523"/>
      <c r="L436" s="692">
        <v>0</v>
      </c>
      <c r="M436" s="692">
        <v>0</v>
      </c>
      <c r="N436" s="524">
        <v>0</v>
      </c>
      <c r="O436" s="524">
        <v>0</v>
      </c>
      <c r="P436" s="524">
        <v>0</v>
      </c>
      <c r="Q436" s="524">
        <v>0</v>
      </c>
      <c r="R436" s="524">
        <v>0</v>
      </c>
      <c r="S436" s="524">
        <v>0</v>
      </c>
      <c r="T436" s="524">
        <v>0</v>
      </c>
      <c r="U436" s="524">
        <v>0</v>
      </c>
      <c r="V436" s="524">
        <v>0.04</v>
      </c>
      <c r="W436" s="524">
        <v>0.16</v>
      </c>
      <c r="X436" s="525">
        <f t="shared" si="148"/>
        <v>6.62</v>
      </c>
      <c r="Y436" s="706">
        <f t="shared" si="149"/>
        <v>2.2727272727272707</v>
      </c>
      <c r="Z436" s="706">
        <f t="shared" si="150"/>
        <v>3.937007874015741</v>
      </c>
      <c r="AA436" s="706">
        <f t="shared" si="151"/>
        <v>20.379146919431278</v>
      </c>
      <c r="AB436" s="706">
        <f t="shared" si="152"/>
        <v>25.595238095238095</v>
      </c>
      <c r="AC436" s="706">
        <f t="shared" si="153"/>
        <v>43.589743589743591</v>
      </c>
      <c r="AD436" s="706" t="str">
        <f t="shared" si="154"/>
        <v>n/a</v>
      </c>
      <c r="AE436" s="706" t="str">
        <f t="shared" si="155"/>
        <v>n/a</v>
      </c>
      <c r="AF436" s="706" t="str">
        <f t="shared" si="156"/>
        <v>n/a</v>
      </c>
      <c r="AG436" s="706" t="str">
        <f t="shared" si="157"/>
        <v>n/a</v>
      </c>
      <c r="AH436" s="706" t="str">
        <f t="shared" si="158"/>
        <v>n/a</v>
      </c>
      <c r="AI436" s="706" t="str">
        <f t="shared" si="159"/>
        <v>n/a</v>
      </c>
      <c r="AJ436" s="706" t="str">
        <f t="shared" si="160"/>
        <v>n/a</v>
      </c>
      <c r="AK436" s="706" t="str">
        <f t="shared" si="161"/>
        <v>n/a</v>
      </c>
      <c r="AL436" s="706" t="str">
        <f t="shared" si="162"/>
        <v>n/a</v>
      </c>
      <c r="AM436" s="706" t="str">
        <f t="shared" si="163"/>
        <v>n/a</v>
      </c>
      <c r="AN436" s="706" t="str">
        <f t="shared" si="164"/>
        <v>n/a</v>
      </c>
      <c r="AO436" s="706">
        <f t="shared" si="165"/>
        <v>-100</v>
      </c>
      <c r="AP436" s="706">
        <f t="shared" si="166"/>
        <v>-75</v>
      </c>
      <c r="AQ436" s="707">
        <f t="shared" si="167"/>
        <v>-11.318019464120576</v>
      </c>
      <c r="AR436" s="708">
        <f t="shared" si="168"/>
        <v>54.34377295922085</v>
      </c>
    </row>
    <row r="437" spans="1:44" ht="11.25" customHeight="1" x14ac:dyDescent="0.2">
      <c r="A437" s="527" t="s">
        <v>1380</v>
      </c>
      <c r="B437" s="504" t="s">
        <v>1381</v>
      </c>
      <c r="C437" s="530">
        <v>1.28</v>
      </c>
      <c r="D437" s="522">
        <v>1.1599999999999999</v>
      </c>
      <c r="E437" s="522">
        <v>1.08</v>
      </c>
      <c r="F437" s="522">
        <v>1</v>
      </c>
      <c r="G437" s="522">
        <v>0.76</v>
      </c>
      <c r="H437" s="523"/>
      <c r="I437" s="528">
        <v>0</v>
      </c>
      <c r="J437" s="693">
        <v>0</v>
      </c>
      <c r="K437" s="523"/>
      <c r="L437" s="692">
        <v>0</v>
      </c>
      <c r="M437" s="692">
        <v>0</v>
      </c>
      <c r="N437" s="524">
        <v>0</v>
      </c>
      <c r="O437" s="524">
        <v>0</v>
      </c>
      <c r="P437" s="524">
        <v>0</v>
      </c>
      <c r="Q437" s="524">
        <v>0</v>
      </c>
      <c r="R437" s="524">
        <v>0</v>
      </c>
      <c r="S437" s="524">
        <v>0</v>
      </c>
      <c r="T437" s="524">
        <v>0</v>
      </c>
      <c r="U437" s="524">
        <v>0</v>
      </c>
      <c r="V437" s="524">
        <v>0</v>
      </c>
      <c r="W437" s="524">
        <v>0</v>
      </c>
      <c r="X437" s="525">
        <f t="shared" si="148"/>
        <v>5.2799999999999994</v>
      </c>
      <c r="Y437" s="706">
        <f t="shared" si="149"/>
        <v>10.344827586206918</v>
      </c>
      <c r="Z437" s="706">
        <f t="shared" si="150"/>
        <v>7.4074074074073959</v>
      </c>
      <c r="AA437" s="706">
        <f t="shared" si="151"/>
        <v>8.0000000000000071</v>
      </c>
      <c r="AB437" s="706">
        <f t="shared" si="152"/>
        <v>31.578947368421062</v>
      </c>
      <c r="AC437" s="706" t="str">
        <f t="shared" si="153"/>
        <v>n/a</v>
      </c>
      <c r="AD437" s="706" t="str">
        <f t="shared" si="154"/>
        <v>n/a</v>
      </c>
      <c r="AE437" s="706" t="str">
        <f t="shared" si="155"/>
        <v>n/a</v>
      </c>
      <c r="AF437" s="706" t="str">
        <f t="shared" si="156"/>
        <v>n/a</v>
      </c>
      <c r="AG437" s="706" t="str">
        <f t="shared" si="157"/>
        <v>n/a</v>
      </c>
      <c r="AH437" s="706" t="str">
        <f t="shared" si="158"/>
        <v>n/a</v>
      </c>
      <c r="AI437" s="706" t="str">
        <f t="shared" si="159"/>
        <v>n/a</v>
      </c>
      <c r="AJ437" s="706" t="str">
        <f t="shared" si="160"/>
        <v>n/a</v>
      </c>
      <c r="AK437" s="706" t="str">
        <f t="shared" si="161"/>
        <v>n/a</v>
      </c>
      <c r="AL437" s="706" t="str">
        <f t="shared" si="162"/>
        <v>n/a</v>
      </c>
      <c r="AM437" s="706" t="str">
        <f t="shared" si="163"/>
        <v>n/a</v>
      </c>
      <c r="AN437" s="706" t="str">
        <f t="shared" si="164"/>
        <v>n/a</v>
      </c>
      <c r="AO437" s="706" t="str">
        <f t="shared" si="165"/>
        <v>n/a</v>
      </c>
      <c r="AP437" s="706" t="str">
        <f t="shared" si="166"/>
        <v>n/a</v>
      </c>
      <c r="AQ437" s="707">
        <f t="shared" si="167"/>
        <v>14.332795590508846</v>
      </c>
      <c r="AR437" s="708">
        <f t="shared" si="168"/>
        <v>11.567179740223771</v>
      </c>
    </row>
    <row r="438" spans="1:44" ht="11.25" customHeight="1" x14ac:dyDescent="0.2">
      <c r="A438" s="527" t="s">
        <v>656</v>
      </c>
      <c r="B438" s="504" t="s">
        <v>657</v>
      </c>
      <c r="C438" s="530">
        <v>2.12</v>
      </c>
      <c r="D438" s="522">
        <v>2.04</v>
      </c>
      <c r="E438" s="522">
        <v>1.98</v>
      </c>
      <c r="F438" s="522">
        <v>1.9</v>
      </c>
      <c r="G438" s="522">
        <v>1.8</v>
      </c>
      <c r="H438" s="523"/>
      <c r="I438" s="522">
        <v>1.74</v>
      </c>
      <c r="J438" s="520">
        <v>1.67</v>
      </c>
      <c r="K438" s="523"/>
      <c r="L438" s="539">
        <v>1.56</v>
      </c>
      <c r="M438" s="539">
        <v>1.43</v>
      </c>
      <c r="N438" s="531">
        <v>1.3</v>
      </c>
      <c r="O438" s="531">
        <v>1.2</v>
      </c>
      <c r="P438" s="531">
        <v>1.1399999999999999</v>
      </c>
      <c r="Q438" s="531">
        <v>1.06</v>
      </c>
      <c r="R438" s="524">
        <v>1.01</v>
      </c>
      <c r="S438" s="524">
        <v>1.01</v>
      </c>
      <c r="T438" s="524">
        <v>1.01</v>
      </c>
      <c r="U438" s="524">
        <v>1.01</v>
      </c>
      <c r="V438" s="531">
        <v>1.01</v>
      </c>
      <c r="W438" s="531">
        <v>0.96</v>
      </c>
      <c r="X438" s="525">
        <f t="shared" si="148"/>
        <v>26.95000000000001</v>
      </c>
      <c r="Y438" s="706">
        <f t="shared" si="149"/>
        <v>3.9215686274509887</v>
      </c>
      <c r="Z438" s="706">
        <f t="shared" si="150"/>
        <v>3.0303030303030276</v>
      </c>
      <c r="AA438" s="706">
        <f t="shared" si="151"/>
        <v>4.2105263157894868</v>
      </c>
      <c r="AB438" s="706">
        <f t="shared" si="152"/>
        <v>5.555555555555558</v>
      </c>
      <c r="AC438" s="706">
        <f t="shared" si="153"/>
        <v>3.4482758620689724</v>
      </c>
      <c r="AD438" s="706">
        <f t="shared" si="154"/>
        <v>4.1916167664670656</v>
      </c>
      <c r="AE438" s="706">
        <f t="shared" si="155"/>
        <v>7.0512820512820484</v>
      </c>
      <c r="AF438" s="706">
        <f t="shared" si="156"/>
        <v>9.0909090909091042</v>
      </c>
      <c r="AG438" s="706">
        <f t="shared" si="157"/>
        <v>9.9999999999999858</v>
      </c>
      <c r="AH438" s="706">
        <f t="shared" si="158"/>
        <v>8.3333333333333481</v>
      </c>
      <c r="AI438" s="706">
        <f t="shared" si="159"/>
        <v>5.2631578947368363</v>
      </c>
      <c r="AJ438" s="706">
        <f t="shared" si="160"/>
        <v>7.5471698113207308</v>
      </c>
      <c r="AK438" s="706">
        <f t="shared" si="161"/>
        <v>4.9504950495049549</v>
      </c>
      <c r="AL438" s="706">
        <f t="shared" si="162"/>
        <v>0</v>
      </c>
      <c r="AM438" s="706">
        <f t="shared" si="163"/>
        <v>0</v>
      </c>
      <c r="AN438" s="706">
        <f t="shared" si="164"/>
        <v>0</v>
      </c>
      <c r="AO438" s="706">
        <f t="shared" si="165"/>
        <v>0</v>
      </c>
      <c r="AP438" s="706">
        <f t="shared" si="166"/>
        <v>5.2083333333333481</v>
      </c>
      <c r="AQ438" s="707">
        <f t="shared" si="167"/>
        <v>4.5445848178919697</v>
      </c>
      <c r="AR438" s="708">
        <f t="shared" si="168"/>
        <v>3.1525927193172678</v>
      </c>
    </row>
    <row r="439" spans="1:44" ht="11.25" customHeight="1" x14ac:dyDescent="0.2">
      <c r="A439" s="527" t="s">
        <v>1382</v>
      </c>
      <c r="B439" s="504" t="s">
        <v>1383</v>
      </c>
      <c r="C439" s="530">
        <v>0.68</v>
      </c>
      <c r="D439" s="522">
        <v>0.54</v>
      </c>
      <c r="E439" s="522">
        <v>0.45</v>
      </c>
      <c r="F439" s="522">
        <v>0.34</v>
      </c>
      <c r="G439" s="522">
        <v>0.26</v>
      </c>
      <c r="H439" s="523"/>
      <c r="I439" s="522">
        <v>0.19</v>
      </c>
      <c r="J439" s="520">
        <v>0.08</v>
      </c>
      <c r="K439" s="523"/>
      <c r="L439" s="692">
        <v>0</v>
      </c>
      <c r="M439" s="692">
        <v>0</v>
      </c>
      <c r="N439" s="524">
        <v>0</v>
      </c>
      <c r="O439" s="524">
        <v>0</v>
      </c>
      <c r="P439" s="524">
        <v>0</v>
      </c>
      <c r="Q439" s="524">
        <v>0</v>
      </c>
      <c r="R439" s="524">
        <v>0</v>
      </c>
      <c r="S439" s="524">
        <v>0</v>
      </c>
      <c r="T439" s="524">
        <v>0</v>
      </c>
      <c r="U439" s="524">
        <v>0</v>
      </c>
      <c r="V439" s="524">
        <v>0</v>
      </c>
      <c r="W439" s="524">
        <v>0</v>
      </c>
      <c r="X439" s="525">
        <f t="shared" si="148"/>
        <v>2.5400000000000005</v>
      </c>
      <c r="Y439" s="706">
        <f t="shared" si="149"/>
        <v>25.925925925925931</v>
      </c>
      <c r="Z439" s="706">
        <f t="shared" si="150"/>
        <v>19.999999999999996</v>
      </c>
      <c r="AA439" s="706">
        <f t="shared" si="151"/>
        <v>32.352941176470587</v>
      </c>
      <c r="AB439" s="706">
        <f t="shared" si="152"/>
        <v>30.76923076923077</v>
      </c>
      <c r="AC439" s="706">
        <f t="shared" si="153"/>
        <v>36.842105263157897</v>
      </c>
      <c r="AD439" s="706">
        <f t="shared" si="154"/>
        <v>137.5</v>
      </c>
      <c r="AE439" s="706" t="str">
        <f t="shared" si="155"/>
        <v>n/a</v>
      </c>
      <c r="AF439" s="706" t="str">
        <f t="shared" si="156"/>
        <v>n/a</v>
      </c>
      <c r="AG439" s="706" t="str">
        <f t="shared" si="157"/>
        <v>n/a</v>
      </c>
      <c r="AH439" s="706" t="str">
        <f t="shared" si="158"/>
        <v>n/a</v>
      </c>
      <c r="AI439" s="706" t="str">
        <f t="shared" si="159"/>
        <v>n/a</v>
      </c>
      <c r="AJ439" s="706" t="str">
        <f t="shared" si="160"/>
        <v>n/a</v>
      </c>
      <c r="AK439" s="706" t="str">
        <f t="shared" si="161"/>
        <v>n/a</v>
      </c>
      <c r="AL439" s="706" t="str">
        <f t="shared" si="162"/>
        <v>n/a</v>
      </c>
      <c r="AM439" s="706" t="str">
        <f t="shared" si="163"/>
        <v>n/a</v>
      </c>
      <c r="AN439" s="706" t="str">
        <f t="shared" si="164"/>
        <v>n/a</v>
      </c>
      <c r="AO439" s="706" t="str">
        <f t="shared" si="165"/>
        <v>n/a</v>
      </c>
      <c r="AP439" s="706" t="str">
        <f t="shared" si="166"/>
        <v>n/a</v>
      </c>
      <c r="AQ439" s="707">
        <f t="shared" si="167"/>
        <v>47.231700522464195</v>
      </c>
      <c r="AR439" s="708">
        <f t="shared" si="168"/>
        <v>44.596415808389992</v>
      </c>
    </row>
    <row r="440" spans="1:44" ht="11.25" customHeight="1" x14ac:dyDescent="0.2">
      <c r="A440" s="501" t="s">
        <v>1384</v>
      </c>
      <c r="B440" s="502" t="s">
        <v>1385</v>
      </c>
      <c r="C440" s="514">
        <v>0.64</v>
      </c>
      <c r="D440" s="522">
        <v>0.56000000000000005</v>
      </c>
      <c r="E440" s="522">
        <v>0.5</v>
      </c>
      <c r="F440" s="522">
        <v>0.46</v>
      </c>
      <c r="G440" s="522">
        <v>0.42</v>
      </c>
      <c r="H440" s="523"/>
      <c r="I440" s="528">
        <v>0.4</v>
      </c>
      <c r="J440" s="693">
        <v>0.4</v>
      </c>
      <c r="K440" s="523"/>
      <c r="L440" s="539">
        <v>0.4</v>
      </c>
      <c r="M440" s="539">
        <v>0.36</v>
      </c>
      <c r="N440" s="531">
        <v>0.31</v>
      </c>
      <c r="O440" s="524">
        <v>0.28000000000000003</v>
      </c>
      <c r="P440" s="524">
        <v>0.28000000000000003</v>
      </c>
      <c r="Q440" s="524">
        <v>0.28000000000000003</v>
      </c>
      <c r="R440" s="524">
        <v>0.28000000000000003</v>
      </c>
      <c r="S440" s="524">
        <v>0.28000000000000003</v>
      </c>
      <c r="T440" s="524">
        <v>0.28000000000000003</v>
      </c>
      <c r="U440" s="524">
        <v>0.28000000000000003</v>
      </c>
      <c r="V440" s="531">
        <v>0.28000000000000003</v>
      </c>
      <c r="W440" s="531">
        <v>0.25</v>
      </c>
      <c r="X440" s="525">
        <f t="shared" si="148"/>
        <v>6.9400000000000013</v>
      </c>
      <c r="Y440" s="706">
        <f t="shared" si="149"/>
        <v>14.285714285714279</v>
      </c>
      <c r="Z440" s="706">
        <f t="shared" si="150"/>
        <v>12.000000000000011</v>
      </c>
      <c r="AA440" s="706">
        <f t="shared" si="151"/>
        <v>8.6956521739130377</v>
      </c>
      <c r="AB440" s="706">
        <f t="shared" si="152"/>
        <v>9.5238095238095344</v>
      </c>
      <c r="AC440" s="706">
        <f t="shared" si="153"/>
        <v>4.9999999999999822</v>
      </c>
      <c r="AD440" s="706">
        <f t="shared" si="154"/>
        <v>0</v>
      </c>
      <c r="AE440" s="706">
        <f t="shared" si="155"/>
        <v>0</v>
      </c>
      <c r="AF440" s="706">
        <f t="shared" si="156"/>
        <v>11.111111111111116</v>
      </c>
      <c r="AG440" s="706">
        <f t="shared" si="157"/>
        <v>16.129032258064502</v>
      </c>
      <c r="AH440" s="706">
        <f t="shared" si="158"/>
        <v>10.714285714285698</v>
      </c>
      <c r="AI440" s="706">
        <f t="shared" si="159"/>
        <v>0</v>
      </c>
      <c r="AJ440" s="706">
        <f t="shared" si="160"/>
        <v>0</v>
      </c>
      <c r="AK440" s="706">
        <f t="shared" si="161"/>
        <v>0</v>
      </c>
      <c r="AL440" s="706">
        <f t="shared" si="162"/>
        <v>0</v>
      </c>
      <c r="AM440" s="706">
        <f t="shared" si="163"/>
        <v>0</v>
      </c>
      <c r="AN440" s="706">
        <f t="shared" si="164"/>
        <v>0</v>
      </c>
      <c r="AO440" s="706">
        <f t="shared" si="165"/>
        <v>0</v>
      </c>
      <c r="AP440" s="706">
        <f t="shared" si="166"/>
        <v>12.000000000000011</v>
      </c>
      <c r="AQ440" s="707">
        <f t="shared" si="167"/>
        <v>5.5255336148276761</v>
      </c>
      <c r="AR440" s="708">
        <f t="shared" si="168"/>
        <v>6.0983601758582848</v>
      </c>
    </row>
    <row r="441" spans="1:44" ht="11.25" customHeight="1" x14ac:dyDescent="0.2">
      <c r="A441" s="547" t="s">
        <v>1386</v>
      </c>
      <c r="B441" s="535" t="s">
        <v>1387</v>
      </c>
      <c r="C441" s="530">
        <v>0.38</v>
      </c>
      <c r="D441" s="541">
        <v>0.33</v>
      </c>
      <c r="E441" s="541">
        <v>0.28999999999999998</v>
      </c>
      <c r="F441" s="541">
        <v>0.25</v>
      </c>
      <c r="G441" s="541">
        <v>0.215</v>
      </c>
      <c r="H441" s="542"/>
      <c r="I441" s="541">
        <v>0.18</v>
      </c>
      <c r="J441" s="537">
        <v>0.1</v>
      </c>
      <c r="K441" s="542"/>
      <c r="L441" s="568">
        <v>0.04</v>
      </c>
      <c r="M441" s="568">
        <v>9.2499999999999999E-2</v>
      </c>
      <c r="N441" s="545">
        <v>1</v>
      </c>
      <c r="O441" s="544">
        <v>1.46</v>
      </c>
      <c r="P441" s="544">
        <v>1.38</v>
      </c>
      <c r="Q441" s="544">
        <v>1.3</v>
      </c>
      <c r="R441" s="544">
        <v>1.24</v>
      </c>
      <c r="S441" s="544">
        <v>1.22</v>
      </c>
      <c r="T441" s="544">
        <v>1.2</v>
      </c>
      <c r="U441" s="544">
        <v>1.18</v>
      </c>
      <c r="V441" s="544">
        <v>1.1200000000000001</v>
      </c>
      <c r="W441" s="544">
        <v>1.04</v>
      </c>
      <c r="X441" s="525">
        <f t="shared" si="148"/>
        <v>14.017499999999998</v>
      </c>
      <c r="Y441" s="706">
        <f t="shared" si="149"/>
        <v>15.151515151515138</v>
      </c>
      <c r="Z441" s="706">
        <f t="shared" si="150"/>
        <v>13.793103448275868</v>
      </c>
      <c r="AA441" s="706">
        <f t="shared" si="151"/>
        <v>15.999999999999993</v>
      </c>
      <c r="AB441" s="706">
        <f t="shared" si="152"/>
        <v>16.279069767441868</v>
      </c>
      <c r="AC441" s="706">
        <f t="shared" si="153"/>
        <v>19.444444444444443</v>
      </c>
      <c r="AD441" s="706">
        <f t="shared" si="154"/>
        <v>79.999999999999986</v>
      </c>
      <c r="AE441" s="706">
        <f t="shared" si="155"/>
        <v>150</v>
      </c>
      <c r="AF441" s="706">
        <f t="shared" si="156"/>
        <v>-56.756756756756758</v>
      </c>
      <c r="AG441" s="706">
        <f t="shared" si="157"/>
        <v>-90.75</v>
      </c>
      <c r="AH441" s="706">
        <f t="shared" si="158"/>
        <v>-31.506849315068497</v>
      </c>
      <c r="AI441" s="706">
        <f t="shared" si="159"/>
        <v>5.7971014492753659</v>
      </c>
      <c r="AJ441" s="706">
        <f t="shared" si="160"/>
        <v>6.153846153846132</v>
      </c>
      <c r="AK441" s="706">
        <f t="shared" si="161"/>
        <v>4.8387096774193505</v>
      </c>
      <c r="AL441" s="706">
        <f t="shared" si="162"/>
        <v>1.6393442622950838</v>
      </c>
      <c r="AM441" s="706">
        <f t="shared" si="163"/>
        <v>1.6666666666666607</v>
      </c>
      <c r="AN441" s="706">
        <f t="shared" si="164"/>
        <v>1.6949152542372836</v>
      </c>
      <c r="AO441" s="706">
        <f t="shared" si="165"/>
        <v>5.3571428571428381</v>
      </c>
      <c r="AP441" s="706">
        <f t="shared" si="166"/>
        <v>7.6923076923077094</v>
      </c>
      <c r="AQ441" s="707">
        <f t="shared" si="167"/>
        <v>9.2496978196134698</v>
      </c>
      <c r="AR441" s="708">
        <f t="shared" si="168"/>
        <v>49.300733572560318</v>
      </c>
    </row>
    <row r="442" spans="1:44" ht="11.25" customHeight="1" x14ac:dyDescent="0.2">
      <c r="A442" s="526" t="s">
        <v>266</v>
      </c>
      <c r="B442" s="504" t="s">
        <v>267</v>
      </c>
      <c r="C442" s="530">
        <v>3.83</v>
      </c>
      <c r="D442" s="522">
        <v>3.64</v>
      </c>
      <c r="E442" s="522">
        <v>3.48</v>
      </c>
      <c r="F442" s="522">
        <v>3.2561100000000001</v>
      </c>
      <c r="G442" s="522">
        <v>3.0383752599999996</v>
      </c>
      <c r="H442" s="523"/>
      <c r="I442" s="522">
        <v>2.7987557600000001</v>
      </c>
      <c r="J442" s="520">
        <v>2.6837384000000002</v>
      </c>
      <c r="K442" s="523"/>
      <c r="L442" s="539">
        <v>2.4728732400000002</v>
      </c>
      <c r="M442" s="539">
        <v>2.2811776399999997</v>
      </c>
      <c r="N442" s="531">
        <v>2.1757450600000001</v>
      </c>
      <c r="O442" s="531">
        <v>1.9936342400000002</v>
      </c>
      <c r="P442" s="531">
        <v>1.8402777600000002</v>
      </c>
      <c r="Q442" s="531">
        <v>1.6773365000000002</v>
      </c>
      <c r="R442" s="531">
        <v>1.47605612</v>
      </c>
      <c r="S442" s="531">
        <v>1.26519096</v>
      </c>
      <c r="T442" s="531">
        <v>1.1310040400000001</v>
      </c>
      <c r="U442" s="531">
        <v>1.0639105799999999</v>
      </c>
      <c r="V442" s="531">
        <v>1.0255714600000001</v>
      </c>
      <c r="W442" s="531">
        <v>0.98723234000000004</v>
      </c>
      <c r="X442" s="525">
        <f t="shared" si="148"/>
        <v>42.116989359999998</v>
      </c>
      <c r="Y442" s="706">
        <f t="shared" si="149"/>
        <v>5.2197802197802234</v>
      </c>
      <c r="Z442" s="706">
        <f t="shared" si="150"/>
        <v>4.5977011494252817</v>
      </c>
      <c r="AA442" s="706">
        <f t="shared" si="151"/>
        <v>6.8759962040594536</v>
      </c>
      <c r="AB442" s="706">
        <f t="shared" si="152"/>
        <v>7.1661569545560466</v>
      </c>
      <c r="AC442" s="706">
        <f t="shared" si="153"/>
        <v>8.5616438356164171</v>
      </c>
      <c r="AD442" s="706">
        <f t="shared" si="154"/>
        <v>4.2857142857142927</v>
      </c>
      <c r="AE442" s="706">
        <f t="shared" si="155"/>
        <v>8.5271317829457303</v>
      </c>
      <c r="AF442" s="706">
        <f t="shared" si="156"/>
        <v>8.4033613445378297</v>
      </c>
      <c r="AG442" s="706">
        <f t="shared" si="157"/>
        <v>4.8458149779735393</v>
      </c>
      <c r="AH442" s="706">
        <f t="shared" si="158"/>
        <v>9.1346153846153744</v>
      </c>
      <c r="AI442" s="706">
        <f t="shared" si="159"/>
        <v>8.333333333333325</v>
      </c>
      <c r="AJ442" s="706">
        <f t="shared" si="160"/>
        <v>9.7142857142857189</v>
      </c>
      <c r="AK442" s="706">
        <f t="shared" si="161"/>
        <v>13.636363636363647</v>
      </c>
      <c r="AL442" s="706">
        <f t="shared" si="162"/>
        <v>16.666666666666675</v>
      </c>
      <c r="AM442" s="706">
        <f t="shared" si="163"/>
        <v>11.864406779661007</v>
      </c>
      <c r="AN442" s="706">
        <f t="shared" si="164"/>
        <v>6.3063063063063307</v>
      </c>
      <c r="AO442" s="706">
        <f t="shared" si="165"/>
        <v>3.738317757009324</v>
      </c>
      <c r="AP442" s="706">
        <f t="shared" si="166"/>
        <v>3.8834951456310662</v>
      </c>
      <c r="AQ442" s="707">
        <f t="shared" si="167"/>
        <v>7.8756161932489608</v>
      </c>
      <c r="AR442" s="708">
        <f t="shared" si="168"/>
        <v>3.5114350894406217</v>
      </c>
    </row>
    <row r="443" spans="1:44" ht="11.25" customHeight="1" x14ac:dyDescent="0.2">
      <c r="A443" s="526" t="s">
        <v>1388</v>
      </c>
      <c r="B443" s="504" t="s">
        <v>1389</v>
      </c>
      <c r="C443" s="521">
        <v>1.08</v>
      </c>
      <c r="D443" s="522">
        <v>1.02</v>
      </c>
      <c r="E443" s="522">
        <v>0.96</v>
      </c>
      <c r="F443" s="522">
        <v>0.9</v>
      </c>
      <c r="G443" s="522">
        <v>0.84</v>
      </c>
      <c r="H443" s="523"/>
      <c r="I443" s="522">
        <v>0.76</v>
      </c>
      <c r="J443" s="520">
        <v>0.72</v>
      </c>
      <c r="K443" s="523"/>
      <c r="L443" s="692">
        <v>0.64</v>
      </c>
      <c r="M443" s="692">
        <v>1</v>
      </c>
      <c r="N443" s="531">
        <v>1.64</v>
      </c>
      <c r="O443" s="531">
        <v>1.48</v>
      </c>
      <c r="P443" s="531">
        <v>1.35</v>
      </c>
      <c r="Q443" s="531">
        <v>1.2450000000000001</v>
      </c>
      <c r="R443" s="531">
        <v>1.1399999999999999</v>
      </c>
      <c r="S443" s="531">
        <v>1.08</v>
      </c>
      <c r="T443" s="531">
        <v>1.04</v>
      </c>
      <c r="U443" s="531">
        <v>0.96</v>
      </c>
      <c r="V443" s="531">
        <v>0.88670000000000004</v>
      </c>
      <c r="W443" s="531">
        <v>0.79</v>
      </c>
      <c r="X443" s="525">
        <f t="shared" si="148"/>
        <v>19.531700000000001</v>
      </c>
      <c r="Y443" s="706">
        <f t="shared" si="149"/>
        <v>5.8823529411764719</v>
      </c>
      <c r="Z443" s="706">
        <f t="shared" si="150"/>
        <v>6.25</v>
      </c>
      <c r="AA443" s="706">
        <f t="shared" si="151"/>
        <v>6.6666666666666652</v>
      </c>
      <c r="AB443" s="706">
        <f t="shared" si="152"/>
        <v>7.1428571428571397</v>
      </c>
      <c r="AC443" s="706">
        <f t="shared" si="153"/>
        <v>10.526315789473673</v>
      </c>
      <c r="AD443" s="706">
        <f t="shared" si="154"/>
        <v>5.555555555555558</v>
      </c>
      <c r="AE443" s="706">
        <f t="shared" si="155"/>
        <v>12.5</v>
      </c>
      <c r="AF443" s="706">
        <f t="shared" si="156"/>
        <v>-36</v>
      </c>
      <c r="AG443" s="706">
        <f t="shared" si="157"/>
        <v>-39.024390243902438</v>
      </c>
      <c r="AH443" s="706">
        <f t="shared" si="158"/>
        <v>10.810810810810811</v>
      </c>
      <c r="AI443" s="706">
        <f t="shared" si="159"/>
        <v>9.6296296296296102</v>
      </c>
      <c r="AJ443" s="706">
        <f t="shared" si="160"/>
        <v>8.4337349397590309</v>
      </c>
      <c r="AK443" s="706">
        <f t="shared" si="161"/>
        <v>9.2105263157894903</v>
      </c>
      <c r="AL443" s="706">
        <f t="shared" si="162"/>
        <v>5.5555555555555358</v>
      </c>
      <c r="AM443" s="706">
        <f t="shared" si="163"/>
        <v>3.8461538461538547</v>
      </c>
      <c r="AN443" s="706">
        <f t="shared" si="164"/>
        <v>8.3333333333333481</v>
      </c>
      <c r="AO443" s="706">
        <f t="shared" si="165"/>
        <v>8.2666065185519333</v>
      </c>
      <c r="AP443" s="706">
        <f t="shared" si="166"/>
        <v>12.240506329113931</v>
      </c>
      <c r="AQ443" s="707">
        <f t="shared" si="167"/>
        <v>3.1014563961402555</v>
      </c>
      <c r="AR443" s="708">
        <f t="shared" si="168"/>
        <v>14.973782596946627</v>
      </c>
    </row>
    <row r="444" spans="1:44" ht="11.25" customHeight="1" x14ac:dyDescent="0.2">
      <c r="A444" s="527" t="s">
        <v>1390</v>
      </c>
      <c r="B444" s="504" t="s">
        <v>1391</v>
      </c>
      <c r="C444" s="521">
        <v>0.30249999999999999</v>
      </c>
      <c r="D444" s="528">
        <v>0.25</v>
      </c>
      <c r="E444" s="522">
        <v>0.21249999999999999</v>
      </c>
      <c r="F444" s="522">
        <v>0.18</v>
      </c>
      <c r="G444" s="528">
        <v>0.16</v>
      </c>
      <c r="H444" s="523"/>
      <c r="I444" s="522">
        <v>0.14000000000000001</v>
      </c>
      <c r="J444" s="520">
        <v>0.06</v>
      </c>
      <c r="K444" s="523"/>
      <c r="L444" s="692">
        <v>0</v>
      </c>
      <c r="M444" s="692">
        <v>0</v>
      </c>
      <c r="N444" s="524">
        <v>0</v>
      </c>
      <c r="O444" s="524">
        <v>0</v>
      </c>
      <c r="P444" s="524">
        <v>0</v>
      </c>
      <c r="Q444" s="524">
        <v>0</v>
      </c>
      <c r="R444" s="524">
        <v>0</v>
      </c>
      <c r="S444" s="524">
        <v>0</v>
      </c>
      <c r="T444" s="524">
        <v>0</v>
      </c>
      <c r="U444" s="524">
        <v>0</v>
      </c>
      <c r="V444" s="524">
        <v>0</v>
      </c>
      <c r="W444" s="524">
        <v>0</v>
      </c>
      <c r="X444" s="525">
        <f t="shared" si="148"/>
        <v>1.3050000000000002</v>
      </c>
      <c r="Y444" s="706">
        <f t="shared" si="149"/>
        <v>20.999999999999996</v>
      </c>
      <c r="Z444" s="706">
        <f t="shared" si="150"/>
        <v>17.647058823529417</v>
      </c>
      <c r="AA444" s="706">
        <f t="shared" si="151"/>
        <v>18.055555555555557</v>
      </c>
      <c r="AB444" s="706">
        <f t="shared" si="152"/>
        <v>12.5</v>
      </c>
      <c r="AC444" s="706">
        <f t="shared" si="153"/>
        <v>14.285714285714279</v>
      </c>
      <c r="AD444" s="706">
        <f t="shared" si="154"/>
        <v>133.33333333333334</v>
      </c>
      <c r="AE444" s="706" t="str">
        <f t="shared" si="155"/>
        <v>n/a</v>
      </c>
      <c r="AF444" s="706" t="str">
        <f t="shared" si="156"/>
        <v>n/a</v>
      </c>
      <c r="AG444" s="706" t="str">
        <f t="shared" si="157"/>
        <v>n/a</v>
      </c>
      <c r="AH444" s="706" t="str">
        <f t="shared" si="158"/>
        <v>n/a</v>
      </c>
      <c r="AI444" s="706" t="str">
        <f t="shared" si="159"/>
        <v>n/a</v>
      </c>
      <c r="AJ444" s="706" t="str">
        <f t="shared" si="160"/>
        <v>n/a</v>
      </c>
      <c r="AK444" s="706" t="str">
        <f t="shared" si="161"/>
        <v>n/a</v>
      </c>
      <c r="AL444" s="706" t="str">
        <f t="shared" si="162"/>
        <v>n/a</v>
      </c>
      <c r="AM444" s="706" t="str">
        <f t="shared" si="163"/>
        <v>n/a</v>
      </c>
      <c r="AN444" s="706" t="str">
        <f t="shared" si="164"/>
        <v>n/a</v>
      </c>
      <c r="AO444" s="706" t="str">
        <f t="shared" si="165"/>
        <v>n/a</v>
      </c>
      <c r="AP444" s="706" t="str">
        <f t="shared" si="166"/>
        <v>n/a</v>
      </c>
      <c r="AQ444" s="707">
        <f t="shared" si="167"/>
        <v>36.136943666355428</v>
      </c>
      <c r="AR444" s="708">
        <f t="shared" si="168"/>
        <v>47.710080688885085</v>
      </c>
    </row>
    <row r="445" spans="1:44" ht="11.25" customHeight="1" x14ac:dyDescent="0.2">
      <c r="A445" s="501" t="s">
        <v>1392</v>
      </c>
      <c r="B445" s="502" t="s">
        <v>1393</v>
      </c>
      <c r="C445" s="550">
        <v>1.21</v>
      </c>
      <c r="D445" s="510">
        <v>1.135</v>
      </c>
      <c r="E445" s="510">
        <v>1.0774999999999999</v>
      </c>
      <c r="F445" s="510">
        <v>1.02</v>
      </c>
      <c r="G445" s="1158">
        <v>0.96</v>
      </c>
      <c r="H445" s="511"/>
      <c r="I445" s="1158">
        <v>0.96</v>
      </c>
      <c r="J445" s="1163">
        <v>0.96</v>
      </c>
      <c r="K445" s="511"/>
      <c r="L445" s="1170">
        <v>0.96</v>
      </c>
      <c r="M445" s="1170">
        <v>1.91</v>
      </c>
      <c r="N445" s="516">
        <v>3.28</v>
      </c>
      <c r="O445" s="516">
        <v>3.16</v>
      </c>
      <c r="P445" s="516">
        <v>3.0339999999999998</v>
      </c>
      <c r="Q445" s="516">
        <v>3.008</v>
      </c>
      <c r="R445" s="516">
        <v>0.376</v>
      </c>
      <c r="S445" s="1172">
        <v>0</v>
      </c>
      <c r="T445" s="1172">
        <v>0</v>
      </c>
      <c r="U445" s="1172">
        <v>0</v>
      </c>
      <c r="V445" s="1172">
        <v>0</v>
      </c>
      <c r="W445" s="1172">
        <v>0</v>
      </c>
      <c r="X445" s="525">
        <f t="shared" si="148"/>
        <v>23.0505</v>
      </c>
      <c r="Y445" s="706">
        <f t="shared" si="149"/>
        <v>6.6079295154185091</v>
      </c>
      <c r="Z445" s="706">
        <f t="shared" si="150"/>
        <v>5.3364269141531473</v>
      </c>
      <c r="AA445" s="706">
        <f t="shared" si="151"/>
        <v>5.6372549019607643</v>
      </c>
      <c r="AB445" s="706">
        <f t="shared" si="152"/>
        <v>6.25</v>
      </c>
      <c r="AC445" s="706">
        <f t="shared" si="153"/>
        <v>0</v>
      </c>
      <c r="AD445" s="706">
        <f t="shared" si="154"/>
        <v>0</v>
      </c>
      <c r="AE445" s="706">
        <f t="shared" si="155"/>
        <v>0</v>
      </c>
      <c r="AF445" s="706">
        <f t="shared" si="156"/>
        <v>-49.738219895287962</v>
      </c>
      <c r="AG445" s="706">
        <f t="shared" si="157"/>
        <v>-41.768292682926834</v>
      </c>
      <c r="AH445" s="706">
        <f t="shared" si="158"/>
        <v>3.7974683544303778</v>
      </c>
      <c r="AI445" s="706">
        <f t="shared" si="159"/>
        <v>4.1529334212261126</v>
      </c>
      <c r="AJ445" s="706">
        <f t="shared" si="160"/>
        <v>0.86436170212764729</v>
      </c>
      <c r="AK445" s="706">
        <f t="shared" si="161"/>
        <v>700</v>
      </c>
      <c r="AL445" s="706" t="str">
        <f t="shared" si="162"/>
        <v>n/a</v>
      </c>
      <c r="AM445" s="706" t="str">
        <f t="shared" si="163"/>
        <v>n/a</v>
      </c>
      <c r="AN445" s="706" t="str">
        <f t="shared" si="164"/>
        <v>n/a</v>
      </c>
      <c r="AO445" s="706" t="str">
        <f t="shared" si="165"/>
        <v>n/a</v>
      </c>
      <c r="AP445" s="706" t="str">
        <f t="shared" si="166"/>
        <v>n/a</v>
      </c>
      <c r="AQ445" s="707">
        <f t="shared" si="167"/>
        <v>49.318450940853985</v>
      </c>
      <c r="AR445" s="708">
        <f t="shared" si="168"/>
        <v>196.37843016756042</v>
      </c>
    </row>
    <row r="446" spans="1:44" ht="11.25" customHeight="1" x14ac:dyDescent="0.2">
      <c r="A446" s="547" t="s">
        <v>1394</v>
      </c>
      <c r="B446" s="535" t="s">
        <v>1395</v>
      </c>
      <c r="C446" s="530">
        <v>2.2599999999999998</v>
      </c>
      <c r="D446" s="522">
        <v>2.1</v>
      </c>
      <c r="E446" s="522">
        <v>2.04</v>
      </c>
      <c r="F446" s="522">
        <v>1.9</v>
      </c>
      <c r="G446" s="522">
        <v>1.7</v>
      </c>
      <c r="H446" s="523"/>
      <c r="I446" s="522">
        <v>1.5</v>
      </c>
      <c r="J446" s="520">
        <v>1.2</v>
      </c>
      <c r="K446" s="523"/>
      <c r="L446" s="539">
        <v>0.8</v>
      </c>
      <c r="M446" s="692">
        <v>0.6</v>
      </c>
      <c r="N446" s="524">
        <v>0.6</v>
      </c>
      <c r="O446" s="531">
        <v>0.54</v>
      </c>
      <c r="P446" s="524">
        <v>0.48</v>
      </c>
      <c r="Q446" s="531">
        <v>0.36</v>
      </c>
      <c r="R446" s="524">
        <v>0</v>
      </c>
      <c r="S446" s="524">
        <v>0</v>
      </c>
      <c r="T446" s="524">
        <v>0</v>
      </c>
      <c r="U446" s="524">
        <v>0</v>
      </c>
      <c r="V446" s="524">
        <v>0</v>
      </c>
      <c r="W446" s="524">
        <v>0</v>
      </c>
      <c r="X446" s="525">
        <f t="shared" si="148"/>
        <v>16.079999999999998</v>
      </c>
      <c r="Y446" s="706">
        <f t="shared" si="149"/>
        <v>7.6190476190476142</v>
      </c>
      <c r="Z446" s="706">
        <f t="shared" si="150"/>
        <v>2.941176470588247</v>
      </c>
      <c r="AA446" s="706">
        <f t="shared" si="151"/>
        <v>7.3684210526315796</v>
      </c>
      <c r="AB446" s="706">
        <f t="shared" si="152"/>
        <v>11.764705882352944</v>
      </c>
      <c r="AC446" s="706">
        <f t="shared" si="153"/>
        <v>13.33333333333333</v>
      </c>
      <c r="AD446" s="706">
        <f t="shared" si="154"/>
        <v>25</v>
      </c>
      <c r="AE446" s="706">
        <f t="shared" si="155"/>
        <v>49.999999999999979</v>
      </c>
      <c r="AF446" s="706">
        <f t="shared" si="156"/>
        <v>33.33333333333335</v>
      </c>
      <c r="AG446" s="706">
        <f t="shared" si="157"/>
        <v>0</v>
      </c>
      <c r="AH446" s="706">
        <f t="shared" si="158"/>
        <v>11.111111111111093</v>
      </c>
      <c r="AI446" s="706">
        <f t="shared" si="159"/>
        <v>12.500000000000021</v>
      </c>
      <c r="AJ446" s="706">
        <f t="shared" si="160"/>
        <v>33.333333333333329</v>
      </c>
      <c r="AK446" s="706" t="str">
        <f t="shared" si="161"/>
        <v>n/a</v>
      </c>
      <c r="AL446" s="706" t="str">
        <f t="shared" si="162"/>
        <v>n/a</v>
      </c>
      <c r="AM446" s="706" t="str">
        <f t="shared" si="163"/>
        <v>n/a</v>
      </c>
      <c r="AN446" s="706" t="str">
        <f t="shared" si="164"/>
        <v>n/a</v>
      </c>
      <c r="AO446" s="706" t="str">
        <f t="shared" si="165"/>
        <v>n/a</v>
      </c>
      <c r="AP446" s="706" t="str">
        <f t="shared" si="166"/>
        <v>n/a</v>
      </c>
      <c r="AQ446" s="707">
        <f t="shared" si="167"/>
        <v>17.358705177977622</v>
      </c>
      <c r="AR446" s="708">
        <f t="shared" si="168"/>
        <v>14.918607611154854</v>
      </c>
    </row>
    <row r="447" spans="1:44" ht="11.25" customHeight="1" x14ac:dyDescent="0.2">
      <c r="A447" s="526" t="s">
        <v>1396</v>
      </c>
      <c r="B447" s="504" t="s">
        <v>1397</v>
      </c>
      <c r="C447" s="530">
        <v>2.2000000000000002</v>
      </c>
      <c r="D447" s="522">
        <v>2</v>
      </c>
      <c r="E447" s="522">
        <v>1.8</v>
      </c>
      <c r="F447" s="522">
        <v>1.56</v>
      </c>
      <c r="G447" s="522">
        <v>1.4</v>
      </c>
      <c r="H447" s="523"/>
      <c r="I447" s="522">
        <v>1.28</v>
      </c>
      <c r="J447" s="520">
        <v>1</v>
      </c>
      <c r="K447" s="523"/>
      <c r="L447" s="692">
        <v>0</v>
      </c>
      <c r="M447" s="692">
        <v>0</v>
      </c>
      <c r="N447" s="524">
        <v>0</v>
      </c>
      <c r="O447" s="524">
        <v>0</v>
      </c>
      <c r="P447" s="524">
        <v>0</v>
      </c>
      <c r="Q447" s="524">
        <v>0</v>
      </c>
      <c r="R447" s="524">
        <v>0</v>
      </c>
      <c r="S447" s="524">
        <v>0</v>
      </c>
      <c r="T447" s="524">
        <v>0</v>
      </c>
      <c r="U447" s="524">
        <v>0</v>
      </c>
      <c r="V447" s="524">
        <v>0</v>
      </c>
      <c r="W447" s="524">
        <v>0</v>
      </c>
      <c r="X447" s="525">
        <f t="shared" si="148"/>
        <v>11.24</v>
      </c>
      <c r="Y447" s="706">
        <f t="shared" si="149"/>
        <v>10.000000000000009</v>
      </c>
      <c r="Z447" s="706">
        <f t="shared" si="150"/>
        <v>11.111111111111116</v>
      </c>
      <c r="AA447" s="706">
        <f t="shared" si="151"/>
        <v>15.384615384615374</v>
      </c>
      <c r="AB447" s="706">
        <f t="shared" si="152"/>
        <v>11.428571428571432</v>
      </c>
      <c r="AC447" s="706">
        <f t="shared" si="153"/>
        <v>9.375</v>
      </c>
      <c r="AD447" s="706">
        <f t="shared" si="154"/>
        <v>28.000000000000004</v>
      </c>
      <c r="AE447" s="706" t="str">
        <f t="shared" si="155"/>
        <v>n/a</v>
      </c>
      <c r="AF447" s="706" t="str">
        <f t="shared" si="156"/>
        <v>n/a</v>
      </c>
      <c r="AG447" s="706" t="str">
        <f t="shared" si="157"/>
        <v>n/a</v>
      </c>
      <c r="AH447" s="706" t="str">
        <f t="shared" si="158"/>
        <v>n/a</v>
      </c>
      <c r="AI447" s="706" t="str">
        <f t="shared" si="159"/>
        <v>n/a</v>
      </c>
      <c r="AJ447" s="706" t="str">
        <f t="shared" si="160"/>
        <v>n/a</v>
      </c>
      <c r="AK447" s="706" t="str">
        <f t="shared" si="161"/>
        <v>n/a</v>
      </c>
      <c r="AL447" s="706" t="str">
        <f t="shared" si="162"/>
        <v>n/a</v>
      </c>
      <c r="AM447" s="706" t="str">
        <f t="shared" si="163"/>
        <v>n/a</v>
      </c>
      <c r="AN447" s="706" t="str">
        <f t="shared" si="164"/>
        <v>n/a</v>
      </c>
      <c r="AO447" s="706" t="str">
        <f t="shared" si="165"/>
        <v>n/a</v>
      </c>
      <c r="AP447" s="706" t="str">
        <f t="shared" si="166"/>
        <v>n/a</v>
      </c>
      <c r="AQ447" s="707">
        <f t="shared" si="167"/>
        <v>14.216549654049656</v>
      </c>
      <c r="AR447" s="708">
        <f t="shared" si="168"/>
        <v>7.0708464296377489</v>
      </c>
    </row>
    <row r="448" spans="1:44" ht="11.25" customHeight="1" x14ac:dyDescent="0.2">
      <c r="A448" s="527" t="s">
        <v>1398</v>
      </c>
      <c r="B448" s="504" t="s">
        <v>1399</v>
      </c>
      <c r="C448" s="530">
        <v>2.4500000000000002</v>
      </c>
      <c r="D448" s="522">
        <v>2.3250000000000002</v>
      </c>
      <c r="E448" s="522">
        <v>2.2250000000000001</v>
      </c>
      <c r="F448" s="522">
        <v>2.125</v>
      </c>
      <c r="G448" s="522">
        <v>2.0249999999999999</v>
      </c>
      <c r="H448" s="523"/>
      <c r="I448" s="528">
        <v>1.1599999999999999</v>
      </c>
      <c r="J448" s="693">
        <v>1.1599999999999999</v>
      </c>
      <c r="K448" s="523"/>
      <c r="L448" s="692">
        <v>1.1599999999999999</v>
      </c>
      <c r="M448" s="539">
        <v>1.1599999999999999</v>
      </c>
      <c r="N448" s="531">
        <v>0.87</v>
      </c>
      <c r="O448" s="524">
        <v>0</v>
      </c>
      <c r="P448" s="524">
        <v>0</v>
      </c>
      <c r="Q448" s="524">
        <v>0</v>
      </c>
      <c r="R448" s="524">
        <v>0</v>
      </c>
      <c r="S448" s="524">
        <v>0</v>
      </c>
      <c r="T448" s="524">
        <v>0</v>
      </c>
      <c r="U448" s="524">
        <v>0</v>
      </c>
      <c r="V448" s="524">
        <v>0</v>
      </c>
      <c r="W448" s="524">
        <v>0</v>
      </c>
      <c r="X448" s="525">
        <f t="shared" si="148"/>
        <v>16.66</v>
      </c>
      <c r="Y448" s="706">
        <f t="shared" si="149"/>
        <v>5.3763440860215006</v>
      </c>
      <c r="Z448" s="706">
        <f t="shared" si="150"/>
        <v>4.4943820224719211</v>
      </c>
      <c r="AA448" s="706">
        <f t="shared" si="151"/>
        <v>4.705882352941182</v>
      </c>
      <c r="AB448" s="706">
        <f t="shared" si="152"/>
        <v>4.9382716049382713</v>
      </c>
      <c r="AC448" s="706">
        <f t="shared" si="153"/>
        <v>74.568965517241395</v>
      </c>
      <c r="AD448" s="706">
        <f t="shared" si="154"/>
        <v>0</v>
      </c>
      <c r="AE448" s="706">
        <f t="shared" si="155"/>
        <v>0</v>
      </c>
      <c r="AF448" s="706">
        <f t="shared" si="156"/>
        <v>0</v>
      </c>
      <c r="AG448" s="706">
        <f t="shared" si="157"/>
        <v>33.333333333333329</v>
      </c>
      <c r="AH448" s="706" t="str">
        <f t="shared" si="158"/>
        <v>n/a</v>
      </c>
      <c r="AI448" s="706" t="str">
        <f t="shared" si="159"/>
        <v>n/a</v>
      </c>
      <c r="AJ448" s="706" t="str">
        <f t="shared" si="160"/>
        <v>n/a</v>
      </c>
      <c r="AK448" s="706" t="str">
        <f t="shared" si="161"/>
        <v>n/a</v>
      </c>
      <c r="AL448" s="706" t="str">
        <f t="shared" si="162"/>
        <v>n/a</v>
      </c>
      <c r="AM448" s="706" t="str">
        <f t="shared" si="163"/>
        <v>n/a</v>
      </c>
      <c r="AN448" s="706" t="str">
        <f t="shared" si="164"/>
        <v>n/a</v>
      </c>
      <c r="AO448" s="706" t="str">
        <f t="shared" si="165"/>
        <v>n/a</v>
      </c>
      <c r="AP448" s="706" t="str">
        <f t="shared" si="166"/>
        <v>n/a</v>
      </c>
      <c r="AQ448" s="707">
        <f t="shared" si="167"/>
        <v>14.157464324105289</v>
      </c>
      <c r="AR448" s="708">
        <f t="shared" si="168"/>
        <v>24.908266612931193</v>
      </c>
    </row>
    <row r="449" spans="1:44" ht="11.25" customHeight="1" x14ac:dyDescent="0.2">
      <c r="A449" s="527" t="s">
        <v>658</v>
      </c>
      <c r="B449" s="504" t="s">
        <v>659</v>
      </c>
      <c r="C449" s="530">
        <v>0.49</v>
      </c>
      <c r="D449" s="522">
        <v>0.45</v>
      </c>
      <c r="E449" s="522">
        <v>0.39500000000000002</v>
      </c>
      <c r="F449" s="522">
        <v>0.34</v>
      </c>
      <c r="G449" s="522">
        <v>0.3075</v>
      </c>
      <c r="H449" s="523"/>
      <c r="I449" s="522">
        <v>0.2475</v>
      </c>
      <c r="J449" s="520">
        <v>0.215</v>
      </c>
      <c r="K449" s="523"/>
      <c r="L449" s="539">
        <v>0.19500000000000001</v>
      </c>
      <c r="M449" s="539">
        <v>0.1825</v>
      </c>
      <c r="N449" s="531">
        <v>0.17249999999999999</v>
      </c>
      <c r="O449" s="531">
        <v>0.14499999999999999</v>
      </c>
      <c r="P449" s="531">
        <v>9.7500000000000003E-2</v>
      </c>
      <c r="Q449" s="524">
        <v>0</v>
      </c>
      <c r="R449" s="524">
        <v>0</v>
      </c>
      <c r="S449" s="524">
        <v>0</v>
      </c>
      <c r="T449" s="524">
        <v>0</v>
      </c>
      <c r="U449" s="524">
        <v>0</v>
      </c>
      <c r="V449" s="524">
        <v>0</v>
      </c>
      <c r="W449" s="524">
        <v>0</v>
      </c>
      <c r="X449" s="525">
        <f t="shared" si="148"/>
        <v>3.2374999999999998</v>
      </c>
      <c r="Y449" s="706">
        <f t="shared" si="149"/>
        <v>8.8888888888888786</v>
      </c>
      <c r="Z449" s="706">
        <f t="shared" si="150"/>
        <v>13.924050632911399</v>
      </c>
      <c r="AA449" s="706">
        <f t="shared" si="151"/>
        <v>16.176470588235283</v>
      </c>
      <c r="AB449" s="706">
        <f t="shared" si="152"/>
        <v>10.569105691056912</v>
      </c>
      <c r="AC449" s="706">
        <f t="shared" si="153"/>
        <v>24.242424242424242</v>
      </c>
      <c r="AD449" s="706">
        <f t="shared" si="154"/>
        <v>15.116279069767447</v>
      </c>
      <c r="AE449" s="706">
        <f t="shared" si="155"/>
        <v>10.256410256410241</v>
      </c>
      <c r="AF449" s="706">
        <f t="shared" si="156"/>
        <v>6.8493150684931559</v>
      </c>
      <c r="AG449" s="706">
        <f t="shared" si="157"/>
        <v>5.7971014492753659</v>
      </c>
      <c r="AH449" s="706">
        <f t="shared" si="158"/>
        <v>18.965517241379317</v>
      </c>
      <c r="AI449" s="706">
        <f t="shared" si="159"/>
        <v>48.717948717948701</v>
      </c>
      <c r="AJ449" s="706" t="str">
        <f t="shared" si="160"/>
        <v>n/a</v>
      </c>
      <c r="AK449" s="706" t="str">
        <f t="shared" si="161"/>
        <v>n/a</v>
      </c>
      <c r="AL449" s="706" t="str">
        <f t="shared" si="162"/>
        <v>n/a</v>
      </c>
      <c r="AM449" s="706" t="str">
        <f t="shared" si="163"/>
        <v>n/a</v>
      </c>
      <c r="AN449" s="706" t="str">
        <f t="shared" si="164"/>
        <v>n/a</v>
      </c>
      <c r="AO449" s="706" t="str">
        <f t="shared" si="165"/>
        <v>n/a</v>
      </c>
      <c r="AP449" s="706" t="str">
        <f t="shared" si="166"/>
        <v>n/a</v>
      </c>
      <c r="AQ449" s="707">
        <f t="shared" si="167"/>
        <v>16.318501076980994</v>
      </c>
      <c r="AR449" s="708">
        <f t="shared" si="168"/>
        <v>12.050258616166358</v>
      </c>
    </row>
    <row r="450" spans="1:44" ht="11.25" customHeight="1" x14ac:dyDescent="0.2">
      <c r="A450" s="501" t="s">
        <v>660</v>
      </c>
      <c r="B450" s="502" t="s">
        <v>661</v>
      </c>
      <c r="C450" s="530">
        <v>3</v>
      </c>
      <c r="D450" s="522">
        <v>2.8</v>
      </c>
      <c r="E450" s="522">
        <v>2.6</v>
      </c>
      <c r="F450" s="522">
        <v>2.4</v>
      </c>
      <c r="G450" s="522">
        <v>2.2000000000000002</v>
      </c>
      <c r="H450" s="523"/>
      <c r="I450" s="522">
        <v>1.9601999999999999</v>
      </c>
      <c r="J450" s="520">
        <v>1.7283600000000001</v>
      </c>
      <c r="K450" s="523"/>
      <c r="L450" s="539">
        <v>1.5363200000000001</v>
      </c>
      <c r="M450" s="539">
        <v>1.3442799999999999</v>
      </c>
      <c r="N450" s="531">
        <v>1.1522399999999999</v>
      </c>
      <c r="O450" s="531">
        <v>0.96020000000000005</v>
      </c>
      <c r="P450" s="531">
        <v>0.72015000000000007</v>
      </c>
      <c r="Q450" s="531">
        <v>0.48010000000000003</v>
      </c>
      <c r="R450" s="531">
        <v>0.38408000000000003</v>
      </c>
      <c r="S450" s="524">
        <v>0</v>
      </c>
      <c r="T450" s="524">
        <v>0</v>
      </c>
      <c r="U450" s="524">
        <v>0</v>
      </c>
      <c r="V450" s="524">
        <v>0</v>
      </c>
      <c r="W450" s="524">
        <v>0</v>
      </c>
      <c r="X450" s="525">
        <f t="shared" si="148"/>
        <v>23.265930000000001</v>
      </c>
      <c r="Y450" s="706">
        <f t="shared" si="149"/>
        <v>7.1428571428571397</v>
      </c>
      <c r="Z450" s="706">
        <f t="shared" si="150"/>
        <v>7.6923076923076872</v>
      </c>
      <c r="AA450" s="706">
        <f t="shared" si="151"/>
        <v>8.3333333333333481</v>
      </c>
      <c r="AB450" s="706">
        <f t="shared" si="152"/>
        <v>9.0909090909090828</v>
      </c>
      <c r="AC450" s="706">
        <f t="shared" si="153"/>
        <v>12.233445566778922</v>
      </c>
      <c r="AD450" s="706">
        <f t="shared" si="154"/>
        <v>13.413872109977088</v>
      </c>
      <c r="AE450" s="706">
        <f t="shared" si="155"/>
        <v>12.5</v>
      </c>
      <c r="AF450" s="706">
        <f t="shared" si="156"/>
        <v>14.285714285714302</v>
      </c>
      <c r="AG450" s="706">
        <f t="shared" si="157"/>
        <v>16.666666666666675</v>
      </c>
      <c r="AH450" s="706">
        <f t="shared" si="158"/>
        <v>19.999999999999996</v>
      </c>
      <c r="AI450" s="706">
        <f t="shared" si="159"/>
        <v>33.333333333333329</v>
      </c>
      <c r="AJ450" s="706">
        <f t="shared" si="160"/>
        <v>50</v>
      </c>
      <c r="AK450" s="706">
        <f t="shared" si="161"/>
        <v>25</v>
      </c>
      <c r="AL450" s="706" t="str">
        <f t="shared" si="162"/>
        <v>n/a</v>
      </c>
      <c r="AM450" s="706" t="str">
        <f t="shared" si="163"/>
        <v>n/a</v>
      </c>
      <c r="AN450" s="706" t="str">
        <f t="shared" si="164"/>
        <v>n/a</v>
      </c>
      <c r="AO450" s="706" t="str">
        <f t="shared" si="165"/>
        <v>n/a</v>
      </c>
      <c r="AP450" s="706" t="str">
        <f t="shared" si="166"/>
        <v>n/a</v>
      </c>
      <c r="AQ450" s="707">
        <f t="shared" si="167"/>
        <v>17.66864917091366</v>
      </c>
      <c r="AR450" s="708">
        <f t="shared" si="168"/>
        <v>12.273737645468104</v>
      </c>
    </row>
    <row r="451" spans="1:44" ht="11.25" customHeight="1" x14ac:dyDescent="0.2">
      <c r="A451" s="547" t="s">
        <v>1402</v>
      </c>
      <c r="B451" s="535" t="s">
        <v>1403</v>
      </c>
      <c r="C451" s="538">
        <v>0.39500000000000002</v>
      </c>
      <c r="D451" s="541">
        <v>0.37</v>
      </c>
      <c r="E451" s="541">
        <v>0.33</v>
      </c>
      <c r="F451" s="541">
        <v>0.29286000000000001</v>
      </c>
      <c r="G451" s="541">
        <v>0.27143999999999996</v>
      </c>
      <c r="H451" s="542"/>
      <c r="I451" s="541">
        <v>0.23537</v>
      </c>
      <c r="J451" s="537">
        <v>0.21502599999999999</v>
      </c>
      <c r="K451" s="542"/>
      <c r="L451" s="568">
        <v>0.18140000000000001</v>
      </c>
      <c r="M451" s="568">
        <v>0.25913999999999998</v>
      </c>
      <c r="N451" s="544">
        <v>0.34551999999999999</v>
      </c>
      <c r="O451" s="544">
        <v>0.32907999999999998</v>
      </c>
      <c r="P451" s="544">
        <v>0.31731999999999999</v>
      </c>
      <c r="Q451" s="545">
        <v>0.31340000000000001</v>
      </c>
      <c r="R451" s="544">
        <v>0.31340000000000001</v>
      </c>
      <c r="S451" s="544">
        <v>0.29474999999999996</v>
      </c>
      <c r="T451" s="544">
        <v>0.26632</v>
      </c>
      <c r="U451" s="544">
        <v>0.23315000000000002</v>
      </c>
      <c r="V451" s="544">
        <v>0.15082000000000001</v>
      </c>
      <c r="W451" s="545">
        <v>0</v>
      </c>
      <c r="X451" s="525">
        <f t="shared" si="148"/>
        <v>5.1139960000000002</v>
      </c>
      <c r="Y451" s="706">
        <f t="shared" si="149"/>
        <v>6.7567567567567544</v>
      </c>
      <c r="Z451" s="706">
        <f t="shared" si="150"/>
        <v>12.12121212121211</v>
      </c>
      <c r="AA451" s="706">
        <f t="shared" si="151"/>
        <v>12.681827494365905</v>
      </c>
      <c r="AB451" s="706">
        <f t="shared" si="152"/>
        <v>7.8912466843501505</v>
      </c>
      <c r="AC451" s="706">
        <f t="shared" si="153"/>
        <v>15.32480774950078</v>
      </c>
      <c r="AD451" s="706">
        <f t="shared" si="154"/>
        <v>9.4611814385237238</v>
      </c>
      <c r="AE451" s="706">
        <f t="shared" si="155"/>
        <v>18.536934950385884</v>
      </c>
      <c r="AF451" s="706">
        <f t="shared" si="156"/>
        <v>-29.999228216408113</v>
      </c>
      <c r="AG451" s="706">
        <f t="shared" si="157"/>
        <v>-25</v>
      </c>
      <c r="AH451" s="706">
        <f t="shared" si="158"/>
        <v>4.995745715327593</v>
      </c>
      <c r="AI451" s="706">
        <f t="shared" si="159"/>
        <v>3.7060380688264116</v>
      </c>
      <c r="AJ451" s="706">
        <f t="shared" si="160"/>
        <v>1.2507977026164685</v>
      </c>
      <c r="AK451" s="706">
        <f t="shared" si="161"/>
        <v>0</v>
      </c>
      <c r="AL451" s="706">
        <f t="shared" si="162"/>
        <v>6.3273960983884825</v>
      </c>
      <c r="AM451" s="706">
        <f t="shared" si="163"/>
        <v>10.675127665965745</v>
      </c>
      <c r="AN451" s="706">
        <f t="shared" si="164"/>
        <v>14.226892558438763</v>
      </c>
      <c r="AO451" s="706">
        <f t="shared" si="165"/>
        <v>54.588250895106746</v>
      </c>
      <c r="AP451" s="706" t="str">
        <f t="shared" si="166"/>
        <v>n/a</v>
      </c>
      <c r="AQ451" s="707">
        <f t="shared" si="167"/>
        <v>7.2673522166680815</v>
      </c>
      <c r="AR451" s="708">
        <f t="shared" si="168"/>
        <v>17.831329615376358</v>
      </c>
    </row>
    <row r="452" spans="1:44" ht="11.25" customHeight="1" x14ac:dyDescent="0.2">
      <c r="A452" s="527" t="s">
        <v>1404</v>
      </c>
      <c r="B452" s="504" t="s">
        <v>1405</v>
      </c>
      <c r="C452" s="530">
        <v>0.85000000000000009</v>
      </c>
      <c r="D452" s="522">
        <v>0.72666699999999995</v>
      </c>
      <c r="E452" s="522">
        <v>0.63</v>
      </c>
      <c r="F452" s="522">
        <v>0.54666666666666663</v>
      </c>
      <c r="G452" s="522">
        <v>0.49333333333333335</v>
      </c>
      <c r="H452" s="523"/>
      <c r="I452" s="522">
        <v>0.44333333333333336</v>
      </c>
      <c r="J452" s="693">
        <v>0.41333333333333333</v>
      </c>
      <c r="K452" s="523"/>
      <c r="L452" s="692">
        <v>0.41333333333333333</v>
      </c>
      <c r="M452" s="692">
        <v>0.41333333333333333</v>
      </c>
      <c r="N452" s="531">
        <v>0.40333333333333332</v>
      </c>
      <c r="O452" s="531">
        <v>0.36333333333333334</v>
      </c>
      <c r="P452" s="531">
        <v>0.32666666666666666</v>
      </c>
      <c r="Q452" s="531">
        <v>0.3</v>
      </c>
      <c r="R452" s="531">
        <v>0.27333333333333332</v>
      </c>
      <c r="S452" s="531">
        <v>0.24666666666666667</v>
      </c>
      <c r="T452" s="531">
        <v>0.22</v>
      </c>
      <c r="U452" s="531">
        <v>0.19333333333333333</v>
      </c>
      <c r="V452" s="531">
        <v>0.16</v>
      </c>
      <c r="W452" s="524">
        <v>0.12</v>
      </c>
      <c r="X452" s="525">
        <f t="shared" si="148"/>
        <v>7.5366669999999996</v>
      </c>
      <c r="Y452" s="706">
        <f t="shared" si="149"/>
        <v>16.972423407145243</v>
      </c>
      <c r="Z452" s="706">
        <f t="shared" si="150"/>
        <v>15.343968253968242</v>
      </c>
      <c r="AA452" s="706">
        <f t="shared" si="151"/>
        <v>15.243902439024403</v>
      </c>
      <c r="AB452" s="706">
        <f t="shared" si="152"/>
        <v>10.810810810810811</v>
      </c>
      <c r="AC452" s="706">
        <f t="shared" si="153"/>
        <v>11.278195488721799</v>
      </c>
      <c r="AD452" s="706">
        <f t="shared" si="154"/>
        <v>7.258064516129048</v>
      </c>
      <c r="AE452" s="706">
        <f t="shared" si="155"/>
        <v>0</v>
      </c>
      <c r="AF452" s="706">
        <f t="shared" si="156"/>
        <v>0</v>
      </c>
      <c r="AG452" s="706">
        <f t="shared" si="157"/>
        <v>2.4793388429751984</v>
      </c>
      <c r="AH452" s="706">
        <f t="shared" si="158"/>
        <v>11.009174311926607</v>
      </c>
      <c r="AI452" s="706">
        <f t="shared" si="159"/>
        <v>11.22448979591837</v>
      </c>
      <c r="AJ452" s="706">
        <f t="shared" si="160"/>
        <v>8.8888888888889017</v>
      </c>
      <c r="AK452" s="706">
        <f t="shared" si="161"/>
        <v>9.7560975609756184</v>
      </c>
      <c r="AL452" s="706">
        <f t="shared" si="162"/>
        <v>10.810810810810811</v>
      </c>
      <c r="AM452" s="706">
        <f t="shared" si="163"/>
        <v>12.121212121212132</v>
      </c>
      <c r="AN452" s="706">
        <f t="shared" si="164"/>
        <v>13.793103448275868</v>
      </c>
      <c r="AO452" s="706">
        <f t="shared" si="165"/>
        <v>20.833333333333325</v>
      </c>
      <c r="AP452" s="706">
        <f t="shared" si="166"/>
        <v>33.33333333333335</v>
      </c>
      <c r="AQ452" s="707">
        <f t="shared" si="167"/>
        <v>11.730952631302761</v>
      </c>
      <c r="AR452" s="708">
        <f t="shared" si="168"/>
        <v>7.678355417023317</v>
      </c>
    </row>
    <row r="453" spans="1:44" ht="11.25" customHeight="1" x14ac:dyDescent="0.2">
      <c r="A453" s="527" t="s">
        <v>1406</v>
      </c>
      <c r="B453" s="504" t="s">
        <v>1407</v>
      </c>
      <c r="C453" s="530">
        <v>1.8</v>
      </c>
      <c r="D453" s="528">
        <v>1.2</v>
      </c>
      <c r="E453" s="522">
        <v>0.96</v>
      </c>
      <c r="F453" s="522">
        <v>0.36</v>
      </c>
      <c r="G453" s="522">
        <v>0</v>
      </c>
      <c r="H453" s="523"/>
      <c r="I453" s="528">
        <v>0</v>
      </c>
      <c r="J453" s="693">
        <v>0</v>
      </c>
      <c r="K453" s="523"/>
      <c r="L453" s="565">
        <v>0</v>
      </c>
      <c r="M453" s="565">
        <v>0</v>
      </c>
      <c r="N453" s="564">
        <v>0</v>
      </c>
      <c r="O453" s="524">
        <v>0</v>
      </c>
      <c r="P453" s="524">
        <v>0</v>
      </c>
      <c r="Q453" s="524">
        <v>0</v>
      </c>
      <c r="R453" s="524">
        <v>0</v>
      </c>
      <c r="S453" s="524">
        <v>0</v>
      </c>
      <c r="T453" s="524">
        <v>0</v>
      </c>
      <c r="U453" s="524">
        <v>0</v>
      </c>
      <c r="V453" s="524">
        <v>0</v>
      </c>
      <c r="W453" s="524">
        <v>0</v>
      </c>
      <c r="X453" s="525">
        <f t="shared" si="148"/>
        <v>4.32</v>
      </c>
      <c r="Y453" s="706">
        <f t="shared" si="149"/>
        <v>50</v>
      </c>
      <c r="Z453" s="706">
        <f t="shared" si="150"/>
        <v>25</v>
      </c>
      <c r="AA453" s="706">
        <f t="shared" si="151"/>
        <v>166.66666666666666</v>
      </c>
      <c r="AB453" s="706" t="str">
        <f t="shared" si="152"/>
        <v>n/a</v>
      </c>
      <c r="AC453" s="706" t="str">
        <f t="shared" si="153"/>
        <v>n/a</v>
      </c>
      <c r="AD453" s="706" t="str">
        <f t="shared" si="154"/>
        <v>n/a</v>
      </c>
      <c r="AE453" s="706" t="str">
        <f t="shared" si="155"/>
        <v>n/a</v>
      </c>
      <c r="AF453" s="706" t="str">
        <f t="shared" si="156"/>
        <v>n/a</v>
      </c>
      <c r="AG453" s="706" t="str">
        <f t="shared" si="157"/>
        <v>n/a</v>
      </c>
      <c r="AH453" s="706" t="str">
        <f t="shared" si="158"/>
        <v>n/a</v>
      </c>
      <c r="AI453" s="706" t="str">
        <f t="shared" si="159"/>
        <v>n/a</v>
      </c>
      <c r="AJ453" s="706" t="str">
        <f t="shared" si="160"/>
        <v>n/a</v>
      </c>
      <c r="AK453" s="706" t="str">
        <f t="shared" si="161"/>
        <v>n/a</v>
      </c>
      <c r="AL453" s="706" t="str">
        <f t="shared" si="162"/>
        <v>n/a</v>
      </c>
      <c r="AM453" s="706" t="str">
        <f t="shared" si="163"/>
        <v>n/a</v>
      </c>
      <c r="AN453" s="706" t="str">
        <f t="shared" si="164"/>
        <v>n/a</v>
      </c>
      <c r="AO453" s="706" t="str">
        <f t="shared" si="165"/>
        <v>n/a</v>
      </c>
      <c r="AP453" s="706" t="str">
        <f t="shared" si="166"/>
        <v>n/a</v>
      </c>
      <c r="AQ453" s="707">
        <f t="shared" si="167"/>
        <v>80.555555555555557</v>
      </c>
      <c r="AR453" s="708">
        <f t="shared" si="168"/>
        <v>75.614764382312217</v>
      </c>
    </row>
    <row r="454" spans="1:44" ht="11.25" customHeight="1" x14ac:dyDescent="0.2">
      <c r="A454" s="527" t="s">
        <v>3895</v>
      </c>
      <c r="B454" s="504" t="s">
        <v>3896</v>
      </c>
      <c r="C454" s="530">
        <v>3.32</v>
      </c>
      <c r="D454" s="522">
        <v>3.02</v>
      </c>
      <c r="E454" s="522">
        <v>2.75</v>
      </c>
      <c r="F454" s="522">
        <v>2.5</v>
      </c>
      <c r="G454" s="571">
        <v>0</v>
      </c>
      <c r="H454" s="523"/>
      <c r="I454" s="528">
        <v>0</v>
      </c>
      <c r="J454" s="693">
        <v>0</v>
      </c>
      <c r="K454" s="523"/>
      <c r="L454" s="692">
        <v>0</v>
      </c>
      <c r="M454" s="692">
        <v>0</v>
      </c>
      <c r="N454" s="524">
        <v>0</v>
      </c>
      <c r="O454" s="531">
        <v>3.25</v>
      </c>
      <c r="P454" s="524">
        <v>0</v>
      </c>
      <c r="Q454" s="524">
        <v>0</v>
      </c>
      <c r="R454" s="524">
        <v>0</v>
      </c>
      <c r="S454" s="524">
        <v>0</v>
      </c>
      <c r="T454" s="524">
        <v>0</v>
      </c>
      <c r="U454" s="524">
        <v>0</v>
      </c>
      <c r="V454" s="524">
        <v>0</v>
      </c>
      <c r="W454" s="524">
        <v>0</v>
      </c>
      <c r="X454" s="525">
        <f t="shared" si="148"/>
        <v>14.84</v>
      </c>
      <c r="Y454" s="706">
        <f t="shared" si="149"/>
        <v>9.9337748344370702</v>
      </c>
      <c r="Z454" s="706">
        <f t="shared" si="150"/>
        <v>9.8181818181818148</v>
      </c>
      <c r="AA454" s="706">
        <f t="shared" si="151"/>
        <v>10.000000000000009</v>
      </c>
      <c r="AB454" s="706" t="str">
        <f t="shared" si="152"/>
        <v>n/a</v>
      </c>
      <c r="AC454" s="706" t="str">
        <f t="shared" si="153"/>
        <v>n/a</v>
      </c>
      <c r="AD454" s="706" t="str">
        <f t="shared" si="154"/>
        <v>n/a</v>
      </c>
      <c r="AE454" s="706" t="str">
        <f t="shared" si="155"/>
        <v>n/a</v>
      </c>
      <c r="AF454" s="706" t="str">
        <f t="shared" si="156"/>
        <v>n/a</v>
      </c>
      <c r="AG454" s="706" t="str">
        <f t="shared" si="157"/>
        <v>n/a</v>
      </c>
      <c r="AH454" s="706">
        <f t="shared" si="158"/>
        <v>-100</v>
      </c>
      <c r="AI454" s="706" t="str">
        <f t="shared" si="159"/>
        <v>n/a</v>
      </c>
      <c r="AJ454" s="706" t="str">
        <f t="shared" si="160"/>
        <v>n/a</v>
      </c>
      <c r="AK454" s="706" t="str">
        <f t="shared" si="161"/>
        <v>n/a</v>
      </c>
      <c r="AL454" s="706" t="str">
        <f t="shared" si="162"/>
        <v>n/a</v>
      </c>
      <c r="AM454" s="706" t="str">
        <f t="shared" si="163"/>
        <v>n/a</v>
      </c>
      <c r="AN454" s="706" t="str">
        <f t="shared" si="164"/>
        <v>n/a</v>
      </c>
      <c r="AO454" s="706" t="str">
        <f t="shared" si="165"/>
        <v>n/a</v>
      </c>
      <c r="AP454" s="706" t="str">
        <f t="shared" si="166"/>
        <v>n/a</v>
      </c>
      <c r="AQ454" s="707">
        <f t="shared" si="167"/>
        <v>-17.562010836845275</v>
      </c>
      <c r="AR454" s="708">
        <f t="shared" si="168"/>
        <v>54.958710799236329</v>
      </c>
    </row>
    <row r="455" spans="1:44" ht="11.25" customHeight="1" x14ac:dyDescent="0.2">
      <c r="A455" s="526" t="s">
        <v>269</v>
      </c>
      <c r="B455" s="504" t="s">
        <v>270</v>
      </c>
      <c r="C455" s="514">
        <v>2.25</v>
      </c>
      <c r="D455" s="510">
        <v>2.0499999999999998</v>
      </c>
      <c r="E455" s="510">
        <v>1.88</v>
      </c>
      <c r="F455" s="510">
        <v>1.78</v>
      </c>
      <c r="G455" s="510">
        <v>1.62</v>
      </c>
      <c r="H455" s="511"/>
      <c r="I455" s="510">
        <v>1.46</v>
      </c>
      <c r="J455" s="508">
        <v>1.35</v>
      </c>
      <c r="K455" s="511"/>
      <c r="L455" s="559">
        <v>1.23</v>
      </c>
      <c r="M455" s="559">
        <v>1.155</v>
      </c>
      <c r="N455" s="516">
        <v>1.125</v>
      </c>
      <c r="O455" s="516">
        <v>1.0900000000000001</v>
      </c>
      <c r="P455" s="516">
        <v>1.05</v>
      </c>
      <c r="Q455" s="516">
        <v>1.01</v>
      </c>
      <c r="R455" s="516">
        <v>0.94</v>
      </c>
      <c r="S455" s="516">
        <v>0.83</v>
      </c>
      <c r="T455" s="516">
        <v>0.76</v>
      </c>
      <c r="U455" s="516">
        <v>0.69</v>
      </c>
      <c r="V455" s="516">
        <v>0.65</v>
      </c>
      <c r="W455" s="516">
        <v>0.61</v>
      </c>
      <c r="X455" s="525">
        <f t="shared" ref="X455:X518" si="169">SUM(C455:W455)</f>
        <v>23.53</v>
      </c>
      <c r="Y455" s="706">
        <f t="shared" si="149"/>
        <v>9.7560975609756184</v>
      </c>
      <c r="Z455" s="706">
        <f t="shared" si="150"/>
        <v>9.0425531914893664</v>
      </c>
      <c r="AA455" s="706">
        <f t="shared" si="151"/>
        <v>5.6179775280898792</v>
      </c>
      <c r="AB455" s="706">
        <f t="shared" si="152"/>
        <v>9.8765432098765427</v>
      </c>
      <c r="AC455" s="706">
        <f t="shared" si="153"/>
        <v>10.95890410958904</v>
      </c>
      <c r="AD455" s="706">
        <f t="shared" si="154"/>
        <v>8.1481481481481488</v>
      </c>
      <c r="AE455" s="706">
        <f t="shared" si="155"/>
        <v>9.7560975609756184</v>
      </c>
      <c r="AF455" s="706">
        <f t="shared" si="156"/>
        <v>6.4935064935064846</v>
      </c>
      <c r="AG455" s="706">
        <f t="shared" si="157"/>
        <v>2.6666666666666616</v>
      </c>
      <c r="AH455" s="706">
        <f t="shared" si="158"/>
        <v>3.2110091743119185</v>
      </c>
      <c r="AI455" s="706">
        <f t="shared" si="159"/>
        <v>3.8095238095238182</v>
      </c>
      <c r="AJ455" s="706">
        <f t="shared" si="160"/>
        <v>3.9603960396039639</v>
      </c>
      <c r="AK455" s="706">
        <f t="shared" si="161"/>
        <v>7.4468085106383031</v>
      </c>
      <c r="AL455" s="706">
        <f t="shared" si="162"/>
        <v>13.25301204819278</v>
      </c>
      <c r="AM455" s="706">
        <f t="shared" si="163"/>
        <v>9.210526315789469</v>
      </c>
      <c r="AN455" s="706">
        <f t="shared" si="164"/>
        <v>10.144927536231885</v>
      </c>
      <c r="AO455" s="706">
        <f t="shared" si="165"/>
        <v>6.153846153846132</v>
      </c>
      <c r="AP455" s="706">
        <f t="shared" si="166"/>
        <v>6.5573770491803351</v>
      </c>
      <c r="AQ455" s="707">
        <f t="shared" si="167"/>
        <v>7.5591067281464426</v>
      </c>
      <c r="AR455" s="708">
        <f t="shared" si="168"/>
        <v>2.9576500822466207</v>
      </c>
    </row>
    <row r="456" spans="1:44" ht="11.25" customHeight="1" x14ac:dyDescent="0.2">
      <c r="A456" s="547" t="s">
        <v>662</v>
      </c>
      <c r="B456" s="535" t="s">
        <v>663</v>
      </c>
      <c r="C456" s="538">
        <v>0.72562358276643979</v>
      </c>
      <c r="D456" s="522">
        <v>0.72562358276643979</v>
      </c>
      <c r="E456" s="522">
        <v>0.65651657488392168</v>
      </c>
      <c r="F456" s="522">
        <v>0.62525388084183009</v>
      </c>
      <c r="G456" s="522">
        <v>0.59547205125436409</v>
      </c>
      <c r="H456" s="523"/>
      <c r="I456" s="522">
        <v>0.56713817802253164</v>
      </c>
      <c r="J456" s="520">
        <v>0.54012062875036626</v>
      </c>
      <c r="K456" s="523"/>
      <c r="L456" s="539">
        <v>0.51438649533887626</v>
      </c>
      <c r="M456" s="539">
        <v>0.48990286968906976</v>
      </c>
      <c r="N456" s="531">
        <v>0.46657102750397195</v>
      </c>
      <c r="O456" s="531">
        <v>0.44435806068459116</v>
      </c>
      <c r="P456" s="531">
        <v>0.37864058699821573</v>
      </c>
      <c r="Q456" s="531">
        <v>0.36060694875077764</v>
      </c>
      <c r="R456" s="531">
        <v>0.34346182917611484</v>
      </c>
      <c r="S456" s="531">
        <v>0.31748088502218719</v>
      </c>
      <c r="T456" s="531">
        <v>0.27945557663730641</v>
      </c>
      <c r="U456" s="524">
        <v>0.26178392747877677</v>
      </c>
      <c r="V456" s="524">
        <v>0.26177439165821503</v>
      </c>
      <c r="W456" s="524">
        <v>0.26177439165821503</v>
      </c>
      <c r="X456" s="525">
        <f t="shared" si="169"/>
        <v>8.8159454698822088</v>
      </c>
      <c r="Y456" s="706">
        <f t="shared" si="149"/>
        <v>0</v>
      </c>
      <c r="Z456" s="706">
        <f t="shared" si="150"/>
        <v>10.526315789473696</v>
      </c>
      <c r="AA456" s="706">
        <f t="shared" si="151"/>
        <v>5.0000000000000044</v>
      </c>
      <c r="AB456" s="706">
        <f t="shared" si="152"/>
        <v>5.0013815971262643</v>
      </c>
      <c r="AC456" s="706">
        <f t="shared" si="153"/>
        <v>4.9959382615759607</v>
      </c>
      <c r="AD456" s="706">
        <f t="shared" si="154"/>
        <v>5.0021324559800018</v>
      </c>
      <c r="AE456" s="706">
        <f t="shared" si="155"/>
        <v>5.0028788945045033</v>
      </c>
      <c r="AF456" s="706">
        <f t="shared" si="156"/>
        <v>4.9976489554645287</v>
      </c>
      <c r="AG456" s="706">
        <f t="shared" si="157"/>
        <v>5.000705318098464</v>
      </c>
      <c r="AH456" s="706">
        <f t="shared" si="158"/>
        <v>4.9988891357475973</v>
      </c>
      <c r="AI456" s="706">
        <f t="shared" si="159"/>
        <v>17.356162002433486</v>
      </c>
      <c r="AJ456" s="706">
        <f t="shared" si="160"/>
        <v>5.000912575287475</v>
      </c>
      <c r="AK456" s="706">
        <f t="shared" si="161"/>
        <v>4.9918558972884997</v>
      </c>
      <c r="AL456" s="706">
        <f t="shared" si="162"/>
        <v>8.1834672194869285</v>
      </c>
      <c r="AM456" s="706">
        <f t="shared" si="163"/>
        <v>13.606924163918976</v>
      </c>
      <c r="AN456" s="706">
        <f t="shared" si="164"/>
        <v>6.750471401634206</v>
      </c>
      <c r="AO456" s="706">
        <f t="shared" si="165"/>
        <v>3.6427629537483242E-3</v>
      </c>
      <c r="AP456" s="706">
        <f t="shared" si="166"/>
        <v>0</v>
      </c>
      <c r="AQ456" s="707">
        <f t="shared" si="167"/>
        <v>5.9121848017207954</v>
      </c>
      <c r="AR456" s="708">
        <f t="shared" si="168"/>
        <v>4.4090741601150496</v>
      </c>
    </row>
    <row r="457" spans="1:44" ht="11.25" customHeight="1" x14ac:dyDescent="0.2">
      <c r="A457" s="527" t="s">
        <v>664</v>
      </c>
      <c r="B457" s="504" t="s">
        <v>665</v>
      </c>
      <c r="C457" s="530">
        <v>0.38</v>
      </c>
      <c r="D457" s="522">
        <v>0.34</v>
      </c>
      <c r="E457" s="522">
        <v>0.3</v>
      </c>
      <c r="F457" s="522">
        <v>0.26</v>
      </c>
      <c r="G457" s="522">
        <v>0.25</v>
      </c>
      <c r="H457" s="523" t="s">
        <v>91</v>
      </c>
      <c r="I457" s="522">
        <v>0.23</v>
      </c>
      <c r="J457" s="520">
        <v>0.21</v>
      </c>
      <c r="K457" s="523"/>
      <c r="L457" s="539">
        <v>0.19</v>
      </c>
      <c r="M457" s="539">
        <v>0.17</v>
      </c>
      <c r="N457" s="531">
        <v>0.155</v>
      </c>
      <c r="O457" s="531">
        <v>0.13500000000000001</v>
      </c>
      <c r="P457" s="531">
        <v>0.11</v>
      </c>
      <c r="Q457" s="531">
        <v>0.05</v>
      </c>
      <c r="R457" s="524">
        <v>0</v>
      </c>
      <c r="S457" s="524">
        <v>0</v>
      </c>
      <c r="T457" s="524">
        <v>0</v>
      </c>
      <c r="U457" s="524">
        <v>0</v>
      </c>
      <c r="V457" s="524">
        <v>0</v>
      </c>
      <c r="W457" s="524">
        <v>0</v>
      </c>
      <c r="X457" s="525">
        <f t="shared" si="169"/>
        <v>2.78</v>
      </c>
      <c r="Y457" s="706">
        <f t="shared" si="149"/>
        <v>11.764705882352944</v>
      </c>
      <c r="Z457" s="706">
        <f t="shared" si="150"/>
        <v>13.333333333333353</v>
      </c>
      <c r="AA457" s="706">
        <f t="shared" si="151"/>
        <v>15.384615384615374</v>
      </c>
      <c r="AB457" s="706">
        <f t="shared" si="152"/>
        <v>4.0000000000000036</v>
      </c>
      <c r="AC457" s="706">
        <f t="shared" si="153"/>
        <v>8.6956521739130377</v>
      </c>
      <c r="AD457" s="706">
        <f t="shared" si="154"/>
        <v>9.5238095238095344</v>
      </c>
      <c r="AE457" s="706">
        <f t="shared" si="155"/>
        <v>10.526315789473673</v>
      </c>
      <c r="AF457" s="706">
        <f t="shared" si="156"/>
        <v>11.764705882352944</v>
      </c>
      <c r="AG457" s="706">
        <f t="shared" si="157"/>
        <v>9.6774193548387224</v>
      </c>
      <c r="AH457" s="706">
        <f t="shared" si="158"/>
        <v>14.814814814814813</v>
      </c>
      <c r="AI457" s="706">
        <f t="shared" si="159"/>
        <v>22.72727272727273</v>
      </c>
      <c r="AJ457" s="706">
        <f t="shared" si="160"/>
        <v>119.99999999999997</v>
      </c>
      <c r="AK457" s="706" t="str">
        <f t="shared" si="161"/>
        <v>n/a</v>
      </c>
      <c r="AL457" s="706" t="str">
        <f t="shared" si="162"/>
        <v>n/a</v>
      </c>
      <c r="AM457" s="706" t="str">
        <f t="shared" si="163"/>
        <v>n/a</v>
      </c>
      <c r="AN457" s="706" t="str">
        <f t="shared" si="164"/>
        <v>n/a</v>
      </c>
      <c r="AO457" s="706" t="str">
        <f t="shared" si="165"/>
        <v>n/a</v>
      </c>
      <c r="AP457" s="706" t="str">
        <f t="shared" si="166"/>
        <v>n/a</v>
      </c>
      <c r="AQ457" s="707">
        <f t="shared" si="167"/>
        <v>21.017720405564756</v>
      </c>
      <c r="AR457" s="708">
        <f t="shared" si="168"/>
        <v>31.49765744884219</v>
      </c>
    </row>
    <row r="458" spans="1:44" ht="11.25" customHeight="1" x14ac:dyDescent="0.2">
      <c r="A458" s="527" t="s">
        <v>1408</v>
      </c>
      <c r="B458" s="504" t="s">
        <v>1409</v>
      </c>
      <c r="C458" s="530">
        <v>2.92</v>
      </c>
      <c r="D458" s="522">
        <v>2.88</v>
      </c>
      <c r="E458" s="522">
        <v>2.6</v>
      </c>
      <c r="F458" s="522">
        <v>2</v>
      </c>
      <c r="G458" s="522">
        <v>1.4</v>
      </c>
      <c r="H458" s="523"/>
      <c r="I458" s="522">
        <v>1</v>
      </c>
      <c r="J458" s="520">
        <v>0.25</v>
      </c>
      <c r="K458" s="523"/>
      <c r="L458" s="692">
        <v>0</v>
      </c>
      <c r="M458" s="692">
        <v>0</v>
      </c>
      <c r="N458" s="524">
        <v>0</v>
      </c>
      <c r="O458" s="524">
        <v>0</v>
      </c>
      <c r="P458" s="524">
        <v>0</v>
      </c>
      <c r="Q458" s="524">
        <v>0</v>
      </c>
      <c r="R458" s="524">
        <v>0</v>
      </c>
      <c r="S458" s="524">
        <v>0</v>
      </c>
      <c r="T458" s="524">
        <v>0</v>
      </c>
      <c r="U458" s="524">
        <v>0</v>
      </c>
      <c r="V458" s="524">
        <v>0</v>
      </c>
      <c r="W458" s="524">
        <v>0</v>
      </c>
      <c r="X458" s="525">
        <f t="shared" si="169"/>
        <v>13.05</v>
      </c>
      <c r="Y458" s="706">
        <f t="shared" si="149"/>
        <v>1.388888888888884</v>
      </c>
      <c r="Z458" s="706">
        <f t="shared" si="150"/>
        <v>10.769230769230752</v>
      </c>
      <c r="AA458" s="706">
        <f t="shared" si="151"/>
        <v>30.000000000000004</v>
      </c>
      <c r="AB458" s="706">
        <f t="shared" si="152"/>
        <v>42.857142857142861</v>
      </c>
      <c r="AC458" s="706">
        <f t="shared" si="153"/>
        <v>39.999999999999993</v>
      </c>
      <c r="AD458" s="706">
        <f t="shared" si="154"/>
        <v>300</v>
      </c>
      <c r="AE458" s="706" t="str">
        <f t="shared" si="155"/>
        <v>n/a</v>
      </c>
      <c r="AF458" s="706" t="str">
        <f t="shared" si="156"/>
        <v>n/a</v>
      </c>
      <c r="AG458" s="706" t="str">
        <f t="shared" si="157"/>
        <v>n/a</v>
      </c>
      <c r="AH458" s="706" t="str">
        <f t="shared" si="158"/>
        <v>n/a</v>
      </c>
      <c r="AI458" s="706" t="str">
        <f t="shared" si="159"/>
        <v>n/a</v>
      </c>
      <c r="AJ458" s="706" t="str">
        <f t="shared" si="160"/>
        <v>n/a</v>
      </c>
      <c r="AK458" s="706" t="str">
        <f t="shared" si="161"/>
        <v>n/a</v>
      </c>
      <c r="AL458" s="706" t="str">
        <f t="shared" si="162"/>
        <v>n/a</v>
      </c>
      <c r="AM458" s="706" t="str">
        <f t="shared" si="163"/>
        <v>n/a</v>
      </c>
      <c r="AN458" s="706" t="str">
        <f t="shared" si="164"/>
        <v>n/a</v>
      </c>
      <c r="AO458" s="706" t="str">
        <f t="shared" si="165"/>
        <v>n/a</v>
      </c>
      <c r="AP458" s="706" t="str">
        <f t="shared" si="166"/>
        <v>n/a</v>
      </c>
      <c r="AQ458" s="707">
        <f t="shared" si="167"/>
        <v>70.835877085877087</v>
      </c>
      <c r="AR458" s="708">
        <f t="shared" si="168"/>
        <v>113.44453370914903</v>
      </c>
    </row>
    <row r="459" spans="1:44" ht="11.25" customHeight="1" x14ac:dyDescent="0.2">
      <c r="A459" s="527" t="s">
        <v>666</v>
      </c>
      <c r="B459" s="504" t="s">
        <v>667</v>
      </c>
      <c r="C459" s="530">
        <v>1.6099999999999999</v>
      </c>
      <c r="D459" s="522">
        <v>1.49</v>
      </c>
      <c r="E459" s="522">
        <v>1.35</v>
      </c>
      <c r="F459" s="522">
        <v>1.2</v>
      </c>
      <c r="G459" s="522">
        <v>0.95</v>
      </c>
      <c r="H459" s="523" t="s">
        <v>91</v>
      </c>
      <c r="I459" s="522">
        <v>0.76</v>
      </c>
      <c r="J459" s="520">
        <v>0.60499999999999998</v>
      </c>
      <c r="K459" s="523"/>
      <c r="L459" s="539">
        <v>0.5</v>
      </c>
      <c r="M459" s="539">
        <v>0.45</v>
      </c>
      <c r="N459" s="531">
        <v>0.4</v>
      </c>
      <c r="O459" s="524">
        <v>0.36</v>
      </c>
      <c r="P459" s="531">
        <v>0.36</v>
      </c>
      <c r="Q459" s="531">
        <v>0.14199999999999999</v>
      </c>
      <c r="R459" s="524">
        <v>0</v>
      </c>
      <c r="S459" s="524">
        <v>0</v>
      </c>
      <c r="T459" s="524">
        <v>0</v>
      </c>
      <c r="U459" s="524">
        <v>0</v>
      </c>
      <c r="V459" s="524">
        <v>0</v>
      </c>
      <c r="W459" s="524">
        <v>0</v>
      </c>
      <c r="X459" s="525">
        <f t="shared" si="169"/>
        <v>10.176999999999998</v>
      </c>
      <c r="Y459" s="706">
        <f t="shared" si="149"/>
        <v>8.0536912751677736</v>
      </c>
      <c r="Z459" s="706">
        <f t="shared" si="150"/>
        <v>10.370370370370363</v>
      </c>
      <c r="AA459" s="706">
        <f t="shared" si="151"/>
        <v>12.500000000000021</v>
      </c>
      <c r="AB459" s="706">
        <f t="shared" si="152"/>
        <v>26.315789473684205</v>
      </c>
      <c r="AC459" s="706">
        <f t="shared" si="153"/>
        <v>25</v>
      </c>
      <c r="AD459" s="706">
        <f t="shared" si="154"/>
        <v>25.619834710743806</v>
      </c>
      <c r="AE459" s="706">
        <f t="shared" si="155"/>
        <v>20.999999999999996</v>
      </c>
      <c r="AF459" s="706">
        <f t="shared" si="156"/>
        <v>11.111111111111116</v>
      </c>
      <c r="AG459" s="706">
        <f t="shared" si="157"/>
        <v>12.5</v>
      </c>
      <c r="AH459" s="706">
        <f t="shared" si="158"/>
        <v>11.111111111111116</v>
      </c>
      <c r="AI459" s="706">
        <f t="shared" si="159"/>
        <v>0</v>
      </c>
      <c r="AJ459" s="706">
        <f t="shared" si="160"/>
        <v>153.52112676056339</v>
      </c>
      <c r="AK459" s="706" t="str">
        <f t="shared" si="161"/>
        <v>n/a</v>
      </c>
      <c r="AL459" s="706" t="str">
        <f t="shared" si="162"/>
        <v>n/a</v>
      </c>
      <c r="AM459" s="706" t="str">
        <f t="shared" si="163"/>
        <v>n/a</v>
      </c>
      <c r="AN459" s="706" t="str">
        <f t="shared" si="164"/>
        <v>n/a</v>
      </c>
      <c r="AO459" s="706" t="str">
        <f t="shared" si="165"/>
        <v>n/a</v>
      </c>
      <c r="AP459" s="706" t="str">
        <f t="shared" si="166"/>
        <v>n/a</v>
      </c>
      <c r="AQ459" s="707">
        <f t="shared" si="167"/>
        <v>26.425252901062649</v>
      </c>
      <c r="AR459" s="708">
        <f t="shared" si="168"/>
        <v>40.827714832030814</v>
      </c>
    </row>
    <row r="460" spans="1:44" ht="11.25" customHeight="1" x14ac:dyDescent="0.2">
      <c r="A460" s="527" t="s">
        <v>1400</v>
      </c>
      <c r="B460" s="504" t="s">
        <v>1401</v>
      </c>
      <c r="C460" s="514">
        <v>0.45</v>
      </c>
      <c r="D460" s="522">
        <v>0.41</v>
      </c>
      <c r="E460" s="522">
        <v>0.34</v>
      </c>
      <c r="F460" s="522">
        <v>0.26</v>
      </c>
      <c r="G460" s="522">
        <v>0.18</v>
      </c>
      <c r="H460" s="523"/>
      <c r="I460" s="522">
        <v>0.04</v>
      </c>
      <c r="J460" s="693">
        <v>0</v>
      </c>
      <c r="K460" s="523"/>
      <c r="L460" s="692">
        <v>0</v>
      </c>
      <c r="M460" s="692">
        <v>0</v>
      </c>
      <c r="N460" s="524">
        <v>0.14000000000000001</v>
      </c>
      <c r="O460" s="524">
        <v>0.48</v>
      </c>
      <c r="P460" s="531">
        <v>0.47</v>
      </c>
      <c r="Q460" s="531">
        <v>0.44</v>
      </c>
      <c r="R460" s="531">
        <v>0.43</v>
      </c>
      <c r="S460" s="524">
        <v>0.4</v>
      </c>
      <c r="T460" s="531">
        <v>0.39</v>
      </c>
      <c r="U460" s="524">
        <v>0.36</v>
      </c>
      <c r="V460" s="531">
        <v>0.34</v>
      </c>
      <c r="W460" s="524">
        <v>0.32</v>
      </c>
      <c r="X460" s="525">
        <f t="shared" si="169"/>
        <v>5.45</v>
      </c>
      <c r="Y460" s="706">
        <f t="shared" si="149"/>
        <v>9.7560975609756184</v>
      </c>
      <c r="Z460" s="706">
        <f t="shared" si="150"/>
        <v>20.588235294117641</v>
      </c>
      <c r="AA460" s="706">
        <f t="shared" si="151"/>
        <v>30.76923076923077</v>
      </c>
      <c r="AB460" s="706">
        <f t="shared" si="152"/>
        <v>44.444444444444464</v>
      </c>
      <c r="AC460" s="706">
        <f t="shared" si="153"/>
        <v>350</v>
      </c>
      <c r="AD460" s="706" t="str">
        <f t="shared" si="154"/>
        <v>n/a</v>
      </c>
      <c r="AE460" s="706" t="str">
        <f t="shared" si="155"/>
        <v>n/a</v>
      </c>
      <c r="AF460" s="706" t="str">
        <f t="shared" si="156"/>
        <v>n/a</v>
      </c>
      <c r="AG460" s="706">
        <f t="shared" si="157"/>
        <v>-100</v>
      </c>
      <c r="AH460" s="706">
        <f t="shared" si="158"/>
        <v>-70.833333333333329</v>
      </c>
      <c r="AI460" s="706">
        <f t="shared" si="159"/>
        <v>2.1276595744680771</v>
      </c>
      <c r="AJ460" s="706">
        <f t="shared" si="160"/>
        <v>6.8181818181818121</v>
      </c>
      <c r="AK460" s="706">
        <f t="shared" si="161"/>
        <v>2.3255813953488413</v>
      </c>
      <c r="AL460" s="706">
        <f t="shared" si="162"/>
        <v>7.4999999999999956</v>
      </c>
      <c r="AM460" s="706">
        <f t="shared" si="163"/>
        <v>2.5641025641025772</v>
      </c>
      <c r="AN460" s="706">
        <f t="shared" si="164"/>
        <v>8.3333333333333481</v>
      </c>
      <c r="AO460" s="706">
        <f t="shared" si="165"/>
        <v>5.8823529411764497</v>
      </c>
      <c r="AP460" s="706">
        <f t="shared" si="166"/>
        <v>6.25</v>
      </c>
      <c r="AQ460" s="707">
        <f t="shared" si="167"/>
        <v>21.768392424136419</v>
      </c>
      <c r="AR460" s="708">
        <f t="shared" si="168"/>
        <v>97.874878239777985</v>
      </c>
    </row>
    <row r="461" spans="1:44" ht="11.25" customHeight="1" x14ac:dyDescent="0.2">
      <c r="A461" s="547" t="s">
        <v>1410</v>
      </c>
      <c r="B461" s="535" t="s">
        <v>1411</v>
      </c>
      <c r="C461" s="538">
        <v>2</v>
      </c>
      <c r="D461" s="541">
        <v>1.2</v>
      </c>
      <c r="E461" s="541">
        <v>1</v>
      </c>
      <c r="F461" s="541">
        <v>0.8</v>
      </c>
      <c r="G461" s="541">
        <v>0.68</v>
      </c>
      <c r="H461" s="542"/>
      <c r="I461" s="541">
        <v>0.56000000000000005</v>
      </c>
      <c r="J461" s="537">
        <v>0.5</v>
      </c>
      <c r="K461" s="542"/>
      <c r="L461" s="568">
        <v>0</v>
      </c>
      <c r="M461" s="568">
        <v>0</v>
      </c>
      <c r="N461" s="545">
        <v>0</v>
      </c>
      <c r="O461" s="545">
        <v>0</v>
      </c>
      <c r="P461" s="545">
        <v>0</v>
      </c>
      <c r="Q461" s="545">
        <v>0</v>
      </c>
      <c r="R461" s="545">
        <v>0</v>
      </c>
      <c r="S461" s="545">
        <v>0</v>
      </c>
      <c r="T461" s="545">
        <v>0</v>
      </c>
      <c r="U461" s="545">
        <v>0</v>
      </c>
      <c r="V461" s="545">
        <v>0</v>
      </c>
      <c r="W461" s="545">
        <v>0</v>
      </c>
      <c r="X461" s="525">
        <f t="shared" si="169"/>
        <v>6.74</v>
      </c>
      <c r="Y461" s="706">
        <f t="shared" si="149"/>
        <v>66.666666666666671</v>
      </c>
      <c r="Z461" s="706">
        <f t="shared" si="150"/>
        <v>19.999999999999996</v>
      </c>
      <c r="AA461" s="706">
        <f t="shared" si="151"/>
        <v>25</v>
      </c>
      <c r="AB461" s="706">
        <f t="shared" si="152"/>
        <v>17.647058823529417</v>
      </c>
      <c r="AC461" s="706">
        <f t="shared" si="153"/>
        <v>21.42857142857142</v>
      </c>
      <c r="AD461" s="706">
        <f t="shared" si="154"/>
        <v>12.000000000000011</v>
      </c>
      <c r="AE461" s="706" t="str">
        <f t="shared" si="155"/>
        <v>n/a</v>
      </c>
      <c r="AF461" s="706" t="str">
        <f t="shared" si="156"/>
        <v>n/a</v>
      </c>
      <c r="AG461" s="706" t="str">
        <f t="shared" si="157"/>
        <v>n/a</v>
      </c>
      <c r="AH461" s="706" t="str">
        <f t="shared" si="158"/>
        <v>n/a</v>
      </c>
      <c r="AI461" s="706" t="str">
        <f t="shared" si="159"/>
        <v>n/a</v>
      </c>
      <c r="AJ461" s="706" t="str">
        <f t="shared" si="160"/>
        <v>n/a</v>
      </c>
      <c r="AK461" s="706" t="str">
        <f t="shared" si="161"/>
        <v>n/a</v>
      </c>
      <c r="AL461" s="706" t="str">
        <f t="shared" si="162"/>
        <v>n/a</v>
      </c>
      <c r="AM461" s="706" t="str">
        <f t="shared" si="163"/>
        <v>n/a</v>
      </c>
      <c r="AN461" s="706" t="str">
        <f t="shared" si="164"/>
        <v>n/a</v>
      </c>
      <c r="AO461" s="706" t="str">
        <f t="shared" si="165"/>
        <v>n/a</v>
      </c>
      <c r="AP461" s="706" t="str">
        <f t="shared" si="166"/>
        <v>n/a</v>
      </c>
      <c r="AQ461" s="707">
        <f t="shared" si="167"/>
        <v>27.123716153127916</v>
      </c>
      <c r="AR461" s="708">
        <f t="shared" si="168"/>
        <v>19.848783012075202</v>
      </c>
    </row>
    <row r="462" spans="1:44" ht="11.25" customHeight="1" x14ac:dyDescent="0.2">
      <c r="A462" s="526" t="s">
        <v>1412</v>
      </c>
      <c r="B462" s="504" t="s">
        <v>1413</v>
      </c>
      <c r="C462" s="530">
        <v>0.61</v>
      </c>
      <c r="D462" s="522">
        <v>0.57999999999999996</v>
      </c>
      <c r="E462" s="522">
        <v>0.54</v>
      </c>
      <c r="F462" s="528">
        <v>0.48</v>
      </c>
      <c r="G462" s="522">
        <v>0.42</v>
      </c>
      <c r="H462" s="523"/>
      <c r="I462" s="522">
        <v>0.3</v>
      </c>
      <c r="J462" s="520">
        <v>0.2</v>
      </c>
      <c r="K462" s="523"/>
      <c r="L462" s="692">
        <v>0.15142</v>
      </c>
      <c r="M462" s="692">
        <v>0.16427</v>
      </c>
      <c r="N462" s="531">
        <v>0.20714000000000002</v>
      </c>
      <c r="O462" s="531">
        <v>0.14283999999999999</v>
      </c>
      <c r="P462" s="524">
        <v>0</v>
      </c>
      <c r="Q462" s="524">
        <v>0</v>
      </c>
      <c r="R462" s="524">
        <v>0</v>
      </c>
      <c r="S462" s="524">
        <v>0</v>
      </c>
      <c r="T462" s="524">
        <v>0</v>
      </c>
      <c r="U462" s="524">
        <v>0</v>
      </c>
      <c r="V462" s="524">
        <v>0</v>
      </c>
      <c r="W462" s="524">
        <v>0</v>
      </c>
      <c r="X462" s="525">
        <f t="shared" si="169"/>
        <v>3.7956699999999999</v>
      </c>
      <c r="Y462" s="706">
        <f t="shared" si="149"/>
        <v>5.1724137931034475</v>
      </c>
      <c r="Z462" s="706">
        <f t="shared" si="150"/>
        <v>7.4074074074073959</v>
      </c>
      <c r="AA462" s="706">
        <f t="shared" si="151"/>
        <v>12.500000000000021</v>
      </c>
      <c r="AB462" s="706">
        <f t="shared" si="152"/>
        <v>14.285714285714279</v>
      </c>
      <c r="AC462" s="706">
        <f t="shared" si="153"/>
        <v>39.999999999999993</v>
      </c>
      <c r="AD462" s="706">
        <f t="shared" si="154"/>
        <v>49.999999999999979</v>
      </c>
      <c r="AE462" s="706">
        <f t="shared" si="155"/>
        <v>32.082948091401398</v>
      </c>
      <c r="AF462" s="706">
        <f t="shared" si="156"/>
        <v>-7.8224873683569784</v>
      </c>
      <c r="AG462" s="706">
        <f t="shared" si="157"/>
        <v>-20.696147533069432</v>
      </c>
      <c r="AH462" s="706">
        <f t="shared" si="158"/>
        <v>45.015401848221813</v>
      </c>
      <c r="AI462" s="706" t="str">
        <f t="shared" si="159"/>
        <v>n/a</v>
      </c>
      <c r="AJ462" s="706" t="str">
        <f t="shared" si="160"/>
        <v>n/a</v>
      </c>
      <c r="AK462" s="706" t="str">
        <f t="shared" si="161"/>
        <v>n/a</v>
      </c>
      <c r="AL462" s="706" t="str">
        <f t="shared" si="162"/>
        <v>n/a</v>
      </c>
      <c r="AM462" s="706" t="str">
        <f t="shared" si="163"/>
        <v>n/a</v>
      </c>
      <c r="AN462" s="706" t="str">
        <f t="shared" si="164"/>
        <v>n/a</v>
      </c>
      <c r="AO462" s="706" t="str">
        <f t="shared" si="165"/>
        <v>n/a</v>
      </c>
      <c r="AP462" s="706" t="str">
        <f t="shared" si="166"/>
        <v>n/a</v>
      </c>
      <c r="AQ462" s="707">
        <f t="shared" si="167"/>
        <v>17.794525052442189</v>
      </c>
      <c r="AR462" s="708">
        <f t="shared" si="168"/>
        <v>23.382633052737287</v>
      </c>
    </row>
    <row r="463" spans="1:44" ht="11.25" customHeight="1" x14ac:dyDescent="0.2">
      <c r="A463" s="526" t="s">
        <v>1414</v>
      </c>
      <c r="B463" s="504" t="s">
        <v>1415</v>
      </c>
      <c r="C463" s="530">
        <v>1</v>
      </c>
      <c r="D463" s="522">
        <v>0.84</v>
      </c>
      <c r="E463" s="522">
        <v>0.72</v>
      </c>
      <c r="F463" s="522">
        <v>0.61</v>
      </c>
      <c r="G463" s="522">
        <v>0.5</v>
      </c>
      <c r="H463" s="523"/>
      <c r="I463" s="522">
        <v>0.41</v>
      </c>
      <c r="J463" s="520">
        <v>0.3</v>
      </c>
      <c r="K463" s="523"/>
      <c r="L463" s="692">
        <v>0.17</v>
      </c>
      <c r="M463" s="692">
        <v>0.33</v>
      </c>
      <c r="N463" s="524">
        <v>0.96</v>
      </c>
      <c r="O463" s="531">
        <v>0.93</v>
      </c>
      <c r="P463" s="531">
        <v>0.78</v>
      </c>
      <c r="Q463" s="531">
        <v>0.66</v>
      </c>
      <c r="R463" s="531">
        <v>0.5</v>
      </c>
      <c r="S463" s="531">
        <v>0.34666999999999998</v>
      </c>
      <c r="T463" s="531">
        <v>0.28000000000000003</v>
      </c>
      <c r="U463" s="531">
        <v>0.25333</v>
      </c>
      <c r="V463" s="531">
        <v>0.22667000000000001</v>
      </c>
      <c r="W463" s="531">
        <v>0.19333</v>
      </c>
      <c r="X463" s="525">
        <f t="shared" si="169"/>
        <v>10.009999999999998</v>
      </c>
      <c r="Y463" s="706">
        <f t="shared" si="149"/>
        <v>19.047619047619047</v>
      </c>
      <c r="Z463" s="706">
        <f t="shared" si="150"/>
        <v>16.666666666666675</v>
      </c>
      <c r="AA463" s="706">
        <f t="shared" si="151"/>
        <v>18.032786885245898</v>
      </c>
      <c r="AB463" s="706">
        <f t="shared" si="152"/>
        <v>21.999999999999996</v>
      </c>
      <c r="AC463" s="706">
        <f t="shared" si="153"/>
        <v>21.95121951219512</v>
      </c>
      <c r="AD463" s="706">
        <f t="shared" si="154"/>
        <v>36.666666666666671</v>
      </c>
      <c r="AE463" s="706">
        <f t="shared" si="155"/>
        <v>76.470588235294088</v>
      </c>
      <c r="AF463" s="706">
        <f t="shared" si="156"/>
        <v>-48.484848484848484</v>
      </c>
      <c r="AG463" s="706">
        <f t="shared" si="157"/>
        <v>-65.625</v>
      </c>
      <c r="AH463" s="706">
        <f t="shared" si="158"/>
        <v>3.2258064516129004</v>
      </c>
      <c r="AI463" s="706">
        <f t="shared" si="159"/>
        <v>19.23076923076923</v>
      </c>
      <c r="AJ463" s="706">
        <f t="shared" si="160"/>
        <v>18.181818181818187</v>
      </c>
      <c r="AK463" s="706">
        <f t="shared" si="161"/>
        <v>32.000000000000007</v>
      </c>
      <c r="AL463" s="706">
        <f t="shared" si="162"/>
        <v>44.229382409784535</v>
      </c>
      <c r="AM463" s="706">
        <f t="shared" si="163"/>
        <v>23.810714285714262</v>
      </c>
      <c r="AN463" s="706">
        <f t="shared" si="164"/>
        <v>10.527770102238199</v>
      </c>
      <c r="AO463" s="706">
        <f t="shared" si="165"/>
        <v>11.761591741297917</v>
      </c>
      <c r="AP463" s="706">
        <f t="shared" si="166"/>
        <v>17.245124915946832</v>
      </c>
      <c r="AQ463" s="707">
        <f t="shared" si="167"/>
        <v>15.385481991556723</v>
      </c>
      <c r="AR463" s="708">
        <f t="shared" si="168"/>
        <v>30.988581381028954</v>
      </c>
    </row>
    <row r="464" spans="1:44" ht="11.25" customHeight="1" x14ac:dyDescent="0.2">
      <c r="A464" s="526" t="s">
        <v>271</v>
      </c>
      <c r="B464" s="504" t="s">
        <v>272</v>
      </c>
      <c r="C464" s="530">
        <v>1.4</v>
      </c>
      <c r="D464" s="522">
        <v>1.32</v>
      </c>
      <c r="E464" s="522">
        <v>1.25</v>
      </c>
      <c r="F464" s="522">
        <v>1.21</v>
      </c>
      <c r="G464" s="522">
        <v>1.17</v>
      </c>
      <c r="H464" s="523"/>
      <c r="I464" s="522">
        <v>1.1299999999999999</v>
      </c>
      <c r="J464" s="520">
        <v>1.0900000000000001</v>
      </c>
      <c r="K464" s="523"/>
      <c r="L464" s="539">
        <v>1.05</v>
      </c>
      <c r="M464" s="539">
        <v>1.01</v>
      </c>
      <c r="N464" s="531">
        <v>1</v>
      </c>
      <c r="O464" s="531">
        <v>0.7</v>
      </c>
      <c r="P464" s="531">
        <v>0.68</v>
      </c>
      <c r="Q464" s="531">
        <v>0.62</v>
      </c>
      <c r="R464" s="531">
        <v>0.56999999999999995</v>
      </c>
      <c r="S464" s="531">
        <v>0.53</v>
      </c>
      <c r="T464" s="531">
        <v>0.49</v>
      </c>
      <c r="U464" s="531">
        <v>0.47</v>
      </c>
      <c r="V464" s="531">
        <v>0.4</v>
      </c>
      <c r="W464" s="531">
        <v>0.35</v>
      </c>
      <c r="X464" s="525">
        <f t="shared" si="169"/>
        <v>16.440000000000001</v>
      </c>
      <c r="Y464" s="706">
        <f t="shared" si="149"/>
        <v>6.0606060606060552</v>
      </c>
      <c r="Z464" s="706">
        <f t="shared" si="150"/>
        <v>5.600000000000005</v>
      </c>
      <c r="AA464" s="706">
        <f t="shared" si="151"/>
        <v>3.3057851239669533</v>
      </c>
      <c r="AB464" s="706">
        <f t="shared" si="152"/>
        <v>3.4188034188034289</v>
      </c>
      <c r="AC464" s="706">
        <f t="shared" si="153"/>
        <v>3.539823008849563</v>
      </c>
      <c r="AD464" s="706">
        <f t="shared" si="154"/>
        <v>3.6697247706421798</v>
      </c>
      <c r="AE464" s="706">
        <f t="shared" si="155"/>
        <v>3.8095238095238182</v>
      </c>
      <c r="AF464" s="706">
        <f t="shared" si="156"/>
        <v>3.9603960396039639</v>
      </c>
      <c r="AG464" s="706">
        <f t="shared" si="157"/>
        <v>1.0000000000000009</v>
      </c>
      <c r="AH464" s="706">
        <f t="shared" si="158"/>
        <v>42.857142857142861</v>
      </c>
      <c r="AI464" s="706">
        <f t="shared" si="159"/>
        <v>2.9411764705882248</v>
      </c>
      <c r="AJ464" s="706">
        <f t="shared" si="160"/>
        <v>9.6774193548387224</v>
      </c>
      <c r="AK464" s="706">
        <f t="shared" si="161"/>
        <v>8.7719298245614077</v>
      </c>
      <c r="AL464" s="706">
        <f t="shared" si="162"/>
        <v>7.5471698113207308</v>
      </c>
      <c r="AM464" s="706">
        <f t="shared" si="163"/>
        <v>8.163265306122458</v>
      </c>
      <c r="AN464" s="706">
        <f t="shared" si="164"/>
        <v>4.2553191489361764</v>
      </c>
      <c r="AO464" s="706">
        <f t="shared" si="165"/>
        <v>17.499999999999982</v>
      </c>
      <c r="AP464" s="706">
        <f t="shared" si="166"/>
        <v>14.285714285714302</v>
      </c>
      <c r="AQ464" s="707">
        <f t="shared" si="167"/>
        <v>8.353544405067824</v>
      </c>
      <c r="AR464" s="708">
        <f t="shared" si="168"/>
        <v>9.5789401242235943</v>
      </c>
    </row>
    <row r="465" spans="1:44" ht="11.25" customHeight="1" x14ac:dyDescent="0.2">
      <c r="A465" s="501" t="s">
        <v>1416</v>
      </c>
      <c r="B465" s="502" t="s">
        <v>1417</v>
      </c>
      <c r="C465" s="514">
        <v>0.21000000000000002</v>
      </c>
      <c r="D465" s="510">
        <v>0.17499999999999999</v>
      </c>
      <c r="E465" s="510">
        <v>0.16</v>
      </c>
      <c r="F465" s="510">
        <v>0.13500000000000001</v>
      </c>
      <c r="G465" s="510">
        <v>0.115</v>
      </c>
      <c r="H465" s="511"/>
      <c r="I465" s="510">
        <v>9.5000000000000001E-2</v>
      </c>
      <c r="J465" s="508">
        <v>0.06</v>
      </c>
      <c r="K465" s="511"/>
      <c r="L465" s="567">
        <v>0</v>
      </c>
      <c r="M465" s="567">
        <v>0</v>
      </c>
      <c r="N465" s="515">
        <v>0</v>
      </c>
      <c r="O465" s="515">
        <v>0</v>
      </c>
      <c r="P465" s="515">
        <v>0</v>
      </c>
      <c r="Q465" s="515">
        <v>0</v>
      </c>
      <c r="R465" s="515">
        <v>0</v>
      </c>
      <c r="S465" s="515">
        <v>0</v>
      </c>
      <c r="T465" s="515">
        <v>0</v>
      </c>
      <c r="U465" s="515">
        <v>0</v>
      </c>
      <c r="V465" s="515">
        <v>0</v>
      </c>
      <c r="W465" s="515">
        <v>0</v>
      </c>
      <c r="X465" s="525">
        <f t="shared" si="169"/>
        <v>0.95</v>
      </c>
      <c r="Y465" s="706">
        <f t="shared" si="149"/>
        <v>20.000000000000018</v>
      </c>
      <c r="Z465" s="706">
        <f t="shared" si="150"/>
        <v>9.375</v>
      </c>
      <c r="AA465" s="706">
        <f t="shared" si="151"/>
        <v>18.518518518518512</v>
      </c>
      <c r="AB465" s="706">
        <f t="shared" si="152"/>
        <v>17.391304347826097</v>
      </c>
      <c r="AC465" s="706">
        <f t="shared" si="153"/>
        <v>21.052631578947366</v>
      </c>
      <c r="AD465" s="706">
        <f t="shared" si="154"/>
        <v>58.33333333333335</v>
      </c>
      <c r="AE465" s="706" t="str">
        <f t="shared" si="155"/>
        <v>n/a</v>
      </c>
      <c r="AF465" s="706" t="str">
        <f t="shared" si="156"/>
        <v>n/a</v>
      </c>
      <c r="AG465" s="706" t="str">
        <f t="shared" si="157"/>
        <v>n/a</v>
      </c>
      <c r="AH465" s="706" t="str">
        <f t="shared" si="158"/>
        <v>n/a</v>
      </c>
      <c r="AI465" s="706" t="str">
        <f t="shared" si="159"/>
        <v>n/a</v>
      </c>
      <c r="AJ465" s="706" t="str">
        <f t="shared" si="160"/>
        <v>n/a</v>
      </c>
      <c r="AK465" s="706" t="str">
        <f t="shared" si="161"/>
        <v>n/a</v>
      </c>
      <c r="AL465" s="706" t="str">
        <f t="shared" si="162"/>
        <v>n/a</v>
      </c>
      <c r="AM465" s="706" t="str">
        <f t="shared" si="163"/>
        <v>n/a</v>
      </c>
      <c r="AN465" s="706" t="str">
        <f t="shared" si="164"/>
        <v>n/a</v>
      </c>
      <c r="AO465" s="706" t="str">
        <f t="shared" si="165"/>
        <v>n/a</v>
      </c>
      <c r="AP465" s="706" t="str">
        <f t="shared" si="166"/>
        <v>n/a</v>
      </c>
      <c r="AQ465" s="707">
        <f t="shared" si="167"/>
        <v>24.111797963104223</v>
      </c>
      <c r="AR465" s="708">
        <f t="shared" si="168"/>
        <v>17.268479308466965</v>
      </c>
    </row>
    <row r="466" spans="1:44" ht="11.25" customHeight="1" x14ac:dyDescent="0.2">
      <c r="A466" s="547" t="s">
        <v>1418</v>
      </c>
      <c r="B466" s="535" t="s">
        <v>1419</v>
      </c>
      <c r="C466" s="538">
        <v>1.88</v>
      </c>
      <c r="D466" s="522">
        <v>1.58</v>
      </c>
      <c r="E466" s="522">
        <v>1.32</v>
      </c>
      <c r="F466" s="522">
        <v>1.08</v>
      </c>
      <c r="G466" s="522">
        <v>0.88</v>
      </c>
      <c r="H466" s="523" t="s">
        <v>91</v>
      </c>
      <c r="I466" s="522">
        <v>0.74</v>
      </c>
      <c r="J466" s="520">
        <v>0.69</v>
      </c>
      <c r="K466" s="523"/>
      <c r="L466" s="539">
        <v>0.59</v>
      </c>
      <c r="M466" s="692">
        <v>0.56000000000000005</v>
      </c>
      <c r="N466" s="531">
        <v>0.56000000000000005</v>
      </c>
      <c r="O466" s="531">
        <v>0.52</v>
      </c>
      <c r="P466" s="531">
        <v>0.44</v>
      </c>
      <c r="Q466" s="531">
        <v>0.4</v>
      </c>
      <c r="R466" s="524">
        <v>0.38</v>
      </c>
      <c r="S466" s="524">
        <v>0.38</v>
      </c>
      <c r="T466" s="524">
        <v>0.38</v>
      </c>
      <c r="U466" s="524">
        <v>0.38</v>
      </c>
      <c r="V466" s="531">
        <v>0.38</v>
      </c>
      <c r="W466" s="531">
        <v>8.5000000000000006E-2</v>
      </c>
      <c r="X466" s="525">
        <f t="shared" si="169"/>
        <v>13.225000000000005</v>
      </c>
      <c r="Y466" s="706">
        <f t="shared" si="149"/>
        <v>18.98734177215189</v>
      </c>
      <c r="Z466" s="706">
        <f t="shared" si="150"/>
        <v>19.696969696969703</v>
      </c>
      <c r="AA466" s="706">
        <f t="shared" si="151"/>
        <v>22.222222222222211</v>
      </c>
      <c r="AB466" s="706">
        <f t="shared" si="152"/>
        <v>22.72727272727273</v>
      </c>
      <c r="AC466" s="706">
        <f t="shared" si="153"/>
        <v>18.918918918918926</v>
      </c>
      <c r="AD466" s="706">
        <f t="shared" si="154"/>
        <v>7.2463768115942129</v>
      </c>
      <c r="AE466" s="706">
        <f t="shared" si="155"/>
        <v>16.949152542372879</v>
      </c>
      <c r="AF466" s="706">
        <f t="shared" si="156"/>
        <v>5.3571428571428381</v>
      </c>
      <c r="AG466" s="706">
        <f t="shared" si="157"/>
        <v>0</v>
      </c>
      <c r="AH466" s="706">
        <f t="shared" si="158"/>
        <v>7.6923076923077094</v>
      </c>
      <c r="AI466" s="706">
        <f t="shared" si="159"/>
        <v>18.181818181818187</v>
      </c>
      <c r="AJ466" s="706">
        <f t="shared" si="160"/>
        <v>9.9999999999999858</v>
      </c>
      <c r="AK466" s="706">
        <f t="shared" si="161"/>
        <v>5.2631578947368363</v>
      </c>
      <c r="AL466" s="706">
        <f t="shared" si="162"/>
        <v>0</v>
      </c>
      <c r="AM466" s="706">
        <f t="shared" si="163"/>
        <v>0</v>
      </c>
      <c r="AN466" s="706">
        <f t="shared" si="164"/>
        <v>0</v>
      </c>
      <c r="AO466" s="706">
        <f t="shared" si="165"/>
        <v>0</v>
      </c>
      <c r="AP466" s="706">
        <f t="shared" si="166"/>
        <v>347.05882352941177</v>
      </c>
      <c r="AQ466" s="707">
        <f t="shared" si="167"/>
        <v>28.905639158162217</v>
      </c>
      <c r="AR466" s="708">
        <f t="shared" si="168"/>
        <v>79.857551283336591</v>
      </c>
    </row>
    <row r="467" spans="1:44" ht="11.25" customHeight="1" x14ac:dyDescent="0.2">
      <c r="A467" s="526" t="s">
        <v>1420</v>
      </c>
      <c r="B467" s="504" t="s">
        <v>1421</v>
      </c>
      <c r="C467" s="530">
        <v>0.7</v>
      </c>
      <c r="D467" s="522">
        <v>0.68500000000000005</v>
      </c>
      <c r="E467" s="528">
        <v>0.68</v>
      </c>
      <c r="F467" s="522">
        <v>0.67</v>
      </c>
      <c r="G467" s="528">
        <v>0.6</v>
      </c>
      <c r="H467" s="523"/>
      <c r="I467" s="522">
        <v>0.52500000000000002</v>
      </c>
      <c r="J467" s="520">
        <v>0.46</v>
      </c>
      <c r="K467" s="523"/>
      <c r="L467" s="539">
        <v>0.4</v>
      </c>
      <c r="M467" s="692">
        <v>0.38600000000000001</v>
      </c>
      <c r="N467" s="524">
        <v>1.365</v>
      </c>
      <c r="O467" s="531">
        <v>1.5</v>
      </c>
      <c r="P467" s="531">
        <v>1.46</v>
      </c>
      <c r="Q467" s="531">
        <v>1.44</v>
      </c>
      <c r="R467" s="531">
        <v>1.4</v>
      </c>
      <c r="S467" s="531">
        <v>1.34</v>
      </c>
      <c r="T467" s="531">
        <v>1.32</v>
      </c>
      <c r="U467" s="531">
        <v>1.27</v>
      </c>
      <c r="V467" s="531">
        <v>1.2450000000000001</v>
      </c>
      <c r="W467" s="531">
        <v>1.2250000000000001</v>
      </c>
      <c r="X467" s="525">
        <f t="shared" si="169"/>
        <v>18.671000000000003</v>
      </c>
      <c r="Y467" s="706">
        <f t="shared" si="149"/>
        <v>2.1897810218977964</v>
      </c>
      <c r="Z467" s="706">
        <f t="shared" si="150"/>
        <v>0.73529411764705621</v>
      </c>
      <c r="AA467" s="706">
        <f t="shared" si="151"/>
        <v>1.4925373134328401</v>
      </c>
      <c r="AB467" s="706">
        <f t="shared" si="152"/>
        <v>11.66666666666667</v>
      </c>
      <c r="AC467" s="706">
        <f t="shared" si="153"/>
        <v>14.285714285714279</v>
      </c>
      <c r="AD467" s="706">
        <f t="shared" si="154"/>
        <v>14.130434782608692</v>
      </c>
      <c r="AE467" s="706">
        <f t="shared" si="155"/>
        <v>14.999999999999991</v>
      </c>
      <c r="AF467" s="706">
        <f t="shared" si="156"/>
        <v>3.62694300518136</v>
      </c>
      <c r="AG467" s="706">
        <f t="shared" si="157"/>
        <v>-71.721611721611723</v>
      </c>
      <c r="AH467" s="706">
        <f t="shared" si="158"/>
        <v>-8.9999999999999964</v>
      </c>
      <c r="AI467" s="706">
        <f t="shared" si="159"/>
        <v>2.7397260273972712</v>
      </c>
      <c r="AJ467" s="706">
        <f t="shared" si="160"/>
        <v>1.388888888888884</v>
      </c>
      <c r="AK467" s="706">
        <f t="shared" si="161"/>
        <v>2.8571428571428692</v>
      </c>
      <c r="AL467" s="706">
        <f t="shared" si="162"/>
        <v>4.4776119402984982</v>
      </c>
      <c r="AM467" s="706">
        <f t="shared" si="163"/>
        <v>1.5151515151515138</v>
      </c>
      <c r="AN467" s="706">
        <f t="shared" si="164"/>
        <v>3.937007874015741</v>
      </c>
      <c r="AO467" s="706">
        <f t="shared" si="165"/>
        <v>2.008032128514059</v>
      </c>
      <c r="AP467" s="706">
        <f t="shared" si="166"/>
        <v>1.6326530612244872</v>
      </c>
      <c r="AQ467" s="707">
        <f t="shared" si="167"/>
        <v>0.16455409800946047</v>
      </c>
      <c r="AR467" s="708">
        <f t="shared" si="168"/>
        <v>18.899460223693762</v>
      </c>
    </row>
    <row r="468" spans="1:44" ht="11.25" customHeight="1" x14ac:dyDescent="0.2">
      <c r="A468" s="527" t="s">
        <v>1422</v>
      </c>
      <c r="B468" s="504" t="s">
        <v>1423</v>
      </c>
      <c r="C468" s="530">
        <v>3.95</v>
      </c>
      <c r="D468" s="522">
        <v>3.7</v>
      </c>
      <c r="E468" s="522">
        <v>3.2</v>
      </c>
      <c r="F468" s="522">
        <v>2.72</v>
      </c>
      <c r="G468" s="522">
        <v>2.02</v>
      </c>
      <c r="H468" s="523"/>
      <c r="I468" s="528">
        <v>1.8</v>
      </c>
      <c r="J468" s="693">
        <v>1.8</v>
      </c>
      <c r="K468" s="523"/>
      <c r="L468" s="692">
        <v>1.8</v>
      </c>
      <c r="M468" s="692">
        <v>2.1800000000000002</v>
      </c>
      <c r="N468" s="531">
        <v>2.5299999999999998</v>
      </c>
      <c r="O468" s="531">
        <v>2.4900000000000002</v>
      </c>
      <c r="P468" s="531">
        <v>2.4649999999999999</v>
      </c>
      <c r="Q468" s="531">
        <v>2.4300000000000002</v>
      </c>
      <c r="R468" s="531">
        <v>2.4125000000000001</v>
      </c>
      <c r="S468" s="531">
        <v>2.4024999999999999</v>
      </c>
      <c r="T468" s="531">
        <v>2.37</v>
      </c>
      <c r="U468" s="531">
        <v>2.33</v>
      </c>
      <c r="V468" s="531">
        <v>2.29</v>
      </c>
      <c r="W468" s="531">
        <v>2.25</v>
      </c>
      <c r="X468" s="525">
        <f t="shared" si="169"/>
        <v>47.14</v>
      </c>
      <c r="Y468" s="706">
        <f t="shared" si="149"/>
        <v>6.7567567567567544</v>
      </c>
      <c r="Z468" s="706">
        <f t="shared" si="150"/>
        <v>15.625</v>
      </c>
      <c r="AA468" s="706">
        <f t="shared" si="151"/>
        <v>17.647058823529417</v>
      </c>
      <c r="AB468" s="706">
        <f t="shared" si="152"/>
        <v>34.653465346534659</v>
      </c>
      <c r="AC468" s="706">
        <f t="shared" si="153"/>
        <v>12.222222222222223</v>
      </c>
      <c r="AD468" s="706">
        <f t="shared" si="154"/>
        <v>0</v>
      </c>
      <c r="AE468" s="706">
        <f t="shared" si="155"/>
        <v>0</v>
      </c>
      <c r="AF468" s="706">
        <f t="shared" si="156"/>
        <v>-17.431192660550465</v>
      </c>
      <c r="AG468" s="706">
        <f t="shared" si="157"/>
        <v>-13.833992094861646</v>
      </c>
      <c r="AH468" s="706">
        <f t="shared" si="158"/>
        <v>1.6064257028112205</v>
      </c>
      <c r="AI468" s="706">
        <f t="shared" si="159"/>
        <v>1.0141987829614729</v>
      </c>
      <c r="AJ468" s="706">
        <f t="shared" si="160"/>
        <v>1.4403292181069727</v>
      </c>
      <c r="AK468" s="706">
        <f t="shared" si="161"/>
        <v>0.72538860103628089</v>
      </c>
      <c r="AL468" s="706">
        <f t="shared" si="162"/>
        <v>0.41623309053071544</v>
      </c>
      <c r="AM468" s="706">
        <f t="shared" si="163"/>
        <v>1.371308016877637</v>
      </c>
      <c r="AN468" s="706">
        <f t="shared" si="164"/>
        <v>1.7167381974249052</v>
      </c>
      <c r="AO468" s="706">
        <f t="shared" si="165"/>
        <v>1.7467248908296984</v>
      </c>
      <c r="AP468" s="706">
        <f t="shared" si="166"/>
        <v>1.7777777777777892</v>
      </c>
      <c r="AQ468" s="707">
        <f t="shared" si="167"/>
        <v>3.7474690373326465</v>
      </c>
      <c r="AR468" s="708">
        <f t="shared" si="168"/>
        <v>11.405167134014903</v>
      </c>
    </row>
    <row r="469" spans="1:44" ht="11.25" customHeight="1" x14ac:dyDescent="0.2">
      <c r="A469" s="526" t="s">
        <v>1424</v>
      </c>
      <c r="B469" s="504" t="s">
        <v>1425</v>
      </c>
      <c r="C469" s="530">
        <v>0.22</v>
      </c>
      <c r="D469" s="522">
        <v>0.2</v>
      </c>
      <c r="E469" s="528">
        <v>0.18</v>
      </c>
      <c r="F469" s="522">
        <v>0.16500000000000001</v>
      </c>
      <c r="G469" s="528">
        <v>0.15</v>
      </c>
      <c r="H469" s="523" t="s">
        <v>91</v>
      </c>
      <c r="I469" s="522">
        <v>0.13125000000000001</v>
      </c>
      <c r="J469" s="693">
        <v>0.125</v>
      </c>
      <c r="K469" s="523"/>
      <c r="L469" s="539">
        <v>6.25E-2</v>
      </c>
      <c r="M469" s="539">
        <v>3.125E-2</v>
      </c>
      <c r="N469" s="524">
        <v>0</v>
      </c>
      <c r="O469" s="524">
        <v>0</v>
      </c>
      <c r="P469" s="524">
        <v>0</v>
      </c>
      <c r="Q469" s="524">
        <v>0</v>
      </c>
      <c r="R469" s="524">
        <v>0</v>
      </c>
      <c r="S469" s="524">
        <v>0</v>
      </c>
      <c r="T469" s="524">
        <v>0</v>
      </c>
      <c r="U469" s="524">
        <v>0</v>
      </c>
      <c r="V469" s="524">
        <v>0</v>
      </c>
      <c r="W469" s="524">
        <v>0</v>
      </c>
      <c r="X469" s="525">
        <f t="shared" si="169"/>
        <v>1.2650000000000001</v>
      </c>
      <c r="Y469" s="706">
        <f t="shared" si="149"/>
        <v>9.9999999999999858</v>
      </c>
      <c r="Z469" s="706">
        <f t="shared" si="150"/>
        <v>11.111111111111116</v>
      </c>
      <c r="AA469" s="706">
        <f t="shared" si="151"/>
        <v>9.0909090909090828</v>
      </c>
      <c r="AB469" s="706">
        <f t="shared" si="152"/>
        <v>10.000000000000009</v>
      </c>
      <c r="AC469" s="706">
        <f t="shared" si="153"/>
        <v>14.285714285714279</v>
      </c>
      <c r="AD469" s="706">
        <f t="shared" si="154"/>
        <v>5.0000000000000044</v>
      </c>
      <c r="AE469" s="706">
        <f t="shared" si="155"/>
        <v>100</v>
      </c>
      <c r="AF469" s="706">
        <f t="shared" si="156"/>
        <v>100</v>
      </c>
      <c r="AG469" s="706" t="str">
        <f t="shared" si="157"/>
        <v>n/a</v>
      </c>
      <c r="AH469" s="706" t="str">
        <f t="shared" si="158"/>
        <v>n/a</v>
      </c>
      <c r="AI469" s="706" t="str">
        <f t="shared" si="159"/>
        <v>n/a</v>
      </c>
      <c r="AJ469" s="706" t="str">
        <f t="shared" si="160"/>
        <v>n/a</v>
      </c>
      <c r="AK469" s="706" t="str">
        <f t="shared" si="161"/>
        <v>n/a</v>
      </c>
      <c r="AL469" s="706" t="str">
        <f t="shared" si="162"/>
        <v>n/a</v>
      </c>
      <c r="AM469" s="706" t="str">
        <f t="shared" si="163"/>
        <v>n/a</v>
      </c>
      <c r="AN469" s="706" t="str">
        <f t="shared" si="164"/>
        <v>n/a</v>
      </c>
      <c r="AO469" s="706" t="str">
        <f t="shared" si="165"/>
        <v>n/a</v>
      </c>
      <c r="AP469" s="706" t="str">
        <f t="shared" si="166"/>
        <v>n/a</v>
      </c>
      <c r="AQ469" s="707">
        <f t="shared" si="167"/>
        <v>32.435966810966811</v>
      </c>
      <c r="AR469" s="708">
        <f t="shared" si="168"/>
        <v>41.779091673054715</v>
      </c>
    </row>
    <row r="470" spans="1:44" ht="11.25" customHeight="1" x14ac:dyDescent="0.2">
      <c r="A470" s="526" t="s">
        <v>668</v>
      </c>
      <c r="B470" s="504" t="s">
        <v>669</v>
      </c>
      <c r="C470" s="514">
        <v>1.4</v>
      </c>
      <c r="D470" s="522">
        <v>1.28</v>
      </c>
      <c r="E470" s="522">
        <v>1.1599999999999999</v>
      </c>
      <c r="F470" s="522">
        <v>0.92</v>
      </c>
      <c r="G470" s="522">
        <v>0.8</v>
      </c>
      <c r="H470" s="523" t="s">
        <v>91</v>
      </c>
      <c r="I470" s="522">
        <v>0.68</v>
      </c>
      <c r="J470" s="520">
        <v>0.62</v>
      </c>
      <c r="K470" s="523"/>
      <c r="L470" s="539">
        <v>0.56000000000000005</v>
      </c>
      <c r="M470" s="539">
        <v>0.54</v>
      </c>
      <c r="N470" s="531">
        <v>0.5</v>
      </c>
      <c r="O470" s="531">
        <v>0.44</v>
      </c>
      <c r="P470" s="531">
        <v>0.38</v>
      </c>
      <c r="Q470" s="531">
        <v>0.36</v>
      </c>
      <c r="R470" s="531">
        <v>0.33500000000000002</v>
      </c>
      <c r="S470" s="531">
        <v>0.32</v>
      </c>
      <c r="T470" s="531">
        <v>0.3</v>
      </c>
      <c r="U470" s="531">
        <v>0.29499999999999998</v>
      </c>
      <c r="V470" s="531">
        <v>0.28000000000000003</v>
      </c>
      <c r="W470" s="531">
        <v>0.24</v>
      </c>
      <c r="X470" s="525">
        <f t="shared" si="169"/>
        <v>11.410000000000002</v>
      </c>
      <c r="Y470" s="706">
        <f t="shared" si="149"/>
        <v>9.375</v>
      </c>
      <c r="Z470" s="706">
        <f t="shared" si="150"/>
        <v>10.344827586206918</v>
      </c>
      <c r="AA470" s="706">
        <f t="shared" si="151"/>
        <v>26.086956521739111</v>
      </c>
      <c r="AB470" s="706">
        <f t="shared" si="152"/>
        <v>14.999999999999991</v>
      </c>
      <c r="AC470" s="706">
        <f t="shared" si="153"/>
        <v>17.647058823529417</v>
      </c>
      <c r="AD470" s="706">
        <f t="shared" si="154"/>
        <v>9.6774193548387224</v>
      </c>
      <c r="AE470" s="706">
        <f t="shared" si="155"/>
        <v>10.714285714285698</v>
      </c>
      <c r="AF470" s="706">
        <f t="shared" si="156"/>
        <v>3.7037037037036979</v>
      </c>
      <c r="AG470" s="706">
        <f t="shared" si="157"/>
        <v>8.0000000000000071</v>
      </c>
      <c r="AH470" s="706">
        <f t="shared" si="158"/>
        <v>13.636363636363647</v>
      </c>
      <c r="AI470" s="706">
        <f t="shared" si="159"/>
        <v>15.789473684210531</v>
      </c>
      <c r="AJ470" s="706">
        <f t="shared" si="160"/>
        <v>5.555555555555558</v>
      </c>
      <c r="AK470" s="706">
        <f t="shared" si="161"/>
        <v>7.4626865671641784</v>
      </c>
      <c r="AL470" s="706">
        <f t="shared" si="162"/>
        <v>4.6875</v>
      </c>
      <c r="AM470" s="706">
        <f t="shared" si="163"/>
        <v>6.6666666666666652</v>
      </c>
      <c r="AN470" s="706">
        <f t="shared" si="164"/>
        <v>1.6949152542372836</v>
      </c>
      <c r="AO470" s="706">
        <f t="shared" si="165"/>
        <v>5.3571428571428381</v>
      </c>
      <c r="AP470" s="706">
        <f t="shared" si="166"/>
        <v>16.666666666666675</v>
      </c>
      <c r="AQ470" s="707">
        <f t="shared" si="167"/>
        <v>10.448123477350608</v>
      </c>
      <c r="AR470" s="708">
        <f t="shared" si="168"/>
        <v>6.0907891613484431</v>
      </c>
    </row>
    <row r="471" spans="1:44" ht="11.25" customHeight="1" x14ac:dyDescent="0.2">
      <c r="A471" s="694" t="s">
        <v>1426</v>
      </c>
      <c r="B471" s="535" t="s">
        <v>1427</v>
      </c>
      <c r="C471" s="549">
        <v>1.1599999999999999</v>
      </c>
      <c r="D471" s="541">
        <v>1</v>
      </c>
      <c r="E471" s="541">
        <v>0.8</v>
      </c>
      <c r="F471" s="541">
        <v>0.64</v>
      </c>
      <c r="G471" s="541">
        <v>0.48</v>
      </c>
      <c r="H471" s="542"/>
      <c r="I471" s="541">
        <v>0.32</v>
      </c>
      <c r="J471" s="537">
        <v>0.2</v>
      </c>
      <c r="K471" s="542"/>
      <c r="L471" s="568">
        <v>0.04</v>
      </c>
      <c r="M471" s="568">
        <v>0.24</v>
      </c>
      <c r="N471" s="544">
        <v>1.66</v>
      </c>
      <c r="O471" s="544">
        <v>1.58</v>
      </c>
      <c r="P471" s="544">
        <v>1.52</v>
      </c>
      <c r="Q471" s="544">
        <v>1.46</v>
      </c>
      <c r="R471" s="544">
        <v>1.4</v>
      </c>
      <c r="S471" s="544">
        <v>1.34</v>
      </c>
      <c r="T471" s="544">
        <v>1.28</v>
      </c>
      <c r="U471" s="544">
        <v>1.22</v>
      </c>
      <c r="V471" s="544">
        <v>1.1599999999999999</v>
      </c>
      <c r="W471" s="544">
        <v>1.1000000000000001</v>
      </c>
      <c r="X471" s="525">
        <f t="shared" si="169"/>
        <v>18.600000000000001</v>
      </c>
      <c r="Y471" s="706">
        <f t="shared" si="149"/>
        <v>15.999999999999993</v>
      </c>
      <c r="Z471" s="706">
        <f t="shared" si="150"/>
        <v>25</v>
      </c>
      <c r="AA471" s="706">
        <f t="shared" si="151"/>
        <v>25</v>
      </c>
      <c r="AB471" s="706">
        <f t="shared" si="152"/>
        <v>33.33333333333335</v>
      </c>
      <c r="AC471" s="706">
        <f t="shared" si="153"/>
        <v>50</v>
      </c>
      <c r="AD471" s="706">
        <f t="shared" si="154"/>
        <v>59.999999999999986</v>
      </c>
      <c r="AE471" s="706">
        <f t="shared" si="155"/>
        <v>400</v>
      </c>
      <c r="AF471" s="706">
        <f t="shared" si="156"/>
        <v>-83.333333333333329</v>
      </c>
      <c r="AG471" s="706">
        <f t="shared" si="157"/>
        <v>-85.542168674698786</v>
      </c>
      <c r="AH471" s="706">
        <f t="shared" si="158"/>
        <v>5.0632911392404889</v>
      </c>
      <c r="AI471" s="706">
        <f t="shared" si="159"/>
        <v>3.9473684210526327</v>
      </c>
      <c r="AJ471" s="706">
        <f t="shared" si="160"/>
        <v>4.1095890410958846</v>
      </c>
      <c r="AK471" s="706">
        <f t="shared" si="161"/>
        <v>4.2857142857142927</v>
      </c>
      <c r="AL471" s="706">
        <f t="shared" si="162"/>
        <v>4.4776119402984982</v>
      </c>
      <c r="AM471" s="706">
        <f t="shared" si="163"/>
        <v>4.6875</v>
      </c>
      <c r="AN471" s="706">
        <f t="shared" si="164"/>
        <v>4.9180327868852514</v>
      </c>
      <c r="AO471" s="706">
        <f t="shared" si="165"/>
        <v>5.1724137931034475</v>
      </c>
      <c r="AP471" s="706">
        <f t="shared" si="166"/>
        <v>5.4545454545454453</v>
      </c>
      <c r="AQ471" s="707">
        <f t="shared" si="167"/>
        <v>26.809661010402056</v>
      </c>
      <c r="AR471" s="708">
        <f t="shared" si="168"/>
        <v>100.07072936910214</v>
      </c>
    </row>
    <row r="472" spans="1:44" ht="11.25" customHeight="1" x14ac:dyDescent="0.2">
      <c r="A472" s="526" t="s">
        <v>4466</v>
      </c>
      <c r="B472" s="504" t="s">
        <v>4467</v>
      </c>
      <c r="C472" s="521">
        <v>3.15</v>
      </c>
      <c r="D472" s="522">
        <v>3</v>
      </c>
      <c r="E472" s="522">
        <v>2.86</v>
      </c>
      <c r="F472" s="522">
        <v>2.6</v>
      </c>
      <c r="G472" s="522">
        <v>2.4</v>
      </c>
      <c r="H472" s="523"/>
      <c r="I472" s="522">
        <v>2.2000000000000002</v>
      </c>
      <c r="J472" s="520">
        <v>2</v>
      </c>
      <c r="K472" s="523"/>
      <c r="L472" s="539">
        <v>1.8</v>
      </c>
      <c r="M472" s="539">
        <v>1.6</v>
      </c>
      <c r="N472" s="531">
        <v>1.5</v>
      </c>
      <c r="O472" s="531">
        <v>1.2</v>
      </c>
      <c r="P472" s="531">
        <v>1</v>
      </c>
      <c r="Q472" s="531">
        <v>0.72</v>
      </c>
      <c r="R472" s="531">
        <v>0.6</v>
      </c>
      <c r="S472" s="531">
        <v>0.45750000000000002</v>
      </c>
      <c r="T472" s="531">
        <v>0.38</v>
      </c>
      <c r="U472" s="531">
        <v>0.34</v>
      </c>
      <c r="V472" s="531">
        <v>0.31</v>
      </c>
      <c r="W472" s="531">
        <v>0.28000000000000003</v>
      </c>
      <c r="X472" s="525">
        <f t="shared" si="169"/>
        <v>28.397500000000001</v>
      </c>
      <c r="Y472" s="706">
        <f t="shared" si="149"/>
        <v>5.0000000000000044</v>
      </c>
      <c r="Z472" s="706">
        <f t="shared" si="150"/>
        <v>4.8951048951048959</v>
      </c>
      <c r="AA472" s="706">
        <f t="shared" si="151"/>
        <v>9.9999999999999858</v>
      </c>
      <c r="AB472" s="706">
        <f t="shared" si="152"/>
        <v>8.3333333333333481</v>
      </c>
      <c r="AC472" s="706">
        <f t="shared" si="153"/>
        <v>9.0909090909090828</v>
      </c>
      <c r="AD472" s="706">
        <f t="shared" si="154"/>
        <v>10.000000000000009</v>
      </c>
      <c r="AE472" s="706">
        <f t="shared" si="155"/>
        <v>11.111111111111116</v>
      </c>
      <c r="AF472" s="706">
        <f t="shared" si="156"/>
        <v>12.5</v>
      </c>
      <c r="AG472" s="706">
        <f t="shared" si="157"/>
        <v>6.6666666666666652</v>
      </c>
      <c r="AH472" s="706">
        <f t="shared" si="158"/>
        <v>25</v>
      </c>
      <c r="AI472" s="706">
        <f t="shared" si="159"/>
        <v>19.999999999999996</v>
      </c>
      <c r="AJ472" s="706">
        <f t="shared" si="160"/>
        <v>38.888888888888886</v>
      </c>
      <c r="AK472" s="706">
        <f t="shared" si="161"/>
        <v>19.999999999999996</v>
      </c>
      <c r="AL472" s="706">
        <f t="shared" si="162"/>
        <v>31.147540983606547</v>
      </c>
      <c r="AM472" s="706">
        <f t="shared" si="163"/>
        <v>20.394736842105267</v>
      </c>
      <c r="AN472" s="706">
        <f t="shared" si="164"/>
        <v>11.764705882352944</v>
      </c>
      <c r="AO472" s="706">
        <f t="shared" si="165"/>
        <v>9.6774193548387224</v>
      </c>
      <c r="AP472" s="706">
        <f t="shared" si="166"/>
        <v>10.714285714285698</v>
      </c>
      <c r="AQ472" s="707">
        <f t="shared" si="167"/>
        <v>14.732483486844622</v>
      </c>
      <c r="AR472" s="708">
        <f t="shared" si="168"/>
        <v>9.3578845398961121</v>
      </c>
    </row>
    <row r="473" spans="1:44" ht="11.25" customHeight="1" x14ac:dyDescent="0.2">
      <c r="A473" s="527" t="s">
        <v>670</v>
      </c>
      <c r="B473" s="504" t="s">
        <v>671</v>
      </c>
      <c r="C473" s="521">
        <v>1.18</v>
      </c>
      <c r="D473" s="522">
        <v>1.1399999999999999</v>
      </c>
      <c r="E473" s="522">
        <v>1.1000000000000001</v>
      </c>
      <c r="F473" s="522">
        <v>1.06</v>
      </c>
      <c r="G473" s="522">
        <v>0.49</v>
      </c>
      <c r="H473" s="523"/>
      <c r="I473" s="522">
        <v>0.41</v>
      </c>
      <c r="J473" s="520">
        <v>0.35</v>
      </c>
      <c r="K473" s="523"/>
      <c r="L473" s="539">
        <v>0.33</v>
      </c>
      <c r="M473" s="539">
        <v>0.31</v>
      </c>
      <c r="N473" s="531">
        <v>0.28999999999999998</v>
      </c>
      <c r="O473" s="531">
        <v>0.27</v>
      </c>
      <c r="P473" s="531">
        <v>0.25</v>
      </c>
      <c r="Q473" s="531">
        <v>0.23</v>
      </c>
      <c r="R473" s="531">
        <v>0.21</v>
      </c>
      <c r="S473" s="531">
        <v>0.17</v>
      </c>
      <c r="T473" s="524">
        <v>0.14000000000000001</v>
      </c>
      <c r="U473" s="524">
        <v>0.14000000000000001</v>
      </c>
      <c r="V473" s="531">
        <v>0.14000000000000001</v>
      </c>
      <c r="W473" s="531">
        <v>0.13</v>
      </c>
      <c r="X473" s="525">
        <f t="shared" si="169"/>
        <v>8.3400000000000016</v>
      </c>
      <c r="Y473" s="706">
        <f t="shared" si="149"/>
        <v>3.5087719298245723</v>
      </c>
      <c r="Z473" s="706">
        <f t="shared" si="150"/>
        <v>3.6363636363636154</v>
      </c>
      <c r="AA473" s="706">
        <f t="shared" si="151"/>
        <v>3.7735849056603765</v>
      </c>
      <c r="AB473" s="706">
        <f t="shared" si="152"/>
        <v>116.32653061224491</v>
      </c>
      <c r="AC473" s="706">
        <f t="shared" si="153"/>
        <v>19.512195121951216</v>
      </c>
      <c r="AD473" s="706">
        <f t="shared" si="154"/>
        <v>17.142857142857149</v>
      </c>
      <c r="AE473" s="706">
        <f t="shared" si="155"/>
        <v>6.0606060606060552</v>
      </c>
      <c r="AF473" s="706">
        <f t="shared" si="156"/>
        <v>6.4516129032258229</v>
      </c>
      <c r="AG473" s="706">
        <f t="shared" si="157"/>
        <v>6.8965517241379448</v>
      </c>
      <c r="AH473" s="706">
        <f t="shared" si="158"/>
        <v>7.4074074074073959</v>
      </c>
      <c r="AI473" s="706">
        <f t="shared" si="159"/>
        <v>8.0000000000000071</v>
      </c>
      <c r="AJ473" s="706">
        <f t="shared" si="160"/>
        <v>8.6956521739130377</v>
      </c>
      <c r="AK473" s="706">
        <f t="shared" si="161"/>
        <v>9.5238095238095344</v>
      </c>
      <c r="AL473" s="706">
        <f t="shared" si="162"/>
        <v>23.529411764705866</v>
      </c>
      <c r="AM473" s="706">
        <f t="shared" si="163"/>
        <v>21.42857142857142</v>
      </c>
      <c r="AN473" s="706">
        <f t="shared" si="164"/>
        <v>0</v>
      </c>
      <c r="AO473" s="706">
        <f t="shared" si="165"/>
        <v>0</v>
      </c>
      <c r="AP473" s="706">
        <f t="shared" si="166"/>
        <v>7.6923076923077094</v>
      </c>
      <c r="AQ473" s="707">
        <f t="shared" si="167"/>
        <v>14.97701300153259</v>
      </c>
      <c r="AR473" s="708">
        <f t="shared" si="168"/>
        <v>26.22497152405154</v>
      </c>
    </row>
    <row r="474" spans="1:44" ht="11.25" customHeight="1" x14ac:dyDescent="0.2">
      <c r="A474" s="526" t="s">
        <v>1428</v>
      </c>
      <c r="B474" s="504" t="s">
        <v>1429</v>
      </c>
      <c r="C474" s="521">
        <v>1.06</v>
      </c>
      <c r="D474" s="522">
        <v>0.95</v>
      </c>
      <c r="E474" s="522">
        <v>0.76</v>
      </c>
      <c r="F474" s="522">
        <v>0.61</v>
      </c>
      <c r="G474" s="522">
        <v>0.49</v>
      </c>
      <c r="H474" s="523" t="s">
        <v>91</v>
      </c>
      <c r="I474" s="522">
        <v>0.37</v>
      </c>
      <c r="J474" s="520">
        <v>0.26</v>
      </c>
      <c r="K474" s="523"/>
      <c r="L474" s="539">
        <v>0.15</v>
      </c>
      <c r="M474" s="692">
        <v>0</v>
      </c>
      <c r="N474" s="524">
        <v>0.47</v>
      </c>
      <c r="O474" s="524">
        <v>0.56000000000000005</v>
      </c>
      <c r="P474" s="531">
        <v>0.52</v>
      </c>
      <c r="Q474" s="531">
        <v>0.4</v>
      </c>
      <c r="R474" s="531">
        <v>0.3</v>
      </c>
      <c r="S474" s="531">
        <v>0.14000000000000001</v>
      </c>
      <c r="T474" s="524">
        <v>0</v>
      </c>
      <c r="U474" s="524">
        <v>0</v>
      </c>
      <c r="V474" s="524">
        <v>0</v>
      </c>
      <c r="W474" s="524">
        <v>0</v>
      </c>
      <c r="X474" s="525">
        <f t="shared" si="169"/>
        <v>7.0399999999999991</v>
      </c>
      <c r="Y474" s="706">
        <f t="shared" si="149"/>
        <v>11.578947368421066</v>
      </c>
      <c r="Z474" s="706">
        <f t="shared" si="150"/>
        <v>25</v>
      </c>
      <c r="AA474" s="706">
        <f t="shared" si="151"/>
        <v>24.590163934426236</v>
      </c>
      <c r="AB474" s="706">
        <f t="shared" si="152"/>
        <v>24.489795918367353</v>
      </c>
      <c r="AC474" s="706">
        <f t="shared" si="153"/>
        <v>32.432432432432435</v>
      </c>
      <c r="AD474" s="706">
        <f t="shared" si="154"/>
        <v>42.307692307692292</v>
      </c>
      <c r="AE474" s="706">
        <f t="shared" si="155"/>
        <v>73.333333333333343</v>
      </c>
      <c r="AF474" s="706" t="str">
        <f t="shared" si="156"/>
        <v>n/a</v>
      </c>
      <c r="AG474" s="706">
        <f t="shared" si="157"/>
        <v>-100</v>
      </c>
      <c r="AH474" s="706">
        <f t="shared" si="158"/>
        <v>-16.07142857142858</v>
      </c>
      <c r="AI474" s="706">
        <f t="shared" si="159"/>
        <v>7.6923076923077094</v>
      </c>
      <c r="AJ474" s="706">
        <f t="shared" si="160"/>
        <v>30.000000000000004</v>
      </c>
      <c r="AK474" s="706">
        <f t="shared" si="161"/>
        <v>33.33333333333335</v>
      </c>
      <c r="AL474" s="706">
        <f t="shared" si="162"/>
        <v>114.28571428571428</v>
      </c>
      <c r="AM474" s="706" t="str">
        <f t="shared" si="163"/>
        <v>n/a</v>
      </c>
      <c r="AN474" s="706" t="str">
        <f t="shared" si="164"/>
        <v>n/a</v>
      </c>
      <c r="AO474" s="706" t="str">
        <f t="shared" si="165"/>
        <v>n/a</v>
      </c>
      <c r="AP474" s="706" t="str">
        <f t="shared" si="166"/>
        <v>n/a</v>
      </c>
      <c r="AQ474" s="707">
        <f t="shared" si="167"/>
        <v>23.305560925738423</v>
      </c>
      <c r="AR474" s="708">
        <f t="shared" si="168"/>
        <v>48.744177748316829</v>
      </c>
    </row>
    <row r="475" spans="1:44" ht="11.25" customHeight="1" x14ac:dyDescent="0.2">
      <c r="A475" s="532" t="s">
        <v>1430</v>
      </c>
      <c r="B475" s="502" t="s">
        <v>1431</v>
      </c>
      <c r="C475" s="550">
        <v>1.4</v>
      </c>
      <c r="D475" s="510">
        <v>1.24</v>
      </c>
      <c r="E475" s="510">
        <v>1.08</v>
      </c>
      <c r="F475" s="510">
        <v>0.94</v>
      </c>
      <c r="G475" s="510">
        <v>0.84</v>
      </c>
      <c r="H475" s="511"/>
      <c r="I475" s="510">
        <v>0.76</v>
      </c>
      <c r="J475" s="508">
        <v>0.66</v>
      </c>
      <c r="K475" s="511"/>
      <c r="L475" s="559">
        <v>0.15</v>
      </c>
      <c r="M475" s="567">
        <v>0</v>
      </c>
      <c r="N475" s="515">
        <v>0</v>
      </c>
      <c r="O475" s="515">
        <v>0</v>
      </c>
      <c r="P475" s="515">
        <v>0</v>
      </c>
      <c r="Q475" s="515">
        <v>0</v>
      </c>
      <c r="R475" s="515">
        <v>0</v>
      </c>
      <c r="S475" s="515">
        <v>0</v>
      </c>
      <c r="T475" s="515">
        <v>0</v>
      </c>
      <c r="U475" s="515">
        <v>0</v>
      </c>
      <c r="V475" s="515">
        <v>0</v>
      </c>
      <c r="W475" s="515">
        <v>0</v>
      </c>
      <c r="X475" s="525">
        <f t="shared" si="169"/>
        <v>7.07</v>
      </c>
      <c r="Y475" s="706">
        <f t="shared" si="149"/>
        <v>12.903225806451601</v>
      </c>
      <c r="Z475" s="706">
        <f t="shared" si="150"/>
        <v>14.814814814814813</v>
      </c>
      <c r="AA475" s="706">
        <f t="shared" si="151"/>
        <v>14.893617021276606</v>
      </c>
      <c r="AB475" s="706">
        <f t="shared" si="152"/>
        <v>11.904761904761907</v>
      </c>
      <c r="AC475" s="706">
        <f t="shared" si="153"/>
        <v>10.526315789473673</v>
      </c>
      <c r="AD475" s="706">
        <f t="shared" si="154"/>
        <v>15.151515151515138</v>
      </c>
      <c r="AE475" s="706">
        <f t="shared" si="155"/>
        <v>340.00000000000006</v>
      </c>
      <c r="AF475" s="706" t="str">
        <f t="shared" si="156"/>
        <v>n/a</v>
      </c>
      <c r="AG475" s="706" t="str">
        <f t="shared" si="157"/>
        <v>n/a</v>
      </c>
      <c r="AH475" s="706" t="str">
        <f t="shared" si="158"/>
        <v>n/a</v>
      </c>
      <c r="AI475" s="706" t="str">
        <f t="shared" si="159"/>
        <v>n/a</v>
      </c>
      <c r="AJ475" s="706" t="str">
        <f t="shared" si="160"/>
        <v>n/a</v>
      </c>
      <c r="AK475" s="706" t="str">
        <f t="shared" si="161"/>
        <v>n/a</v>
      </c>
      <c r="AL475" s="706" t="str">
        <f t="shared" si="162"/>
        <v>n/a</v>
      </c>
      <c r="AM475" s="706" t="str">
        <f t="shared" si="163"/>
        <v>n/a</v>
      </c>
      <c r="AN475" s="706" t="str">
        <f t="shared" si="164"/>
        <v>n/a</v>
      </c>
      <c r="AO475" s="706" t="str">
        <f t="shared" si="165"/>
        <v>n/a</v>
      </c>
      <c r="AP475" s="706" t="str">
        <f t="shared" si="166"/>
        <v>n/a</v>
      </c>
      <c r="AQ475" s="707">
        <f t="shared" si="167"/>
        <v>60.027750069756259</v>
      </c>
      <c r="AR475" s="708">
        <f t="shared" si="168"/>
        <v>123.46833024749138</v>
      </c>
    </row>
    <row r="476" spans="1:44" ht="11.25" customHeight="1" x14ac:dyDescent="0.2">
      <c r="A476" s="527" t="s">
        <v>672</v>
      </c>
      <c r="B476" s="504" t="s">
        <v>673</v>
      </c>
      <c r="C476" s="530">
        <v>7.46</v>
      </c>
      <c r="D476" s="522">
        <v>6.77</v>
      </c>
      <c r="E476" s="522">
        <v>6.15</v>
      </c>
      <c r="F476" s="522">
        <v>5.49</v>
      </c>
      <c r="G476" s="522">
        <v>4.78</v>
      </c>
      <c r="H476" s="523"/>
      <c r="I476" s="522">
        <v>4.1500000000000004</v>
      </c>
      <c r="J476" s="520">
        <v>3.25</v>
      </c>
      <c r="K476" s="523"/>
      <c r="L476" s="539">
        <v>2.64</v>
      </c>
      <c r="M476" s="539">
        <v>2.34</v>
      </c>
      <c r="N476" s="531">
        <v>1.83</v>
      </c>
      <c r="O476" s="531">
        <v>1.47</v>
      </c>
      <c r="P476" s="531">
        <v>1.25</v>
      </c>
      <c r="Q476" s="531">
        <v>1.05</v>
      </c>
      <c r="R476" s="531">
        <v>0.91</v>
      </c>
      <c r="S476" s="531">
        <v>0.57999999999999996</v>
      </c>
      <c r="T476" s="524">
        <v>0.44</v>
      </c>
      <c r="U476" s="524">
        <v>0.44</v>
      </c>
      <c r="V476" s="524">
        <v>0.44</v>
      </c>
      <c r="W476" s="531">
        <v>0.88</v>
      </c>
      <c r="X476" s="525">
        <f t="shared" si="169"/>
        <v>52.319999999999986</v>
      </c>
      <c r="Y476" s="706">
        <f t="shared" si="149"/>
        <v>10.192023633677994</v>
      </c>
      <c r="Z476" s="706">
        <f t="shared" si="150"/>
        <v>10.081300813008109</v>
      </c>
      <c r="AA476" s="706">
        <f t="shared" si="151"/>
        <v>12.021857923497258</v>
      </c>
      <c r="AB476" s="706">
        <f t="shared" si="152"/>
        <v>14.853556485355647</v>
      </c>
      <c r="AC476" s="706">
        <f t="shared" si="153"/>
        <v>15.180722891566267</v>
      </c>
      <c r="AD476" s="706">
        <f t="shared" si="154"/>
        <v>27.692307692307704</v>
      </c>
      <c r="AE476" s="706">
        <f t="shared" si="155"/>
        <v>23.106060606060595</v>
      </c>
      <c r="AF476" s="706">
        <f t="shared" si="156"/>
        <v>12.820512820512842</v>
      </c>
      <c r="AG476" s="706">
        <f t="shared" si="157"/>
        <v>27.868852459016381</v>
      </c>
      <c r="AH476" s="706">
        <f t="shared" si="158"/>
        <v>24.489795918367353</v>
      </c>
      <c r="AI476" s="706">
        <f t="shared" si="159"/>
        <v>17.599999999999994</v>
      </c>
      <c r="AJ476" s="706">
        <f t="shared" si="160"/>
        <v>19.047619047619047</v>
      </c>
      <c r="AK476" s="706">
        <f t="shared" si="161"/>
        <v>15.384615384615397</v>
      </c>
      <c r="AL476" s="706">
        <f t="shared" si="162"/>
        <v>56.896551724137943</v>
      </c>
      <c r="AM476" s="706">
        <f t="shared" si="163"/>
        <v>31.818181818181813</v>
      </c>
      <c r="AN476" s="706">
        <f t="shared" si="164"/>
        <v>0</v>
      </c>
      <c r="AO476" s="706">
        <f t="shared" si="165"/>
        <v>0</v>
      </c>
      <c r="AP476" s="706">
        <f t="shared" si="166"/>
        <v>-50</v>
      </c>
      <c r="AQ476" s="707">
        <f t="shared" si="167"/>
        <v>14.947442178773574</v>
      </c>
      <c r="AR476" s="708">
        <f t="shared" si="168"/>
        <v>20.693653525445178</v>
      </c>
    </row>
    <row r="477" spans="1:44" ht="11.25" customHeight="1" x14ac:dyDescent="0.2">
      <c r="A477" s="527" t="s">
        <v>1432</v>
      </c>
      <c r="B477" s="504" t="s">
        <v>1433</v>
      </c>
      <c r="C477" s="530">
        <v>1.1600000000000001</v>
      </c>
      <c r="D477" s="522">
        <v>0.97</v>
      </c>
      <c r="E477" s="522">
        <v>0.74</v>
      </c>
      <c r="F477" s="528">
        <v>0.64</v>
      </c>
      <c r="G477" s="522">
        <v>0.62</v>
      </c>
      <c r="H477" s="523"/>
      <c r="I477" s="528">
        <v>0.6</v>
      </c>
      <c r="J477" s="693">
        <v>0.6</v>
      </c>
      <c r="K477" s="523"/>
      <c r="L477" s="692">
        <v>0.6</v>
      </c>
      <c r="M477" s="692">
        <v>0.6</v>
      </c>
      <c r="N477" s="524">
        <v>0.6</v>
      </c>
      <c r="O477" s="524">
        <v>0.6</v>
      </c>
      <c r="P477" s="531">
        <v>0.6</v>
      </c>
      <c r="Q477" s="524">
        <v>0.56000000000000005</v>
      </c>
      <c r="R477" s="524">
        <v>0.56000000000000005</v>
      </c>
      <c r="S477" s="531">
        <v>0.56000000000000005</v>
      </c>
      <c r="T477" s="531">
        <v>0.5</v>
      </c>
      <c r="U477" s="531">
        <v>0.47</v>
      </c>
      <c r="V477" s="524">
        <v>0.44</v>
      </c>
      <c r="W477" s="531">
        <v>0.44</v>
      </c>
      <c r="X477" s="525">
        <f t="shared" si="169"/>
        <v>11.86</v>
      </c>
      <c r="Y477" s="706">
        <f t="shared" si="149"/>
        <v>19.587628865979401</v>
      </c>
      <c r="Z477" s="706">
        <f t="shared" si="150"/>
        <v>31.081081081081074</v>
      </c>
      <c r="AA477" s="706">
        <f t="shared" si="151"/>
        <v>15.625</v>
      </c>
      <c r="AB477" s="706">
        <f t="shared" si="152"/>
        <v>3.2258064516129004</v>
      </c>
      <c r="AC477" s="706">
        <f t="shared" si="153"/>
        <v>3.3333333333333437</v>
      </c>
      <c r="AD477" s="706">
        <f t="shared" si="154"/>
        <v>0</v>
      </c>
      <c r="AE477" s="706">
        <f t="shared" si="155"/>
        <v>0</v>
      </c>
      <c r="AF477" s="706">
        <f t="shared" si="156"/>
        <v>0</v>
      </c>
      <c r="AG477" s="706">
        <f t="shared" si="157"/>
        <v>0</v>
      </c>
      <c r="AH477" s="706">
        <f t="shared" si="158"/>
        <v>0</v>
      </c>
      <c r="AI477" s="706">
        <f t="shared" si="159"/>
        <v>0</v>
      </c>
      <c r="AJ477" s="706">
        <f t="shared" si="160"/>
        <v>7.1428571428571397</v>
      </c>
      <c r="AK477" s="706">
        <f t="shared" si="161"/>
        <v>0</v>
      </c>
      <c r="AL477" s="706">
        <f t="shared" si="162"/>
        <v>0</v>
      </c>
      <c r="AM477" s="706">
        <f t="shared" si="163"/>
        <v>12.000000000000011</v>
      </c>
      <c r="AN477" s="706">
        <f t="shared" si="164"/>
        <v>6.3829787234042534</v>
      </c>
      <c r="AO477" s="706">
        <f t="shared" si="165"/>
        <v>6.8181818181818121</v>
      </c>
      <c r="AP477" s="706">
        <f t="shared" si="166"/>
        <v>0</v>
      </c>
      <c r="AQ477" s="707">
        <f t="shared" si="167"/>
        <v>5.8442704120249962</v>
      </c>
      <c r="AR477" s="708">
        <f t="shared" si="168"/>
        <v>8.6867643008242581</v>
      </c>
    </row>
    <row r="478" spans="1:44" ht="11.25" customHeight="1" x14ac:dyDescent="0.2">
      <c r="A478" s="574" t="s">
        <v>4342</v>
      </c>
      <c r="B478" s="56" t="s">
        <v>3897</v>
      </c>
      <c r="C478" s="24">
        <v>0.6341</v>
      </c>
      <c r="D478" s="41">
        <v>0.56789999999999996</v>
      </c>
      <c r="E478" s="41">
        <v>0.53</v>
      </c>
      <c r="F478" s="41">
        <v>0.2671</v>
      </c>
      <c r="G478" s="41">
        <v>0.23</v>
      </c>
      <c r="H478" s="518"/>
      <c r="I478" s="41">
        <v>0.84</v>
      </c>
      <c r="J478" s="693">
        <v>0</v>
      </c>
      <c r="K478" s="1078"/>
      <c r="L478" s="692">
        <v>0</v>
      </c>
      <c r="M478" s="692">
        <v>0</v>
      </c>
      <c r="N478" s="524">
        <v>0</v>
      </c>
      <c r="O478" s="524">
        <v>0</v>
      </c>
      <c r="P478" s="524">
        <v>0</v>
      </c>
      <c r="Q478" s="524">
        <v>0</v>
      </c>
      <c r="R478" s="524">
        <v>0</v>
      </c>
      <c r="S478" s="524">
        <v>0</v>
      </c>
      <c r="T478" s="524">
        <v>0</v>
      </c>
      <c r="U478" s="524">
        <v>0</v>
      </c>
      <c r="V478" s="524">
        <v>0</v>
      </c>
      <c r="W478" s="524">
        <v>0</v>
      </c>
      <c r="X478" s="525">
        <f t="shared" si="169"/>
        <v>3.0690999999999997</v>
      </c>
      <c r="Y478" s="706">
        <f t="shared" si="149"/>
        <v>11.656981863004056</v>
      </c>
      <c r="Z478" s="706">
        <f t="shared" si="150"/>
        <v>7.1509433962263946</v>
      </c>
      <c r="AA478" s="706">
        <f t="shared" si="151"/>
        <v>98.427555222763004</v>
      </c>
      <c r="AB478" s="706">
        <f t="shared" si="152"/>
        <v>16.130434782608695</v>
      </c>
      <c r="AC478" s="706">
        <f t="shared" si="153"/>
        <v>-72.61904761904762</v>
      </c>
      <c r="AD478" s="706" t="str">
        <f t="shared" si="154"/>
        <v>n/a</v>
      </c>
      <c r="AE478" s="706" t="str">
        <f t="shared" si="155"/>
        <v>n/a</v>
      </c>
      <c r="AF478" s="706" t="str">
        <f t="shared" si="156"/>
        <v>n/a</v>
      </c>
      <c r="AG478" s="706" t="str">
        <f t="shared" si="157"/>
        <v>n/a</v>
      </c>
      <c r="AH478" s="706" t="str">
        <f t="shared" si="158"/>
        <v>n/a</v>
      </c>
      <c r="AI478" s="706" t="str">
        <f t="shared" si="159"/>
        <v>n/a</v>
      </c>
      <c r="AJ478" s="706" t="str">
        <f t="shared" si="160"/>
        <v>n/a</v>
      </c>
      <c r="AK478" s="706" t="str">
        <f t="shared" si="161"/>
        <v>n/a</v>
      </c>
      <c r="AL478" s="706" t="str">
        <f t="shared" si="162"/>
        <v>n/a</v>
      </c>
      <c r="AM478" s="706" t="str">
        <f t="shared" si="163"/>
        <v>n/a</v>
      </c>
      <c r="AN478" s="706" t="str">
        <f t="shared" si="164"/>
        <v>n/a</v>
      </c>
      <c r="AO478" s="706" t="str">
        <f t="shared" si="165"/>
        <v>n/a</v>
      </c>
      <c r="AP478" s="706" t="str">
        <f t="shared" si="166"/>
        <v>n/a</v>
      </c>
      <c r="AQ478" s="707">
        <f t="shared" si="167"/>
        <v>12.149373529110903</v>
      </c>
      <c r="AR478" s="708">
        <f t="shared" si="168"/>
        <v>60.561302542062073</v>
      </c>
    </row>
    <row r="479" spans="1:44" ht="11.25" customHeight="1" x14ac:dyDescent="0.2">
      <c r="A479" s="547" t="s">
        <v>273</v>
      </c>
      <c r="B479" s="535" t="s">
        <v>274</v>
      </c>
      <c r="C479" s="546">
        <v>1.52</v>
      </c>
      <c r="D479" s="541">
        <v>1.26</v>
      </c>
      <c r="E479" s="541">
        <v>1.02</v>
      </c>
      <c r="F479" s="541">
        <v>0.82</v>
      </c>
      <c r="G479" s="541">
        <v>0.68</v>
      </c>
      <c r="H479" s="542"/>
      <c r="I479" s="541">
        <v>0.6</v>
      </c>
      <c r="J479" s="537">
        <v>0.5</v>
      </c>
      <c r="K479" s="542"/>
      <c r="L479" s="557">
        <v>0.4</v>
      </c>
      <c r="M479" s="557">
        <v>0.35</v>
      </c>
      <c r="N479" s="544">
        <v>0.33</v>
      </c>
      <c r="O479" s="544">
        <v>0.26</v>
      </c>
      <c r="P479" s="544">
        <v>0.16</v>
      </c>
      <c r="Q479" s="544">
        <v>0.1</v>
      </c>
      <c r="R479" s="544">
        <v>7.0000000000000007E-2</v>
      </c>
      <c r="S479" s="544">
        <v>5.2499999999999998E-2</v>
      </c>
      <c r="T479" s="544">
        <v>0.04</v>
      </c>
      <c r="U479" s="544">
        <v>3.7499999999999999E-2</v>
      </c>
      <c r="V479" s="544">
        <v>3.5000000000000003E-2</v>
      </c>
      <c r="W479" s="544">
        <v>0.03</v>
      </c>
      <c r="X479" s="525">
        <f t="shared" si="169"/>
        <v>8.264999999999997</v>
      </c>
      <c r="Y479" s="706">
        <f t="shared" si="149"/>
        <v>20.634920634920629</v>
      </c>
      <c r="Z479" s="706">
        <f t="shared" si="150"/>
        <v>23.529411764705888</v>
      </c>
      <c r="AA479" s="706">
        <f t="shared" si="151"/>
        <v>24.390243902439025</v>
      </c>
      <c r="AB479" s="706">
        <f t="shared" si="152"/>
        <v>20.588235294117641</v>
      </c>
      <c r="AC479" s="706">
        <f t="shared" si="153"/>
        <v>13.333333333333353</v>
      </c>
      <c r="AD479" s="706">
        <f t="shared" si="154"/>
        <v>19.999999999999996</v>
      </c>
      <c r="AE479" s="706">
        <f t="shared" si="155"/>
        <v>25</v>
      </c>
      <c r="AF479" s="706">
        <f t="shared" si="156"/>
        <v>14.285714285714302</v>
      </c>
      <c r="AG479" s="706">
        <f t="shared" si="157"/>
        <v>6.0606060606060552</v>
      </c>
      <c r="AH479" s="706">
        <f t="shared" si="158"/>
        <v>26.923076923076916</v>
      </c>
      <c r="AI479" s="706">
        <f t="shared" si="159"/>
        <v>62.5</v>
      </c>
      <c r="AJ479" s="706">
        <f t="shared" si="160"/>
        <v>59.999999999999986</v>
      </c>
      <c r="AK479" s="706">
        <f t="shared" si="161"/>
        <v>42.857142857142861</v>
      </c>
      <c r="AL479" s="706">
        <f t="shared" si="162"/>
        <v>33.33333333333335</v>
      </c>
      <c r="AM479" s="706">
        <f t="shared" si="163"/>
        <v>31.25</v>
      </c>
      <c r="AN479" s="706">
        <f t="shared" si="164"/>
        <v>6.6666666666666652</v>
      </c>
      <c r="AO479" s="706">
        <f t="shared" si="165"/>
        <v>7.1428571428571397</v>
      </c>
      <c r="AP479" s="706">
        <f t="shared" si="166"/>
        <v>16.666666666666675</v>
      </c>
      <c r="AQ479" s="707">
        <f t="shared" si="167"/>
        <v>25.286789381421144</v>
      </c>
      <c r="AR479" s="708">
        <f t="shared" si="168"/>
        <v>16.199028747964338</v>
      </c>
    </row>
    <row r="480" spans="1:44" ht="11.25" customHeight="1" x14ac:dyDescent="0.2">
      <c r="A480" s="527" t="s">
        <v>1436</v>
      </c>
      <c r="B480" s="504" t="s">
        <v>1437</v>
      </c>
      <c r="C480" s="525">
        <v>3.5500000000000003</v>
      </c>
      <c r="D480" s="522">
        <v>3.33</v>
      </c>
      <c r="E480" s="522">
        <v>3.04</v>
      </c>
      <c r="F480" s="522">
        <v>2.7</v>
      </c>
      <c r="G480" s="522">
        <v>2</v>
      </c>
      <c r="H480" s="523"/>
      <c r="I480" s="522">
        <v>1.45</v>
      </c>
      <c r="J480" s="520">
        <v>0.55000000000000004</v>
      </c>
      <c r="K480" s="523"/>
      <c r="L480" s="692">
        <v>0</v>
      </c>
      <c r="M480" s="692">
        <v>0</v>
      </c>
      <c r="N480" s="524">
        <v>0</v>
      </c>
      <c r="O480" s="524">
        <v>0</v>
      </c>
      <c r="P480" s="524">
        <v>0</v>
      </c>
      <c r="Q480" s="524">
        <v>0</v>
      </c>
      <c r="R480" s="524">
        <v>0</v>
      </c>
      <c r="S480" s="524">
        <v>0</v>
      </c>
      <c r="T480" s="524">
        <v>0</v>
      </c>
      <c r="U480" s="524">
        <v>0</v>
      </c>
      <c r="V480" s="524">
        <v>0</v>
      </c>
      <c r="W480" s="524">
        <v>0</v>
      </c>
      <c r="X480" s="525">
        <f t="shared" si="169"/>
        <v>16.62</v>
      </c>
      <c r="Y480" s="706">
        <f t="shared" si="149"/>
        <v>6.6066066066066131</v>
      </c>
      <c r="Z480" s="706">
        <f t="shared" si="150"/>
        <v>9.539473684210531</v>
      </c>
      <c r="AA480" s="706">
        <f t="shared" si="151"/>
        <v>12.592592592592577</v>
      </c>
      <c r="AB480" s="706">
        <f t="shared" si="152"/>
        <v>35.000000000000007</v>
      </c>
      <c r="AC480" s="706">
        <f t="shared" si="153"/>
        <v>37.931034482758633</v>
      </c>
      <c r="AD480" s="706">
        <f t="shared" si="154"/>
        <v>163.63636363636363</v>
      </c>
      <c r="AE480" s="706" t="str">
        <f t="shared" si="155"/>
        <v>n/a</v>
      </c>
      <c r="AF480" s="706" t="str">
        <f t="shared" si="156"/>
        <v>n/a</v>
      </c>
      <c r="AG480" s="706" t="str">
        <f t="shared" si="157"/>
        <v>n/a</v>
      </c>
      <c r="AH480" s="706" t="str">
        <f t="shared" si="158"/>
        <v>n/a</v>
      </c>
      <c r="AI480" s="706" t="str">
        <f t="shared" si="159"/>
        <v>n/a</v>
      </c>
      <c r="AJ480" s="706" t="str">
        <f t="shared" si="160"/>
        <v>n/a</v>
      </c>
      <c r="AK480" s="706" t="str">
        <f t="shared" si="161"/>
        <v>n/a</v>
      </c>
      <c r="AL480" s="706" t="str">
        <f t="shared" si="162"/>
        <v>n/a</v>
      </c>
      <c r="AM480" s="706" t="str">
        <f t="shared" si="163"/>
        <v>n/a</v>
      </c>
      <c r="AN480" s="706" t="str">
        <f t="shared" si="164"/>
        <v>n/a</v>
      </c>
      <c r="AO480" s="706" t="str">
        <f t="shared" si="165"/>
        <v>n/a</v>
      </c>
      <c r="AP480" s="706" t="str">
        <f t="shared" si="166"/>
        <v>n/a</v>
      </c>
      <c r="AQ480" s="707">
        <f t="shared" si="167"/>
        <v>44.217678500422004</v>
      </c>
      <c r="AR480" s="708">
        <f t="shared" si="168"/>
        <v>60.004377384476847</v>
      </c>
    </row>
    <row r="481" spans="1:44" ht="11.25" customHeight="1" x14ac:dyDescent="0.2">
      <c r="A481" s="526" t="s">
        <v>674</v>
      </c>
      <c r="B481" s="504" t="s">
        <v>675</v>
      </c>
      <c r="C481" s="525">
        <v>1.03</v>
      </c>
      <c r="D481" s="522">
        <v>0.95</v>
      </c>
      <c r="E481" s="522">
        <v>0.77</v>
      </c>
      <c r="F481" s="522">
        <v>0.68500000000000005</v>
      </c>
      <c r="G481" s="522">
        <v>0.58335000000000004</v>
      </c>
      <c r="H481" s="523"/>
      <c r="I481" s="522">
        <v>0.58333500000000005</v>
      </c>
      <c r="J481" s="520">
        <v>0.45334999999999998</v>
      </c>
      <c r="K481" s="523"/>
      <c r="L481" s="539">
        <v>0.42</v>
      </c>
      <c r="M481" s="539">
        <v>0.39</v>
      </c>
      <c r="N481" s="531">
        <v>0.37664999999999998</v>
      </c>
      <c r="O481" s="531">
        <v>0.36</v>
      </c>
      <c r="P481" s="531">
        <v>0.33334999999999998</v>
      </c>
      <c r="Q481" s="531">
        <v>0.28665000000000002</v>
      </c>
      <c r="R481" s="531">
        <v>0.25</v>
      </c>
      <c r="S481" s="531">
        <v>0.19334999999999999</v>
      </c>
      <c r="T481" s="524">
        <v>0.13664999999999999</v>
      </c>
      <c r="U481" s="531">
        <v>9.3350000000000002E-2</v>
      </c>
      <c r="V481" s="531">
        <v>0</v>
      </c>
      <c r="W481" s="531">
        <v>0</v>
      </c>
      <c r="X481" s="525">
        <f t="shared" si="169"/>
        <v>7.895035</v>
      </c>
      <c r="Y481" s="706">
        <f t="shared" si="149"/>
        <v>8.4210526315789522</v>
      </c>
      <c r="Z481" s="706">
        <f t="shared" si="150"/>
        <v>23.376623376623364</v>
      </c>
      <c r="AA481" s="706">
        <f t="shared" si="151"/>
        <v>12.408759124087588</v>
      </c>
      <c r="AB481" s="706">
        <f t="shared" si="152"/>
        <v>17.425216422387923</v>
      </c>
      <c r="AC481" s="706">
        <f t="shared" si="153"/>
        <v>2.5714212245064871E-3</v>
      </c>
      <c r="AD481" s="706">
        <f t="shared" si="154"/>
        <v>28.672107643101373</v>
      </c>
      <c r="AE481" s="706">
        <f t="shared" si="155"/>
        <v>7.9404761904761978</v>
      </c>
      <c r="AF481" s="706">
        <f t="shared" si="156"/>
        <v>7.6923076923076872</v>
      </c>
      <c r="AG481" s="706">
        <f t="shared" si="157"/>
        <v>3.5444046196734469</v>
      </c>
      <c r="AH481" s="706">
        <f t="shared" si="158"/>
        <v>4.6249999999999902</v>
      </c>
      <c r="AI481" s="706">
        <f t="shared" si="159"/>
        <v>7.9946002699865071</v>
      </c>
      <c r="AJ481" s="706">
        <f t="shared" si="160"/>
        <v>16.291644863073419</v>
      </c>
      <c r="AK481" s="706">
        <f t="shared" si="161"/>
        <v>14.660000000000007</v>
      </c>
      <c r="AL481" s="706">
        <f t="shared" si="162"/>
        <v>29.299198344970257</v>
      </c>
      <c r="AM481" s="706">
        <f t="shared" si="163"/>
        <v>41.492864983534574</v>
      </c>
      <c r="AN481" s="706">
        <f t="shared" si="164"/>
        <v>46.384574183181556</v>
      </c>
      <c r="AO481" s="706" t="str">
        <f t="shared" si="165"/>
        <v>n/a</v>
      </c>
      <c r="AP481" s="706" t="str">
        <f t="shared" si="166"/>
        <v>n/a</v>
      </c>
      <c r="AQ481" s="707">
        <f t="shared" si="167"/>
        <v>16.889462610387959</v>
      </c>
      <c r="AR481" s="708">
        <f t="shared" si="168"/>
        <v>13.57712642733731</v>
      </c>
    </row>
    <row r="482" spans="1:44" ht="11.25" customHeight="1" x14ac:dyDescent="0.2">
      <c r="A482" s="527" t="s">
        <v>3898</v>
      </c>
      <c r="B482" s="504" t="s">
        <v>3899</v>
      </c>
      <c r="C482" s="525">
        <v>0.18</v>
      </c>
      <c r="D482" s="528">
        <v>0.12</v>
      </c>
      <c r="E482" s="522">
        <v>0.11</v>
      </c>
      <c r="F482" s="528">
        <v>0.08</v>
      </c>
      <c r="G482" s="522">
        <v>0</v>
      </c>
      <c r="H482" s="523"/>
      <c r="I482" s="528">
        <v>0</v>
      </c>
      <c r="J482" s="693">
        <v>0</v>
      </c>
      <c r="K482" s="523"/>
      <c r="L482" s="692">
        <v>0</v>
      </c>
      <c r="M482" s="692">
        <v>0</v>
      </c>
      <c r="N482" s="524">
        <v>0.26</v>
      </c>
      <c r="O482" s="531">
        <v>0.51380000000000003</v>
      </c>
      <c r="P482" s="531">
        <v>0.46129999999999999</v>
      </c>
      <c r="Q482" s="531">
        <v>0.36909999999999998</v>
      </c>
      <c r="R482" s="531">
        <v>0.26429999999999998</v>
      </c>
      <c r="S482" s="531">
        <v>0.20699999999999999</v>
      </c>
      <c r="T482" s="531">
        <v>0.16</v>
      </c>
      <c r="U482" s="531">
        <v>0.1313</v>
      </c>
      <c r="V482" s="531">
        <v>3.1E-2</v>
      </c>
      <c r="W482" s="572">
        <v>0</v>
      </c>
      <c r="X482" s="525">
        <f t="shared" si="169"/>
        <v>2.8877999999999999</v>
      </c>
      <c r="Y482" s="706">
        <f t="shared" si="149"/>
        <v>50</v>
      </c>
      <c r="Z482" s="706">
        <f t="shared" si="150"/>
        <v>9.0909090909090828</v>
      </c>
      <c r="AA482" s="706">
        <f t="shared" si="151"/>
        <v>37.5</v>
      </c>
      <c r="AB482" s="706" t="str">
        <f t="shared" si="152"/>
        <v>n/a</v>
      </c>
      <c r="AC482" s="706" t="str">
        <f t="shared" si="153"/>
        <v>n/a</v>
      </c>
      <c r="AD482" s="706" t="str">
        <f t="shared" si="154"/>
        <v>n/a</v>
      </c>
      <c r="AE482" s="706" t="str">
        <f t="shared" si="155"/>
        <v>n/a</v>
      </c>
      <c r="AF482" s="706" t="str">
        <f t="shared" si="156"/>
        <v>n/a</v>
      </c>
      <c r="AG482" s="706">
        <f t="shared" si="157"/>
        <v>-100</v>
      </c>
      <c r="AH482" s="706">
        <f t="shared" si="158"/>
        <v>-49.396652393927596</v>
      </c>
      <c r="AI482" s="706">
        <f t="shared" si="159"/>
        <v>11.380880121396064</v>
      </c>
      <c r="AJ482" s="706">
        <f t="shared" si="160"/>
        <v>24.979680303440798</v>
      </c>
      <c r="AK482" s="706">
        <f t="shared" si="161"/>
        <v>39.651910707529339</v>
      </c>
      <c r="AL482" s="706">
        <f t="shared" si="162"/>
        <v>27.681159420289859</v>
      </c>
      <c r="AM482" s="706">
        <f t="shared" si="163"/>
        <v>29.374999999999996</v>
      </c>
      <c r="AN482" s="706">
        <f t="shared" si="164"/>
        <v>21.858339680121851</v>
      </c>
      <c r="AO482" s="706">
        <f t="shared" si="165"/>
        <v>323.54838709677421</v>
      </c>
      <c r="AP482" s="706" t="str">
        <f t="shared" si="166"/>
        <v>n/a</v>
      </c>
      <c r="AQ482" s="707">
        <f t="shared" si="167"/>
        <v>35.472467835544471</v>
      </c>
      <c r="AR482" s="708">
        <f t="shared" si="168"/>
        <v>100.20235803122941</v>
      </c>
    </row>
    <row r="483" spans="1:44" ht="11.25" customHeight="1" x14ac:dyDescent="0.2">
      <c r="A483" s="526" t="s">
        <v>1439</v>
      </c>
      <c r="B483" s="504" t="s">
        <v>1440</v>
      </c>
      <c r="C483" s="525">
        <v>2.87</v>
      </c>
      <c r="D483" s="510">
        <v>2.75</v>
      </c>
      <c r="E483" s="510">
        <v>2.63</v>
      </c>
      <c r="F483" s="510">
        <v>2.5099999999999998</v>
      </c>
      <c r="G483" s="510">
        <v>2.36</v>
      </c>
      <c r="H483" s="511"/>
      <c r="I483" s="510">
        <v>2.23</v>
      </c>
      <c r="J483" s="508">
        <v>2.0499999999999998</v>
      </c>
      <c r="K483" s="511"/>
      <c r="L483" s="559">
        <v>1.56</v>
      </c>
      <c r="M483" s="567">
        <v>0.98</v>
      </c>
      <c r="N483" s="516">
        <v>3.2</v>
      </c>
      <c r="O483" s="516">
        <v>2.93</v>
      </c>
      <c r="P483" s="516">
        <v>2.75</v>
      </c>
      <c r="Q483" s="516">
        <v>2.63</v>
      </c>
      <c r="R483" s="516">
        <v>2.48</v>
      </c>
      <c r="S483" s="516">
        <v>2.3199999999999998</v>
      </c>
      <c r="T483" s="516">
        <v>2.2200000000000002</v>
      </c>
      <c r="U483" s="516">
        <v>2.14</v>
      </c>
      <c r="V483" s="516">
        <v>2.06</v>
      </c>
      <c r="W483" s="516">
        <v>1.9650000000000001</v>
      </c>
      <c r="X483" s="525">
        <f t="shared" si="169"/>
        <v>44.634999999999998</v>
      </c>
      <c r="Y483" s="706">
        <f t="shared" si="149"/>
        <v>4.3636363636363695</v>
      </c>
      <c r="Z483" s="706">
        <f t="shared" si="150"/>
        <v>4.5627376425855459</v>
      </c>
      <c r="AA483" s="706">
        <f t="shared" si="151"/>
        <v>4.7808764940239001</v>
      </c>
      <c r="AB483" s="706">
        <f t="shared" si="152"/>
        <v>6.3559322033898358</v>
      </c>
      <c r="AC483" s="706">
        <f t="shared" si="153"/>
        <v>5.8295964125560484</v>
      </c>
      <c r="AD483" s="706">
        <f t="shared" si="154"/>
        <v>8.7804878048780566</v>
      </c>
      <c r="AE483" s="706">
        <f t="shared" si="155"/>
        <v>31.410256410256387</v>
      </c>
      <c r="AF483" s="706">
        <f t="shared" si="156"/>
        <v>59.183673469387756</v>
      </c>
      <c r="AG483" s="706">
        <f t="shared" si="157"/>
        <v>-69.375000000000014</v>
      </c>
      <c r="AH483" s="706">
        <f t="shared" si="158"/>
        <v>9.2150170648464211</v>
      </c>
      <c r="AI483" s="706">
        <f t="shared" si="159"/>
        <v>6.5454545454545432</v>
      </c>
      <c r="AJ483" s="706">
        <f t="shared" si="160"/>
        <v>4.5627376425855459</v>
      </c>
      <c r="AK483" s="706">
        <f t="shared" si="161"/>
        <v>6.0483870967741993</v>
      </c>
      <c r="AL483" s="706">
        <f t="shared" si="162"/>
        <v>6.8965517241379448</v>
      </c>
      <c r="AM483" s="706">
        <f t="shared" si="163"/>
        <v>4.5045045045044807</v>
      </c>
      <c r="AN483" s="706">
        <f t="shared" si="164"/>
        <v>3.7383177570093462</v>
      </c>
      <c r="AO483" s="706">
        <f t="shared" si="165"/>
        <v>3.8834951456310662</v>
      </c>
      <c r="AP483" s="706">
        <f t="shared" si="166"/>
        <v>4.8346055979643809</v>
      </c>
      <c r="AQ483" s="707">
        <f t="shared" si="167"/>
        <v>5.8956259933123238</v>
      </c>
      <c r="AR483" s="708">
        <f t="shared" si="168"/>
        <v>23.258383020618766</v>
      </c>
    </row>
    <row r="484" spans="1:44" ht="11.25" customHeight="1" x14ac:dyDescent="0.2">
      <c r="A484" s="575" t="s">
        <v>1441</v>
      </c>
      <c r="B484" s="535" t="s">
        <v>1442</v>
      </c>
      <c r="C484" s="546">
        <v>0.45999999999999996</v>
      </c>
      <c r="D484" s="528">
        <v>0.4</v>
      </c>
      <c r="E484" s="522">
        <v>0.32500000000000001</v>
      </c>
      <c r="F484" s="522">
        <v>0.2</v>
      </c>
      <c r="G484" s="522">
        <v>0.16</v>
      </c>
      <c r="H484" s="523"/>
      <c r="I484" s="528">
        <v>0</v>
      </c>
      <c r="J484" s="693">
        <v>0</v>
      </c>
      <c r="K484" s="523"/>
      <c r="L484" s="692">
        <v>0</v>
      </c>
      <c r="M484" s="692">
        <v>0</v>
      </c>
      <c r="N484" s="524">
        <v>0</v>
      </c>
      <c r="O484" s="524">
        <v>0</v>
      </c>
      <c r="P484" s="524">
        <v>0</v>
      </c>
      <c r="Q484" s="524">
        <v>0</v>
      </c>
      <c r="R484" s="524">
        <v>0</v>
      </c>
      <c r="S484" s="524">
        <v>0</v>
      </c>
      <c r="T484" s="531">
        <v>5</v>
      </c>
      <c r="U484" s="531">
        <v>8</v>
      </c>
      <c r="V484" s="531">
        <v>4.8099999999999996</v>
      </c>
      <c r="W484" s="531">
        <v>3.6</v>
      </c>
      <c r="X484" s="525">
        <f t="shared" si="169"/>
        <v>22.955000000000002</v>
      </c>
      <c r="Y484" s="706">
        <f t="shared" si="149"/>
        <v>14.999999999999991</v>
      </c>
      <c r="Z484" s="706">
        <f t="shared" si="150"/>
        <v>23.076923076923084</v>
      </c>
      <c r="AA484" s="706">
        <f t="shared" si="151"/>
        <v>62.5</v>
      </c>
      <c r="AB484" s="706">
        <f t="shared" si="152"/>
        <v>25</v>
      </c>
      <c r="AC484" s="706" t="str">
        <f t="shared" si="153"/>
        <v>n/a</v>
      </c>
      <c r="AD484" s="706" t="str">
        <f t="shared" si="154"/>
        <v>n/a</v>
      </c>
      <c r="AE484" s="706" t="str">
        <f t="shared" si="155"/>
        <v>n/a</v>
      </c>
      <c r="AF484" s="706" t="str">
        <f t="shared" si="156"/>
        <v>n/a</v>
      </c>
      <c r="AG484" s="706" t="str">
        <f t="shared" si="157"/>
        <v>n/a</v>
      </c>
      <c r="AH484" s="706" t="str">
        <f t="shared" si="158"/>
        <v>n/a</v>
      </c>
      <c r="AI484" s="706" t="str">
        <f t="shared" si="159"/>
        <v>n/a</v>
      </c>
      <c r="AJ484" s="706" t="str">
        <f t="shared" si="160"/>
        <v>n/a</v>
      </c>
      <c r="AK484" s="706" t="str">
        <f t="shared" si="161"/>
        <v>n/a</v>
      </c>
      <c r="AL484" s="706" t="str">
        <f t="shared" si="162"/>
        <v>n/a</v>
      </c>
      <c r="AM484" s="706">
        <f t="shared" si="163"/>
        <v>-100</v>
      </c>
      <c r="AN484" s="706">
        <f t="shared" si="164"/>
        <v>-37.5</v>
      </c>
      <c r="AO484" s="706">
        <f t="shared" si="165"/>
        <v>66.320166320166322</v>
      </c>
      <c r="AP484" s="706">
        <f t="shared" si="166"/>
        <v>33.6111111111111</v>
      </c>
      <c r="AQ484" s="707">
        <f t="shared" si="167"/>
        <v>11.001025063525061</v>
      </c>
      <c r="AR484" s="708">
        <f t="shared" si="168"/>
        <v>55.103714173456261</v>
      </c>
    </row>
    <row r="485" spans="1:44" ht="11.25" customHeight="1" x14ac:dyDescent="0.2">
      <c r="A485" s="526" t="s">
        <v>676</v>
      </c>
      <c r="B485" s="504" t="s">
        <v>677</v>
      </c>
      <c r="C485" s="525">
        <v>3.5225</v>
      </c>
      <c r="D485" s="522">
        <v>3.2450000000000001</v>
      </c>
      <c r="E485" s="522">
        <v>2.915</v>
      </c>
      <c r="F485" s="522">
        <v>2.5049999999999999</v>
      </c>
      <c r="G485" s="522">
        <v>2.0975000000000001</v>
      </c>
      <c r="H485" s="523"/>
      <c r="I485" s="522">
        <v>1.7839999999999998</v>
      </c>
      <c r="J485" s="520">
        <v>1.5562499999999999</v>
      </c>
      <c r="K485" s="523"/>
      <c r="L485" s="539">
        <v>1.4537500000000001</v>
      </c>
      <c r="M485" s="539">
        <v>1.42</v>
      </c>
      <c r="N485" s="531">
        <v>1.361</v>
      </c>
      <c r="O485" s="531">
        <v>1.2464999999999999</v>
      </c>
      <c r="P485" s="531">
        <v>1.1429999999999998</v>
      </c>
      <c r="Q485" s="531">
        <v>0.98275000000000001</v>
      </c>
      <c r="R485" s="531">
        <v>0.86</v>
      </c>
      <c r="S485" s="531">
        <v>0.76624999999999999</v>
      </c>
      <c r="T485" s="531">
        <v>0.64449999999999996</v>
      </c>
      <c r="U485" s="531">
        <v>0.35825000000000001</v>
      </c>
      <c r="V485" s="524">
        <v>0</v>
      </c>
      <c r="W485" s="524">
        <v>0</v>
      </c>
      <c r="X485" s="525">
        <f t="shared" si="169"/>
        <v>27.861249999999998</v>
      </c>
      <c r="Y485" s="706">
        <f t="shared" si="149"/>
        <v>8.5516178736517734</v>
      </c>
      <c r="Z485" s="706">
        <f t="shared" si="150"/>
        <v>11.32075471698113</v>
      </c>
      <c r="AA485" s="706">
        <f t="shared" si="151"/>
        <v>16.367265469061888</v>
      </c>
      <c r="AB485" s="706">
        <f t="shared" si="152"/>
        <v>19.42789034564958</v>
      </c>
      <c r="AC485" s="706">
        <f t="shared" si="153"/>
        <v>17.572869955156968</v>
      </c>
      <c r="AD485" s="706">
        <f t="shared" si="154"/>
        <v>14.634538152610443</v>
      </c>
      <c r="AE485" s="706">
        <f t="shared" si="155"/>
        <v>7.0507308684436776</v>
      </c>
      <c r="AF485" s="706">
        <f t="shared" si="156"/>
        <v>2.376760563380298</v>
      </c>
      <c r="AG485" s="706">
        <f t="shared" si="157"/>
        <v>4.3350477590007319</v>
      </c>
      <c r="AH485" s="706">
        <f t="shared" si="158"/>
        <v>9.1857200160449395</v>
      </c>
      <c r="AI485" s="706">
        <f t="shared" si="159"/>
        <v>9.0551181102362257</v>
      </c>
      <c r="AJ485" s="706">
        <f t="shared" si="160"/>
        <v>16.306283388450748</v>
      </c>
      <c r="AK485" s="706">
        <f t="shared" si="161"/>
        <v>14.27325581395349</v>
      </c>
      <c r="AL485" s="706">
        <f t="shared" si="162"/>
        <v>12.234910277324641</v>
      </c>
      <c r="AM485" s="706">
        <f t="shared" si="163"/>
        <v>18.890612878200152</v>
      </c>
      <c r="AN485" s="706">
        <f t="shared" si="164"/>
        <v>79.902302861130465</v>
      </c>
      <c r="AO485" s="706" t="str">
        <f t="shared" si="165"/>
        <v>n/a</v>
      </c>
      <c r="AP485" s="706" t="str">
        <f t="shared" si="166"/>
        <v>n/a</v>
      </c>
      <c r="AQ485" s="707">
        <f t="shared" si="167"/>
        <v>16.342854940579819</v>
      </c>
      <c r="AR485" s="708">
        <f t="shared" si="168"/>
        <v>17.696039010133095</v>
      </c>
    </row>
    <row r="486" spans="1:44" ht="11.25" customHeight="1" x14ac:dyDescent="0.2">
      <c r="A486" s="526" t="s">
        <v>1447</v>
      </c>
      <c r="B486" s="504" t="s">
        <v>1448</v>
      </c>
      <c r="C486" s="525">
        <v>1.1000000000000001</v>
      </c>
      <c r="D486" s="522">
        <v>1</v>
      </c>
      <c r="E486" s="522">
        <v>0.88</v>
      </c>
      <c r="F486" s="522">
        <v>0.76</v>
      </c>
      <c r="G486" s="522">
        <v>0.64</v>
      </c>
      <c r="H486" s="523"/>
      <c r="I486" s="522">
        <v>0.55000000000000004</v>
      </c>
      <c r="J486" s="520">
        <v>0.5</v>
      </c>
      <c r="K486" s="523"/>
      <c r="L486" s="539">
        <v>0.255</v>
      </c>
      <c r="M486" s="692">
        <v>4.4999999999999998E-2</v>
      </c>
      <c r="N486" s="531">
        <v>0.315</v>
      </c>
      <c r="O486" s="524">
        <v>0.28749999999999998</v>
      </c>
      <c r="P486" s="524">
        <v>0.38</v>
      </c>
      <c r="Q486" s="531">
        <v>0.38</v>
      </c>
      <c r="R486" s="531">
        <v>0.37</v>
      </c>
      <c r="S486" s="524">
        <v>0.34</v>
      </c>
      <c r="T486" s="524">
        <v>0.34</v>
      </c>
      <c r="U486" s="531">
        <v>0.34</v>
      </c>
      <c r="V486" s="531">
        <v>0.3</v>
      </c>
      <c r="W486" s="524">
        <v>0.2225</v>
      </c>
      <c r="X486" s="525">
        <f t="shared" si="169"/>
        <v>9.0050000000000008</v>
      </c>
      <c r="Y486" s="706">
        <f t="shared" si="149"/>
        <v>10.000000000000009</v>
      </c>
      <c r="Z486" s="706">
        <f t="shared" si="150"/>
        <v>13.636363636363647</v>
      </c>
      <c r="AA486" s="706">
        <f t="shared" si="151"/>
        <v>15.789473684210531</v>
      </c>
      <c r="AB486" s="706">
        <f t="shared" si="152"/>
        <v>18.75</v>
      </c>
      <c r="AC486" s="706">
        <f t="shared" si="153"/>
        <v>16.36363636363636</v>
      </c>
      <c r="AD486" s="706">
        <f t="shared" si="154"/>
        <v>10.000000000000009</v>
      </c>
      <c r="AE486" s="706">
        <f t="shared" si="155"/>
        <v>96.078431372549005</v>
      </c>
      <c r="AF486" s="706">
        <f t="shared" si="156"/>
        <v>466.66666666666669</v>
      </c>
      <c r="AG486" s="706">
        <f t="shared" si="157"/>
        <v>-85.714285714285722</v>
      </c>
      <c r="AH486" s="706">
        <f t="shared" si="158"/>
        <v>9.5652173913043583</v>
      </c>
      <c r="AI486" s="706">
        <f t="shared" si="159"/>
        <v>-24.342105263157897</v>
      </c>
      <c r="AJ486" s="706">
        <f t="shared" si="160"/>
        <v>0</v>
      </c>
      <c r="AK486" s="706">
        <f t="shared" si="161"/>
        <v>2.7027027027026973</v>
      </c>
      <c r="AL486" s="706">
        <f t="shared" si="162"/>
        <v>8.8235294117646959</v>
      </c>
      <c r="AM486" s="706">
        <f t="shared" si="163"/>
        <v>0</v>
      </c>
      <c r="AN486" s="706">
        <f t="shared" si="164"/>
        <v>0</v>
      </c>
      <c r="AO486" s="706">
        <f t="shared" si="165"/>
        <v>13.333333333333353</v>
      </c>
      <c r="AP486" s="706">
        <f t="shared" si="166"/>
        <v>34.831460674157299</v>
      </c>
      <c r="AQ486" s="707">
        <f t="shared" si="167"/>
        <v>33.693579125513615</v>
      </c>
      <c r="AR486" s="708">
        <f t="shared" si="168"/>
        <v>113.06841727718619</v>
      </c>
    </row>
    <row r="487" spans="1:44" ht="11.25" customHeight="1" x14ac:dyDescent="0.2">
      <c r="A487" s="526" t="s">
        <v>1449</v>
      </c>
      <c r="B487" s="504" t="s">
        <v>1450</v>
      </c>
      <c r="C487" s="525">
        <v>2.2350000000000003</v>
      </c>
      <c r="D487" s="522">
        <v>2.1749999999999998</v>
      </c>
      <c r="E487" s="522">
        <v>2.1</v>
      </c>
      <c r="F487" s="522">
        <v>1.9950000000000001</v>
      </c>
      <c r="G487" s="522">
        <v>1.86</v>
      </c>
      <c r="H487" s="523"/>
      <c r="I487" s="522">
        <v>1.71</v>
      </c>
      <c r="J487" s="520">
        <v>1.56</v>
      </c>
      <c r="K487" s="523"/>
      <c r="L487" s="692">
        <v>1.5</v>
      </c>
      <c r="M487" s="539">
        <v>1.5</v>
      </c>
      <c r="N487" s="531">
        <v>1.425</v>
      </c>
      <c r="O487" s="531">
        <v>0.33</v>
      </c>
      <c r="P487" s="524">
        <v>0</v>
      </c>
      <c r="Q487" s="524">
        <v>0</v>
      </c>
      <c r="R487" s="524">
        <v>0</v>
      </c>
      <c r="S487" s="524">
        <v>0</v>
      </c>
      <c r="T487" s="524">
        <v>0</v>
      </c>
      <c r="U487" s="524">
        <v>0</v>
      </c>
      <c r="V487" s="524">
        <v>0</v>
      </c>
      <c r="W487" s="524">
        <v>0</v>
      </c>
      <c r="X487" s="525">
        <f t="shared" si="169"/>
        <v>18.389999999999997</v>
      </c>
      <c r="Y487" s="706">
        <f t="shared" si="149"/>
        <v>2.7586206896552001</v>
      </c>
      <c r="Z487" s="706">
        <f t="shared" si="150"/>
        <v>3.5714285714285587</v>
      </c>
      <c r="AA487" s="706">
        <f t="shared" si="151"/>
        <v>5.2631578947368363</v>
      </c>
      <c r="AB487" s="706">
        <f t="shared" si="152"/>
        <v>7.2580645161290258</v>
      </c>
      <c r="AC487" s="706">
        <f t="shared" si="153"/>
        <v>8.7719298245614077</v>
      </c>
      <c r="AD487" s="706">
        <f t="shared" si="154"/>
        <v>9.6153846153846025</v>
      </c>
      <c r="AE487" s="706">
        <f t="shared" si="155"/>
        <v>4.0000000000000036</v>
      </c>
      <c r="AF487" s="706">
        <f t="shared" si="156"/>
        <v>0</v>
      </c>
      <c r="AG487" s="706">
        <f t="shared" si="157"/>
        <v>5.2631578947368363</v>
      </c>
      <c r="AH487" s="706">
        <f t="shared" si="158"/>
        <v>331.81818181818181</v>
      </c>
      <c r="AI487" s="706" t="str">
        <f t="shared" si="159"/>
        <v>n/a</v>
      </c>
      <c r="AJ487" s="706" t="str">
        <f t="shared" si="160"/>
        <v>n/a</v>
      </c>
      <c r="AK487" s="706" t="str">
        <f t="shared" si="161"/>
        <v>n/a</v>
      </c>
      <c r="AL487" s="706" t="str">
        <f t="shared" si="162"/>
        <v>n/a</v>
      </c>
      <c r="AM487" s="706" t="str">
        <f t="shared" si="163"/>
        <v>n/a</v>
      </c>
      <c r="AN487" s="706" t="str">
        <f t="shared" si="164"/>
        <v>n/a</v>
      </c>
      <c r="AO487" s="706" t="str">
        <f t="shared" si="165"/>
        <v>n/a</v>
      </c>
      <c r="AP487" s="706" t="str">
        <f t="shared" si="166"/>
        <v>n/a</v>
      </c>
      <c r="AQ487" s="707">
        <f t="shared" si="167"/>
        <v>37.831992582481426</v>
      </c>
      <c r="AR487" s="708">
        <f t="shared" si="168"/>
        <v>103.3357837259914</v>
      </c>
    </row>
    <row r="488" spans="1:44" ht="11.25" customHeight="1" x14ac:dyDescent="0.2">
      <c r="A488" s="526" t="s">
        <v>1453</v>
      </c>
      <c r="B488" s="504" t="s">
        <v>1454</v>
      </c>
      <c r="C488" s="509">
        <v>0.95238095238095233</v>
      </c>
      <c r="D488" s="522">
        <v>0.8571428571428571</v>
      </c>
      <c r="E488" s="522">
        <v>0.76190476190476186</v>
      </c>
      <c r="F488" s="522">
        <v>0.66666666666666663</v>
      </c>
      <c r="G488" s="522">
        <v>0.5714285714285714</v>
      </c>
      <c r="H488" s="523"/>
      <c r="I488" s="522">
        <v>0.47619047619047616</v>
      </c>
      <c r="J488" s="520">
        <v>0.38095238095238093</v>
      </c>
      <c r="K488" s="523"/>
      <c r="L488" s="539">
        <v>0.3428571428571428</v>
      </c>
      <c r="M488" s="692">
        <v>0.30476190476190473</v>
      </c>
      <c r="N488" s="524">
        <v>0.30476190476190473</v>
      </c>
      <c r="O488" s="531">
        <v>0.30476190476190473</v>
      </c>
      <c r="P488" s="531">
        <v>0.27380952380952378</v>
      </c>
      <c r="Q488" s="531">
        <v>0.22619047619047616</v>
      </c>
      <c r="R488" s="531">
        <v>4.7619047619047616E-2</v>
      </c>
      <c r="S488" s="524">
        <v>0</v>
      </c>
      <c r="T488" s="524">
        <v>0</v>
      </c>
      <c r="U488" s="524">
        <v>0</v>
      </c>
      <c r="V488" s="524">
        <v>0</v>
      </c>
      <c r="W488" s="524">
        <v>0</v>
      </c>
      <c r="X488" s="525">
        <f t="shared" si="169"/>
        <v>6.4714285714285698</v>
      </c>
      <c r="Y488" s="706">
        <f t="shared" si="149"/>
        <v>11.111111111111116</v>
      </c>
      <c r="Z488" s="706">
        <f t="shared" si="150"/>
        <v>12.5</v>
      </c>
      <c r="AA488" s="706">
        <f t="shared" si="151"/>
        <v>14.285714285714279</v>
      </c>
      <c r="AB488" s="706">
        <f t="shared" si="152"/>
        <v>16.666666666666675</v>
      </c>
      <c r="AC488" s="706">
        <f t="shared" si="153"/>
        <v>19.999999999999996</v>
      </c>
      <c r="AD488" s="706">
        <f t="shared" si="154"/>
        <v>25</v>
      </c>
      <c r="AE488" s="706">
        <f t="shared" si="155"/>
        <v>11.111111111111116</v>
      </c>
      <c r="AF488" s="706">
        <f t="shared" si="156"/>
        <v>12.5</v>
      </c>
      <c r="AG488" s="706">
        <f t="shared" si="157"/>
        <v>0</v>
      </c>
      <c r="AH488" s="706">
        <f t="shared" si="158"/>
        <v>0</v>
      </c>
      <c r="AI488" s="706">
        <f t="shared" si="159"/>
        <v>11.304347826086957</v>
      </c>
      <c r="AJ488" s="706">
        <f t="shared" si="160"/>
        <v>21.052631578947366</v>
      </c>
      <c r="AK488" s="706">
        <f t="shared" si="161"/>
        <v>375</v>
      </c>
      <c r="AL488" s="706" t="str">
        <f t="shared" si="162"/>
        <v>n/a</v>
      </c>
      <c r="AM488" s="706" t="str">
        <f t="shared" si="163"/>
        <v>n/a</v>
      </c>
      <c r="AN488" s="706" t="str">
        <f t="shared" si="164"/>
        <v>n/a</v>
      </c>
      <c r="AO488" s="706" t="str">
        <f t="shared" si="165"/>
        <v>n/a</v>
      </c>
      <c r="AP488" s="706" t="str">
        <f t="shared" si="166"/>
        <v>n/a</v>
      </c>
      <c r="AQ488" s="707">
        <f t="shared" si="167"/>
        <v>40.810121736895198</v>
      </c>
      <c r="AR488" s="708">
        <f t="shared" si="168"/>
        <v>100.66910155575177</v>
      </c>
    </row>
    <row r="489" spans="1:44" ht="11.25" customHeight="1" x14ac:dyDescent="0.2">
      <c r="A489" s="519" t="s">
        <v>1455</v>
      </c>
      <c r="B489" s="504" t="s">
        <v>1456</v>
      </c>
      <c r="C489" s="521">
        <v>0.41</v>
      </c>
      <c r="D489" s="522">
        <v>0.36</v>
      </c>
      <c r="E489" s="522">
        <v>0.32</v>
      </c>
      <c r="F489" s="522">
        <v>0.17</v>
      </c>
      <c r="G489" s="522">
        <v>0.03</v>
      </c>
      <c r="H489" s="523"/>
      <c r="I489" s="528">
        <v>0</v>
      </c>
      <c r="J489" s="693">
        <v>0</v>
      </c>
      <c r="K489" s="523"/>
      <c r="L489" s="692">
        <v>0</v>
      </c>
      <c r="M489" s="692">
        <v>0</v>
      </c>
      <c r="N489" s="524">
        <v>0</v>
      </c>
      <c r="O489" s="524">
        <v>0</v>
      </c>
      <c r="P489" s="524">
        <v>0</v>
      </c>
      <c r="Q489" s="531">
        <v>0.4</v>
      </c>
      <c r="R489" s="531">
        <v>0.28000000000000003</v>
      </c>
      <c r="S489" s="531">
        <v>0.25</v>
      </c>
      <c r="T489" s="524">
        <v>0</v>
      </c>
      <c r="U489" s="524">
        <v>0</v>
      </c>
      <c r="V489" s="524">
        <v>0</v>
      </c>
      <c r="W489" s="524">
        <v>0</v>
      </c>
      <c r="X489" s="525">
        <f t="shared" si="169"/>
        <v>2.2199999999999998</v>
      </c>
      <c r="Y489" s="706">
        <f t="shared" si="149"/>
        <v>13.888888888888884</v>
      </c>
      <c r="Z489" s="706">
        <f t="shared" si="150"/>
        <v>12.5</v>
      </c>
      <c r="AA489" s="706">
        <f t="shared" si="151"/>
        <v>88.235294117647058</v>
      </c>
      <c r="AB489" s="706">
        <f t="shared" si="152"/>
        <v>466.66666666666669</v>
      </c>
      <c r="AC489" s="706" t="str">
        <f t="shared" si="153"/>
        <v>n/a</v>
      </c>
      <c r="AD489" s="706" t="str">
        <f t="shared" si="154"/>
        <v>n/a</v>
      </c>
      <c r="AE489" s="706" t="str">
        <f t="shared" si="155"/>
        <v>n/a</v>
      </c>
      <c r="AF489" s="706" t="str">
        <f t="shared" si="156"/>
        <v>n/a</v>
      </c>
      <c r="AG489" s="706" t="str">
        <f t="shared" si="157"/>
        <v>n/a</v>
      </c>
      <c r="AH489" s="706" t="str">
        <f t="shared" si="158"/>
        <v>n/a</v>
      </c>
      <c r="AI489" s="706" t="str">
        <f t="shared" si="159"/>
        <v>n/a</v>
      </c>
      <c r="AJ489" s="706">
        <f t="shared" si="160"/>
        <v>-100</v>
      </c>
      <c r="AK489" s="706">
        <f t="shared" si="161"/>
        <v>42.857142857142861</v>
      </c>
      <c r="AL489" s="706">
        <f t="shared" si="162"/>
        <v>12.000000000000011</v>
      </c>
      <c r="AM489" s="706" t="str">
        <f t="shared" si="163"/>
        <v>n/a</v>
      </c>
      <c r="AN489" s="706" t="str">
        <f t="shared" si="164"/>
        <v>n/a</v>
      </c>
      <c r="AO489" s="706" t="str">
        <f t="shared" si="165"/>
        <v>n/a</v>
      </c>
      <c r="AP489" s="706" t="str">
        <f t="shared" si="166"/>
        <v>n/a</v>
      </c>
      <c r="AQ489" s="707">
        <f t="shared" si="167"/>
        <v>76.592570361477925</v>
      </c>
      <c r="AR489" s="708">
        <f t="shared" si="168"/>
        <v>181.12066787651324</v>
      </c>
    </row>
    <row r="490" spans="1:44" ht="11.25" customHeight="1" x14ac:dyDescent="0.2">
      <c r="A490" s="519" t="s">
        <v>1457</v>
      </c>
      <c r="B490" s="504" t="s">
        <v>1458</v>
      </c>
      <c r="C490" s="521">
        <v>1.86</v>
      </c>
      <c r="D490" s="522">
        <v>1.66</v>
      </c>
      <c r="E490" s="522">
        <v>1.6</v>
      </c>
      <c r="F490" s="522">
        <v>0.98</v>
      </c>
      <c r="G490" s="522">
        <v>0.92</v>
      </c>
      <c r="H490" s="523"/>
      <c r="I490" s="522">
        <v>0.86</v>
      </c>
      <c r="J490" s="520">
        <v>0.8</v>
      </c>
      <c r="K490" s="523"/>
      <c r="L490" s="692">
        <v>0.74</v>
      </c>
      <c r="M490" s="692">
        <v>0.74</v>
      </c>
      <c r="N490" s="531">
        <v>0.74</v>
      </c>
      <c r="O490" s="531">
        <v>0.69</v>
      </c>
      <c r="P490" s="531">
        <v>0.59</v>
      </c>
      <c r="Q490" s="531">
        <v>0.47</v>
      </c>
      <c r="R490" s="531">
        <v>0.3</v>
      </c>
      <c r="S490" s="524">
        <v>0.2</v>
      </c>
      <c r="T490" s="524">
        <v>0.2</v>
      </c>
      <c r="U490" s="524">
        <v>0.2</v>
      </c>
      <c r="V490" s="524">
        <v>0.2</v>
      </c>
      <c r="W490" s="531">
        <v>0.2</v>
      </c>
      <c r="X490" s="525">
        <f t="shared" si="169"/>
        <v>13.949999999999998</v>
      </c>
      <c r="Y490" s="706">
        <f t="shared" si="149"/>
        <v>12.048192771084354</v>
      </c>
      <c r="Z490" s="706">
        <f t="shared" si="150"/>
        <v>3.7499999999999867</v>
      </c>
      <c r="AA490" s="706">
        <f t="shared" si="151"/>
        <v>63.265306122448983</v>
      </c>
      <c r="AB490" s="706">
        <f t="shared" si="152"/>
        <v>6.5217391304347672</v>
      </c>
      <c r="AC490" s="706">
        <f t="shared" si="153"/>
        <v>6.976744186046524</v>
      </c>
      <c r="AD490" s="706">
        <f t="shared" si="154"/>
        <v>7.4999999999999956</v>
      </c>
      <c r="AE490" s="706">
        <f t="shared" si="155"/>
        <v>8.1081081081081141</v>
      </c>
      <c r="AF490" s="706">
        <f t="shared" si="156"/>
        <v>0</v>
      </c>
      <c r="AG490" s="706">
        <f t="shared" si="157"/>
        <v>0</v>
      </c>
      <c r="AH490" s="706">
        <f t="shared" si="158"/>
        <v>7.2463768115942129</v>
      </c>
      <c r="AI490" s="706">
        <f t="shared" si="159"/>
        <v>16.949152542372879</v>
      </c>
      <c r="AJ490" s="706">
        <f t="shared" si="160"/>
        <v>25.531914893617014</v>
      </c>
      <c r="AK490" s="706">
        <f t="shared" si="161"/>
        <v>56.666666666666664</v>
      </c>
      <c r="AL490" s="706">
        <f t="shared" si="162"/>
        <v>49.999999999999979</v>
      </c>
      <c r="AM490" s="706">
        <f t="shared" si="163"/>
        <v>0</v>
      </c>
      <c r="AN490" s="706">
        <f t="shared" si="164"/>
        <v>0</v>
      </c>
      <c r="AO490" s="706">
        <f t="shared" si="165"/>
        <v>0</v>
      </c>
      <c r="AP490" s="706">
        <f t="shared" si="166"/>
        <v>0</v>
      </c>
      <c r="AQ490" s="707">
        <f t="shared" si="167"/>
        <v>14.698011179576305</v>
      </c>
      <c r="AR490" s="708">
        <f t="shared" si="168"/>
        <v>20.564283452068459</v>
      </c>
    </row>
    <row r="491" spans="1:44" ht="11.25" customHeight="1" x14ac:dyDescent="0.2">
      <c r="A491" s="652" t="s">
        <v>4249</v>
      </c>
      <c r="B491" s="24" t="s">
        <v>4246</v>
      </c>
      <c r="C491" s="41">
        <v>0.82</v>
      </c>
      <c r="D491" s="41">
        <v>0.74</v>
      </c>
      <c r="E491" s="41">
        <v>0.66</v>
      </c>
      <c r="F491" s="41">
        <v>0.56999999999999995</v>
      </c>
      <c r="G491" s="41">
        <v>0.52</v>
      </c>
      <c r="H491" s="41"/>
      <c r="I491" s="41">
        <v>0.52</v>
      </c>
      <c r="J491" s="504">
        <v>0.52</v>
      </c>
      <c r="K491" s="518"/>
      <c r="L491" s="526">
        <v>0.52</v>
      </c>
      <c r="M491" s="526">
        <v>0.78</v>
      </c>
      <c r="N491" s="665">
        <v>1</v>
      </c>
      <c r="O491" s="665">
        <v>0.88</v>
      </c>
      <c r="P491" s="665">
        <v>0.52500000000000002</v>
      </c>
      <c r="Q491" s="665">
        <v>0.57999999999999996</v>
      </c>
      <c r="R491" s="665">
        <v>0.47</v>
      </c>
      <c r="S491" s="665">
        <v>0.39</v>
      </c>
      <c r="T491" s="665">
        <v>0.3</v>
      </c>
      <c r="U491" s="665">
        <v>0.24</v>
      </c>
      <c r="V491" s="665">
        <v>0.2</v>
      </c>
      <c r="W491" s="665">
        <v>0</v>
      </c>
      <c r="X491" s="525">
        <f t="shared" si="169"/>
        <v>10.235000000000001</v>
      </c>
      <c r="Y491" s="706">
        <f t="shared" si="149"/>
        <v>10.810810810810811</v>
      </c>
      <c r="Z491" s="706">
        <f t="shared" si="150"/>
        <v>12.12121212121211</v>
      </c>
      <c r="AA491" s="706">
        <f t="shared" si="151"/>
        <v>15.789473684210531</v>
      </c>
      <c r="AB491" s="706">
        <f t="shared" si="152"/>
        <v>9.6153846153846025</v>
      </c>
      <c r="AC491" s="706">
        <f t="shared" si="153"/>
        <v>0</v>
      </c>
      <c r="AD491" s="706">
        <f t="shared" si="154"/>
        <v>0</v>
      </c>
      <c r="AE491" s="706">
        <f t="shared" si="155"/>
        <v>0</v>
      </c>
      <c r="AF491" s="706">
        <f t="shared" si="156"/>
        <v>-33.333333333333336</v>
      </c>
      <c r="AG491" s="706">
        <f t="shared" si="157"/>
        <v>-21.999999999999996</v>
      </c>
      <c r="AH491" s="706">
        <f t="shared" si="158"/>
        <v>13.636363636363647</v>
      </c>
      <c r="AI491" s="706">
        <f t="shared" si="159"/>
        <v>67.61904761904762</v>
      </c>
      <c r="AJ491" s="706">
        <f t="shared" si="160"/>
        <v>-9.4827586206896459</v>
      </c>
      <c r="AK491" s="706">
        <f t="shared" si="161"/>
        <v>23.404255319148938</v>
      </c>
      <c r="AL491" s="706">
        <f t="shared" si="162"/>
        <v>20.512820512820507</v>
      </c>
      <c r="AM491" s="706">
        <f t="shared" si="163"/>
        <v>30.000000000000004</v>
      </c>
      <c r="AN491" s="706">
        <f t="shared" si="164"/>
        <v>25</v>
      </c>
      <c r="AO491" s="706">
        <f t="shared" si="165"/>
        <v>19.999999999999996</v>
      </c>
      <c r="AP491" s="706" t="str">
        <f t="shared" si="166"/>
        <v>n/a</v>
      </c>
      <c r="AQ491" s="707">
        <f t="shared" si="167"/>
        <v>10.805486844998576</v>
      </c>
      <c r="AR491" s="708">
        <f t="shared" si="168"/>
        <v>22.301233208136338</v>
      </c>
    </row>
    <row r="492" spans="1:44" ht="11.25" customHeight="1" x14ac:dyDescent="0.2">
      <c r="A492" s="506" t="s">
        <v>1459</v>
      </c>
      <c r="B492" s="502" t="s">
        <v>1460</v>
      </c>
      <c r="C492" s="550">
        <v>1.52</v>
      </c>
      <c r="D492" s="510">
        <v>1.36</v>
      </c>
      <c r="E492" s="510">
        <v>1.1399999999999999</v>
      </c>
      <c r="F492" s="510">
        <v>0.92</v>
      </c>
      <c r="G492" s="510">
        <v>0.77</v>
      </c>
      <c r="H492" s="511"/>
      <c r="I492" s="510">
        <v>0.6</v>
      </c>
      <c r="J492" s="508">
        <v>0.22500000000000001</v>
      </c>
      <c r="K492" s="511"/>
      <c r="L492" s="567">
        <v>0</v>
      </c>
      <c r="M492" s="567">
        <v>0</v>
      </c>
      <c r="N492" s="515">
        <v>0</v>
      </c>
      <c r="O492" s="515">
        <v>0</v>
      </c>
      <c r="P492" s="515">
        <v>0</v>
      </c>
      <c r="Q492" s="515">
        <v>0</v>
      </c>
      <c r="R492" s="515">
        <v>0</v>
      </c>
      <c r="S492" s="515">
        <v>0</v>
      </c>
      <c r="T492" s="515">
        <v>0</v>
      </c>
      <c r="U492" s="515">
        <v>0</v>
      </c>
      <c r="V492" s="515">
        <v>0</v>
      </c>
      <c r="W492" s="515">
        <v>0</v>
      </c>
      <c r="X492" s="525">
        <f t="shared" si="169"/>
        <v>6.5349999999999984</v>
      </c>
      <c r="Y492" s="706">
        <f t="shared" si="149"/>
        <v>11.764705882352944</v>
      </c>
      <c r="Z492" s="706">
        <f t="shared" si="150"/>
        <v>19.298245614035103</v>
      </c>
      <c r="AA492" s="706">
        <f t="shared" si="151"/>
        <v>23.913043478260843</v>
      </c>
      <c r="AB492" s="706">
        <f t="shared" si="152"/>
        <v>19.480519480519476</v>
      </c>
      <c r="AC492" s="706">
        <f t="shared" si="153"/>
        <v>28.333333333333343</v>
      </c>
      <c r="AD492" s="706">
        <f t="shared" si="154"/>
        <v>166.66666666666666</v>
      </c>
      <c r="AE492" s="706" t="str">
        <f t="shared" si="155"/>
        <v>n/a</v>
      </c>
      <c r="AF492" s="706" t="str">
        <f t="shared" si="156"/>
        <v>n/a</v>
      </c>
      <c r="AG492" s="706" t="str">
        <f t="shared" si="157"/>
        <v>n/a</v>
      </c>
      <c r="AH492" s="706" t="str">
        <f t="shared" si="158"/>
        <v>n/a</v>
      </c>
      <c r="AI492" s="706" t="str">
        <f t="shared" si="159"/>
        <v>n/a</v>
      </c>
      <c r="AJ492" s="706" t="str">
        <f t="shared" si="160"/>
        <v>n/a</v>
      </c>
      <c r="AK492" s="706" t="str">
        <f t="shared" si="161"/>
        <v>n/a</v>
      </c>
      <c r="AL492" s="706" t="str">
        <f t="shared" si="162"/>
        <v>n/a</v>
      </c>
      <c r="AM492" s="706" t="str">
        <f t="shared" si="163"/>
        <v>n/a</v>
      </c>
      <c r="AN492" s="706" t="str">
        <f t="shared" si="164"/>
        <v>n/a</v>
      </c>
      <c r="AO492" s="706" t="str">
        <f t="shared" si="165"/>
        <v>n/a</v>
      </c>
      <c r="AP492" s="706" t="str">
        <f t="shared" si="166"/>
        <v>n/a</v>
      </c>
      <c r="AQ492" s="707">
        <f t="shared" si="167"/>
        <v>44.909419075861393</v>
      </c>
      <c r="AR492" s="708">
        <f t="shared" si="168"/>
        <v>59.902545690595616</v>
      </c>
    </row>
    <row r="493" spans="1:44" ht="11.25" customHeight="1" x14ac:dyDescent="0.2">
      <c r="A493" s="534" t="s">
        <v>3900</v>
      </c>
      <c r="B493" s="535" t="s">
        <v>3901</v>
      </c>
      <c r="C493" s="538">
        <v>0.5</v>
      </c>
      <c r="D493" s="522">
        <v>0.45</v>
      </c>
      <c r="E493" s="522">
        <v>0.41</v>
      </c>
      <c r="F493" s="522">
        <v>0.37</v>
      </c>
      <c r="G493" s="571">
        <v>0.34</v>
      </c>
      <c r="H493" s="523"/>
      <c r="I493" s="571">
        <v>0.34</v>
      </c>
      <c r="J493" s="576">
        <v>0.34</v>
      </c>
      <c r="K493" s="523"/>
      <c r="L493" s="692">
        <v>0.34</v>
      </c>
      <c r="M493" s="692">
        <v>0.34</v>
      </c>
      <c r="N493" s="572">
        <v>0.34</v>
      </c>
      <c r="O493" s="531">
        <v>0.34</v>
      </c>
      <c r="P493" s="531">
        <v>0.3</v>
      </c>
      <c r="Q493" s="572">
        <v>0.22</v>
      </c>
      <c r="R493" s="524">
        <v>0.22</v>
      </c>
      <c r="S493" s="524">
        <v>0.22</v>
      </c>
      <c r="T493" s="524">
        <v>0.22</v>
      </c>
      <c r="U493" s="524">
        <v>0.22</v>
      </c>
      <c r="V493" s="572">
        <v>0.22</v>
      </c>
      <c r="W493" s="524">
        <v>0.22</v>
      </c>
      <c r="X493" s="525">
        <f t="shared" si="169"/>
        <v>5.9499999999999975</v>
      </c>
      <c r="Y493" s="706">
        <f t="shared" ref="Y493:Y556" si="170">IF(ISERROR((C493/D493-1)*100),"n/a",(C493/D493-1)*100)</f>
        <v>11.111111111111116</v>
      </c>
      <c r="Z493" s="706">
        <f t="shared" ref="Z493:Z556" si="171">IF(ISERROR((D493/E493-1)*100),"n/a",(D493/E493-1)*100)</f>
        <v>9.7560975609756184</v>
      </c>
      <c r="AA493" s="706">
        <f t="shared" ref="AA493:AA556" si="172">IF(ISERROR((E493/F493-1)*100),"n/a",(E493/F493-1)*100)</f>
        <v>10.810810810810811</v>
      </c>
      <c r="AB493" s="706">
        <f t="shared" ref="AB493:AB556" si="173">IF(ISERROR((F493/G493-1)*100),"n/a",(F493/G493-1)*100)</f>
        <v>8.8235294117646959</v>
      </c>
      <c r="AC493" s="706">
        <f t="shared" ref="AC493:AC556" si="174">IF(ISERROR((G493/I493-1)*100),"n/a",(G493/I493-1)*100)</f>
        <v>0</v>
      </c>
      <c r="AD493" s="706">
        <f t="shared" ref="AD493:AD556" si="175">IF(ISERROR((I493/J493-1)*100),"n/a",(I493/J493-1)*100)</f>
        <v>0</v>
      </c>
      <c r="AE493" s="706">
        <f t="shared" ref="AE493:AE556" si="176">IF(ISERROR((J493/L493-1)*100),"n/a",(J493/L493-1)*100)</f>
        <v>0</v>
      </c>
      <c r="AF493" s="706">
        <f t="shared" ref="AF493:AF556" si="177">IF(ISERROR((L493/M493-1)*100),"n/a",(L493/M493-1)*100)</f>
        <v>0</v>
      </c>
      <c r="AG493" s="706">
        <f t="shared" ref="AG493:AG556" si="178">IF(ISERROR((M493/N493-1)*100),"n/a",(M493/N493-1)*100)</f>
        <v>0</v>
      </c>
      <c r="AH493" s="706">
        <f t="shared" ref="AH493:AH556" si="179">IF(ISERROR((N493/O493-1)*100),"n/a",(N493/O493-1)*100)</f>
        <v>0</v>
      </c>
      <c r="AI493" s="706">
        <f t="shared" ref="AI493:AI556" si="180">IF(ISERROR((O493/P493-1)*100),"n/a",(O493/P493-1)*100)</f>
        <v>13.333333333333353</v>
      </c>
      <c r="AJ493" s="706">
        <f t="shared" ref="AJ493:AJ556" si="181">IF(ISERROR((P493/Q493-1)*100),"n/a",(P493/Q493-1)*100)</f>
        <v>36.363636363636353</v>
      </c>
      <c r="AK493" s="706">
        <f t="shared" ref="AK493:AK556" si="182">IF(ISERROR((Q493/R493-1)*100),"n/a",(Q493/R493-1)*100)</f>
        <v>0</v>
      </c>
      <c r="AL493" s="706">
        <f t="shared" ref="AL493:AL556" si="183">IF(ISERROR((R493/S493-1)*100),"n/a",(R493/S493-1)*100)</f>
        <v>0</v>
      </c>
      <c r="AM493" s="706">
        <f t="shared" ref="AM493:AM556" si="184">IF(ISERROR((S493/T493-1)*100),"n/a",(S493/T493-1)*100)</f>
        <v>0</v>
      </c>
      <c r="AN493" s="706">
        <f t="shared" ref="AN493:AN556" si="185">IF(ISERROR((T493/U493-1)*100),"n/a",(T493/U493-1)*100)</f>
        <v>0</v>
      </c>
      <c r="AO493" s="706">
        <f t="shared" ref="AO493:AO556" si="186">IF(ISERROR((U493/V493-1)*100),"n/a",(U493/V493-1)*100)</f>
        <v>0</v>
      </c>
      <c r="AP493" s="706">
        <f t="shared" ref="AP493:AP556" si="187">IF(ISERROR((V493/W493-1)*100),"n/a",(V493/W493-1)*100)</f>
        <v>0</v>
      </c>
      <c r="AQ493" s="707">
        <f t="shared" ref="AQ493:AQ556" si="188">AVERAGE(Y493:AP493)</f>
        <v>5.0110288106462191</v>
      </c>
      <c r="AR493" s="708">
        <f t="shared" ref="AR493:AR556" si="189">STDEV(Y493:AP493)</f>
        <v>9.2719405400647315</v>
      </c>
    </row>
    <row r="494" spans="1:44" ht="11.25" customHeight="1" x14ac:dyDescent="0.2">
      <c r="A494" s="504" t="s">
        <v>1461</v>
      </c>
      <c r="B494" s="504" t="s">
        <v>1462</v>
      </c>
      <c r="C494" s="530">
        <v>1.32</v>
      </c>
      <c r="D494" s="522">
        <v>1.04</v>
      </c>
      <c r="E494" s="522">
        <v>0.8</v>
      </c>
      <c r="F494" s="522">
        <v>0.64</v>
      </c>
      <c r="G494" s="522">
        <v>0.52</v>
      </c>
      <c r="H494" s="523"/>
      <c r="I494" s="522">
        <v>0.44</v>
      </c>
      <c r="J494" s="520">
        <v>0.36</v>
      </c>
      <c r="K494" s="523"/>
      <c r="L494" s="539">
        <v>0.28000000000000003</v>
      </c>
      <c r="M494" s="539">
        <v>7.0000000000000007E-2</v>
      </c>
      <c r="N494" s="524">
        <v>0</v>
      </c>
      <c r="O494" s="524">
        <v>0</v>
      </c>
      <c r="P494" s="524">
        <v>0</v>
      </c>
      <c r="Q494" s="524">
        <v>0</v>
      </c>
      <c r="R494" s="524">
        <v>0</v>
      </c>
      <c r="S494" s="524">
        <v>0</v>
      </c>
      <c r="T494" s="524">
        <v>0</v>
      </c>
      <c r="U494" s="524">
        <v>0</v>
      </c>
      <c r="V494" s="524">
        <v>0</v>
      </c>
      <c r="W494" s="524">
        <v>0</v>
      </c>
      <c r="X494" s="525">
        <f t="shared" si="169"/>
        <v>5.4700000000000015</v>
      </c>
      <c r="Y494" s="706">
        <f t="shared" si="170"/>
        <v>26.923076923076916</v>
      </c>
      <c r="Z494" s="706">
        <f t="shared" si="171"/>
        <v>30.000000000000004</v>
      </c>
      <c r="AA494" s="706">
        <f t="shared" si="172"/>
        <v>25</v>
      </c>
      <c r="AB494" s="706">
        <f t="shared" si="173"/>
        <v>23.076923076923084</v>
      </c>
      <c r="AC494" s="706">
        <f t="shared" si="174"/>
        <v>18.181818181818187</v>
      </c>
      <c r="AD494" s="706">
        <f t="shared" si="175"/>
        <v>22.222222222222232</v>
      </c>
      <c r="AE494" s="706">
        <f t="shared" si="176"/>
        <v>28.571428571428559</v>
      </c>
      <c r="AF494" s="706">
        <f t="shared" si="177"/>
        <v>300</v>
      </c>
      <c r="AG494" s="706" t="str">
        <f t="shared" si="178"/>
        <v>n/a</v>
      </c>
      <c r="AH494" s="706" t="str">
        <f t="shared" si="179"/>
        <v>n/a</v>
      </c>
      <c r="AI494" s="706" t="str">
        <f t="shared" si="180"/>
        <v>n/a</v>
      </c>
      <c r="AJ494" s="706" t="str">
        <f t="shared" si="181"/>
        <v>n/a</v>
      </c>
      <c r="AK494" s="706" t="str">
        <f t="shared" si="182"/>
        <v>n/a</v>
      </c>
      <c r="AL494" s="706" t="str">
        <f t="shared" si="183"/>
        <v>n/a</v>
      </c>
      <c r="AM494" s="706" t="str">
        <f t="shared" si="184"/>
        <v>n/a</v>
      </c>
      <c r="AN494" s="706" t="str">
        <f t="shared" si="185"/>
        <v>n/a</v>
      </c>
      <c r="AO494" s="706" t="str">
        <f t="shared" si="186"/>
        <v>n/a</v>
      </c>
      <c r="AP494" s="706" t="str">
        <f t="shared" si="187"/>
        <v>n/a</v>
      </c>
      <c r="AQ494" s="707">
        <f t="shared" si="188"/>
        <v>59.246933621933621</v>
      </c>
      <c r="AR494" s="708">
        <f t="shared" si="189"/>
        <v>97.35174479645039</v>
      </c>
    </row>
    <row r="495" spans="1:44" ht="11.25" customHeight="1" x14ac:dyDescent="0.2">
      <c r="A495" s="588" t="s">
        <v>4075</v>
      </c>
      <c r="B495" s="504" t="s">
        <v>4076</v>
      </c>
      <c r="C495" s="530">
        <v>0.40875</v>
      </c>
      <c r="D495" s="522">
        <v>0.366477</v>
      </c>
      <c r="E495" s="522">
        <v>0.31249899999999997</v>
      </c>
      <c r="F495" s="522">
        <v>0.17045399999999999</v>
      </c>
      <c r="G495" s="571">
        <v>0</v>
      </c>
      <c r="H495" s="523"/>
      <c r="I495" s="571">
        <v>0</v>
      </c>
      <c r="J495" s="693">
        <v>0</v>
      </c>
      <c r="K495" s="523"/>
      <c r="L495" s="692">
        <v>0</v>
      </c>
      <c r="M495" s="692">
        <v>0.52556899999999995</v>
      </c>
      <c r="N495" s="531">
        <v>1.065342</v>
      </c>
      <c r="O495" s="524">
        <v>0</v>
      </c>
      <c r="P495" s="524">
        <v>0</v>
      </c>
      <c r="Q495" s="524">
        <v>0</v>
      </c>
      <c r="R495" s="524">
        <v>0</v>
      </c>
      <c r="S495" s="524">
        <v>0</v>
      </c>
      <c r="T495" s="524">
        <v>0</v>
      </c>
      <c r="U495" s="524">
        <v>0</v>
      </c>
      <c r="V495" s="524">
        <v>0</v>
      </c>
      <c r="W495" s="524">
        <v>0</v>
      </c>
      <c r="X495" s="525">
        <f t="shared" si="169"/>
        <v>2.8490909999999996</v>
      </c>
      <c r="Y495" s="706">
        <f t="shared" si="170"/>
        <v>11.534966723696161</v>
      </c>
      <c r="Z495" s="706">
        <f t="shared" si="171"/>
        <v>17.273015273648884</v>
      </c>
      <c r="AA495" s="706">
        <f t="shared" si="172"/>
        <v>83.333333333333329</v>
      </c>
      <c r="AB495" s="706" t="str">
        <f t="shared" si="173"/>
        <v>n/a</v>
      </c>
      <c r="AC495" s="706" t="str">
        <f t="shared" si="174"/>
        <v>n/a</v>
      </c>
      <c r="AD495" s="706" t="str">
        <f t="shared" si="175"/>
        <v>n/a</v>
      </c>
      <c r="AE495" s="706" t="str">
        <f t="shared" si="176"/>
        <v>n/a</v>
      </c>
      <c r="AF495" s="706">
        <f t="shared" si="177"/>
        <v>-100</v>
      </c>
      <c r="AG495" s="706">
        <f t="shared" si="178"/>
        <v>-50.66664038402692</v>
      </c>
      <c r="AH495" s="706" t="str">
        <f t="shared" si="179"/>
        <v>n/a</v>
      </c>
      <c r="AI495" s="706" t="str">
        <f t="shared" si="180"/>
        <v>n/a</v>
      </c>
      <c r="AJ495" s="706" t="str">
        <f t="shared" si="181"/>
        <v>n/a</v>
      </c>
      <c r="AK495" s="706" t="str">
        <f t="shared" si="182"/>
        <v>n/a</v>
      </c>
      <c r="AL495" s="706" t="str">
        <f t="shared" si="183"/>
        <v>n/a</v>
      </c>
      <c r="AM495" s="706" t="str">
        <f t="shared" si="184"/>
        <v>n/a</v>
      </c>
      <c r="AN495" s="706" t="str">
        <f t="shared" si="185"/>
        <v>n/a</v>
      </c>
      <c r="AO495" s="706" t="str">
        <f t="shared" si="186"/>
        <v>n/a</v>
      </c>
      <c r="AP495" s="706" t="str">
        <f t="shared" si="187"/>
        <v>n/a</v>
      </c>
      <c r="AQ495" s="707">
        <f t="shared" si="188"/>
        <v>-7.7050650106697107</v>
      </c>
      <c r="AR495" s="708">
        <f t="shared" si="189"/>
        <v>70.082318155359289</v>
      </c>
    </row>
    <row r="496" spans="1:44" ht="11.25" customHeight="1" x14ac:dyDescent="0.2">
      <c r="A496" s="519" t="s">
        <v>1841</v>
      </c>
      <c r="B496" s="504" t="s">
        <v>1842</v>
      </c>
      <c r="C496" s="530">
        <v>1.4</v>
      </c>
      <c r="D496" s="522">
        <v>1.2</v>
      </c>
      <c r="E496" s="522">
        <v>0.75</v>
      </c>
      <c r="F496" s="522">
        <v>0.25</v>
      </c>
      <c r="G496" s="522">
        <v>0</v>
      </c>
      <c r="H496" s="523"/>
      <c r="I496" s="522">
        <v>0</v>
      </c>
      <c r="J496" s="693">
        <v>0</v>
      </c>
      <c r="K496" s="523"/>
      <c r="L496" s="565">
        <v>0</v>
      </c>
      <c r="M496" s="990">
        <v>0</v>
      </c>
      <c r="N496" s="524">
        <v>0</v>
      </c>
      <c r="O496" s="524">
        <v>0</v>
      </c>
      <c r="P496" s="524">
        <v>0</v>
      </c>
      <c r="Q496" s="524">
        <v>0</v>
      </c>
      <c r="R496" s="524">
        <v>0</v>
      </c>
      <c r="S496" s="524">
        <v>0</v>
      </c>
      <c r="T496" s="524">
        <v>0</v>
      </c>
      <c r="U496" s="524">
        <v>0</v>
      </c>
      <c r="V496" s="524">
        <v>0</v>
      </c>
      <c r="W496" s="524">
        <v>0</v>
      </c>
      <c r="X496" s="525">
        <f t="shared" si="169"/>
        <v>3.5999999999999996</v>
      </c>
      <c r="Y496" s="706">
        <f t="shared" si="170"/>
        <v>16.666666666666675</v>
      </c>
      <c r="Z496" s="706">
        <f t="shared" si="171"/>
        <v>59.999999999999986</v>
      </c>
      <c r="AA496" s="706">
        <f t="shared" si="172"/>
        <v>200</v>
      </c>
      <c r="AB496" s="706" t="str">
        <f t="shared" si="173"/>
        <v>n/a</v>
      </c>
      <c r="AC496" s="706" t="str">
        <f t="shared" si="174"/>
        <v>n/a</v>
      </c>
      <c r="AD496" s="706" t="str">
        <f t="shared" si="175"/>
        <v>n/a</v>
      </c>
      <c r="AE496" s="706" t="str">
        <f t="shared" si="176"/>
        <v>n/a</v>
      </c>
      <c r="AF496" s="706" t="str">
        <f t="shared" si="177"/>
        <v>n/a</v>
      </c>
      <c r="AG496" s="706" t="str">
        <f t="shared" si="178"/>
        <v>n/a</v>
      </c>
      <c r="AH496" s="706" t="str">
        <f t="shared" si="179"/>
        <v>n/a</v>
      </c>
      <c r="AI496" s="706" t="str">
        <f t="shared" si="180"/>
        <v>n/a</v>
      </c>
      <c r="AJ496" s="706" t="str">
        <f t="shared" si="181"/>
        <v>n/a</v>
      </c>
      <c r="AK496" s="706" t="str">
        <f t="shared" si="182"/>
        <v>n/a</v>
      </c>
      <c r="AL496" s="706" t="str">
        <f t="shared" si="183"/>
        <v>n/a</v>
      </c>
      <c r="AM496" s="706" t="str">
        <f t="shared" si="184"/>
        <v>n/a</v>
      </c>
      <c r="AN496" s="706" t="str">
        <f t="shared" si="185"/>
        <v>n/a</v>
      </c>
      <c r="AO496" s="706" t="str">
        <f t="shared" si="186"/>
        <v>n/a</v>
      </c>
      <c r="AP496" s="706" t="str">
        <f t="shared" si="187"/>
        <v>n/a</v>
      </c>
      <c r="AQ496" s="707">
        <f t="shared" si="188"/>
        <v>92.222222222222214</v>
      </c>
      <c r="AR496" s="708">
        <f t="shared" si="189"/>
        <v>95.820047388223955</v>
      </c>
    </row>
    <row r="497" spans="1:44" ht="11.25" customHeight="1" x14ac:dyDescent="0.2">
      <c r="A497" s="1151" t="s">
        <v>1463</v>
      </c>
      <c r="B497" s="502" t="s">
        <v>1464</v>
      </c>
      <c r="C497" s="514">
        <v>1.29</v>
      </c>
      <c r="D497" s="522">
        <v>1.1499999999999999</v>
      </c>
      <c r="E497" s="522">
        <v>0.95</v>
      </c>
      <c r="F497" s="522">
        <v>0.77</v>
      </c>
      <c r="G497" s="522">
        <v>0.64</v>
      </c>
      <c r="H497" s="523"/>
      <c r="I497" s="522">
        <v>0.49</v>
      </c>
      <c r="J497" s="520">
        <v>0.37561500000000003</v>
      </c>
      <c r="K497" s="523"/>
      <c r="L497" s="539">
        <v>0.19603999999999999</v>
      </c>
      <c r="M497" s="692">
        <v>8.2030000000000006E-2</v>
      </c>
      <c r="N497" s="531">
        <v>0.31601000000000001</v>
      </c>
      <c r="O497" s="531">
        <v>0.26849000000000001</v>
      </c>
      <c r="P497" s="531">
        <v>0.22513</v>
      </c>
      <c r="Q497" s="531">
        <v>0.18643999999999999</v>
      </c>
      <c r="R497" s="531">
        <v>0.15382000000000001</v>
      </c>
      <c r="S497" s="531">
        <v>0.13750999999999999</v>
      </c>
      <c r="T497" s="531">
        <v>0.12819</v>
      </c>
      <c r="U497" s="531">
        <v>0.11887</v>
      </c>
      <c r="V497" s="531">
        <v>0.11187999999999999</v>
      </c>
      <c r="W497" s="531">
        <v>7.7380000000000004E-2</v>
      </c>
      <c r="X497" s="525">
        <f t="shared" si="169"/>
        <v>7.6674049999999996</v>
      </c>
      <c r="Y497" s="706">
        <f t="shared" si="170"/>
        <v>12.173913043478279</v>
      </c>
      <c r="Z497" s="706">
        <f t="shared" si="171"/>
        <v>21.052631578947366</v>
      </c>
      <c r="AA497" s="706">
        <f t="shared" si="172"/>
        <v>23.376623376623364</v>
      </c>
      <c r="AB497" s="706">
        <f t="shared" si="173"/>
        <v>20.3125</v>
      </c>
      <c r="AC497" s="706">
        <f t="shared" si="174"/>
        <v>30.612244897959194</v>
      </c>
      <c r="AD497" s="706">
        <f t="shared" si="175"/>
        <v>30.452724198980331</v>
      </c>
      <c r="AE497" s="706">
        <f t="shared" si="176"/>
        <v>91.601203835951878</v>
      </c>
      <c r="AF497" s="706">
        <f t="shared" si="177"/>
        <v>138.98573692551503</v>
      </c>
      <c r="AG497" s="706">
        <f t="shared" si="178"/>
        <v>-74.041960697446285</v>
      </c>
      <c r="AH497" s="706">
        <f t="shared" si="179"/>
        <v>17.698983202353901</v>
      </c>
      <c r="AI497" s="706">
        <f t="shared" si="180"/>
        <v>19.259983120863499</v>
      </c>
      <c r="AJ497" s="706">
        <f t="shared" si="181"/>
        <v>20.751984552671111</v>
      </c>
      <c r="AK497" s="706">
        <f t="shared" si="182"/>
        <v>21.206605122870869</v>
      </c>
      <c r="AL497" s="706">
        <f t="shared" si="183"/>
        <v>11.860955566867881</v>
      </c>
      <c r="AM497" s="706">
        <f t="shared" si="184"/>
        <v>7.2704579140338454</v>
      </c>
      <c r="AN497" s="706">
        <f t="shared" si="185"/>
        <v>7.8404980230503796</v>
      </c>
      <c r="AO497" s="706">
        <f t="shared" si="186"/>
        <v>6.2477654629960799</v>
      </c>
      <c r="AP497" s="706">
        <f t="shared" si="187"/>
        <v>44.585164125096895</v>
      </c>
      <c r="AQ497" s="707">
        <f t="shared" si="188"/>
        <v>25.069334125045202</v>
      </c>
      <c r="AR497" s="708">
        <f t="shared" si="189"/>
        <v>41.401159747075326</v>
      </c>
    </row>
    <row r="498" spans="1:44" ht="11.25" customHeight="1" x14ac:dyDescent="0.2">
      <c r="A498" s="535" t="s">
        <v>1465</v>
      </c>
      <c r="B498" s="535" t="s">
        <v>1466</v>
      </c>
      <c r="C498" s="549">
        <v>1.4300000000000002</v>
      </c>
      <c r="D498" s="541">
        <v>1.3</v>
      </c>
      <c r="E498" s="541">
        <v>1.18</v>
      </c>
      <c r="F498" s="541">
        <v>1.06</v>
      </c>
      <c r="G498" s="541">
        <v>0.96</v>
      </c>
      <c r="H498" s="542"/>
      <c r="I498" s="541">
        <v>0.9</v>
      </c>
      <c r="J498" s="537">
        <v>0.86</v>
      </c>
      <c r="K498" s="542"/>
      <c r="L498" s="557">
        <v>0.81</v>
      </c>
      <c r="M498" s="568">
        <v>0.8</v>
      </c>
      <c r="N498" s="544">
        <v>0.8</v>
      </c>
      <c r="O498" s="544">
        <v>0.76</v>
      </c>
      <c r="P498" s="545">
        <v>0.68</v>
      </c>
      <c r="Q498" s="545">
        <v>0.68</v>
      </c>
      <c r="R498" s="544">
        <v>1.3</v>
      </c>
      <c r="S498" s="544">
        <v>1.18</v>
      </c>
      <c r="T498" s="544">
        <v>1.0900000000000001</v>
      </c>
      <c r="U498" s="544">
        <v>1.03</v>
      </c>
      <c r="V498" s="544">
        <v>0.96</v>
      </c>
      <c r="W498" s="544">
        <v>0.85</v>
      </c>
      <c r="X498" s="525">
        <f t="shared" si="169"/>
        <v>18.630000000000006</v>
      </c>
      <c r="Y498" s="706">
        <f t="shared" si="170"/>
        <v>10.000000000000009</v>
      </c>
      <c r="Z498" s="706">
        <f t="shared" si="171"/>
        <v>10.169491525423746</v>
      </c>
      <c r="AA498" s="706">
        <f t="shared" si="172"/>
        <v>11.32075471698113</v>
      </c>
      <c r="AB498" s="706">
        <f t="shared" si="173"/>
        <v>10.416666666666675</v>
      </c>
      <c r="AC498" s="706">
        <f t="shared" si="174"/>
        <v>6.6666666666666652</v>
      </c>
      <c r="AD498" s="706">
        <f t="shared" si="175"/>
        <v>4.6511627906976827</v>
      </c>
      <c r="AE498" s="706">
        <f t="shared" si="176"/>
        <v>6.1728395061728225</v>
      </c>
      <c r="AF498" s="706">
        <f t="shared" si="177"/>
        <v>1.2499999999999956</v>
      </c>
      <c r="AG498" s="706">
        <f t="shared" si="178"/>
        <v>0</v>
      </c>
      <c r="AH498" s="706">
        <f t="shared" si="179"/>
        <v>5.2631578947368363</v>
      </c>
      <c r="AI498" s="706">
        <f t="shared" si="180"/>
        <v>11.764705882352944</v>
      </c>
      <c r="AJ498" s="706">
        <f t="shared" si="181"/>
        <v>0</v>
      </c>
      <c r="AK498" s="706">
        <f t="shared" si="182"/>
        <v>-47.692307692307686</v>
      </c>
      <c r="AL498" s="706">
        <f t="shared" si="183"/>
        <v>10.169491525423746</v>
      </c>
      <c r="AM498" s="706">
        <f t="shared" si="184"/>
        <v>8.2568807339449499</v>
      </c>
      <c r="AN498" s="706">
        <f t="shared" si="185"/>
        <v>5.8252427184465994</v>
      </c>
      <c r="AO498" s="706">
        <f t="shared" si="186"/>
        <v>7.2916666666666741</v>
      </c>
      <c r="AP498" s="706">
        <f t="shared" si="187"/>
        <v>12.941176470588234</v>
      </c>
      <c r="AQ498" s="707">
        <f t="shared" si="188"/>
        <v>4.1370886706922789</v>
      </c>
      <c r="AR498" s="708">
        <f t="shared" si="189"/>
        <v>13.513796955871312</v>
      </c>
    </row>
    <row r="499" spans="1:44" ht="11.25" customHeight="1" x14ac:dyDescent="0.2">
      <c r="A499" s="598" t="s">
        <v>4344</v>
      </c>
      <c r="B499" s="24" t="s">
        <v>2505</v>
      </c>
      <c r="C499" s="41">
        <v>0.40500000000000003</v>
      </c>
      <c r="D499" s="41">
        <v>0.38500000000000001</v>
      </c>
      <c r="E499" s="41">
        <v>0.36499999999999999</v>
      </c>
      <c r="F499" s="41">
        <v>0.33</v>
      </c>
      <c r="G499" s="41">
        <v>0.3</v>
      </c>
      <c r="H499" s="518"/>
      <c r="I499" s="41">
        <v>0.3</v>
      </c>
      <c r="J499" s="24">
        <v>0.3</v>
      </c>
      <c r="K499" s="518"/>
      <c r="L499" s="36">
        <v>0.3</v>
      </c>
      <c r="M499" s="36">
        <v>0.46</v>
      </c>
      <c r="N499" s="13">
        <v>0.92500000000000004</v>
      </c>
      <c r="O499" s="13">
        <v>0.91</v>
      </c>
      <c r="P499" s="13">
        <v>0.86</v>
      </c>
      <c r="Q499" s="13">
        <v>0.78</v>
      </c>
      <c r="R499" s="13">
        <v>0.66</v>
      </c>
      <c r="S499" s="13">
        <v>0.57999999999999996</v>
      </c>
      <c r="T499" s="13">
        <v>0.54500000000000004</v>
      </c>
      <c r="U499" s="13">
        <v>0.52500000000000002</v>
      </c>
      <c r="V499" s="13">
        <v>0.49</v>
      </c>
      <c r="W499" s="13">
        <v>0.45</v>
      </c>
      <c r="X499" s="525">
        <f t="shared" si="169"/>
        <v>9.870000000000001</v>
      </c>
      <c r="Y499" s="706">
        <f t="shared" si="170"/>
        <v>5.1948051948051965</v>
      </c>
      <c r="Z499" s="706">
        <f t="shared" si="171"/>
        <v>5.4794520547945202</v>
      </c>
      <c r="AA499" s="706">
        <f t="shared" si="172"/>
        <v>10.606060606060597</v>
      </c>
      <c r="AB499" s="706">
        <f t="shared" si="173"/>
        <v>10.000000000000009</v>
      </c>
      <c r="AC499" s="706">
        <f t="shared" si="174"/>
        <v>0</v>
      </c>
      <c r="AD499" s="706">
        <f t="shared" si="175"/>
        <v>0</v>
      </c>
      <c r="AE499" s="706">
        <f t="shared" si="176"/>
        <v>0</v>
      </c>
      <c r="AF499" s="706">
        <f t="shared" si="177"/>
        <v>-34.782608695652186</v>
      </c>
      <c r="AG499" s="706">
        <f t="shared" si="178"/>
        <v>-50.270270270270267</v>
      </c>
      <c r="AH499" s="706">
        <f t="shared" si="179"/>
        <v>1.6483516483516425</v>
      </c>
      <c r="AI499" s="706">
        <f t="shared" si="180"/>
        <v>5.8139534883721034</v>
      </c>
      <c r="AJ499" s="706">
        <f t="shared" si="181"/>
        <v>10.256410256410241</v>
      </c>
      <c r="AK499" s="706">
        <f t="shared" si="182"/>
        <v>18.181818181818187</v>
      </c>
      <c r="AL499" s="706">
        <f t="shared" si="183"/>
        <v>13.793103448275868</v>
      </c>
      <c r="AM499" s="706">
        <f t="shared" si="184"/>
        <v>6.4220183486238369</v>
      </c>
      <c r="AN499" s="706">
        <f t="shared" si="185"/>
        <v>3.8095238095238182</v>
      </c>
      <c r="AO499" s="706">
        <f t="shared" si="186"/>
        <v>7.1428571428571397</v>
      </c>
      <c r="AP499" s="706">
        <f t="shared" si="187"/>
        <v>8.8888888888888786</v>
      </c>
      <c r="AQ499" s="707">
        <f t="shared" si="188"/>
        <v>1.2324646723810879</v>
      </c>
      <c r="AR499" s="708">
        <f t="shared" si="189"/>
        <v>16.851280703756682</v>
      </c>
    </row>
    <row r="500" spans="1:44" ht="11.25" customHeight="1" x14ac:dyDescent="0.2">
      <c r="A500" s="504" t="s">
        <v>1467</v>
      </c>
      <c r="B500" s="504" t="s">
        <v>1468</v>
      </c>
      <c r="C500" s="521">
        <v>0.88</v>
      </c>
      <c r="D500" s="522">
        <v>0.76</v>
      </c>
      <c r="E500" s="522">
        <v>0.64</v>
      </c>
      <c r="F500" s="522">
        <v>0.44</v>
      </c>
      <c r="G500" s="522">
        <v>0.21</v>
      </c>
      <c r="H500" s="523"/>
      <c r="I500" s="522">
        <v>0.105</v>
      </c>
      <c r="J500" s="693">
        <v>0.06</v>
      </c>
      <c r="K500" s="523"/>
      <c r="L500" s="692">
        <v>0.06</v>
      </c>
      <c r="M500" s="692">
        <v>0.06</v>
      </c>
      <c r="N500" s="531">
        <v>0.06</v>
      </c>
      <c r="O500" s="531">
        <v>5.3999999999999999E-2</v>
      </c>
      <c r="P500" s="531">
        <v>8.9999999999999993E-3</v>
      </c>
      <c r="Q500" s="524">
        <v>0</v>
      </c>
      <c r="R500" s="524">
        <v>0</v>
      </c>
      <c r="S500" s="524">
        <v>0</v>
      </c>
      <c r="T500" s="524">
        <v>0</v>
      </c>
      <c r="U500" s="524">
        <v>0</v>
      </c>
      <c r="V500" s="524">
        <v>0</v>
      </c>
      <c r="W500" s="524">
        <v>0</v>
      </c>
      <c r="X500" s="525">
        <f t="shared" si="169"/>
        <v>3.3380000000000001</v>
      </c>
      <c r="Y500" s="706">
        <f t="shared" si="170"/>
        <v>15.789473684210531</v>
      </c>
      <c r="Z500" s="706">
        <f t="shared" si="171"/>
        <v>18.75</v>
      </c>
      <c r="AA500" s="706">
        <f t="shared" si="172"/>
        <v>45.45454545454546</v>
      </c>
      <c r="AB500" s="706">
        <f t="shared" si="173"/>
        <v>109.52380952380953</v>
      </c>
      <c r="AC500" s="706">
        <f t="shared" si="174"/>
        <v>100</v>
      </c>
      <c r="AD500" s="706">
        <f t="shared" si="175"/>
        <v>75</v>
      </c>
      <c r="AE500" s="706">
        <f t="shared" si="176"/>
        <v>0</v>
      </c>
      <c r="AF500" s="706">
        <f t="shared" si="177"/>
        <v>0</v>
      </c>
      <c r="AG500" s="706">
        <f t="shared" si="178"/>
        <v>0</v>
      </c>
      <c r="AH500" s="706">
        <f t="shared" si="179"/>
        <v>11.111111111111116</v>
      </c>
      <c r="AI500" s="706">
        <f t="shared" si="180"/>
        <v>500</v>
      </c>
      <c r="AJ500" s="706" t="str">
        <f t="shared" si="181"/>
        <v>n/a</v>
      </c>
      <c r="AK500" s="706" t="str">
        <f t="shared" si="182"/>
        <v>n/a</v>
      </c>
      <c r="AL500" s="706" t="str">
        <f t="shared" si="183"/>
        <v>n/a</v>
      </c>
      <c r="AM500" s="706" t="str">
        <f t="shared" si="184"/>
        <v>n/a</v>
      </c>
      <c r="AN500" s="706" t="str">
        <f t="shared" si="185"/>
        <v>n/a</v>
      </c>
      <c r="AO500" s="706" t="str">
        <f t="shared" si="186"/>
        <v>n/a</v>
      </c>
      <c r="AP500" s="706" t="str">
        <f t="shared" si="187"/>
        <v>n/a</v>
      </c>
      <c r="AQ500" s="707">
        <f t="shared" si="188"/>
        <v>79.60263088851606</v>
      </c>
      <c r="AR500" s="708">
        <f t="shared" si="189"/>
        <v>145.15803113721552</v>
      </c>
    </row>
    <row r="501" spans="1:44" ht="11.25" customHeight="1" x14ac:dyDescent="0.2">
      <c r="A501" s="519" t="s">
        <v>1469</v>
      </c>
      <c r="B501" s="504" t="s">
        <v>1470</v>
      </c>
      <c r="C501" s="521">
        <v>0.39500000000000002</v>
      </c>
      <c r="D501" s="522">
        <v>0.375</v>
      </c>
      <c r="E501" s="522">
        <v>0.35499999999999998</v>
      </c>
      <c r="F501" s="522">
        <v>0.33500000000000002</v>
      </c>
      <c r="G501" s="522">
        <v>0.315</v>
      </c>
      <c r="H501" s="523"/>
      <c r="I501" s="522">
        <v>0.22500000000000001</v>
      </c>
      <c r="J501" s="693">
        <v>0</v>
      </c>
      <c r="K501" s="523"/>
      <c r="L501" s="692">
        <v>0</v>
      </c>
      <c r="M501" s="692">
        <v>0</v>
      </c>
      <c r="N501" s="524">
        <v>0</v>
      </c>
      <c r="O501" s="524">
        <v>0</v>
      </c>
      <c r="P501" s="524">
        <v>0</v>
      </c>
      <c r="Q501" s="531">
        <v>0</v>
      </c>
      <c r="R501" s="524">
        <v>0</v>
      </c>
      <c r="S501" s="524">
        <v>0</v>
      </c>
      <c r="T501" s="524">
        <v>0</v>
      </c>
      <c r="U501" s="524">
        <v>0.24</v>
      </c>
      <c r="V501" s="524">
        <v>0.48</v>
      </c>
      <c r="W501" s="524">
        <v>0.48</v>
      </c>
      <c r="X501" s="525">
        <f t="shared" si="169"/>
        <v>3.2</v>
      </c>
      <c r="Y501" s="706">
        <f t="shared" si="170"/>
        <v>5.3333333333333455</v>
      </c>
      <c r="Z501" s="706">
        <f t="shared" si="171"/>
        <v>5.6338028169014231</v>
      </c>
      <c r="AA501" s="706">
        <f t="shared" si="172"/>
        <v>5.9701492537313383</v>
      </c>
      <c r="AB501" s="706">
        <f t="shared" si="173"/>
        <v>6.3492063492063489</v>
      </c>
      <c r="AC501" s="706">
        <f t="shared" si="174"/>
        <v>39.999999999999993</v>
      </c>
      <c r="AD501" s="706" t="str">
        <f t="shared" si="175"/>
        <v>n/a</v>
      </c>
      <c r="AE501" s="706" t="str">
        <f t="shared" si="176"/>
        <v>n/a</v>
      </c>
      <c r="AF501" s="706" t="str">
        <f t="shared" si="177"/>
        <v>n/a</v>
      </c>
      <c r="AG501" s="706" t="str">
        <f t="shared" si="178"/>
        <v>n/a</v>
      </c>
      <c r="AH501" s="706" t="str">
        <f t="shared" si="179"/>
        <v>n/a</v>
      </c>
      <c r="AI501" s="706" t="str">
        <f t="shared" si="180"/>
        <v>n/a</v>
      </c>
      <c r="AJ501" s="706" t="str">
        <f t="shared" si="181"/>
        <v>n/a</v>
      </c>
      <c r="AK501" s="706" t="str">
        <f t="shared" si="182"/>
        <v>n/a</v>
      </c>
      <c r="AL501" s="706" t="str">
        <f t="shared" si="183"/>
        <v>n/a</v>
      </c>
      <c r="AM501" s="706" t="str">
        <f t="shared" si="184"/>
        <v>n/a</v>
      </c>
      <c r="AN501" s="706">
        <f t="shared" si="185"/>
        <v>-100</v>
      </c>
      <c r="AO501" s="706">
        <f t="shared" si="186"/>
        <v>-50</v>
      </c>
      <c r="AP501" s="706">
        <f t="shared" si="187"/>
        <v>0</v>
      </c>
      <c r="AQ501" s="707">
        <f t="shared" si="188"/>
        <v>-10.839188530853445</v>
      </c>
      <c r="AR501" s="708">
        <f t="shared" si="189"/>
        <v>43.582819711345834</v>
      </c>
    </row>
    <row r="502" spans="1:44" ht="11.25" customHeight="1" x14ac:dyDescent="0.2">
      <c r="A502" s="652" t="s">
        <v>3902</v>
      </c>
      <c r="B502" s="24" t="s">
        <v>3903</v>
      </c>
      <c r="C502" s="41">
        <v>0.78</v>
      </c>
      <c r="D502" s="39">
        <v>0.74</v>
      </c>
      <c r="E502" s="39">
        <v>0.7</v>
      </c>
      <c r="F502" s="39">
        <v>0.66</v>
      </c>
      <c r="G502" s="39">
        <v>0.62</v>
      </c>
      <c r="H502" s="39">
        <v>0.3</v>
      </c>
      <c r="I502" s="39">
        <v>0.3</v>
      </c>
      <c r="J502" s="513">
        <v>0</v>
      </c>
      <c r="K502" s="503"/>
      <c r="L502" s="567">
        <v>0</v>
      </c>
      <c r="M502" s="567">
        <v>0</v>
      </c>
      <c r="N502" s="515">
        <v>0</v>
      </c>
      <c r="O502" s="515">
        <v>0</v>
      </c>
      <c r="P502" s="515">
        <v>0</v>
      </c>
      <c r="Q502" s="515">
        <v>0</v>
      </c>
      <c r="R502" s="515">
        <v>0</v>
      </c>
      <c r="S502" s="515">
        <v>0</v>
      </c>
      <c r="T502" s="515">
        <v>0</v>
      </c>
      <c r="U502" s="515">
        <v>0</v>
      </c>
      <c r="V502" s="515">
        <v>0</v>
      </c>
      <c r="W502" s="515">
        <v>0</v>
      </c>
      <c r="X502" s="525">
        <f t="shared" si="169"/>
        <v>4.0999999999999996</v>
      </c>
      <c r="Y502" s="706">
        <f t="shared" si="170"/>
        <v>5.4054054054054168</v>
      </c>
      <c r="Z502" s="706">
        <f t="shared" si="171"/>
        <v>5.7142857142857162</v>
      </c>
      <c r="AA502" s="706">
        <f t="shared" si="172"/>
        <v>6.0606060606060552</v>
      </c>
      <c r="AB502" s="706">
        <f t="shared" si="173"/>
        <v>6.4516129032258229</v>
      </c>
      <c r="AC502" s="706">
        <f t="shared" si="174"/>
        <v>106.66666666666669</v>
      </c>
      <c r="AD502" s="706" t="str">
        <f t="shared" si="175"/>
        <v>n/a</v>
      </c>
      <c r="AE502" s="706" t="str">
        <f t="shared" si="176"/>
        <v>n/a</v>
      </c>
      <c r="AF502" s="706" t="str">
        <f t="shared" si="177"/>
        <v>n/a</v>
      </c>
      <c r="AG502" s="706" t="str">
        <f t="shared" si="178"/>
        <v>n/a</v>
      </c>
      <c r="AH502" s="706" t="str">
        <f t="shared" si="179"/>
        <v>n/a</v>
      </c>
      <c r="AI502" s="706" t="str">
        <f t="shared" si="180"/>
        <v>n/a</v>
      </c>
      <c r="AJ502" s="706" t="str">
        <f t="shared" si="181"/>
        <v>n/a</v>
      </c>
      <c r="AK502" s="706" t="str">
        <f t="shared" si="182"/>
        <v>n/a</v>
      </c>
      <c r="AL502" s="706" t="str">
        <f t="shared" si="183"/>
        <v>n/a</v>
      </c>
      <c r="AM502" s="706" t="str">
        <f t="shared" si="184"/>
        <v>n/a</v>
      </c>
      <c r="AN502" s="706" t="str">
        <f t="shared" si="185"/>
        <v>n/a</v>
      </c>
      <c r="AO502" s="706" t="str">
        <f t="shared" si="186"/>
        <v>n/a</v>
      </c>
      <c r="AP502" s="706" t="str">
        <f t="shared" si="187"/>
        <v>n/a</v>
      </c>
      <c r="AQ502" s="707">
        <f t="shared" si="188"/>
        <v>26.059715350037937</v>
      </c>
      <c r="AR502" s="708">
        <f t="shared" si="189"/>
        <v>45.062344814847819</v>
      </c>
    </row>
    <row r="503" spans="1:44" ht="11.25" customHeight="1" x14ac:dyDescent="0.2">
      <c r="A503" s="535" t="s">
        <v>678</v>
      </c>
      <c r="B503" s="535" t="s">
        <v>679</v>
      </c>
      <c r="C503" s="538">
        <v>0.7</v>
      </c>
      <c r="D503" s="522">
        <v>0.62</v>
      </c>
      <c r="E503" s="522">
        <v>0.54</v>
      </c>
      <c r="F503" s="522">
        <v>0.46</v>
      </c>
      <c r="G503" s="522">
        <v>0.41</v>
      </c>
      <c r="H503" s="523"/>
      <c r="I503" s="522">
        <v>0.37</v>
      </c>
      <c r="J503" s="520">
        <v>0.33</v>
      </c>
      <c r="K503" s="523"/>
      <c r="L503" s="539">
        <v>0.28999999999999998</v>
      </c>
      <c r="M503" s="539">
        <v>0.26500000000000001</v>
      </c>
      <c r="N503" s="531">
        <v>0.245</v>
      </c>
      <c r="O503" s="531">
        <v>0.22500000000000001</v>
      </c>
      <c r="P503" s="531">
        <v>0.20499999999999999</v>
      </c>
      <c r="Q503" s="531">
        <v>0.185</v>
      </c>
      <c r="R503" s="531">
        <v>0.16500000000000001</v>
      </c>
      <c r="S503" s="531">
        <v>0.124</v>
      </c>
      <c r="T503" s="531">
        <v>0.106</v>
      </c>
      <c r="U503" s="531">
        <v>0.10100000000000001</v>
      </c>
      <c r="V503" s="531">
        <v>9.7000000000000003E-2</v>
      </c>
      <c r="W503" s="531">
        <v>9.1499999999999998E-2</v>
      </c>
      <c r="X503" s="525">
        <f t="shared" si="169"/>
        <v>5.5294999999999996</v>
      </c>
      <c r="Y503" s="706">
        <f t="shared" si="170"/>
        <v>12.903225806451601</v>
      </c>
      <c r="Z503" s="706">
        <f t="shared" si="171"/>
        <v>14.814814814814813</v>
      </c>
      <c r="AA503" s="706">
        <f t="shared" si="172"/>
        <v>17.391304347826097</v>
      </c>
      <c r="AB503" s="706">
        <f t="shared" si="173"/>
        <v>12.195121951219523</v>
      </c>
      <c r="AC503" s="706">
        <f t="shared" si="174"/>
        <v>10.810810810810811</v>
      </c>
      <c r="AD503" s="706">
        <f t="shared" si="175"/>
        <v>12.12121212121211</v>
      </c>
      <c r="AE503" s="706">
        <f t="shared" si="176"/>
        <v>13.793103448275868</v>
      </c>
      <c r="AF503" s="706">
        <f t="shared" si="177"/>
        <v>9.4339622641509422</v>
      </c>
      <c r="AG503" s="706">
        <f t="shared" si="178"/>
        <v>8.163265306122458</v>
      </c>
      <c r="AH503" s="706">
        <f t="shared" si="179"/>
        <v>8.8888888888888786</v>
      </c>
      <c r="AI503" s="706">
        <f t="shared" si="180"/>
        <v>9.7560975609756184</v>
      </c>
      <c r="AJ503" s="706">
        <f t="shared" si="181"/>
        <v>10.810810810810811</v>
      </c>
      <c r="AK503" s="706">
        <f t="shared" si="182"/>
        <v>12.12121212121211</v>
      </c>
      <c r="AL503" s="706">
        <f t="shared" si="183"/>
        <v>33.06451612903227</v>
      </c>
      <c r="AM503" s="706">
        <f t="shared" si="184"/>
        <v>16.981132075471695</v>
      </c>
      <c r="AN503" s="706">
        <f t="shared" si="185"/>
        <v>4.9504950495049327</v>
      </c>
      <c r="AO503" s="706">
        <f t="shared" si="186"/>
        <v>4.1237113402061931</v>
      </c>
      <c r="AP503" s="706">
        <f t="shared" si="187"/>
        <v>6.0109289617486406</v>
      </c>
      <c r="AQ503" s="707">
        <f t="shared" si="188"/>
        <v>12.129700767151965</v>
      </c>
      <c r="AR503" s="708">
        <f t="shared" si="189"/>
        <v>6.3974190779926641</v>
      </c>
    </row>
    <row r="504" spans="1:44" ht="11.25" customHeight="1" x14ac:dyDescent="0.2">
      <c r="A504" s="519" t="s">
        <v>680</v>
      </c>
      <c r="B504" s="504" t="s">
        <v>681</v>
      </c>
      <c r="C504" s="530">
        <v>1.38</v>
      </c>
      <c r="D504" s="522">
        <v>1.26</v>
      </c>
      <c r="E504" s="522">
        <v>1.1599999999999999</v>
      </c>
      <c r="F504" s="522">
        <v>1.08</v>
      </c>
      <c r="G504" s="522">
        <v>1</v>
      </c>
      <c r="H504" s="523"/>
      <c r="I504" s="522">
        <v>0.92</v>
      </c>
      <c r="J504" s="520">
        <v>0.86</v>
      </c>
      <c r="K504" s="523"/>
      <c r="L504" s="539">
        <v>0.82</v>
      </c>
      <c r="M504" s="692">
        <v>0.8</v>
      </c>
      <c r="N504" s="531">
        <v>0.77500000000000002</v>
      </c>
      <c r="O504" s="531">
        <v>0.6875</v>
      </c>
      <c r="P504" s="531">
        <v>0.5625</v>
      </c>
      <c r="Q504" s="531">
        <v>0.42499999999999999</v>
      </c>
      <c r="R504" s="531">
        <v>0.34</v>
      </c>
      <c r="S504" s="531">
        <v>0.22</v>
      </c>
      <c r="T504" s="531">
        <v>0.02</v>
      </c>
      <c r="U504" s="524">
        <v>0</v>
      </c>
      <c r="V504" s="524">
        <v>0</v>
      </c>
      <c r="W504" s="524">
        <v>0</v>
      </c>
      <c r="X504" s="525">
        <f t="shared" si="169"/>
        <v>12.310000000000002</v>
      </c>
      <c r="Y504" s="706">
        <f t="shared" si="170"/>
        <v>9.5238095238095113</v>
      </c>
      <c r="Z504" s="706">
        <f t="shared" si="171"/>
        <v>8.6206896551724199</v>
      </c>
      <c r="AA504" s="706">
        <f t="shared" si="172"/>
        <v>7.4074074074073959</v>
      </c>
      <c r="AB504" s="706">
        <f t="shared" si="173"/>
        <v>8.0000000000000071</v>
      </c>
      <c r="AC504" s="706">
        <f t="shared" si="174"/>
        <v>8.6956521739130377</v>
      </c>
      <c r="AD504" s="706">
        <f t="shared" si="175"/>
        <v>6.976744186046524</v>
      </c>
      <c r="AE504" s="706">
        <f t="shared" si="176"/>
        <v>4.8780487804878092</v>
      </c>
      <c r="AF504" s="706">
        <f t="shared" si="177"/>
        <v>2.4999999999999911</v>
      </c>
      <c r="AG504" s="706">
        <f t="shared" si="178"/>
        <v>3.2258064516129004</v>
      </c>
      <c r="AH504" s="706">
        <f t="shared" si="179"/>
        <v>12.72727272727272</v>
      </c>
      <c r="AI504" s="706">
        <f t="shared" si="180"/>
        <v>22.222222222222232</v>
      </c>
      <c r="AJ504" s="706">
        <f t="shared" si="181"/>
        <v>32.352941176470587</v>
      </c>
      <c r="AK504" s="706">
        <f t="shared" si="182"/>
        <v>24.999999999999979</v>
      </c>
      <c r="AL504" s="706">
        <f t="shared" si="183"/>
        <v>54.545454545454561</v>
      </c>
      <c r="AM504" s="706">
        <f t="shared" si="184"/>
        <v>1000</v>
      </c>
      <c r="AN504" s="706" t="str">
        <f t="shared" si="185"/>
        <v>n/a</v>
      </c>
      <c r="AO504" s="706" t="str">
        <f t="shared" si="186"/>
        <v>n/a</v>
      </c>
      <c r="AP504" s="706" t="str">
        <f t="shared" si="187"/>
        <v>n/a</v>
      </c>
      <c r="AQ504" s="707">
        <f t="shared" si="188"/>
        <v>80.445069923324638</v>
      </c>
      <c r="AR504" s="708">
        <f t="shared" si="189"/>
        <v>254.76602996772058</v>
      </c>
    </row>
    <row r="505" spans="1:44" ht="11.25" customHeight="1" x14ac:dyDescent="0.2">
      <c r="A505" s="519" t="s">
        <v>1471</v>
      </c>
      <c r="B505" s="504" t="s">
        <v>1472</v>
      </c>
      <c r="C505" s="530">
        <v>0.82000000000000006</v>
      </c>
      <c r="D505" s="522">
        <v>0.74</v>
      </c>
      <c r="E505" s="522">
        <v>0.65</v>
      </c>
      <c r="F505" s="522">
        <v>0.52</v>
      </c>
      <c r="G505" s="522">
        <v>0.44</v>
      </c>
      <c r="H505" s="523"/>
      <c r="I505" s="522">
        <v>0.13</v>
      </c>
      <c r="J505" s="693">
        <v>0.04</v>
      </c>
      <c r="K505" s="523"/>
      <c r="L505" s="692">
        <v>0.04</v>
      </c>
      <c r="M505" s="692">
        <v>0.15</v>
      </c>
      <c r="N505" s="524">
        <v>0.72</v>
      </c>
      <c r="O505" s="531">
        <v>0.72</v>
      </c>
      <c r="P505" s="531">
        <v>0.66</v>
      </c>
      <c r="Q505" s="531">
        <v>0.56000000000000005</v>
      </c>
      <c r="R505" s="531">
        <v>0.5</v>
      </c>
      <c r="S505" s="531">
        <v>0.44</v>
      </c>
      <c r="T505" s="531">
        <v>0.4</v>
      </c>
      <c r="U505" s="531">
        <v>0</v>
      </c>
      <c r="V505" s="524">
        <v>0</v>
      </c>
      <c r="W505" s="524">
        <v>0</v>
      </c>
      <c r="X505" s="525">
        <f t="shared" si="169"/>
        <v>7.53</v>
      </c>
      <c r="Y505" s="706">
        <f t="shared" si="170"/>
        <v>10.810810810810811</v>
      </c>
      <c r="Z505" s="706">
        <f t="shared" si="171"/>
        <v>13.846153846153841</v>
      </c>
      <c r="AA505" s="706">
        <f t="shared" si="172"/>
        <v>25</v>
      </c>
      <c r="AB505" s="706">
        <f t="shared" si="173"/>
        <v>18.181818181818187</v>
      </c>
      <c r="AC505" s="706">
        <f t="shared" si="174"/>
        <v>238.46153846153845</v>
      </c>
      <c r="AD505" s="706">
        <f t="shared" si="175"/>
        <v>225</v>
      </c>
      <c r="AE505" s="706">
        <f t="shared" si="176"/>
        <v>0</v>
      </c>
      <c r="AF505" s="706">
        <f t="shared" si="177"/>
        <v>-73.333333333333343</v>
      </c>
      <c r="AG505" s="706">
        <f t="shared" si="178"/>
        <v>-79.166666666666657</v>
      </c>
      <c r="AH505" s="706">
        <f t="shared" si="179"/>
        <v>0</v>
      </c>
      <c r="AI505" s="706">
        <f t="shared" si="180"/>
        <v>9.0909090909090828</v>
      </c>
      <c r="AJ505" s="706">
        <f t="shared" si="181"/>
        <v>17.857142857142861</v>
      </c>
      <c r="AK505" s="706">
        <f t="shared" si="182"/>
        <v>12.000000000000011</v>
      </c>
      <c r="AL505" s="706">
        <f t="shared" si="183"/>
        <v>13.636363636363647</v>
      </c>
      <c r="AM505" s="706">
        <f t="shared" si="184"/>
        <v>9.9999999999999858</v>
      </c>
      <c r="AN505" s="706" t="str">
        <f t="shared" si="185"/>
        <v>n/a</v>
      </c>
      <c r="AO505" s="706" t="str">
        <f t="shared" si="186"/>
        <v>n/a</v>
      </c>
      <c r="AP505" s="706" t="str">
        <f t="shared" si="187"/>
        <v>n/a</v>
      </c>
      <c r="AQ505" s="707">
        <f t="shared" si="188"/>
        <v>29.425649125649116</v>
      </c>
      <c r="AR505" s="708">
        <f t="shared" si="189"/>
        <v>87.929213627782659</v>
      </c>
    </row>
    <row r="506" spans="1:44" ht="11.25" customHeight="1" x14ac:dyDescent="0.2">
      <c r="A506" s="504" t="s">
        <v>276</v>
      </c>
      <c r="B506" s="504" t="s">
        <v>277</v>
      </c>
      <c r="C506" s="530">
        <v>1.88</v>
      </c>
      <c r="D506" s="522">
        <v>1.72</v>
      </c>
      <c r="E506" s="522">
        <v>1.6</v>
      </c>
      <c r="F506" s="522">
        <v>1.48</v>
      </c>
      <c r="G506" s="522">
        <v>1.36</v>
      </c>
      <c r="H506" s="523"/>
      <c r="I506" s="522">
        <v>1.24</v>
      </c>
      <c r="J506" s="520">
        <v>1.1200000000000001</v>
      </c>
      <c r="K506" s="523"/>
      <c r="L506" s="539">
        <v>1.04</v>
      </c>
      <c r="M506" s="539">
        <v>0.96</v>
      </c>
      <c r="N506" s="531">
        <v>0.88</v>
      </c>
      <c r="O506" s="531">
        <v>0.8</v>
      </c>
      <c r="P506" s="531">
        <v>0.72</v>
      </c>
      <c r="Q506" s="531">
        <v>0.64</v>
      </c>
      <c r="R506" s="531">
        <v>0.56000000000000005</v>
      </c>
      <c r="S506" s="531">
        <v>0.46</v>
      </c>
      <c r="T506" s="531">
        <v>0.42</v>
      </c>
      <c r="U506" s="531">
        <v>0.4</v>
      </c>
      <c r="V506" s="531">
        <v>0.38</v>
      </c>
      <c r="W506" s="531">
        <v>0.34</v>
      </c>
      <c r="X506" s="525">
        <f t="shared" si="169"/>
        <v>18</v>
      </c>
      <c r="Y506" s="706">
        <f t="shared" si="170"/>
        <v>9.302325581395344</v>
      </c>
      <c r="Z506" s="706">
        <f t="shared" si="171"/>
        <v>7.4999999999999956</v>
      </c>
      <c r="AA506" s="706">
        <f t="shared" si="172"/>
        <v>8.1081081081081141</v>
      </c>
      <c r="AB506" s="706">
        <f t="shared" si="173"/>
        <v>8.8235294117646959</v>
      </c>
      <c r="AC506" s="706">
        <f t="shared" si="174"/>
        <v>9.6774193548387224</v>
      </c>
      <c r="AD506" s="706">
        <f t="shared" si="175"/>
        <v>10.714285714285698</v>
      </c>
      <c r="AE506" s="706">
        <f t="shared" si="176"/>
        <v>7.6923076923077094</v>
      </c>
      <c r="AF506" s="706">
        <f t="shared" si="177"/>
        <v>8.3333333333333481</v>
      </c>
      <c r="AG506" s="706">
        <f t="shared" si="178"/>
        <v>9.0909090909090828</v>
      </c>
      <c r="AH506" s="706">
        <f t="shared" si="179"/>
        <v>9.9999999999999858</v>
      </c>
      <c r="AI506" s="706">
        <f t="shared" si="180"/>
        <v>11.111111111111116</v>
      </c>
      <c r="AJ506" s="706">
        <f t="shared" si="181"/>
        <v>12.5</v>
      </c>
      <c r="AK506" s="706">
        <f t="shared" si="182"/>
        <v>14.285714285714279</v>
      </c>
      <c r="AL506" s="706">
        <f t="shared" si="183"/>
        <v>21.739130434782616</v>
      </c>
      <c r="AM506" s="706">
        <f t="shared" si="184"/>
        <v>9.5238095238095344</v>
      </c>
      <c r="AN506" s="706">
        <f t="shared" si="185"/>
        <v>4.9999999999999822</v>
      </c>
      <c r="AO506" s="706">
        <f t="shared" si="186"/>
        <v>5.2631578947368363</v>
      </c>
      <c r="AP506" s="706">
        <f t="shared" si="187"/>
        <v>11.764705882352944</v>
      </c>
      <c r="AQ506" s="707">
        <f t="shared" si="188"/>
        <v>10.023880412191668</v>
      </c>
      <c r="AR506" s="708">
        <f t="shared" si="189"/>
        <v>3.723308683481386</v>
      </c>
    </row>
    <row r="507" spans="1:44" ht="11.25" customHeight="1" x14ac:dyDescent="0.2">
      <c r="A507" s="502" t="s">
        <v>278</v>
      </c>
      <c r="B507" s="502" t="s">
        <v>279</v>
      </c>
      <c r="C507" s="514">
        <v>3.83</v>
      </c>
      <c r="D507" s="522">
        <v>3.61</v>
      </c>
      <c r="E507" s="522">
        <v>3.44</v>
      </c>
      <c r="F507" s="522">
        <v>3.28</v>
      </c>
      <c r="G507" s="522">
        <v>3.12</v>
      </c>
      <c r="H507" s="523"/>
      <c r="I507" s="522">
        <v>2.87</v>
      </c>
      <c r="J507" s="520">
        <v>2.5299999999999998</v>
      </c>
      <c r="K507" s="523"/>
      <c r="L507" s="539">
        <v>2.2599999999999998</v>
      </c>
      <c r="M507" s="539">
        <v>2.0499999999999998</v>
      </c>
      <c r="N507" s="531">
        <v>1.625</v>
      </c>
      <c r="O507" s="531">
        <v>1.5</v>
      </c>
      <c r="P507" s="531">
        <v>1</v>
      </c>
      <c r="Q507" s="531">
        <v>0.67</v>
      </c>
      <c r="R507" s="531">
        <v>0.55000000000000004</v>
      </c>
      <c r="S507" s="531">
        <v>0.4</v>
      </c>
      <c r="T507" s="531">
        <v>0.23499999999999999</v>
      </c>
      <c r="U507" s="531">
        <v>0.22500000000000001</v>
      </c>
      <c r="V507" s="531">
        <v>0.215</v>
      </c>
      <c r="W507" s="531">
        <v>0.19500000000000001</v>
      </c>
      <c r="X507" s="525">
        <f t="shared" si="169"/>
        <v>33.605000000000004</v>
      </c>
      <c r="Y507" s="706">
        <f t="shared" si="170"/>
        <v>6.094182825484773</v>
      </c>
      <c r="Z507" s="706">
        <f t="shared" si="171"/>
        <v>4.9418604651162878</v>
      </c>
      <c r="AA507" s="706">
        <f t="shared" si="172"/>
        <v>4.8780487804878092</v>
      </c>
      <c r="AB507" s="706">
        <f t="shared" si="173"/>
        <v>5.12820512820511</v>
      </c>
      <c r="AC507" s="706">
        <f t="shared" si="174"/>
        <v>8.710801393728218</v>
      </c>
      <c r="AD507" s="706">
        <f t="shared" si="175"/>
        <v>13.438735177865624</v>
      </c>
      <c r="AE507" s="706">
        <f t="shared" si="176"/>
        <v>11.946902654867264</v>
      </c>
      <c r="AF507" s="706">
        <f t="shared" si="177"/>
        <v>10.243902439024399</v>
      </c>
      <c r="AG507" s="706">
        <f t="shared" si="178"/>
        <v>26.15384615384615</v>
      </c>
      <c r="AH507" s="706">
        <f t="shared" si="179"/>
        <v>8.333333333333325</v>
      </c>
      <c r="AI507" s="706">
        <f t="shared" si="180"/>
        <v>50</v>
      </c>
      <c r="AJ507" s="706">
        <f t="shared" si="181"/>
        <v>49.253731343283569</v>
      </c>
      <c r="AK507" s="706">
        <f t="shared" si="182"/>
        <v>21.818181818181827</v>
      </c>
      <c r="AL507" s="706">
        <f t="shared" si="183"/>
        <v>37.5</v>
      </c>
      <c r="AM507" s="706">
        <f t="shared" si="184"/>
        <v>70.212765957446834</v>
      </c>
      <c r="AN507" s="706">
        <f t="shared" si="185"/>
        <v>4.4444444444444287</v>
      </c>
      <c r="AO507" s="706">
        <f t="shared" si="186"/>
        <v>4.6511627906976827</v>
      </c>
      <c r="AP507" s="706">
        <f t="shared" si="187"/>
        <v>10.256410256410241</v>
      </c>
      <c r="AQ507" s="707">
        <f t="shared" si="188"/>
        <v>19.3336952756902</v>
      </c>
      <c r="AR507" s="708">
        <f t="shared" si="189"/>
        <v>19.592376587121215</v>
      </c>
    </row>
    <row r="508" spans="1:44" ht="11.25" customHeight="1" x14ac:dyDescent="0.2">
      <c r="A508" s="534" t="s">
        <v>280</v>
      </c>
      <c r="B508" s="535" t="s">
        <v>281</v>
      </c>
      <c r="C508" s="549">
        <v>1.0350000000000001</v>
      </c>
      <c r="D508" s="541">
        <v>1.0149999999999999</v>
      </c>
      <c r="E508" s="541">
        <v>0.995</v>
      </c>
      <c r="F508" s="541">
        <v>0.97499999999999998</v>
      </c>
      <c r="G508" s="541">
        <v>0.95499999999999996</v>
      </c>
      <c r="H508" s="542"/>
      <c r="I508" s="541">
        <v>0.93500000000000005</v>
      </c>
      <c r="J508" s="537">
        <v>0.91500000000000004</v>
      </c>
      <c r="K508" s="542"/>
      <c r="L508" s="557">
        <v>0.89500000000000002</v>
      </c>
      <c r="M508" s="557">
        <v>0.86</v>
      </c>
      <c r="N508" s="544">
        <v>0.78</v>
      </c>
      <c r="O508" s="544">
        <v>0.7</v>
      </c>
      <c r="P508" s="544">
        <v>0.62</v>
      </c>
      <c r="Q508" s="544">
        <v>0.53</v>
      </c>
      <c r="R508" s="544">
        <v>0.43</v>
      </c>
      <c r="S508" s="544">
        <v>0.39</v>
      </c>
      <c r="T508" s="544">
        <v>0.34</v>
      </c>
      <c r="U508" s="544">
        <v>0.31</v>
      </c>
      <c r="V508" s="544">
        <v>0.27</v>
      </c>
      <c r="W508" s="544">
        <v>0.23</v>
      </c>
      <c r="X508" s="525">
        <f t="shared" si="169"/>
        <v>13.179999999999998</v>
      </c>
      <c r="Y508" s="706">
        <f t="shared" si="170"/>
        <v>1.9704433497537144</v>
      </c>
      <c r="Z508" s="706">
        <f t="shared" si="171"/>
        <v>2.0100502512562679</v>
      </c>
      <c r="AA508" s="706">
        <f t="shared" si="172"/>
        <v>2.051282051282044</v>
      </c>
      <c r="AB508" s="706">
        <f t="shared" si="173"/>
        <v>2.0942408376963373</v>
      </c>
      <c r="AC508" s="706">
        <f t="shared" si="174"/>
        <v>2.1390374331550666</v>
      </c>
      <c r="AD508" s="706">
        <f t="shared" si="175"/>
        <v>2.1857923497267784</v>
      </c>
      <c r="AE508" s="706">
        <f t="shared" si="176"/>
        <v>2.2346368715083775</v>
      </c>
      <c r="AF508" s="706">
        <f t="shared" si="177"/>
        <v>4.0697674418604723</v>
      </c>
      <c r="AG508" s="706">
        <f t="shared" si="178"/>
        <v>10.256410256410241</v>
      </c>
      <c r="AH508" s="706">
        <f t="shared" si="179"/>
        <v>11.428571428571432</v>
      </c>
      <c r="AI508" s="706">
        <f t="shared" si="180"/>
        <v>12.903225806451601</v>
      </c>
      <c r="AJ508" s="706">
        <f t="shared" si="181"/>
        <v>16.981132075471695</v>
      </c>
      <c r="AK508" s="706">
        <f t="shared" si="182"/>
        <v>23.255813953488392</v>
      </c>
      <c r="AL508" s="706">
        <f t="shared" si="183"/>
        <v>10.256410256410241</v>
      </c>
      <c r="AM508" s="706">
        <f t="shared" si="184"/>
        <v>14.705882352941169</v>
      </c>
      <c r="AN508" s="706">
        <f t="shared" si="185"/>
        <v>9.6774193548387224</v>
      </c>
      <c r="AO508" s="706">
        <f t="shared" si="186"/>
        <v>14.814814814814813</v>
      </c>
      <c r="AP508" s="706">
        <f t="shared" si="187"/>
        <v>17.391304347826097</v>
      </c>
      <c r="AQ508" s="707">
        <f t="shared" si="188"/>
        <v>8.9125686240813042</v>
      </c>
      <c r="AR508" s="708">
        <f t="shared" si="189"/>
        <v>6.8003167682042109</v>
      </c>
    </row>
    <row r="509" spans="1:44" ht="11.25" customHeight="1" x14ac:dyDescent="0.2">
      <c r="A509" s="519" t="s">
        <v>682</v>
      </c>
      <c r="B509" s="504" t="s">
        <v>683</v>
      </c>
      <c r="C509" s="521">
        <v>1.1800000000000002</v>
      </c>
      <c r="D509" s="528">
        <v>1.1200000000000001</v>
      </c>
      <c r="E509" s="522">
        <v>1.04</v>
      </c>
      <c r="F509" s="528">
        <v>0.96</v>
      </c>
      <c r="G509" s="522">
        <v>0.88</v>
      </c>
      <c r="H509" s="523"/>
      <c r="I509" s="528">
        <v>0.8</v>
      </c>
      <c r="J509" s="520">
        <v>0.78</v>
      </c>
      <c r="K509" s="523"/>
      <c r="L509" s="539">
        <v>0.66</v>
      </c>
      <c r="M509" s="692">
        <v>0.48</v>
      </c>
      <c r="N509" s="531">
        <v>0.42</v>
      </c>
      <c r="O509" s="524">
        <v>0.24</v>
      </c>
      <c r="P509" s="524">
        <v>0.24</v>
      </c>
      <c r="Q509" s="524">
        <v>0.24</v>
      </c>
      <c r="R509" s="524">
        <v>0.24</v>
      </c>
      <c r="S509" s="524">
        <v>0.24</v>
      </c>
      <c r="T509" s="524">
        <v>0.24</v>
      </c>
      <c r="U509" s="524">
        <v>0.24</v>
      </c>
      <c r="V509" s="524">
        <v>0.24</v>
      </c>
      <c r="W509" s="524">
        <v>0.24</v>
      </c>
      <c r="X509" s="525">
        <f t="shared" si="169"/>
        <v>10.480000000000002</v>
      </c>
      <c r="Y509" s="706">
        <f t="shared" si="170"/>
        <v>5.3571428571428603</v>
      </c>
      <c r="Z509" s="706">
        <f t="shared" si="171"/>
        <v>7.6923076923077094</v>
      </c>
      <c r="AA509" s="706">
        <f t="shared" si="172"/>
        <v>8.3333333333333481</v>
      </c>
      <c r="AB509" s="706">
        <f t="shared" si="173"/>
        <v>9.0909090909090828</v>
      </c>
      <c r="AC509" s="706">
        <f t="shared" si="174"/>
        <v>9.9999999999999858</v>
      </c>
      <c r="AD509" s="706">
        <f t="shared" si="175"/>
        <v>2.5641025641025772</v>
      </c>
      <c r="AE509" s="706">
        <f t="shared" si="176"/>
        <v>18.181818181818187</v>
      </c>
      <c r="AF509" s="706">
        <f t="shared" si="177"/>
        <v>37.500000000000021</v>
      </c>
      <c r="AG509" s="706">
        <f t="shared" si="178"/>
        <v>14.285714285714279</v>
      </c>
      <c r="AH509" s="706">
        <f t="shared" si="179"/>
        <v>75</v>
      </c>
      <c r="AI509" s="706">
        <f t="shared" si="180"/>
        <v>0</v>
      </c>
      <c r="AJ509" s="706">
        <f t="shared" si="181"/>
        <v>0</v>
      </c>
      <c r="AK509" s="706">
        <f t="shared" si="182"/>
        <v>0</v>
      </c>
      <c r="AL509" s="706">
        <f t="shared" si="183"/>
        <v>0</v>
      </c>
      <c r="AM509" s="706">
        <f t="shared" si="184"/>
        <v>0</v>
      </c>
      <c r="AN509" s="706">
        <f t="shared" si="185"/>
        <v>0</v>
      </c>
      <c r="AO509" s="706">
        <f t="shared" si="186"/>
        <v>0</v>
      </c>
      <c r="AP509" s="706">
        <f t="shared" si="187"/>
        <v>0</v>
      </c>
      <c r="AQ509" s="707">
        <f t="shared" si="188"/>
        <v>10.444740444740448</v>
      </c>
      <c r="AR509" s="708">
        <f t="shared" si="189"/>
        <v>18.706365012277697</v>
      </c>
    </row>
    <row r="510" spans="1:44" ht="11.25" customHeight="1" x14ac:dyDescent="0.2">
      <c r="A510" s="519" t="s">
        <v>283</v>
      </c>
      <c r="B510" s="690" t="s">
        <v>284</v>
      </c>
      <c r="C510" s="521">
        <v>0.77</v>
      </c>
      <c r="D510" s="522">
        <v>0.75</v>
      </c>
      <c r="E510" s="522">
        <v>0.73</v>
      </c>
      <c r="F510" s="522">
        <v>0.71</v>
      </c>
      <c r="G510" s="522">
        <v>0.69</v>
      </c>
      <c r="H510" s="523" t="s">
        <v>91</v>
      </c>
      <c r="I510" s="522">
        <v>0.67</v>
      </c>
      <c r="J510" s="520">
        <v>0.65</v>
      </c>
      <c r="K510" s="523"/>
      <c r="L510" s="539">
        <v>0.63</v>
      </c>
      <c r="M510" s="692">
        <v>0.62</v>
      </c>
      <c r="N510" s="531">
        <v>0.59</v>
      </c>
      <c r="O510" s="531">
        <v>0.55000000000000004</v>
      </c>
      <c r="P510" s="531">
        <v>0.51500000000000001</v>
      </c>
      <c r="Q510" s="531">
        <v>0.48666999999999999</v>
      </c>
      <c r="R510" s="531">
        <v>0.46</v>
      </c>
      <c r="S510" s="531">
        <v>0.43332999999999999</v>
      </c>
      <c r="T510" s="531">
        <v>0.41332999999999998</v>
      </c>
      <c r="U510" s="531">
        <v>0.39560000000000001</v>
      </c>
      <c r="V510" s="531">
        <v>0.37780000000000002</v>
      </c>
      <c r="W510" s="531">
        <v>0.36</v>
      </c>
      <c r="X510" s="525">
        <f t="shared" si="169"/>
        <v>10.801730000000001</v>
      </c>
      <c r="Y510" s="706">
        <f t="shared" si="170"/>
        <v>2.6666666666666616</v>
      </c>
      <c r="Z510" s="706">
        <f t="shared" si="171"/>
        <v>2.7397260273972712</v>
      </c>
      <c r="AA510" s="706">
        <f t="shared" si="172"/>
        <v>2.8169014084507005</v>
      </c>
      <c r="AB510" s="706">
        <f t="shared" si="173"/>
        <v>2.898550724637694</v>
      </c>
      <c r="AC510" s="706">
        <f t="shared" si="174"/>
        <v>2.9850746268656581</v>
      </c>
      <c r="AD510" s="706">
        <f t="shared" si="175"/>
        <v>3.0769230769230882</v>
      </c>
      <c r="AE510" s="706">
        <f t="shared" si="176"/>
        <v>3.1746031746031855</v>
      </c>
      <c r="AF510" s="706">
        <f t="shared" si="177"/>
        <v>1.6129032258064502</v>
      </c>
      <c r="AG510" s="706">
        <f t="shared" si="178"/>
        <v>5.0847457627118731</v>
      </c>
      <c r="AH510" s="706">
        <f t="shared" si="179"/>
        <v>7.2727272727272529</v>
      </c>
      <c r="AI510" s="706">
        <f t="shared" si="180"/>
        <v>6.7961165048543659</v>
      </c>
      <c r="AJ510" s="706">
        <f t="shared" si="181"/>
        <v>5.8211930055273697</v>
      </c>
      <c r="AK510" s="706">
        <f t="shared" si="182"/>
        <v>5.7978260869565146</v>
      </c>
      <c r="AL510" s="706">
        <f t="shared" si="183"/>
        <v>6.1546627281748423</v>
      </c>
      <c r="AM510" s="706">
        <f t="shared" si="184"/>
        <v>4.8387486995862927</v>
      </c>
      <c r="AN510" s="706">
        <f t="shared" si="185"/>
        <v>4.4817997977755208</v>
      </c>
      <c r="AO510" s="706">
        <f t="shared" si="186"/>
        <v>4.7114875595553052</v>
      </c>
      <c r="AP510" s="706">
        <f t="shared" si="187"/>
        <v>4.9444444444444624</v>
      </c>
      <c r="AQ510" s="707">
        <f t="shared" si="188"/>
        <v>4.3263944885369163</v>
      </c>
      <c r="AR510" s="708">
        <f t="shared" si="189"/>
        <v>1.6369633833484016</v>
      </c>
    </row>
    <row r="511" spans="1:44" ht="11.25" customHeight="1" x14ac:dyDescent="0.2">
      <c r="A511" s="645" t="s">
        <v>3904</v>
      </c>
      <c r="B511" s="685" t="s">
        <v>3905</v>
      </c>
      <c r="C511" s="521">
        <v>0.95</v>
      </c>
      <c r="D511" s="522">
        <v>0.9</v>
      </c>
      <c r="E511" s="522">
        <v>0.87</v>
      </c>
      <c r="F511" s="522">
        <v>0.84</v>
      </c>
      <c r="G511" s="571">
        <v>0.8</v>
      </c>
      <c r="H511" s="523"/>
      <c r="I511" s="571">
        <v>0.8</v>
      </c>
      <c r="J511" s="576">
        <v>0.8</v>
      </c>
      <c r="K511" s="523"/>
      <c r="L511" s="577">
        <v>0.8</v>
      </c>
      <c r="M511" s="577">
        <v>0.8</v>
      </c>
      <c r="N511" s="572">
        <v>1.08</v>
      </c>
      <c r="O511" s="531">
        <v>1.08</v>
      </c>
      <c r="P511" s="531">
        <v>0.9</v>
      </c>
      <c r="Q511" s="531">
        <v>0.17</v>
      </c>
      <c r="R511" s="572">
        <v>0</v>
      </c>
      <c r="S511" s="572">
        <v>0</v>
      </c>
      <c r="T511" s="572">
        <v>0</v>
      </c>
      <c r="U511" s="572">
        <v>0</v>
      </c>
      <c r="V511" s="572">
        <v>0</v>
      </c>
      <c r="W511" s="572">
        <v>0</v>
      </c>
      <c r="X511" s="525">
        <f t="shared" si="169"/>
        <v>10.790000000000001</v>
      </c>
      <c r="Y511" s="706">
        <f t="shared" si="170"/>
        <v>5.555555555555558</v>
      </c>
      <c r="Z511" s="706">
        <f t="shared" si="171"/>
        <v>3.4482758620689724</v>
      </c>
      <c r="AA511" s="706">
        <f t="shared" si="172"/>
        <v>3.5714285714285809</v>
      </c>
      <c r="AB511" s="706">
        <f t="shared" si="173"/>
        <v>4.9999999999999822</v>
      </c>
      <c r="AC511" s="706">
        <f t="shared" si="174"/>
        <v>0</v>
      </c>
      <c r="AD511" s="706">
        <f t="shared" si="175"/>
        <v>0</v>
      </c>
      <c r="AE511" s="706">
        <f t="shared" si="176"/>
        <v>0</v>
      </c>
      <c r="AF511" s="706">
        <f t="shared" si="177"/>
        <v>0</v>
      </c>
      <c r="AG511" s="706">
        <f t="shared" si="178"/>
        <v>-25.925925925925931</v>
      </c>
      <c r="AH511" s="706">
        <f t="shared" si="179"/>
        <v>0</v>
      </c>
      <c r="AI511" s="706">
        <f t="shared" si="180"/>
        <v>19.999999999999996</v>
      </c>
      <c r="AJ511" s="706">
        <f t="shared" si="181"/>
        <v>429.41176470588232</v>
      </c>
      <c r="AK511" s="706" t="str">
        <f t="shared" si="182"/>
        <v>n/a</v>
      </c>
      <c r="AL511" s="706" t="str">
        <f t="shared" si="183"/>
        <v>n/a</v>
      </c>
      <c r="AM511" s="706" t="str">
        <f t="shared" si="184"/>
        <v>n/a</v>
      </c>
      <c r="AN511" s="706" t="str">
        <f t="shared" si="185"/>
        <v>n/a</v>
      </c>
      <c r="AO511" s="706" t="str">
        <f t="shared" si="186"/>
        <v>n/a</v>
      </c>
      <c r="AP511" s="706" t="str">
        <f t="shared" si="187"/>
        <v>n/a</v>
      </c>
      <c r="AQ511" s="707">
        <f t="shared" si="188"/>
        <v>36.755091564084125</v>
      </c>
      <c r="AR511" s="708">
        <f t="shared" si="189"/>
        <v>124.07325040926382</v>
      </c>
    </row>
    <row r="512" spans="1:44" ht="11.25" customHeight="1" x14ac:dyDescent="0.2">
      <c r="A512" s="645" t="s">
        <v>285</v>
      </c>
      <c r="B512" s="685" t="s">
        <v>286</v>
      </c>
      <c r="C512" s="521">
        <v>1.78</v>
      </c>
      <c r="D512" s="522">
        <v>1.62</v>
      </c>
      <c r="E512" s="522">
        <v>1.37</v>
      </c>
      <c r="F512" s="522">
        <v>1.17</v>
      </c>
      <c r="G512" s="522">
        <v>1.08</v>
      </c>
      <c r="H512" s="523"/>
      <c r="I512" s="522">
        <v>1.01</v>
      </c>
      <c r="J512" s="520">
        <v>0.93500000000000005</v>
      </c>
      <c r="K512" s="523"/>
      <c r="L512" s="539">
        <v>0.86</v>
      </c>
      <c r="M512" s="539">
        <v>0.78500000000000003</v>
      </c>
      <c r="N512" s="531">
        <v>0.625</v>
      </c>
      <c r="O512" s="531">
        <v>0.47</v>
      </c>
      <c r="P512" s="531">
        <v>0.41249999999999998</v>
      </c>
      <c r="Q512" s="531">
        <v>0.36</v>
      </c>
      <c r="R512" s="531">
        <v>0.3125</v>
      </c>
      <c r="S512" s="531">
        <v>0.27</v>
      </c>
      <c r="T512" s="531">
        <v>0.24</v>
      </c>
      <c r="U512" s="531">
        <v>0.215</v>
      </c>
      <c r="V512" s="531">
        <v>0.18</v>
      </c>
      <c r="W512" s="531">
        <v>0.14499999999999999</v>
      </c>
      <c r="X512" s="525">
        <f t="shared" si="169"/>
        <v>13.84</v>
      </c>
      <c r="Y512" s="706">
        <f t="shared" si="170"/>
        <v>9.8765432098765427</v>
      </c>
      <c r="Z512" s="706">
        <f t="shared" si="171"/>
        <v>18.248175182481742</v>
      </c>
      <c r="AA512" s="706">
        <f t="shared" si="172"/>
        <v>17.094017094017101</v>
      </c>
      <c r="AB512" s="706">
        <f t="shared" si="173"/>
        <v>8.333333333333325</v>
      </c>
      <c r="AC512" s="706">
        <f t="shared" si="174"/>
        <v>6.9306930693069368</v>
      </c>
      <c r="AD512" s="706">
        <f t="shared" si="175"/>
        <v>8.0213903743315385</v>
      </c>
      <c r="AE512" s="706">
        <f t="shared" si="176"/>
        <v>8.720930232558155</v>
      </c>
      <c r="AF512" s="706">
        <f t="shared" si="177"/>
        <v>9.554140127388532</v>
      </c>
      <c r="AG512" s="706">
        <f t="shared" si="178"/>
        <v>25.6</v>
      </c>
      <c r="AH512" s="706">
        <f t="shared" si="179"/>
        <v>32.978723404255319</v>
      </c>
      <c r="AI512" s="706">
        <f t="shared" si="180"/>
        <v>13.939393939393941</v>
      </c>
      <c r="AJ512" s="706">
        <f t="shared" si="181"/>
        <v>14.583333333333325</v>
      </c>
      <c r="AK512" s="706">
        <f t="shared" si="182"/>
        <v>15.199999999999992</v>
      </c>
      <c r="AL512" s="706">
        <f t="shared" si="183"/>
        <v>15.740740740740744</v>
      </c>
      <c r="AM512" s="706">
        <f t="shared" si="184"/>
        <v>12.500000000000021</v>
      </c>
      <c r="AN512" s="706">
        <f t="shared" si="185"/>
        <v>11.627906976744185</v>
      </c>
      <c r="AO512" s="706">
        <f t="shared" si="186"/>
        <v>19.444444444444443</v>
      </c>
      <c r="AP512" s="706">
        <f t="shared" si="187"/>
        <v>24.137931034482762</v>
      </c>
      <c r="AQ512" s="707">
        <f t="shared" si="188"/>
        <v>15.140649805371588</v>
      </c>
      <c r="AR512" s="708">
        <f t="shared" si="189"/>
        <v>6.9727625728041129</v>
      </c>
    </row>
    <row r="513" spans="1:44" ht="11.25" customHeight="1" x14ac:dyDescent="0.2">
      <c r="A513" s="645" t="s">
        <v>1473</v>
      </c>
      <c r="B513" s="685" t="s">
        <v>1474</v>
      </c>
      <c r="C513" s="549">
        <v>0.74</v>
      </c>
      <c r="D513" s="541">
        <v>0.66</v>
      </c>
      <c r="E513" s="541">
        <v>0.57999999999999996</v>
      </c>
      <c r="F513" s="540">
        <v>0.48</v>
      </c>
      <c r="G513" s="541">
        <v>0.45</v>
      </c>
      <c r="H513" s="542"/>
      <c r="I513" s="541">
        <v>0.09</v>
      </c>
      <c r="J513" s="543">
        <v>0</v>
      </c>
      <c r="K513" s="542"/>
      <c r="L513" s="568">
        <v>0.01</v>
      </c>
      <c r="M513" s="568">
        <v>7.0000000000000007E-2</v>
      </c>
      <c r="N513" s="545">
        <v>0.31</v>
      </c>
      <c r="O513" s="544">
        <v>0.56999999999999995</v>
      </c>
      <c r="P513" s="544">
        <v>0.48572000000000004</v>
      </c>
      <c r="Q513" s="544">
        <v>0.39999000000000001</v>
      </c>
      <c r="R513" s="544">
        <v>0.32263999999999998</v>
      </c>
      <c r="S513" s="544">
        <v>0.27644000000000002</v>
      </c>
      <c r="T513" s="545">
        <v>0</v>
      </c>
      <c r="U513" s="545">
        <v>0</v>
      </c>
      <c r="V513" s="545">
        <v>0</v>
      </c>
      <c r="W513" s="545">
        <v>0</v>
      </c>
      <c r="X513" s="525">
        <f t="shared" si="169"/>
        <v>5.4447899999999994</v>
      </c>
      <c r="Y513" s="706">
        <f t="shared" si="170"/>
        <v>12.12121212121211</v>
      </c>
      <c r="Z513" s="706">
        <f t="shared" si="171"/>
        <v>13.793103448275868</v>
      </c>
      <c r="AA513" s="706">
        <f t="shared" si="172"/>
        <v>20.833333333333325</v>
      </c>
      <c r="AB513" s="706">
        <f t="shared" si="173"/>
        <v>6.6666666666666652</v>
      </c>
      <c r="AC513" s="706">
        <f t="shared" si="174"/>
        <v>400</v>
      </c>
      <c r="AD513" s="706" t="str">
        <f t="shared" si="175"/>
        <v>n/a</v>
      </c>
      <c r="AE513" s="706">
        <f t="shared" si="176"/>
        <v>-100</v>
      </c>
      <c r="AF513" s="706">
        <f t="shared" si="177"/>
        <v>-85.714285714285722</v>
      </c>
      <c r="AG513" s="706">
        <f t="shared" si="178"/>
        <v>-77.41935483870968</v>
      </c>
      <c r="AH513" s="706">
        <f t="shared" si="179"/>
        <v>-45.614035087719294</v>
      </c>
      <c r="AI513" s="706">
        <f t="shared" si="180"/>
        <v>17.351560569875634</v>
      </c>
      <c r="AJ513" s="706">
        <f t="shared" si="181"/>
        <v>21.433035825895665</v>
      </c>
      <c r="AK513" s="706">
        <f t="shared" si="182"/>
        <v>23.974088767666757</v>
      </c>
      <c r="AL513" s="706">
        <f t="shared" si="183"/>
        <v>16.712487339024729</v>
      </c>
      <c r="AM513" s="706" t="str">
        <f t="shared" si="184"/>
        <v>n/a</v>
      </c>
      <c r="AN513" s="706" t="str">
        <f t="shared" si="185"/>
        <v>n/a</v>
      </c>
      <c r="AO513" s="706" t="str">
        <f t="shared" si="186"/>
        <v>n/a</v>
      </c>
      <c r="AP513" s="706" t="str">
        <f t="shared" si="187"/>
        <v>n/a</v>
      </c>
      <c r="AQ513" s="707">
        <f t="shared" si="188"/>
        <v>17.241370187018155</v>
      </c>
      <c r="AR513" s="708">
        <f t="shared" si="189"/>
        <v>123.82348122480859</v>
      </c>
    </row>
    <row r="514" spans="1:44" ht="11.25" customHeight="1" x14ac:dyDescent="0.2">
      <c r="A514" s="645" t="s">
        <v>1475</v>
      </c>
      <c r="B514" s="685" t="s">
        <v>1476</v>
      </c>
      <c r="C514" s="521">
        <v>1.88</v>
      </c>
      <c r="D514" s="522">
        <v>1.84</v>
      </c>
      <c r="E514" s="522">
        <v>1.8</v>
      </c>
      <c r="F514" s="522">
        <v>1.76</v>
      </c>
      <c r="G514" s="522">
        <v>1.72</v>
      </c>
      <c r="H514" s="523"/>
      <c r="I514" s="522">
        <v>1.68</v>
      </c>
      <c r="J514" s="693">
        <v>1.52</v>
      </c>
      <c r="K514" s="523"/>
      <c r="L514" s="692">
        <v>1.52</v>
      </c>
      <c r="M514" s="692">
        <v>1.52</v>
      </c>
      <c r="N514" s="524">
        <v>1.52</v>
      </c>
      <c r="O514" s="524">
        <v>1.52</v>
      </c>
      <c r="P514" s="524">
        <v>1.52</v>
      </c>
      <c r="Q514" s="531">
        <v>1.52</v>
      </c>
      <c r="R514" s="531">
        <v>1.49</v>
      </c>
      <c r="S514" s="531">
        <v>1.45</v>
      </c>
      <c r="T514" s="531">
        <v>1.41</v>
      </c>
      <c r="U514" s="531">
        <v>1.37</v>
      </c>
      <c r="V514" s="531">
        <v>1.21</v>
      </c>
      <c r="W514" s="531">
        <v>1.1000000000000001</v>
      </c>
      <c r="X514" s="525">
        <f t="shared" si="169"/>
        <v>29.349999999999998</v>
      </c>
      <c r="Y514" s="706">
        <f t="shared" si="170"/>
        <v>2.1739130434782483</v>
      </c>
      <c r="Z514" s="706">
        <f t="shared" si="171"/>
        <v>2.2222222222222143</v>
      </c>
      <c r="AA514" s="706">
        <f t="shared" si="172"/>
        <v>2.2727272727272707</v>
      </c>
      <c r="AB514" s="706">
        <f t="shared" si="173"/>
        <v>2.3255813953488413</v>
      </c>
      <c r="AC514" s="706">
        <f t="shared" si="174"/>
        <v>2.3809523809523725</v>
      </c>
      <c r="AD514" s="706">
        <f t="shared" si="175"/>
        <v>10.526315789473673</v>
      </c>
      <c r="AE514" s="706">
        <f t="shared" si="176"/>
        <v>0</v>
      </c>
      <c r="AF514" s="706">
        <f t="shared" si="177"/>
        <v>0</v>
      </c>
      <c r="AG514" s="706">
        <f t="shared" si="178"/>
        <v>0</v>
      </c>
      <c r="AH514" s="706">
        <f t="shared" si="179"/>
        <v>0</v>
      </c>
      <c r="AI514" s="706">
        <f t="shared" si="180"/>
        <v>0</v>
      </c>
      <c r="AJ514" s="706">
        <f t="shared" si="181"/>
        <v>0</v>
      </c>
      <c r="AK514" s="706">
        <f t="shared" si="182"/>
        <v>2.0134228187919545</v>
      </c>
      <c r="AL514" s="706">
        <f t="shared" si="183"/>
        <v>2.7586206896551779</v>
      </c>
      <c r="AM514" s="706">
        <f t="shared" si="184"/>
        <v>2.8368794326241176</v>
      </c>
      <c r="AN514" s="706">
        <f t="shared" si="185"/>
        <v>2.9197080291970767</v>
      </c>
      <c r="AO514" s="706">
        <f t="shared" si="186"/>
        <v>13.223140495867792</v>
      </c>
      <c r="AP514" s="706">
        <f t="shared" si="187"/>
        <v>9.9999999999999858</v>
      </c>
      <c r="AQ514" s="707">
        <f t="shared" si="188"/>
        <v>3.0918601983521512</v>
      </c>
      <c r="AR514" s="708">
        <f t="shared" si="189"/>
        <v>3.968442717375432</v>
      </c>
    </row>
    <row r="515" spans="1:44" ht="11.25" customHeight="1" x14ac:dyDescent="0.2">
      <c r="A515" s="645" t="s">
        <v>289</v>
      </c>
      <c r="B515" s="685" t="s">
        <v>290</v>
      </c>
      <c r="C515" s="521">
        <v>2.4925000000000002</v>
      </c>
      <c r="D515" s="522">
        <v>2.4824999999999999</v>
      </c>
      <c r="E515" s="522">
        <v>2.4725000000000001</v>
      </c>
      <c r="F515" s="522">
        <v>2.4624999999999999</v>
      </c>
      <c r="G515" s="522">
        <v>2.4525000000000001</v>
      </c>
      <c r="H515" s="523"/>
      <c r="I515" s="522">
        <v>2.4424999999999999</v>
      </c>
      <c r="J515" s="520">
        <v>2.41</v>
      </c>
      <c r="K515" s="523"/>
      <c r="L515" s="539">
        <v>2.37</v>
      </c>
      <c r="M515" s="539">
        <v>2.33</v>
      </c>
      <c r="N515" s="531">
        <v>2.3199999999999998</v>
      </c>
      <c r="O515" s="531">
        <v>2.08</v>
      </c>
      <c r="P515" s="531">
        <v>1.92</v>
      </c>
      <c r="Q515" s="531">
        <v>1.72</v>
      </c>
      <c r="R515" s="531">
        <v>1.48</v>
      </c>
      <c r="S515" s="531">
        <v>1.32</v>
      </c>
      <c r="T515" s="531">
        <v>1.2</v>
      </c>
      <c r="U515" s="531">
        <v>1.06</v>
      </c>
      <c r="V515" s="531">
        <v>0.96</v>
      </c>
      <c r="W515" s="531">
        <v>0.84</v>
      </c>
      <c r="X515" s="525">
        <f t="shared" si="169"/>
        <v>36.815000000000005</v>
      </c>
      <c r="Y515" s="706">
        <f t="shared" si="170"/>
        <v>0.40281973816718164</v>
      </c>
      <c r="Z515" s="706">
        <f t="shared" si="171"/>
        <v>0.40444893832152218</v>
      </c>
      <c r="AA515" s="706">
        <f t="shared" si="172"/>
        <v>0.40609137055838129</v>
      </c>
      <c r="AB515" s="706">
        <f t="shared" si="173"/>
        <v>0.40774719673801751</v>
      </c>
      <c r="AC515" s="706">
        <f t="shared" si="174"/>
        <v>0.40941658137154668</v>
      </c>
      <c r="AD515" s="706">
        <f t="shared" si="175"/>
        <v>1.3485477178423189</v>
      </c>
      <c r="AE515" s="706">
        <f t="shared" si="176"/>
        <v>1.6877637130801704</v>
      </c>
      <c r="AF515" s="706">
        <f t="shared" si="177"/>
        <v>1.7167381974249052</v>
      </c>
      <c r="AG515" s="706">
        <f t="shared" si="178"/>
        <v>0.43103448275862988</v>
      </c>
      <c r="AH515" s="706">
        <f t="shared" si="179"/>
        <v>11.538461538461519</v>
      </c>
      <c r="AI515" s="706">
        <f t="shared" si="180"/>
        <v>8.3333333333333481</v>
      </c>
      <c r="AJ515" s="706">
        <f t="shared" si="181"/>
        <v>11.627906976744185</v>
      </c>
      <c r="AK515" s="706">
        <f t="shared" si="182"/>
        <v>16.216216216216207</v>
      </c>
      <c r="AL515" s="706">
        <f t="shared" si="183"/>
        <v>12.12121212121211</v>
      </c>
      <c r="AM515" s="706">
        <f t="shared" si="184"/>
        <v>10.000000000000009</v>
      </c>
      <c r="AN515" s="706">
        <f t="shared" si="185"/>
        <v>13.207547169811317</v>
      </c>
      <c r="AO515" s="706">
        <f t="shared" si="186"/>
        <v>10.416666666666675</v>
      </c>
      <c r="AP515" s="706">
        <f t="shared" si="187"/>
        <v>14.285714285714279</v>
      </c>
      <c r="AQ515" s="707">
        <f t="shared" si="188"/>
        <v>6.3867592358012404</v>
      </c>
      <c r="AR515" s="708">
        <f t="shared" si="189"/>
        <v>5.9857593148985595</v>
      </c>
    </row>
    <row r="516" spans="1:44" ht="11.25" customHeight="1" x14ac:dyDescent="0.2">
      <c r="A516" s="566" t="s">
        <v>684</v>
      </c>
      <c r="B516" s="685" t="s">
        <v>685</v>
      </c>
      <c r="C516" s="521">
        <v>2.08</v>
      </c>
      <c r="D516" s="522">
        <v>1.98</v>
      </c>
      <c r="E516" s="522">
        <v>1.83</v>
      </c>
      <c r="F516" s="522">
        <v>1.73</v>
      </c>
      <c r="G516" s="522">
        <v>1.63</v>
      </c>
      <c r="H516" s="523"/>
      <c r="I516" s="528">
        <v>1.53</v>
      </c>
      <c r="J516" s="520">
        <v>1.1475</v>
      </c>
      <c r="K516" s="523"/>
      <c r="L516" s="539">
        <v>0.92</v>
      </c>
      <c r="M516" s="539">
        <v>0.9</v>
      </c>
      <c r="N516" s="531">
        <v>0.86</v>
      </c>
      <c r="O516" s="531">
        <v>0.74</v>
      </c>
      <c r="P516" s="531">
        <v>0.64</v>
      </c>
      <c r="Q516" s="531">
        <v>0.56000000000000005</v>
      </c>
      <c r="R516" s="531">
        <v>0.48</v>
      </c>
      <c r="S516" s="531">
        <v>0.38</v>
      </c>
      <c r="T516" s="531">
        <v>0.36</v>
      </c>
      <c r="U516" s="531">
        <v>0.34</v>
      </c>
      <c r="V516" s="531">
        <v>0.32</v>
      </c>
      <c r="W516" s="531">
        <v>0.3</v>
      </c>
      <c r="X516" s="525">
        <f t="shared" si="169"/>
        <v>18.727499999999999</v>
      </c>
      <c r="Y516" s="706">
        <f t="shared" si="170"/>
        <v>5.0505050505050608</v>
      </c>
      <c r="Z516" s="706">
        <f t="shared" si="171"/>
        <v>8.1967213114753967</v>
      </c>
      <c r="AA516" s="706">
        <f t="shared" si="172"/>
        <v>5.7803468208092568</v>
      </c>
      <c r="AB516" s="706">
        <f t="shared" si="173"/>
        <v>6.1349693251533832</v>
      </c>
      <c r="AC516" s="706">
        <f t="shared" si="174"/>
        <v>6.5359477124182996</v>
      </c>
      <c r="AD516" s="706">
        <f t="shared" si="175"/>
        <v>33.33333333333335</v>
      </c>
      <c r="AE516" s="706">
        <f t="shared" si="176"/>
        <v>24.728260869565212</v>
      </c>
      <c r="AF516" s="706">
        <f t="shared" si="177"/>
        <v>2.2222222222222143</v>
      </c>
      <c r="AG516" s="706">
        <f t="shared" si="178"/>
        <v>4.6511627906976827</v>
      </c>
      <c r="AH516" s="706">
        <f t="shared" si="179"/>
        <v>16.216216216216207</v>
      </c>
      <c r="AI516" s="706">
        <f t="shared" si="180"/>
        <v>15.625</v>
      </c>
      <c r="AJ516" s="706">
        <f t="shared" si="181"/>
        <v>14.285714285714279</v>
      </c>
      <c r="AK516" s="706">
        <f t="shared" si="182"/>
        <v>16.666666666666675</v>
      </c>
      <c r="AL516" s="706">
        <f t="shared" si="183"/>
        <v>26.315789473684205</v>
      </c>
      <c r="AM516" s="706">
        <f t="shared" si="184"/>
        <v>5.555555555555558</v>
      </c>
      <c r="AN516" s="706">
        <f t="shared" si="185"/>
        <v>5.8823529411764497</v>
      </c>
      <c r="AO516" s="706">
        <f t="shared" si="186"/>
        <v>6.25</v>
      </c>
      <c r="AP516" s="706">
        <f t="shared" si="187"/>
        <v>6.6666666666666652</v>
      </c>
      <c r="AQ516" s="707">
        <f t="shared" si="188"/>
        <v>11.672079513436664</v>
      </c>
      <c r="AR516" s="708">
        <f t="shared" si="189"/>
        <v>8.8577585471993654</v>
      </c>
    </row>
    <row r="517" spans="1:44" ht="11.25" customHeight="1" x14ac:dyDescent="0.2">
      <c r="A517" s="645" t="s">
        <v>1477</v>
      </c>
      <c r="B517" s="685" t="s">
        <v>1478</v>
      </c>
      <c r="C517" s="550">
        <v>1.1749999999999998</v>
      </c>
      <c r="D517" s="512">
        <v>1.1000000000000001</v>
      </c>
      <c r="E517" s="510">
        <v>1.075</v>
      </c>
      <c r="F517" s="510">
        <v>0.95</v>
      </c>
      <c r="G517" s="510">
        <v>0.78500000000000003</v>
      </c>
      <c r="H517" s="511"/>
      <c r="I517" s="510">
        <v>0.72499999999999998</v>
      </c>
      <c r="J517" s="508">
        <v>0.66500000000000004</v>
      </c>
      <c r="K517" s="1075"/>
      <c r="L517" s="567">
        <v>0.62</v>
      </c>
      <c r="M517" s="559">
        <v>0.62</v>
      </c>
      <c r="N517" s="516">
        <v>0.60499999999999998</v>
      </c>
      <c r="O517" s="516">
        <v>0.54500000000000004</v>
      </c>
      <c r="P517" s="516">
        <v>0.48499999999999999</v>
      </c>
      <c r="Q517" s="516">
        <v>0.41</v>
      </c>
      <c r="R517" s="516">
        <v>0.28000000000000003</v>
      </c>
      <c r="S517" s="516">
        <v>0.22</v>
      </c>
      <c r="T517" s="516">
        <v>0.1</v>
      </c>
      <c r="U517" s="515">
        <v>0</v>
      </c>
      <c r="V517" s="515">
        <v>0</v>
      </c>
      <c r="W517" s="515">
        <v>0</v>
      </c>
      <c r="X517" s="525">
        <f t="shared" si="169"/>
        <v>10.36</v>
      </c>
      <c r="Y517" s="706">
        <f t="shared" si="170"/>
        <v>6.8181818181817899</v>
      </c>
      <c r="Z517" s="706">
        <f t="shared" si="171"/>
        <v>2.3255813953488413</v>
      </c>
      <c r="AA517" s="706">
        <f t="shared" si="172"/>
        <v>13.157894736842103</v>
      </c>
      <c r="AB517" s="706">
        <f t="shared" si="173"/>
        <v>21.019108280254773</v>
      </c>
      <c r="AC517" s="706">
        <f t="shared" si="174"/>
        <v>8.2758620689655338</v>
      </c>
      <c r="AD517" s="706">
        <f t="shared" si="175"/>
        <v>9.0225563909774422</v>
      </c>
      <c r="AE517" s="706">
        <f t="shared" si="176"/>
        <v>7.258064516129048</v>
      </c>
      <c r="AF517" s="706">
        <f t="shared" si="177"/>
        <v>0</v>
      </c>
      <c r="AG517" s="706">
        <f t="shared" si="178"/>
        <v>2.4793388429751984</v>
      </c>
      <c r="AH517" s="706">
        <f t="shared" si="179"/>
        <v>11.009174311926584</v>
      </c>
      <c r="AI517" s="706">
        <f t="shared" si="180"/>
        <v>12.371134020618557</v>
      </c>
      <c r="AJ517" s="706">
        <f t="shared" si="181"/>
        <v>18.292682926829261</v>
      </c>
      <c r="AK517" s="706">
        <f t="shared" si="182"/>
        <v>46.428571428571395</v>
      </c>
      <c r="AL517" s="706">
        <f t="shared" si="183"/>
        <v>27.272727272727295</v>
      </c>
      <c r="AM517" s="706">
        <f t="shared" si="184"/>
        <v>119.99999999999997</v>
      </c>
      <c r="AN517" s="706" t="str">
        <f t="shared" si="185"/>
        <v>n/a</v>
      </c>
      <c r="AO517" s="706" t="str">
        <f t="shared" si="186"/>
        <v>n/a</v>
      </c>
      <c r="AP517" s="706" t="str">
        <f t="shared" si="187"/>
        <v>n/a</v>
      </c>
      <c r="AQ517" s="707">
        <f t="shared" si="188"/>
        <v>20.382058534023191</v>
      </c>
      <c r="AR517" s="708">
        <f t="shared" si="189"/>
        <v>29.943292175782467</v>
      </c>
    </row>
    <row r="518" spans="1:44" ht="11.25" customHeight="1" x14ac:dyDescent="0.2">
      <c r="A518" s="645" t="s">
        <v>1479</v>
      </c>
      <c r="B518" s="685" t="s">
        <v>1480</v>
      </c>
      <c r="C518" s="551">
        <v>1.6</v>
      </c>
      <c r="D518" s="522">
        <v>1.575</v>
      </c>
      <c r="E518" s="522">
        <v>1.4750000000000001</v>
      </c>
      <c r="F518" s="522">
        <v>1.18092</v>
      </c>
      <c r="G518" s="522">
        <v>0.90018000000000009</v>
      </c>
      <c r="H518" s="523"/>
      <c r="I518" s="528">
        <v>0.65954000000000002</v>
      </c>
      <c r="J518" s="693">
        <v>0.65954000000000002</v>
      </c>
      <c r="K518" s="523"/>
      <c r="L518" s="692">
        <v>0.65954000000000002</v>
      </c>
      <c r="M518" s="692">
        <v>0.65954000000000002</v>
      </c>
      <c r="N518" s="524">
        <v>0.65954000000000002</v>
      </c>
      <c r="O518" s="531">
        <v>0.65954000000000002</v>
      </c>
      <c r="P518" s="531">
        <v>0.52585000000000004</v>
      </c>
      <c r="Q518" s="531">
        <v>0.46345999999999998</v>
      </c>
      <c r="R518" s="531">
        <v>0.40998000000000001</v>
      </c>
      <c r="S518" s="531">
        <v>0.20499000000000001</v>
      </c>
      <c r="T518" s="531">
        <v>0.18717</v>
      </c>
      <c r="U518" s="524">
        <v>0.17824999999999999</v>
      </c>
      <c r="V518" s="531">
        <v>0.17824999999999999</v>
      </c>
      <c r="W518" s="524">
        <v>0</v>
      </c>
      <c r="X518" s="525">
        <f t="shared" si="169"/>
        <v>12.836290000000002</v>
      </c>
      <c r="Y518" s="706">
        <f t="shared" si="170"/>
        <v>1.5873015873016039</v>
      </c>
      <c r="Z518" s="706">
        <f t="shared" si="171"/>
        <v>6.7796610169491345</v>
      </c>
      <c r="AA518" s="706">
        <f t="shared" si="172"/>
        <v>24.902618297598501</v>
      </c>
      <c r="AB518" s="706">
        <f t="shared" si="173"/>
        <v>31.187095914150476</v>
      </c>
      <c r="AC518" s="706">
        <f t="shared" si="174"/>
        <v>36.48603572186677</v>
      </c>
      <c r="AD518" s="706">
        <f t="shared" si="175"/>
        <v>0</v>
      </c>
      <c r="AE518" s="706">
        <f t="shared" si="176"/>
        <v>0</v>
      </c>
      <c r="AF518" s="706">
        <f t="shared" si="177"/>
        <v>0</v>
      </c>
      <c r="AG518" s="706">
        <f t="shared" si="178"/>
        <v>0</v>
      </c>
      <c r="AH518" s="706">
        <f t="shared" si="179"/>
        <v>0</v>
      </c>
      <c r="AI518" s="706">
        <f t="shared" si="180"/>
        <v>25.423599885899016</v>
      </c>
      <c r="AJ518" s="706">
        <f t="shared" si="181"/>
        <v>13.461787425020511</v>
      </c>
      <c r="AK518" s="706">
        <f t="shared" si="182"/>
        <v>13.044538757988189</v>
      </c>
      <c r="AL518" s="706">
        <f t="shared" si="183"/>
        <v>100</v>
      </c>
      <c r="AM518" s="706">
        <f t="shared" si="184"/>
        <v>9.5207565314954223</v>
      </c>
      <c r="AN518" s="706">
        <f t="shared" si="185"/>
        <v>5.0042075736325353</v>
      </c>
      <c r="AO518" s="706">
        <f t="shared" si="186"/>
        <v>0</v>
      </c>
      <c r="AP518" s="706" t="str">
        <f t="shared" si="187"/>
        <v>n/a</v>
      </c>
      <c r="AQ518" s="707">
        <f t="shared" si="188"/>
        <v>15.72927074775895</v>
      </c>
      <c r="AR518" s="708">
        <f t="shared" si="189"/>
        <v>24.849479664350671</v>
      </c>
    </row>
    <row r="519" spans="1:44" ht="11.25" customHeight="1" x14ac:dyDescent="0.2">
      <c r="A519" s="566" t="s">
        <v>292</v>
      </c>
      <c r="B519" s="685" t="s">
        <v>293</v>
      </c>
      <c r="C519" s="521">
        <v>1.26</v>
      </c>
      <c r="D519" s="522">
        <v>1.2050000000000001</v>
      </c>
      <c r="E519" s="522">
        <v>1.155</v>
      </c>
      <c r="F519" s="522">
        <v>1.1084666666666667</v>
      </c>
      <c r="G519" s="522">
        <v>1.0702666666666667</v>
      </c>
      <c r="H519" s="523"/>
      <c r="I519" s="522">
        <v>1.0369333333333335</v>
      </c>
      <c r="J519" s="520">
        <v>1.0102666666666666</v>
      </c>
      <c r="K519" s="523"/>
      <c r="L519" s="539">
        <v>0.99</v>
      </c>
      <c r="M519" s="539">
        <v>0.97346666666666659</v>
      </c>
      <c r="N519" s="531">
        <v>0.95559999999999989</v>
      </c>
      <c r="O519" s="531">
        <v>0.93773333333333342</v>
      </c>
      <c r="P519" s="531">
        <v>0.9244</v>
      </c>
      <c r="Q519" s="531">
        <v>0.91600000000000004</v>
      </c>
      <c r="R519" s="531">
        <v>0.90666666666666673</v>
      </c>
      <c r="S519" s="531">
        <v>0.89866666666666672</v>
      </c>
      <c r="T519" s="531">
        <v>0.89200000000000002</v>
      </c>
      <c r="U519" s="531">
        <v>0.88533333333333342</v>
      </c>
      <c r="V519" s="531">
        <v>0.87666666666666659</v>
      </c>
      <c r="W519" s="531">
        <v>0.8666666666666667</v>
      </c>
      <c r="X519" s="525">
        <f t="shared" ref="X519:X582" si="190">SUM(C519:W519)</f>
        <v>18.869133333333334</v>
      </c>
      <c r="Y519" s="706">
        <f t="shared" si="170"/>
        <v>4.5643153526970792</v>
      </c>
      <c r="Z519" s="706">
        <f t="shared" si="171"/>
        <v>4.3290043290043378</v>
      </c>
      <c r="AA519" s="706">
        <f t="shared" si="172"/>
        <v>4.197991219101449</v>
      </c>
      <c r="AB519" s="706">
        <f t="shared" si="173"/>
        <v>3.569203936713583</v>
      </c>
      <c r="AC519" s="706">
        <f t="shared" si="174"/>
        <v>3.2146071750031924</v>
      </c>
      <c r="AD519" s="706">
        <f t="shared" si="175"/>
        <v>2.6395671109938235</v>
      </c>
      <c r="AE519" s="706">
        <f t="shared" si="176"/>
        <v>2.0471380471380529</v>
      </c>
      <c r="AF519" s="706">
        <f t="shared" si="177"/>
        <v>1.6983974797972978</v>
      </c>
      <c r="AG519" s="706">
        <f t="shared" si="178"/>
        <v>1.8696804799776867</v>
      </c>
      <c r="AH519" s="706">
        <f t="shared" si="179"/>
        <v>1.9053035688894937</v>
      </c>
      <c r="AI519" s="706">
        <f t="shared" si="180"/>
        <v>1.4423770373575673</v>
      </c>
      <c r="AJ519" s="706">
        <f t="shared" si="181"/>
        <v>0.91703056768559499</v>
      </c>
      <c r="AK519" s="706">
        <f t="shared" si="182"/>
        <v>1.0294117647058787</v>
      </c>
      <c r="AL519" s="706">
        <f t="shared" si="183"/>
        <v>0.89020771513352859</v>
      </c>
      <c r="AM519" s="706">
        <f t="shared" si="184"/>
        <v>0.74738415545589909</v>
      </c>
      <c r="AN519" s="706">
        <f t="shared" si="185"/>
        <v>0.75301204819275824</v>
      </c>
      <c r="AO519" s="706">
        <f t="shared" si="186"/>
        <v>0.98859315589354679</v>
      </c>
      <c r="AP519" s="706">
        <f t="shared" si="187"/>
        <v>1.1538461538461497</v>
      </c>
      <c r="AQ519" s="707">
        <f t="shared" si="188"/>
        <v>2.1087261831992725</v>
      </c>
      <c r="AR519" s="708">
        <f t="shared" si="189"/>
        <v>1.3196390188216658</v>
      </c>
    </row>
    <row r="520" spans="1:44" ht="11.25" customHeight="1" x14ac:dyDescent="0.2">
      <c r="A520" s="645" t="s">
        <v>686</v>
      </c>
      <c r="B520" s="685" t="s">
        <v>687</v>
      </c>
      <c r="C520" s="521">
        <v>1.4469999999999998</v>
      </c>
      <c r="D520" s="522">
        <v>1.4389999999999998</v>
      </c>
      <c r="E520" s="522">
        <v>1.4319999999999999</v>
      </c>
      <c r="F520" s="522">
        <v>1.4229999999999998</v>
      </c>
      <c r="G520" s="522">
        <v>1.415</v>
      </c>
      <c r="H520" s="523"/>
      <c r="I520" s="522">
        <v>1.4019999999999999</v>
      </c>
      <c r="J520" s="520">
        <v>1.3859999999999997</v>
      </c>
      <c r="K520" s="523" t="s">
        <v>91</v>
      </c>
      <c r="L520" s="539">
        <v>1.37</v>
      </c>
      <c r="M520" s="539">
        <v>1.357</v>
      </c>
      <c r="N520" s="531">
        <v>1.3270000000000002</v>
      </c>
      <c r="O520" s="531">
        <v>1.1499999999999999</v>
      </c>
      <c r="P520" s="531">
        <v>0.89</v>
      </c>
      <c r="Q520" s="531">
        <v>0.45</v>
      </c>
      <c r="R520" s="531">
        <v>0.17300000000000001</v>
      </c>
      <c r="S520" s="531">
        <v>9.8000000000000004E-2</v>
      </c>
      <c r="T520" s="531">
        <v>0.02</v>
      </c>
      <c r="U520" s="524">
        <v>0</v>
      </c>
      <c r="V520" s="524">
        <v>0</v>
      </c>
      <c r="W520" s="524">
        <v>0</v>
      </c>
      <c r="X520" s="525">
        <f t="shared" si="190"/>
        <v>16.778999999999996</v>
      </c>
      <c r="Y520" s="706">
        <f t="shared" si="170"/>
        <v>0.55594162612926379</v>
      </c>
      <c r="Z520" s="706">
        <f t="shared" si="171"/>
        <v>0.48882681564244024</v>
      </c>
      <c r="AA520" s="706">
        <f t="shared" si="172"/>
        <v>0.63246661981730679</v>
      </c>
      <c r="AB520" s="706">
        <f t="shared" si="173"/>
        <v>0.56537102473497303</v>
      </c>
      <c r="AC520" s="706">
        <f t="shared" si="174"/>
        <v>0.92724679029958512</v>
      </c>
      <c r="AD520" s="706">
        <f t="shared" si="175"/>
        <v>1.1544011544011745</v>
      </c>
      <c r="AE520" s="706">
        <f t="shared" si="176"/>
        <v>1.1678832116787996</v>
      </c>
      <c r="AF520" s="706">
        <f t="shared" si="177"/>
        <v>0.9579955784819516</v>
      </c>
      <c r="AG520" s="706">
        <f t="shared" si="178"/>
        <v>2.2607385079125741</v>
      </c>
      <c r="AH520" s="706">
        <f t="shared" si="179"/>
        <v>15.391304347826118</v>
      </c>
      <c r="AI520" s="706">
        <f t="shared" si="180"/>
        <v>29.213483146067396</v>
      </c>
      <c r="AJ520" s="706">
        <f t="shared" si="181"/>
        <v>97.777777777777786</v>
      </c>
      <c r="AK520" s="706">
        <f t="shared" si="182"/>
        <v>160.11560693641616</v>
      </c>
      <c r="AL520" s="706">
        <f t="shared" si="183"/>
        <v>76.530612244897966</v>
      </c>
      <c r="AM520" s="706">
        <f t="shared" si="184"/>
        <v>390.00000000000006</v>
      </c>
      <c r="AN520" s="706" t="str">
        <f t="shared" si="185"/>
        <v>n/a</v>
      </c>
      <c r="AO520" s="706" t="str">
        <f t="shared" si="186"/>
        <v>n/a</v>
      </c>
      <c r="AP520" s="706" t="str">
        <f t="shared" si="187"/>
        <v>n/a</v>
      </c>
      <c r="AQ520" s="707">
        <f t="shared" si="188"/>
        <v>51.849310385472229</v>
      </c>
      <c r="AR520" s="708">
        <f t="shared" si="189"/>
        <v>104.85716264546431</v>
      </c>
    </row>
    <row r="521" spans="1:44" ht="11.25" customHeight="1" x14ac:dyDescent="0.2">
      <c r="A521" s="645" t="s">
        <v>688</v>
      </c>
      <c r="B521" s="685" t="s">
        <v>689</v>
      </c>
      <c r="C521" s="521">
        <v>1.5899999999999999</v>
      </c>
      <c r="D521" s="522">
        <v>1.47</v>
      </c>
      <c r="E521" s="522">
        <v>1.29</v>
      </c>
      <c r="F521" s="522">
        <v>1.1499999999999999</v>
      </c>
      <c r="G521" s="522">
        <v>0.97</v>
      </c>
      <c r="H521" s="523"/>
      <c r="I521" s="522">
        <v>0.83</v>
      </c>
      <c r="J521" s="520">
        <v>0.68</v>
      </c>
      <c r="K521" s="523"/>
      <c r="L521" s="539">
        <v>0.55000000000000004</v>
      </c>
      <c r="M521" s="692">
        <v>0.52</v>
      </c>
      <c r="N521" s="531">
        <v>0.46</v>
      </c>
      <c r="O521" s="531">
        <v>0.41</v>
      </c>
      <c r="P521" s="531">
        <v>0.37</v>
      </c>
      <c r="Q521" s="531">
        <v>0.32</v>
      </c>
      <c r="R521" s="524">
        <v>0.16</v>
      </c>
      <c r="S521" s="531">
        <v>0.24</v>
      </c>
      <c r="T521" s="524">
        <v>0</v>
      </c>
      <c r="U521" s="524">
        <v>0</v>
      </c>
      <c r="V521" s="524">
        <v>0</v>
      </c>
      <c r="W521" s="524">
        <v>0</v>
      </c>
      <c r="X521" s="525">
        <f t="shared" si="190"/>
        <v>11.01</v>
      </c>
      <c r="Y521" s="706">
        <f t="shared" si="170"/>
        <v>8.1632653061224367</v>
      </c>
      <c r="Z521" s="706">
        <f t="shared" si="171"/>
        <v>13.953488372093027</v>
      </c>
      <c r="AA521" s="706">
        <f t="shared" si="172"/>
        <v>12.173913043478279</v>
      </c>
      <c r="AB521" s="706">
        <f t="shared" si="173"/>
        <v>18.556701030927837</v>
      </c>
      <c r="AC521" s="706">
        <f t="shared" si="174"/>
        <v>16.867469879518083</v>
      </c>
      <c r="AD521" s="706">
        <f t="shared" si="175"/>
        <v>22.058823529411754</v>
      </c>
      <c r="AE521" s="706">
        <f t="shared" si="176"/>
        <v>23.636363636363633</v>
      </c>
      <c r="AF521" s="706">
        <f t="shared" si="177"/>
        <v>5.7692307692307709</v>
      </c>
      <c r="AG521" s="706">
        <f t="shared" si="178"/>
        <v>13.043478260869556</v>
      </c>
      <c r="AH521" s="706">
        <f t="shared" si="179"/>
        <v>12.195121951219523</v>
      </c>
      <c r="AI521" s="706">
        <f t="shared" si="180"/>
        <v>10.810810810810811</v>
      </c>
      <c r="AJ521" s="706">
        <f t="shared" si="181"/>
        <v>15.625</v>
      </c>
      <c r="AK521" s="706">
        <f t="shared" si="182"/>
        <v>100</v>
      </c>
      <c r="AL521" s="706">
        <f t="shared" si="183"/>
        <v>-33.333333333333329</v>
      </c>
      <c r="AM521" s="706" t="str">
        <f t="shared" si="184"/>
        <v>n/a</v>
      </c>
      <c r="AN521" s="706" t="str">
        <f t="shared" si="185"/>
        <v>n/a</v>
      </c>
      <c r="AO521" s="706" t="str">
        <f t="shared" si="186"/>
        <v>n/a</v>
      </c>
      <c r="AP521" s="706" t="str">
        <f t="shared" si="187"/>
        <v>n/a</v>
      </c>
      <c r="AQ521" s="707">
        <f t="shared" si="188"/>
        <v>17.108595232622314</v>
      </c>
      <c r="AR521" s="708">
        <f t="shared" si="189"/>
        <v>27.470377408821488</v>
      </c>
    </row>
    <row r="522" spans="1:44" ht="11.25" customHeight="1" x14ac:dyDescent="0.2">
      <c r="A522" s="645" t="s">
        <v>1481</v>
      </c>
      <c r="B522" s="685" t="s">
        <v>1482</v>
      </c>
      <c r="C522" s="550">
        <v>0.52</v>
      </c>
      <c r="D522" s="512">
        <v>0.48</v>
      </c>
      <c r="E522" s="510">
        <v>0.44</v>
      </c>
      <c r="F522" s="510">
        <v>0.35</v>
      </c>
      <c r="G522" s="512">
        <v>0.2</v>
      </c>
      <c r="H522" s="511"/>
      <c r="I522" s="512">
        <v>0.2</v>
      </c>
      <c r="J522" s="508">
        <v>0.2</v>
      </c>
      <c r="K522" s="511"/>
      <c r="L522" s="567">
        <v>0</v>
      </c>
      <c r="M522" s="567">
        <v>0.52</v>
      </c>
      <c r="N522" s="516">
        <v>0.8</v>
      </c>
      <c r="O522" s="516">
        <v>0.79047999999999996</v>
      </c>
      <c r="P522" s="516">
        <v>0.76192000000000004</v>
      </c>
      <c r="Q522" s="515">
        <v>0.72563999999999995</v>
      </c>
      <c r="R522" s="515">
        <v>0.72563999999999995</v>
      </c>
      <c r="S522" s="516">
        <v>0.72563999999999995</v>
      </c>
      <c r="T522" s="515">
        <v>0.69108000000000003</v>
      </c>
      <c r="U522" s="515">
        <v>0.69108000000000003</v>
      </c>
      <c r="V522" s="516">
        <v>0.69108000000000003</v>
      </c>
      <c r="W522" s="516">
        <v>0.66638999999999993</v>
      </c>
      <c r="X522" s="525">
        <f t="shared" si="190"/>
        <v>10.178949999999999</v>
      </c>
      <c r="Y522" s="706">
        <f t="shared" si="170"/>
        <v>8.3333333333333481</v>
      </c>
      <c r="Z522" s="706">
        <f t="shared" si="171"/>
        <v>9.0909090909090828</v>
      </c>
      <c r="AA522" s="706">
        <f t="shared" si="172"/>
        <v>25.714285714285733</v>
      </c>
      <c r="AB522" s="706">
        <f t="shared" si="173"/>
        <v>74.999999999999972</v>
      </c>
      <c r="AC522" s="706">
        <f t="shared" si="174"/>
        <v>0</v>
      </c>
      <c r="AD522" s="706">
        <f t="shared" si="175"/>
        <v>0</v>
      </c>
      <c r="AE522" s="706" t="str">
        <f t="shared" si="176"/>
        <v>n/a</v>
      </c>
      <c r="AF522" s="706">
        <f t="shared" si="177"/>
        <v>-100</v>
      </c>
      <c r="AG522" s="706">
        <f t="shared" si="178"/>
        <v>-35</v>
      </c>
      <c r="AH522" s="706">
        <f t="shared" si="179"/>
        <v>1.2043315453901471</v>
      </c>
      <c r="AI522" s="706">
        <f t="shared" si="180"/>
        <v>3.7484250314993695</v>
      </c>
      <c r="AJ522" s="706">
        <f t="shared" si="181"/>
        <v>4.9997243812358816</v>
      </c>
      <c r="AK522" s="706">
        <f t="shared" si="182"/>
        <v>0</v>
      </c>
      <c r="AL522" s="706">
        <f t="shared" si="183"/>
        <v>0</v>
      </c>
      <c r="AM522" s="706">
        <f t="shared" si="184"/>
        <v>5.0008682062858023</v>
      </c>
      <c r="AN522" s="706">
        <f t="shared" si="185"/>
        <v>0</v>
      </c>
      <c r="AO522" s="706">
        <f t="shared" si="186"/>
        <v>0</v>
      </c>
      <c r="AP522" s="706">
        <f t="shared" si="187"/>
        <v>3.7050375906001243</v>
      </c>
      <c r="AQ522" s="707">
        <f t="shared" si="188"/>
        <v>0.10570087609055617</v>
      </c>
      <c r="AR522" s="708">
        <f t="shared" si="189"/>
        <v>33.300110699705023</v>
      </c>
    </row>
    <row r="523" spans="1:44" ht="11.25" customHeight="1" x14ac:dyDescent="0.2">
      <c r="A523" s="566" t="s">
        <v>1483</v>
      </c>
      <c r="B523" s="685" t="s">
        <v>1484</v>
      </c>
      <c r="C523" s="549">
        <v>3.48</v>
      </c>
      <c r="D523" s="522">
        <v>3.28</v>
      </c>
      <c r="E523" s="522">
        <v>3.08</v>
      </c>
      <c r="F523" s="522">
        <v>2.92</v>
      </c>
      <c r="G523" s="522">
        <v>2.78</v>
      </c>
      <c r="H523" s="523"/>
      <c r="I523" s="522">
        <v>2.64</v>
      </c>
      <c r="J523" s="520">
        <v>2.5099999999999998</v>
      </c>
      <c r="K523" s="523"/>
      <c r="L523" s="692">
        <v>2.46</v>
      </c>
      <c r="M523" s="692">
        <v>2.46</v>
      </c>
      <c r="N523" s="531">
        <v>2.46</v>
      </c>
      <c r="O523" s="531">
        <v>2.42</v>
      </c>
      <c r="P523" s="524">
        <v>2.38</v>
      </c>
      <c r="Q523" s="524">
        <v>2.34</v>
      </c>
      <c r="R523" s="524">
        <v>2.34</v>
      </c>
      <c r="S523" s="524">
        <v>2.34</v>
      </c>
      <c r="T523" s="524">
        <v>2.34</v>
      </c>
      <c r="U523" s="531">
        <v>2.34</v>
      </c>
      <c r="V523" s="531">
        <v>2.3199999999999998</v>
      </c>
      <c r="W523" s="531">
        <v>2.2999999999999998</v>
      </c>
      <c r="X523" s="525">
        <f t="shared" si="190"/>
        <v>49.190000000000019</v>
      </c>
      <c r="Y523" s="706">
        <f t="shared" si="170"/>
        <v>6.0975609756097615</v>
      </c>
      <c r="Z523" s="706">
        <f t="shared" si="171"/>
        <v>6.4935064935064846</v>
      </c>
      <c r="AA523" s="706">
        <f t="shared" si="172"/>
        <v>5.4794520547945202</v>
      </c>
      <c r="AB523" s="706">
        <f t="shared" si="173"/>
        <v>5.0359712230215958</v>
      </c>
      <c r="AC523" s="706">
        <f t="shared" si="174"/>
        <v>5.3030303030302983</v>
      </c>
      <c r="AD523" s="706">
        <f t="shared" si="175"/>
        <v>5.179282868525914</v>
      </c>
      <c r="AE523" s="706">
        <f t="shared" si="176"/>
        <v>2.0325203252032464</v>
      </c>
      <c r="AF523" s="706">
        <f t="shared" si="177"/>
        <v>0</v>
      </c>
      <c r="AG523" s="706">
        <f t="shared" si="178"/>
        <v>0</v>
      </c>
      <c r="AH523" s="706">
        <f t="shared" si="179"/>
        <v>1.6528925619834656</v>
      </c>
      <c r="AI523" s="706">
        <f t="shared" si="180"/>
        <v>1.6806722689075571</v>
      </c>
      <c r="AJ523" s="706">
        <f t="shared" si="181"/>
        <v>1.7094017094017033</v>
      </c>
      <c r="AK523" s="706">
        <f t="shared" si="182"/>
        <v>0</v>
      </c>
      <c r="AL523" s="706">
        <f t="shared" si="183"/>
        <v>0</v>
      </c>
      <c r="AM523" s="706">
        <f t="shared" si="184"/>
        <v>0</v>
      </c>
      <c r="AN523" s="706">
        <f t="shared" si="185"/>
        <v>0</v>
      </c>
      <c r="AO523" s="706">
        <f t="shared" si="186"/>
        <v>0.86206896551723755</v>
      </c>
      <c r="AP523" s="706">
        <f t="shared" si="187"/>
        <v>0.86956521739129933</v>
      </c>
      <c r="AQ523" s="707">
        <f t="shared" si="188"/>
        <v>2.3553291648273937</v>
      </c>
      <c r="AR523" s="708">
        <f t="shared" si="189"/>
        <v>2.4725699066677169</v>
      </c>
    </row>
    <row r="524" spans="1:44" ht="11.25" customHeight="1" x14ac:dyDescent="0.2">
      <c r="A524" s="566" t="s">
        <v>294</v>
      </c>
      <c r="B524" s="685" t="s">
        <v>295</v>
      </c>
      <c r="C524" s="521">
        <v>0.85750000000000004</v>
      </c>
      <c r="D524" s="522">
        <v>0.8075</v>
      </c>
      <c r="E524" s="522">
        <v>0.77625</v>
      </c>
      <c r="F524" s="522">
        <v>0.76249999999999996</v>
      </c>
      <c r="G524" s="522">
        <v>0.75249999999999995</v>
      </c>
      <c r="H524" s="523"/>
      <c r="I524" s="522">
        <v>0.74250000000000005</v>
      </c>
      <c r="J524" s="520">
        <v>0.73250000000000004</v>
      </c>
      <c r="K524" s="523"/>
      <c r="L524" s="539">
        <v>0.72250000000000003</v>
      </c>
      <c r="M524" s="539">
        <v>0.71250000000000002</v>
      </c>
      <c r="N524" s="531">
        <v>0.70250000000000001</v>
      </c>
      <c r="O524" s="531">
        <v>0.6925</v>
      </c>
      <c r="P524" s="531">
        <v>0.6825</v>
      </c>
      <c r="Q524" s="531">
        <v>0.67249999999999999</v>
      </c>
      <c r="R524" s="531">
        <v>0.66249999999999998</v>
      </c>
      <c r="S524" s="531">
        <v>0.64875000000000005</v>
      </c>
      <c r="T524" s="531">
        <v>0.63375000000000004</v>
      </c>
      <c r="U524" s="531">
        <v>0.62250000000000005</v>
      </c>
      <c r="V524" s="531">
        <v>0.61250000000000004</v>
      </c>
      <c r="W524" s="531">
        <v>0.59499999999999997</v>
      </c>
      <c r="X524" s="525">
        <f t="shared" si="190"/>
        <v>13.391249999999999</v>
      </c>
      <c r="Y524" s="706">
        <f t="shared" si="170"/>
        <v>6.1919504643962897</v>
      </c>
      <c r="Z524" s="706">
        <f t="shared" si="171"/>
        <v>4.0257648953301084</v>
      </c>
      <c r="AA524" s="706">
        <f t="shared" si="172"/>
        <v>1.8032786885245899</v>
      </c>
      <c r="AB524" s="706">
        <f t="shared" si="173"/>
        <v>1.3289036544850585</v>
      </c>
      <c r="AC524" s="706">
        <f t="shared" si="174"/>
        <v>1.3468013468013407</v>
      </c>
      <c r="AD524" s="706">
        <f t="shared" si="175"/>
        <v>1.3651877133105783</v>
      </c>
      <c r="AE524" s="706">
        <f t="shared" si="176"/>
        <v>1.384083044982698</v>
      </c>
      <c r="AF524" s="706">
        <f t="shared" si="177"/>
        <v>1.4035087719298289</v>
      </c>
      <c r="AG524" s="706">
        <f t="shared" si="178"/>
        <v>1.4234875444839812</v>
      </c>
      <c r="AH524" s="706">
        <f t="shared" si="179"/>
        <v>1.4440433212996373</v>
      </c>
      <c r="AI524" s="706">
        <f t="shared" si="180"/>
        <v>1.46520146520146</v>
      </c>
      <c r="AJ524" s="706">
        <f t="shared" si="181"/>
        <v>1.4869888475836479</v>
      </c>
      <c r="AK524" s="706">
        <f t="shared" si="182"/>
        <v>1.5094339622641506</v>
      </c>
      <c r="AL524" s="706">
        <f t="shared" si="183"/>
        <v>2.1194605009633882</v>
      </c>
      <c r="AM524" s="706">
        <f t="shared" si="184"/>
        <v>2.3668639053254559</v>
      </c>
      <c r="AN524" s="706">
        <f t="shared" si="185"/>
        <v>1.8072289156626509</v>
      </c>
      <c r="AO524" s="706">
        <f t="shared" si="186"/>
        <v>1.6326530612244872</v>
      </c>
      <c r="AP524" s="706">
        <f t="shared" si="187"/>
        <v>2.941176470588247</v>
      </c>
      <c r="AQ524" s="707">
        <f t="shared" si="188"/>
        <v>2.0581120319087556</v>
      </c>
      <c r="AR524" s="708">
        <f t="shared" si="189"/>
        <v>1.2439818203840423</v>
      </c>
    </row>
    <row r="525" spans="1:44" ht="11.25" customHeight="1" x14ac:dyDescent="0.2">
      <c r="A525" s="504" t="s">
        <v>1485</v>
      </c>
      <c r="B525" s="690" t="s">
        <v>1486</v>
      </c>
      <c r="C525" s="530">
        <v>0.67</v>
      </c>
      <c r="D525" s="522">
        <v>0.64</v>
      </c>
      <c r="E525" s="522">
        <v>0.6</v>
      </c>
      <c r="F525" s="522">
        <v>0.57999999999999996</v>
      </c>
      <c r="G525" s="522">
        <v>0.5</v>
      </c>
      <c r="H525" s="523"/>
      <c r="I525" s="522">
        <v>0.36</v>
      </c>
      <c r="J525" s="520">
        <v>0.22</v>
      </c>
      <c r="K525" s="523"/>
      <c r="L525" s="692">
        <v>0.2</v>
      </c>
      <c r="M525" s="692">
        <v>0.30249999999999999</v>
      </c>
      <c r="N525" s="531">
        <v>0.45750000000000002</v>
      </c>
      <c r="O525" s="524">
        <v>0</v>
      </c>
      <c r="P525" s="524">
        <v>0</v>
      </c>
      <c r="Q525" s="524">
        <v>0</v>
      </c>
      <c r="R525" s="524">
        <v>0</v>
      </c>
      <c r="S525" s="524">
        <v>0</v>
      </c>
      <c r="T525" s="524">
        <v>0</v>
      </c>
      <c r="U525" s="524">
        <v>0</v>
      </c>
      <c r="V525" s="524">
        <v>0</v>
      </c>
      <c r="W525" s="524">
        <v>0</v>
      </c>
      <c r="X525" s="525">
        <f t="shared" si="190"/>
        <v>4.5300000000000011</v>
      </c>
      <c r="Y525" s="706">
        <f t="shared" si="170"/>
        <v>4.6875</v>
      </c>
      <c r="Z525" s="706">
        <f t="shared" si="171"/>
        <v>6.6666666666666652</v>
      </c>
      <c r="AA525" s="706">
        <f t="shared" si="172"/>
        <v>3.4482758620689724</v>
      </c>
      <c r="AB525" s="706">
        <f t="shared" si="173"/>
        <v>15.999999999999993</v>
      </c>
      <c r="AC525" s="706">
        <f t="shared" si="174"/>
        <v>38.888888888888886</v>
      </c>
      <c r="AD525" s="706">
        <f t="shared" si="175"/>
        <v>63.636363636363626</v>
      </c>
      <c r="AE525" s="706">
        <f t="shared" si="176"/>
        <v>9.9999999999999858</v>
      </c>
      <c r="AF525" s="706">
        <f t="shared" si="177"/>
        <v>-33.884297520661157</v>
      </c>
      <c r="AG525" s="706">
        <f t="shared" si="178"/>
        <v>-33.879781420765035</v>
      </c>
      <c r="AH525" s="706" t="str">
        <f t="shared" si="179"/>
        <v>n/a</v>
      </c>
      <c r="AI525" s="706" t="str">
        <f t="shared" si="180"/>
        <v>n/a</v>
      </c>
      <c r="AJ525" s="706" t="str">
        <f t="shared" si="181"/>
        <v>n/a</v>
      </c>
      <c r="AK525" s="706" t="str">
        <f t="shared" si="182"/>
        <v>n/a</v>
      </c>
      <c r="AL525" s="706" t="str">
        <f t="shared" si="183"/>
        <v>n/a</v>
      </c>
      <c r="AM525" s="706" t="str">
        <f t="shared" si="184"/>
        <v>n/a</v>
      </c>
      <c r="AN525" s="706" t="str">
        <f t="shared" si="185"/>
        <v>n/a</v>
      </c>
      <c r="AO525" s="706" t="str">
        <f t="shared" si="186"/>
        <v>n/a</v>
      </c>
      <c r="AP525" s="706" t="str">
        <f t="shared" si="187"/>
        <v>n/a</v>
      </c>
      <c r="AQ525" s="707">
        <f t="shared" si="188"/>
        <v>8.3959573458402144</v>
      </c>
      <c r="AR525" s="708">
        <f t="shared" si="189"/>
        <v>30.939045866017359</v>
      </c>
    </row>
    <row r="526" spans="1:44" ht="11.25" customHeight="1" x14ac:dyDescent="0.2">
      <c r="A526" s="506" t="s">
        <v>1489</v>
      </c>
      <c r="B526" s="691" t="s">
        <v>1490</v>
      </c>
      <c r="C526" s="514">
        <v>0.70499999999999985</v>
      </c>
      <c r="D526" s="528">
        <v>0.68</v>
      </c>
      <c r="E526" s="522">
        <v>0.67500000000000004</v>
      </c>
      <c r="F526" s="522">
        <v>0.65500000000000003</v>
      </c>
      <c r="G526" s="528">
        <v>0.64</v>
      </c>
      <c r="H526" s="523"/>
      <c r="I526" s="522">
        <v>0.62</v>
      </c>
      <c r="J526" s="520">
        <v>0.6</v>
      </c>
      <c r="K526" s="523"/>
      <c r="L526" s="692">
        <v>0</v>
      </c>
      <c r="M526" s="692">
        <v>0</v>
      </c>
      <c r="N526" s="524">
        <v>0</v>
      </c>
      <c r="O526" s="524">
        <v>0</v>
      </c>
      <c r="P526" s="524">
        <v>0</v>
      </c>
      <c r="Q526" s="524">
        <v>0</v>
      </c>
      <c r="R526" s="524">
        <v>0</v>
      </c>
      <c r="S526" s="524">
        <v>0</v>
      </c>
      <c r="T526" s="524">
        <v>0</v>
      </c>
      <c r="U526" s="524">
        <v>0</v>
      </c>
      <c r="V526" s="524">
        <v>0</v>
      </c>
      <c r="W526" s="524">
        <v>0</v>
      </c>
      <c r="X526" s="525">
        <f t="shared" si="190"/>
        <v>4.5750000000000002</v>
      </c>
      <c r="Y526" s="706">
        <f t="shared" si="170"/>
        <v>3.6764705882352589</v>
      </c>
      <c r="Z526" s="706">
        <f t="shared" si="171"/>
        <v>0.74074074074073071</v>
      </c>
      <c r="AA526" s="706">
        <f t="shared" si="172"/>
        <v>3.0534351145038219</v>
      </c>
      <c r="AB526" s="706">
        <f t="shared" si="173"/>
        <v>2.34375</v>
      </c>
      <c r="AC526" s="706">
        <f t="shared" si="174"/>
        <v>3.2258064516129004</v>
      </c>
      <c r="AD526" s="706">
        <f t="shared" si="175"/>
        <v>3.3333333333333437</v>
      </c>
      <c r="AE526" s="706" t="str">
        <f t="shared" si="176"/>
        <v>n/a</v>
      </c>
      <c r="AF526" s="706" t="str">
        <f t="shared" si="177"/>
        <v>n/a</v>
      </c>
      <c r="AG526" s="706" t="str">
        <f t="shared" si="178"/>
        <v>n/a</v>
      </c>
      <c r="AH526" s="706" t="str">
        <f t="shared" si="179"/>
        <v>n/a</v>
      </c>
      <c r="AI526" s="706" t="str">
        <f t="shared" si="180"/>
        <v>n/a</v>
      </c>
      <c r="AJ526" s="706" t="str">
        <f t="shared" si="181"/>
        <v>n/a</v>
      </c>
      <c r="AK526" s="706" t="str">
        <f t="shared" si="182"/>
        <v>n/a</v>
      </c>
      <c r="AL526" s="706" t="str">
        <f t="shared" si="183"/>
        <v>n/a</v>
      </c>
      <c r="AM526" s="706" t="str">
        <f t="shared" si="184"/>
        <v>n/a</v>
      </c>
      <c r="AN526" s="706" t="str">
        <f t="shared" si="185"/>
        <v>n/a</v>
      </c>
      <c r="AO526" s="706" t="str">
        <f t="shared" si="186"/>
        <v>n/a</v>
      </c>
      <c r="AP526" s="706" t="str">
        <f t="shared" si="187"/>
        <v>n/a</v>
      </c>
      <c r="AQ526" s="707">
        <f t="shared" si="188"/>
        <v>2.7289227047376756</v>
      </c>
      <c r="AR526" s="708">
        <f t="shared" si="189"/>
        <v>1.0692601644051691</v>
      </c>
    </row>
    <row r="527" spans="1:44" ht="11.25" customHeight="1" x14ac:dyDescent="0.2">
      <c r="A527" s="534" t="s">
        <v>3908</v>
      </c>
      <c r="B527" s="535" t="s">
        <v>3909</v>
      </c>
      <c r="C527" s="521">
        <v>0.90800000000000003</v>
      </c>
      <c r="D527" s="541">
        <v>0.82399999999999995</v>
      </c>
      <c r="E527" s="541">
        <v>0.748</v>
      </c>
      <c r="F527" s="541">
        <v>0.68</v>
      </c>
      <c r="G527" s="569">
        <v>0</v>
      </c>
      <c r="H527" s="542"/>
      <c r="I527" s="569">
        <v>0</v>
      </c>
      <c r="J527" s="954">
        <v>0</v>
      </c>
      <c r="K527" s="542"/>
      <c r="L527" s="579">
        <v>0</v>
      </c>
      <c r="M527" s="568">
        <v>0</v>
      </c>
      <c r="N527" s="545">
        <v>0</v>
      </c>
      <c r="O527" s="545">
        <v>0</v>
      </c>
      <c r="P527" s="545">
        <v>0</v>
      </c>
      <c r="Q527" s="545">
        <v>0</v>
      </c>
      <c r="R527" s="545">
        <v>0</v>
      </c>
      <c r="S527" s="545">
        <v>0</v>
      </c>
      <c r="T527" s="545">
        <v>0</v>
      </c>
      <c r="U527" s="545">
        <v>0</v>
      </c>
      <c r="V527" s="545">
        <v>0</v>
      </c>
      <c r="W527" s="545">
        <v>0</v>
      </c>
      <c r="X527" s="525">
        <f t="shared" si="190"/>
        <v>3.16</v>
      </c>
      <c r="Y527" s="706">
        <f t="shared" si="170"/>
        <v>10.194174757281571</v>
      </c>
      <c r="Z527" s="706">
        <f t="shared" si="171"/>
        <v>10.160427807486627</v>
      </c>
      <c r="AA527" s="706">
        <f t="shared" si="172"/>
        <v>9.9999999999999858</v>
      </c>
      <c r="AB527" s="706" t="str">
        <f t="shared" si="173"/>
        <v>n/a</v>
      </c>
      <c r="AC527" s="706" t="str">
        <f t="shared" si="174"/>
        <v>n/a</v>
      </c>
      <c r="AD527" s="706" t="str">
        <f t="shared" si="175"/>
        <v>n/a</v>
      </c>
      <c r="AE527" s="706" t="str">
        <f t="shared" si="176"/>
        <v>n/a</v>
      </c>
      <c r="AF527" s="706" t="str">
        <f t="shared" si="177"/>
        <v>n/a</v>
      </c>
      <c r="AG527" s="706" t="str">
        <f t="shared" si="178"/>
        <v>n/a</v>
      </c>
      <c r="AH527" s="706" t="str">
        <f t="shared" si="179"/>
        <v>n/a</v>
      </c>
      <c r="AI527" s="706" t="str">
        <f t="shared" si="180"/>
        <v>n/a</v>
      </c>
      <c r="AJ527" s="706" t="str">
        <f t="shared" si="181"/>
        <v>n/a</v>
      </c>
      <c r="AK527" s="706" t="str">
        <f t="shared" si="182"/>
        <v>n/a</v>
      </c>
      <c r="AL527" s="706" t="str">
        <f t="shared" si="183"/>
        <v>n/a</v>
      </c>
      <c r="AM527" s="706" t="str">
        <f t="shared" si="184"/>
        <v>n/a</v>
      </c>
      <c r="AN527" s="706" t="str">
        <f t="shared" si="185"/>
        <v>n/a</v>
      </c>
      <c r="AO527" s="706" t="str">
        <f t="shared" si="186"/>
        <v>n/a</v>
      </c>
      <c r="AP527" s="706" t="str">
        <f t="shared" si="187"/>
        <v>n/a</v>
      </c>
      <c r="AQ527" s="707">
        <f t="shared" si="188"/>
        <v>10.118200854922728</v>
      </c>
      <c r="AR527" s="708">
        <f t="shared" si="189"/>
        <v>0.10374630467378577</v>
      </c>
    </row>
    <row r="528" spans="1:44" ht="11.25" customHeight="1" x14ac:dyDescent="0.2">
      <c r="A528" s="519" t="s">
        <v>3910</v>
      </c>
      <c r="B528" s="504" t="s">
        <v>3911</v>
      </c>
      <c r="C528" s="521">
        <v>1.48</v>
      </c>
      <c r="D528" s="522">
        <v>1.24</v>
      </c>
      <c r="E528" s="522">
        <v>1</v>
      </c>
      <c r="F528" s="522">
        <v>0.4</v>
      </c>
      <c r="G528" s="571">
        <v>0</v>
      </c>
      <c r="H528" s="523"/>
      <c r="I528" s="571">
        <v>0</v>
      </c>
      <c r="J528" s="576">
        <v>0</v>
      </c>
      <c r="K528" s="523"/>
      <c r="L528" s="577">
        <v>0</v>
      </c>
      <c r="M528" s="692">
        <v>0</v>
      </c>
      <c r="N528" s="524">
        <v>0</v>
      </c>
      <c r="O528" s="524">
        <v>0</v>
      </c>
      <c r="P528" s="524">
        <v>0</v>
      </c>
      <c r="Q528" s="524">
        <v>0</v>
      </c>
      <c r="R528" s="524">
        <v>0</v>
      </c>
      <c r="S528" s="524">
        <v>0</v>
      </c>
      <c r="T528" s="524">
        <v>0</v>
      </c>
      <c r="U528" s="524">
        <v>0</v>
      </c>
      <c r="V528" s="524">
        <v>0</v>
      </c>
      <c r="W528" s="524">
        <v>0</v>
      </c>
      <c r="X528" s="525">
        <f t="shared" si="190"/>
        <v>4.12</v>
      </c>
      <c r="Y528" s="706">
        <f t="shared" si="170"/>
        <v>19.354838709677423</v>
      </c>
      <c r="Z528" s="706">
        <f t="shared" si="171"/>
        <v>24</v>
      </c>
      <c r="AA528" s="706">
        <f t="shared" si="172"/>
        <v>150</v>
      </c>
      <c r="AB528" s="706" t="str">
        <f t="shared" si="173"/>
        <v>n/a</v>
      </c>
      <c r="AC528" s="706" t="str">
        <f t="shared" si="174"/>
        <v>n/a</v>
      </c>
      <c r="AD528" s="706" t="str">
        <f t="shared" si="175"/>
        <v>n/a</v>
      </c>
      <c r="AE528" s="706" t="str">
        <f t="shared" si="176"/>
        <v>n/a</v>
      </c>
      <c r="AF528" s="706" t="str">
        <f t="shared" si="177"/>
        <v>n/a</v>
      </c>
      <c r="AG528" s="706" t="str">
        <f t="shared" si="178"/>
        <v>n/a</v>
      </c>
      <c r="AH528" s="706" t="str">
        <f t="shared" si="179"/>
        <v>n/a</v>
      </c>
      <c r="AI528" s="706" t="str">
        <f t="shared" si="180"/>
        <v>n/a</v>
      </c>
      <c r="AJ528" s="706" t="str">
        <f t="shared" si="181"/>
        <v>n/a</v>
      </c>
      <c r="AK528" s="706" t="str">
        <f t="shared" si="182"/>
        <v>n/a</v>
      </c>
      <c r="AL528" s="706" t="str">
        <f t="shared" si="183"/>
        <v>n/a</v>
      </c>
      <c r="AM528" s="706" t="str">
        <f t="shared" si="184"/>
        <v>n/a</v>
      </c>
      <c r="AN528" s="706" t="str">
        <f t="shared" si="185"/>
        <v>n/a</v>
      </c>
      <c r="AO528" s="706" t="str">
        <f t="shared" si="186"/>
        <v>n/a</v>
      </c>
      <c r="AP528" s="706" t="str">
        <f t="shared" si="187"/>
        <v>n/a</v>
      </c>
      <c r="AQ528" s="707">
        <f t="shared" si="188"/>
        <v>64.451612903225808</v>
      </c>
      <c r="AR528" s="708">
        <f t="shared" si="189"/>
        <v>74.123473218663449</v>
      </c>
    </row>
    <row r="529" spans="1:44" ht="11.25" customHeight="1" x14ac:dyDescent="0.2">
      <c r="A529" s="652" t="s">
        <v>3912</v>
      </c>
      <c r="B529" s="24" t="s">
        <v>3913</v>
      </c>
      <c r="C529" s="41">
        <v>0.82</v>
      </c>
      <c r="D529" s="41">
        <v>0.72</v>
      </c>
      <c r="E529" s="41">
        <v>0.64</v>
      </c>
      <c r="F529" s="41">
        <v>0.57999999999999996</v>
      </c>
      <c r="G529" s="41">
        <v>0.54</v>
      </c>
      <c r="H529" s="41">
        <v>0.13</v>
      </c>
      <c r="I529" s="41">
        <v>0.13</v>
      </c>
      <c r="J529" s="693">
        <v>0</v>
      </c>
      <c r="K529" s="518"/>
      <c r="L529" s="692">
        <v>0</v>
      </c>
      <c r="M529" s="692">
        <v>0</v>
      </c>
      <c r="N529" s="524">
        <v>0</v>
      </c>
      <c r="O529" s="524">
        <v>0</v>
      </c>
      <c r="P529" s="524">
        <v>0</v>
      </c>
      <c r="Q529" s="524">
        <v>0</v>
      </c>
      <c r="R529" s="524">
        <v>0</v>
      </c>
      <c r="S529" s="524">
        <v>0</v>
      </c>
      <c r="T529" s="524">
        <v>0</v>
      </c>
      <c r="U529" s="524">
        <v>0</v>
      </c>
      <c r="V529" s="524">
        <v>0</v>
      </c>
      <c r="W529" s="524">
        <v>0</v>
      </c>
      <c r="X529" s="525">
        <f t="shared" si="190"/>
        <v>3.56</v>
      </c>
      <c r="Y529" s="706">
        <f t="shared" si="170"/>
        <v>13.888888888888884</v>
      </c>
      <c r="Z529" s="706">
        <f t="shared" si="171"/>
        <v>12.5</v>
      </c>
      <c r="AA529" s="706">
        <f t="shared" si="172"/>
        <v>10.344827586206918</v>
      </c>
      <c r="AB529" s="706">
        <f t="shared" si="173"/>
        <v>7.4074074074073959</v>
      </c>
      <c r="AC529" s="706">
        <f t="shared" si="174"/>
        <v>315.38461538461542</v>
      </c>
      <c r="AD529" s="706" t="str">
        <f t="shared" si="175"/>
        <v>n/a</v>
      </c>
      <c r="AE529" s="706" t="str">
        <f t="shared" si="176"/>
        <v>n/a</v>
      </c>
      <c r="AF529" s="706" t="str">
        <f t="shared" si="177"/>
        <v>n/a</v>
      </c>
      <c r="AG529" s="706" t="str">
        <f t="shared" si="178"/>
        <v>n/a</v>
      </c>
      <c r="AH529" s="706" t="str">
        <f t="shared" si="179"/>
        <v>n/a</v>
      </c>
      <c r="AI529" s="706" t="str">
        <f t="shared" si="180"/>
        <v>n/a</v>
      </c>
      <c r="AJ529" s="706" t="str">
        <f t="shared" si="181"/>
        <v>n/a</v>
      </c>
      <c r="AK529" s="706" t="str">
        <f t="shared" si="182"/>
        <v>n/a</v>
      </c>
      <c r="AL529" s="706" t="str">
        <f t="shared" si="183"/>
        <v>n/a</v>
      </c>
      <c r="AM529" s="706" t="str">
        <f t="shared" si="184"/>
        <v>n/a</v>
      </c>
      <c r="AN529" s="706" t="str">
        <f t="shared" si="185"/>
        <v>n/a</v>
      </c>
      <c r="AO529" s="706" t="str">
        <f t="shared" si="186"/>
        <v>n/a</v>
      </c>
      <c r="AP529" s="706" t="str">
        <f t="shared" si="187"/>
        <v>n/a</v>
      </c>
      <c r="AQ529" s="707">
        <f t="shared" si="188"/>
        <v>71.905147853423728</v>
      </c>
      <c r="AR529" s="708">
        <f t="shared" si="189"/>
        <v>136.13113214750302</v>
      </c>
    </row>
    <row r="530" spans="1:44" ht="11.25" customHeight="1" x14ac:dyDescent="0.2">
      <c r="A530" s="598" t="s">
        <v>1491</v>
      </c>
      <c r="B530" s="504" t="s">
        <v>1492</v>
      </c>
      <c r="C530" s="521">
        <v>0.44900000000000001</v>
      </c>
      <c r="D530" s="522">
        <v>0.43</v>
      </c>
      <c r="E530" s="522">
        <v>0.38</v>
      </c>
      <c r="F530" s="522">
        <v>0.3</v>
      </c>
      <c r="G530" s="522">
        <v>0.22</v>
      </c>
      <c r="H530" s="523"/>
      <c r="I530" s="522">
        <v>0.04</v>
      </c>
      <c r="J530" s="693">
        <v>0</v>
      </c>
      <c r="K530" s="523"/>
      <c r="L530" s="692">
        <v>0</v>
      </c>
      <c r="M530" s="692">
        <v>0</v>
      </c>
      <c r="N530" s="524">
        <v>0</v>
      </c>
      <c r="O530" s="524">
        <v>0</v>
      </c>
      <c r="P530" s="524">
        <v>0</v>
      </c>
      <c r="Q530" s="524">
        <v>0</v>
      </c>
      <c r="R530" s="524">
        <v>0</v>
      </c>
      <c r="S530" s="524">
        <v>0</v>
      </c>
      <c r="T530" s="524">
        <v>0</v>
      </c>
      <c r="U530" s="524">
        <v>0</v>
      </c>
      <c r="V530" s="524">
        <v>0</v>
      </c>
      <c r="W530" s="524">
        <v>0</v>
      </c>
      <c r="X530" s="525">
        <f t="shared" si="190"/>
        <v>1.819</v>
      </c>
      <c r="Y530" s="706">
        <f t="shared" si="170"/>
        <v>4.4186046511627941</v>
      </c>
      <c r="Z530" s="706">
        <f t="shared" si="171"/>
        <v>13.157894736842103</v>
      </c>
      <c r="AA530" s="706">
        <f t="shared" si="172"/>
        <v>26.666666666666682</v>
      </c>
      <c r="AB530" s="706">
        <f t="shared" si="173"/>
        <v>36.363636363636353</v>
      </c>
      <c r="AC530" s="706">
        <f t="shared" si="174"/>
        <v>450</v>
      </c>
      <c r="AD530" s="706" t="str">
        <f t="shared" si="175"/>
        <v>n/a</v>
      </c>
      <c r="AE530" s="706" t="str">
        <f t="shared" si="176"/>
        <v>n/a</v>
      </c>
      <c r="AF530" s="706" t="str">
        <f t="shared" si="177"/>
        <v>n/a</v>
      </c>
      <c r="AG530" s="706" t="str">
        <f t="shared" si="178"/>
        <v>n/a</v>
      </c>
      <c r="AH530" s="706" t="str">
        <f t="shared" si="179"/>
        <v>n/a</v>
      </c>
      <c r="AI530" s="706" t="str">
        <f t="shared" si="180"/>
        <v>n/a</v>
      </c>
      <c r="AJ530" s="706" t="str">
        <f t="shared" si="181"/>
        <v>n/a</v>
      </c>
      <c r="AK530" s="706" t="str">
        <f t="shared" si="182"/>
        <v>n/a</v>
      </c>
      <c r="AL530" s="706" t="str">
        <f t="shared" si="183"/>
        <v>n/a</v>
      </c>
      <c r="AM530" s="706" t="str">
        <f t="shared" si="184"/>
        <v>n/a</v>
      </c>
      <c r="AN530" s="706" t="str">
        <f t="shared" si="185"/>
        <v>n/a</v>
      </c>
      <c r="AO530" s="706" t="str">
        <f t="shared" si="186"/>
        <v>n/a</v>
      </c>
      <c r="AP530" s="706" t="str">
        <f t="shared" si="187"/>
        <v>n/a</v>
      </c>
      <c r="AQ530" s="707">
        <f t="shared" si="188"/>
        <v>106.12136048366158</v>
      </c>
      <c r="AR530" s="708">
        <f t="shared" si="189"/>
        <v>192.62487097150171</v>
      </c>
    </row>
    <row r="531" spans="1:44" ht="11.25" customHeight="1" x14ac:dyDescent="0.2">
      <c r="A531" s="506" t="s">
        <v>4207</v>
      </c>
      <c r="B531" s="502" t="s">
        <v>692</v>
      </c>
      <c r="C531" s="521">
        <v>0.71000000000000008</v>
      </c>
      <c r="D531" s="510">
        <v>0.66</v>
      </c>
      <c r="E531" s="510">
        <v>0.57999999999999996</v>
      </c>
      <c r="F531" s="510">
        <v>0.5</v>
      </c>
      <c r="G531" s="510">
        <v>0.43</v>
      </c>
      <c r="H531" s="511" t="s">
        <v>91</v>
      </c>
      <c r="I531" s="510">
        <v>0.39</v>
      </c>
      <c r="J531" s="508">
        <v>0.34</v>
      </c>
      <c r="K531" s="511"/>
      <c r="L531" s="559">
        <v>0.24667</v>
      </c>
      <c r="M531" s="559">
        <v>0.18001000000000003</v>
      </c>
      <c r="N531" s="515">
        <v>0.16</v>
      </c>
      <c r="O531" s="516">
        <v>0.14222000000000001</v>
      </c>
      <c r="P531" s="516">
        <v>0.10666</v>
      </c>
      <c r="Q531" s="516">
        <v>4.444E-2</v>
      </c>
      <c r="R531" s="515">
        <v>0</v>
      </c>
      <c r="S531" s="515">
        <v>0</v>
      </c>
      <c r="T531" s="515">
        <v>0</v>
      </c>
      <c r="U531" s="515">
        <v>0</v>
      </c>
      <c r="V531" s="515">
        <v>0</v>
      </c>
      <c r="W531" s="515">
        <v>0</v>
      </c>
      <c r="X531" s="525">
        <f t="shared" si="190"/>
        <v>4.49</v>
      </c>
      <c r="Y531" s="706">
        <f t="shared" si="170"/>
        <v>7.5757575757575912</v>
      </c>
      <c r="Z531" s="706">
        <f t="shared" si="171"/>
        <v>13.793103448275868</v>
      </c>
      <c r="AA531" s="706">
        <f t="shared" si="172"/>
        <v>15.999999999999993</v>
      </c>
      <c r="AB531" s="706">
        <f t="shared" si="173"/>
        <v>16.279069767441868</v>
      </c>
      <c r="AC531" s="706">
        <f t="shared" si="174"/>
        <v>10.256410256410241</v>
      </c>
      <c r="AD531" s="706">
        <f t="shared" si="175"/>
        <v>14.705882352941169</v>
      </c>
      <c r="AE531" s="706">
        <f t="shared" si="176"/>
        <v>37.835975189524483</v>
      </c>
      <c r="AF531" s="706">
        <f t="shared" si="177"/>
        <v>37.031276040219964</v>
      </c>
      <c r="AG531" s="706">
        <f t="shared" si="178"/>
        <v>12.506250000000009</v>
      </c>
      <c r="AH531" s="706">
        <f t="shared" si="179"/>
        <v>12.501757839966231</v>
      </c>
      <c r="AI531" s="706">
        <f t="shared" si="180"/>
        <v>33.339583723982756</v>
      </c>
      <c r="AJ531" s="706">
        <f t="shared" si="181"/>
        <v>140.00900090009</v>
      </c>
      <c r="AK531" s="706" t="str">
        <f t="shared" si="182"/>
        <v>n/a</v>
      </c>
      <c r="AL531" s="706" t="str">
        <f t="shared" si="183"/>
        <v>n/a</v>
      </c>
      <c r="AM531" s="706" t="str">
        <f t="shared" si="184"/>
        <v>n/a</v>
      </c>
      <c r="AN531" s="706" t="str">
        <f t="shared" si="185"/>
        <v>n/a</v>
      </c>
      <c r="AO531" s="706" t="str">
        <f t="shared" si="186"/>
        <v>n/a</v>
      </c>
      <c r="AP531" s="706" t="str">
        <f t="shared" si="187"/>
        <v>n/a</v>
      </c>
      <c r="AQ531" s="707">
        <f t="shared" si="188"/>
        <v>29.319505591217517</v>
      </c>
      <c r="AR531" s="708">
        <f t="shared" si="189"/>
        <v>36.436907844096069</v>
      </c>
    </row>
    <row r="532" spans="1:44" ht="11.25" customHeight="1" x14ac:dyDescent="0.2">
      <c r="A532" s="535" t="s">
        <v>1493</v>
      </c>
      <c r="B532" s="535" t="s">
        <v>1494</v>
      </c>
      <c r="C532" s="538">
        <v>1.52</v>
      </c>
      <c r="D532" s="522">
        <v>1.46</v>
      </c>
      <c r="E532" s="522">
        <v>1.36</v>
      </c>
      <c r="F532" s="522">
        <v>1.1200000000000001</v>
      </c>
      <c r="G532" s="522">
        <v>0.9</v>
      </c>
      <c r="H532" s="523"/>
      <c r="I532" s="522">
        <v>0.64</v>
      </c>
      <c r="J532" s="520">
        <v>0.53500000000000003</v>
      </c>
      <c r="K532" s="523"/>
      <c r="L532" s="539">
        <v>0.42</v>
      </c>
      <c r="M532" s="692">
        <v>0.4</v>
      </c>
      <c r="N532" s="531">
        <v>0.4</v>
      </c>
      <c r="O532" s="531">
        <v>0.32</v>
      </c>
      <c r="P532" s="531">
        <v>0.28000000000000003</v>
      </c>
      <c r="Q532" s="531">
        <v>0.20250000000000001</v>
      </c>
      <c r="R532" s="531">
        <v>0.15</v>
      </c>
      <c r="S532" s="524">
        <v>0.09</v>
      </c>
      <c r="T532" s="524">
        <v>0.09</v>
      </c>
      <c r="U532" s="531">
        <v>0.09</v>
      </c>
      <c r="V532" s="531">
        <v>2.2499999999999999E-2</v>
      </c>
      <c r="W532" s="524">
        <v>0</v>
      </c>
      <c r="X532" s="525">
        <f t="shared" si="190"/>
        <v>10.000000000000002</v>
      </c>
      <c r="Y532" s="706">
        <f t="shared" si="170"/>
        <v>4.1095890410958846</v>
      </c>
      <c r="Z532" s="706">
        <f t="shared" si="171"/>
        <v>7.3529411764705843</v>
      </c>
      <c r="AA532" s="706">
        <f t="shared" si="172"/>
        <v>21.42857142857142</v>
      </c>
      <c r="AB532" s="706">
        <f t="shared" si="173"/>
        <v>24.444444444444446</v>
      </c>
      <c r="AC532" s="706">
        <f t="shared" si="174"/>
        <v>40.625</v>
      </c>
      <c r="AD532" s="706">
        <f t="shared" si="175"/>
        <v>19.626168224299057</v>
      </c>
      <c r="AE532" s="706">
        <f t="shared" si="176"/>
        <v>27.380952380952394</v>
      </c>
      <c r="AF532" s="706">
        <f t="shared" si="177"/>
        <v>4.9999999999999822</v>
      </c>
      <c r="AG532" s="706">
        <f t="shared" si="178"/>
        <v>0</v>
      </c>
      <c r="AH532" s="706">
        <f t="shared" si="179"/>
        <v>25</v>
      </c>
      <c r="AI532" s="706">
        <f t="shared" si="180"/>
        <v>14.285714285714279</v>
      </c>
      <c r="AJ532" s="706">
        <f t="shared" si="181"/>
        <v>38.271604938271622</v>
      </c>
      <c r="AK532" s="706">
        <f t="shared" si="182"/>
        <v>35.000000000000007</v>
      </c>
      <c r="AL532" s="706">
        <f t="shared" si="183"/>
        <v>66.666666666666671</v>
      </c>
      <c r="AM532" s="706">
        <f t="shared" si="184"/>
        <v>0</v>
      </c>
      <c r="AN532" s="706">
        <f t="shared" si="185"/>
        <v>0</v>
      </c>
      <c r="AO532" s="706">
        <f t="shared" si="186"/>
        <v>300</v>
      </c>
      <c r="AP532" s="706" t="str">
        <f t="shared" si="187"/>
        <v>n/a</v>
      </c>
      <c r="AQ532" s="707">
        <f t="shared" si="188"/>
        <v>37.011273681558016</v>
      </c>
      <c r="AR532" s="708">
        <f t="shared" si="189"/>
        <v>70.095479539862779</v>
      </c>
    </row>
    <row r="533" spans="1:44" ht="11.25" customHeight="1" x14ac:dyDescent="0.2">
      <c r="A533" s="504" t="s">
        <v>4275</v>
      </c>
      <c r="B533" s="504" t="s">
        <v>4271</v>
      </c>
      <c r="C533" s="727">
        <v>0.9</v>
      </c>
      <c r="D533" s="696">
        <v>0.7</v>
      </c>
      <c r="E533" s="696">
        <v>0.55000000000000004</v>
      </c>
      <c r="F533" s="696">
        <v>0.35</v>
      </c>
      <c r="G533" s="729">
        <v>0.2</v>
      </c>
      <c r="H533" s="551"/>
      <c r="I533" s="729">
        <v>0.2</v>
      </c>
      <c r="J533" s="730">
        <v>0.2</v>
      </c>
      <c r="K533" s="551"/>
      <c r="L533" s="731">
        <v>0.2</v>
      </c>
      <c r="M533" s="731">
        <v>0.437</v>
      </c>
      <c r="N533" s="956">
        <v>1.08</v>
      </c>
      <c r="O533" s="956">
        <v>1.08</v>
      </c>
      <c r="P533" s="956">
        <v>1.08</v>
      </c>
      <c r="Q533" s="956">
        <v>1.08</v>
      </c>
      <c r="R533" s="956">
        <v>1</v>
      </c>
      <c r="S533" s="956">
        <v>0.92</v>
      </c>
      <c r="T533" s="956">
        <v>0.92</v>
      </c>
      <c r="U533" s="956">
        <v>0.92</v>
      </c>
      <c r="V533" s="956">
        <v>0.8</v>
      </c>
      <c r="W533" s="956">
        <v>0.48</v>
      </c>
      <c r="X533" s="525">
        <f t="shared" si="190"/>
        <v>13.097000000000003</v>
      </c>
      <c r="Y533" s="706">
        <f t="shared" si="170"/>
        <v>28.57142857142858</v>
      </c>
      <c r="Z533" s="706">
        <f t="shared" si="171"/>
        <v>27.272727272727249</v>
      </c>
      <c r="AA533" s="706">
        <f t="shared" si="172"/>
        <v>57.14285714285716</v>
      </c>
      <c r="AB533" s="706">
        <f t="shared" si="173"/>
        <v>74.999999999999972</v>
      </c>
      <c r="AC533" s="706">
        <f t="shared" si="174"/>
        <v>0</v>
      </c>
      <c r="AD533" s="706">
        <f t="shared" si="175"/>
        <v>0</v>
      </c>
      <c r="AE533" s="706">
        <f t="shared" si="176"/>
        <v>0</v>
      </c>
      <c r="AF533" s="706">
        <f t="shared" si="177"/>
        <v>-54.233409610983976</v>
      </c>
      <c r="AG533" s="706">
        <f t="shared" si="178"/>
        <v>-59.537037037037031</v>
      </c>
      <c r="AH533" s="706">
        <f t="shared" si="179"/>
        <v>0</v>
      </c>
      <c r="AI533" s="706">
        <f t="shared" si="180"/>
        <v>0</v>
      </c>
      <c r="AJ533" s="706">
        <f t="shared" si="181"/>
        <v>0</v>
      </c>
      <c r="AK533" s="706">
        <f t="shared" si="182"/>
        <v>8.0000000000000071</v>
      </c>
      <c r="AL533" s="706">
        <f t="shared" si="183"/>
        <v>8.6956521739130377</v>
      </c>
      <c r="AM533" s="706">
        <f t="shared" si="184"/>
        <v>0</v>
      </c>
      <c r="AN533" s="706">
        <f t="shared" si="185"/>
        <v>0</v>
      </c>
      <c r="AO533" s="706">
        <f t="shared" si="186"/>
        <v>14.999999999999991</v>
      </c>
      <c r="AP533" s="706">
        <f t="shared" si="187"/>
        <v>66.666666666666671</v>
      </c>
      <c r="AQ533" s="707">
        <f t="shared" si="188"/>
        <v>9.5877158433095353</v>
      </c>
      <c r="AR533" s="708">
        <f t="shared" si="189"/>
        <v>34.377469795897461</v>
      </c>
    </row>
    <row r="534" spans="1:44" ht="11.25" customHeight="1" x14ac:dyDescent="0.2">
      <c r="A534" s="526" t="s">
        <v>1495</v>
      </c>
      <c r="B534" s="504" t="s">
        <v>1496</v>
      </c>
      <c r="C534" s="530">
        <v>0.92</v>
      </c>
      <c r="D534" s="522">
        <v>0.88</v>
      </c>
      <c r="E534" s="522">
        <v>0.76</v>
      </c>
      <c r="F534" s="522">
        <v>0.68</v>
      </c>
      <c r="G534" s="522">
        <v>0.5</v>
      </c>
      <c r="H534" s="523"/>
      <c r="I534" s="522">
        <v>0.4</v>
      </c>
      <c r="J534" s="520">
        <v>0.2</v>
      </c>
      <c r="K534" s="523"/>
      <c r="L534" s="529">
        <v>0</v>
      </c>
      <c r="M534" s="524">
        <v>0</v>
      </c>
      <c r="N534" s="524">
        <v>0</v>
      </c>
      <c r="O534" s="524">
        <v>0</v>
      </c>
      <c r="P534" s="524">
        <v>0</v>
      </c>
      <c r="Q534" s="524">
        <v>0</v>
      </c>
      <c r="R534" s="524">
        <v>0</v>
      </c>
      <c r="S534" s="524">
        <v>0</v>
      </c>
      <c r="T534" s="524">
        <v>0</v>
      </c>
      <c r="U534" s="524">
        <v>0</v>
      </c>
      <c r="V534" s="524">
        <v>0</v>
      </c>
      <c r="W534" s="524">
        <v>0</v>
      </c>
      <c r="X534" s="525">
        <f t="shared" si="190"/>
        <v>4.3400000000000007</v>
      </c>
      <c r="Y534" s="706">
        <f t="shared" si="170"/>
        <v>4.5454545454545414</v>
      </c>
      <c r="Z534" s="706">
        <f t="shared" si="171"/>
        <v>15.789473684210531</v>
      </c>
      <c r="AA534" s="706">
        <f t="shared" si="172"/>
        <v>11.764705882352944</v>
      </c>
      <c r="AB534" s="706">
        <f t="shared" si="173"/>
        <v>36.000000000000007</v>
      </c>
      <c r="AC534" s="706">
        <f t="shared" si="174"/>
        <v>25</v>
      </c>
      <c r="AD534" s="706">
        <f t="shared" si="175"/>
        <v>100</v>
      </c>
      <c r="AE534" s="706" t="str">
        <f t="shared" si="176"/>
        <v>n/a</v>
      </c>
      <c r="AF534" s="706" t="str">
        <f t="shared" si="177"/>
        <v>n/a</v>
      </c>
      <c r="AG534" s="706" t="str">
        <f t="shared" si="178"/>
        <v>n/a</v>
      </c>
      <c r="AH534" s="706" t="str">
        <f t="shared" si="179"/>
        <v>n/a</v>
      </c>
      <c r="AI534" s="706" t="str">
        <f t="shared" si="180"/>
        <v>n/a</v>
      </c>
      <c r="AJ534" s="706" t="str">
        <f t="shared" si="181"/>
        <v>n/a</v>
      </c>
      <c r="AK534" s="706" t="str">
        <f t="shared" si="182"/>
        <v>n/a</v>
      </c>
      <c r="AL534" s="706" t="str">
        <f t="shared" si="183"/>
        <v>n/a</v>
      </c>
      <c r="AM534" s="706" t="str">
        <f t="shared" si="184"/>
        <v>n/a</v>
      </c>
      <c r="AN534" s="706" t="str">
        <f t="shared" si="185"/>
        <v>n/a</v>
      </c>
      <c r="AO534" s="706" t="str">
        <f t="shared" si="186"/>
        <v>n/a</v>
      </c>
      <c r="AP534" s="706" t="str">
        <f t="shared" si="187"/>
        <v>n/a</v>
      </c>
      <c r="AQ534" s="707">
        <f t="shared" si="188"/>
        <v>32.183272352003002</v>
      </c>
      <c r="AR534" s="708">
        <f t="shared" si="189"/>
        <v>34.970841639995555</v>
      </c>
    </row>
    <row r="535" spans="1:44" ht="11.25" customHeight="1" x14ac:dyDescent="0.2">
      <c r="A535" s="527" t="s">
        <v>1497</v>
      </c>
      <c r="B535" s="504" t="s">
        <v>1498</v>
      </c>
      <c r="C535" s="530">
        <v>1.88</v>
      </c>
      <c r="D535" s="522">
        <v>1.64</v>
      </c>
      <c r="E535" s="522">
        <v>1.36</v>
      </c>
      <c r="F535" s="522">
        <v>1.27</v>
      </c>
      <c r="G535" s="522">
        <v>1.0900000000000001</v>
      </c>
      <c r="H535" s="523"/>
      <c r="I535" s="522">
        <v>0.92</v>
      </c>
      <c r="J535" s="520">
        <v>0.22</v>
      </c>
      <c r="K535" s="523"/>
      <c r="L535" s="529">
        <v>0</v>
      </c>
      <c r="M535" s="524">
        <v>0.20213</v>
      </c>
      <c r="N535" s="524">
        <v>0.80852000000000002</v>
      </c>
      <c r="O535" s="531">
        <v>0.80852000000000002</v>
      </c>
      <c r="P535" s="531">
        <v>0.72765999999999997</v>
      </c>
      <c r="Q535" s="531">
        <v>0.64680000000000004</v>
      </c>
      <c r="R535" s="524">
        <v>0.57887999999999995</v>
      </c>
      <c r="S535" s="524">
        <v>0.57887999999999995</v>
      </c>
      <c r="T535" s="524">
        <v>0.57887999999999995</v>
      </c>
      <c r="U535" s="524">
        <v>0.57887999999999995</v>
      </c>
      <c r="V535" s="524">
        <v>0.57887999999999995</v>
      </c>
      <c r="W535" s="524">
        <v>0.57887999999999995</v>
      </c>
      <c r="X535" s="525">
        <f t="shared" si="190"/>
        <v>15.04691</v>
      </c>
      <c r="Y535" s="706">
        <f t="shared" si="170"/>
        <v>14.634146341463406</v>
      </c>
      <c r="Z535" s="706">
        <f t="shared" si="171"/>
        <v>20.588235294117641</v>
      </c>
      <c r="AA535" s="706">
        <f t="shared" si="172"/>
        <v>7.0866141732283561</v>
      </c>
      <c r="AB535" s="706">
        <f t="shared" si="173"/>
        <v>16.5137614678899</v>
      </c>
      <c r="AC535" s="706">
        <f t="shared" si="174"/>
        <v>18.478260869565212</v>
      </c>
      <c r="AD535" s="706">
        <f t="shared" si="175"/>
        <v>318.18181818181819</v>
      </c>
      <c r="AE535" s="706" t="str">
        <f t="shared" si="176"/>
        <v>n/a</v>
      </c>
      <c r="AF535" s="706">
        <f t="shared" si="177"/>
        <v>-100</v>
      </c>
      <c r="AG535" s="706">
        <f t="shared" si="178"/>
        <v>-75</v>
      </c>
      <c r="AH535" s="706">
        <f t="shared" si="179"/>
        <v>0</v>
      </c>
      <c r="AI535" s="706">
        <f t="shared" si="180"/>
        <v>11.112332682846393</v>
      </c>
      <c r="AJ535" s="706">
        <f t="shared" si="181"/>
        <v>12.501546072974623</v>
      </c>
      <c r="AK535" s="706">
        <f t="shared" si="182"/>
        <v>11.733001658374809</v>
      </c>
      <c r="AL535" s="706">
        <f t="shared" si="183"/>
        <v>0</v>
      </c>
      <c r="AM535" s="706">
        <f t="shared" si="184"/>
        <v>0</v>
      </c>
      <c r="AN535" s="706">
        <f t="shared" si="185"/>
        <v>0</v>
      </c>
      <c r="AO535" s="706">
        <f t="shared" si="186"/>
        <v>0</v>
      </c>
      <c r="AP535" s="706">
        <f t="shared" si="187"/>
        <v>0</v>
      </c>
      <c r="AQ535" s="707">
        <f t="shared" si="188"/>
        <v>15.048806867192855</v>
      </c>
      <c r="AR535" s="708">
        <f t="shared" si="189"/>
        <v>84.681232261722386</v>
      </c>
    </row>
    <row r="536" spans="1:44" ht="11.25" customHeight="1" x14ac:dyDescent="0.2">
      <c r="A536" s="527" t="s">
        <v>1499</v>
      </c>
      <c r="B536" s="504" t="s">
        <v>1500</v>
      </c>
      <c r="C536" s="530">
        <v>2.21</v>
      </c>
      <c r="D536" s="522">
        <v>2.0299999999999998</v>
      </c>
      <c r="E536" s="522">
        <v>1.7024999999999999</v>
      </c>
      <c r="F536" s="522">
        <v>1.34</v>
      </c>
      <c r="G536" s="522">
        <v>1.0319</v>
      </c>
      <c r="H536" s="523"/>
      <c r="I536" s="528">
        <v>0</v>
      </c>
      <c r="J536" s="693">
        <v>0</v>
      </c>
      <c r="K536" s="523"/>
      <c r="L536" s="692">
        <v>0</v>
      </c>
      <c r="M536" s="692">
        <v>0</v>
      </c>
      <c r="N536" s="524">
        <v>0</v>
      </c>
      <c r="O536" s="524">
        <v>0</v>
      </c>
      <c r="P536" s="524">
        <v>0</v>
      </c>
      <c r="Q536" s="524">
        <v>0</v>
      </c>
      <c r="R536" s="524">
        <v>0</v>
      </c>
      <c r="S536" s="524">
        <v>0</v>
      </c>
      <c r="T536" s="524">
        <v>0</v>
      </c>
      <c r="U536" s="524">
        <v>0</v>
      </c>
      <c r="V536" s="524">
        <v>0</v>
      </c>
      <c r="W536" s="524">
        <v>0</v>
      </c>
      <c r="X536" s="525">
        <f t="shared" si="190"/>
        <v>8.3143999999999991</v>
      </c>
      <c r="Y536" s="706">
        <f t="shared" si="170"/>
        <v>8.866995073891637</v>
      </c>
      <c r="Z536" s="706">
        <f t="shared" si="171"/>
        <v>19.236417033773854</v>
      </c>
      <c r="AA536" s="706">
        <f t="shared" si="172"/>
        <v>27.052238805970141</v>
      </c>
      <c r="AB536" s="706">
        <f t="shared" si="173"/>
        <v>29.857544335691454</v>
      </c>
      <c r="AC536" s="706" t="str">
        <f t="shared" si="174"/>
        <v>n/a</v>
      </c>
      <c r="AD536" s="706" t="str">
        <f t="shared" si="175"/>
        <v>n/a</v>
      </c>
      <c r="AE536" s="706" t="str">
        <f t="shared" si="176"/>
        <v>n/a</v>
      </c>
      <c r="AF536" s="706" t="str">
        <f t="shared" si="177"/>
        <v>n/a</v>
      </c>
      <c r="AG536" s="706" t="str">
        <f t="shared" si="178"/>
        <v>n/a</v>
      </c>
      <c r="AH536" s="706" t="str">
        <f t="shared" si="179"/>
        <v>n/a</v>
      </c>
      <c r="AI536" s="706" t="str">
        <f t="shared" si="180"/>
        <v>n/a</v>
      </c>
      <c r="AJ536" s="706" t="str">
        <f t="shared" si="181"/>
        <v>n/a</v>
      </c>
      <c r="AK536" s="706" t="str">
        <f t="shared" si="182"/>
        <v>n/a</v>
      </c>
      <c r="AL536" s="706" t="str">
        <f t="shared" si="183"/>
        <v>n/a</v>
      </c>
      <c r="AM536" s="706" t="str">
        <f t="shared" si="184"/>
        <v>n/a</v>
      </c>
      <c r="AN536" s="706" t="str">
        <f t="shared" si="185"/>
        <v>n/a</v>
      </c>
      <c r="AO536" s="706" t="str">
        <f t="shared" si="186"/>
        <v>n/a</v>
      </c>
      <c r="AP536" s="706" t="str">
        <f t="shared" si="187"/>
        <v>n/a</v>
      </c>
      <c r="AQ536" s="707">
        <f t="shared" si="188"/>
        <v>21.253298812331771</v>
      </c>
      <c r="AR536" s="708">
        <f t="shared" si="189"/>
        <v>9.4012247160613587</v>
      </c>
    </row>
    <row r="537" spans="1:44" ht="11.25" customHeight="1" x14ac:dyDescent="0.2">
      <c r="A537" s="535" t="s">
        <v>296</v>
      </c>
      <c r="B537" s="535" t="s">
        <v>297</v>
      </c>
      <c r="C537" s="549">
        <v>1.38</v>
      </c>
      <c r="D537" s="541">
        <v>1.31</v>
      </c>
      <c r="E537" s="541">
        <v>1.27</v>
      </c>
      <c r="F537" s="541">
        <v>1.23</v>
      </c>
      <c r="G537" s="541">
        <v>1.18</v>
      </c>
      <c r="H537" s="542"/>
      <c r="I537" s="541">
        <v>1.1000000000000001</v>
      </c>
      <c r="J537" s="537">
        <v>1.03</v>
      </c>
      <c r="K537" s="542"/>
      <c r="L537" s="557">
        <v>0.99</v>
      </c>
      <c r="M537" s="568">
        <v>0.96</v>
      </c>
      <c r="N537" s="544">
        <v>0.94</v>
      </c>
      <c r="O537" s="544">
        <v>0.84</v>
      </c>
      <c r="P537" s="544">
        <v>0.68</v>
      </c>
      <c r="Q537" s="544">
        <v>0.52</v>
      </c>
      <c r="R537" s="544">
        <v>0.37</v>
      </c>
      <c r="S537" s="544">
        <v>0.25668000000000002</v>
      </c>
      <c r="T537" s="544">
        <v>0.21668000000000001</v>
      </c>
      <c r="U537" s="544">
        <v>0.18001000000000003</v>
      </c>
      <c r="V537" s="544">
        <v>0.15778</v>
      </c>
      <c r="W537" s="544">
        <v>0.15112</v>
      </c>
      <c r="X537" s="525">
        <f t="shared" si="190"/>
        <v>14.762269999999997</v>
      </c>
      <c r="Y537" s="706">
        <f t="shared" si="170"/>
        <v>5.3435114503816772</v>
      </c>
      <c r="Z537" s="706">
        <f t="shared" si="171"/>
        <v>3.1496062992125928</v>
      </c>
      <c r="AA537" s="706">
        <f t="shared" si="172"/>
        <v>3.2520325203251987</v>
      </c>
      <c r="AB537" s="706">
        <f t="shared" si="173"/>
        <v>4.2372881355932313</v>
      </c>
      <c r="AC537" s="706">
        <f t="shared" si="174"/>
        <v>7.2727272727272529</v>
      </c>
      <c r="AD537" s="706">
        <f t="shared" si="175"/>
        <v>6.7961165048543659</v>
      </c>
      <c r="AE537" s="706">
        <f t="shared" si="176"/>
        <v>4.0404040404040442</v>
      </c>
      <c r="AF537" s="706">
        <f t="shared" si="177"/>
        <v>3.125</v>
      </c>
      <c r="AG537" s="706">
        <f t="shared" si="178"/>
        <v>2.1276595744680771</v>
      </c>
      <c r="AH537" s="706">
        <f t="shared" si="179"/>
        <v>11.904761904761907</v>
      </c>
      <c r="AI537" s="706">
        <f t="shared" si="180"/>
        <v>23.529411764705866</v>
      </c>
      <c r="AJ537" s="706">
        <f t="shared" si="181"/>
        <v>30.76923076923077</v>
      </c>
      <c r="AK537" s="706">
        <f t="shared" si="182"/>
        <v>40.540540540540547</v>
      </c>
      <c r="AL537" s="706">
        <f t="shared" si="183"/>
        <v>44.148355929562079</v>
      </c>
      <c r="AM537" s="706">
        <f t="shared" si="184"/>
        <v>18.460402436773116</v>
      </c>
      <c r="AN537" s="706">
        <f t="shared" si="185"/>
        <v>20.371090494972478</v>
      </c>
      <c r="AO537" s="706">
        <f t="shared" si="186"/>
        <v>14.089238179743969</v>
      </c>
      <c r="AP537" s="706">
        <f t="shared" si="187"/>
        <v>4.4070937003705568</v>
      </c>
      <c r="AQ537" s="707">
        <f t="shared" si="188"/>
        <v>13.753581751034876</v>
      </c>
      <c r="AR537" s="708">
        <f t="shared" si="189"/>
        <v>13.284697605153433</v>
      </c>
    </row>
    <row r="538" spans="1:44" ht="11.25" customHeight="1" x14ac:dyDescent="0.2">
      <c r="A538" s="519" t="s">
        <v>693</v>
      </c>
      <c r="B538" s="504" t="s">
        <v>694</v>
      </c>
      <c r="C538" s="521">
        <v>1.83</v>
      </c>
      <c r="D538" s="522">
        <v>1.74</v>
      </c>
      <c r="E538" s="522">
        <v>1.63</v>
      </c>
      <c r="F538" s="522">
        <v>1.39</v>
      </c>
      <c r="G538" s="522">
        <v>1.23</v>
      </c>
      <c r="H538" s="523" t="s">
        <v>91</v>
      </c>
      <c r="I538" s="522">
        <v>1.05</v>
      </c>
      <c r="J538" s="520">
        <v>0.91</v>
      </c>
      <c r="K538" s="523"/>
      <c r="L538" s="539">
        <v>0.84</v>
      </c>
      <c r="M538" s="692">
        <v>0.8</v>
      </c>
      <c r="N538" s="531">
        <v>0.76</v>
      </c>
      <c r="O538" s="531">
        <v>0.68</v>
      </c>
      <c r="P538" s="531">
        <v>0.56000000000000005</v>
      </c>
      <c r="Q538" s="531">
        <v>0.46</v>
      </c>
      <c r="R538" s="531">
        <v>0.34</v>
      </c>
      <c r="S538" s="531">
        <v>0.1</v>
      </c>
      <c r="T538" s="524">
        <v>0</v>
      </c>
      <c r="U538" s="524">
        <v>0</v>
      </c>
      <c r="V538" s="524">
        <v>0</v>
      </c>
      <c r="W538" s="524">
        <v>0</v>
      </c>
      <c r="X538" s="525">
        <f t="shared" si="190"/>
        <v>14.320000000000002</v>
      </c>
      <c r="Y538" s="706">
        <f t="shared" si="170"/>
        <v>5.1724137931034475</v>
      </c>
      <c r="Z538" s="706">
        <f t="shared" si="171"/>
        <v>6.7484662576687171</v>
      </c>
      <c r="AA538" s="706">
        <f t="shared" si="172"/>
        <v>17.266187050359715</v>
      </c>
      <c r="AB538" s="706">
        <f t="shared" si="173"/>
        <v>13.008130081300816</v>
      </c>
      <c r="AC538" s="706">
        <f t="shared" si="174"/>
        <v>17.142857142857125</v>
      </c>
      <c r="AD538" s="706">
        <f t="shared" si="175"/>
        <v>15.384615384615397</v>
      </c>
      <c r="AE538" s="706">
        <f t="shared" si="176"/>
        <v>8.3333333333333481</v>
      </c>
      <c r="AF538" s="706">
        <f t="shared" si="177"/>
        <v>4.9999999999999822</v>
      </c>
      <c r="AG538" s="706">
        <f t="shared" si="178"/>
        <v>5.2631578947368363</v>
      </c>
      <c r="AH538" s="706">
        <f t="shared" si="179"/>
        <v>11.764705882352944</v>
      </c>
      <c r="AI538" s="706">
        <f t="shared" si="180"/>
        <v>21.42857142857142</v>
      </c>
      <c r="AJ538" s="706">
        <f t="shared" si="181"/>
        <v>21.739130434782616</v>
      </c>
      <c r="AK538" s="706">
        <f t="shared" si="182"/>
        <v>35.294117647058812</v>
      </c>
      <c r="AL538" s="706">
        <f t="shared" si="183"/>
        <v>240</v>
      </c>
      <c r="AM538" s="706" t="str">
        <f t="shared" si="184"/>
        <v>n/a</v>
      </c>
      <c r="AN538" s="706" t="str">
        <f t="shared" si="185"/>
        <v>n/a</v>
      </c>
      <c r="AO538" s="706" t="str">
        <f t="shared" si="186"/>
        <v>n/a</v>
      </c>
      <c r="AP538" s="706" t="str">
        <f t="shared" si="187"/>
        <v>n/a</v>
      </c>
      <c r="AQ538" s="707">
        <f t="shared" si="188"/>
        <v>30.253263309338656</v>
      </c>
      <c r="AR538" s="708">
        <f t="shared" si="189"/>
        <v>60.950518947866144</v>
      </c>
    </row>
    <row r="539" spans="1:44" ht="11.25" customHeight="1" x14ac:dyDescent="0.2">
      <c r="A539" s="949" t="s">
        <v>4296</v>
      </c>
      <c r="B539" s="949" t="s">
        <v>4293</v>
      </c>
      <c r="C539" s="952">
        <v>1.32</v>
      </c>
      <c r="D539" s="952">
        <v>1</v>
      </c>
      <c r="E539" s="952">
        <v>0.8</v>
      </c>
      <c r="F539" s="952">
        <v>0.18</v>
      </c>
      <c r="G539" s="953">
        <v>0</v>
      </c>
      <c r="H539" s="952"/>
      <c r="I539" s="953">
        <v>0</v>
      </c>
      <c r="J539" s="955">
        <v>0</v>
      </c>
      <c r="K539" s="952"/>
      <c r="L539" s="1169">
        <v>0</v>
      </c>
      <c r="M539" s="1169">
        <v>0</v>
      </c>
      <c r="N539" s="940">
        <v>0</v>
      </c>
      <c r="O539" s="940">
        <v>0</v>
      </c>
      <c r="P539" s="940">
        <v>0</v>
      </c>
      <c r="Q539" s="940">
        <v>0</v>
      </c>
      <c r="R539" s="940">
        <v>0</v>
      </c>
      <c r="S539" s="940">
        <v>0</v>
      </c>
      <c r="T539" s="940">
        <v>0</v>
      </c>
      <c r="U539" s="940">
        <v>0</v>
      </c>
      <c r="V539" s="940">
        <v>0</v>
      </c>
      <c r="W539" s="940">
        <v>0</v>
      </c>
      <c r="X539" s="525">
        <f t="shared" si="190"/>
        <v>3.3000000000000003</v>
      </c>
      <c r="Y539" s="706">
        <f t="shared" si="170"/>
        <v>32.000000000000007</v>
      </c>
      <c r="Z539" s="706">
        <f t="shared" si="171"/>
        <v>25</v>
      </c>
      <c r="AA539" s="706">
        <f t="shared" si="172"/>
        <v>344.44444444444446</v>
      </c>
      <c r="AB539" s="706" t="str">
        <f t="shared" si="173"/>
        <v>n/a</v>
      </c>
      <c r="AC539" s="706" t="str">
        <f t="shared" si="174"/>
        <v>n/a</v>
      </c>
      <c r="AD539" s="706" t="str">
        <f t="shared" si="175"/>
        <v>n/a</v>
      </c>
      <c r="AE539" s="706" t="str">
        <f t="shared" si="176"/>
        <v>n/a</v>
      </c>
      <c r="AF539" s="706" t="str">
        <f t="shared" si="177"/>
        <v>n/a</v>
      </c>
      <c r="AG539" s="706" t="str">
        <f t="shared" si="178"/>
        <v>n/a</v>
      </c>
      <c r="AH539" s="706" t="str">
        <f t="shared" si="179"/>
        <v>n/a</v>
      </c>
      <c r="AI539" s="706" t="str">
        <f t="shared" si="180"/>
        <v>n/a</v>
      </c>
      <c r="AJ539" s="706" t="str">
        <f t="shared" si="181"/>
        <v>n/a</v>
      </c>
      <c r="AK539" s="706" t="str">
        <f t="shared" si="182"/>
        <v>n/a</v>
      </c>
      <c r="AL539" s="706" t="str">
        <f t="shared" si="183"/>
        <v>n/a</v>
      </c>
      <c r="AM539" s="706" t="str">
        <f t="shared" si="184"/>
        <v>n/a</v>
      </c>
      <c r="AN539" s="706" t="str">
        <f t="shared" si="185"/>
        <v>n/a</v>
      </c>
      <c r="AO539" s="706" t="str">
        <f t="shared" si="186"/>
        <v>n/a</v>
      </c>
      <c r="AP539" s="706" t="str">
        <f t="shared" si="187"/>
        <v>n/a</v>
      </c>
      <c r="AQ539" s="707">
        <f t="shared" si="188"/>
        <v>133.81481481481481</v>
      </c>
      <c r="AR539" s="708">
        <f t="shared" si="189"/>
        <v>182.4441850496645</v>
      </c>
    </row>
    <row r="540" spans="1:44" ht="11.25" customHeight="1" x14ac:dyDescent="0.2">
      <c r="A540" s="502" t="s">
        <v>695</v>
      </c>
      <c r="B540" s="502" t="s">
        <v>696</v>
      </c>
      <c r="C540" s="550">
        <v>1.22</v>
      </c>
      <c r="D540" s="510">
        <v>1.08</v>
      </c>
      <c r="E540" s="510">
        <v>1</v>
      </c>
      <c r="F540" s="510">
        <v>0.88</v>
      </c>
      <c r="G540" s="512">
        <v>0.8</v>
      </c>
      <c r="H540" s="511"/>
      <c r="I540" s="510">
        <v>0.76</v>
      </c>
      <c r="J540" s="508">
        <v>0.67</v>
      </c>
      <c r="K540" s="511"/>
      <c r="L540" s="559">
        <v>0.60499999999999998</v>
      </c>
      <c r="M540" s="559">
        <v>0.57499999999999996</v>
      </c>
      <c r="N540" s="516">
        <v>0.55000000000000004</v>
      </c>
      <c r="O540" s="516">
        <v>0.505</v>
      </c>
      <c r="P540" s="516">
        <v>0.48</v>
      </c>
      <c r="Q540" s="516">
        <v>0.46</v>
      </c>
      <c r="R540" s="516">
        <v>0.36</v>
      </c>
      <c r="S540" s="516">
        <v>0.34</v>
      </c>
      <c r="T540" s="516">
        <v>0.32</v>
      </c>
      <c r="U540" s="516">
        <v>0.3</v>
      </c>
      <c r="V540" s="516">
        <v>0.28000000000000003</v>
      </c>
      <c r="W540" s="516">
        <v>0.26</v>
      </c>
      <c r="X540" s="525">
        <f t="shared" si="190"/>
        <v>11.445</v>
      </c>
      <c r="Y540" s="706">
        <f t="shared" si="170"/>
        <v>12.962962962962955</v>
      </c>
      <c r="Z540" s="706">
        <f t="shared" si="171"/>
        <v>8.0000000000000071</v>
      </c>
      <c r="AA540" s="706">
        <f t="shared" si="172"/>
        <v>13.636363636363647</v>
      </c>
      <c r="AB540" s="706">
        <f t="shared" si="173"/>
        <v>9.9999999999999858</v>
      </c>
      <c r="AC540" s="706">
        <f t="shared" si="174"/>
        <v>5.2631578947368363</v>
      </c>
      <c r="AD540" s="706">
        <f t="shared" si="175"/>
        <v>13.432835820895516</v>
      </c>
      <c r="AE540" s="706">
        <f t="shared" si="176"/>
        <v>10.743801652892571</v>
      </c>
      <c r="AF540" s="706">
        <f t="shared" si="177"/>
        <v>5.2173913043478404</v>
      </c>
      <c r="AG540" s="706">
        <f t="shared" si="178"/>
        <v>4.5454545454545192</v>
      </c>
      <c r="AH540" s="706">
        <f t="shared" si="179"/>
        <v>8.9108910891089188</v>
      </c>
      <c r="AI540" s="706">
        <f t="shared" si="180"/>
        <v>5.2083333333333481</v>
      </c>
      <c r="AJ540" s="706">
        <f t="shared" si="181"/>
        <v>4.3478260869565188</v>
      </c>
      <c r="AK540" s="706">
        <f t="shared" si="182"/>
        <v>27.777777777777789</v>
      </c>
      <c r="AL540" s="706">
        <f t="shared" si="183"/>
        <v>5.8823529411764497</v>
      </c>
      <c r="AM540" s="706">
        <f t="shared" si="184"/>
        <v>6.25</v>
      </c>
      <c r="AN540" s="706">
        <f t="shared" si="185"/>
        <v>6.6666666666666652</v>
      </c>
      <c r="AO540" s="706">
        <f t="shared" si="186"/>
        <v>7.1428571428571397</v>
      </c>
      <c r="AP540" s="706">
        <f t="shared" si="187"/>
        <v>7.6923076923077094</v>
      </c>
      <c r="AQ540" s="707">
        <f t="shared" si="188"/>
        <v>9.0933878082132438</v>
      </c>
      <c r="AR540" s="708">
        <f t="shared" si="189"/>
        <v>5.5644246766977918</v>
      </c>
    </row>
    <row r="541" spans="1:44" ht="11.25" customHeight="1" x14ac:dyDescent="0.2">
      <c r="A541" s="1150" t="s">
        <v>3914</v>
      </c>
      <c r="B541" s="535" t="s">
        <v>3915</v>
      </c>
      <c r="C541" s="535">
        <v>0.66</v>
      </c>
      <c r="D541" s="518">
        <v>0.57999999999999996</v>
      </c>
      <c r="E541" s="518">
        <v>0.48</v>
      </c>
      <c r="F541" s="518">
        <v>0.32</v>
      </c>
      <c r="G541" s="518">
        <v>0.24</v>
      </c>
      <c r="H541" s="518"/>
      <c r="I541" s="518">
        <v>0.24</v>
      </c>
      <c r="J541" s="504">
        <v>0.24</v>
      </c>
      <c r="K541" s="518"/>
      <c r="L541" s="526">
        <v>0.24</v>
      </c>
      <c r="M541" s="526">
        <v>0.42</v>
      </c>
      <c r="N541" s="665">
        <v>0.64</v>
      </c>
      <c r="O541" s="665">
        <v>0.6</v>
      </c>
      <c r="P541" s="665">
        <v>0.57999999999999996</v>
      </c>
      <c r="Q541" s="665">
        <v>0.53</v>
      </c>
      <c r="R541" s="665">
        <v>0.47</v>
      </c>
      <c r="S541" s="665">
        <v>0.42</v>
      </c>
      <c r="T541" s="665">
        <v>0.37</v>
      </c>
      <c r="U541" s="665">
        <v>0.32</v>
      </c>
      <c r="V541" s="665">
        <v>0.28000000000000003</v>
      </c>
      <c r="W541" s="665">
        <v>0</v>
      </c>
      <c r="X541" s="525">
        <f t="shared" si="190"/>
        <v>7.6300000000000008</v>
      </c>
      <c r="Y541" s="706">
        <f t="shared" si="170"/>
        <v>13.793103448275868</v>
      </c>
      <c r="Z541" s="706">
        <f t="shared" si="171"/>
        <v>20.833333333333325</v>
      </c>
      <c r="AA541" s="706">
        <f t="shared" si="172"/>
        <v>50</v>
      </c>
      <c r="AB541" s="706">
        <f t="shared" si="173"/>
        <v>33.33333333333335</v>
      </c>
      <c r="AC541" s="706">
        <f t="shared" si="174"/>
        <v>0</v>
      </c>
      <c r="AD541" s="706">
        <f t="shared" si="175"/>
        <v>0</v>
      </c>
      <c r="AE541" s="706">
        <f t="shared" si="176"/>
        <v>0</v>
      </c>
      <c r="AF541" s="706">
        <f t="shared" si="177"/>
        <v>-42.857142857142861</v>
      </c>
      <c r="AG541" s="706">
        <f t="shared" si="178"/>
        <v>-34.375</v>
      </c>
      <c r="AH541" s="706">
        <f t="shared" si="179"/>
        <v>6.6666666666666652</v>
      </c>
      <c r="AI541" s="706">
        <f t="shared" si="180"/>
        <v>3.4482758620689724</v>
      </c>
      <c r="AJ541" s="706">
        <f t="shared" si="181"/>
        <v>9.4339622641509422</v>
      </c>
      <c r="AK541" s="706">
        <f t="shared" si="182"/>
        <v>12.765957446808528</v>
      </c>
      <c r="AL541" s="706">
        <f t="shared" si="183"/>
        <v>11.904761904761907</v>
      </c>
      <c r="AM541" s="706">
        <f t="shared" si="184"/>
        <v>13.513513513513509</v>
      </c>
      <c r="AN541" s="706">
        <f t="shared" si="185"/>
        <v>15.625</v>
      </c>
      <c r="AO541" s="706">
        <f t="shared" si="186"/>
        <v>14.285714285714279</v>
      </c>
      <c r="AP541" s="706" t="str">
        <f t="shared" si="187"/>
        <v>n/a</v>
      </c>
      <c r="AQ541" s="707">
        <f t="shared" si="188"/>
        <v>7.5512634824402634</v>
      </c>
      <c r="AR541" s="708">
        <f t="shared" si="189"/>
        <v>21.455276263897822</v>
      </c>
    </row>
    <row r="542" spans="1:44" ht="11.25" customHeight="1" x14ac:dyDescent="0.2">
      <c r="A542" s="519" t="s">
        <v>299</v>
      </c>
      <c r="B542" s="553" t="s">
        <v>300</v>
      </c>
      <c r="C542" s="530">
        <v>0.42122512500000003</v>
      </c>
      <c r="D542" s="522">
        <v>0.33585201000000003</v>
      </c>
      <c r="E542" s="522">
        <v>0.32954493000000001</v>
      </c>
      <c r="F542" s="522">
        <v>0.32244946499999999</v>
      </c>
      <c r="G542" s="528">
        <v>0.31535400000000002</v>
      </c>
      <c r="H542" s="523"/>
      <c r="I542" s="522">
        <v>0.24384016979012732</v>
      </c>
      <c r="J542" s="520">
        <v>0.21297019175346724</v>
      </c>
      <c r="K542" s="523"/>
      <c r="L542" s="539">
        <v>0.2094541744367826</v>
      </c>
      <c r="M542" s="539">
        <v>0.20769616577844033</v>
      </c>
      <c r="N542" s="531">
        <v>0.20543586893200022</v>
      </c>
      <c r="O542" s="531">
        <v>0.19890612248672884</v>
      </c>
      <c r="P542" s="531">
        <v>0.1913717996652618</v>
      </c>
      <c r="Q542" s="531">
        <v>0.18559548550213711</v>
      </c>
      <c r="R542" s="531">
        <v>0.16826654301276303</v>
      </c>
      <c r="S542" s="531">
        <v>0.12657662340064563</v>
      </c>
      <c r="T542" s="531">
        <v>9.7443908490973202E-2</v>
      </c>
      <c r="U542" s="531">
        <v>9.342560298619082E-2</v>
      </c>
      <c r="V542" s="531">
        <v>8.940729748140841E-2</v>
      </c>
      <c r="W542" s="531">
        <v>8.5388991976626E-2</v>
      </c>
      <c r="X542" s="525">
        <f t="shared" si="190"/>
        <v>4.0402044756935522</v>
      </c>
      <c r="Y542" s="706">
        <f t="shared" si="170"/>
        <v>25.419861265680677</v>
      </c>
      <c r="Z542" s="706">
        <f t="shared" si="171"/>
        <v>1.9138755980861344</v>
      </c>
      <c r="AA542" s="706">
        <f t="shared" si="172"/>
        <v>2.2004889975550279</v>
      </c>
      <c r="AB542" s="706">
        <f t="shared" si="173"/>
        <v>2.2499999999999964</v>
      </c>
      <c r="AC542" s="706">
        <f t="shared" si="174"/>
        <v>29.328157978000302</v>
      </c>
      <c r="AD542" s="706">
        <f t="shared" si="175"/>
        <v>14.494975931840703</v>
      </c>
      <c r="AE542" s="706">
        <f t="shared" si="176"/>
        <v>1.6786570743405393</v>
      </c>
      <c r="AF542" s="706">
        <f t="shared" si="177"/>
        <v>0.8464328899637108</v>
      </c>
      <c r="AG542" s="706">
        <f t="shared" si="178"/>
        <v>1.1002444987775029</v>
      </c>
      <c r="AH542" s="706">
        <f t="shared" si="179"/>
        <v>3.2828282828282651</v>
      </c>
      <c r="AI542" s="706">
        <f t="shared" si="180"/>
        <v>3.9370078740157632</v>
      </c>
      <c r="AJ542" s="706">
        <f t="shared" si="181"/>
        <v>3.1123139377537079</v>
      </c>
      <c r="AK542" s="706">
        <f t="shared" si="182"/>
        <v>10.298507462686546</v>
      </c>
      <c r="AL542" s="706">
        <f t="shared" si="183"/>
        <v>32.93650793650793</v>
      </c>
      <c r="AM542" s="706">
        <f t="shared" si="184"/>
        <v>29.896907216494874</v>
      </c>
      <c r="AN542" s="706">
        <f t="shared" si="185"/>
        <v>4.3010752688171783</v>
      </c>
      <c r="AO542" s="706">
        <f t="shared" si="186"/>
        <v>4.4943820224719211</v>
      </c>
      <c r="AP542" s="706">
        <f t="shared" si="187"/>
        <v>4.705882352941182</v>
      </c>
      <c r="AQ542" s="707">
        <f t="shared" si="188"/>
        <v>9.7887836993756636</v>
      </c>
      <c r="AR542" s="708">
        <f t="shared" si="189"/>
        <v>11.353846791061676</v>
      </c>
    </row>
    <row r="543" spans="1:44" ht="11.25" customHeight="1" x14ac:dyDescent="0.2">
      <c r="A543" s="519" t="s">
        <v>3916</v>
      </c>
      <c r="B543" s="504" t="s">
        <v>3917</v>
      </c>
      <c r="C543" s="530">
        <v>1.28</v>
      </c>
      <c r="D543" s="522">
        <v>1.04</v>
      </c>
      <c r="E543" s="522">
        <v>0.8</v>
      </c>
      <c r="F543" s="522">
        <v>0.4</v>
      </c>
      <c r="G543" s="571">
        <v>0</v>
      </c>
      <c r="H543" s="523"/>
      <c r="I543" s="571">
        <v>0</v>
      </c>
      <c r="J543" s="576">
        <v>0</v>
      </c>
      <c r="K543" s="523"/>
      <c r="L543" s="692">
        <v>0.22500000000000001</v>
      </c>
      <c r="M543" s="692">
        <v>0.9</v>
      </c>
      <c r="N543" s="524">
        <v>0.9</v>
      </c>
      <c r="O543" s="572">
        <v>0.9</v>
      </c>
      <c r="P543" s="572">
        <v>0.9</v>
      </c>
      <c r="Q543" s="531">
        <v>0.9</v>
      </c>
      <c r="R543" s="531">
        <v>0.8</v>
      </c>
      <c r="S543" s="531">
        <v>0.68</v>
      </c>
      <c r="T543" s="531">
        <v>0.6</v>
      </c>
      <c r="U543" s="531">
        <v>0.5</v>
      </c>
      <c r="V543" s="531">
        <v>0.28000000000000003</v>
      </c>
      <c r="W543" s="531">
        <v>0.08</v>
      </c>
      <c r="X543" s="525">
        <f t="shared" si="190"/>
        <v>11.185</v>
      </c>
      <c r="Y543" s="706">
        <f t="shared" si="170"/>
        <v>23.076923076923084</v>
      </c>
      <c r="Z543" s="706">
        <f t="shared" si="171"/>
        <v>30.000000000000004</v>
      </c>
      <c r="AA543" s="706">
        <f t="shared" si="172"/>
        <v>100</v>
      </c>
      <c r="AB543" s="706" t="str">
        <f t="shared" si="173"/>
        <v>n/a</v>
      </c>
      <c r="AC543" s="706" t="str">
        <f t="shared" si="174"/>
        <v>n/a</v>
      </c>
      <c r="AD543" s="706" t="str">
        <f t="shared" si="175"/>
        <v>n/a</v>
      </c>
      <c r="AE543" s="706">
        <f t="shared" si="176"/>
        <v>-100</v>
      </c>
      <c r="AF543" s="706">
        <f t="shared" si="177"/>
        <v>-75</v>
      </c>
      <c r="AG543" s="706">
        <f t="shared" si="178"/>
        <v>0</v>
      </c>
      <c r="AH543" s="706">
        <f t="shared" si="179"/>
        <v>0</v>
      </c>
      <c r="AI543" s="706">
        <f t="shared" si="180"/>
        <v>0</v>
      </c>
      <c r="AJ543" s="706">
        <f t="shared" si="181"/>
        <v>0</v>
      </c>
      <c r="AK543" s="706">
        <f t="shared" si="182"/>
        <v>12.5</v>
      </c>
      <c r="AL543" s="706">
        <f t="shared" si="183"/>
        <v>17.647058823529417</v>
      </c>
      <c r="AM543" s="706">
        <f t="shared" si="184"/>
        <v>13.333333333333353</v>
      </c>
      <c r="AN543" s="706">
        <f t="shared" si="185"/>
        <v>19.999999999999996</v>
      </c>
      <c r="AO543" s="706">
        <f t="shared" si="186"/>
        <v>78.571428571428555</v>
      </c>
      <c r="AP543" s="706">
        <f t="shared" si="187"/>
        <v>250.00000000000006</v>
      </c>
      <c r="AQ543" s="707">
        <f t="shared" si="188"/>
        <v>24.675249587014299</v>
      </c>
      <c r="AR543" s="708">
        <f t="shared" si="189"/>
        <v>79.121715051030492</v>
      </c>
    </row>
    <row r="544" spans="1:44" ht="11.25" customHeight="1" x14ac:dyDescent="0.2">
      <c r="A544" s="519" t="s">
        <v>1501</v>
      </c>
      <c r="B544" s="504" t="s">
        <v>1502</v>
      </c>
      <c r="C544" s="530">
        <v>1.4600000000000002</v>
      </c>
      <c r="D544" s="522">
        <v>1.21</v>
      </c>
      <c r="E544" s="522">
        <v>0.9</v>
      </c>
      <c r="F544" s="522">
        <v>0.57999999999999996</v>
      </c>
      <c r="G544" s="528">
        <v>0.52</v>
      </c>
      <c r="H544" s="523"/>
      <c r="I544" s="522">
        <v>0.39</v>
      </c>
      <c r="J544" s="693">
        <v>0</v>
      </c>
      <c r="K544" s="523"/>
      <c r="L544" s="692">
        <v>0</v>
      </c>
      <c r="M544" s="692">
        <v>0</v>
      </c>
      <c r="N544" s="524">
        <v>0</v>
      </c>
      <c r="O544" s="524">
        <v>0</v>
      </c>
      <c r="P544" s="524">
        <v>0</v>
      </c>
      <c r="Q544" s="524">
        <v>0</v>
      </c>
      <c r="R544" s="524">
        <v>0</v>
      </c>
      <c r="S544" s="524">
        <v>0</v>
      </c>
      <c r="T544" s="524">
        <v>0</v>
      </c>
      <c r="U544" s="524">
        <v>0</v>
      </c>
      <c r="V544" s="524">
        <v>0</v>
      </c>
      <c r="W544" s="524">
        <v>0</v>
      </c>
      <c r="X544" s="525">
        <f t="shared" si="190"/>
        <v>5.0599999999999996</v>
      </c>
      <c r="Y544" s="706">
        <f t="shared" si="170"/>
        <v>20.661157024793408</v>
      </c>
      <c r="Z544" s="706">
        <f t="shared" si="171"/>
        <v>34.444444444444436</v>
      </c>
      <c r="AA544" s="706">
        <f t="shared" si="172"/>
        <v>55.172413793103473</v>
      </c>
      <c r="AB544" s="706">
        <f t="shared" si="173"/>
        <v>11.538461538461519</v>
      </c>
      <c r="AC544" s="706">
        <f t="shared" si="174"/>
        <v>33.333333333333329</v>
      </c>
      <c r="AD544" s="706" t="str">
        <f t="shared" si="175"/>
        <v>n/a</v>
      </c>
      <c r="AE544" s="706" t="str">
        <f t="shared" si="176"/>
        <v>n/a</v>
      </c>
      <c r="AF544" s="706" t="str">
        <f t="shared" si="177"/>
        <v>n/a</v>
      </c>
      <c r="AG544" s="706" t="str">
        <f t="shared" si="178"/>
        <v>n/a</v>
      </c>
      <c r="AH544" s="706" t="str">
        <f t="shared" si="179"/>
        <v>n/a</v>
      </c>
      <c r="AI544" s="706" t="str">
        <f t="shared" si="180"/>
        <v>n/a</v>
      </c>
      <c r="AJ544" s="706" t="str">
        <f t="shared" si="181"/>
        <v>n/a</v>
      </c>
      <c r="AK544" s="706" t="str">
        <f t="shared" si="182"/>
        <v>n/a</v>
      </c>
      <c r="AL544" s="706" t="str">
        <f t="shared" si="183"/>
        <v>n/a</v>
      </c>
      <c r="AM544" s="706" t="str">
        <f t="shared" si="184"/>
        <v>n/a</v>
      </c>
      <c r="AN544" s="706" t="str">
        <f t="shared" si="185"/>
        <v>n/a</v>
      </c>
      <c r="AO544" s="706" t="str">
        <f t="shared" si="186"/>
        <v>n/a</v>
      </c>
      <c r="AP544" s="706" t="str">
        <f t="shared" si="187"/>
        <v>n/a</v>
      </c>
      <c r="AQ544" s="707">
        <f t="shared" si="188"/>
        <v>31.029962026827228</v>
      </c>
      <c r="AR544" s="708">
        <f t="shared" si="189"/>
        <v>16.486759045526441</v>
      </c>
    </row>
    <row r="545" spans="1:44" ht="11.25" customHeight="1" x14ac:dyDescent="0.2">
      <c r="A545" s="502" t="s">
        <v>697</v>
      </c>
      <c r="B545" s="502" t="s">
        <v>698</v>
      </c>
      <c r="C545" s="514">
        <v>1.17</v>
      </c>
      <c r="D545" s="522">
        <v>1.1599999999999999</v>
      </c>
      <c r="E545" s="522">
        <v>1.1399999999999999</v>
      </c>
      <c r="F545" s="522">
        <v>1.1299999999999999</v>
      </c>
      <c r="G545" s="522">
        <v>1.1200000000000001</v>
      </c>
      <c r="H545" s="523"/>
      <c r="I545" s="522">
        <v>1.1000000000000001</v>
      </c>
      <c r="J545" s="520">
        <v>1</v>
      </c>
      <c r="K545" s="523"/>
      <c r="L545" s="539">
        <v>0.91</v>
      </c>
      <c r="M545" s="539">
        <v>0.84</v>
      </c>
      <c r="N545" s="531">
        <v>0.8</v>
      </c>
      <c r="O545" s="531">
        <v>0.76</v>
      </c>
      <c r="P545" s="531">
        <v>0.73</v>
      </c>
      <c r="Q545" s="531">
        <v>0.71</v>
      </c>
      <c r="R545" s="531">
        <v>0.64</v>
      </c>
      <c r="S545" s="531">
        <v>0.56499999999999995</v>
      </c>
      <c r="T545" s="531">
        <v>0.48499999999999999</v>
      </c>
      <c r="U545" s="524">
        <v>0.43</v>
      </c>
      <c r="V545" s="531">
        <v>0.42499999999999999</v>
      </c>
      <c r="W545" s="524">
        <v>0</v>
      </c>
      <c r="X545" s="525">
        <f t="shared" si="190"/>
        <v>15.115</v>
      </c>
      <c r="Y545" s="706">
        <f t="shared" si="170"/>
        <v>0.86206896551723755</v>
      </c>
      <c r="Z545" s="706">
        <f t="shared" si="171"/>
        <v>1.7543859649122862</v>
      </c>
      <c r="AA545" s="706">
        <f t="shared" si="172"/>
        <v>0.88495575221239076</v>
      </c>
      <c r="AB545" s="706">
        <f t="shared" si="173"/>
        <v>0.89285714285711748</v>
      </c>
      <c r="AC545" s="706">
        <f t="shared" si="174"/>
        <v>1.8181818181818299</v>
      </c>
      <c r="AD545" s="706">
        <f t="shared" si="175"/>
        <v>10.000000000000009</v>
      </c>
      <c r="AE545" s="706">
        <f t="shared" si="176"/>
        <v>9.8901098901098763</v>
      </c>
      <c r="AF545" s="706">
        <f t="shared" si="177"/>
        <v>8.3333333333333481</v>
      </c>
      <c r="AG545" s="706">
        <f t="shared" si="178"/>
        <v>4.9999999999999822</v>
      </c>
      <c r="AH545" s="706">
        <f t="shared" si="179"/>
        <v>5.2631578947368363</v>
      </c>
      <c r="AI545" s="706">
        <f t="shared" si="180"/>
        <v>4.1095890410958846</v>
      </c>
      <c r="AJ545" s="706">
        <f t="shared" si="181"/>
        <v>2.8169014084507005</v>
      </c>
      <c r="AK545" s="706">
        <f t="shared" si="182"/>
        <v>10.9375</v>
      </c>
      <c r="AL545" s="706">
        <f t="shared" si="183"/>
        <v>13.27433628318586</v>
      </c>
      <c r="AM545" s="706">
        <f t="shared" si="184"/>
        <v>16.494845360824726</v>
      </c>
      <c r="AN545" s="706">
        <f t="shared" si="185"/>
        <v>12.790697674418606</v>
      </c>
      <c r="AO545" s="706">
        <f t="shared" si="186"/>
        <v>1.1764705882352899</v>
      </c>
      <c r="AP545" s="706" t="str">
        <f t="shared" si="187"/>
        <v>n/a</v>
      </c>
      <c r="AQ545" s="707">
        <f t="shared" si="188"/>
        <v>6.2529053598865882</v>
      </c>
      <c r="AR545" s="708">
        <f t="shared" si="189"/>
        <v>5.1339141652266944</v>
      </c>
    </row>
    <row r="546" spans="1:44" ht="11.25" customHeight="1" x14ac:dyDescent="0.2">
      <c r="A546" s="535" t="s">
        <v>301</v>
      </c>
      <c r="B546" s="535" t="s">
        <v>302</v>
      </c>
      <c r="C546" s="549">
        <v>1.6400000000000001</v>
      </c>
      <c r="D546" s="541">
        <v>1.6</v>
      </c>
      <c r="E546" s="541">
        <v>1.56</v>
      </c>
      <c r="F546" s="541">
        <v>1.52</v>
      </c>
      <c r="G546" s="541">
        <v>1.48</v>
      </c>
      <c r="H546" s="542"/>
      <c r="I546" s="541">
        <v>1.44</v>
      </c>
      <c r="J546" s="537">
        <v>1.4</v>
      </c>
      <c r="K546" s="542"/>
      <c r="L546" s="557">
        <v>1.36</v>
      </c>
      <c r="M546" s="557">
        <v>1.32</v>
      </c>
      <c r="N546" s="544">
        <v>1.27</v>
      </c>
      <c r="O546" s="544">
        <v>1.22</v>
      </c>
      <c r="P546" s="544">
        <v>1.18</v>
      </c>
      <c r="Q546" s="544">
        <v>1.1399999999999999</v>
      </c>
      <c r="R546" s="544">
        <v>1.1000000000000001</v>
      </c>
      <c r="S546" s="544">
        <v>1.06</v>
      </c>
      <c r="T546" s="544">
        <v>1.0249999999999999</v>
      </c>
      <c r="U546" s="544">
        <v>0.98499999999999999</v>
      </c>
      <c r="V546" s="544">
        <v>0.94499999999999995</v>
      </c>
      <c r="W546" s="544">
        <v>0.91500000000000004</v>
      </c>
      <c r="X546" s="525">
        <f t="shared" si="190"/>
        <v>24.16</v>
      </c>
      <c r="Y546" s="706">
        <f t="shared" si="170"/>
        <v>2.4999999999999911</v>
      </c>
      <c r="Z546" s="706">
        <f t="shared" si="171"/>
        <v>2.5641025641025772</v>
      </c>
      <c r="AA546" s="706">
        <f t="shared" si="172"/>
        <v>2.6315789473684292</v>
      </c>
      <c r="AB546" s="706">
        <f t="shared" si="173"/>
        <v>2.7027027027026973</v>
      </c>
      <c r="AC546" s="706">
        <f t="shared" si="174"/>
        <v>2.7777777777777901</v>
      </c>
      <c r="AD546" s="706">
        <f t="shared" si="175"/>
        <v>2.8571428571428692</v>
      </c>
      <c r="AE546" s="706">
        <f t="shared" si="176"/>
        <v>2.9411764705882248</v>
      </c>
      <c r="AF546" s="706">
        <f t="shared" si="177"/>
        <v>3.0303030303030276</v>
      </c>
      <c r="AG546" s="706">
        <f t="shared" si="178"/>
        <v>3.937007874015741</v>
      </c>
      <c r="AH546" s="706">
        <f t="shared" si="179"/>
        <v>4.0983606557376984</v>
      </c>
      <c r="AI546" s="706">
        <f t="shared" si="180"/>
        <v>3.3898305084745894</v>
      </c>
      <c r="AJ546" s="706">
        <f t="shared" si="181"/>
        <v>3.5087719298245723</v>
      </c>
      <c r="AK546" s="706">
        <f t="shared" si="182"/>
        <v>3.6363636363636154</v>
      </c>
      <c r="AL546" s="706">
        <f t="shared" si="183"/>
        <v>3.7735849056603765</v>
      </c>
      <c r="AM546" s="706">
        <f t="shared" si="184"/>
        <v>3.4146341463414887</v>
      </c>
      <c r="AN546" s="706">
        <f t="shared" si="185"/>
        <v>4.0609137055837463</v>
      </c>
      <c r="AO546" s="706">
        <f t="shared" si="186"/>
        <v>4.2328042328042326</v>
      </c>
      <c r="AP546" s="706">
        <f t="shared" si="187"/>
        <v>3.2786885245901454</v>
      </c>
      <c r="AQ546" s="707">
        <f t="shared" si="188"/>
        <v>3.2964302482989893</v>
      </c>
      <c r="AR546" s="708">
        <f t="shared" si="189"/>
        <v>0.57138332864718056</v>
      </c>
    </row>
    <row r="547" spans="1:44" ht="11.25" customHeight="1" x14ac:dyDescent="0.2">
      <c r="A547" s="504" t="s">
        <v>699</v>
      </c>
      <c r="B547" s="504" t="s">
        <v>700</v>
      </c>
      <c r="C547" s="521">
        <v>3.7499999999999996</v>
      </c>
      <c r="D547" s="522">
        <v>3.55</v>
      </c>
      <c r="E547" s="522">
        <v>3.32</v>
      </c>
      <c r="F547" s="522">
        <v>3.0449999999999999</v>
      </c>
      <c r="G547" s="522">
        <v>2.835</v>
      </c>
      <c r="H547" s="523"/>
      <c r="I547" s="522">
        <v>2.62</v>
      </c>
      <c r="J547" s="520">
        <v>2.4500000000000002</v>
      </c>
      <c r="K547" s="523"/>
      <c r="L547" s="539">
        <v>2.3050000000000002</v>
      </c>
      <c r="M547" s="539">
        <v>2.2000000000000002</v>
      </c>
      <c r="N547" s="531">
        <v>2.15</v>
      </c>
      <c r="O547" s="531">
        <v>1.98</v>
      </c>
      <c r="P547" s="531">
        <v>1.89</v>
      </c>
      <c r="Q547" s="531">
        <v>1.7749999999999999</v>
      </c>
      <c r="R547" s="531">
        <v>1.675</v>
      </c>
      <c r="S547" s="531">
        <v>1.55</v>
      </c>
      <c r="T547" s="531">
        <v>1.5</v>
      </c>
      <c r="U547" s="524">
        <v>0</v>
      </c>
      <c r="V547" s="524">
        <v>2.02</v>
      </c>
      <c r="W547" s="524">
        <v>2.96</v>
      </c>
      <c r="X547" s="525">
        <f t="shared" si="190"/>
        <v>43.574999999999996</v>
      </c>
      <c r="Y547" s="706">
        <f t="shared" si="170"/>
        <v>5.6338028169014009</v>
      </c>
      <c r="Z547" s="706">
        <f t="shared" si="171"/>
        <v>6.9277108433734913</v>
      </c>
      <c r="AA547" s="706">
        <f t="shared" si="172"/>
        <v>9.0311986863711002</v>
      </c>
      <c r="AB547" s="706">
        <f t="shared" si="173"/>
        <v>7.4074074074073959</v>
      </c>
      <c r="AC547" s="706">
        <f t="shared" si="174"/>
        <v>8.2061068702290019</v>
      </c>
      <c r="AD547" s="706">
        <f t="shared" si="175"/>
        <v>6.938775510204076</v>
      </c>
      <c r="AE547" s="706">
        <f t="shared" si="176"/>
        <v>6.2906724511930578</v>
      </c>
      <c r="AF547" s="706">
        <f t="shared" si="177"/>
        <v>4.7727272727272618</v>
      </c>
      <c r="AG547" s="706">
        <f t="shared" si="178"/>
        <v>2.3255813953488413</v>
      </c>
      <c r="AH547" s="706">
        <f t="shared" si="179"/>
        <v>8.5858585858585847</v>
      </c>
      <c r="AI547" s="706">
        <f t="shared" si="180"/>
        <v>4.7619047619047672</v>
      </c>
      <c r="AJ547" s="706">
        <f t="shared" si="181"/>
        <v>6.4788732394366111</v>
      </c>
      <c r="AK547" s="706">
        <f t="shared" si="182"/>
        <v>5.9701492537313383</v>
      </c>
      <c r="AL547" s="706">
        <f t="shared" si="183"/>
        <v>8.0645161290322509</v>
      </c>
      <c r="AM547" s="706">
        <f t="shared" si="184"/>
        <v>3.3333333333333437</v>
      </c>
      <c r="AN547" s="706" t="str">
        <f t="shared" si="185"/>
        <v>n/a</v>
      </c>
      <c r="AO547" s="706">
        <f t="shared" si="186"/>
        <v>-100</v>
      </c>
      <c r="AP547" s="706">
        <f t="shared" si="187"/>
        <v>-31.756756756756754</v>
      </c>
      <c r="AQ547" s="707">
        <f t="shared" si="188"/>
        <v>-2.1781257764531898</v>
      </c>
      <c r="AR547" s="708">
        <f t="shared" si="189"/>
        <v>26.899593549359665</v>
      </c>
    </row>
    <row r="548" spans="1:44" ht="11.25" customHeight="1" x14ac:dyDescent="0.2">
      <c r="A548" s="519" t="s">
        <v>702</v>
      </c>
      <c r="B548" s="504" t="s">
        <v>703</v>
      </c>
      <c r="C548" s="521">
        <v>1.8599999999999999</v>
      </c>
      <c r="D548" s="522">
        <v>1.7</v>
      </c>
      <c r="E548" s="522">
        <v>1.48</v>
      </c>
      <c r="F548" s="522">
        <v>1.32</v>
      </c>
      <c r="G548" s="522">
        <v>1.24</v>
      </c>
      <c r="H548" s="523"/>
      <c r="I548" s="528">
        <v>1.2</v>
      </c>
      <c r="J548" s="520">
        <v>1.1599999999999999</v>
      </c>
      <c r="K548" s="523"/>
      <c r="L548" s="539">
        <v>1.08</v>
      </c>
      <c r="M548" s="539">
        <v>1</v>
      </c>
      <c r="N548" s="531">
        <v>0.9</v>
      </c>
      <c r="O548" s="531">
        <v>0.78</v>
      </c>
      <c r="P548" s="531">
        <v>0.66</v>
      </c>
      <c r="Q548" s="531">
        <v>0.55000000000000004</v>
      </c>
      <c r="R548" s="531">
        <v>0.375</v>
      </c>
      <c r="S548" s="524">
        <v>0</v>
      </c>
      <c r="T548" s="524">
        <v>0</v>
      </c>
      <c r="U548" s="524">
        <v>0</v>
      </c>
      <c r="V548" s="524">
        <v>0</v>
      </c>
      <c r="W548" s="524">
        <v>0</v>
      </c>
      <c r="X548" s="525">
        <f t="shared" si="190"/>
        <v>15.305</v>
      </c>
      <c r="Y548" s="706">
        <f t="shared" si="170"/>
        <v>9.4117647058823408</v>
      </c>
      <c r="Z548" s="706">
        <f t="shared" si="171"/>
        <v>14.864864864864868</v>
      </c>
      <c r="AA548" s="706">
        <f t="shared" si="172"/>
        <v>12.12121212121211</v>
      </c>
      <c r="AB548" s="706">
        <f t="shared" si="173"/>
        <v>6.4516129032258229</v>
      </c>
      <c r="AC548" s="706">
        <f t="shared" si="174"/>
        <v>3.3333333333333437</v>
      </c>
      <c r="AD548" s="706">
        <f t="shared" si="175"/>
        <v>3.4482758620689724</v>
      </c>
      <c r="AE548" s="706">
        <f t="shared" si="176"/>
        <v>7.4074074074073959</v>
      </c>
      <c r="AF548" s="706">
        <f t="shared" si="177"/>
        <v>8.0000000000000071</v>
      </c>
      <c r="AG548" s="706">
        <f t="shared" si="178"/>
        <v>11.111111111111116</v>
      </c>
      <c r="AH548" s="706">
        <f t="shared" si="179"/>
        <v>15.384615384615374</v>
      </c>
      <c r="AI548" s="706">
        <f t="shared" si="180"/>
        <v>18.181818181818187</v>
      </c>
      <c r="AJ548" s="706">
        <f t="shared" si="181"/>
        <v>19.999999999999996</v>
      </c>
      <c r="AK548" s="706">
        <f t="shared" si="182"/>
        <v>46.666666666666679</v>
      </c>
      <c r="AL548" s="706" t="str">
        <f t="shared" si="183"/>
        <v>n/a</v>
      </c>
      <c r="AM548" s="706" t="str">
        <f t="shared" si="184"/>
        <v>n/a</v>
      </c>
      <c r="AN548" s="706" t="str">
        <f t="shared" si="185"/>
        <v>n/a</v>
      </c>
      <c r="AO548" s="706" t="str">
        <f t="shared" si="186"/>
        <v>n/a</v>
      </c>
      <c r="AP548" s="706" t="str">
        <f t="shared" si="187"/>
        <v>n/a</v>
      </c>
      <c r="AQ548" s="707">
        <f t="shared" si="188"/>
        <v>13.567898657092787</v>
      </c>
      <c r="AR548" s="708">
        <f t="shared" si="189"/>
        <v>11.237293290397972</v>
      </c>
    </row>
    <row r="549" spans="1:44" ht="11.25" customHeight="1" x14ac:dyDescent="0.2">
      <c r="A549" s="519" t="s">
        <v>2558</v>
      </c>
      <c r="B549" s="504" t="s">
        <v>2559</v>
      </c>
      <c r="C549" s="521">
        <v>0.84</v>
      </c>
      <c r="D549" s="522">
        <v>0.8</v>
      </c>
      <c r="E549" s="522">
        <v>0.76</v>
      </c>
      <c r="F549" s="522">
        <v>0.6</v>
      </c>
      <c r="G549" s="571">
        <v>0.56000000000000005</v>
      </c>
      <c r="H549" s="523"/>
      <c r="I549" s="522">
        <v>0.56000000000000005</v>
      </c>
      <c r="J549" s="520">
        <v>0.4</v>
      </c>
      <c r="K549" s="523"/>
      <c r="L549" s="539">
        <v>0.34667999999999999</v>
      </c>
      <c r="M549" s="539">
        <v>0.32</v>
      </c>
      <c r="N549" s="531">
        <v>0.29332000000000003</v>
      </c>
      <c r="O549" s="531">
        <v>0.22667999999999999</v>
      </c>
      <c r="P549" s="531">
        <v>0.16</v>
      </c>
      <c r="Q549" s="531">
        <v>0.13331999999999999</v>
      </c>
      <c r="R549" s="531">
        <v>0.12222</v>
      </c>
      <c r="S549" s="531">
        <v>4.444E-2</v>
      </c>
      <c r="T549" s="524">
        <v>0</v>
      </c>
      <c r="U549" s="524">
        <v>0</v>
      </c>
      <c r="V549" s="524">
        <v>0</v>
      </c>
      <c r="W549" s="524">
        <v>0</v>
      </c>
      <c r="X549" s="525">
        <f t="shared" si="190"/>
        <v>6.166660000000002</v>
      </c>
      <c r="Y549" s="706">
        <f t="shared" si="170"/>
        <v>4.9999999999999822</v>
      </c>
      <c r="Z549" s="706">
        <f t="shared" si="171"/>
        <v>5.2631578947368363</v>
      </c>
      <c r="AA549" s="706">
        <f t="shared" si="172"/>
        <v>26.666666666666682</v>
      </c>
      <c r="AB549" s="706">
        <f t="shared" si="173"/>
        <v>7.1428571428571397</v>
      </c>
      <c r="AC549" s="706">
        <f t="shared" si="174"/>
        <v>0</v>
      </c>
      <c r="AD549" s="706">
        <f t="shared" si="175"/>
        <v>40.000000000000014</v>
      </c>
      <c r="AE549" s="706">
        <f t="shared" si="176"/>
        <v>15.38017768547364</v>
      </c>
      <c r="AF549" s="706">
        <f t="shared" si="177"/>
        <v>8.3374999999999986</v>
      </c>
      <c r="AG549" s="706">
        <f t="shared" si="178"/>
        <v>9.0958679939997289</v>
      </c>
      <c r="AH549" s="706">
        <f t="shared" si="179"/>
        <v>29.398270689959439</v>
      </c>
      <c r="AI549" s="706">
        <f t="shared" si="180"/>
        <v>41.674999999999997</v>
      </c>
      <c r="AJ549" s="706">
        <f t="shared" si="181"/>
        <v>20.012001200120011</v>
      </c>
      <c r="AK549" s="706">
        <f t="shared" si="182"/>
        <v>9.0819833087874215</v>
      </c>
      <c r="AL549" s="706">
        <f t="shared" si="183"/>
        <v>175.02250225022502</v>
      </c>
      <c r="AM549" s="706" t="str">
        <f t="shared" si="184"/>
        <v>n/a</v>
      </c>
      <c r="AN549" s="706" t="str">
        <f t="shared" si="185"/>
        <v>n/a</v>
      </c>
      <c r="AO549" s="706" t="str">
        <f t="shared" si="186"/>
        <v>n/a</v>
      </c>
      <c r="AP549" s="706" t="str">
        <f t="shared" si="187"/>
        <v>n/a</v>
      </c>
      <c r="AQ549" s="707">
        <f t="shared" si="188"/>
        <v>28.005427488058992</v>
      </c>
      <c r="AR549" s="708">
        <f t="shared" si="189"/>
        <v>44.32422347365285</v>
      </c>
    </row>
    <row r="550" spans="1:44" ht="11.25" customHeight="1" x14ac:dyDescent="0.2">
      <c r="A550" s="519" t="s">
        <v>303</v>
      </c>
      <c r="B550" s="504" t="s">
        <v>304</v>
      </c>
      <c r="C550" s="521">
        <v>1.8599999999999999</v>
      </c>
      <c r="D550" s="510">
        <v>1.78</v>
      </c>
      <c r="E550" s="510">
        <v>1.71</v>
      </c>
      <c r="F550" s="510">
        <v>1.65</v>
      </c>
      <c r="G550" s="510">
        <v>1.6</v>
      </c>
      <c r="H550" s="511"/>
      <c r="I550" s="510">
        <v>1.56</v>
      </c>
      <c r="J550" s="508">
        <v>1.53</v>
      </c>
      <c r="K550" s="511"/>
      <c r="L550" s="559">
        <v>1.51</v>
      </c>
      <c r="M550" s="567">
        <v>1.5</v>
      </c>
      <c r="N550" s="516">
        <v>1.48</v>
      </c>
      <c r="O550" s="516">
        <v>1.4</v>
      </c>
      <c r="P550" s="516">
        <v>1.32</v>
      </c>
      <c r="Q550" s="515">
        <v>1.3</v>
      </c>
      <c r="R550" s="516">
        <v>1.29</v>
      </c>
      <c r="S550" s="515">
        <v>1.28</v>
      </c>
      <c r="T550" s="516">
        <v>1.27</v>
      </c>
      <c r="U550" s="515">
        <v>1.26</v>
      </c>
      <c r="V550" s="516">
        <v>1.2450000000000001</v>
      </c>
      <c r="W550" s="515">
        <v>1.24</v>
      </c>
      <c r="X550" s="525">
        <f t="shared" si="190"/>
        <v>27.785</v>
      </c>
      <c r="Y550" s="706">
        <f t="shared" si="170"/>
        <v>4.4943820224718989</v>
      </c>
      <c r="Z550" s="706">
        <f t="shared" si="171"/>
        <v>4.0935672514619936</v>
      </c>
      <c r="AA550" s="706">
        <f t="shared" si="172"/>
        <v>3.6363636363636376</v>
      </c>
      <c r="AB550" s="706">
        <f t="shared" si="173"/>
        <v>3.1249999999999778</v>
      </c>
      <c r="AC550" s="706">
        <f t="shared" si="174"/>
        <v>2.5641025641025772</v>
      </c>
      <c r="AD550" s="706">
        <f t="shared" si="175"/>
        <v>1.9607843137254832</v>
      </c>
      <c r="AE550" s="706">
        <f t="shared" si="176"/>
        <v>1.3245033112582849</v>
      </c>
      <c r="AF550" s="706">
        <f t="shared" si="177"/>
        <v>0.66666666666665986</v>
      </c>
      <c r="AG550" s="706">
        <f t="shared" si="178"/>
        <v>1.3513513513513598</v>
      </c>
      <c r="AH550" s="706">
        <f t="shared" si="179"/>
        <v>5.7142857142857162</v>
      </c>
      <c r="AI550" s="706">
        <f t="shared" si="180"/>
        <v>6.0606060606060552</v>
      </c>
      <c r="AJ550" s="706">
        <f t="shared" si="181"/>
        <v>1.538461538461533</v>
      </c>
      <c r="AK550" s="706">
        <f t="shared" si="182"/>
        <v>0.77519379844961378</v>
      </c>
      <c r="AL550" s="706">
        <f t="shared" si="183"/>
        <v>0.78125</v>
      </c>
      <c r="AM550" s="706">
        <f t="shared" si="184"/>
        <v>0.78740157480314821</v>
      </c>
      <c r="AN550" s="706">
        <f t="shared" si="185"/>
        <v>0.79365079365079083</v>
      </c>
      <c r="AO550" s="706">
        <f t="shared" si="186"/>
        <v>1.2048192771084265</v>
      </c>
      <c r="AP550" s="706">
        <f t="shared" si="187"/>
        <v>0.40322580645162365</v>
      </c>
      <c r="AQ550" s="707">
        <f t="shared" si="188"/>
        <v>2.2930897600677103</v>
      </c>
      <c r="AR550" s="708">
        <f t="shared" si="189"/>
        <v>1.807944051238912</v>
      </c>
    </row>
    <row r="551" spans="1:44" ht="11.25" customHeight="1" x14ac:dyDescent="0.2">
      <c r="A551" s="534" t="s">
        <v>4150</v>
      </c>
      <c r="B551" s="535" t="s">
        <v>3918</v>
      </c>
      <c r="C551" s="538">
        <v>0.42</v>
      </c>
      <c r="D551" s="522">
        <v>0.26</v>
      </c>
      <c r="E551" s="522">
        <v>0.14000000000000001</v>
      </c>
      <c r="F551" s="522">
        <v>0.03</v>
      </c>
      <c r="G551" s="571">
        <v>0</v>
      </c>
      <c r="H551" s="523"/>
      <c r="I551" s="528">
        <v>0</v>
      </c>
      <c r="J551" s="693">
        <v>0</v>
      </c>
      <c r="K551" s="523"/>
      <c r="L551" s="692">
        <v>0</v>
      </c>
      <c r="M551" s="692">
        <v>0</v>
      </c>
      <c r="N551" s="524">
        <v>0</v>
      </c>
      <c r="O551" s="524">
        <v>0</v>
      </c>
      <c r="P551" s="524">
        <v>0</v>
      </c>
      <c r="Q551" s="524">
        <v>0</v>
      </c>
      <c r="R551" s="524">
        <v>0</v>
      </c>
      <c r="S551" s="524">
        <v>0</v>
      </c>
      <c r="T551" s="524">
        <v>0</v>
      </c>
      <c r="U551" s="524">
        <v>0</v>
      </c>
      <c r="V551" s="524">
        <v>0</v>
      </c>
      <c r="W551" s="524">
        <v>0</v>
      </c>
      <c r="X551" s="525">
        <f t="shared" si="190"/>
        <v>0.85</v>
      </c>
      <c r="Y551" s="706">
        <f t="shared" si="170"/>
        <v>61.538461538461519</v>
      </c>
      <c r="Z551" s="706">
        <f t="shared" si="171"/>
        <v>85.714285714285694</v>
      </c>
      <c r="AA551" s="706">
        <f t="shared" si="172"/>
        <v>366.66666666666669</v>
      </c>
      <c r="AB551" s="706" t="str">
        <f t="shared" si="173"/>
        <v>n/a</v>
      </c>
      <c r="AC551" s="706" t="str">
        <f t="shared" si="174"/>
        <v>n/a</v>
      </c>
      <c r="AD551" s="706" t="str">
        <f t="shared" si="175"/>
        <v>n/a</v>
      </c>
      <c r="AE551" s="706" t="str">
        <f t="shared" si="176"/>
        <v>n/a</v>
      </c>
      <c r="AF551" s="706" t="str">
        <f t="shared" si="177"/>
        <v>n/a</v>
      </c>
      <c r="AG551" s="706" t="str">
        <f t="shared" si="178"/>
        <v>n/a</v>
      </c>
      <c r="AH551" s="706" t="str">
        <f t="shared" si="179"/>
        <v>n/a</v>
      </c>
      <c r="AI551" s="706" t="str">
        <f t="shared" si="180"/>
        <v>n/a</v>
      </c>
      <c r="AJ551" s="706" t="str">
        <f t="shared" si="181"/>
        <v>n/a</v>
      </c>
      <c r="AK551" s="706" t="str">
        <f t="shared" si="182"/>
        <v>n/a</v>
      </c>
      <c r="AL551" s="706" t="str">
        <f t="shared" si="183"/>
        <v>n/a</v>
      </c>
      <c r="AM551" s="706" t="str">
        <f t="shared" si="184"/>
        <v>n/a</v>
      </c>
      <c r="AN551" s="706" t="str">
        <f t="shared" si="185"/>
        <v>n/a</v>
      </c>
      <c r="AO551" s="706" t="str">
        <f t="shared" si="186"/>
        <v>n/a</v>
      </c>
      <c r="AP551" s="706" t="str">
        <f t="shared" si="187"/>
        <v>n/a</v>
      </c>
      <c r="AQ551" s="707">
        <f t="shared" si="188"/>
        <v>171.30647130647131</v>
      </c>
      <c r="AR551" s="708">
        <f t="shared" si="189"/>
        <v>169.61816549834919</v>
      </c>
    </row>
    <row r="552" spans="1:44" ht="11.25" customHeight="1" x14ac:dyDescent="0.2">
      <c r="A552" s="588" t="s">
        <v>4184</v>
      </c>
      <c r="B552" s="504" t="s">
        <v>4185</v>
      </c>
      <c r="C552" s="548">
        <v>0.92</v>
      </c>
      <c r="D552" s="522">
        <v>0.9</v>
      </c>
      <c r="E552" s="522">
        <v>0.87</v>
      </c>
      <c r="F552" s="571">
        <v>0.84</v>
      </c>
      <c r="G552" s="522">
        <v>0.84</v>
      </c>
      <c r="H552" s="523"/>
      <c r="I552" s="528">
        <v>0.8</v>
      </c>
      <c r="J552" s="693">
        <v>0.8</v>
      </c>
      <c r="K552" s="523"/>
      <c r="L552" s="692">
        <v>0.8</v>
      </c>
      <c r="M552" s="577">
        <v>0.8</v>
      </c>
      <c r="N552" s="572">
        <v>0.8</v>
      </c>
      <c r="O552" s="531">
        <v>0.79</v>
      </c>
      <c r="P552" s="572">
        <v>0.76</v>
      </c>
      <c r="Q552" s="572">
        <v>0.76</v>
      </c>
      <c r="R552" s="531">
        <v>0.74</v>
      </c>
      <c r="S552" s="572">
        <v>0.68</v>
      </c>
      <c r="T552" s="572">
        <v>0.68</v>
      </c>
      <c r="U552" s="572">
        <v>0.68</v>
      </c>
      <c r="V552" s="572">
        <v>0.68</v>
      </c>
      <c r="W552" s="572">
        <v>0.68</v>
      </c>
      <c r="X552" s="525">
        <f t="shared" si="190"/>
        <v>14.819999999999999</v>
      </c>
      <c r="Y552" s="706">
        <f t="shared" si="170"/>
        <v>2.2222222222222143</v>
      </c>
      <c r="Z552" s="706">
        <f t="shared" si="171"/>
        <v>3.4482758620689724</v>
      </c>
      <c r="AA552" s="706">
        <f t="shared" si="172"/>
        <v>3.5714285714285809</v>
      </c>
      <c r="AB552" s="706">
        <f t="shared" si="173"/>
        <v>0</v>
      </c>
      <c r="AC552" s="706">
        <f t="shared" si="174"/>
        <v>4.9999999999999822</v>
      </c>
      <c r="AD552" s="706">
        <f t="shared" si="175"/>
        <v>0</v>
      </c>
      <c r="AE552" s="706">
        <f t="shared" si="176"/>
        <v>0</v>
      </c>
      <c r="AF552" s="706">
        <f t="shared" si="177"/>
        <v>0</v>
      </c>
      <c r="AG552" s="706">
        <f t="shared" si="178"/>
        <v>0</v>
      </c>
      <c r="AH552" s="706">
        <f t="shared" si="179"/>
        <v>1.2658227848101333</v>
      </c>
      <c r="AI552" s="706">
        <f t="shared" si="180"/>
        <v>3.9473684210526327</v>
      </c>
      <c r="AJ552" s="706">
        <f t="shared" si="181"/>
        <v>0</v>
      </c>
      <c r="AK552" s="706">
        <f t="shared" si="182"/>
        <v>2.7027027027026973</v>
      </c>
      <c r="AL552" s="706">
        <f t="shared" si="183"/>
        <v>8.8235294117646959</v>
      </c>
      <c r="AM552" s="706">
        <f t="shared" si="184"/>
        <v>0</v>
      </c>
      <c r="AN552" s="706">
        <f t="shared" si="185"/>
        <v>0</v>
      </c>
      <c r="AO552" s="706">
        <f t="shared" si="186"/>
        <v>0</v>
      </c>
      <c r="AP552" s="706">
        <f t="shared" si="187"/>
        <v>0</v>
      </c>
      <c r="AQ552" s="707">
        <f t="shared" si="188"/>
        <v>1.7211861097805505</v>
      </c>
      <c r="AR552" s="708">
        <f t="shared" si="189"/>
        <v>2.4686577536504712</v>
      </c>
    </row>
    <row r="553" spans="1:44" ht="11.25" customHeight="1" x14ac:dyDescent="0.2">
      <c r="A553" s="504" t="s">
        <v>1505</v>
      </c>
      <c r="B553" s="518" t="s">
        <v>1506</v>
      </c>
      <c r="C553" s="530">
        <v>1.48</v>
      </c>
      <c r="D553" s="522">
        <v>1.32</v>
      </c>
      <c r="E553" s="522">
        <v>1.2</v>
      </c>
      <c r="F553" s="522">
        <v>1.02</v>
      </c>
      <c r="G553" s="522">
        <v>0.7</v>
      </c>
      <c r="H553" s="523"/>
      <c r="I553" s="522">
        <v>0.48</v>
      </c>
      <c r="J553" s="520">
        <v>0.44</v>
      </c>
      <c r="K553" s="523"/>
      <c r="L553" s="692">
        <v>0.4</v>
      </c>
      <c r="M553" s="692">
        <v>0.4</v>
      </c>
      <c r="N553" s="524">
        <v>0.4</v>
      </c>
      <c r="O553" s="524">
        <v>0.4</v>
      </c>
      <c r="P553" s="524">
        <v>0.4</v>
      </c>
      <c r="Q553" s="531">
        <v>0.4</v>
      </c>
      <c r="R553" s="524">
        <v>0</v>
      </c>
      <c r="S553" s="524">
        <v>0</v>
      </c>
      <c r="T553" s="524">
        <v>0</v>
      </c>
      <c r="U553" s="524">
        <v>0</v>
      </c>
      <c r="V553" s="524">
        <v>0</v>
      </c>
      <c r="W553" s="524">
        <v>0</v>
      </c>
      <c r="X553" s="525">
        <f t="shared" si="190"/>
        <v>9.0400000000000009</v>
      </c>
      <c r="Y553" s="706">
        <f t="shared" si="170"/>
        <v>12.12121212121211</v>
      </c>
      <c r="Z553" s="706">
        <f t="shared" si="171"/>
        <v>10.000000000000009</v>
      </c>
      <c r="AA553" s="706">
        <f t="shared" si="172"/>
        <v>17.647058823529417</v>
      </c>
      <c r="AB553" s="706">
        <f t="shared" si="173"/>
        <v>45.71428571428573</v>
      </c>
      <c r="AC553" s="706">
        <f t="shared" si="174"/>
        <v>45.833333333333329</v>
      </c>
      <c r="AD553" s="706">
        <f t="shared" si="175"/>
        <v>9.0909090909090828</v>
      </c>
      <c r="AE553" s="706">
        <f t="shared" si="176"/>
        <v>9.9999999999999858</v>
      </c>
      <c r="AF553" s="706">
        <f t="shared" si="177"/>
        <v>0</v>
      </c>
      <c r="AG553" s="706">
        <f t="shared" si="178"/>
        <v>0</v>
      </c>
      <c r="AH553" s="706">
        <f t="shared" si="179"/>
        <v>0</v>
      </c>
      <c r="AI553" s="706">
        <f t="shared" si="180"/>
        <v>0</v>
      </c>
      <c r="AJ553" s="706">
        <f t="shared" si="181"/>
        <v>0</v>
      </c>
      <c r="AK553" s="706" t="str">
        <f t="shared" si="182"/>
        <v>n/a</v>
      </c>
      <c r="AL553" s="706" t="str">
        <f t="shared" si="183"/>
        <v>n/a</v>
      </c>
      <c r="AM553" s="706" t="str">
        <f t="shared" si="184"/>
        <v>n/a</v>
      </c>
      <c r="AN553" s="706" t="str">
        <f t="shared" si="185"/>
        <v>n/a</v>
      </c>
      <c r="AO553" s="706" t="str">
        <f t="shared" si="186"/>
        <v>n/a</v>
      </c>
      <c r="AP553" s="706" t="str">
        <f t="shared" si="187"/>
        <v>n/a</v>
      </c>
      <c r="AQ553" s="707">
        <f t="shared" si="188"/>
        <v>12.533899923605807</v>
      </c>
      <c r="AR553" s="708">
        <f t="shared" si="189"/>
        <v>16.64138786765724</v>
      </c>
    </row>
    <row r="554" spans="1:44" ht="11.25" customHeight="1" x14ac:dyDescent="0.2">
      <c r="A554" s="519" t="s">
        <v>1507</v>
      </c>
      <c r="B554" s="504" t="s">
        <v>1508</v>
      </c>
      <c r="C554" s="530">
        <v>0.78</v>
      </c>
      <c r="D554" s="522">
        <v>0.74</v>
      </c>
      <c r="E554" s="522">
        <v>0.69</v>
      </c>
      <c r="F554" s="522">
        <v>0.63</v>
      </c>
      <c r="G554" s="522">
        <v>0.3</v>
      </c>
      <c r="H554" s="523"/>
      <c r="I554" s="528">
        <v>0</v>
      </c>
      <c r="J554" s="693">
        <v>0</v>
      </c>
      <c r="K554" s="523"/>
      <c r="L554" s="692">
        <v>0</v>
      </c>
      <c r="M554" s="692">
        <v>0</v>
      </c>
      <c r="N554" s="524">
        <v>0</v>
      </c>
      <c r="O554" s="524">
        <v>0</v>
      </c>
      <c r="P554" s="524">
        <v>0</v>
      </c>
      <c r="Q554" s="524">
        <v>0</v>
      </c>
      <c r="R554" s="524">
        <v>0</v>
      </c>
      <c r="S554" s="524">
        <v>0</v>
      </c>
      <c r="T554" s="524">
        <v>0</v>
      </c>
      <c r="U554" s="524">
        <v>0</v>
      </c>
      <c r="V554" s="524">
        <v>0</v>
      </c>
      <c r="W554" s="524">
        <v>0</v>
      </c>
      <c r="X554" s="525">
        <f t="shared" si="190"/>
        <v>3.1399999999999997</v>
      </c>
      <c r="Y554" s="706">
        <f t="shared" si="170"/>
        <v>5.4054054054054168</v>
      </c>
      <c r="Z554" s="706">
        <f t="shared" si="171"/>
        <v>7.2463768115942129</v>
      </c>
      <c r="AA554" s="706">
        <f t="shared" si="172"/>
        <v>9.5238095238095113</v>
      </c>
      <c r="AB554" s="706">
        <f t="shared" si="173"/>
        <v>110.00000000000001</v>
      </c>
      <c r="AC554" s="706" t="str">
        <f t="shared" si="174"/>
        <v>n/a</v>
      </c>
      <c r="AD554" s="706" t="str">
        <f t="shared" si="175"/>
        <v>n/a</v>
      </c>
      <c r="AE554" s="706" t="str">
        <f t="shared" si="176"/>
        <v>n/a</v>
      </c>
      <c r="AF554" s="706" t="str">
        <f t="shared" si="177"/>
        <v>n/a</v>
      </c>
      <c r="AG554" s="706" t="str">
        <f t="shared" si="178"/>
        <v>n/a</v>
      </c>
      <c r="AH554" s="706" t="str">
        <f t="shared" si="179"/>
        <v>n/a</v>
      </c>
      <c r="AI554" s="706" t="str">
        <f t="shared" si="180"/>
        <v>n/a</v>
      </c>
      <c r="AJ554" s="706" t="str">
        <f t="shared" si="181"/>
        <v>n/a</v>
      </c>
      <c r="AK554" s="706" t="str">
        <f t="shared" si="182"/>
        <v>n/a</v>
      </c>
      <c r="AL554" s="706" t="str">
        <f t="shared" si="183"/>
        <v>n/a</v>
      </c>
      <c r="AM554" s="706" t="str">
        <f t="shared" si="184"/>
        <v>n/a</v>
      </c>
      <c r="AN554" s="706" t="str">
        <f t="shared" si="185"/>
        <v>n/a</v>
      </c>
      <c r="AO554" s="706" t="str">
        <f t="shared" si="186"/>
        <v>n/a</v>
      </c>
      <c r="AP554" s="706" t="str">
        <f t="shared" si="187"/>
        <v>n/a</v>
      </c>
      <c r="AQ554" s="707">
        <f t="shared" si="188"/>
        <v>33.043897935202288</v>
      </c>
      <c r="AR554" s="708">
        <f t="shared" si="189"/>
        <v>51.331713944142891</v>
      </c>
    </row>
    <row r="555" spans="1:44" ht="11.25" customHeight="1" x14ac:dyDescent="0.2">
      <c r="A555" s="502" t="s">
        <v>704</v>
      </c>
      <c r="B555" s="502" t="s">
        <v>705</v>
      </c>
      <c r="C555" s="530">
        <v>1.0375000000000001</v>
      </c>
      <c r="D555" s="522">
        <v>0.97499999999999998</v>
      </c>
      <c r="E555" s="522">
        <v>0.91500000000000004</v>
      </c>
      <c r="F555" s="522">
        <v>0.85499999999999998</v>
      </c>
      <c r="G555" s="522">
        <v>0.81</v>
      </c>
      <c r="H555" s="523"/>
      <c r="I555" s="522">
        <v>0.77</v>
      </c>
      <c r="J555" s="520">
        <v>0.72</v>
      </c>
      <c r="K555" s="523"/>
      <c r="L555" s="539">
        <v>0.68</v>
      </c>
      <c r="M555" s="539">
        <v>0.62</v>
      </c>
      <c r="N555" s="531">
        <v>0.54666499999999996</v>
      </c>
      <c r="O555" s="531">
        <v>0.50666500000000003</v>
      </c>
      <c r="P555" s="531">
        <v>0.48</v>
      </c>
      <c r="Q555" s="531">
        <v>0.45333499999999999</v>
      </c>
      <c r="R555" s="531">
        <v>0.43333500000000003</v>
      </c>
      <c r="S555" s="531">
        <v>0.41333500000000001</v>
      </c>
      <c r="T555" s="531">
        <v>0.4</v>
      </c>
      <c r="U555" s="531">
        <v>0.3911</v>
      </c>
      <c r="V555" s="531">
        <v>0.38222</v>
      </c>
      <c r="W555" s="531">
        <v>0.37333499999999997</v>
      </c>
      <c r="X555" s="525">
        <f t="shared" si="190"/>
        <v>11.76249</v>
      </c>
      <c r="Y555" s="706">
        <f t="shared" si="170"/>
        <v>6.4102564102564319</v>
      </c>
      <c r="Z555" s="706">
        <f t="shared" si="171"/>
        <v>6.5573770491803129</v>
      </c>
      <c r="AA555" s="706">
        <f t="shared" si="172"/>
        <v>7.0175438596491224</v>
      </c>
      <c r="AB555" s="706">
        <f t="shared" si="173"/>
        <v>5.5555555555555358</v>
      </c>
      <c r="AC555" s="706">
        <f t="shared" si="174"/>
        <v>5.1948051948051965</v>
      </c>
      <c r="AD555" s="706">
        <f t="shared" si="175"/>
        <v>6.944444444444442</v>
      </c>
      <c r="AE555" s="706">
        <f t="shared" si="176"/>
        <v>5.8823529411764497</v>
      </c>
      <c r="AF555" s="706">
        <f t="shared" si="177"/>
        <v>9.6774193548387224</v>
      </c>
      <c r="AG555" s="706">
        <f t="shared" si="178"/>
        <v>13.414979923719294</v>
      </c>
      <c r="AH555" s="706">
        <f t="shared" si="179"/>
        <v>7.8947628117197688</v>
      </c>
      <c r="AI555" s="706">
        <f t="shared" si="180"/>
        <v>5.5552083333333391</v>
      </c>
      <c r="AJ555" s="706">
        <f t="shared" si="181"/>
        <v>5.8819636692512223</v>
      </c>
      <c r="AK555" s="706">
        <f t="shared" si="182"/>
        <v>4.6153668639735912</v>
      </c>
      <c r="AL555" s="706">
        <f t="shared" si="183"/>
        <v>4.838690166571924</v>
      </c>
      <c r="AM555" s="706">
        <f t="shared" si="184"/>
        <v>3.333750000000002</v>
      </c>
      <c r="AN555" s="706">
        <f t="shared" si="185"/>
        <v>2.2756328304781359</v>
      </c>
      <c r="AO555" s="706">
        <f t="shared" si="186"/>
        <v>2.3232693213332656</v>
      </c>
      <c r="AP555" s="706">
        <f t="shared" si="187"/>
        <v>2.3799000897317457</v>
      </c>
      <c r="AQ555" s="707">
        <f t="shared" si="188"/>
        <v>5.8751821566676945</v>
      </c>
      <c r="AR555" s="708">
        <f t="shared" si="189"/>
        <v>2.7242051150893594</v>
      </c>
    </row>
    <row r="556" spans="1:44" ht="11.25" customHeight="1" x14ac:dyDescent="0.2">
      <c r="A556" s="1150" t="s">
        <v>4463</v>
      </c>
      <c r="B556" s="535" t="s">
        <v>3922</v>
      </c>
      <c r="C556" s="1153">
        <v>1.42</v>
      </c>
      <c r="D556" s="1156">
        <v>1.34</v>
      </c>
      <c r="E556" s="1156">
        <v>1.29</v>
      </c>
      <c r="F556" s="1156">
        <v>0.54</v>
      </c>
      <c r="G556" s="1157">
        <v>0</v>
      </c>
      <c r="H556" s="1156"/>
      <c r="I556" s="1157">
        <v>0</v>
      </c>
      <c r="J556" s="1161">
        <v>0</v>
      </c>
      <c r="K556" s="590"/>
      <c r="L556" s="1168">
        <v>0</v>
      </c>
      <c r="M556" s="1168">
        <v>0</v>
      </c>
      <c r="N556" s="1079">
        <v>0</v>
      </c>
      <c r="O556" s="1079">
        <v>0</v>
      </c>
      <c r="P556" s="1079">
        <v>0</v>
      </c>
      <c r="Q556" s="1079">
        <v>0</v>
      </c>
      <c r="R556" s="1079">
        <v>0</v>
      </c>
      <c r="S556" s="1079">
        <v>0</v>
      </c>
      <c r="T556" s="1079">
        <v>0</v>
      </c>
      <c r="U556" s="1079">
        <v>0</v>
      </c>
      <c r="V556" s="1079">
        <v>0</v>
      </c>
      <c r="W556" s="1079">
        <v>0</v>
      </c>
      <c r="X556" s="525">
        <f t="shared" si="190"/>
        <v>4.59</v>
      </c>
      <c r="Y556" s="706">
        <f t="shared" si="170"/>
        <v>5.9701492537313383</v>
      </c>
      <c r="Z556" s="706">
        <f t="shared" si="171"/>
        <v>3.8759689922480689</v>
      </c>
      <c r="AA556" s="706">
        <f t="shared" si="172"/>
        <v>138.88888888888889</v>
      </c>
      <c r="AB556" s="706" t="str">
        <f t="shared" si="173"/>
        <v>n/a</v>
      </c>
      <c r="AC556" s="706" t="str">
        <f t="shared" si="174"/>
        <v>n/a</v>
      </c>
      <c r="AD556" s="706" t="str">
        <f t="shared" si="175"/>
        <v>n/a</v>
      </c>
      <c r="AE556" s="706" t="str">
        <f t="shared" si="176"/>
        <v>n/a</v>
      </c>
      <c r="AF556" s="706" t="str">
        <f t="shared" si="177"/>
        <v>n/a</v>
      </c>
      <c r="AG556" s="706" t="str">
        <f t="shared" si="178"/>
        <v>n/a</v>
      </c>
      <c r="AH556" s="706" t="str">
        <f t="shared" si="179"/>
        <v>n/a</v>
      </c>
      <c r="AI556" s="706" t="str">
        <f t="shared" si="180"/>
        <v>n/a</v>
      </c>
      <c r="AJ556" s="706" t="str">
        <f t="shared" si="181"/>
        <v>n/a</v>
      </c>
      <c r="AK556" s="706" t="str">
        <f t="shared" si="182"/>
        <v>n/a</v>
      </c>
      <c r="AL556" s="706" t="str">
        <f t="shared" si="183"/>
        <v>n/a</v>
      </c>
      <c r="AM556" s="706" t="str">
        <f t="shared" si="184"/>
        <v>n/a</v>
      </c>
      <c r="AN556" s="706" t="str">
        <f t="shared" si="185"/>
        <v>n/a</v>
      </c>
      <c r="AO556" s="706" t="str">
        <f t="shared" si="186"/>
        <v>n/a</v>
      </c>
      <c r="AP556" s="706" t="str">
        <f t="shared" si="187"/>
        <v>n/a</v>
      </c>
      <c r="AQ556" s="707">
        <f t="shared" si="188"/>
        <v>49.578335711622763</v>
      </c>
      <c r="AR556" s="708">
        <f t="shared" si="189"/>
        <v>77.352295243023377</v>
      </c>
    </row>
    <row r="557" spans="1:44" ht="11.25" customHeight="1" x14ac:dyDescent="0.2">
      <c r="A557" s="588" t="s">
        <v>1509</v>
      </c>
      <c r="B557" s="504" t="s">
        <v>1510</v>
      </c>
      <c r="C557" s="591">
        <v>1.94</v>
      </c>
      <c r="D557" s="528">
        <v>1.84</v>
      </c>
      <c r="E557" s="522">
        <v>1.67</v>
      </c>
      <c r="F557" s="522">
        <v>1.4</v>
      </c>
      <c r="G557" s="522">
        <v>0.49</v>
      </c>
      <c r="H557" s="523"/>
      <c r="I557" s="528">
        <v>0</v>
      </c>
      <c r="J557" s="693">
        <v>0</v>
      </c>
      <c r="K557" s="523"/>
      <c r="L557" s="692">
        <v>0</v>
      </c>
      <c r="M557" s="692">
        <v>0</v>
      </c>
      <c r="N557" s="524">
        <v>0</v>
      </c>
      <c r="O557" s="524">
        <v>0</v>
      </c>
      <c r="P557" s="524">
        <v>0</v>
      </c>
      <c r="Q557" s="524">
        <v>0</v>
      </c>
      <c r="R557" s="524">
        <v>0</v>
      </c>
      <c r="S557" s="524">
        <v>0</v>
      </c>
      <c r="T557" s="524">
        <v>0</v>
      </c>
      <c r="U557" s="524">
        <v>0</v>
      </c>
      <c r="V557" s="524">
        <v>0</v>
      </c>
      <c r="W557" s="524">
        <v>0</v>
      </c>
      <c r="X557" s="525">
        <f t="shared" si="190"/>
        <v>7.34</v>
      </c>
      <c r="Y557" s="706">
        <f t="shared" ref="Y557:Y620" si="191">IF(ISERROR((C557/D557-1)*100),"n/a",(C557/D557-1)*100)</f>
        <v>5.4347826086956541</v>
      </c>
      <c r="Z557" s="706">
        <f t="shared" ref="Z557:Z620" si="192">IF(ISERROR((D557/E557-1)*100),"n/a",(D557/E557-1)*100)</f>
        <v>10.179640718562876</v>
      </c>
      <c r="AA557" s="706">
        <f t="shared" ref="AA557:AA620" si="193">IF(ISERROR((E557/F557-1)*100),"n/a",(E557/F557-1)*100)</f>
        <v>19.285714285714285</v>
      </c>
      <c r="AB557" s="706">
        <f t="shared" ref="AB557:AB620" si="194">IF(ISERROR((F557/G557-1)*100),"n/a",(F557/G557-1)*100)</f>
        <v>185.71428571428572</v>
      </c>
      <c r="AC557" s="706" t="str">
        <f t="shared" ref="AC557:AC620" si="195">IF(ISERROR((G557/I557-1)*100),"n/a",(G557/I557-1)*100)</f>
        <v>n/a</v>
      </c>
      <c r="AD557" s="706" t="str">
        <f t="shared" ref="AD557:AD620" si="196">IF(ISERROR((I557/J557-1)*100),"n/a",(I557/J557-1)*100)</f>
        <v>n/a</v>
      </c>
      <c r="AE557" s="706" t="str">
        <f t="shared" ref="AE557:AE620" si="197">IF(ISERROR((J557/L557-1)*100),"n/a",(J557/L557-1)*100)</f>
        <v>n/a</v>
      </c>
      <c r="AF557" s="706" t="str">
        <f t="shared" ref="AF557:AF620" si="198">IF(ISERROR((L557/M557-1)*100),"n/a",(L557/M557-1)*100)</f>
        <v>n/a</v>
      </c>
      <c r="AG557" s="706" t="str">
        <f t="shared" ref="AG557:AG620" si="199">IF(ISERROR((M557/N557-1)*100),"n/a",(M557/N557-1)*100)</f>
        <v>n/a</v>
      </c>
      <c r="AH557" s="706" t="str">
        <f t="shared" ref="AH557:AH620" si="200">IF(ISERROR((N557/O557-1)*100),"n/a",(N557/O557-1)*100)</f>
        <v>n/a</v>
      </c>
      <c r="AI557" s="706" t="str">
        <f t="shared" ref="AI557:AI620" si="201">IF(ISERROR((O557/P557-1)*100),"n/a",(O557/P557-1)*100)</f>
        <v>n/a</v>
      </c>
      <c r="AJ557" s="706" t="str">
        <f t="shared" ref="AJ557:AJ620" si="202">IF(ISERROR((P557/Q557-1)*100),"n/a",(P557/Q557-1)*100)</f>
        <v>n/a</v>
      </c>
      <c r="AK557" s="706" t="str">
        <f t="shared" ref="AK557:AK620" si="203">IF(ISERROR((Q557/R557-1)*100),"n/a",(Q557/R557-1)*100)</f>
        <v>n/a</v>
      </c>
      <c r="AL557" s="706" t="str">
        <f t="shared" ref="AL557:AL620" si="204">IF(ISERROR((R557/S557-1)*100),"n/a",(R557/S557-1)*100)</f>
        <v>n/a</v>
      </c>
      <c r="AM557" s="706" t="str">
        <f t="shared" ref="AM557:AM620" si="205">IF(ISERROR((S557/T557-1)*100),"n/a",(S557/T557-1)*100)</f>
        <v>n/a</v>
      </c>
      <c r="AN557" s="706" t="str">
        <f t="shared" ref="AN557:AN620" si="206">IF(ISERROR((T557/U557-1)*100),"n/a",(T557/U557-1)*100)</f>
        <v>n/a</v>
      </c>
      <c r="AO557" s="706" t="str">
        <f t="shared" ref="AO557:AO620" si="207">IF(ISERROR((U557/V557-1)*100),"n/a",(U557/V557-1)*100)</f>
        <v>n/a</v>
      </c>
      <c r="AP557" s="706" t="str">
        <f t="shared" ref="AP557:AP620" si="208">IF(ISERROR((V557/W557-1)*100),"n/a",(V557/W557-1)*100)</f>
        <v>n/a</v>
      </c>
      <c r="AQ557" s="707">
        <f t="shared" ref="AQ557:AQ620" si="209">AVERAGE(Y557:AP557)</f>
        <v>55.15360583181463</v>
      </c>
      <c r="AR557" s="708">
        <f t="shared" ref="AR557:AR620" si="210">STDEV(Y557:AP557)</f>
        <v>87.229994260452358</v>
      </c>
    </row>
    <row r="558" spans="1:44" ht="11.25" customHeight="1" x14ac:dyDescent="0.2">
      <c r="A558" s="519" t="s">
        <v>706</v>
      </c>
      <c r="B558" s="504" t="s">
        <v>707</v>
      </c>
      <c r="C558" s="591">
        <v>6.85</v>
      </c>
      <c r="D558" s="522">
        <v>6.4</v>
      </c>
      <c r="E558" s="522">
        <v>5.6</v>
      </c>
      <c r="F558" s="522">
        <v>4.4000000000000004</v>
      </c>
      <c r="G558" s="522">
        <v>3.45</v>
      </c>
      <c r="H558" s="523"/>
      <c r="I558" s="522">
        <v>3</v>
      </c>
      <c r="J558" s="520">
        <v>2.08</v>
      </c>
      <c r="K558" s="523"/>
      <c r="L558" s="539">
        <v>1.5</v>
      </c>
      <c r="M558" s="539">
        <v>0.9</v>
      </c>
      <c r="N558" s="531">
        <v>0.8</v>
      </c>
      <c r="O558" s="531">
        <v>0.5</v>
      </c>
      <c r="P558" s="531">
        <v>0.375</v>
      </c>
      <c r="Q558" s="524">
        <v>0</v>
      </c>
      <c r="R558" s="524">
        <v>0</v>
      </c>
      <c r="S558" s="524">
        <v>0</v>
      </c>
      <c r="T558" s="524">
        <v>0</v>
      </c>
      <c r="U558" s="524">
        <v>0</v>
      </c>
      <c r="V558" s="524">
        <v>0.1875</v>
      </c>
      <c r="W558" s="524">
        <v>0.25</v>
      </c>
      <c r="X558" s="525">
        <f t="shared" si="190"/>
        <v>36.292499999999997</v>
      </c>
      <c r="Y558" s="706">
        <f t="shared" si="191"/>
        <v>7.0312499999999778</v>
      </c>
      <c r="Z558" s="706">
        <f t="shared" si="192"/>
        <v>14.285714285714302</v>
      </c>
      <c r="AA558" s="706">
        <f t="shared" si="193"/>
        <v>27.272727272727249</v>
      </c>
      <c r="AB558" s="706">
        <f t="shared" si="194"/>
        <v>27.536231884057983</v>
      </c>
      <c r="AC558" s="706">
        <f t="shared" si="195"/>
        <v>15.000000000000014</v>
      </c>
      <c r="AD558" s="706">
        <f t="shared" si="196"/>
        <v>44.230769230769226</v>
      </c>
      <c r="AE558" s="706">
        <f t="shared" si="197"/>
        <v>38.666666666666671</v>
      </c>
      <c r="AF558" s="706">
        <f t="shared" si="198"/>
        <v>66.666666666666657</v>
      </c>
      <c r="AG558" s="706">
        <f t="shared" si="199"/>
        <v>12.5</v>
      </c>
      <c r="AH558" s="706">
        <f t="shared" si="200"/>
        <v>60.000000000000007</v>
      </c>
      <c r="AI558" s="706">
        <f t="shared" si="201"/>
        <v>33.333333333333329</v>
      </c>
      <c r="AJ558" s="706" t="str">
        <f t="shared" si="202"/>
        <v>n/a</v>
      </c>
      <c r="AK558" s="706" t="str">
        <f t="shared" si="203"/>
        <v>n/a</v>
      </c>
      <c r="AL558" s="706" t="str">
        <f t="shared" si="204"/>
        <v>n/a</v>
      </c>
      <c r="AM558" s="706" t="str">
        <f t="shared" si="205"/>
        <v>n/a</v>
      </c>
      <c r="AN558" s="706" t="str">
        <f t="shared" si="206"/>
        <v>n/a</v>
      </c>
      <c r="AO558" s="706">
        <f t="shared" si="207"/>
        <v>-100</v>
      </c>
      <c r="AP558" s="706">
        <f t="shared" si="208"/>
        <v>-25</v>
      </c>
      <c r="AQ558" s="707">
        <f t="shared" si="209"/>
        <v>17.040258410764263</v>
      </c>
      <c r="AR558" s="708">
        <f t="shared" si="210"/>
        <v>42.420541559799261</v>
      </c>
    </row>
    <row r="559" spans="1:44" ht="11.25" customHeight="1" x14ac:dyDescent="0.2">
      <c r="A559" s="861" t="s">
        <v>1511</v>
      </c>
      <c r="B559" s="890" t="s">
        <v>1512</v>
      </c>
      <c r="C559" s="591">
        <v>1.2</v>
      </c>
      <c r="D559" s="522">
        <v>0.96</v>
      </c>
      <c r="E559" s="522">
        <v>0.76</v>
      </c>
      <c r="F559" s="522">
        <v>0.6</v>
      </c>
      <c r="G559" s="522">
        <v>0.48</v>
      </c>
      <c r="H559" s="523"/>
      <c r="I559" s="528">
        <v>0</v>
      </c>
      <c r="J559" s="693">
        <v>0</v>
      </c>
      <c r="K559" s="523"/>
      <c r="L559" s="692">
        <v>0</v>
      </c>
      <c r="M559" s="692">
        <v>0</v>
      </c>
      <c r="N559" s="524">
        <v>0</v>
      </c>
      <c r="O559" s="524">
        <v>0</v>
      </c>
      <c r="P559" s="524">
        <v>0</v>
      </c>
      <c r="Q559" s="524">
        <v>0</v>
      </c>
      <c r="R559" s="524">
        <v>0</v>
      </c>
      <c r="S559" s="524">
        <v>0</v>
      </c>
      <c r="T559" s="524">
        <v>0</v>
      </c>
      <c r="U559" s="524">
        <v>0</v>
      </c>
      <c r="V559" s="524">
        <v>0</v>
      </c>
      <c r="W559" s="524">
        <v>0</v>
      </c>
      <c r="X559" s="525">
        <f t="shared" si="190"/>
        <v>4</v>
      </c>
      <c r="Y559" s="706">
        <f t="shared" si="191"/>
        <v>25</v>
      </c>
      <c r="Z559" s="706">
        <f t="shared" si="192"/>
        <v>26.315789473684205</v>
      </c>
      <c r="AA559" s="706">
        <f t="shared" si="193"/>
        <v>26.666666666666682</v>
      </c>
      <c r="AB559" s="706">
        <f t="shared" si="194"/>
        <v>25</v>
      </c>
      <c r="AC559" s="706" t="str">
        <f t="shared" si="195"/>
        <v>n/a</v>
      </c>
      <c r="AD559" s="706" t="str">
        <f t="shared" si="196"/>
        <v>n/a</v>
      </c>
      <c r="AE559" s="706" t="str">
        <f t="shared" si="197"/>
        <v>n/a</v>
      </c>
      <c r="AF559" s="706" t="str">
        <f t="shared" si="198"/>
        <v>n/a</v>
      </c>
      <c r="AG559" s="706" t="str">
        <f t="shared" si="199"/>
        <v>n/a</v>
      </c>
      <c r="AH559" s="706" t="str">
        <f t="shared" si="200"/>
        <v>n/a</v>
      </c>
      <c r="AI559" s="706" t="str">
        <f t="shared" si="201"/>
        <v>n/a</v>
      </c>
      <c r="AJ559" s="706" t="str">
        <f t="shared" si="202"/>
        <v>n/a</v>
      </c>
      <c r="AK559" s="706" t="str">
        <f t="shared" si="203"/>
        <v>n/a</v>
      </c>
      <c r="AL559" s="706" t="str">
        <f t="shared" si="204"/>
        <v>n/a</v>
      </c>
      <c r="AM559" s="706" t="str">
        <f t="shared" si="205"/>
        <v>n/a</v>
      </c>
      <c r="AN559" s="706" t="str">
        <f t="shared" si="206"/>
        <v>n/a</v>
      </c>
      <c r="AO559" s="706" t="str">
        <f t="shared" si="207"/>
        <v>n/a</v>
      </c>
      <c r="AP559" s="706" t="str">
        <f t="shared" si="208"/>
        <v>n/a</v>
      </c>
      <c r="AQ559" s="707">
        <f t="shared" si="209"/>
        <v>25.745614035087723</v>
      </c>
      <c r="AR559" s="708">
        <f t="shared" si="210"/>
        <v>0.87279599746195158</v>
      </c>
    </row>
    <row r="560" spans="1:44" ht="11.25" customHeight="1" x14ac:dyDescent="0.2">
      <c r="A560" s="519" t="s">
        <v>708</v>
      </c>
      <c r="B560" s="504" t="s">
        <v>709</v>
      </c>
      <c r="C560" s="592">
        <v>3.93</v>
      </c>
      <c r="D560" s="593">
        <v>3.48</v>
      </c>
      <c r="E560" s="593">
        <v>3.08</v>
      </c>
      <c r="F560" s="593">
        <v>2.9</v>
      </c>
      <c r="G560" s="593">
        <v>2.64</v>
      </c>
      <c r="H560" s="594"/>
      <c r="I560" s="593">
        <v>2.4</v>
      </c>
      <c r="J560" s="1160">
        <v>2.2000000000000002</v>
      </c>
      <c r="K560" s="594"/>
      <c r="L560" s="1167">
        <v>2</v>
      </c>
      <c r="M560" s="1167">
        <v>1.89</v>
      </c>
      <c r="N560" s="596">
        <v>1.78</v>
      </c>
      <c r="O560" s="596">
        <v>1.64</v>
      </c>
      <c r="P560" s="596">
        <v>1.5</v>
      </c>
      <c r="Q560" s="596">
        <v>1.42</v>
      </c>
      <c r="R560" s="596">
        <v>1.3</v>
      </c>
      <c r="S560" s="596">
        <v>1.2</v>
      </c>
      <c r="T560" s="596">
        <v>1.1599999999999999</v>
      </c>
      <c r="U560" s="596">
        <v>1.1200000000000001</v>
      </c>
      <c r="V560" s="596">
        <v>1.08</v>
      </c>
      <c r="W560" s="596">
        <v>1.04</v>
      </c>
      <c r="X560" s="525">
        <f t="shared" si="190"/>
        <v>37.759999999999991</v>
      </c>
      <c r="Y560" s="706">
        <f t="shared" si="191"/>
        <v>12.93103448275863</v>
      </c>
      <c r="Z560" s="706">
        <f t="shared" si="192"/>
        <v>12.987012987012992</v>
      </c>
      <c r="AA560" s="706">
        <f t="shared" si="193"/>
        <v>6.2068965517241503</v>
      </c>
      <c r="AB560" s="706">
        <f t="shared" si="194"/>
        <v>9.8484848484848406</v>
      </c>
      <c r="AC560" s="706">
        <f t="shared" si="195"/>
        <v>10.000000000000009</v>
      </c>
      <c r="AD560" s="706">
        <f t="shared" si="196"/>
        <v>9.0909090909090828</v>
      </c>
      <c r="AE560" s="706">
        <f t="shared" si="197"/>
        <v>10.000000000000009</v>
      </c>
      <c r="AF560" s="706">
        <f t="shared" si="198"/>
        <v>5.8201058201058364</v>
      </c>
      <c r="AG560" s="706">
        <f t="shared" si="199"/>
        <v>6.1797752808988804</v>
      </c>
      <c r="AH560" s="706">
        <f t="shared" si="200"/>
        <v>8.5365853658536661</v>
      </c>
      <c r="AI560" s="706">
        <f t="shared" si="201"/>
        <v>9.3333333333333268</v>
      </c>
      <c r="AJ560" s="706">
        <f t="shared" si="202"/>
        <v>5.6338028169014231</v>
      </c>
      <c r="AK560" s="706">
        <f t="shared" si="203"/>
        <v>9.2307692307692193</v>
      </c>
      <c r="AL560" s="706">
        <f t="shared" si="204"/>
        <v>8.3333333333333481</v>
      </c>
      <c r="AM560" s="706">
        <f t="shared" si="205"/>
        <v>3.4482758620689724</v>
      </c>
      <c r="AN560" s="706">
        <f t="shared" si="206"/>
        <v>3.5714285714285587</v>
      </c>
      <c r="AO560" s="706">
        <f t="shared" si="207"/>
        <v>3.7037037037036979</v>
      </c>
      <c r="AP560" s="706">
        <f t="shared" si="208"/>
        <v>3.8461538461538547</v>
      </c>
      <c r="AQ560" s="707">
        <f t="shared" si="209"/>
        <v>7.7056447291911399</v>
      </c>
      <c r="AR560" s="708">
        <f t="shared" si="210"/>
        <v>3.0374784112304618</v>
      </c>
    </row>
    <row r="561" spans="1:44" ht="11.25" customHeight="1" x14ac:dyDescent="0.2">
      <c r="A561" s="534" t="s">
        <v>3923</v>
      </c>
      <c r="B561" s="535" t="s">
        <v>3924</v>
      </c>
      <c r="C561" s="530">
        <v>1.49</v>
      </c>
      <c r="D561" s="522">
        <v>1.2974999999999999</v>
      </c>
      <c r="E561" s="522">
        <v>0.90500000000000003</v>
      </c>
      <c r="F561" s="522">
        <v>0.1875</v>
      </c>
      <c r="G561" s="571">
        <v>0</v>
      </c>
      <c r="H561" s="523"/>
      <c r="I561" s="528">
        <v>0</v>
      </c>
      <c r="J561" s="693">
        <v>0</v>
      </c>
      <c r="K561" s="523"/>
      <c r="L561" s="692">
        <v>0</v>
      </c>
      <c r="M561" s="692">
        <v>0</v>
      </c>
      <c r="N561" s="524">
        <v>0</v>
      </c>
      <c r="O561" s="524">
        <v>0</v>
      </c>
      <c r="P561" s="524">
        <v>0</v>
      </c>
      <c r="Q561" s="524">
        <v>0</v>
      </c>
      <c r="R561" s="524">
        <v>0</v>
      </c>
      <c r="S561" s="524">
        <v>0</v>
      </c>
      <c r="T561" s="524">
        <v>0</v>
      </c>
      <c r="U561" s="524">
        <v>0</v>
      </c>
      <c r="V561" s="524">
        <v>0</v>
      </c>
      <c r="W561" s="524">
        <v>0</v>
      </c>
      <c r="X561" s="525">
        <f t="shared" si="190"/>
        <v>3.88</v>
      </c>
      <c r="Y561" s="706">
        <f t="shared" si="191"/>
        <v>14.836223506743739</v>
      </c>
      <c r="Z561" s="706">
        <f t="shared" si="192"/>
        <v>43.370165745856326</v>
      </c>
      <c r="AA561" s="706">
        <f t="shared" si="193"/>
        <v>382.66666666666669</v>
      </c>
      <c r="AB561" s="706" t="str">
        <f t="shared" si="194"/>
        <v>n/a</v>
      </c>
      <c r="AC561" s="706" t="str">
        <f t="shared" si="195"/>
        <v>n/a</v>
      </c>
      <c r="AD561" s="706" t="str">
        <f t="shared" si="196"/>
        <v>n/a</v>
      </c>
      <c r="AE561" s="706" t="str">
        <f t="shared" si="197"/>
        <v>n/a</v>
      </c>
      <c r="AF561" s="706" t="str">
        <f t="shared" si="198"/>
        <v>n/a</v>
      </c>
      <c r="AG561" s="706" t="str">
        <f t="shared" si="199"/>
        <v>n/a</v>
      </c>
      <c r="AH561" s="706" t="str">
        <f t="shared" si="200"/>
        <v>n/a</v>
      </c>
      <c r="AI561" s="706" t="str">
        <f t="shared" si="201"/>
        <v>n/a</v>
      </c>
      <c r="AJ561" s="706" t="str">
        <f t="shared" si="202"/>
        <v>n/a</v>
      </c>
      <c r="AK561" s="706" t="str">
        <f t="shared" si="203"/>
        <v>n/a</v>
      </c>
      <c r="AL561" s="706" t="str">
        <f t="shared" si="204"/>
        <v>n/a</v>
      </c>
      <c r="AM561" s="706" t="str">
        <f t="shared" si="205"/>
        <v>n/a</v>
      </c>
      <c r="AN561" s="706" t="str">
        <f t="shared" si="206"/>
        <v>n/a</v>
      </c>
      <c r="AO561" s="706" t="str">
        <f t="shared" si="207"/>
        <v>n/a</v>
      </c>
      <c r="AP561" s="706" t="str">
        <f t="shared" si="208"/>
        <v>n/a</v>
      </c>
      <c r="AQ561" s="707">
        <f t="shared" si="209"/>
        <v>146.95768530642223</v>
      </c>
      <c r="AR561" s="708">
        <f t="shared" si="210"/>
        <v>204.62792914296742</v>
      </c>
    </row>
    <row r="562" spans="1:44" ht="11.25" customHeight="1" x14ac:dyDescent="0.2">
      <c r="A562" s="598" t="s">
        <v>1513</v>
      </c>
      <c r="B562" s="504" t="s">
        <v>1514</v>
      </c>
      <c r="C562" s="530">
        <v>1.33</v>
      </c>
      <c r="D562" s="522">
        <v>1.21</v>
      </c>
      <c r="E562" s="522">
        <v>1.0900000000000001</v>
      </c>
      <c r="F562" s="522">
        <v>0.95</v>
      </c>
      <c r="G562" s="522">
        <v>0.72</v>
      </c>
      <c r="H562" s="523"/>
      <c r="I562" s="528">
        <v>0</v>
      </c>
      <c r="J562" s="693">
        <v>0</v>
      </c>
      <c r="K562" s="523"/>
      <c r="L562" s="692">
        <v>0</v>
      </c>
      <c r="M562" s="692">
        <v>0</v>
      </c>
      <c r="N562" s="524">
        <v>0</v>
      </c>
      <c r="O562" s="524">
        <v>0</v>
      </c>
      <c r="P562" s="524">
        <v>0</v>
      </c>
      <c r="Q562" s="524">
        <v>0</v>
      </c>
      <c r="R562" s="524">
        <v>0</v>
      </c>
      <c r="S562" s="524">
        <v>0</v>
      </c>
      <c r="T562" s="524">
        <v>0</v>
      </c>
      <c r="U562" s="524">
        <v>0</v>
      </c>
      <c r="V562" s="524">
        <v>0</v>
      </c>
      <c r="W562" s="524">
        <v>0</v>
      </c>
      <c r="X562" s="525">
        <f t="shared" si="190"/>
        <v>5.3</v>
      </c>
      <c r="Y562" s="706">
        <f t="shared" si="191"/>
        <v>9.9173553719008378</v>
      </c>
      <c r="Z562" s="706">
        <f t="shared" si="192"/>
        <v>11.009174311926584</v>
      </c>
      <c r="AA562" s="706">
        <f t="shared" si="193"/>
        <v>14.736842105263182</v>
      </c>
      <c r="AB562" s="706">
        <f t="shared" si="194"/>
        <v>31.944444444444443</v>
      </c>
      <c r="AC562" s="706" t="str">
        <f t="shared" si="195"/>
        <v>n/a</v>
      </c>
      <c r="AD562" s="706" t="str">
        <f t="shared" si="196"/>
        <v>n/a</v>
      </c>
      <c r="AE562" s="706" t="str">
        <f t="shared" si="197"/>
        <v>n/a</v>
      </c>
      <c r="AF562" s="706" t="str">
        <f t="shared" si="198"/>
        <v>n/a</v>
      </c>
      <c r="AG562" s="706" t="str">
        <f t="shared" si="199"/>
        <v>n/a</v>
      </c>
      <c r="AH562" s="706" t="str">
        <f t="shared" si="200"/>
        <v>n/a</v>
      </c>
      <c r="AI562" s="706" t="str">
        <f t="shared" si="201"/>
        <v>n/a</v>
      </c>
      <c r="AJ562" s="706" t="str">
        <f t="shared" si="202"/>
        <v>n/a</v>
      </c>
      <c r="AK562" s="706" t="str">
        <f t="shared" si="203"/>
        <v>n/a</v>
      </c>
      <c r="AL562" s="706" t="str">
        <f t="shared" si="204"/>
        <v>n/a</v>
      </c>
      <c r="AM562" s="706" t="str">
        <f t="shared" si="205"/>
        <v>n/a</v>
      </c>
      <c r="AN562" s="706" t="str">
        <f t="shared" si="206"/>
        <v>n/a</v>
      </c>
      <c r="AO562" s="706" t="str">
        <f t="shared" si="207"/>
        <v>n/a</v>
      </c>
      <c r="AP562" s="706" t="str">
        <f t="shared" si="208"/>
        <v>n/a</v>
      </c>
      <c r="AQ562" s="707">
        <f t="shared" si="209"/>
        <v>16.901954058383762</v>
      </c>
      <c r="AR562" s="708">
        <f t="shared" si="210"/>
        <v>10.238386896638039</v>
      </c>
    </row>
    <row r="563" spans="1:44" ht="11.25" customHeight="1" x14ac:dyDescent="0.2">
      <c r="A563" s="519" t="s">
        <v>710</v>
      </c>
      <c r="B563" s="504" t="s">
        <v>711</v>
      </c>
      <c r="C563" s="530">
        <v>0.72</v>
      </c>
      <c r="D563" s="522">
        <v>0.64</v>
      </c>
      <c r="E563" s="522">
        <v>0.56000000000000005</v>
      </c>
      <c r="F563" s="522">
        <v>0.48</v>
      </c>
      <c r="G563" s="522">
        <v>0.42</v>
      </c>
      <c r="H563" s="523"/>
      <c r="I563" s="522">
        <v>0.375</v>
      </c>
      <c r="J563" s="520">
        <v>0.31</v>
      </c>
      <c r="K563" s="523"/>
      <c r="L563" s="539">
        <v>0.28000000000000003</v>
      </c>
      <c r="M563" s="539">
        <v>0.255</v>
      </c>
      <c r="N563" s="531">
        <v>0.23499999999999999</v>
      </c>
      <c r="O563" s="531">
        <v>0.19625000000000001</v>
      </c>
      <c r="P563" s="531">
        <v>0.16250000000000001</v>
      </c>
      <c r="Q563" s="531">
        <v>0.13250000000000001</v>
      </c>
      <c r="R563" s="531">
        <v>0.10625</v>
      </c>
      <c r="S563" s="531">
        <v>7.7499999999999999E-2</v>
      </c>
      <c r="T563" s="531">
        <v>6.25E-2</v>
      </c>
      <c r="U563" s="524">
        <v>0.06</v>
      </c>
      <c r="V563" s="524">
        <v>0.06</v>
      </c>
      <c r="W563" s="524">
        <v>0.06</v>
      </c>
      <c r="X563" s="525">
        <f t="shared" si="190"/>
        <v>5.192499999999999</v>
      </c>
      <c r="Y563" s="706">
        <f t="shared" si="191"/>
        <v>12.5</v>
      </c>
      <c r="Z563" s="706">
        <f t="shared" si="192"/>
        <v>14.285714285714279</v>
      </c>
      <c r="AA563" s="706">
        <f t="shared" si="193"/>
        <v>16.666666666666675</v>
      </c>
      <c r="AB563" s="706">
        <f t="shared" si="194"/>
        <v>14.285714285714279</v>
      </c>
      <c r="AC563" s="706">
        <f t="shared" si="195"/>
        <v>11.999999999999989</v>
      </c>
      <c r="AD563" s="706">
        <f t="shared" si="196"/>
        <v>20.967741935483875</v>
      </c>
      <c r="AE563" s="706">
        <f t="shared" si="197"/>
        <v>10.714285714285698</v>
      </c>
      <c r="AF563" s="706">
        <f t="shared" si="198"/>
        <v>9.8039215686274606</v>
      </c>
      <c r="AG563" s="706">
        <f t="shared" si="199"/>
        <v>8.5106382978723527</v>
      </c>
      <c r="AH563" s="706">
        <f t="shared" si="200"/>
        <v>19.7452229299363</v>
      </c>
      <c r="AI563" s="706">
        <f t="shared" si="201"/>
        <v>20.769230769230763</v>
      </c>
      <c r="AJ563" s="706">
        <f t="shared" si="202"/>
        <v>22.641509433962259</v>
      </c>
      <c r="AK563" s="706">
        <f t="shared" si="203"/>
        <v>24.705882352941178</v>
      </c>
      <c r="AL563" s="706">
        <f t="shared" si="204"/>
        <v>37.096774193548377</v>
      </c>
      <c r="AM563" s="706">
        <f t="shared" si="205"/>
        <v>24</v>
      </c>
      <c r="AN563" s="706">
        <f t="shared" si="206"/>
        <v>4.1666666666666741</v>
      </c>
      <c r="AO563" s="706">
        <f t="shared" si="207"/>
        <v>0</v>
      </c>
      <c r="AP563" s="706">
        <f t="shared" si="208"/>
        <v>0</v>
      </c>
      <c r="AQ563" s="707">
        <f t="shared" si="209"/>
        <v>15.158887172258343</v>
      </c>
      <c r="AR563" s="708">
        <f t="shared" si="210"/>
        <v>9.3516674654212029</v>
      </c>
    </row>
    <row r="564" spans="1:44" ht="11.25" customHeight="1" x14ac:dyDescent="0.2">
      <c r="A564" s="519" t="s">
        <v>1515</v>
      </c>
      <c r="B564" s="504" t="s">
        <v>1516</v>
      </c>
      <c r="C564" s="530">
        <v>0.7</v>
      </c>
      <c r="D564" s="522">
        <v>0.64</v>
      </c>
      <c r="E564" s="522">
        <v>0.51432</v>
      </c>
      <c r="F564" s="522">
        <v>0.40078000000000003</v>
      </c>
      <c r="G564" s="522">
        <v>0.38505999999999996</v>
      </c>
      <c r="H564" s="523"/>
      <c r="I564" s="522">
        <v>0.36934</v>
      </c>
      <c r="J564" s="693">
        <v>0.36148000000000002</v>
      </c>
      <c r="K564" s="523"/>
      <c r="L564" s="565">
        <v>0.36148000000000002</v>
      </c>
      <c r="M564" s="565">
        <v>0.36148000000000002</v>
      </c>
      <c r="N564" s="564">
        <v>0.36148000000000002</v>
      </c>
      <c r="O564" s="564">
        <v>0.36148000000000002</v>
      </c>
      <c r="P564" s="564">
        <v>0.36148000000000002</v>
      </c>
      <c r="Q564" s="564">
        <v>0.36148000000000002</v>
      </c>
      <c r="R564" s="564">
        <v>0.36148000000000002</v>
      </c>
      <c r="S564" s="524">
        <v>0.43221999999999999</v>
      </c>
      <c r="T564" s="524">
        <v>0.45579999999999998</v>
      </c>
      <c r="U564" s="531">
        <v>0.45579999999999998</v>
      </c>
      <c r="V564" s="531">
        <v>0.42436000000000001</v>
      </c>
      <c r="W564" s="531">
        <v>0.40079999999999999</v>
      </c>
      <c r="X564" s="525">
        <f t="shared" si="190"/>
        <v>8.0703200000000024</v>
      </c>
      <c r="Y564" s="706">
        <f t="shared" si="191"/>
        <v>9.375</v>
      </c>
      <c r="Z564" s="706">
        <f t="shared" si="192"/>
        <v>24.436148701197702</v>
      </c>
      <c r="AA564" s="706">
        <f t="shared" si="193"/>
        <v>28.329756973900878</v>
      </c>
      <c r="AB564" s="706">
        <f t="shared" si="194"/>
        <v>4.0824806523658719</v>
      </c>
      <c r="AC564" s="706">
        <f t="shared" si="195"/>
        <v>4.2562408620782977</v>
      </c>
      <c r="AD564" s="706">
        <f t="shared" si="196"/>
        <v>2.1743941573530989</v>
      </c>
      <c r="AE564" s="706">
        <f t="shared" si="197"/>
        <v>0</v>
      </c>
      <c r="AF564" s="706">
        <f t="shared" si="198"/>
        <v>0</v>
      </c>
      <c r="AG564" s="706">
        <f t="shared" si="199"/>
        <v>0</v>
      </c>
      <c r="AH564" s="706">
        <f t="shared" si="200"/>
        <v>0</v>
      </c>
      <c r="AI564" s="706">
        <f t="shared" si="201"/>
        <v>0</v>
      </c>
      <c r="AJ564" s="706">
        <f t="shared" si="202"/>
        <v>0</v>
      </c>
      <c r="AK564" s="706">
        <f t="shared" si="203"/>
        <v>0</v>
      </c>
      <c r="AL564" s="706">
        <f t="shared" si="204"/>
        <v>-16.366665124242274</v>
      </c>
      <c r="AM564" s="706">
        <f t="shared" si="205"/>
        <v>-5.1733216322948694</v>
      </c>
      <c r="AN564" s="706">
        <f t="shared" si="206"/>
        <v>0</v>
      </c>
      <c r="AO564" s="706">
        <f t="shared" si="207"/>
        <v>7.4088038457913008</v>
      </c>
      <c r="AP564" s="706">
        <f t="shared" si="208"/>
        <v>5.8782435129740573</v>
      </c>
      <c r="AQ564" s="707">
        <f t="shared" si="209"/>
        <v>3.577837886062448</v>
      </c>
      <c r="AR564" s="708">
        <f t="shared" si="210"/>
        <v>9.9432502005848846</v>
      </c>
    </row>
    <row r="565" spans="1:44" ht="11.25" customHeight="1" x14ac:dyDescent="0.2">
      <c r="A565" s="502" t="s">
        <v>305</v>
      </c>
      <c r="B565" s="502" t="s">
        <v>306</v>
      </c>
      <c r="C565" s="514">
        <v>1.1400000000000001</v>
      </c>
      <c r="D565" s="522">
        <v>1.02</v>
      </c>
      <c r="E565" s="522">
        <v>0.9</v>
      </c>
      <c r="F565" s="522">
        <v>0.76</v>
      </c>
      <c r="G565" s="522">
        <v>0.63</v>
      </c>
      <c r="H565" s="523"/>
      <c r="I565" s="522">
        <v>0.52500000000000002</v>
      </c>
      <c r="J565" s="520">
        <v>0.44</v>
      </c>
      <c r="K565" s="523"/>
      <c r="L565" s="539">
        <v>0.39</v>
      </c>
      <c r="M565" s="539">
        <v>0.36875000000000002</v>
      </c>
      <c r="N565" s="531">
        <v>0.36499999999999999</v>
      </c>
      <c r="O565" s="531">
        <v>0.35</v>
      </c>
      <c r="P565" s="531">
        <v>0.33500000000000002</v>
      </c>
      <c r="Q565" s="531">
        <v>0.32250000000000001</v>
      </c>
      <c r="R565" s="531">
        <v>0.3125</v>
      </c>
      <c r="S565" s="531">
        <v>0.30249999999999999</v>
      </c>
      <c r="T565" s="531">
        <v>0.28499999999999998</v>
      </c>
      <c r="U565" s="531">
        <v>0.28000000000000003</v>
      </c>
      <c r="V565" s="531">
        <v>0.26</v>
      </c>
      <c r="W565" s="531">
        <v>0.24</v>
      </c>
      <c r="X565" s="525">
        <f t="shared" si="190"/>
        <v>9.2262500000000003</v>
      </c>
      <c r="Y565" s="706">
        <f t="shared" si="191"/>
        <v>11.764705882352944</v>
      </c>
      <c r="Z565" s="706">
        <f t="shared" si="192"/>
        <v>13.33333333333333</v>
      </c>
      <c r="AA565" s="706">
        <f t="shared" si="193"/>
        <v>18.421052631578938</v>
      </c>
      <c r="AB565" s="706">
        <f t="shared" si="194"/>
        <v>20.634920634920629</v>
      </c>
      <c r="AC565" s="706">
        <f t="shared" si="195"/>
        <v>19.999999999999996</v>
      </c>
      <c r="AD565" s="706">
        <f t="shared" si="196"/>
        <v>19.318181818181813</v>
      </c>
      <c r="AE565" s="706">
        <f t="shared" si="197"/>
        <v>12.820512820512819</v>
      </c>
      <c r="AF565" s="706">
        <f t="shared" si="198"/>
        <v>5.7627118644067776</v>
      </c>
      <c r="AG565" s="706">
        <f t="shared" si="199"/>
        <v>1.0273972602739878</v>
      </c>
      <c r="AH565" s="706">
        <f t="shared" si="200"/>
        <v>4.2857142857142927</v>
      </c>
      <c r="AI565" s="706">
        <f t="shared" si="201"/>
        <v>4.4776119402984982</v>
      </c>
      <c r="AJ565" s="706">
        <f t="shared" si="202"/>
        <v>3.8759689922480689</v>
      </c>
      <c r="AK565" s="706">
        <f t="shared" si="203"/>
        <v>3.2000000000000028</v>
      </c>
      <c r="AL565" s="706">
        <f t="shared" si="204"/>
        <v>3.3057851239669533</v>
      </c>
      <c r="AM565" s="706">
        <f t="shared" si="205"/>
        <v>6.1403508771929793</v>
      </c>
      <c r="AN565" s="706">
        <f t="shared" si="206"/>
        <v>1.7857142857142572</v>
      </c>
      <c r="AO565" s="706">
        <f t="shared" si="207"/>
        <v>7.6923076923077094</v>
      </c>
      <c r="AP565" s="706">
        <f t="shared" si="208"/>
        <v>8.3333333333333481</v>
      </c>
      <c r="AQ565" s="707">
        <f t="shared" si="209"/>
        <v>9.2322001542409637</v>
      </c>
      <c r="AR565" s="708">
        <f t="shared" si="210"/>
        <v>6.6996768205005708</v>
      </c>
    </row>
    <row r="566" spans="1:44" ht="11.25" customHeight="1" x14ac:dyDescent="0.2">
      <c r="A566" s="535" t="s">
        <v>712</v>
      </c>
      <c r="B566" s="535" t="s">
        <v>713</v>
      </c>
      <c r="C566" s="549">
        <v>0.9</v>
      </c>
      <c r="D566" s="541">
        <v>0.85</v>
      </c>
      <c r="E566" s="541">
        <v>0.81</v>
      </c>
      <c r="F566" s="541">
        <v>0.78500000000000003</v>
      </c>
      <c r="G566" s="541">
        <v>0.76500000000000001</v>
      </c>
      <c r="H566" s="542"/>
      <c r="I566" s="541">
        <v>0.73</v>
      </c>
      <c r="J566" s="537">
        <v>0.70499999999999996</v>
      </c>
      <c r="K566" s="542"/>
      <c r="L566" s="557">
        <v>0.68500000000000005</v>
      </c>
      <c r="M566" s="557">
        <v>0.66500000000000004</v>
      </c>
      <c r="N566" s="545">
        <v>0.66</v>
      </c>
      <c r="O566" s="544">
        <v>0.64500000000000002</v>
      </c>
      <c r="P566" s="545">
        <v>0.64</v>
      </c>
      <c r="Q566" s="544">
        <v>0.61</v>
      </c>
      <c r="R566" s="544">
        <v>0.56999999999999995</v>
      </c>
      <c r="S566" s="544">
        <v>0.53</v>
      </c>
      <c r="T566" s="544">
        <v>0.49</v>
      </c>
      <c r="U566" s="544">
        <v>0.45</v>
      </c>
      <c r="V566" s="544">
        <v>0.41</v>
      </c>
      <c r="W566" s="544">
        <v>0.34545999999999999</v>
      </c>
      <c r="X566" s="525">
        <f t="shared" si="190"/>
        <v>12.24546</v>
      </c>
      <c r="Y566" s="706">
        <f t="shared" si="191"/>
        <v>5.8823529411764719</v>
      </c>
      <c r="Z566" s="706">
        <f t="shared" si="192"/>
        <v>4.9382716049382713</v>
      </c>
      <c r="AA566" s="706">
        <f t="shared" si="193"/>
        <v>3.1847133757961776</v>
      </c>
      <c r="AB566" s="706">
        <f t="shared" si="194"/>
        <v>2.6143790849673332</v>
      </c>
      <c r="AC566" s="706">
        <f t="shared" si="195"/>
        <v>4.7945205479452024</v>
      </c>
      <c r="AD566" s="706">
        <f t="shared" si="196"/>
        <v>3.5460992907801359</v>
      </c>
      <c r="AE566" s="706">
        <f t="shared" si="197"/>
        <v>2.9197080291970767</v>
      </c>
      <c r="AF566" s="706">
        <f t="shared" si="198"/>
        <v>3.007518796992481</v>
      </c>
      <c r="AG566" s="706">
        <f t="shared" si="199"/>
        <v>0.7575757575757569</v>
      </c>
      <c r="AH566" s="706">
        <f t="shared" si="200"/>
        <v>2.3255813953488413</v>
      </c>
      <c r="AI566" s="706">
        <f t="shared" si="201"/>
        <v>0.78125</v>
      </c>
      <c r="AJ566" s="706">
        <f t="shared" si="202"/>
        <v>4.9180327868852514</v>
      </c>
      <c r="AK566" s="706">
        <f t="shared" si="203"/>
        <v>7.0175438596491224</v>
      </c>
      <c r="AL566" s="706">
        <f t="shared" si="204"/>
        <v>7.5471698113207308</v>
      </c>
      <c r="AM566" s="706">
        <f t="shared" si="205"/>
        <v>8.163265306122458</v>
      </c>
      <c r="AN566" s="706">
        <f t="shared" si="206"/>
        <v>8.8888888888888786</v>
      </c>
      <c r="AO566" s="706">
        <f t="shared" si="207"/>
        <v>9.7560975609756184</v>
      </c>
      <c r="AP566" s="706">
        <f t="shared" si="208"/>
        <v>18.682336594685346</v>
      </c>
      <c r="AQ566" s="707">
        <f t="shared" si="209"/>
        <v>5.5402947574025081</v>
      </c>
      <c r="AR566" s="708">
        <f t="shared" si="210"/>
        <v>4.2248441107051722</v>
      </c>
    </row>
    <row r="567" spans="1:44" ht="11.25" customHeight="1" x14ac:dyDescent="0.2">
      <c r="A567" s="519" t="s">
        <v>1517</v>
      </c>
      <c r="B567" s="504" t="s">
        <v>1518</v>
      </c>
      <c r="C567" s="521">
        <v>1.56</v>
      </c>
      <c r="D567" s="522">
        <v>1.46</v>
      </c>
      <c r="E567" s="522">
        <v>1.38</v>
      </c>
      <c r="F567" s="522">
        <v>1.28</v>
      </c>
      <c r="G567" s="522">
        <v>1.22</v>
      </c>
      <c r="H567" s="523"/>
      <c r="I567" s="522">
        <v>1.1599999999999999</v>
      </c>
      <c r="J567" s="693">
        <v>1.1200000000000001</v>
      </c>
      <c r="K567" s="523"/>
      <c r="L567" s="692">
        <v>1.1200000000000001</v>
      </c>
      <c r="M567" s="692">
        <v>1.1200000000000001</v>
      </c>
      <c r="N567" s="531">
        <v>1.1200000000000001</v>
      </c>
      <c r="O567" s="531">
        <v>1</v>
      </c>
      <c r="P567" s="531">
        <v>0.92</v>
      </c>
      <c r="Q567" s="531">
        <v>0.84</v>
      </c>
      <c r="R567" s="531">
        <v>0.78</v>
      </c>
      <c r="S567" s="524">
        <v>0.68</v>
      </c>
      <c r="T567" s="531">
        <v>0.68</v>
      </c>
      <c r="U567" s="531">
        <v>0.62</v>
      </c>
      <c r="V567" s="531">
        <v>0.54</v>
      </c>
      <c r="W567" s="531">
        <v>0.45</v>
      </c>
      <c r="X567" s="525">
        <f t="shared" si="190"/>
        <v>19.05</v>
      </c>
      <c r="Y567" s="706">
        <f t="shared" si="191"/>
        <v>6.8493150684931559</v>
      </c>
      <c r="Z567" s="706">
        <f t="shared" si="192"/>
        <v>5.7971014492753659</v>
      </c>
      <c r="AA567" s="706">
        <f t="shared" si="193"/>
        <v>7.8125</v>
      </c>
      <c r="AB567" s="706">
        <f t="shared" si="194"/>
        <v>4.9180327868852514</v>
      </c>
      <c r="AC567" s="706">
        <f t="shared" si="195"/>
        <v>5.1724137931034475</v>
      </c>
      <c r="AD567" s="706">
        <f t="shared" si="196"/>
        <v>3.5714285714285587</v>
      </c>
      <c r="AE567" s="706">
        <f t="shared" si="197"/>
        <v>0</v>
      </c>
      <c r="AF567" s="706">
        <f t="shared" si="198"/>
        <v>0</v>
      </c>
      <c r="AG567" s="706">
        <f t="shared" si="199"/>
        <v>0</v>
      </c>
      <c r="AH567" s="706">
        <f t="shared" si="200"/>
        <v>12.000000000000011</v>
      </c>
      <c r="AI567" s="706">
        <f t="shared" si="201"/>
        <v>8.6956521739130377</v>
      </c>
      <c r="AJ567" s="706">
        <f t="shared" si="202"/>
        <v>9.5238095238095344</v>
      </c>
      <c r="AK567" s="706">
        <f t="shared" si="203"/>
        <v>7.6923076923076872</v>
      </c>
      <c r="AL567" s="706">
        <f t="shared" si="204"/>
        <v>14.705882352941169</v>
      </c>
      <c r="AM567" s="706">
        <f t="shared" si="205"/>
        <v>0</v>
      </c>
      <c r="AN567" s="706">
        <f t="shared" si="206"/>
        <v>9.6774193548387224</v>
      </c>
      <c r="AO567" s="706">
        <f t="shared" si="207"/>
        <v>14.814814814814813</v>
      </c>
      <c r="AP567" s="706">
        <f t="shared" si="208"/>
        <v>19.999999999999996</v>
      </c>
      <c r="AQ567" s="707">
        <f t="shared" si="209"/>
        <v>7.2905931989894874</v>
      </c>
      <c r="AR567" s="708">
        <f t="shared" si="210"/>
        <v>5.6744227860304033</v>
      </c>
    </row>
    <row r="568" spans="1:44" ht="11.25" customHeight="1" x14ac:dyDescent="0.2">
      <c r="A568" s="519" t="s">
        <v>1519</v>
      </c>
      <c r="B568" s="504" t="s">
        <v>1520</v>
      </c>
      <c r="C568" s="521">
        <v>0.33999999999999997</v>
      </c>
      <c r="D568" s="522">
        <v>0.31</v>
      </c>
      <c r="E568" s="528">
        <v>0.28000000000000003</v>
      </c>
      <c r="F568" s="522">
        <v>0.26</v>
      </c>
      <c r="G568" s="522">
        <v>0.24</v>
      </c>
      <c r="H568" s="523"/>
      <c r="I568" s="528">
        <v>8.5599999999999996E-2</v>
      </c>
      <c r="J568" s="520">
        <v>0.16399999999999998</v>
      </c>
      <c r="K568" s="523"/>
      <c r="L568" s="539">
        <v>0.1353</v>
      </c>
      <c r="M568" s="539">
        <v>0.114</v>
      </c>
      <c r="N568" s="531">
        <v>2.8500000000000001E-2</v>
      </c>
      <c r="O568" s="524">
        <v>0</v>
      </c>
      <c r="P568" s="524">
        <v>0</v>
      </c>
      <c r="Q568" s="524">
        <v>0</v>
      </c>
      <c r="R568" s="524">
        <v>0</v>
      </c>
      <c r="S568" s="524">
        <v>0</v>
      </c>
      <c r="T568" s="524">
        <v>0</v>
      </c>
      <c r="U568" s="524">
        <v>0</v>
      </c>
      <c r="V568" s="524">
        <v>0</v>
      </c>
      <c r="W568" s="524">
        <v>0</v>
      </c>
      <c r="X568" s="525">
        <f t="shared" si="190"/>
        <v>1.9573999999999998</v>
      </c>
      <c r="Y568" s="706">
        <f t="shared" si="191"/>
        <v>9.6774193548387011</v>
      </c>
      <c r="Z568" s="706">
        <f t="shared" si="192"/>
        <v>10.714285714285698</v>
      </c>
      <c r="AA568" s="706">
        <f t="shared" si="193"/>
        <v>7.6923076923077094</v>
      </c>
      <c r="AB568" s="706">
        <f t="shared" si="194"/>
        <v>8.3333333333333481</v>
      </c>
      <c r="AC568" s="706">
        <f t="shared" si="195"/>
        <v>180.37383177570092</v>
      </c>
      <c r="AD568" s="706">
        <f t="shared" si="196"/>
        <v>-47.804878048780488</v>
      </c>
      <c r="AE568" s="706">
        <f t="shared" si="197"/>
        <v>21.212121212121193</v>
      </c>
      <c r="AF568" s="706">
        <f t="shared" si="198"/>
        <v>18.684210526315791</v>
      </c>
      <c r="AG568" s="706">
        <f t="shared" si="199"/>
        <v>300</v>
      </c>
      <c r="AH568" s="706" t="str">
        <f t="shared" si="200"/>
        <v>n/a</v>
      </c>
      <c r="AI568" s="706" t="str">
        <f t="shared" si="201"/>
        <v>n/a</v>
      </c>
      <c r="AJ568" s="706" t="str">
        <f t="shared" si="202"/>
        <v>n/a</v>
      </c>
      <c r="AK568" s="706" t="str">
        <f t="shared" si="203"/>
        <v>n/a</v>
      </c>
      <c r="AL568" s="706" t="str">
        <f t="shared" si="204"/>
        <v>n/a</v>
      </c>
      <c r="AM568" s="706" t="str">
        <f t="shared" si="205"/>
        <v>n/a</v>
      </c>
      <c r="AN568" s="706" t="str">
        <f t="shared" si="206"/>
        <v>n/a</v>
      </c>
      <c r="AO568" s="706" t="str">
        <f t="shared" si="207"/>
        <v>n/a</v>
      </c>
      <c r="AP568" s="706" t="str">
        <f t="shared" si="208"/>
        <v>n/a</v>
      </c>
      <c r="AQ568" s="707">
        <f t="shared" si="209"/>
        <v>56.542514617791426</v>
      </c>
      <c r="AR568" s="708">
        <f t="shared" si="210"/>
        <v>110.21719474298405</v>
      </c>
    </row>
    <row r="569" spans="1:44" ht="11.25" customHeight="1" x14ac:dyDescent="0.2">
      <c r="A569" s="519" t="s">
        <v>1521</v>
      </c>
      <c r="B569" s="504" t="s">
        <v>1522</v>
      </c>
      <c r="C569" s="521">
        <v>0.86</v>
      </c>
      <c r="D569" s="522">
        <v>0.78</v>
      </c>
      <c r="E569" s="522">
        <v>0.74</v>
      </c>
      <c r="F569" s="522">
        <v>0.7</v>
      </c>
      <c r="G569" s="522">
        <v>0.64</v>
      </c>
      <c r="H569" s="523"/>
      <c r="I569" s="522">
        <v>0.56000000000000005</v>
      </c>
      <c r="J569" s="520">
        <v>0.5</v>
      </c>
      <c r="K569" s="523"/>
      <c r="L569" s="539">
        <v>0.44</v>
      </c>
      <c r="M569" s="692">
        <v>0.4</v>
      </c>
      <c r="N569" s="531">
        <v>0.66</v>
      </c>
      <c r="O569" s="531">
        <v>0.55476999999999999</v>
      </c>
      <c r="P569" s="531">
        <v>0.43196999999999997</v>
      </c>
      <c r="Q569" s="531">
        <v>0.38547999999999993</v>
      </c>
      <c r="R569" s="524">
        <v>0.34467999999999999</v>
      </c>
      <c r="S569" s="531">
        <v>0.34467999999999999</v>
      </c>
      <c r="T569" s="531">
        <v>0.18140000000000001</v>
      </c>
      <c r="U569" s="524">
        <v>0.16492000000000001</v>
      </c>
      <c r="V569" s="531">
        <v>0.16492000000000001</v>
      </c>
      <c r="W569" s="531">
        <v>0.15708</v>
      </c>
      <c r="X569" s="525">
        <f t="shared" si="190"/>
        <v>9.0099000000000018</v>
      </c>
      <c r="Y569" s="706">
        <f t="shared" si="191"/>
        <v>10.256410256410241</v>
      </c>
      <c r="Z569" s="706">
        <f t="shared" si="192"/>
        <v>5.4054054054054168</v>
      </c>
      <c r="AA569" s="706">
        <f t="shared" si="193"/>
        <v>5.7142857142857162</v>
      </c>
      <c r="AB569" s="706">
        <f t="shared" si="194"/>
        <v>9.375</v>
      </c>
      <c r="AC569" s="706">
        <f t="shared" si="195"/>
        <v>14.285714285714279</v>
      </c>
      <c r="AD569" s="706">
        <f t="shared" si="196"/>
        <v>12.000000000000011</v>
      </c>
      <c r="AE569" s="706">
        <f t="shared" si="197"/>
        <v>13.636363636363647</v>
      </c>
      <c r="AF569" s="706">
        <f t="shared" si="198"/>
        <v>9.9999999999999858</v>
      </c>
      <c r="AG569" s="706">
        <f t="shared" si="199"/>
        <v>-39.393939393939391</v>
      </c>
      <c r="AH569" s="706">
        <f t="shared" si="200"/>
        <v>18.968221064585332</v>
      </c>
      <c r="AI569" s="706">
        <f t="shared" si="201"/>
        <v>28.427900085654102</v>
      </c>
      <c r="AJ569" s="706">
        <f t="shared" si="202"/>
        <v>12.060288471516035</v>
      </c>
      <c r="AK569" s="706">
        <f t="shared" si="203"/>
        <v>11.837066264361141</v>
      </c>
      <c r="AL569" s="706">
        <f t="shared" si="204"/>
        <v>0</v>
      </c>
      <c r="AM569" s="706">
        <f t="shared" si="205"/>
        <v>90.011025358324133</v>
      </c>
      <c r="AN569" s="706">
        <f t="shared" si="206"/>
        <v>9.9927237448459891</v>
      </c>
      <c r="AO569" s="706">
        <f t="shared" si="207"/>
        <v>0</v>
      </c>
      <c r="AP569" s="706">
        <f t="shared" si="208"/>
        <v>4.991087344028533</v>
      </c>
      <c r="AQ569" s="707">
        <f t="shared" si="209"/>
        <v>12.087086235419731</v>
      </c>
      <c r="AR569" s="708">
        <f t="shared" si="210"/>
        <v>23.628707069586426</v>
      </c>
    </row>
    <row r="570" spans="1:44" ht="11.25" customHeight="1" x14ac:dyDescent="0.2">
      <c r="A570" s="506" t="s">
        <v>715</v>
      </c>
      <c r="B570" s="502" t="s">
        <v>716</v>
      </c>
      <c r="C570" s="550">
        <v>3.9</v>
      </c>
      <c r="D570" s="510">
        <v>3.5</v>
      </c>
      <c r="E570" s="510">
        <v>3.1</v>
      </c>
      <c r="F570" s="510">
        <v>2.71</v>
      </c>
      <c r="G570" s="510">
        <v>2.38</v>
      </c>
      <c r="H570" s="511"/>
      <c r="I570" s="510">
        <v>2.15</v>
      </c>
      <c r="J570" s="508">
        <v>1.9246449999999999</v>
      </c>
      <c r="K570" s="511"/>
      <c r="L570" s="559">
        <v>1.6624399999999999</v>
      </c>
      <c r="M570" s="559">
        <v>1.5269149999999998</v>
      </c>
      <c r="N570" s="516">
        <v>1.4184950000000001</v>
      </c>
      <c r="O570" s="516">
        <v>1.33718</v>
      </c>
      <c r="P570" s="516">
        <v>1.04806</v>
      </c>
      <c r="Q570" s="516">
        <v>0.91253499999999999</v>
      </c>
      <c r="R570" s="516">
        <v>0.80411500000000002</v>
      </c>
      <c r="S570" s="515">
        <v>0.7228</v>
      </c>
      <c r="T570" s="515">
        <v>0.7228</v>
      </c>
      <c r="U570" s="515">
        <v>0.7228</v>
      </c>
      <c r="V570" s="515">
        <v>0.7228</v>
      </c>
      <c r="W570" s="515">
        <v>0.7228</v>
      </c>
      <c r="X570" s="525">
        <f t="shared" si="190"/>
        <v>31.988384999999994</v>
      </c>
      <c r="Y570" s="706">
        <f t="shared" si="191"/>
        <v>11.428571428571432</v>
      </c>
      <c r="Z570" s="706">
        <f t="shared" si="192"/>
        <v>12.903225806451601</v>
      </c>
      <c r="AA570" s="706">
        <f t="shared" si="193"/>
        <v>14.391143911439119</v>
      </c>
      <c r="AB570" s="706">
        <f t="shared" si="194"/>
        <v>13.86554621848739</v>
      </c>
      <c r="AC570" s="706">
        <f t="shared" si="195"/>
        <v>10.697674418604652</v>
      </c>
      <c r="AD570" s="706">
        <f t="shared" si="196"/>
        <v>11.70891255270452</v>
      </c>
      <c r="AE570" s="706">
        <f t="shared" si="197"/>
        <v>15.772298549120567</v>
      </c>
      <c r="AF570" s="706">
        <f t="shared" si="198"/>
        <v>8.875739644970416</v>
      </c>
      <c r="AG570" s="706">
        <f t="shared" si="199"/>
        <v>7.6433121019108041</v>
      </c>
      <c r="AH570" s="706">
        <f t="shared" si="200"/>
        <v>6.0810810810810745</v>
      </c>
      <c r="AI570" s="706">
        <f t="shared" si="201"/>
        <v>27.586206896551737</v>
      </c>
      <c r="AJ570" s="706">
        <f t="shared" si="202"/>
        <v>14.851485148514843</v>
      </c>
      <c r="AK570" s="706">
        <f t="shared" si="203"/>
        <v>13.483146067415719</v>
      </c>
      <c r="AL570" s="706">
        <f t="shared" si="204"/>
        <v>11.250000000000004</v>
      </c>
      <c r="AM570" s="706">
        <f t="shared" si="205"/>
        <v>0</v>
      </c>
      <c r="AN570" s="706">
        <f t="shared" si="206"/>
        <v>0</v>
      </c>
      <c r="AO570" s="706">
        <f t="shared" si="207"/>
        <v>0</v>
      </c>
      <c r="AP570" s="706">
        <f t="shared" si="208"/>
        <v>0</v>
      </c>
      <c r="AQ570" s="707">
        <f t="shared" si="209"/>
        <v>10.029907990323551</v>
      </c>
      <c r="AR570" s="708">
        <f t="shared" si="210"/>
        <v>7.0714290204976127</v>
      </c>
    </row>
    <row r="571" spans="1:44" ht="11.25" customHeight="1" x14ac:dyDescent="0.2">
      <c r="A571" s="535" t="s">
        <v>1523</v>
      </c>
      <c r="B571" s="535" t="s">
        <v>1524</v>
      </c>
      <c r="C571" s="530">
        <v>0.64</v>
      </c>
      <c r="D571" s="522">
        <v>0.6</v>
      </c>
      <c r="E571" s="522">
        <v>0.56000000000000005</v>
      </c>
      <c r="F571" s="528">
        <v>0.52</v>
      </c>
      <c r="G571" s="522">
        <v>0.5</v>
      </c>
      <c r="H571" s="523"/>
      <c r="I571" s="522">
        <v>0.48</v>
      </c>
      <c r="J571" s="520">
        <v>0.43</v>
      </c>
      <c r="K571" s="523"/>
      <c r="L571" s="539">
        <v>0.4</v>
      </c>
      <c r="M571" s="692">
        <v>0.39112000000000002</v>
      </c>
      <c r="N571" s="524">
        <v>0.39112000000000002</v>
      </c>
      <c r="O571" s="531">
        <v>0.37334000000000001</v>
      </c>
      <c r="P571" s="531">
        <v>0.31111</v>
      </c>
      <c r="Q571" s="531">
        <v>0.23999000000000001</v>
      </c>
      <c r="R571" s="531">
        <v>0.19553999999999999</v>
      </c>
      <c r="S571" s="531">
        <v>0.16</v>
      </c>
      <c r="T571" s="531">
        <v>0.12446</v>
      </c>
      <c r="U571" s="531">
        <v>8.8900000000000007E-2</v>
      </c>
      <c r="V571" s="524">
        <v>7.1120000000000003E-2</v>
      </c>
      <c r="W571" s="524">
        <v>7.1120000000000003E-2</v>
      </c>
      <c r="X571" s="525">
        <f t="shared" si="190"/>
        <v>6.5478199999999998</v>
      </c>
      <c r="Y571" s="706">
        <f t="shared" si="191"/>
        <v>6.6666666666666652</v>
      </c>
      <c r="Z571" s="706">
        <f t="shared" si="192"/>
        <v>7.1428571428571397</v>
      </c>
      <c r="AA571" s="706">
        <f t="shared" si="193"/>
        <v>7.6923076923077094</v>
      </c>
      <c r="AB571" s="706">
        <f t="shared" si="194"/>
        <v>4.0000000000000036</v>
      </c>
      <c r="AC571" s="706">
        <f t="shared" si="195"/>
        <v>4.1666666666666741</v>
      </c>
      <c r="AD571" s="706">
        <f t="shared" si="196"/>
        <v>11.627906976744185</v>
      </c>
      <c r="AE571" s="706">
        <f t="shared" si="197"/>
        <v>7.4999999999999956</v>
      </c>
      <c r="AF571" s="706">
        <f t="shared" si="198"/>
        <v>2.2704029453876062</v>
      </c>
      <c r="AG571" s="706">
        <f t="shared" si="199"/>
        <v>0</v>
      </c>
      <c r="AH571" s="706">
        <f t="shared" si="200"/>
        <v>4.7624149568757712</v>
      </c>
      <c r="AI571" s="706">
        <f t="shared" si="201"/>
        <v>20.002571437755144</v>
      </c>
      <c r="AJ571" s="706">
        <f t="shared" si="202"/>
        <v>29.634568107004444</v>
      </c>
      <c r="AK571" s="706">
        <f t="shared" si="203"/>
        <v>22.731921857420478</v>
      </c>
      <c r="AL571" s="706">
        <f t="shared" si="204"/>
        <v>22.212499999999991</v>
      </c>
      <c r="AM571" s="706">
        <f t="shared" si="205"/>
        <v>28.555359151534621</v>
      </c>
      <c r="AN571" s="706">
        <f t="shared" si="206"/>
        <v>39.999999999999993</v>
      </c>
      <c r="AO571" s="706">
        <f t="shared" si="207"/>
        <v>25</v>
      </c>
      <c r="AP571" s="706">
        <f t="shared" si="208"/>
        <v>0</v>
      </c>
      <c r="AQ571" s="707">
        <f t="shared" si="209"/>
        <v>13.553674644512247</v>
      </c>
      <c r="AR571" s="708">
        <f t="shared" si="210"/>
        <v>11.954590129974349</v>
      </c>
    </row>
    <row r="572" spans="1:44" ht="11.25" customHeight="1" x14ac:dyDescent="0.2">
      <c r="A572" s="504" t="s">
        <v>308</v>
      </c>
      <c r="B572" s="504" t="s">
        <v>309</v>
      </c>
      <c r="C572" s="530">
        <v>1.8824999999999998</v>
      </c>
      <c r="D572" s="522">
        <v>1.8725000000000001</v>
      </c>
      <c r="E572" s="522">
        <v>1.855</v>
      </c>
      <c r="F572" s="522">
        <v>1.845</v>
      </c>
      <c r="G572" s="522">
        <v>1.825</v>
      </c>
      <c r="H572" s="523"/>
      <c r="I572" s="522">
        <v>1.79</v>
      </c>
      <c r="J572" s="520">
        <v>1.75</v>
      </c>
      <c r="K572" s="523"/>
      <c r="L572" s="539">
        <v>1.68</v>
      </c>
      <c r="M572" s="539">
        <v>1.6</v>
      </c>
      <c r="N572" s="531">
        <v>1.52</v>
      </c>
      <c r="O572" s="531">
        <v>1.44</v>
      </c>
      <c r="P572" s="531">
        <v>1.39</v>
      </c>
      <c r="Q572" s="531">
        <v>1.32</v>
      </c>
      <c r="R572" s="531">
        <v>1.3</v>
      </c>
      <c r="S572" s="531">
        <v>1.27</v>
      </c>
      <c r="T572" s="524">
        <v>1.26</v>
      </c>
      <c r="U572" s="531">
        <v>1.2450000000000001</v>
      </c>
      <c r="V572" s="531">
        <v>1.24</v>
      </c>
      <c r="W572" s="531">
        <v>1.22</v>
      </c>
      <c r="X572" s="525">
        <f t="shared" si="190"/>
        <v>29.305000000000003</v>
      </c>
      <c r="Y572" s="706">
        <f t="shared" si="191"/>
        <v>0.53404539385846217</v>
      </c>
      <c r="Z572" s="706">
        <f t="shared" si="192"/>
        <v>0.94339622641510523</v>
      </c>
      <c r="AA572" s="706">
        <f t="shared" si="193"/>
        <v>0.54200542005420349</v>
      </c>
      <c r="AB572" s="706">
        <f t="shared" si="194"/>
        <v>1.0958904109588996</v>
      </c>
      <c r="AC572" s="706">
        <f t="shared" si="195"/>
        <v>1.9553072625698276</v>
      </c>
      <c r="AD572" s="706">
        <f t="shared" si="196"/>
        <v>2.2857142857142909</v>
      </c>
      <c r="AE572" s="706">
        <f t="shared" si="197"/>
        <v>4.1666666666666741</v>
      </c>
      <c r="AF572" s="706">
        <f t="shared" si="198"/>
        <v>4.9999999999999822</v>
      </c>
      <c r="AG572" s="706">
        <f t="shared" si="199"/>
        <v>5.2631578947368363</v>
      </c>
      <c r="AH572" s="706">
        <f t="shared" si="200"/>
        <v>5.555555555555558</v>
      </c>
      <c r="AI572" s="706">
        <f t="shared" si="201"/>
        <v>3.5971223021582732</v>
      </c>
      <c r="AJ572" s="706">
        <f t="shared" si="202"/>
        <v>5.3030303030302983</v>
      </c>
      <c r="AK572" s="706">
        <f t="shared" si="203"/>
        <v>1.538461538461533</v>
      </c>
      <c r="AL572" s="706">
        <f t="shared" si="204"/>
        <v>2.3622047244094446</v>
      </c>
      <c r="AM572" s="706">
        <f t="shared" si="205"/>
        <v>0.79365079365079083</v>
      </c>
      <c r="AN572" s="706">
        <f t="shared" si="206"/>
        <v>1.2048192771084265</v>
      </c>
      <c r="AO572" s="706">
        <f t="shared" si="207"/>
        <v>0.40322580645162365</v>
      </c>
      <c r="AP572" s="706">
        <f t="shared" si="208"/>
        <v>1.6393442622950838</v>
      </c>
      <c r="AQ572" s="707">
        <f t="shared" si="209"/>
        <v>2.4546443402275173</v>
      </c>
      <c r="AR572" s="708">
        <f t="shared" si="210"/>
        <v>1.8491427191690937</v>
      </c>
    </row>
    <row r="573" spans="1:44" ht="11.25" customHeight="1" x14ac:dyDescent="0.2">
      <c r="A573" s="519" t="s">
        <v>718</v>
      </c>
      <c r="B573" s="504" t="s">
        <v>719</v>
      </c>
      <c r="C573" s="530">
        <v>2.1</v>
      </c>
      <c r="D573" s="522">
        <v>2</v>
      </c>
      <c r="E573" s="522">
        <v>1.92</v>
      </c>
      <c r="F573" s="522">
        <v>1.6</v>
      </c>
      <c r="G573" s="522">
        <v>1.52</v>
      </c>
      <c r="H573" s="523"/>
      <c r="I573" s="522">
        <v>1.48</v>
      </c>
      <c r="J573" s="520">
        <v>1.44</v>
      </c>
      <c r="K573" s="523"/>
      <c r="L573" s="539">
        <v>1.36</v>
      </c>
      <c r="M573" s="539">
        <v>1.34</v>
      </c>
      <c r="N573" s="531">
        <v>1.32</v>
      </c>
      <c r="O573" s="531">
        <v>1.28</v>
      </c>
      <c r="P573" s="531">
        <v>1.24</v>
      </c>
      <c r="Q573" s="531">
        <v>1</v>
      </c>
      <c r="R573" s="524">
        <v>0</v>
      </c>
      <c r="S573" s="524">
        <v>0</v>
      </c>
      <c r="T573" s="524">
        <v>0</v>
      </c>
      <c r="U573" s="524">
        <v>0</v>
      </c>
      <c r="V573" s="524">
        <v>0</v>
      </c>
      <c r="W573" s="524">
        <v>0</v>
      </c>
      <c r="X573" s="525">
        <f t="shared" si="190"/>
        <v>19.599999999999998</v>
      </c>
      <c r="Y573" s="706">
        <f t="shared" si="191"/>
        <v>5.0000000000000044</v>
      </c>
      <c r="Z573" s="706">
        <f t="shared" si="192"/>
        <v>4.1666666666666741</v>
      </c>
      <c r="AA573" s="706">
        <f t="shared" si="193"/>
        <v>19.999999999999996</v>
      </c>
      <c r="AB573" s="706">
        <f t="shared" si="194"/>
        <v>5.2631578947368363</v>
      </c>
      <c r="AC573" s="706">
        <f t="shared" si="195"/>
        <v>2.7027027027026973</v>
      </c>
      <c r="AD573" s="706">
        <f t="shared" si="196"/>
        <v>2.7777777777777901</v>
      </c>
      <c r="AE573" s="706">
        <f t="shared" si="197"/>
        <v>5.8823529411764497</v>
      </c>
      <c r="AF573" s="706">
        <f t="shared" si="198"/>
        <v>1.4925373134328401</v>
      </c>
      <c r="AG573" s="706">
        <f t="shared" si="199"/>
        <v>1.5151515151515138</v>
      </c>
      <c r="AH573" s="706">
        <f t="shared" si="200"/>
        <v>3.125</v>
      </c>
      <c r="AI573" s="706">
        <f t="shared" si="201"/>
        <v>3.2258064516129004</v>
      </c>
      <c r="AJ573" s="706">
        <f t="shared" si="202"/>
        <v>24</v>
      </c>
      <c r="AK573" s="706" t="str">
        <f t="shared" si="203"/>
        <v>n/a</v>
      </c>
      <c r="AL573" s="706" t="str">
        <f t="shared" si="204"/>
        <v>n/a</v>
      </c>
      <c r="AM573" s="706" t="str">
        <f t="shared" si="205"/>
        <v>n/a</v>
      </c>
      <c r="AN573" s="706" t="str">
        <f t="shared" si="206"/>
        <v>n/a</v>
      </c>
      <c r="AO573" s="706" t="str">
        <f t="shared" si="207"/>
        <v>n/a</v>
      </c>
      <c r="AP573" s="706" t="str">
        <f t="shared" si="208"/>
        <v>n/a</v>
      </c>
      <c r="AQ573" s="707">
        <f t="shared" si="209"/>
        <v>6.5959294386048093</v>
      </c>
      <c r="AR573" s="708">
        <f t="shared" si="210"/>
        <v>7.3750442318735319</v>
      </c>
    </row>
    <row r="574" spans="1:44" ht="11.25" customHeight="1" x14ac:dyDescent="0.2">
      <c r="A574" s="504" t="s">
        <v>720</v>
      </c>
      <c r="B574" s="504" t="s">
        <v>721</v>
      </c>
      <c r="C574" s="530">
        <v>0.86666599999999994</v>
      </c>
      <c r="D574" s="522">
        <v>0.82666666666666666</v>
      </c>
      <c r="E574" s="522">
        <v>0.82</v>
      </c>
      <c r="F574" s="522">
        <v>0.8</v>
      </c>
      <c r="G574" s="522">
        <v>0.7624266666666667</v>
      </c>
      <c r="H574" s="523"/>
      <c r="I574" s="522">
        <v>0.72727272727272718</v>
      </c>
      <c r="J574" s="520">
        <v>0.70303030303030301</v>
      </c>
      <c r="K574" s="523"/>
      <c r="L574" s="539">
        <v>0.67878787878787883</v>
      </c>
      <c r="M574" s="539">
        <v>0.65454545454545454</v>
      </c>
      <c r="N574" s="531">
        <v>0.60606060606060608</v>
      </c>
      <c r="O574" s="531">
        <v>0.5575757575757575</v>
      </c>
      <c r="P574" s="531">
        <v>0.49696969696969689</v>
      </c>
      <c r="Q574" s="531">
        <v>0.41557575757575754</v>
      </c>
      <c r="R574" s="531">
        <v>0.39242424242424234</v>
      </c>
      <c r="S574" s="531">
        <v>0.36939393939393939</v>
      </c>
      <c r="T574" s="531">
        <v>0.33863636363636362</v>
      </c>
      <c r="U574" s="531">
        <v>0.30781818181818182</v>
      </c>
      <c r="V574" s="531">
        <v>0.26163636363636361</v>
      </c>
      <c r="W574" s="531">
        <v>0.21549090909090907</v>
      </c>
      <c r="X574" s="525">
        <f t="shared" si="190"/>
        <v>10.80097751515151</v>
      </c>
      <c r="Y574" s="706">
        <f t="shared" si="191"/>
        <v>4.8386290322580683</v>
      </c>
      <c r="Z574" s="706">
        <f t="shared" si="192"/>
        <v>0.81300813008131634</v>
      </c>
      <c r="AA574" s="706">
        <f t="shared" si="193"/>
        <v>2.4999999999999911</v>
      </c>
      <c r="AB574" s="706">
        <f t="shared" si="194"/>
        <v>4.9281242348991006</v>
      </c>
      <c r="AC574" s="706">
        <f t="shared" si="195"/>
        <v>4.8336666666666916</v>
      </c>
      <c r="AD574" s="706">
        <f t="shared" si="196"/>
        <v>3.4482758620689502</v>
      </c>
      <c r="AE574" s="706">
        <f t="shared" si="197"/>
        <v>3.5714285714285587</v>
      </c>
      <c r="AF574" s="706">
        <f t="shared" si="198"/>
        <v>3.7037037037037202</v>
      </c>
      <c r="AG574" s="706">
        <f t="shared" si="199"/>
        <v>8.0000000000000071</v>
      </c>
      <c r="AH574" s="706">
        <f t="shared" si="200"/>
        <v>8.6956521739130608</v>
      </c>
      <c r="AI574" s="706">
        <f t="shared" si="201"/>
        <v>12.195121951219523</v>
      </c>
      <c r="AJ574" s="706">
        <f t="shared" si="202"/>
        <v>19.585824704681333</v>
      </c>
      <c r="AK574" s="706">
        <f t="shared" si="203"/>
        <v>5.8996138996139091</v>
      </c>
      <c r="AL574" s="706">
        <f t="shared" si="204"/>
        <v>6.2346185397866849</v>
      </c>
      <c r="AM574" s="706">
        <f t="shared" si="205"/>
        <v>9.0827740492170008</v>
      </c>
      <c r="AN574" s="706">
        <f t="shared" si="206"/>
        <v>10.011813349084452</v>
      </c>
      <c r="AO574" s="706">
        <f t="shared" si="207"/>
        <v>17.651146629603897</v>
      </c>
      <c r="AP574" s="706">
        <f t="shared" si="208"/>
        <v>21.414107323658449</v>
      </c>
      <c r="AQ574" s="707">
        <f t="shared" si="209"/>
        <v>8.1893060456602615</v>
      </c>
      <c r="AR574" s="708">
        <f t="shared" si="210"/>
        <v>5.9786283604955663</v>
      </c>
    </row>
    <row r="575" spans="1:44" ht="11.25" customHeight="1" x14ac:dyDescent="0.2">
      <c r="A575" s="519" t="s">
        <v>722</v>
      </c>
      <c r="B575" s="504" t="s">
        <v>723</v>
      </c>
      <c r="C575" s="530">
        <v>1.44</v>
      </c>
      <c r="D575" s="522">
        <v>1.42</v>
      </c>
      <c r="E575" s="522">
        <v>1.4</v>
      </c>
      <c r="F575" s="522">
        <v>1.38</v>
      </c>
      <c r="G575" s="522">
        <v>1.2</v>
      </c>
      <c r="H575" s="523"/>
      <c r="I575" s="522">
        <v>0.8</v>
      </c>
      <c r="J575" s="520">
        <v>0.59</v>
      </c>
      <c r="K575" s="523"/>
      <c r="L575" s="539">
        <v>0.5</v>
      </c>
      <c r="M575" s="539">
        <v>0.46</v>
      </c>
      <c r="N575" s="531">
        <v>0.44</v>
      </c>
      <c r="O575" s="531">
        <v>0.42</v>
      </c>
      <c r="P575" s="531">
        <v>0.4</v>
      </c>
      <c r="Q575" s="531">
        <v>0.36</v>
      </c>
      <c r="R575" s="531">
        <v>0.32</v>
      </c>
      <c r="S575" s="531">
        <v>0.28000000000000003</v>
      </c>
      <c r="T575" s="531">
        <v>0.24</v>
      </c>
      <c r="U575" s="531">
        <v>0.2</v>
      </c>
      <c r="V575" s="524">
        <v>0</v>
      </c>
      <c r="W575" s="524">
        <v>0</v>
      </c>
      <c r="X575" s="525">
        <f t="shared" si="190"/>
        <v>11.85</v>
      </c>
      <c r="Y575" s="706">
        <f t="shared" si="191"/>
        <v>1.4084507042253502</v>
      </c>
      <c r="Z575" s="706">
        <f t="shared" si="192"/>
        <v>1.4285714285714235</v>
      </c>
      <c r="AA575" s="706">
        <f t="shared" si="193"/>
        <v>1.449275362318847</v>
      </c>
      <c r="AB575" s="706">
        <f t="shared" si="194"/>
        <v>14.999999999999991</v>
      </c>
      <c r="AC575" s="706">
        <f t="shared" si="195"/>
        <v>49.999999999999979</v>
      </c>
      <c r="AD575" s="706">
        <f t="shared" si="196"/>
        <v>35.593220338983066</v>
      </c>
      <c r="AE575" s="706">
        <f t="shared" si="197"/>
        <v>17.999999999999993</v>
      </c>
      <c r="AF575" s="706">
        <f t="shared" si="198"/>
        <v>8.6956521739130377</v>
      </c>
      <c r="AG575" s="706">
        <f t="shared" si="199"/>
        <v>4.5454545454545414</v>
      </c>
      <c r="AH575" s="706">
        <f t="shared" si="200"/>
        <v>4.7619047619047672</v>
      </c>
      <c r="AI575" s="706">
        <f t="shared" si="201"/>
        <v>4.9999999999999822</v>
      </c>
      <c r="AJ575" s="706">
        <f t="shared" si="202"/>
        <v>11.111111111111116</v>
      </c>
      <c r="AK575" s="706">
        <f t="shared" si="203"/>
        <v>12.5</v>
      </c>
      <c r="AL575" s="706">
        <f t="shared" si="204"/>
        <v>14.285714285714279</v>
      </c>
      <c r="AM575" s="706">
        <f t="shared" si="205"/>
        <v>16.666666666666675</v>
      </c>
      <c r="AN575" s="706">
        <f t="shared" si="206"/>
        <v>19.999999999999996</v>
      </c>
      <c r="AO575" s="706" t="str">
        <f t="shared" si="207"/>
        <v>n/a</v>
      </c>
      <c r="AP575" s="706" t="str">
        <f t="shared" si="208"/>
        <v>n/a</v>
      </c>
      <c r="AQ575" s="707">
        <f t="shared" si="209"/>
        <v>13.77787633617894</v>
      </c>
      <c r="AR575" s="708">
        <f t="shared" si="210"/>
        <v>13.140882067800392</v>
      </c>
    </row>
    <row r="576" spans="1:44" ht="11.25" customHeight="1" x14ac:dyDescent="0.2">
      <c r="A576" s="535" t="s">
        <v>310</v>
      </c>
      <c r="B576" s="535" t="s">
        <v>311</v>
      </c>
      <c r="C576" s="549">
        <v>1.51</v>
      </c>
      <c r="D576" s="541">
        <v>1.5</v>
      </c>
      <c r="E576" s="541">
        <v>1.49</v>
      </c>
      <c r="F576" s="541">
        <v>1.48</v>
      </c>
      <c r="G576" s="541">
        <v>1.47</v>
      </c>
      <c r="H576" s="542"/>
      <c r="I576" s="541">
        <v>1.46</v>
      </c>
      <c r="J576" s="537">
        <v>1.45</v>
      </c>
      <c r="K576" s="542"/>
      <c r="L576" s="557">
        <v>1.44</v>
      </c>
      <c r="M576" s="557">
        <v>1.41</v>
      </c>
      <c r="N576" s="544">
        <v>1.31</v>
      </c>
      <c r="O576" s="544">
        <v>0.63</v>
      </c>
      <c r="P576" s="544">
        <v>0.4</v>
      </c>
      <c r="Q576" s="544">
        <v>0.3</v>
      </c>
      <c r="R576" s="544">
        <v>0.23499999999999999</v>
      </c>
      <c r="S576" s="544">
        <v>0.2</v>
      </c>
      <c r="T576" s="544">
        <v>0.19</v>
      </c>
      <c r="U576" s="544">
        <v>0.17</v>
      </c>
      <c r="V576" s="544">
        <v>0.15</v>
      </c>
      <c r="W576" s="544">
        <v>0.13</v>
      </c>
      <c r="X576" s="525">
        <f t="shared" si="190"/>
        <v>16.925000000000001</v>
      </c>
      <c r="Y576" s="706">
        <f t="shared" si="191"/>
        <v>0.66666666666665986</v>
      </c>
      <c r="Z576" s="706">
        <f t="shared" si="192"/>
        <v>0.67114093959732557</v>
      </c>
      <c r="AA576" s="706">
        <f t="shared" si="193"/>
        <v>0.67567567567567988</v>
      </c>
      <c r="AB576" s="706">
        <f t="shared" si="194"/>
        <v>0.68027210884353817</v>
      </c>
      <c r="AC576" s="706">
        <f t="shared" si="195"/>
        <v>0.68493150684931781</v>
      </c>
      <c r="AD576" s="706">
        <f t="shared" si="196"/>
        <v>0.68965517241379448</v>
      </c>
      <c r="AE576" s="706">
        <f t="shared" si="197"/>
        <v>0.69444444444444198</v>
      </c>
      <c r="AF576" s="706">
        <f t="shared" si="198"/>
        <v>2.1276595744680771</v>
      </c>
      <c r="AG576" s="706">
        <f t="shared" si="199"/>
        <v>7.6335877862595325</v>
      </c>
      <c r="AH576" s="706">
        <f t="shared" si="200"/>
        <v>107.93650793650795</v>
      </c>
      <c r="AI576" s="706">
        <f t="shared" si="201"/>
        <v>57.499999999999993</v>
      </c>
      <c r="AJ576" s="706">
        <f t="shared" si="202"/>
        <v>33.33333333333335</v>
      </c>
      <c r="AK576" s="706">
        <f t="shared" si="203"/>
        <v>27.659574468085111</v>
      </c>
      <c r="AL576" s="706">
        <f t="shared" si="204"/>
        <v>17.499999999999982</v>
      </c>
      <c r="AM576" s="706">
        <f t="shared" si="205"/>
        <v>5.2631578947368363</v>
      </c>
      <c r="AN576" s="706">
        <f t="shared" si="206"/>
        <v>11.764705882352944</v>
      </c>
      <c r="AO576" s="706">
        <f t="shared" si="207"/>
        <v>13.333333333333353</v>
      </c>
      <c r="AP576" s="706">
        <f t="shared" si="208"/>
        <v>15.384615384615374</v>
      </c>
      <c r="AQ576" s="707">
        <f t="shared" si="209"/>
        <v>16.899959006010178</v>
      </c>
      <c r="AR576" s="708">
        <f t="shared" si="210"/>
        <v>27.272708778055769</v>
      </c>
    </row>
    <row r="577" spans="1:44" ht="11.25" customHeight="1" x14ac:dyDescent="0.2">
      <c r="A577" s="519" t="s">
        <v>1525</v>
      </c>
      <c r="B577" s="504" t="s">
        <v>1526</v>
      </c>
      <c r="C577" s="521">
        <v>0.57000000000000006</v>
      </c>
      <c r="D577" s="522">
        <v>0.48499999999999999</v>
      </c>
      <c r="E577" s="522">
        <v>0.375</v>
      </c>
      <c r="F577" s="528">
        <v>0.34</v>
      </c>
      <c r="G577" s="522">
        <v>0.31</v>
      </c>
      <c r="H577" s="523"/>
      <c r="I577" s="522">
        <v>7.4999999999999997E-2</v>
      </c>
      <c r="J577" s="693">
        <v>0</v>
      </c>
      <c r="K577" s="523"/>
      <c r="L577" s="692">
        <v>0</v>
      </c>
      <c r="M577" s="692">
        <v>0</v>
      </c>
      <c r="N577" s="524">
        <v>0</v>
      </c>
      <c r="O577" s="524">
        <v>0</v>
      </c>
      <c r="P577" s="524">
        <v>0</v>
      </c>
      <c r="Q577" s="524">
        <v>0</v>
      </c>
      <c r="R577" s="524">
        <v>0</v>
      </c>
      <c r="S577" s="524">
        <v>0</v>
      </c>
      <c r="T577" s="524">
        <v>0</v>
      </c>
      <c r="U577" s="524">
        <v>0</v>
      </c>
      <c r="V577" s="524">
        <v>0</v>
      </c>
      <c r="W577" s="524">
        <v>0</v>
      </c>
      <c r="X577" s="525">
        <f t="shared" si="190"/>
        <v>2.1550000000000002</v>
      </c>
      <c r="Y577" s="706">
        <f t="shared" si="191"/>
        <v>17.525773195876315</v>
      </c>
      <c r="Z577" s="706">
        <f t="shared" si="192"/>
        <v>29.333333333333321</v>
      </c>
      <c r="AA577" s="706">
        <f t="shared" si="193"/>
        <v>10.294117647058808</v>
      </c>
      <c r="AB577" s="706">
        <f t="shared" si="194"/>
        <v>9.6774193548387224</v>
      </c>
      <c r="AC577" s="706">
        <f t="shared" si="195"/>
        <v>313.33333333333337</v>
      </c>
      <c r="AD577" s="706" t="str">
        <f t="shared" si="196"/>
        <v>n/a</v>
      </c>
      <c r="AE577" s="706" t="str">
        <f t="shared" si="197"/>
        <v>n/a</v>
      </c>
      <c r="AF577" s="706" t="str">
        <f t="shared" si="198"/>
        <v>n/a</v>
      </c>
      <c r="AG577" s="706" t="str">
        <f t="shared" si="199"/>
        <v>n/a</v>
      </c>
      <c r="AH577" s="706" t="str">
        <f t="shared" si="200"/>
        <v>n/a</v>
      </c>
      <c r="AI577" s="706" t="str">
        <f t="shared" si="201"/>
        <v>n/a</v>
      </c>
      <c r="AJ577" s="706" t="str">
        <f t="shared" si="202"/>
        <v>n/a</v>
      </c>
      <c r="AK577" s="706" t="str">
        <f t="shared" si="203"/>
        <v>n/a</v>
      </c>
      <c r="AL577" s="706" t="str">
        <f t="shared" si="204"/>
        <v>n/a</v>
      </c>
      <c r="AM577" s="706" t="str">
        <f t="shared" si="205"/>
        <v>n/a</v>
      </c>
      <c r="AN577" s="706" t="str">
        <f t="shared" si="206"/>
        <v>n/a</v>
      </c>
      <c r="AO577" s="706" t="str">
        <f t="shared" si="207"/>
        <v>n/a</v>
      </c>
      <c r="AP577" s="706" t="str">
        <f t="shared" si="208"/>
        <v>n/a</v>
      </c>
      <c r="AQ577" s="707">
        <f t="shared" si="209"/>
        <v>76.032795372888103</v>
      </c>
      <c r="AR577" s="708">
        <f t="shared" si="210"/>
        <v>132.89099517156819</v>
      </c>
    </row>
    <row r="578" spans="1:44" ht="11.25" customHeight="1" x14ac:dyDescent="0.2">
      <c r="A578" s="519" t="s">
        <v>3925</v>
      </c>
      <c r="B578" s="504" t="s">
        <v>3926</v>
      </c>
      <c r="C578" s="521">
        <v>0.25</v>
      </c>
      <c r="D578" s="522">
        <v>0.24</v>
      </c>
      <c r="E578" s="522">
        <v>0.21</v>
      </c>
      <c r="F578" s="522">
        <v>0.16500000000000001</v>
      </c>
      <c r="G578" s="571">
        <v>0</v>
      </c>
      <c r="H578" s="523"/>
      <c r="I578" s="528">
        <v>0</v>
      </c>
      <c r="J578" s="693">
        <v>0</v>
      </c>
      <c r="K578" s="523"/>
      <c r="L578" s="692">
        <v>0</v>
      </c>
      <c r="M578" s="692">
        <v>2.5000000000000001E-2</v>
      </c>
      <c r="N578" s="524">
        <v>7.4999999999999997E-2</v>
      </c>
      <c r="O578" s="524">
        <v>0.19</v>
      </c>
      <c r="P578" s="524">
        <v>0.19</v>
      </c>
      <c r="Q578" s="524">
        <v>0.25</v>
      </c>
      <c r="R578" s="531">
        <v>0.28999999999999998</v>
      </c>
      <c r="S578" s="524">
        <v>0.27500000000000002</v>
      </c>
      <c r="T578" s="531">
        <v>0.375</v>
      </c>
      <c r="U578" s="531">
        <v>0.35</v>
      </c>
      <c r="V578" s="524">
        <v>0.3</v>
      </c>
      <c r="W578" s="531">
        <v>0.35</v>
      </c>
      <c r="X578" s="525">
        <f t="shared" si="190"/>
        <v>3.5350000000000001</v>
      </c>
      <c r="Y578" s="706">
        <f t="shared" si="191"/>
        <v>4.1666666666666741</v>
      </c>
      <c r="Z578" s="706">
        <f t="shared" si="192"/>
        <v>14.285714285714279</v>
      </c>
      <c r="AA578" s="706">
        <f t="shared" si="193"/>
        <v>27.27272727272727</v>
      </c>
      <c r="AB578" s="706" t="str">
        <f t="shared" si="194"/>
        <v>n/a</v>
      </c>
      <c r="AC578" s="706" t="str">
        <f t="shared" si="195"/>
        <v>n/a</v>
      </c>
      <c r="AD578" s="706" t="str">
        <f t="shared" si="196"/>
        <v>n/a</v>
      </c>
      <c r="AE578" s="706" t="str">
        <f t="shared" si="197"/>
        <v>n/a</v>
      </c>
      <c r="AF578" s="706">
        <f t="shared" si="198"/>
        <v>-100</v>
      </c>
      <c r="AG578" s="706">
        <f t="shared" si="199"/>
        <v>-66.666666666666657</v>
      </c>
      <c r="AH578" s="706">
        <f t="shared" si="200"/>
        <v>-60.526315789473685</v>
      </c>
      <c r="AI578" s="706">
        <f t="shared" si="201"/>
        <v>0</v>
      </c>
      <c r="AJ578" s="706">
        <f t="shared" si="202"/>
        <v>-24</v>
      </c>
      <c r="AK578" s="706">
        <f t="shared" si="203"/>
        <v>-13.793103448275856</v>
      </c>
      <c r="AL578" s="706">
        <f t="shared" si="204"/>
        <v>5.4545454545454453</v>
      </c>
      <c r="AM578" s="706">
        <f t="shared" si="205"/>
        <v>-26.666666666666661</v>
      </c>
      <c r="AN578" s="706">
        <f t="shared" si="206"/>
        <v>7.1428571428571397</v>
      </c>
      <c r="AO578" s="706">
        <f t="shared" si="207"/>
        <v>16.666666666666675</v>
      </c>
      <c r="AP578" s="706">
        <f t="shared" si="208"/>
        <v>-14.285714285714279</v>
      </c>
      <c r="AQ578" s="707">
        <f t="shared" si="209"/>
        <v>-16.496377811972831</v>
      </c>
      <c r="AR578" s="708">
        <f t="shared" si="210"/>
        <v>36.483178115072256</v>
      </c>
    </row>
    <row r="579" spans="1:44" ht="11.25" customHeight="1" x14ac:dyDescent="0.2">
      <c r="A579" s="519" t="s">
        <v>724</v>
      </c>
      <c r="B579" s="504" t="s">
        <v>725</v>
      </c>
      <c r="C579" s="521">
        <v>3.0500000000000003</v>
      </c>
      <c r="D579" s="522">
        <v>3.01</v>
      </c>
      <c r="E579" s="522">
        <v>2.94</v>
      </c>
      <c r="F579" s="522">
        <v>2.6989239999999999</v>
      </c>
      <c r="G579" s="522">
        <v>2.374269</v>
      </c>
      <c r="H579" s="523"/>
      <c r="I579" s="522">
        <v>2.0075120000000002</v>
      </c>
      <c r="J579" s="520">
        <v>1.698664</v>
      </c>
      <c r="K579" s="523"/>
      <c r="L579" s="539">
        <v>1.4187704999999999</v>
      </c>
      <c r="M579" s="539">
        <v>1.2643465</v>
      </c>
      <c r="N579" s="531">
        <v>1.1678314999999999</v>
      </c>
      <c r="O579" s="531">
        <v>0.90724099999999985</v>
      </c>
      <c r="P579" s="531">
        <v>0.77212000000000003</v>
      </c>
      <c r="Q579" s="531">
        <v>0.62252174999999998</v>
      </c>
      <c r="R579" s="531">
        <v>0.53083250000000004</v>
      </c>
      <c r="S579" s="531">
        <v>0.50187800000000005</v>
      </c>
      <c r="T579" s="524">
        <v>0.48257499999999998</v>
      </c>
      <c r="U579" s="524">
        <v>0.48257499999999998</v>
      </c>
      <c r="V579" s="524">
        <v>0.48257499999999998</v>
      </c>
      <c r="W579" s="524">
        <v>0.48257499999999998</v>
      </c>
      <c r="X579" s="525">
        <f t="shared" si="190"/>
        <v>26.895210750000004</v>
      </c>
      <c r="Y579" s="706">
        <f t="shared" si="191"/>
        <v>1.3289036544850585</v>
      </c>
      <c r="Z579" s="706">
        <f t="shared" si="192"/>
        <v>2.3809523809523725</v>
      </c>
      <c r="AA579" s="706">
        <f t="shared" si="193"/>
        <v>8.9323004278742282</v>
      </c>
      <c r="AB579" s="706">
        <f t="shared" si="194"/>
        <v>13.673892890822392</v>
      </c>
      <c r="AC579" s="706">
        <f t="shared" si="195"/>
        <v>18.269230769230749</v>
      </c>
      <c r="AD579" s="706">
        <f t="shared" si="196"/>
        <v>18.181818181818187</v>
      </c>
      <c r="AE579" s="706">
        <f t="shared" si="197"/>
        <v>19.727891156462583</v>
      </c>
      <c r="AF579" s="706">
        <f t="shared" si="198"/>
        <v>12.213740458015266</v>
      </c>
      <c r="AG579" s="706">
        <f t="shared" si="199"/>
        <v>8.2644628099173723</v>
      </c>
      <c r="AH579" s="706">
        <f t="shared" si="200"/>
        <v>28.723404255319164</v>
      </c>
      <c r="AI579" s="706">
        <f t="shared" si="201"/>
        <v>17.499999999999982</v>
      </c>
      <c r="AJ579" s="706">
        <f t="shared" si="202"/>
        <v>24.031007751937985</v>
      </c>
      <c r="AK579" s="706">
        <f t="shared" si="203"/>
        <v>17.272727272727263</v>
      </c>
      <c r="AL579" s="706">
        <f t="shared" si="204"/>
        <v>5.7692307692307709</v>
      </c>
      <c r="AM579" s="706">
        <f t="shared" si="205"/>
        <v>4.0000000000000258</v>
      </c>
      <c r="AN579" s="706">
        <f t="shared" si="206"/>
        <v>0</v>
      </c>
      <c r="AO579" s="706">
        <f t="shared" si="207"/>
        <v>0</v>
      </c>
      <c r="AP579" s="706">
        <f t="shared" si="208"/>
        <v>0</v>
      </c>
      <c r="AQ579" s="707">
        <f t="shared" si="209"/>
        <v>11.126086821044076</v>
      </c>
      <c r="AR579" s="708">
        <f t="shared" si="210"/>
        <v>8.9882077215643363</v>
      </c>
    </row>
    <row r="580" spans="1:44" ht="11.25" customHeight="1" x14ac:dyDescent="0.2">
      <c r="A580" s="1051" t="s">
        <v>4390</v>
      </c>
      <c r="B580" s="56" t="s">
        <v>4386</v>
      </c>
      <c r="C580" s="39">
        <v>0.6</v>
      </c>
      <c r="D580" s="39">
        <v>0.54</v>
      </c>
      <c r="E580" s="39">
        <v>0.52</v>
      </c>
      <c r="F580" s="39">
        <v>0.49</v>
      </c>
      <c r="G580" s="39">
        <v>0.48</v>
      </c>
      <c r="H580" s="503"/>
      <c r="I580" s="39">
        <v>0.48</v>
      </c>
      <c r="J580" s="56">
        <v>0.48</v>
      </c>
      <c r="K580" s="503"/>
      <c r="L580" s="38">
        <v>0.48</v>
      </c>
      <c r="M580" s="38">
        <v>0.8</v>
      </c>
      <c r="N580" s="25">
        <v>0.8</v>
      </c>
      <c r="O580" s="25">
        <v>0.8</v>
      </c>
      <c r="P580" s="25">
        <v>0.8</v>
      </c>
      <c r="Q580" s="25">
        <v>0.8</v>
      </c>
      <c r="R580" s="25">
        <v>0.8</v>
      </c>
      <c r="S580" s="25">
        <v>0.78</v>
      </c>
      <c r="T580" s="25">
        <v>0.69330000000000003</v>
      </c>
      <c r="U580" s="25">
        <v>0.56000000000000005</v>
      </c>
      <c r="V580" s="25">
        <v>0.48010000000000003</v>
      </c>
      <c r="W580" s="25">
        <v>0.1</v>
      </c>
      <c r="X580" s="525">
        <f t="shared" si="190"/>
        <v>11.483400000000001</v>
      </c>
      <c r="Y580" s="706">
        <f t="shared" si="191"/>
        <v>11.111111111111093</v>
      </c>
      <c r="Z580" s="706">
        <f t="shared" si="192"/>
        <v>3.8461538461538547</v>
      </c>
      <c r="AA580" s="706">
        <f t="shared" si="193"/>
        <v>6.1224489795918435</v>
      </c>
      <c r="AB580" s="706">
        <f t="shared" si="194"/>
        <v>2.0833333333333259</v>
      </c>
      <c r="AC580" s="706">
        <f t="shared" si="195"/>
        <v>0</v>
      </c>
      <c r="AD580" s="706">
        <f t="shared" si="196"/>
        <v>0</v>
      </c>
      <c r="AE580" s="706">
        <f t="shared" si="197"/>
        <v>0</v>
      </c>
      <c r="AF580" s="706">
        <f t="shared" si="198"/>
        <v>-40</v>
      </c>
      <c r="AG580" s="706">
        <f t="shared" si="199"/>
        <v>0</v>
      </c>
      <c r="AH580" s="706">
        <f t="shared" si="200"/>
        <v>0</v>
      </c>
      <c r="AI580" s="706">
        <f t="shared" si="201"/>
        <v>0</v>
      </c>
      <c r="AJ580" s="706">
        <f t="shared" si="202"/>
        <v>0</v>
      </c>
      <c r="AK580" s="706">
        <f t="shared" si="203"/>
        <v>0</v>
      </c>
      <c r="AL580" s="706">
        <f t="shared" si="204"/>
        <v>2.5641025641025772</v>
      </c>
      <c r="AM580" s="706">
        <f t="shared" si="205"/>
        <v>12.505408913890093</v>
      </c>
      <c r="AN580" s="706">
        <f t="shared" si="206"/>
        <v>23.803571428571413</v>
      </c>
      <c r="AO580" s="706">
        <f t="shared" si="207"/>
        <v>16.642366173713818</v>
      </c>
      <c r="AP580" s="706">
        <f t="shared" si="208"/>
        <v>380.1</v>
      </c>
      <c r="AQ580" s="707">
        <f t="shared" si="209"/>
        <v>23.265472019470447</v>
      </c>
      <c r="AR580" s="708">
        <f t="shared" si="210"/>
        <v>89.941007855246397</v>
      </c>
    </row>
    <row r="581" spans="1:44" ht="11.25" customHeight="1" x14ac:dyDescent="0.2">
      <c r="A581" s="534" t="s">
        <v>726</v>
      </c>
      <c r="B581" s="535" t="s">
        <v>727</v>
      </c>
      <c r="C581" s="530">
        <v>1.24</v>
      </c>
      <c r="D581" s="522">
        <v>1.1274999999999999</v>
      </c>
      <c r="E581" s="522">
        <v>1.0249999999999999</v>
      </c>
      <c r="F581" s="522">
        <v>0.92500000000000004</v>
      </c>
      <c r="G581" s="522">
        <v>0.83499999999999996</v>
      </c>
      <c r="H581" s="523"/>
      <c r="I581" s="522">
        <v>0.78500000000000003</v>
      </c>
      <c r="J581" s="520">
        <v>0.75</v>
      </c>
      <c r="K581" s="523"/>
      <c r="L581" s="530">
        <v>0.72499999999999998</v>
      </c>
      <c r="M581" s="531">
        <v>0.71</v>
      </c>
      <c r="N581" s="531">
        <v>0.69499999999999995</v>
      </c>
      <c r="O581" s="531">
        <v>0.68</v>
      </c>
      <c r="P581" s="524">
        <v>0.66500000000000004</v>
      </c>
      <c r="Q581" s="524">
        <v>0.66500000000000004</v>
      </c>
      <c r="R581" s="524">
        <v>0.66500000000000004</v>
      </c>
      <c r="S581" s="524">
        <v>0.66500000000000004</v>
      </c>
      <c r="T581" s="524">
        <v>0.66500000000000004</v>
      </c>
      <c r="U581" s="524">
        <v>0.66500000000000004</v>
      </c>
      <c r="V581" s="524">
        <v>0.66500000000000004</v>
      </c>
      <c r="W581" s="524">
        <v>0.66500000000000004</v>
      </c>
      <c r="X581" s="525">
        <f t="shared" si="190"/>
        <v>14.817499999999992</v>
      </c>
      <c r="Y581" s="706">
        <f t="shared" si="191"/>
        <v>9.9778270509977887</v>
      </c>
      <c r="Z581" s="706">
        <f t="shared" si="192"/>
        <v>10.000000000000009</v>
      </c>
      <c r="AA581" s="706">
        <f t="shared" si="193"/>
        <v>10.810810810810789</v>
      </c>
      <c r="AB581" s="706">
        <f t="shared" si="194"/>
        <v>10.778443113772473</v>
      </c>
      <c r="AC581" s="706">
        <f t="shared" si="195"/>
        <v>6.3694267515923553</v>
      </c>
      <c r="AD581" s="706">
        <f t="shared" si="196"/>
        <v>4.6666666666666634</v>
      </c>
      <c r="AE581" s="706">
        <f t="shared" si="197"/>
        <v>3.4482758620689724</v>
      </c>
      <c r="AF581" s="706">
        <f t="shared" si="198"/>
        <v>2.1126760563380254</v>
      </c>
      <c r="AG581" s="706">
        <f t="shared" si="199"/>
        <v>2.1582733812949728</v>
      </c>
      <c r="AH581" s="706">
        <f t="shared" si="200"/>
        <v>2.2058823529411686</v>
      </c>
      <c r="AI581" s="706">
        <f t="shared" si="201"/>
        <v>2.2556390977443552</v>
      </c>
      <c r="AJ581" s="706">
        <f t="shared" si="202"/>
        <v>0</v>
      </c>
      <c r="AK581" s="706">
        <f t="shared" si="203"/>
        <v>0</v>
      </c>
      <c r="AL581" s="706">
        <f t="shared" si="204"/>
        <v>0</v>
      </c>
      <c r="AM581" s="706">
        <f t="shared" si="205"/>
        <v>0</v>
      </c>
      <c r="AN581" s="706">
        <f t="shared" si="206"/>
        <v>0</v>
      </c>
      <c r="AO581" s="706">
        <f t="shared" si="207"/>
        <v>0</v>
      </c>
      <c r="AP581" s="706">
        <f t="shared" si="208"/>
        <v>0</v>
      </c>
      <c r="AQ581" s="707">
        <f t="shared" si="209"/>
        <v>3.5991067302348654</v>
      </c>
      <c r="AR581" s="708">
        <f t="shared" si="210"/>
        <v>4.1498022812342459</v>
      </c>
    </row>
    <row r="582" spans="1:44" ht="11.25" customHeight="1" x14ac:dyDescent="0.2">
      <c r="A582" s="519" t="s">
        <v>729</v>
      </c>
      <c r="B582" s="504" t="s">
        <v>730</v>
      </c>
      <c r="C582" s="530">
        <v>0.9</v>
      </c>
      <c r="D582" s="522">
        <v>0.86</v>
      </c>
      <c r="E582" s="522">
        <v>0.82</v>
      </c>
      <c r="F582" s="522">
        <v>0.78</v>
      </c>
      <c r="G582" s="522">
        <v>0.74</v>
      </c>
      <c r="H582" s="523" t="s">
        <v>91</v>
      </c>
      <c r="I582" s="522">
        <v>0.7</v>
      </c>
      <c r="J582" s="520">
        <v>0.66</v>
      </c>
      <c r="K582" s="523"/>
      <c r="L582" s="539">
        <v>0.62</v>
      </c>
      <c r="M582" s="539">
        <v>0.57999999999999996</v>
      </c>
      <c r="N582" s="531">
        <v>0.54</v>
      </c>
      <c r="O582" s="531">
        <v>0.5</v>
      </c>
      <c r="P582" s="531">
        <v>0.432</v>
      </c>
      <c r="Q582" s="531">
        <v>0.36</v>
      </c>
      <c r="R582" s="531">
        <v>0.32799999999999996</v>
      </c>
      <c r="S582" s="531">
        <v>0.29599999999999999</v>
      </c>
      <c r="T582" s="524">
        <v>0.28799999999999998</v>
      </c>
      <c r="U582" s="524">
        <v>0.28799999999999998</v>
      </c>
      <c r="V582" s="524">
        <v>0.28799999999999998</v>
      </c>
      <c r="W582" s="524">
        <v>0.28799999999999998</v>
      </c>
      <c r="X582" s="525">
        <f t="shared" si="190"/>
        <v>10.268000000000001</v>
      </c>
      <c r="Y582" s="706">
        <f t="shared" si="191"/>
        <v>4.6511627906976827</v>
      </c>
      <c r="Z582" s="706">
        <f t="shared" si="192"/>
        <v>4.8780487804878092</v>
      </c>
      <c r="AA582" s="706">
        <f t="shared" si="193"/>
        <v>5.12820512820511</v>
      </c>
      <c r="AB582" s="706">
        <f t="shared" si="194"/>
        <v>5.4054054054054168</v>
      </c>
      <c r="AC582" s="706">
        <f t="shared" si="195"/>
        <v>5.7142857142857162</v>
      </c>
      <c r="AD582" s="706">
        <f t="shared" si="196"/>
        <v>6.0606060606060552</v>
      </c>
      <c r="AE582" s="706">
        <f t="shared" si="197"/>
        <v>6.4516129032258229</v>
      </c>
      <c r="AF582" s="706">
        <f t="shared" si="198"/>
        <v>6.8965517241379448</v>
      </c>
      <c r="AG582" s="706">
        <f t="shared" si="199"/>
        <v>7.4074074074073959</v>
      </c>
      <c r="AH582" s="706">
        <f t="shared" si="200"/>
        <v>8.0000000000000071</v>
      </c>
      <c r="AI582" s="706">
        <f t="shared" si="201"/>
        <v>15.740740740740744</v>
      </c>
      <c r="AJ582" s="706">
        <f t="shared" si="202"/>
        <v>19.999999999999996</v>
      </c>
      <c r="AK582" s="706">
        <f t="shared" si="203"/>
        <v>9.7560975609756184</v>
      </c>
      <c r="AL582" s="706">
        <f t="shared" si="204"/>
        <v>10.810810810810811</v>
      </c>
      <c r="AM582" s="706">
        <f t="shared" si="205"/>
        <v>2.7777777777777901</v>
      </c>
      <c r="AN582" s="706">
        <f t="shared" si="206"/>
        <v>0</v>
      </c>
      <c r="AO582" s="706">
        <f t="shared" si="207"/>
        <v>0</v>
      </c>
      <c r="AP582" s="706">
        <f t="shared" si="208"/>
        <v>0</v>
      </c>
      <c r="AQ582" s="707">
        <f t="shared" si="209"/>
        <v>6.6488173780424402</v>
      </c>
      <c r="AR582" s="708">
        <f t="shared" si="210"/>
        <v>5.1461300702843902</v>
      </c>
    </row>
    <row r="583" spans="1:44" ht="11.25" customHeight="1" x14ac:dyDescent="0.2">
      <c r="A583" s="652" t="s">
        <v>3927</v>
      </c>
      <c r="B583" s="24" t="s">
        <v>3928</v>
      </c>
      <c r="C583" s="24">
        <v>0.32</v>
      </c>
      <c r="D583" s="41">
        <v>0.24</v>
      </c>
      <c r="E583" s="41">
        <v>0.21</v>
      </c>
      <c r="F583" s="41">
        <v>0.18</v>
      </c>
      <c r="G583" s="41">
        <v>0.16</v>
      </c>
      <c r="H583" s="41"/>
      <c r="I583" s="41">
        <v>0.16</v>
      </c>
      <c r="J583" s="504">
        <v>0.13</v>
      </c>
      <c r="K583" s="518"/>
      <c r="L583" s="526">
        <v>0.12</v>
      </c>
      <c r="M583" s="526">
        <v>0.12</v>
      </c>
      <c r="N583" s="566">
        <v>0.12</v>
      </c>
      <c r="O583" s="566">
        <v>0.12</v>
      </c>
      <c r="P583" s="566">
        <v>0.115</v>
      </c>
      <c r="Q583" s="566">
        <v>0.105</v>
      </c>
      <c r="R583" s="566">
        <v>0.1</v>
      </c>
      <c r="S583" s="566">
        <v>0</v>
      </c>
      <c r="T583" s="566">
        <v>0</v>
      </c>
      <c r="U583" s="566">
        <v>0</v>
      </c>
      <c r="V583" s="566">
        <v>0</v>
      </c>
      <c r="W583" s="566">
        <v>0</v>
      </c>
      <c r="X583" s="525">
        <f t="shared" ref="X583:X646" si="211">SUM(C583:W583)</f>
        <v>2.2000000000000006</v>
      </c>
      <c r="Y583" s="706">
        <f t="shared" si="191"/>
        <v>33.33333333333335</v>
      </c>
      <c r="Z583" s="706">
        <f t="shared" si="192"/>
        <v>14.285714285714279</v>
      </c>
      <c r="AA583" s="706">
        <f t="shared" si="193"/>
        <v>16.666666666666675</v>
      </c>
      <c r="AB583" s="706">
        <f t="shared" si="194"/>
        <v>12.5</v>
      </c>
      <c r="AC583" s="706">
        <f t="shared" si="195"/>
        <v>0</v>
      </c>
      <c r="AD583" s="706">
        <f t="shared" si="196"/>
        <v>23.076923076923084</v>
      </c>
      <c r="AE583" s="706">
        <f t="shared" si="197"/>
        <v>8.3333333333333481</v>
      </c>
      <c r="AF583" s="706">
        <f t="shared" si="198"/>
        <v>0</v>
      </c>
      <c r="AG583" s="706">
        <f t="shared" si="199"/>
        <v>0</v>
      </c>
      <c r="AH583" s="706">
        <f t="shared" si="200"/>
        <v>0</v>
      </c>
      <c r="AI583" s="706">
        <f t="shared" si="201"/>
        <v>4.3478260869565188</v>
      </c>
      <c r="AJ583" s="706">
        <f t="shared" si="202"/>
        <v>9.5238095238095344</v>
      </c>
      <c r="AK583" s="706">
        <f t="shared" si="203"/>
        <v>4.9999999999999822</v>
      </c>
      <c r="AL583" s="706" t="str">
        <f t="shared" si="204"/>
        <v>n/a</v>
      </c>
      <c r="AM583" s="706" t="str">
        <f t="shared" si="205"/>
        <v>n/a</v>
      </c>
      <c r="AN583" s="706" t="str">
        <f t="shared" si="206"/>
        <v>n/a</v>
      </c>
      <c r="AO583" s="706" t="str">
        <f t="shared" si="207"/>
        <v>n/a</v>
      </c>
      <c r="AP583" s="706" t="str">
        <f t="shared" si="208"/>
        <v>n/a</v>
      </c>
      <c r="AQ583" s="707">
        <f t="shared" si="209"/>
        <v>9.7744312543643659</v>
      </c>
      <c r="AR583" s="708">
        <f t="shared" si="210"/>
        <v>10.180873823461862</v>
      </c>
    </row>
    <row r="584" spans="1:44" ht="11.25" customHeight="1" x14ac:dyDescent="0.2">
      <c r="A584" s="506" t="s">
        <v>312</v>
      </c>
      <c r="B584" s="502" t="s">
        <v>313</v>
      </c>
      <c r="C584" s="514">
        <v>0.76</v>
      </c>
      <c r="D584" s="522">
        <v>0.75</v>
      </c>
      <c r="E584" s="522">
        <v>0.74</v>
      </c>
      <c r="F584" s="522">
        <v>0.73</v>
      </c>
      <c r="G584" s="522">
        <v>0.72</v>
      </c>
      <c r="H584" s="523"/>
      <c r="I584" s="522">
        <v>0.71</v>
      </c>
      <c r="J584" s="520">
        <v>0.7</v>
      </c>
      <c r="K584" s="523"/>
      <c r="L584" s="539">
        <v>0.69</v>
      </c>
      <c r="M584" s="692">
        <v>0.68</v>
      </c>
      <c r="N584" s="531">
        <v>0.67</v>
      </c>
      <c r="O584" s="531">
        <v>0.63</v>
      </c>
      <c r="P584" s="531">
        <v>0.59</v>
      </c>
      <c r="Q584" s="531">
        <v>0.51200000000000001</v>
      </c>
      <c r="R584" s="531">
        <v>0.40266000000000002</v>
      </c>
      <c r="S584" s="531">
        <v>0.35731999999999997</v>
      </c>
      <c r="T584" s="531">
        <v>0.33602000000000004</v>
      </c>
      <c r="U584" s="531">
        <v>0.31466</v>
      </c>
      <c r="V584" s="531">
        <v>0.29332000000000003</v>
      </c>
      <c r="W584" s="531">
        <v>0.26135999999999998</v>
      </c>
      <c r="X584" s="525">
        <f t="shared" si="211"/>
        <v>10.847340000000001</v>
      </c>
      <c r="Y584" s="706">
        <f t="shared" si="191"/>
        <v>1.3333333333333419</v>
      </c>
      <c r="Z584" s="706">
        <f t="shared" si="192"/>
        <v>1.3513513513513598</v>
      </c>
      <c r="AA584" s="706">
        <f t="shared" si="193"/>
        <v>1.3698630136986356</v>
      </c>
      <c r="AB584" s="706">
        <f t="shared" si="194"/>
        <v>1.388888888888884</v>
      </c>
      <c r="AC584" s="706">
        <f t="shared" si="195"/>
        <v>1.4084507042253502</v>
      </c>
      <c r="AD584" s="706">
        <f t="shared" si="196"/>
        <v>1.4285714285714235</v>
      </c>
      <c r="AE584" s="706">
        <f t="shared" si="197"/>
        <v>1.449275362318847</v>
      </c>
      <c r="AF584" s="706">
        <f t="shared" si="198"/>
        <v>1.4705882352941124</v>
      </c>
      <c r="AG584" s="706">
        <f t="shared" si="199"/>
        <v>1.4925373134328401</v>
      </c>
      <c r="AH584" s="706">
        <f t="shared" si="200"/>
        <v>6.3492063492063489</v>
      </c>
      <c r="AI584" s="706">
        <f t="shared" si="201"/>
        <v>6.7796610169491567</v>
      </c>
      <c r="AJ584" s="706">
        <f t="shared" si="202"/>
        <v>15.234375</v>
      </c>
      <c r="AK584" s="706">
        <f t="shared" si="203"/>
        <v>27.154423086474932</v>
      </c>
      <c r="AL584" s="706">
        <f t="shared" si="204"/>
        <v>12.68890630247399</v>
      </c>
      <c r="AM584" s="706">
        <f t="shared" si="205"/>
        <v>6.3389083983095951</v>
      </c>
      <c r="AN584" s="706">
        <f t="shared" si="206"/>
        <v>6.7882794126994384</v>
      </c>
      <c r="AO584" s="706">
        <f t="shared" si="207"/>
        <v>7.2753306968498466</v>
      </c>
      <c r="AP584" s="706">
        <f t="shared" si="208"/>
        <v>12.228344046525885</v>
      </c>
      <c r="AQ584" s="707">
        <f t="shared" si="209"/>
        <v>6.3072385522557788</v>
      </c>
      <c r="AR584" s="708">
        <f t="shared" si="210"/>
        <v>6.8912597641120907</v>
      </c>
    </row>
    <row r="585" spans="1:44" ht="11.25" customHeight="1" x14ac:dyDescent="0.2">
      <c r="A585" s="534" t="s">
        <v>731</v>
      </c>
      <c r="B585" s="535" t="s">
        <v>732</v>
      </c>
      <c r="C585" s="549">
        <v>2.54</v>
      </c>
      <c r="D585" s="541">
        <v>2.36</v>
      </c>
      <c r="E585" s="541">
        <v>2.1800000000000002</v>
      </c>
      <c r="F585" s="541">
        <v>2.02</v>
      </c>
      <c r="G585" s="541">
        <v>1.86</v>
      </c>
      <c r="H585" s="542"/>
      <c r="I585" s="541">
        <v>1.69</v>
      </c>
      <c r="J585" s="537">
        <v>1.55</v>
      </c>
      <c r="K585" s="542"/>
      <c r="L585" s="557">
        <v>1.37</v>
      </c>
      <c r="M585" s="568">
        <v>1.2</v>
      </c>
      <c r="N585" s="544">
        <v>1.19</v>
      </c>
      <c r="O585" s="544">
        <v>1.08</v>
      </c>
      <c r="P585" s="544">
        <v>0.96</v>
      </c>
      <c r="Q585" s="544">
        <v>0.85</v>
      </c>
      <c r="R585" s="544">
        <v>0.72</v>
      </c>
      <c r="S585" s="544">
        <v>0.15</v>
      </c>
      <c r="T585" s="545">
        <v>0</v>
      </c>
      <c r="U585" s="545">
        <v>0</v>
      </c>
      <c r="V585" s="545">
        <v>1</v>
      </c>
      <c r="W585" s="544">
        <v>2.8</v>
      </c>
      <c r="X585" s="525">
        <f t="shared" si="211"/>
        <v>25.52</v>
      </c>
      <c r="Y585" s="706">
        <f t="shared" si="191"/>
        <v>7.6271186440677985</v>
      </c>
      <c r="Z585" s="706">
        <f t="shared" si="192"/>
        <v>8.2568807339449499</v>
      </c>
      <c r="AA585" s="706">
        <f t="shared" si="193"/>
        <v>7.9207920792079278</v>
      </c>
      <c r="AB585" s="706">
        <f t="shared" si="194"/>
        <v>8.602150537634401</v>
      </c>
      <c r="AC585" s="706">
        <f t="shared" si="195"/>
        <v>10.059171597633142</v>
      </c>
      <c r="AD585" s="706">
        <f t="shared" si="196"/>
        <v>9.0322580645161299</v>
      </c>
      <c r="AE585" s="706">
        <f t="shared" si="197"/>
        <v>13.138686131386844</v>
      </c>
      <c r="AF585" s="706">
        <f t="shared" si="198"/>
        <v>14.166666666666682</v>
      </c>
      <c r="AG585" s="706">
        <f t="shared" si="199"/>
        <v>0.84033613445377853</v>
      </c>
      <c r="AH585" s="706">
        <f t="shared" si="200"/>
        <v>10.185185185185164</v>
      </c>
      <c r="AI585" s="706">
        <f t="shared" si="201"/>
        <v>12.500000000000021</v>
      </c>
      <c r="AJ585" s="706">
        <f t="shared" si="202"/>
        <v>12.941176470588234</v>
      </c>
      <c r="AK585" s="706">
        <f t="shared" si="203"/>
        <v>18.055555555555557</v>
      </c>
      <c r="AL585" s="706">
        <f t="shared" si="204"/>
        <v>380</v>
      </c>
      <c r="AM585" s="706" t="str">
        <f t="shared" si="205"/>
        <v>n/a</v>
      </c>
      <c r="AN585" s="706" t="str">
        <f t="shared" si="206"/>
        <v>n/a</v>
      </c>
      <c r="AO585" s="706">
        <f t="shared" si="207"/>
        <v>-100</v>
      </c>
      <c r="AP585" s="706">
        <f t="shared" si="208"/>
        <v>-64.285714285714278</v>
      </c>
      <c r="AQ585" s="707">
        <f t="shared" si="209"/>
        <v>21.815016469695397</v>
      </c>
      <c r="AR585" s="708">
        <f t="shared" si="210"/>
        <v>100.82713866050511</v>
      </c>
    </row>
    <row r="586" spans="1:44" ht="11.25" customHeight="1" x14ac:dyDescent="0.2">
      <c r="A586" s="504" t="s">
        <v>1529</v>
      </c>
      <c r="B586" s="504" t="s">
        <v>1530</v>
      </c>
      <c r="C586" s="521">
        <v>2.2000000000000002</v>
      </c>
      <c r="D586" s="522">
        <v>2.1</v>
      </c>
      <c r="E586" s="528">
        <v>2</v>
      </c>
      <c r="F586" s="522">
        <v>1.8</v>
      </c>
      <c r="G586" s="522">
        <v>1.5</v>
      </c>
      <c r="H586" s="523"/>
      <c r="I586" s="522">
        <v>1.1499999999999999</v>
      </c>
      <c r="J586" s="520">
        <v>0.95</v>
      </c>
      <c r="K586" s="523"/>
      <c r="L586" s="539">
        <v>0.75</v>
      </c>
      <c r="M586" s="692">
        <v>0.6</v>
      </c>
      <c r="N586" s="524">
        <v>0.6</v>
      </c>
      <c r="O586" s="531">
        <v>0.55000000000000004</v>
      </c>
      <c r="P586" s="531">
        <v>0.48749999999999999</v>
      </c>
      <c r="Q586" s="524">
        <v>0.45</v>
      </c>
      <c r="R586" s="531">
        <v>0.4375</v>
      </c>
      <c r="S586" s="524">
        <v>0.4</v>
      </c>
      <c r="T586" s="524">
        <v>0.4</v>
      </c>
      <c r="U586" s="531">
        <v>0.375</v>
      </c>
      <c r="V586" s="531">
        <v>0.35</v>
      </c>
      <c r="W586" s="531">
        <v>0.3</v>
      </c>
      <c r="X586" s="525">
        <f t="shared" si="211"/>
        <v>17.400000000000002</v>
      </c>
      <c r="Y586" s="706">
        <f t="shared" si="191"/>
        <v>4.7619047619047672</v>
      </c>
      <c r="Z586" s="706">
        <f t="shared" si="192"/>
        <v>5.0000000000000044</v>
      </c>
      <c r="AA586" s="706">
        <f t="shared" si="193"/>
        <v>11.111111111111116</v>
      </c>
      <c r="AB586" s="706">
        <f t="shared" si="194"/>
        <v>19.999999999999996</v>
      </c>
      <c r="AC586" s="706">
        <f t="shared" si="195"/>
        <v>30.434782608695656</v>
      </c>
      <c r="AD586" s="706">
        <f t="shared" si="196"/>
        <v>21.052631578947366</v>
      </c>
      <c r="AE586" s="706">
        <f t="shared" si="197"/>
        <v>26.666666666666661</v>
      </c>
      <c r="AF586" s="706">
        <f t="shared" si="198"/>
        <v>25</v>
      </c>
      <c r="AG586" s="706">
        <f t="shared" si="199"/>
        <v>0</v>
      </c>
      <c r="AH586" s="706">
        <f t="shared" si="200"/>
        <v>9.0909090909090828</v>
      </c>
      <c r="AI586" s="706">
        <f t="shared" si="201"/>
        <v>12.820512820512842</v>
      </c>
      <c r="AJ586" s="706">
        <f t="shared" si="202"/>
        <v>8.333333333333325</v>
      </c>
      <c r="AK586" s="706">
        <f t="shared" si="203"/>
        <v>2.8571428571428692</v>
      </c>
      <c r="AL586" s="706">
        <f t="shared" si="204"/>
        <v>9.375</v>
      </c>
      <c r="AM586" s="706">
        <f t="shared" si="205"/>
        <v>0</v>
      </c>
      <c r="AN586" s="706">
        <f t="shared" si="206"/>
        <v>6.6666666666666652</v>
      </c>
      <c r="AO586" s="706">
        <f t="shared" si="207"/>
        <v>7.1428571428571397</v>
      </c>
      <c r="AP586" s="706">
        <f t="shared" si="208"/>
        <v>16.666666666666675</v>
      </c>
      <c r="AQ586" s="707">
        <f t="shared" si="209"/>
        <v>12.054454739189675</v>
      </c>
      <c r="AR586" s="708">
        <f t="shared" si="210"/>
        <v>9.2256236715195534</v>
      </c>
    </row>
    <row r="587" spans="1:44" ht="11.25" customHeight="1" x14ac:dyDescent="0.2">
      <c r="A587" s="519" t="s">
        <v>3929</v>
      </c>
      <c r="B587" s="504" t="s">
        <v>3930</v>
      </c>
      <c r="C587" s="521">
        <v>1.68</v>
      </c>
      <c r="D587" s="522">
        <v>1.4</v>
      </c>
      <c r="E587" s="522">
        <v>1.2</v>
      </c>
      <c r="F587" s="522">
        <v>0.84</v>
      </c>
      <c r="G587" s="522">
        <v>0</v>
      </c>
      <c r="H587" s="523"/>
      <c r="I587" s="522">
        <v>0</v>
      </c>
      <c r="J587" s="693">
        <v>0</v>
      </c>
      <c r="K587" s="523"/>
      <c r="L587" s="565">
        <v>0</v>
      </c>
      <c r="M587" s="565">
        <v>0</v>
      </c>
      <c r="N587" s="564">
        <v>0</v>
      </c>
      <c r="O587" s="564">
        <v>0</v>
      </c>
      <c r="P587" s="564">
        <v>0</v>
      </c>
      <c r="Q587" s="564">
        <v>0</v>
      </c>
      <c r="R587" s="564">
        <v>0</v>
      </c>
      <c r="S587" s="524">
        <v>0</v>
      </c>
      <c r="T587" s="524">
        <v>0</v>
      </c>
      <c r="U587" s="572">
        <v>0</v>
      </c>
      <c r="V587" s="572">
        <v>0</v>
      </c>
      <c r="W587" s="572">
        <v>0</v>
      </c>
      <c r="X587" s="525">
        <f t="shared" si="211"/>
        <v>5.12</v>
      </c>
      <c r="Y587" s="706">
        <f t="shared" si="191"/>
        <v>19.999999999999996</v>
      </c>
      <c r="Z587" s="706">
        <f t="shared" si="192"/>
        <v>16.666666666666675</v>
      </c>
      <c r="AA587" s="706">
        <f t="shared" si="193"/>
        <v>42.857142857142861</v>
      </c>
      <c r="AB587" s="706" t="str">
        <f t="shared" si="194"/>
        <v>n/a</v>
      </c>
      <c r="AC587" s="706" t="str">
        <f t="shared" si="195"/>
        <v>n/a</v>
      </c>
      <c r="AD587" s="706" t="str">
        <f t="shared" si="196"/>
        <v>n/a</v>
      </c>
      <c r="AE587" s="706" t="str">
        <f t="shared" si="197"/>
        <v>n/a</v>
      </c>
      <c r="AF587" s="706" t="str">
        <f t="shared" si="198"/>
        <v>n/a</v>
      </c>
      <c r="AG587" s="706" t="str">
        <f t="shared" si="199"/>
        <v>n/a</v>
      </c>
      <c r="AH587" s="706" t="str">
        <f t="shared" si="200"/>
        <v>n/a</v>
      </c>
      <c r="AI587" s="706" t="str">
        <f t="shared" si="201"/>
        <v>n/a</v>
      </c>
      <c r="AJ587" s="706" t="str">
        <f t="shared" si="202"/>
        <v>n/a</v>
      </c>
      <c r="AK587" s="706" t="str">
        <f t="shared" si="203"/>
        <v>n/a</v>
      </c>
      <c r="AL587" s="706" t="str">
        <f t="shared" si="204"/>
        <v>n/a</v>
      </c>
      <c r="AM587" s="706" t="str">
        <f t="shared" si="205"/>
        <v>n/a</v>
      </c>
      <c r="AN587" s="706" t="str">
        <f t="shared" si="206"/>
        <v>n/a</v>
      </c>
      <c r="AO587" s="706" t="str">
        <f t="shared" si="207"/>
        <v>n/a</v>
      </c>
      <c r="AP587" s="706" t="str">
        <f t="shared" si="208"/>
        <v>n/a</v>
      </c>
      <c r="AQ587" s="707">
        <f t="shared" si="209"/>
        <v>26.50793650793651</v>
      </c>
      <c r="AR587" s="708">
        <f t="shared" si="210"/>
        <v>14.256584056655175</v>
      </c>
    </row>
    <row r="588" spans="1:44" ht="11.25" customHeight="1" x14ac:dyDescent="0.2">
      <c r="A588" s="502" t="s">
        <v>1532</v>
      </c>
      <c r="B588" s="502" t="s">
        <v>1533</v>
      </c>
      <c r="C588" s="521">
        <v>1.72</v>
      </c>
      <c r="D588" s="510">
        <v>1.64</v>
      </c>
      <c r="E588" s="510">
        <v>1.56</v>
      </c>
      <c r="F588" s="510">
        <v>1.48</v>
      </c>
      <c r="G588" s="510">
        <v>1.4</v>
      </c>
      <c r="H588" s="511"/>
      <c r="I588" s="512">
        <v>1.32</v>
      </c>
      <c r="J588" s="508">
        <v>1.32</v>
      </c>
      <c r="K588" s="511"/>
      <c r="L588" s="559">
        <v>1.1200000000000001</v>
      </c>
      <c r="M588" s="567">
        <v>0.88</v>
      </c>
      <c r="N588" s="515">
        <v>1.44</v>
      </c>
      <c r="O588" s="516">
        <v>1.44</v>
      </c>
      <c r="P588" s="515">
        <v>1.32</v>
      </c>
      <c r="Q588" s="515">
        <v>1.32</v>
      </c>
      <c r="R588" s="515">
        <v>1.32</v>
      </c>
      <c r="S588" s="516">
        <v>1.32</v>
      </c>
      <c r="T588" s="516">
        <v>1.29</v>
      </c>
      <c r="U588" s="515">
        <v>1.2</v>
      </c>
      <c r="V588" s="515">
        <v>1.2</v>
      </c>
      <c r="W588" s="515">
        <v>1.2</v>
      </c>
      <c r="X588" s="525">
        <f t="shared" si="211"/>
        <v>25.49</v>
      </c>
      <c r="Y588" s="706">
        <f t="shared" si="191"/>
        <v>4.8780487804878092</v>
      </c>
      <c r="Z588" s="706">
        <f t="shared" si="192"/>
        <v>5.12820512820511</v>
      </c>
      <c r="AA588" s="706">
        <f t="shared" si="193"/>
        <v>5.4054054054054168</v>
      </c>
      <c r="AB588" s="706">
        <f t="shared" si="194"/>
        <v>5.7142857142857162</v>
      </c>
      <c r="AC588" s="706">
        <f t="shared" si="195"/>
        <v>6.0606060606060552</v>
      </c>
      <c r="AD588" s="706">
        <f t="shared" si="196"/>
        <v>0</v>
      </c>
      <c r="AE588" s="706">
        <f t="shared" si="197"/>
        <v>17.857142857142861</v>
      </c>
      <c r="AF588" s="706">
        <f t="shared" si="198"/>
        <v>27.272727272727295</v>
      </c>
      <c r="AG588" s="706">
        <f t="shared" si="199"/>
        <v>-38.888888888888886</v>
      </c>
      <c r="AH588" s="706">
        <f t="shared" si="200"/>
        <v>0</v>
      </c>
      <c r="AI588" s="706">
        <f t="shared" si="201"/>
        <v>9.0909090909090828</v>
      </c>
      <c r="AJ588" s="706">
        <f t="shared" si="202"/>
        <v>0</v>
      </c>
      <c r="AK588" s="706">
        <f t="shared" si="203"/>
        <v>0</v>
      </c>
      <c r="AL588" s="706">
        <f t="shared" si="204"/>
        <v>0</v>
      </c>
      <c r="AM588" s="706">
        <f t="shared" si="205"/>
        <v>2.3255813953488413</v>
      </c>
      <c r="AN588" s="706">
        <f t="shared" si="206"/>
        <v>7.5000000000000178</v>
      </c>
      <c r="AO588" s="706">
        <f t="shared" si="207"/>
        <v>0</v>
      </c>
      <c r="AP588" s="706">
        <f t="shared" si="208"/>
        <v>0</v>
      </c>
      <c r="AQ588" s="707">
        <f t="shared" si="209"/>
        <v>2.9080012675682951</v>
      </c>
      <c r="AR588" s="708">
        <f t="shared" si="210"/>
        <v>12.639358736378071</v>
      </c>
    </row>
    <row r="589" spans="1:44" ht="11.25" customHeight="1" x14ac:dyDescent="0.2">
      <c r="A589" s="534" t="s">
        <v>733</v>
      </c>
      <c r="B589" s="535" t="s">
        <v>734</v>
      </c>
      <c r="C589" s="538">
        <v>2.7199999999999998</v>
      </c>
      <c r="D589" s="528">
        <v>2.46</v>
      </c>
      <c r="E589" s="522">
        <v>2.4300000000000002</v>
      </c>
      <c r="F589" s="522">
        <v>2.125</v>
      </c>
      <c r="G589" s="522">
        <v>1.2923359999999999</v>
      </c>
      <c r="H589" s="523"/>
      <c r="I589" s="522">
        <v>1.1089640000000001</v>
      </c>
      <c r="J589" s="520">
        <v>0.94305600000000001</v>
      </c>
      <c r="K589" s="523"/>
      <c r="L589" s="539">
        <v>0.79461199999999999</v>
      </c>
      <c r="M589" s="539">
        <v>0.71602399999999988</v>
      </c>
      <c r="N589" s="531">
        <v>0.68109600000000003</v>
      </c>
      <c r="O589" s="531">
        <v>0.61123999999999989</v>
      </c>
      <c r="P589" s="531">
        <v>0.53265200000000001</v>
      </c>
      <c r="Q589" s="531">
        <v>0.47589400000000004</v>
      </c>
      <c r="R589" s="531">
        <v>0.38420799999999999</v>
      </c>
      <c r="S589" s="531">
        <v>0.30125399999999997</v>
      </c>
      <c r="T589" s="524">
        <v>0.27069199999999999</v>
      </c>
      <c r="U589" s="524">
        <v>0.27069199999999999</v>
      </c>
      <c r="V589" s="524">
        <v>0.27069199999999999</v>
      </c>
      <c r="W589" s="524">
        <v>0.27069199999999999</v>
      </c>
      <c r="X589" s="525">
        <f t="shared" si="211"/>
        <v>18.659104000000003</v>
      </c>
      <c r="Y589" s="706">
        <f t="shared" si="191"/>
        <v>10.569105691056912</v>
      </c>
      <c r="Z589" s="706">
        <f t="shared" si="192"/>
        <v>1.2345679012345512</v>
      </c>
      <c r="AA589" s="706">
        <f t="shared" si="193"/>
        <v>14.352941176470591</v>
      </c>
      <c r="AB589" s="706">
        <f t="shared" si="194"/>
        <v>64.430921989327871</v>
      </c>
      <c r="AC589" s="706">
        <f t="shared" si="195"/>
        <v>16.535433070866134</v>
      </c>
      <c r="AD589" s="706">
        <f t="shared" si="196"/>
        <v>17.592592592592602</v>
      </c>
      <c r="AE589" s="706">
        <f t="shared" si="197"/>
        <v>18.681318681318682</v>
      </c>
      <c r="AF589" s="706">
        <f t="shared" si="198"/>
        <v>10.975609756097571</v>
      </c>
      <c r="AG589" s="706">
        <f t="shared" si="199"/>
        <v>5.12820512820511</v>
      </c>
      <c r="AH589" s="706">
        <f t="shared" si="200"/>
        <v>11.428571428571455</v>
      </c>
      <c r="AI589" s="706">
        <f t="shared" si="201"/>
        <v>14.754098360655711</v>
      </c>
      <c r="AJ589" s="706">
        <f t="shared" si="202"/>
        <v>11.926605504587151</v>
      </c>
      <c r="AK589" s="706">
        <f t="shared" si="203"/>
        <v>23.863636363636374</v>
      </c>
      <c r="AL589" s="706">
        <f t="shared" si="204"/>
        <v>27.536231884057983</v>
      </c>
      <c r="AM589" s="706">
        <f t="shared" si="205"/>
        <v>11.290322580645151</v>
      </c>
      <c r="AN589" s="706">
        <f t="shared" si="206"/>
        <v>0</v>
      </c>
      <c r="AO589" s="706">
        <f t="shared" si="207"/>
        <v>0</v>
      </c>
      <c r="AP589" s="706">
        <f t="shared" si="208"/>
        <v>0</v>
      </c>
      <c r="AQ589" s="707">
        <f t="shared" si="209"/>
        <v>14.461120117184656</v>
      </c>
      <c r="AR589" s="708">
        <f t="shared" si="210"/>
        <v>14.814045541257224</v>
      </c>
    </row>
    <row r="590" spans="1:44" ht="11.25" customHeight="1" x14ac:dyDescent="0.2">
      <c r="A590" s="519" t="s">
        <v>1534</v>
      </c>
      <c r="B590" s="504" t="s">
        <v>1535</v>
      </c>
      <c r="C590" s="530">
        <v>0.51100000000000001</v>
      </c>
      <c r="D590" s="522">
        <v>0.44500000000000001</v>
      </c>
      <c r="E590" s="522">
        <v>0.38650000000000001</v>
      </c>
      <c r="F590" s="522">
        <v>0.33449999999999996</v>
      </c>
      <c r="G590" s="522">
        <v>0.22500000000000001</v>
      </c>
      <c r="H590" s="523"/>
      <c r="I590" s="528">
        <v>0</v>
      </c>
      <c r="J590" s="693">
        <v>0</v>
      </c>
      <c r="K590" s="523"/>
      <c r="L590" s="692">
        <v>0</v>
      </c>
      <c r="M590" s="692">
        <v>0</v>
      </c>
      <c r="N590" s="524">
        <v>0</v>
      </c>
      <c r="O590" s="524">
        <v>0</v>
      </c>
      <c r="P590" s="524">
        <v>0</v>
      </c>
      <c r="Q590" s="524">
        <v>0</v>
      </c>
      <c r="R590" s="524">
        <v>0</v>
      </c>
      <c r="S590" s="524">
        <v>0</v>
      </c>
      <c r="T590" s="524">
        <v>0</v>
      </c>
      <c r="U590" s="524">
        <v>0</v>
      </c>
      <c r="V590" s="524">
        <v>0</v>
      </c>
      <c r="W590" s="524">
        <v>0</v>
      </c>
      <c r="X590" s="525">
        <f t="shared" si="211"/>
        <v>1.9020000000000001</v>
      </c>
      <c r="Y590" s="706">
        <f t="shared" si="191"/>
        <v>14.831460674157304</v>
      </c>
      <c r="Z590" s="706">
        <f t="shared" si="192"/>
        <v>15.13583441138422</v>
      </c>
      <c r="AA590" s="706">
        <f t="shared" si="193"/>
        <v>15.545590433482825</v>
      </c>
      <c r="AB590" s="706">
        <f t="shared" si="194"/>
        <v>48.666666666666657</v>
      </c>
      <c r="AC590" s="706" t="str">
        <f t="shared" si="195"/>
        <v>n/a</v>
      </c>
      <c r="AD590" s="706" t="str">
        <f t="shared" si="196"/>
        <v>n/a</v>
      </c>
      <c r="AE590" s="706" t="str">
        <f t="shared" si="197"/>
        <v>n/a</v>
      </c>
      <c r="AF590" s="706" t="str">
        <f t="shared" si="198"/>
        <v>n/a</v>
      </c>
      <c r="AG590" s="706" t="str">
        <f t="shared" si="199"/>
        <v>n/a</v>
      </c>
      <c r="AH590" s="706" t="str">
        <f t="shared" si="200"/>
        <v>n/a</v>
      </c>
      <c r="AI590" s="706" t="str">
        <f t="shared" si="201"/>
        <v>n/a</v>
      </c>
      <c r="AJ590" s="706" t="str">
        <f t="shared" si="202"/>
        <v>n/a</v>
      </c>
      <c r="AK590" s="706" t="str">
        <f t="shared" si="203"/>
        <v>n/a</v>
      </c>
      <c r="AL590" s="706" t="str">
        <f t="shared" si="204"/>
        <v>n/a</v>
      </c>
      <c r="AM590" s="706" t="str">
        <f t="shared" si="205"/>
        <v>n/a</v>
      </c>
      <c r="AN590" s="706" t="str">
        <f t="shared" si="206"/>
        <v>n/a</v>
      </c>
      <c r="AO590" s="706" t="str">
        <f t="shared" si="207"/>
        <v>n/a</v>
      </c>
      <c r="AP590" s="706" t="str">
        <f t="shared" si="208"/>
        <v>n/a</v>
      </c>
      <c r="AQ590" s="707">
        <f t="shared" si="209"/>
        <v>23.544888046422752</v>
      </c>
      <c r="AR590" s="708">
        <f t="shared" si="210"/>
        <v>16.750408183619783</v>
      </c>
    </row>
    <row r="591" spans="1:44" ht="11.25" customHeight="1" x14ac:dyDescent="0.2">
      <c r="A591" s="504" t="s">
        <v>1536</v>
      </c>
      <c r="B591" s="504" t="s">
        <v>1537</v>
      </c>
      <c r="C591" s="530">
        <v>0.72000000000000008</v>
      </c>
      <c r="D591" s="528">
        <v>0.6</v>
      </c>
      <c r="E591" s="522">
        <v>0.56999999999999995</v>
      </c>
      <c r="F591" s="528">
        <v>0.48</v>
      </c>
      <c r="G591" s="522">
        <v>0.42</v>
      </c>
      <c r="H591" s="523" t="s">
        <v>91</v>
      </c>
      <c r="I591" s="528">
        <v>0.24</v>
      </c>
      <c r="J591" s="520">
        <v>0.23</v>
      </c>
      <c r="K591" s="523"/>
      <c r="L591" s="692">
        <v>0.2</v>
      </c>
      <c r="M591" s="539">
        <v>0.15</v>
      </c>
      <c r="N591" s="524">
        <v>0</v>
      </c>
      <c r="O591" s="524">
        <v>0</v>
      </c>
      <c r="P591" s="524">
        <v>0</v>
      </c>
      <c r="Q591" s="524">
        <v>0</v>
      </c>
      <c r="R591" s="524">
        <v>0</v>
      </c>
      <c r="S591" s="524">
        <v>0</v>
      </c>
      <c r="T591" s="524">
        <v>0</v>
      </c>
      <c r="U591" s="524">
        <v>0</v>
      </c>
      <c r="V591" s="524">
        <v>0</v>
      </c>
      <c r="W591" s="524">
        <v>0</v>
      </c>
      <c r="X591" s="525">
        <f t="shared" si="211"/>
        <v>3.6100000000000003</v>
      </c>
      <c r="Y591" s="706">
        <f t="shared" si="191"/>
        <v>20.000000000000018</v>
      </c>
      <c r="Z591" s="706">
        <f t="shared" si="192"/>
        <v>5.2631578947368363</v>
      </c>
      <c r="AA591" s="706">
        <f t="shared" si="193"/>
        <v>18.75</v>
      </c>
      <c r="AB591" s="706">
        <f t="shared" si="194"/>
        <v>14.285714285714279</v>
      </c>
      <c r="AC591" s="706">
        <f t="shared" si="195"/>
        <v>75</v>
      </c>
      <c r="AD591" s="706">
        <f t="shared" si="196"/>
        <v>4.3478260869565188</v>
      </c>
      <c r="AE591" s="706">
        <f t="shared" si="197"/>
        <v>14.999999999999991</v>
      </c>
      <c r="AF591" s="706">
        <f t="shared" si="198"/>
        <v>33.33333333333335</v>
      </c>
      <c r="AG591" s="706" t="str">
        <f t="shared" si="199"/>
        <v>n/a</v>
      </c>
      <c r="AH591" s="706" t="str">
        <f t="shared" si="200"/>
        <v>n/a</v>
      </c>
      <c r="AI591" s="706" t="str">
        <f t="shared" si="201"/>
        <v>n/a</v>
      </c>
      <c r="AJ591" s="706" t="str">
        <f t="shared" si="202"/>
        <v>n/a</v>
      </c>
      <c r="AK591" s="706" t="str">
        <f t="shared" si="203"/>
        <v>n/a</v>
      </c>
      <c r="AL591" s="706" t="str">
        <f t="shared" si="204"/>
        <v>n/a</v>
      </c>
      <c r="AM591" s="706" t="str">
        <f t="shared" si="205"/>
        <v>n/a</v>
      </c>
      <c r="AN591" s="706" t="str">
        <f t="shared" si="206"/>
        <v>n/a</v>
      </c>
      <c r="AO591" s="706" t="str">
        <f t="shared" si="207"/>
        <v>n/a</v>
      </c>
      <c r="AP591" s="706" t="str">
        <f t="shared" si="208"/>
        <v>n/a</v>
      </c>
      <c r="AQ591" s="707">
        <f t="shared" si="209"/>
        <v>23.247503950092625</v>
      </c>
      <c r="AR591" s="708">
        <f t="shared" si="210"/>
        <v>22.802844895178403</v>
      </c>
    </row>
    <row r="592" spans="1:44" ht="11.25" customHeight="1" x14ac:dyDescent="0.2">
      <c r="A592" s="519" t="s">
        <v>1538</v>
      </c>
      <c r="B592" s="504" t="s">
        <v>1539</v>
      </c>
      <c r="C592" s="530">
        <v>0.87</v>
      </c>
      <c r="D592" s="522">
        <v>0.78</v>
      </c>
      <c r="E592" s="522">
        <v>0.7</v>
      </c>
      <c r="F592" s="522">
        <v>0.62</v>
      </c>
      <c r="G592" s="522">
        <v>0.15</v>
      </c>
      <c r="H592" s="523"/>
      <c r="I592" s="528">
        <v>0</v>
      </c>
      <c r="J592" s="693">
        <v>0</v>
      </c>
      <c r="K592" s="523"/>
      <c r="L592" s="692">
        <v>0</v>
      </c>
      <c r="M592" s="692">
        <v>0.1</v>
      </c>
      <c r="N592" s="524">
        <v>0.4</v>
      </c>
      <c r="O592" s="524">
        <v>0.4</v>
      </c>
      <c r="P592" s="531">
        <v>0.4</v>
      </c>
      <c r="Q592" s="531">
        <v>0.24049999999999999</v>
      </c>
      <c r="R592" s="531">
        <v>0.14599999999999999</v>
      </c>
      <c r="S592" s="531">
        <v>0.111</v>
      </c>
      <c r="T592" s="524">
        <v>8.5999999999999993E-2</v>
      </c>
      <c r="U592" s="524">
        <v>8.5999999999999993E-2</v>
      </c>
      <c r="V592" s="531">
        <v>8.5999999999999993E-2</v>
      </c>
      <c r="W592" s="531">
        <v>8.4000000000000005E-2</v>
      </c>
      <c r="X592" s="525">
        <f t="shared" si="211"/>
        <v>5.2595000000000001</v>
      </c>
      <c r="Y592" s="706">
        <f t="shared" si="191"/>
        <v>11.538461538461542</v>
      </c>
      <c r="Z592" s="706">
        <f t="shared" si="192"/>
        <v>11.428571428571432</v>
      </c>
      <c r="AA592" s="706">
        <f t="shared" si="193"/>
        <v>12.903225806451601</v>
      </c>
      <c r="AB592" s="706">
        <f t="shared" si="194"/>
        <v>313.33333333333337</v>
      </c>
      <c r="AC592" s="706" t="str">
        <f t="shared" si="195"/>
        <v>n/a</v>
      </c>
      <c r="AD592" s="706" t="str">
        <f t="shared" si="196"/>
        <v>n/a</v>
      </c>
      <c r="AE592" s="706" t="str">
        <f t="shared" si="197"/>
        <v>n/a</v>
      </c>
      <c r="AF592" s="706">
        <f t="shared" si="198"/>
        <v>-100</v>
      </c>
      <c r="AG592" s="706">
        <f t="shared" si="199"/>
        <v>-75</v>
      </c>
      <c r="AH592" s="706">
        <f t="shared" si="200"/>
        <v>0</v>
      </c>
      <c r="AI592" s="706">
        <f t="shared" si="201"/>
        <v>0</v>
      </c>
      <c r="AJ592" s="706">
        <f t="shared" si="202"/>
        <v>66.320166320166322</v>
      </c>
      <c r="AK592" s="706">
        <f t="shared" si="203"/>
        <v>64.726027397260282</v>
      </c>
      <c r="AL592" s="706">
        <f t="shared" si="204"/>
        <v>31.53153153153152</v>
      </c>
      <c r="AM592" s="706">
        <f t="shared" si="205"/>
        <v>29.069767441860471</v>
      </c>
      <c r="AN592" s="706">
        <f t="shared" si="206"/>
        <v>0</v>
      </c>
      <c r="AO592" s="706">
        <f t="shared" si="207"/>
        <v>0</v>
      </c>
      <c r="AP592" s="706">
        <f t="shared" si="208"/>
        <v>2.3809523809523725</v>
      </c>
      <c r="AQ592" s="707">
        <f t="shared" si="209"/>
        <v>24.548802478572593</v>
      </c>
      <c r="AR592" s="708">
        <f t="shared" si="210"/>
        <v>90.879097346826924</v>
      </c>
    </row>
    <row r="593" spans="1:44" ht="11.25" customHeight="1" x14ac:dyDescent="0.2">
      <c r="A593" s="502" t="s">
        <v>2646</v>
      </c>
      <c r="B593" s="502" t="s">
        <v>2647</v>
      </c>
      <c r="C593" s="514">
        <v>1.28</v>
      </c>
      <c r="D593" s="522">
        <v>1.25</v>
      </c>
      <c r="E593" s="522">
        <v>1.23</v>
      </c>
      <c r="F593" s="522">
        <v>1.21</v>
      </c>
      <c r="G593" s="571">
        <v>1.19</v>
      </c>
      <c r="H593" s="523"/>
      <c r="I593" s="571">
        <v>1.19</v>
      </c>
      <c r="J593" s="693">
        <v>1.19</v>
      </c>
      <c r="K593" s="523"/>
      <c r="L593" s="565">
        <v>1.19</v>
      </c>
      <c r="M593" s="565">
        <v>1.19</v>
      </c>
      <c r="N593" s="562">
        <v>1.19</v>
      </c>
      <c r="O593" s="562">
        <v>1.17</v>
      </c>
      <c r="P593" s="562">
        <v>1.1499999999999999</v>
      </c>
      <c r="Q593" s="562">
        <v>1.1200000000000001</v>
      </c>
      <c r="R593" s="562">
        <v>1.1000000000000001</v>
      </c>
      <c r="S593" s="531">
        <v>1.08</v>
      </c>
      <c r="T593" s="531">
        <v>1.06</v>
      </c>
      <c r="U593" s="531">
        <v>1.04</v>
      </c>
      <c r="V593" s="531">
        <v>1.02</v>
      </c>
      <c r="W593" s="531">
        <v>0.99</v>
      </c>
      <c r="X593" s="525">
        <f t="shared" si="211"/>
        <v>21.839999999999993</v>
      </c>
      <c r="Y593" s="706">
        <f t="shared" si="191"/>
        <v>2.4000000000000021</v>
      </c>
      <c r="Z593" s="706">
        <f t="shared" si="192"/>
        <v>1.6260162601626105</v>
      </c>
      <c r="AA593" s="706">
        <f t="shared" si="193"/>
        <v>1.6528925619834656</v>
      </c>
      <c r="AB593" s="706">
        <f t="shared" si="194"/>
        <v>1.6806722689075571</v>
      </c>
      <c r="AC593" s="706">
        <f t="shared" si="195"/>
        <v>0</v>
      </c>
      <c r="AD593" s="706">
        <f t="shared" si="196"/>
        <v>0</v>
      </c>
      <c r="AE593" s="706">
        <f t="shared" si="197"/>
        <v>0</v>
      </c>
      <c r="AF593" s="706">
        <f t="shared" si="198"/>
        <v>0</v>
      </c>
      <c r="AG593" s="706">
        <f t="shared" si="199"/>
        <v>0</v>
      </c>
      <c r="AH593" s="706">
        <f t="shared" si="200"/>
        <v>1.7094017094017033</v>
      </c>
      <c r="AI593" s="706">
        <f t="shared" si="201"/>
        <v>1.7391304347826209</v>
      </c>
      <c r="AJ593" s="706">
        <f t="shared" si="202"/>
        <v>2.6785714285714191</v>
      </c>
      <c r="AK593" s="706">
        <f t="shared" si="203"/>
        <v>1.8181818181818299</v>
      </c>
      <c r="AL593" s="706">
        <f t="shared" si="204"/>
        <v>1.8518518518518601</v>
      </c>
      <c r="AM593" s="706">
        <f t="shared" si="205"/>
        <v>1.8867924528301883</v>
      </c>
      <c r="AN593" s="706">
        <f t="shared" si="206"/>
        <v>1.9230769230769162</v>
      </c>
      <c r="AO593" s="706">
        <f t="shared" si="207"/>
        <v>1.9607843137254832</v>
      </c>
      <c r="AP593" s="706">
        <f t="shared" si="208"/>
        <v>3.0303030303030276</v>
      </c>
      <c r="AQ593" s="707">
        <f t="shared" si="209"/>
        <v>1.4420930585432601</v>
      </c>
      <c r="AR593" s="708">
        <f t="shared" si="210"/>
        <v>0.99022859313458422</v>
      </c>
    </row>
    <row r="594" spans="1:44" ht="11.25" customHeight="1" x14ac:dyDescent="0.2">
      <c r="A594" s="504" t="s">
        <v>1843</v>
      </c>
      <c r="B594" s="504" t="s">
        <v>1844</v>
      </c>
      <c r="C594" s="521">
        <v>0.8</v>
      </c>
      <c r="D594" s="522">
        <v>0.71</v>
      </c>
      <c r="E594" s="522">
        <v>0.67</v>
      </c>
      <c r="F594" s="522">
        <v>0.48</v>
      </c>
      <c r="G594" s="528">
        <v>0</v>
      </c>
      <c r="H594" s="523"/>
      <c r="I594" s="528">
        <v>0</v>
      </c>
      <c r="J594" s="580">
        <v>0</v>
      </c>
      <c r="K594" s="523"/>
      <c r="L594" s="692">
        <v>0</v>
      </c>
      <c r="M594" s="692">
        <v>0</v>
      </c>
      <c r="N594" s="581">
        <v>0</v>
      </c>
      <c r="O594" s="581">
        <v>0</v>
      </c>
      <c r="P594" s="581">
        <v>0</v>
      </c>
      <c r="Q594" s="524">
        <v>0</v>
      </c>
      <c r="R594" s="993">
        <v>0</v>
      </c>
      <c r="S594" s="524">
        <v>0</v>
      </c>
      <c r="T594" s="524">
        <v>0</v>
      </c>
      <c r="U594" s="524">
        <v>0</v>
      </c>
      <c r="V594" s="524">
        <v>0</v>
      </c>
      <c r="W594" s="524">
        <v>0</v>
      </c>
      <c r="X594" s="525">
        <f t="shared" si="211"/>
        <v>2.66</v>
      </c>
      <c r="Y594" s="706">
        <f t="shared" si="191"/>
        <v>12.676056338028175</v>
      </c>
      <c r="Z594" s="706">
        <f t="shared" si="192"/>
        <v>5.9701492537313383</v>
      </c>
      <c r="AA594" s="706">
        <f t="shared" si="193"/>
        <v>39.58333333333335</v>
      </c>
      <c r="AB594" s="706" t="str">
        <f t="shared" si="194"/>
        <v>n/a</v>
      </c>
      <c r="AC594" s="706" t="str">
        <f t="shared" si="195"/>
        <v>n/a</v>
      </c>
      <c r="AD594" s="706" t="str">
        <f t="shared" si="196"/>
        <v>n/a</v>
      </c>
      <c r="AE594" s="706" t="str">
        <f t="shared" si="197"/>
        <v>n/a</v>
      </c>
      <c r="AF594" s="706" t="str">
        <f t="shared" si="198"/>
        <v>n/a</v>
      </c>
      <c r="AG594" s="706" t="str">
        <f t="shared" si="199"/>
        <v>n/a</v>
      </c>
      <c r="AH594" s="706" t="str">
        <f t="shared" si="200"/>
        <v>n/a</v>
      </c>
      <c r="AI594" s="706" t="str">
        <f t="shared" si="201"/>
        <v>n/a</v>
      </c>
      <c r="AJ594" s="706" t="str">
        <f t="shared" si="202"/>
        <v>n/a</v>
      </c>
      <c r="AK594" s="706" t="str">
        <f t="shared" si="203"/>
        <v>n/a</v>
      </c>
      <c r="AL594" s="706" t="str">
        <f t="shared" si="204"/>
        <v>n/a</v>
      </c>
      <c r="AM594" s="706" t="str">
        <f t="shared" si="205"/>
        <v>n/a</v>
      </c>
      <c r="AN594" s="706" t="str">
        <f t="shared" si="206"/>
        <v>n/a</v>
      </c>
      <c r="AO594" s="706" t="str">
        <f t="shared" si="207"/>
        <v>n/a</v>
      </c>
      <c r="AP594" s="706" t="str">
        <f t="shared" si="208"/>
        <v>n/a</v>
      </c>
      <c r="AQ594" s="707">
        <f t="shared" si="209"/>
        <v>19.40984630836429</v>
      </c>
      <c r="AR594" s="708">
        <f t="shared" si="210"/>
        <v>17.789589132853852</v>
      </c>
    </row>
    <row r="595" spans="1:44" ht="11.25" customHeight="1" x14ac:dyDescent="0.2">
      <c r="A595" s="588" t="s">
        <v>4177</v>
      </c>
      <c r="B595" s="504" t="s">
        <v>4178</v>
      </c>
      <c r="C595" s="521">
        <v>0.36</v>
      </c>
      <c r="D595" s="571">
        <v>0.32</v>
      </c>
      <c r="E595" s="522">
        <v>0.28000000000000003</v>
      </c>
      <c r="F595" s="522">
        <v>0.16666</v>
      </c>
      <c r="G595" s="522">
        <v>8.1299999999999997E-2</v>
      </c>
      <c r="H595" s="523"/>
      <c r="I595" s="571">
        <v>0</v>
      </c>
      <c r="J595" s="576">
        <v>0</v>
      </c>
      <c r="K595" s="523"/>
      <c r="L595" s="577">
        <v>0</v>
      </c>
      <c r="M595" s="577">
        <v>0</v>
      </c>
      <c r="N595" s="572">
        <v>0</v>
      </c>
      <c r="O595" s="572">
        <v>0</v>
      </c>
      <c r="P595" s="572">
        <v>0</v>
      </c>
      <c r="Q595" s="572">
        <v>0</v>
      </c>
      <c r="R595" s="572">
        <v>0</v>
      </c>
      <c r="S595" s="572">
        <v>0</v>
      </c>
      <c r="T595" s="572">
        <v>0</v>
      </c>
      <c r="U595" s="572">
        <v>0</v>
      </c>
      <c r="V595" s="572">
        <v>0</v>
      </c>
      <c r="W595" s="572">
        <v>0</v>
      </c>
      <c r="X595" s="525">
        <f t="shared" si="211"/>
        <v>1.2079599999999999</v>
      </c>
      <c r="Y595" s="706">
        <f t="shared" si="191"/>
        <v>12.5</v>
      </c>
      <c r="Z595" s="706">
        <f t="shared" si="192"/>
        <v>14.285714285714279</v>
      </c>
      <c r="AA595" s="706">
        <f t="shared" si="193"/>
        <v>68.006720268810767</v>
      </c>
      <c r="AB595" s="706">
        <f t="shared" si="194"/>
        <v>104.99384993849938</v>
      </c>
      <c r="AC595" s="706" t="str">
        <f t="shared" si="195"/>
        <v>n/a</v>
      </c>
      <c r="AD595" s="706" t="str">
        <f t="shared" si="196"/>
        <v>n/a</v>
      </c>
      <c r="AE595" s="706" t="str">
        <f t="shared" si="197"/>
        <v>n/a</v>
      </c>
      <c r="AF595" s="706" t="str">
        <f t="shared" si="198"/>
        <v>n/a</v>
      </c>
      <c r="AG595" s="706" t="str">
        <f t="shared" si="199"/>
        <v>n/a</v>
      </c>
      <c r="AH595" s="706" t="str">
        <f t="shared" si="200"/>
        <v>n/a</v>
      </c>
      <c r="AI595" s="706" t="str">
        <f t="shared" si="201"/>
        <v>n/a</v>
      </c>
      <c r="AJ595" s="706" t="str">
        <f t="shared" si="202"/>
        <v>n/a</v>
      </c>
      <c r="AK595" s="706" t="str">
        <f t="shared" si="203"/>
        <v>n/a</v>
      </c>
      <c r="AL595" s="706" t="str">
        <f t="shared" si="204"/>
        <v>n/a</v>
      </c>
      <c r="AM595" s="706" t="str">
        <f t="shared" si="205"/>
        <v>n/a</v>
      </c>
      <c r="AN595" s="706" t="str">
        <f t="shared" si="206"/>
        <v>n/a</v>
      </c>
      <c r="AO595" s="706" t="str">
        <f t="shared" si="207"/>
        <v>n/a</v>
      </c>
      <c r="AP595" s="706" t="str">
        <f t="shared" si="208"/>
        <v>n/a</v>
      </c>
      <c r="AQ595" s="707">
        <f t="shared" si="209"/>
        <v>49.946571123256106</v>
      </c>
      <c r="AR595" s="708">
        <f t="shared" si="210"/>
        <v>44.834191905284158</v>
      </c>
    </row>
    <row r="596" spans="1:44" ht="11.25" customHeight="1" x14ac:dyDescent="0.2">
      <c r="A596" s="504" t="s">
        <v>1540</v>
      </c>
      <c r="B596" s="504" t="s">
        <v>1541</v>
      </c>
      <c r="C596" s="551">
        <v>1.08</v>
      </c>
      <c r="D596" s="522">
        <v>1.06</v>
      </c>
      <c r="E596" s="522">
        <v>0.96</v>
      </c>
      <c r="F596" s="522">
        <v>0.81</v>
      </c>
      <c r="G596" s="522">
        <v>0.69</v>
      </c>
      <c r="H596" s="523"/>
      <c r="I596" s="522">
        <v>0.57999999999999996</v>
      </c>
      <c r="J596" s="520">
        <v>0.5</v>
      </c>
      <c r="K596" s="523"/>
      <c r="L596" s="692">
        <v>0.42</v>
      </c>
      <c r="M596" s="692">
        <v>0.45</v>
      </c>
      <c r="N596" s="524">
        <v>0.72</v>
      </c>
      <c r="O596" s="531">
        <v>0.72</v>
      </c>
      <c r="P596" s="531">
        <v>0.6</v>
      </c>
      <c r="Q596" s="531">
        <v>0.54</v>
      </c>
      <c r="R596" s="531">
        <v>0.48</v>
      </c>
      <c r="S596" s="524">
        <v>0.42</v>
      </c>
      <c r="T596" s="524">
        <v>0.42</v>
      </c>
      <c r="U596" s="524">
        <v>0.42</v>
      </c>
      <c r="V596" s="524">
        <v>0.42</v>
      </c>
      <c r="W596" s="531">
        <v>0.42</v>
      </c>
      <c r="X596" s="525">
        <f t="shared" si="211"/>
        <v>11.709999999999999</v>
      </c>
      <c r="Y596" s="706">
        <f t="shared" si="191"/>
        <v>1.8867924528301883</v>
      </c>
      <c r="Z596" s="706">
        <f t="shared" si="192"/>
        <v>10.416666666666675</v>
      </c>
      <c r="AA596" s="706">
        <f t="shared" si="193"/>
        <v>18.518518518518512</v>
      </c>
      <c r="AB596" s="706">
        <f t="shared" si="194"/>
        <v>17.391304347826097</v>
      </c>
      <c r="AC596" s="706">
        <f t="shared" si="195"/>
        <v>18.965517241379317</v>
      </c>
      <c r="AD596" s="706">
        <f t="shared" si="196"/>
        <v>15.999999999999993</v>
      </c>
      <c r="AE596" s="706">
        <f t="shared" si="197"/>
        <v>19.047619047619047</v>
      </c>
      <c r="AF596" s="706">
        <f t="shared" si="198"/>
        <v>-6.6666666666666767</v>
      </c>
      <c r="AG596" s="706">
        <f t="shared" si="199"/>
        <v>-37.5</v>
      </c>
      <c r="AH596" s="706">
        <f t="shared" si="200"/>
        <v>0</v>
      </c>
      <c r="AI596" s="706">
        <f t="shared" si="201"/>
        <v>19.999999999999996</v>
      </c>
      <c r="AJ596" s="706">
        <f t="shared" si="202"/>
        <v>11.111111111111093</v>
      </c>
      <c r="AK596" s="706">
        <f t="shared" si="203"/>
        <v>12.500000000000021</v>
      </c>
      <c r="AL596" s="706">
        <f t="shared" si="204"/>
        <v>14.285714285714279</v>
      </c>
      <c r="AM596" s="706">
        <f t="shared" si="205"/>
        <v>0</v>
      </c>
      <c r="AN596" s="706">
        <f t="shared" si="206"/>
        <v>0</v>
      </c>
      <c r="AO596" s="706">
        <f t="shared" si="207"/>
        <v>0</v>
      </c>
      <c r="AP596" s="706">
        <f t="shared" si="208"/>
        <v>0</v>
      </c>
      <c r="AQ596" s="707">
        <f t="shared" si="209"/>
        <v>6.4420320558332538</v>
      </c>
      <c r="AR596" s="708">
        <f t="shared" si="210"/>
        <v>13.982025103535548</v>
      </c>
    </row>
    <row r="597" spans="1:44" ht="11.25" customHeight="1" x14ac:dyDescent="0.2">
      <c r="A597" s="506" t="s">
        <v>1542</v>
      </c>
      <c r="B597" s="502" t="s">
        <v>1543</v>
      </c>
      <c r="C597" s="521">
        <v>0.51500000000000001</v>
      </c>
      <c r="D597" s="510">
        <v>0.495</v>
      </c>
      <c r="E597" s="510">
        <v>0.47</v>
      </c>
      <c r="F597" s="510">
        <v>0.43</v>
      </c>
      <c r="G597" s="510">
        <v>0.39</v>
      </c>
      <c r="H597" s="511"/>
      <c r="I597" s="512">
        <v>0.36</v>
      </c>
      <c r="J597" s="513">
        <v>0.36</v>
      </c>
      <c r="K597" s="511"/>
      <c r="L597" s="567">
        <v>0.36</v>
      </c>
      <c r="M597" s="567">
        <v>0.36</v>
      </c>
      <c r="N597" s="515">
        <v>0.36</v>
      </c>
      <c r="O597" s="515">
        <v>0.36</v>
      </c>
      <c r="P597" s="515">
        <v>0.36</v>
      </c>
      <c r="Q597" s="515">
        <v>0.36</v>
      </c>
      <c r="R597" s="515">
        <v>0.36</v>
      </c>
      <c r="S597" s="515">
        <v>0.61499999999999999</v>
      </c>
      <c r="T597" s="515">
        <v>0.7</v>
      </c>
      <c r="U597" s="515">
        <v>0.7</v>
      </c>
      <c r="V597" s="515">
        <v>0.7</v>
      </c>
      <c r="W597" s="515">
        <v>0.7</v>
      </c>
      <c r="X597" s="525">
        <f t="shared" si="211"/>
        <v>8.9550000000000001</v>
      </c>
      <c r="Y597" s="706">
        <f t="shared" si="191"/>
        <v>4.0404040404040442</v>
      </c>
      <c r="Z597" s="706">
        <f t="shared" si="192"/>
        <v>5.319148936170226</v>
      </c>
      <c r="AA597" s="706">
        <f t="shared" si="193"/>
        <v>9.302325581395344</v>
      </c>
      <c r="AB597" s="706">
        <f t="shared" si="194"/>
        <v>10.256410256410241</v>
      </c>
      <c r="AC597" s="706">
        <f t="shared" si="195"/>
        <v>8.3333333333333481</v>
      </c>
      <c r="AD597" s="706">
        <f t="shared" si="196"/>
        <v>0</v>
      </c>
      <c r="AE597" s="706">
        <f t="shared" si="197"/>
        <v>0</v>
      </c>
      <c r="AF597" s="706">
        <f t="shared" si="198"/>
        <v>0</v>
      </c>
      <c r="AG597" s="706">
        <f t="shared" si="199"/>
        <v>0</v>
      </c>
      <c r="AH597" s="706">
        <f t="shared" si="200"/>
        <v>0</v>
      </c>
      <c r="AI597" s="706">
        <f t="shared" si="201"/>
        <v>0</v>
      </c>
      <c r="AJ597" s="706">
        <f t="shared" si="202"/>
        <v>0</v>
      </c>
      <c r="AK597" s="706">
        <f t="shared" si="203"/>
        <v>0</v>
      </c>
      <c r="AL597" s="706">
        <f t="shared" si="204"/>
        <v>-41.463414634146346</v>
      </c>
      <c r="AM597" s="706">
        <f t="shared" si="205"/>
        <v>-12.142857142857133</v>
      </c>
      <c r="AN597" s="706">
        <f t="shared" si="206"/>
        <v>0</v>
      </c>
      <c r="AO597" s="706">
        <f t="shared" si="207"/>
        <v>0</v>
      </c>
      <c r="AP597" s="706">
        <f t="shared" si="208"/>
        <v>0</v>
      </c>
      <c r="AQ597" s="707">
        <f t="shared" si="209"/>
        <v>-0.90859164607168175</v>
      </c>
      <c r="AR597" s="708">
        <f t="shared" si="210"/>
        <v>11.265757335751802</v>
      </c>
    </row>
    <row r="598" spans="1:44" ht="11.25" customHeight="1" x14ac:dyDescent="0.2">
      <c r="A598" s="535" t="s">
        <v>1544</v>
      </c>
      <c r="B598" s="535" t="s">
        <v>1545</v>
      </c>
      <c r="C598" s="538">
        <v>0.99</v>
      </c>
      <c r="D598" s="528">
        <v>0.96</v>
      </c>
      <c r="E598" s="522">
        <v>0.92</v>
      </c>
      <c r="F598" s="522">
        <v>0.86</v>
      </c>
      <c r="G598" s="522">
        <v>0.8</v>
      </c>
      <c r="H598" s="523"/>
      <c r="I598" s="522">
        <v>0.78</v>
      </c>
      <c r="J598" s="520">
        <v>0.6</v>
      </c>
      <c r="K598" s="523"/>
      <c r="L598" s="692">
        <v>0.39</v>
      </c>
      <c r="M598" s="692">
        <v>0.54</v>
      </c>
      <c r="N598" s="531">
        <v>0.72</v>
      </c>
      <c r="O598" s="531">
        <v>0.64666999999999997</v>
      </c>
      <c r="P598" s="531">
        <v>0.51110999999999995</v>
      </c>
      <c r="Q598" s="531">
        <v>0.38666</v>
      </c>
      <c r="R598" s="531">
        <v>0.33331</v>
      </c>
      <c r="S598" s="531">
        <v>0.25483</v>
      </c>
      <c r="T598" s="524">
        <v>0.23704</v>
      </c>
      <c r="U598" s="524">
        <v>0.23704</v>
      </c>
      <c r="V598" s="531">
        <v>0.23704</v>
      </c>
      <c r="W598" s="531">
        <v>0.15804000000000001</v>
      </c>
      <c r="X598" s="525">
        <f t="shared" si="211"/>
        <v>10.561740000000002</v>
      </c>
      <c r="Y598" s="706">
        <f t="shared" si="191"/>
        <v>3.125</v>
      </c>
      <c r="Z598" s="706">
        <f t="shared" si="192"/>
        <v>4.3478260869565188</v>
      </c>
      <c r="AA598" s="706">
        <f t="shared" si="193"/>
        <v>6.976744186046524</v>
      </c>
      <c r="AB598" s="706">
        <f t="shared" si="194"/>
        <v>7.4999999999999956</v>
      </c>
      <c r="AC598" s="706">
        <f t="shared" si="195"/>
        <v>2.5641025641025772</v>
      </c>
      <c r="AD598" s="706">
        <f t="shared" si="196"/>
        <v>30.000000000000004</v>
      </c>
      <c r="AE598" s="706">
        <f t="shared" si="197"/>
        <v>53.846153846153832</v>
      </c>
      <c r="AF598" s="706">
        <f t="shared" si="198"/>
        <v>-27.777777777777779</v>
      </c>
      <c r="AG598" s="706">
        <f t="shared" si="199"/>
        <v>-24.999999999999989</v>
      </c>
      <c r="AH598" s="706">
        <f t="shared" si="200"/>
        <v>11.33963226993675</v>
      </c>
      <c r="AI598" s="706">
        <f t="shared" si="201"/>
        <v>26.522666353622505</v>
      </c>
      <c r="AJ598" s="706">
        <f t="shared" si="202"/>
        <v>32.185899756892347</v>
      </c>
      <c r="AK598" s="706">
        <f t="shared" si="203"/>
        <v>16.006120428429995</v>
      </c>
      <c r="AL598" s="706">
        <f t="shared" si="204"/>
        <v>30.79700192285053</v>
      </c>
      <c r="AM598" s="706">
        <f t="shared" si="205"/>
        <v>7.505062436719534</v>
      </c>
      <c r="AN598" s="706">
        <f t="shared" si="206"/>
        <v>0</v>
      </c>
      <c r="AO598" s="706">
        <f t="shared" si="207"/>
        <v>0</v>
      </c>
      <c r="AP598" s="706">
        <f t="shared" si="208"/>
        <v>49.987344975955452</v>
      </c>
      <c r="AQ598" s="707">
        <f t="shared" si="209"/>
        <v>12.77365428054938</v>
      </c>
      <c r="AR598" s="708">
        <f t="shared" si="210"/>
        <v>21.729449664623491</v>
      </c>
    </row>
    <row r="599" spans="1:44" ht="11.25" customHeight="1" x14ac:dyDescent="0.2">
      <c r="A599" s="519" t="s">
        <v>1546</v>
      </c>
      <c r="B599" s="504" t="s">
        <v>1547</v>
      </c>
      <c r="C599" s="548">
        <v>2.52</v>
      </c>
      <c r="D599" s="522">
        <v>2.2799999999999998</v>
      </c>
      <c r="E599" s="522">
        <v>2.0499999999999998</v>
      </c>
      <c r="F599" s="528">
        <v>1.6</v>
      </c>
      <c r="G599" s="522">
        <v>1.3625</v>
      </c>
      <c r="H599" s="523"/>
      <c r="I599" s="522">
        <v>0.95</v>
      </c>
      <c r="J599" s="520">
        <v>0.75</v>
      </c>
      <c r="K599" s="523"/>
      <c r="L599" s="692">
        <v>0.6</v>
      </c>
      <c r="M599" s="692">
        <v>0.75</v>
      </c>
      <c r="N599" s="531">
        <v>1.2</v>
      </c>
      <c r="O599" s="524">
        <v>1</v>
      </c>
      <c r="P599" s="531">
        <v>1</v>
      </c>
      <c r="Q599" s="531">
        <v>0.9</v>
      </c>
      <c r="R599" s="531">
        <v>0.6</v>
      </c>
      <c r="S599" s="524">
        <v>0</v>
      </c>
      <c r="T599" s="524">
        <v>0</v>
      </c>
      <c r="U599" s="524">
        <v>0</v>
      </c>
      <c r="V599" s="524">
        <v>0</v>
      </c>
      <c r="W599" s="524">
        <v>0</v>
      </c>
      <c r="X599" s="525">
        <f t="shared" si="211"/>
        <v>17.5625</v>
      </c>
      <c r="Y599" s="706">
        <f t="shared" si="191"/>
        <v>10.526315789473696</v>
      </c>
      <c r="Z599" s="706">
        <f t="shared" si="192"/>
        <v>11.219512195121961</v>
      </c>
      <c r="AA599" s="706">
        <f t="shared" si="193"/>
        <v>28.124999999999979</v>
      </c>
      <c r="AB599" s="706">
        <f t="shared" si="194"/>
        <v>17.431192660550465</v>
      </c>
      <c r="AC599" s="706">
        <f t="shared" si="195"/>
        <v>43.421052631578959</v>
      </c>
      <c r="AD599" s="706">
        <f t="shared" si="196"/>
        <v>26.666666666666661</v>
      </c>
      <c r="AE599" s="706">
        <f t="shared" si="197"/>
        <v>25</v>
      </c>
      <c r="AF599" s="706">
        <f t="shared" si="198"/>
        <v>-20.000000000000007</v>
      </c>
      <c r="AG599" s="706">
        <f t="shared" si="199"/>
        <v>-37.5</v>
      </c>
      <c r="AH599" s="706">
        <f t="shared" si="200"/>
        <v>19.999999999999996</v>
      </c>
      <c r="AI599" s="706">
        <f t="shared" si="201"/>
        <v>0</v>
      </c>
      <c r="AJ599" s="706">
        <f t="shared" si="202"/>
        <v>11.111111111111116</v>
      </c>
      <c r="AK599" s="706">
        <f t="shared" si="203"/>
        <v>50</v>
      </c>
      <c r="AL599" s="706" t="str">
        <f t="shared" si="204"/>
        <v>n/a</v>
      </c>
      <c r="AM599" s="706" t="str">
        <f t="shared" si="205"/>
        <v>n/a</v>
      </c>
      <c r="AN599" s="706" t="str">
        <f t="shared" si="206"/>
        <v>n/a</v>
      </c>
      <c r="AO599" s="706" t="str">
        <f t="shared" si="207"/>
        <v>n/a</v>
      </c>
      <c r="AP599" s="706" t="str">
        <f t="shared" si="208"/>
        <v>n/a</v>
      </c>
      <c r="AQ599" s="707">
        <f t="shared" si="209"/>
        <v>14.307757773423296</v>
      </c>
      <c r="AR599" s="708">
        <f t="shared" si="210"/>
        <v>23.666948597315951</v>
      </c>
    </row>
    <row r="600" spans="1:44" ht="11.25" customHeight="1" x14ac:dyDescent="0.2">
      <c r="A600" s="519" t="s">
        <v>1548</v>
      </c>
      <c r="B600" s="504" t="s">
        <v>1549</v>
      </c>
      <c r="C600" s="530">
        <v>0.85000000000000009</v>
      </c>
      <c r="D600" s="522">
        <v>0.75</v>
      </c>
      <c r="E600" s="522">
        <v>0.63</v>
      </c>
      <c r="F600" s="522">
        <v>0.53</v>
      </c>
      <c r="G600" s="522">
        <v>0.25</v>
      </c>
      <c r="H600" s="523"/>
      <c r="I600" s="528">
        <v>0</v>
      </c>
      <c r="J600" s="693">
        <v>0</v>
      </c>
      <c r="K600" s="523"/>
      <c r="L600" s="529">
        <v>0</v>
      </c>
      <c r="M600" s="524">
        <v>0</v>
      </c>
      <c r="N600" s="524">
        <v>0</v>
      </c>
      <c r="O600" s="524">
        <v>0</v>
      </c>
      <c r="P600" s="524">
        <v>0</v>
      </c>
      <c r="Q600" s="524">
        <v>0</v>
      </c>
      <c r="R600" s="524">
        <v>0</v>
      </c>
      <c r="S600" s="524">
        <v>0</v>
      </c>
      <c r="T600" s="524">
        <v>0</v>
      </c>
      <c r="U600" s="524">
        <v>0</v>
      </c>
      <c r="V600" s="524">
        <v>0</v>
      </c>
      <c r="W600" s="524">
        <v>0</v>
      </c>
      <c r="X600" s="525">
        <f t="shared" si="211"/>
        <v>3.01</v>
      </c>
      <c r="Y600" s="706">
        <f t="shared" si="191"/>
        <v>13.333333333333353</v>
      </c>
      <c r="Z600" s="706">
        <f t="shared" si="192"/>
        <v>19.047619047619047</v>
      </c>
      <c r="AA600" s="706">
        <f t="shared" si="193"/>
        <v>18.867924528301884</v>
      </c>
      <c r="AB600" s="706">
        <f t="shared" si="194"/>
        <v>112.00000000000001</v>
      </c>
      <c r="AC600" s="706" t="str">
        <f t="shared" si="195"/>
        <v>n/a</v>
      </c>
      <c r="AD600" s="706" t="str">
        <f t="shared" si="196"/>
        <v>n/a</v>
      </c>
      <c r="AE600" s="706" t="str">
        <f t="shared" si="197"/>
        <v>n/a</v>
      </c>
      <c r="AF600" s="706" t="str">
        <f t="shared" si="198"/>
        <v>n/a</v>
      </c>
      <c r="AG600" s="706" t="str">
        <f t="shared" si="199"/>
        <v>n/a</v>
      </c>
      <c r="AH600" s="706" t="str">
        <f t="shared" si="200"/>
        <v>n/a</v>
      </c>
      <c r="AI600" s="706" t="str">
        <f t="shared" si="201"/>
        <v>n/a</v>
      </c>
      <c r="AJ600" s="706" t="str">
        <f t="shared" si="202"/>
        <v>n/a</v>
      </c>
      <c r="AK600" s="706" t="str">
        <f t="shared" si="203"/>
        <v>n/a</v>
      </c>
      <c r="AL600" s="706" t="str">
        <f t="shared" si="204"/>
        <v>n/a</v>
      </c>
      <c r="AM600" s="706" t="str">
        <f t="shared" si="205"/>
        <v>n/a</v>
      </c>
      <c r="AN600" s="706" t="str">
        <f t="shared" si="206"/>
        <v>n/a</v>
      </c>
      <c r="AO600" s="706" t="str">
        <f t="shared" si="207"/>
        <v>n/a</v>
      </c>
      <c r="AP600" s="706" t="str">
        <f t="shared" si="208"/>
        <v>n/a</v>
      </c>
      <c r="AQ600" s="707">
        <f t="shared" si="209"/>
        <v>40.812219227313577</v>
      </c>
      <c r="AR600" s="708">
        <f t="shared" si="210"/>
        <v>47.532582481681203</v>
      </c>
    </row>
    <row r="601" spans="1:44" ht="11.25" customHeight="1" x14ac:dyDescent="0.2">
      <c r="A601" s="519" t="s">
        <v>3933</v>
      </c>
      <c r="B601" s="504" t="s">
        <v>3934</v>
      </c>
      <c r="C601" s="530">
        <v>0.44</v>
      </c>
      <c r="D601" s="522">
        <v>0.31</v>
      </c>
      <c r="E601" s="522">
        <v>0.24</v>
      </c>
      <c r="F601" s="522">
        <v>0.1</v>
      </c>
      <c r="G601" s="571">
        <v>0</v>
      </c>
      <c r="H601" s="523"/>
      <c r="I601" s="528">
        <v>0</v>
      </c>
      <c r="J601" s="693">
        <v>0</v>
      </c>
      <c r="K601" s="523"/>
      <c r="L601" s="692">
        <v>0</v>
      </c>
      <c r="M601" s="692">
        <v>0</v>
      </c>
      <c r="N601" s="572">
        <v>0</v>
      </c>
      <c r="O601" s="572">
        <v>0</v>
      </c>
      <c r="P601" s="531">
        <v>0.10798000000000001</v>
      </c>
      <c r="Q601" s="572">
        <v>0</v>
      </c>
      <c r="R601" s="572">
        <v>0</v>
      </c>
      <c r="S601" s="572">
        <v>0</v>
      </c>
      <c r="T601" s="572">
        <v>0</v>
      </c>
      <c r="U601" s="572">
        <v>0</v>
      </c>
      <c r="V601" s="572">
        <v>0</v>
      </c>
      <c r="W601" s="572">
        <v>0</v>
      </c>
      <c r="X601" s="525">
        <f t="shared" si="211"/>
        <v>1.19798</v>
      </c>
      <c r="Y601" s="706">
        <f t="shared" si="191"/>
        <v>41.935483870967751</v>
      </c>
      <c r="Z601" s="706">
        <f t="shared" si="192"/>
        <v>29.166666666666675</v>
      </c>
      <c r="AA601" s="706">
        <f t="shared" si="193"/>
        <v>140</v>
      </c>
      <c r="AB601" s="706" t="str">
        <f t="shared" si="194"/>
        <v>n/a</v>
      </c>
      <c r="AC601" s="706" t="str">
        <f t="shared" si="195"/>
        <v>n/a</v>
      </c>
      <c r="AD601" s="706" t="str">
        <f t="shared" si="196"/>
        <v>n/a</v>
      </c>
      <c r="AE601" s="706" t="str">
        <f t="shared" si="197"/>
        <v>n/a</v>
      </c>
      <c r="AF601" s="706" t="str">
        <f t="shared" si="198"/>
        <v>n/a</v>
      </c>
      <c r="AG601" s="706" t="str">
        <f t="shared" si="199"/>
        <v>n/a</v>
      </c>
      <c r="AH601" s="706" t="str">
        <f t="shared" si="200"/>
        <v>n/a</v>
      </c>
      <c r="AI601" s="706">
        <f t="shared" si="201"/>
        <v>-100</v>
      </c>
      <c r="AJ601" s="706" t="str">
        <f t="shared" si="202"/>
        <v>n/a</v>
      </c>
      <c r="AK601" s="706" t="str">
        <f t="shared" si="203"/>
        <v>n/a</v>
      </c>
      <c r="AL601" s="706" t="str">
        <f t="shared" si="204"/>
        <v>n/a</v>
      </c>
      <c r="AM601" s="706" t="str">
        <f t="shared" si="205"/>
        <v>n/a</v>
      </c>
      <c r="AN601" s="706" t="str">
        <f t="shared" si="206"/>
        <v>n/a</v>
      </c>
      <c r="AO601" s="706" t="str">
        <f t="shared" si="207"/>
        <v>n/a</v>
      </c>
      <c r="AP601" s="706" t="str">
        <f t="shared" si="208"/>
        <v>n/a</v>
      </c>
      <c r="AQ601" s="707">
        <f t="shared" si="209"/>
        <v>27.775537634408607</v>
      </c>
      <c r="AR601" s="708">
        <f t="shared" si="210"/>
        <v>98.528096311686383</v>
      </c>
    </row>
    <row r="602" spans="1:44" ht="11.25" customHeight="1" x14ac:dyDescent="0.2">
      <c r="A602" s="504" t="s">
        <v>314</v>
      </c>
      <c r="B602" s="504" t="s">
        <v>315</v>
      </c>
      <c r="C602" s="514">
        <v>2.64</v>
      </c>
      <c r="D602" s="528">
        <v>2.52</v>
      </c>
      <c r="E602" s="528">
        <v>2.52</v>
      </c>
      <c r="F602" s="522">
        <v>2.0699999999999998</v>
      </c>
      <c r="G602" s="522">
        <v>1.78</v>
      </c>
      <c r="H602" s="523"/>
      <c r="I602" s="522">
        <v>1.62</v>
      </c>
      <c r="J602" s="520">
        <v>1.43</v>
      </c>
      <c r="K602" s="523"/>
      <c r="L602" s="539">
        <v>1.07</v>
      </c>
      <c r="M602" s="692">
        <v>1</v>
      </c>
      <c r="N602" s="531">
        <v>0.92</v>
      </c>
      <c r="O602" s="531">
        <v>0.76332999999999995</v>
      </c>
      <c r="P602" s="531">
        <v>0.65332999999999997</v>
      </c>
      <c r="Q602" s="531">
        <v>0.57333000000000001</v>
      </c>
      <c r="R602" s="524">
        <v>0.50666</v>
      </c>
      <c r="S602" s="531">
        <v>0.50666</v>
      </c>
      <c r="T602" s="524">
        <v>0.48</v>
      </c>
      <c r="U602" s="531">
        <v>0.48</v>
      </c>
      <c r="V602" s="524">
        <v>0.45333000000000001</v>
      </c>
      <c r="W602" s="531">
        <v>0.45333000000000001</v>
      </c>
      <c r="X602" s="525">
        <f t="shared" si="211"/>
        <v>22.439970000000002</v>
      </c>
      <c r="Y602" s="706">
        <f t="shared" si="191"/>
        <v>4.7619047619047672</v>
      </c>
      <c r="Z602" s="706">
        <f t="shared" si="192"/>
        <v>0</v>
      </c>
      <c r="AA602" s="706">
        <f t="shared" si="193"/>
        <v>21.739130434782616</v>
      </c>
      <c r="AB602" s="706">
        <f t="shared" si="194"/>
        <v>16.292134831460658</v>
      </c>
      <c r="AC602" s="706">
        <f t="shared" si="195"/>
        <v>9.8765432098765427</v>
      </c>
      <c r="AD602" s="706">
        <f t="shared" si="196"/>
        <v>13.286713286713292</v>
      </c>
      <c r="AE602" s="706">
        <f t="shared" si="197"/>
        <v>33.644859813084096</v>
      </c>
      <c r="AF602" s="706">
        <f t="shared" si="198"/>
        <v>7.0000000000000062</v>
      </c>
      <c r="AG602" s="706">
        <f t="shared" si="199"/>
        <v>8.6956521739130377</v>
      </c>
      <c r="AH602" s="706">
        <f t="shared" si="200"/>
        <v>20.524543775300351</v>
      </c>
      <c r="AI602" s="706">
        <f t="shared" si="201"/>
        <v>16.83682059602345</v>
      </c>
      <c r="AJ602" s="706">
        <f t="shared" si="202"/>
        <v>13.953569497497064</v>
      </c>
      <c r="AK602" s="706">
        <f t="shared" si="203"/>
        <v>13.158725772707536</v>
      </c>
      <c r="AL602" s="706">
        <f t="shared" si="204"/>
        <v>0</v>
      </c>
      <c r="AM602" s="706">
        <f t="shared" si="205"/>
        <v>5.55416666666666</v>
      </c>
      <c r="AN602" s="706">
        <f t="shared" si="206"/>
        <v>0</v>
      </c>
      <c r="AO602" s="706">
        <f t="shared" si="207"/>
        <v>5.8831314936139245</v>
      </c>
      <c r="AP602" s="706">
        <f t="shared" si="208"/>
        <v>0</v>
      </c>
      <c r="AQ602" s="707">
        <f t="shared" si="209"/>
        <v>10.622660906307999</v>
      </c>
      <c r="AR602" s="708">
        <f t="shared" si="210"/>
        <v>9.0692951595082754</v>
      </c>
    </row>
    <row r="603" spans="1:44" ht="11.25" customHeight="1" x14ac:dyDescent="0.2">
      <c r="A603" s="534" t="s">
        <v>1550</v>
      </c>
      <c r="B603" s="535" t="s">
        <v>1551</v>
      </c>
      <c r="C603" s="521">
        <v>1.68</v>
      </c>
      <c r="D603" s="541">
        <v>1.579</v>
      </c>
      <c r="E603" s="541">
        <v>1.429</v>
      </c>
      <c r="F603" s="541">
        <v>1.2975000000000001</v>
      </c>
      <c r="G603" s="541">
        <v>0.3125</v>
      </c>
      <c r="H603" s="542"/>
      <c r="I603" s="540">
        <v>0</v>
      </c>
      <c r="J603" s="543">
        <v>0</v>
      </c>
      <c r="K603" s="542"/>
      <c r="L603" s="1037">
        <v>0</v>
      </c>
      <c r="M603" s="1037">
        <v>0</v>
      </c>
      <c r="N603" s="1035">
        <v>0</v>
      </c>
      <c r="O603" s="1035">
        <v>0</v>
      </c>
      <c r="P603" s="1035">
        <v>0</v>
      </c>
      <c r="Q603" s="1035">
        <v>0</v>
      </c>
      <c r="R603" s="1035">
        <v>0</v>
      </c>
      <c r="S603" s="545">
        <v>0</v>
      </c>
      <c r="T603" s="545">
        <v>0</v>
      </c>
      <c r="U603" s="545">
        <v>0</v>
      </c>
      <c r="V603" s="545">
        <v>0</v>
      </c>
      <c r="W603" s="545">
        <v>0</v>
      </c>
      <c r="X603" s="525">
        <f t="shared" si="211"/>
        <v>6.298</v>
      </c>
      <c r="Y603" s="706">
        <f t="shared" si="191"/>
        <v>6.3964534515516203</v>
      </c>
      <c r="Z603" s="706">
        <f t="shared" si="192"/>
        <v>10.496850944716574</v>
      </c>
      <c r="AA603" s="706">
        <f t="shared" si="193"/>
        <v>10.134874759152201</v>
      </c>
      <c r="AB603" s="706">
        <f t="shared" si="194"/>
        <v>315.2</v>
      </c>
      <c r="AC603" s="706" t="str">
        <f t="shared" si="195"/>
        <v>n/a</v>
      </c>
      <c r="AD603" s="706" t="str">
        <f t="shared" si="196"/>
        <v>n/a</v>
      </c>
      <c r="AE603" s="706" t="str">
        <f t="shared" si="197"/>
        <v>n/a</v>
      </c>
      <c r="AF603" s="706" t="str">
        <f t="shared" si="198"/>
        <v>n/a</v>
      </c>
      <c r="AG603" s="706" t="str">
        <f t="shared" si="199"/>
        <v>n/a</v>
      </c>
      <c r="AH603" s="706" t="str">
        <f t="shared" si="200"/>
        <v>n/a</v>
      </c>
      <c r="AI603" s="706" t="str">
        <f t="shared" si="201"/>
        <v>n/a</v>
      </c>
      <c r="AJ603" s="706" t="str">
        <f t="shared" si="202"/>
        <v>n/a</v>
      </c>
      <c r="AK603" s="706" t="str">
        <f t="shared" si="203"/>
        <v>n/a</v>
      </c>
      <c r="AL603" s="706" t="str">
        <f t="shared" si="204"/>
        <v>n/a</v>
      </c>
      <c r="AM603" s="706" t="str">
        <f t="shared" si="205"/>
        <v>n/a</v>
      </c>
      <c r="AN603" s="706" t="str">
        <f t="shared" si="206"/>
        <v>n/a</v>
      </c>
      <c r="AO603" s="706" t="str">
        <f t="shared" si="207"/>
        <v>n/a</v>
      </c>
      <c r="AP603" s="706" t="str">
        <f t="shared" si="208"/>
        <v>n/a</v>
      </c>
      <c r="AQ603" s="707">
        <f t="shared" si="209"/>
        <v>85.557044788855094</v>
      </c>
      <c r="AR603" s="708">
        <f t="shared" si="210"/>
        <v>153.10652340869143</v>
      </c>
    </row>
    <row r="604" spans="1:44" ht="11.25" customHeight="1" x14ac:dyDescent="0.2">
      <c r="A604" s="504" t="s">
        <v>1552</v>
      </c>
      <c r="B604" s="504" t="s">
        <v>1553</v>
      </c>
      <c r="C604" s="521">
        <v>1.02</v>
      </c>
      <c r="D604" s="522">
        <v>0.94</v>
      </c>
      <c r="E604" s="522">
        <v>0.86</v>
      </c>
      <c r="F604" s="522">
        <v>0.76</v>
      </c>
      <c r="G604" s="522">
        <v>0.62</v>
      </c>
      <c r="H604" s="523" t="s">
        <v>91</v>
      </c>
      <c r="I604" s="522">
        <v>0.54</v>
      </c>
      <c r="J604" s="520">
        <v>0.46</v>
      </c>
      <c r="K604" s="523"/>
      <c r="L604" s="539">
        <v>0.3</v>
      </c>
      <c r="M604" s="692">
        <v>0</v>
      </c>
      <c r="N604" s="524">
        <v>0</v>
      </c>
      <c r="O604" s="524">
        <v>0</v>
      </c>
      <c r="P604" s="524">
        <v>0</v>
      </c>
      <c r="Q604" s="524">
        <v>0</v>
      </c>
      <c r="R604" s="524">
        <v>0</v>
      </c>
      <c r="S604" s="524">
        <v>0</v>
      </c>
      <c r="T604" s="524">
        <v>0</v>
      </c>
      <c r="U604" s="524">
        <v>0</v>
      </c>
      <c r="V604" s="524">
        <v>0</v>
      </c>
      <c r="W604" s="524">
        <v>0</v>
      </c>
      <c r="X604" s="525">
        <f t="shared" si="211"/>
        <v>5.5</v>
      </c>
      <c r="Y604" s="706">
        <f t="shared" si="191"/>
        <v>8.5106382978723527</v>
      </c>
      <c r="Z604" s="706">
        <f t="shared" si="192"/>
        <v>9.302325581395344</v>
      </c>
      <c r="AA604" s="706">
        <f t="shared" si="193"/>
        <v>13.157894736842103</v>
      </c>
      <c r="AB604" s="706">
        <f t="shared" si="194"/>
        <v>22.580645161290324</v>
      </c>
      <c r="AC604" s="706">
        <f t="shared" si="195"/>
        <v>14.814814814814813</v>
      </c>
      <c r="AD604" s="706">
        <f t="shared" si="196"/>
        <v>17.391304347826097</v>
      </c>
      <c r="AE604" s="706">
        <f t="shared" si="197"/>
        <v>53.333333333333343</v>
      </c>
      <c r="AF604" s="706" t="str">
        <f t="shared" si="198"/>
        <v>n/a</v>
      </c>
      <c r="AG604" s="706" t="str">
        <f t="shared" si="199"/>
        <v>n/a</v>
      </c>
      <c r="AH604" s="706" t="str">
        <f t="shared" si="200"/>
        <v>n/a</v>
      </c>
      <c r="AI604" s="706" t="str">
        <f t="shared" si="201"/>
        <v>n/a</v>
      </c>
      <c r="AJ604" s="706" t="str">
        <f t="shared" si="202"/>
        <v>n/a</v>
      </c>
      <c r="AK604" s="706" t="str">
        <f t="shared" si="203"/>
        <v>n/a</v>
      </c>
      <c r="AL604" s="706" t="str">
        <f t="shared" si="204"/>
        <v>n/a</v>
      </c>
      <c r="AM604" s="706" t="str">
        <f t="shared" si="205"/>
        <v>n/a</v>
      </c>
      <c r="AN604" s="706" t="str">
        <f t="shared" si="206"/>
        <v>n/a</v>
      </c>
      <c r="AO604" s="706" t="str">
        <f t="shared" si="207"/>
        <v>n/a</v>
      </c>
      <c r="AP604" s="706" t="str">
        <f t="shared" si="208"/>
        <v>n/a</v>
      </c>
      <c r="AQ604" s="707">
        <f t="shared" si="209"/>
        <v>19.870136610482056</v>
      </c>
      <c r="AR604" s="708">
        <f t="shared" si="210"/>
        <v>15.516680820927826</v>
      </c>
    </row>
    <row r="605" spans="1:44" ht="11.25" customHeight="1" x14ac:dyDescent="0.2">
      <c r="A605" s="504" t="s">
        <v>1554</v>
      </c>
      <c r="B605" s="504" t="s">
        <v>1555</v>
      </c>
      <c r="C605" s="521">
        <v>1.92</v>
      </c>
      <c r="D605" s="522">
        <v>1.76</v>
      </c>
      <c r="E605" s="522">
        <v>1.6</v>
      </c>
      <c r="F605" s="522">
        <v>1.46</v>
      </c>
      <c r="G605" s="522">
        <v>1.36</v>
      </c>
      <c r="H605" s="523" t="s">
        <v>91</v>
      </c>
      <c r="I605" s="522">
        <v>1.29</v>
      </c>
      <c r="J605" s="520">
        <v>1.25</v>
      </c>
      <c r="K605" s="523"/>
      <c r="L605" s="529">
        <v>1.24</v>
      </c>
      <c r="M605" s="531">
        <v>1.24</v>
      </c>
      <c r="N605" s="531">
        <v>1.22</v>
      </c>
      <c r="O605" s="531">
        <v>1.02</v>
      </c>
      <c r="P605" s="531">
        <v>0.69</v>
      </c>
      <c r="Q605" s="531">
        <v>0.55000000000000004</v>
      </c>
      <c r="R605" s="531">
        <v>0.49</v>
      </c>
      <c r="S605" s="531">
        <v>0.45</v>
      </c>
      <c r="T605" s="524">
        <v>0.44</v>
      </c>
      <c r="U605" s="531">
        <v>0.38</v>
      </c>
      <c r="V605" s="531">
        <v>0.27</v>
      </c>
      <c r="W605" s="531">
        <v>0.18</v>
      </c>
      <c r="X605" s="525">
        <f t="shared" si="211"/>
        <v>18.809999999999999</v>
      </c>
      <c r="Y605" s="706">
        <f t="shared" si="191"/>
        <v>9.0909090909090828</v>
      </c>
      <c r="Z605" s="706">
        <f t="shared" si="192"/>
        <v>9.9999999999999858</v>
      </c>
      <c r="AA605" s="706">
        <f t="shared" si="193"/>
        <v>9.5890410958904262</v>
      </c>
      <c r="AB605" s="706">
        <f t="shared" si="194"/>
        <v>7.3529411764705843</v>
      </c>
      <c r="AC605" s="706">
        <f t="shared" si="195"/>
        <v>5.4263565891472965</v>
      </c>
      <c r="AD605" s="706">
        <f t="shared" si="196"/>
        <v>3.2000000000000028</v>
      </c>
      <c r="AE605" s="706">
        <f t="shared" si="197"/>
        <v>0.80645161290322509</v>
      </c>
      <c r="AF605" s="706">
        <f t="shared" si="198"/>
        <v>0</v>
      </c>
      <c r="AG605" s="706">
        <f t="shared" si="199"/>
        <v>1.6393442622950838</v>
      </c>
      <c r="AH605" s="706">
        <f t="shared" si="200"/>
        <v>19.6078431372549</v>
      </c>
      <c r="AI605" s="706">
        <f t="shared" si="201"/>
        <v>47.826086956521749</v>
      </c>
      <c r="AJ605" s="706">
        <f t="shared" si="202"/>
        <v>25.454545454545439</v>
      </c>
      <c r="AK605" s="706">
        <f t="shared" si="203"/>
        <v>12.244897959183687</v>
      </c>
      <c r="AL605" s="706">
        <f t="shared" si="204"/>
        <v>8.8888888888888786</v>
      </c>
      <c r="AM605" s="706">
        <f t="shared" si="205"/>
        <v>2.2727272727272707</v>
      </c>
      <c r="AN605" s="706">
        <f t="shared" si="206"/>
        <v>15.789473684210531</v>
      </c>
      <c r="AO605" s="706">
        <f t="shared" si="207"/>
        <v>40.740740740740748</v>
      </c>
      <c r="AP605" s="706">
        <f t="shared" si="208"/>
        <v>50.000000000000021</v>
      </c>
      <c r="AQ605" s="707">
        <f t="shared" si="209"/>
        <v>14.99612488453827</v>
      </c>
      <c r="AR605" s="708">
        <f t="shared" si="210"/>
        <v>15.879587562323479</v>
      </c>
    </row>
    <row r="606" spans="1:44" ht="11.25" customHeight="1" x14ac:dyDescent="0.2">
      <c r="A606" s="519" t="s">
        <v>3935</v>
      </c>
      <c r="B606" s="504" t="s">
        <v>3936</v>
      </c>
      <c r="C606" s="521">
        <v>1.86</v>
      </c>
      <c r="D606" s="522">
        <v>1.7</v>
      </c>
      <c r="E606" s="522">
        <v>1.44</v>
      </c>
      <c r="F606" s="522">
        <v>0.46</v>
      </c>
      <c r="G606" s="571">
        <v>0</v>
      </c>
      <c r="H606" s="523"/>
      <c r="I606" s="528">
        <v>0</v>
      </c>
      <c r="J606" s="693">
        <v>0</v>
      </c>
      <c r="K606" s="523"/>
      <c r="L606" s="692">
        <v>0</v>
      </c>
      <c r="M606" s="692">
        <v>0</v>
      </c>
      <c r="N606" s="524">
        <v>0</v>
      </c>
      <c r="O606" s="524">
        <v>0</v>
      </c>
      <c r="P606" s="524">
        <v>0</v>
      </c>
      <c r="Q606" s="524">
        <v>0</v>
      </c>
      <c r="R606" s="524">
        <v>0</v>
      </c>
      <c r="S606" s="524">
        <v>0</v>
      </c>
      <c r="T606" s="524">
        <v>0</v>
      </c>
      <c r="U606" s="524">
        <v>0</v>
      </c>
      <c r="V606" s="524">
        <v>0</v>
      </c>
      <c r="W606" s="524">
        <v>0</v>
      </c>
      <c r="X606" s="525">
        <f t="shared" si="211"/>
        <v>5.46</v>
      </c>
      <c r="Y606" s="706">
        <f t="shared" si="191"/>
        <v>9.4117647058823639</v>
      </c>
      <c r="Z606" s="706">
        <f t="shared" si="192"/>
        <v>18.055555555555557</v>
      </c>
      <c r="AA606" s="706">
        <f t="shared" si="193"/>
        <v>213.04347826086953</v>
      </c>
      <c r="AB606" s="706" t="str">
        <f t="shared" si="194"/>
        <v>n/a</v>
      </c>
      <c r="AC606" s="706" t="str">
        <f t="shared" si="195"/>
        <v>n/a</v>
      </c>
      <c r="AD606" s="706" t="str">
        <f t="shared" si="196"/>
        <v>n/a</v>
      </c>
      <c r="AE606" s="706" t="str">
        <f t="shared" si="197"/>
        <v>n/a</v>
      </c>
      <c r="AF606" s="706" t="str">
        <f t="shared" si="198"/>
        <v>n/a</v>
      </c>
      <c r="AG606" s="706" t="str">
        <f t="shared" si="199"/>
        <v>n/a</v>
      </c>
      <c r="AH606" s="706" t="str">
        <f t="shared" si="200"/>
        <v>n/a</v>
      </c>
      <c r="AI606" s="706" t="str">
        <f t="shared" si="201"/>
        <v>n/a</v>
      </c>
      <c r="AJ606" s="706" t="str">
        <f t="shared" si="202"/>
        <v>n/a</v>
      </c>
      <c r="AK606" s="706" t="str">
        <f t="shared" si="203"/>
        <v>n/a</v>
      </c>
      <c r="AL606" s="706" t="str">
        <f t="shared" si="204"/>
        <v>n/a</v>
      </c>
      <c r="AM606" s="706" t="str">
        <f t="shared" si="205"/>
        <v>n/a</v>
      </c>
      <c r="AN606" s="706" t="str">
        <f t="shared" si="206"/>
        <v>n/a</v>
      </c>
      <c r="AO606" s="706" t="str">
        <f t="shared" si="207"/>
        <v>n/a</v>
      </c>
      <c r="AP606" s="706" t="str">
        <f t="shared" si="208"/>
        <v>n/a</v>
      </c>
      <c r="AQ606" s="707">
        <f t="shared" si="209"/>
        <v>80.17026617410248</v>
      </c>
      <c r="AR606" s="708">
        <f t="shared" si="210"/>
        <v>115.15271011901741</v>
      </c>
    </row>
    <row r="607" spans="1:44" ht="11.25" customHeight="1" x14ac:dyDescent="0.2">
      <c r="A607" s="502" t="s">
        <v>1558</v>
      </c>
      <c r="B607" s="502" t="s">
        <v>1559</v>
      </c>
      <c r="C607" s="521">
        <v>1.26</v>
      </c>
      <c r="D607" s="510">
        <v>1.1000000000000001</v>
      </c>
      <c r="E607" s="510">
        <v>0.94</v>
      </c>
      <c r="F607" s="510">
        <v>0.78</v>
      </c>
      <c r="G607" s="510">
        <v>0.62</v>
      </c>
      <c r="H607" s="511"/>
      <c r="I607" s="510">
        <v>0.46</v>
      </c>
      <c r="J607" s="508">
        <v>0.24</v>
      </c>
      <c r="K607" s="511"/>
      <c r="L607" s="567">
        <v>0</v>
      </c>
      <c r="M607" s="567">
        <v>0</v>
      </c>
      <c r="N607" s="515">
        <v>0.36</v>
      </c>
      <c r="O607" s="516">
        <v>0.3</v>
      </c>
      <c r="P607" s="516">
        <v>0.27</v>
      </c>
      <c r="Q607" s="516">
        <v>0.22500000000000001</v>
      </c>
      <c r="R607" s="516">
        <v>0.20499999999999999</v>
      </c>
      <c r="S607" s="516">
        <v>0.05</v>
      </c>
      <c r="T607" s="515">
        <v>0</v>
      </c>
      <c r="U607" s="515">
        <v>0</v>
      </c>
      <c r="V607" s="515">
        <v>0</v>
      </c>
      <c r="W607" s="515">
        <v>0</v>
      </c>
      <c r="X607" s="525">
        <f t="shared" si="211"/>
        <v>6.81</v>
      </c>
      <c r="Y607" s="706">
        <f t="shared" si="191"/>
        <v>14.545454545454529</v>
      </c>
      <c r="Z607" s="706">
        <f t="shared" si="192"/>
        <v>17.021276595744705</v>
      </c>
      <c r="AA607" s="706">
        <f t="shared" si="193"/>
        <v>20.512820512820507</v>
      </c>
      <c r="AB607" s="706">
        <f t="shared" si="194"/>
        <v>25.806451612903224</v>
      </c>
      <c r="AC607" s="706">
        <f t="shared" si="195"/>
        <v>34.782608695652172</v>
      </c>
      <c r="AD607" s="706">
        <f t="shared" si="196"/>
        <v>91.666666666666671</v>
      </c>
      <c r="AE607" s="706" t="str">
        <f t="shared" si="197"/>
        <v>n/a</v>
      </c>
      <c r="AF607" s="706" t="str">
        <f t="shared" si="198"/>
        <v>n/a</v>
      </c>
      <c r="AG607" s="706">
        <f t="shared" si="199"/>
        <v>-100</v>
      </c>
      <c r="AH607" s="706">
        <f t="shared" si="200"/>
        <v>19.999999999999996</v>
      </c>
      <c r="AI607" s="706">
        <f t="shared" si="201"/>
        <v>11.111111111111093</v>
      </c>
      <c r="AJ607" s="706">
        <f t="shared" si="202"/>
        <v>19.999999999999996</v>
      </c>
      <c r="AK607" s="706">
        <f t="shared" si="203"/>
        <v>9.7560975609756184</v>
      </c>
      <c r="AL607" s="706">
        <f t="shared" si="204"/>
        <v>309.99999999999994</v>
      </c>
      <c r="AM607" s="706" t="str">
        <f t="shared" si="205"/>
        <v>n/a</v>
      </c>
      <c r="AN607" s="706" t="str">
        <f t="shared" si="206"/>
        <v>n/a</v>
      </c>
      <c r="AO607" s="706" t="str">
        <f t="shared" si="207"/>
        <v>n/a</v>
      </c>
      <c r="AP607" s="706" t="str">
        <f t="shared" si="208"/>
        <v>n/a</v>
      </c>
      <c r="AQ607" s="707">
        <f t="shared" si="209"/>
        <v>39.600207275110705</v>
      </c>
      <c r="AR607" s="708">
        <f t="shared" si="210"/>
        <v>95.10815457607751</v>
      </c>
    </row>
    <row r="608" spans="1:44" ht="11.25" customHeight="1" x14ac:dyDescent="0.2">
      <c r="A608" s="534" t="s">
        <v>316</v>
      </c>
      <c r="B608" s="535" t="s">
        <v>317</v>
      </c>
      <c r="C608" s="538">
        <v>1.3800000000000001</v>
      </c>
      <c r="D608" s="522">
        <v>1.36</v>
      </c>
      <c r="E608" s="522">
        <v>1.28</v>
      </c>
      <c r="F608" s="522">
        <v>1.1000000000000001</v>
      </c>
      <c r="G608" s="522">
        <v>0.96</v>
      </c>
      <c r="H608" s="523"/>
      <c r="I608" s="522">
        <v>0.88</v>
      </c>
      <c r="J608" s="520">
        <v>0.8</v>
      </c>
      <c r="K608" s="523"/>
      <c r="L608" s="539">
        <v>0.76</v>
      </c>
      <c r="M608" s="539">
        <v>0.72</v>
      </c>
      <c r="N608" s="531">
        <v>0.68</v>
      </c>
      <c r="O608" s="531">
        <v>0.6</v>
      </c>
      <c r="P608" s="531">
        <v>0.56000000000000005</v>
      </c>
      <c r="Q608" s="531">
        <v>0.52</v>
      </c>
      <c r="R608" s="531">
        <v>0.43</v>
      </c>
      <c r="S608" s="531">
        <v>0.4</v>
      </c>
      <c r="T608" s="531">
        <v>0.375</v>
      </c>
      <c r="U608" s="531">
        <v>0.35</v>
      </c>
      <c r="V608" s="531">
        <v>0.32500000000000001</v>
      </c>
      <c r="W608" s="531">
        <v>0.32</v>
      </c>
      <c r="X608" s="525">
        <f t="shared" si="211"/>
        <v>13.8</v>
      </c>
      <c r="Y608" s="706">
        <f t="shared" si="191"/>
        <v>1.4705882352941124</v>
      </c>
      <c r="Z608" s="706">
        <f t="shared" si="192"/>
        <v>6.25</v>
      </c>
      <c r="AA608" s="706">
        <f t="shared" si="193"/>
        <v>16.36363636363636</v>
      </c>
      <c r="AB608" s="706">
        <f t="shared" si="194"/>
        <v>14.583333333333348</v>
      </c>
      <c r="AC608" s="706">
        <f t="shared" si="195"/>
        <v>9.0909090909090828</v>
      </c>
      <c r="AD608" s="706">
        <f t="shared" si="196"/>
        <v>9.9999999999999858</v>
      </c>
      <c r="AE608" s="706">
        <f t="shared" si="197"/>
        <v>5.2631578947368363</v>
      </c>
      <c r="AF608" s="706">
        <f t="shared" si="198"/>
        <v>5.555555555555558</v>
      </c>
      <c r="AG608" s="706">
        <f t="shared" si="199"/>
        <v>5.8823529411764497</v>
      </c>
      <c r="AH608" s="706">
        <f t="shared" si="200"/>
        <v>13.333333333333353</v>
      </c>
      <c r="AI608" s="706">
        <f t="shared" si="201"/>
        <v>7.1428571428571397</v>
      </c>
      <c r="AJ608" s="706">
        <f t="shared" si="202"/>
        <v>7.6923076923077094</v>
      </c>
      <c r="AK608" s="706">
        <f t="shared" si="203"/>
        <v>20.930232558139551</v>
      </c>
      <c r="AL608" s="706">
        <f t="shared" si="204"/>
        <v>7.4999999999999956</v>
      </c>
      <c r="AM608" s="706">
        <f t="shared" si="205"/>
        <v>6.6666666666666652</v>
      </c>
      <c r="AN608" s="706">
        <f t="shared" si="206"/>
        <v>7.1428571428571397</v>
      </c>
      <c r="AO608" s="706">
        <f t="shared" si="207"/>
        <v>7.6923076923076872</v>
      </c>
      <c r="AP608" s="706">
        <f t="shared" si="208"/>
        <v>1.5625</v>
      </c>
      <c r="AQ608" s="707">
        <f t="shared" si="209"/>
        <v>8.5623664246172737</v>
      </c>
      <c r="AR608" s="708">
        <f t="shared" si="210"/>
        <v>4.9538885824414702</v>
      </c>
    </row>
    <row r="609" spans="1:44" ht="11.25" customHeight="1" x14ac:dyDescent="0.2">
      <c r="A609" s="519" t="s">
        <v>1560</v>
      </c>
      <c r="B609" s="504" t="s">
        <v>1561</v>
      </c>
      <c r="C609" s="530">
        <v>0.43636363636363629</v>
      </c>
      <c r="D609" s="522">
        <v>0.3454545454545454</v>
      </c>
      <c r="E609" s="522">
        <v>0.25454545454545457</v>
      </c>
      <c r="F609" s="522">
        <v>0.16363636363636361</v>
      </c>
      <c r="G609" s="522">
        <v>0.10909090909090907</v>
      </c>
      <c r="H609" s="523"/>
      <c r="I609" s="528">
        <v>7.2727272727272724E-2</v>
      </c>
      <c r="J609" s="693">
        <v>7.2727272727272724E-2</v>
      </c>
      <c r="K609" s="523"/>
      <c r="L609" s="692">
        <v>7.2727272727272724E-2</v>
      </c>
      <c r="M609" s="692">
        <v>0.23636363636363636</v>
      </c>
      <c r="N609" s="531">
        <v>0.43636363636363629</v>
      </c>
      <c r="O609" s="531">
        <v>0.37272727272727268</v>
      </c>
      <c r="P609" s="531">
        <v>0.26663636363636362</v>
      </c>
      <c r="Q609" s="531">
        <v>0.22090909090909092</v>
      </c>
      <c r="R609" s="524">
        <v>0.20036363636363635</v>
      </c>
      <c r="S609" s="524">
        <v>0.20036363636363635</v>
      </c>
      <c r="T609" s="524">
        <v>0.20036363636363635</v>
      </c>
      <c r="U609" s="531">
        <v>0.20036363636363635</v>
      </c>
      <c r="V609" s="531">
        <v>0.19581818181818181</v>
      </c>
      <c r="W609" s="531">
        <v>0.16854545454545455</v>
      </c>
      <c r="X609" s="525">
        <f t="shared" si="211"/>
        <v>4.2260909090909085</v>
      </c>
      <c r="Y609" s="706">
        <f t="shared" si="191"/>
        <v>26.315789473684205</v>
      </c>
      <c r="Z609" s="706">
        <f t="shared" si="192"/>
        <v>35.71428571428568</v>
      </c>
      <c r="AA609" s="706">
        <f t="shared" si="193"/>
        <v>55.5555555555556</v>
      </c>
      <c r="AB609" s="706">
        <f t="shared" si="194"/>
        <v>50</v>
      </c>
      <c r="AC609" s="706">
        <f t="shared" si="195"/>
        <v>49.999999999999979</v>
      </c>
      <c r="AD609" s="706">
        <f t="shared" si="196"/>
        <v>0</v>
      </c>
      <c r="AE609" s="706">
        <f t="shared" si="197"/>
        <v>0</v>
      </c>
      <c r="AF609" s="706">
        <f t="shared" si="198"/>
        <v>-69.230769230769226</v>
      </c>
      <c r="AG609" s="706">
        <f t="shared" si="199"/>
        <v>-45.833333333333329</v>
      </c>
      <c r="AH609" s="706">
        <f t="shared" si="200"/>
        <v>17.073170731707311</v>
      </c>
      <c r="AI609" s="706">
        <f t="shared" si="201"/>
        <v>39.788612342311616</v>
      </c>
      <c r="AJ609" s="706">
        <f t="shared" si="202"/>
        <v>20.699588477366238</v>
      </c>
      <c r="AK609" s="706">
        <f t="shared" si="203"/>
        <v>10.254083484573506</v>
      </c>
      <c r="AL609" s="706">
        <f t="shared" si="204"/>
        <v>0</v>
      </c>
      <c r="AM609" s="706">
        <f t="shared" si="205"/>
        <v>0</v>
      </c>
      <c r="AN609" s="706">
        <f t="shared" si="206"/>
        <v>0</v>
      </c>
      <c r="AO609" s="706">
        <f t="shared" si="207"/>
        <v>2.3212627669452202</v>
      </c>
      <c r="AP609" s="706">
        <f t="shared" si="208"/>
        <v>16.181229773462768</v>
      </c>
      <c r="AQ609" s="707">
        <f t="shared" si="209"/>
        <v>11.602193097543864</v>
      </c>
      <c r="AR609" s="708">
        <f t="shared" si="210"/>
        <v>31.808725348861145</v>
      </c>
    </row>
    <row r="610" spans="1:44" ht="11.25" customHeight="1" x14ac:dyDescent="0.2">
      <c r="A610" s="519" t="s">
        <v>1562</v>
      </c>
      <c r="B610" s="504" t="s">
        <v>1563</v>
      </c>
      <c r="C610" s="530">
        <v>1.94</v>
      </c>
      <c r="D610" s="522">
        <v>1.88</v>
      </c>
      <c r="E610" s="522">
        <v>1.6380940000000002</v>
      </c>
      <c r="F610" s="522">
        <v>1.4149660000000002</v>
      </c>
      <c r="G610" s="522">
        <v>1.2784800000000001</v>
      </c>
      <c r="H610" s="523"/>
      <c r="I610" s="522">
        <v>1.085968</v>
      </c>
      <c r="J610" s="693">
        <v>0</v>
      </c>
      <c r="K610" s="523"/>
      <c r="L610" s="692">
        <v>0</v>
      </c>
      <c r="M610" s="692">
        <v>0</v>
      </c>
      <c r="N610" s="524">
        <v>0</v>
      </c>
      <c r="O610" s="524">
        <v>0</v>
      </c>
      <c r="P610" s="524">
        <v>0</v>
      </c>
      <c r="Q610" s="524">
        <v>0</v>
      </c>
      <c r="R610" s="524">
        <v>0</v>
      </c>
      <c r="S610" s="524">
        <v>0</v>
      </c>
      <c r="T610" s="524">
        <v>0</v>
      </c>
      <c r="U610" s="524">
        <v>0</v>
      </c>
      <c r="V610" s="524">
        <v>0</v>
      </c>
      <c r="W610" s="524">
        <v>0</v>
      </c>
      <c r="X610" s="525">
        <f t="shared" si="211"/>
        <v>9.2375080000000001</v>
      </c>
      <c r="Y610" s="706">
        <f t="shared" si="191"/>
        <v>3.1914893617021267</v>
      </c>
      <c r="Z610" s="706">
        <f t="shared" si="192"/>
        <v>14.767528603364632</v>
      </c>
      <c r="AA610" s="706">
        <f t="shared" si="193"/>
        <v>15.769142156065929</v>
      </c>
      <c r="AB610" s="706">
        <f t="shared" si="194"/>
        <v>10.67564607971967</v>
      </c>
      <c r="AC610" s="706">
        <f t="shared" si="195"/>
        <v>17.727225848275463</v>
      </c>
      <c r="AD610" s="706" t="str">
        <f t="shared" si="196"/>
        <v>n/a</v>
      </c>
      <c r="AE610" s="706" t="str">
        <f t="shared" si="197"/>
        <v>n/a</v>
      </c>
      <c r="AF610" s="706" t="str">
        <f t="shared" si="198"/>
        <v>n/a</v>
      </c>
      <c r="AG610" s="706" t="str">
        <f t="shared" si="199"/>
        <v>n/a</v>
      </c>
      <c r="AH610" s="706" t="str">
        <f t="shared" si="200"/>
        <v>n/a</v>
      </c>
      <c r="AI610" s="706" t="str">
        <f t="shared" si="201"/>
        <v>n/a</v>
      </c>
      <c r="AJ610" s="706" t="str">
        <f t="shared" si="202"/>
        <v>n/a</v>
      </c>
      <c r="AK610" s="706" t="str">
        <f t="shared" si="203"/>
        <v>n/a</v>
      </c>
      <c r="AL610" s="706" t="str">
        <f t="shared" si="204"/>
        <v>n/a</v>
      </c>
      <c r="AM610" s="706" t="str">
        <f t="shared" si="205"/>
        <v>n/a</v>
      </c>
      <c r="AN610" s="706" t="str">
        <f t="shared" si="206"/>
        <v>n/a</v>
      </c>
      <c r="AO610" s="706" t="str">
        <f t="shared" si="207"/>
        <v>n/a</v>
      </c>
      <c r="AP610" s="706" t="str">
        <f t="shared" si="208"/>
        <v>n/a</v>
      </c>
      <c r="AQ610" s="707">
        <f t="shared" si="209"/>
        <v>12.426206409825564</v>
      </c>
      <c r="AR610" s="708">
        <f t="shared" si="210"/>
        <v>5.7684979962836929</v>
      </c>
    </row>
    <row r="611" spans="1:44" ht="11.25" customHeight="1" x14ac:dyDescent="0.2">
      <c r="A611" s="519" t="s">
        <v>318</v>
      </c>
      <c r="B611" s="504" t="s">
        <v>319</v>
      </c>
      <c r="C611" s="530">
        <v>0.6875</v>
      </c>
      <c r="D611" s="522">
        <v>0.67749999999999999</v>
      </c>
      <c r="E611" s="522">
        <v>0.66249999999999998</v>
      </c>
      <c r="F611" s="522">
        <v>0.65749999999999997</v>
      </c>
      <c r="G611" s="522">
        <v>0.64749999999999996</v>
      </c>
      <c r="H611" s="523"/>
      <c r="I611" s="522">
        <v>0.63749999999999996</v>
      </c>
      <c r="J611" s="520">
        <v>0.62749999999999995</v>
      </c>
      <c r="K611" s="523"/>
      <c r="L611" s="539">
        <v>0.61750000000000005</v>
      </c>
      <c r="M611" s="539">
        <v>0.60750000000000004</v>
      </c>
      <c r="N611" s="531">
        <v>0.58333000000000002</v>
      </c>
      <c r="O611" s="531">
        <v>0.51890000000000003</v>
      </c>
      <c r="P611" s="531">
        <v>0.46179999999999999</v>
      </c>
      <c r="Q611" s="531">
        <v>0.40629999999999999</v>
      </c>
      <c r="R611" s="531">
        <v>0.35809999999999997</v>
      </c>
      <c r="S611" s="531">
        <v>0.32340000000000002</v>
      </c>
      <c r="T611" s="531">
        <v>0.30050000000000004</v>
      </c>
      <c r="U611" s="531">
        <v>0.2833</v>
      </c>
      <c r="V611" s="531">
        <v>0.25369999999999998</v>
      </c>
      <c r="W611" s="531">
        <v>0.2177</v>
      </c>
      <c r="X611" s="525">
        <f t="shared" si="211"/>
        <v>9.5295300000000012</v>
      </c>
      <c r="Y611" s="706">
        <f t="shared" si="191"/>
        <v>1.4760147601476037</v>
      </c>
      <c r="Z611" s="706">
        <f t="shared" si="192"/>
        <v>2.2641509433962259</v>
      </c>
      <c r="AA611" s="706">
        <f t="shared" si="193"/>
        <v>0.76045627376426506</v>
      </c>
      <c r="AB611" s="706">
        <f t="shared" si="194"/>
        <v>1.5444015444015413</v>
      </c>
      <c r="AC611" s="706">
        <f t="shared" si="195"/>
        <v>1.5686274509803866</v>
      </c>
      <c r="AD611" s="706">
        <f t="shared" si="196"/>
        <v>1.5936254980079667</v>
      </c>
      <c r="AE611" s="706">
        <f t="shared" si="197"/>
        <v>1.6194331983805599</v>
      </c>
      <c r="AF611" s="706">
        <f t="shared" si="198"/>
        <v>1.6460905349794164</v>
      </c>
      <c r="AG611" s="706">
        <f t="shared" si="199"/>
        <v>4.1434522482985736</v>
      </c>
      <c r="AH611" s="706">
        <f t="shared" si="200"/>
        <v>12.41665060705337</v>
      </c>
      <c r="AI611" s="706">
        <f t="shared" si="201"/>
        <v>12.364660025985286</v>
      </c>
      <c r="AJ611" s="706">
        <f t="shared" si="202"/>
        <v>13.659857248338669</v>
      </c>
      <c r="AK611" s="706">
        <f t="shared" si="203"/>
        <v>13.459927394582527</v>
      </c>
      <c r="AL611" s="706">
        <f t="shared" si="204"/>
        <v>10.729746444032152</v>
      </c>
      <c r="AM611" s="706">
        <f t="shared" si="205"/>
        <v>7.6206322795340897</v>
      </c>
      <c r="AN611" s="706">
        <f t="shared" si="206"/>
        <v>6.071302506177223</v>
      </c>
      <c r="AO611" s="706">
        <f t="shared" si="207"/>
        <v>11.667323610563663</v>
      </c>
      <c r="AP611" s="706">
        <f t="shared" si="208"/>
        <v>16.536518144235181</v>
      </c>
      <c r="AQ611" s="707">
        <f t="shared" si="209"/>
        <v>6.7301594840477055</v>
      </c>
      <c r="AR611" s="708">
        <f t="shared" si="210"/>
        <v>5.5142739622070911</v>
      </c>
    </row>
    <row r="612" spans="1:44" ht="11.25" customHeight="1" x14ac:dyDescent="0.2">
      <c r="A612" s="535" t="s">
        <v>320</v>
      </c>
      <c r="B612" s="535" t="s">
        <v>321</v>
      </c>
      <c r="C612" s="521">
        <v>3.1675</v>
      </c>
      <c r="D612" s="541">
        <v>2.91</v>
      </c>
      <c r="E612" s="541">
        <v>2.7625000000000002</v>
      </c>
      <c r="F612" s="541">
        <v>2.5325000000000002</v>
      </c>
      <c r="G612" s="541">
        <v>2.2400000000000002</v>
      </c>
      <c r="H612" s="542"/>
      <c r="I612" s="541">
        <v>2.105</v>
      </c>
      <c r="J612" s="537">
        <v>1.99</v>
      </c>
      <c r="K612" s="542"/>
      <c r="L612" s="557">
        <v>1.86</v>
      </c>
      <c r="M612" s="557">
        <v>1.75</v>
      </c>
      <c r="N612" s="544">
        <v>1.6</v>
      </c>
      <c r="O612" s="544">
        <v>1.35</v>
      </c>
      <c r="P612" s="544">
        <v>1.1200000000000001</v>
      </c>
      <c r="Q612" s="544">
        <v>0.98</v>
      </c>
      <c r="R612" s="544">
        <v>0.78</v>
      </c>
      <c r="S612" s="544">
        <v>0.62</v>
      </c>
      <c r="T612" s="544">
        <v>0.59</v>
      </c>
      <c r="U612" s="544">
        <v>0.56999999999999995</v>
      </c>
      <c r="V612" s="544">
        <v>0.55000000000000004</v>
      </c>
      <c r="W612" s="544">
        <v>0.53</v>
      </c>
      <c r="X612" s="525">
        <f t="shared" si="211"/>
        <v>30.007500000000007</v>
      </c>
      <c r="Y612" s="706">
        <f t="shared" si="191"/>
        <v>8.8487972508590964</v>
      </c>
      <c r="Z612" s="706">
        <f t="shared" si="192"/>
        <v>5.3393665158371073</v>
      </c>
      <c r="AA612" s="706">
        <f t="shared" si="193"/>
        <v>9.081934846989137</v>
      </c>
      <c r="AB612" s="706">
        <f t="shared" si="194"/>
        <v>13.058035714285721</v>
      </c>
      <c r="AC612" s="706">
        <f t="shared" si="195"/>
        <v>6.4133016627078598</v>
      </c>
      <c r="AD612" s="706">
        <f t="shared" si="196"/>
        <v>5.7788944723618174</v>
      </c>
      <c r="AE612" s="706">
        <f t="shared" si="197"/>
        <v>6.9892473118279508</v>
      </c>
      <c r="AF612" s="706">
        <f t="shared" si="198"/>
        <v>6.2857142857142945</v>
      </c>
      <c r="AG612" s="706">
        <f t="shared" si="199"/>
        <v>9.375</v>
      </c>
      <c r="AH612" s="706">
        <f t="shared" si="200"/>
        <v>18.518518518518512</v>
      </c>
      <c r="AI612" s="706">
        <f t="shared" si="201"/>
        <v>20.535714285714278</v>
      </c>
      <c r="AJ612" s="706">
        <f t="shared" si="202"/>
        <v>14.285714285714302</v>
      </c>
      <c r="AK612" s="706">
        <f t="shared" si="203"/>
        <v>25.641025641025639</v>
      </c>
      <c r="AL612" s="706">
        <f t="shared" si="204"/>
        <v>25.806451612903224</v>
      </c>
      <c r="AM612" s="706">
        <f t="shared" si="205"/>
        <v>5.0847457627118731</v>
      </c>
      <c r="AN612" s="706">
        <f t="shared" si="206"/>
        <v>3.5087719298245723</v>
      </c>
      <c r="AO612" s="706">
        <f t="shared" si="207"/>
        <v>3.6363636363636154</v>
      </c>
      <c r="AP612" s="706">
        <f t="shared" si="208"/>
        <v>3.7735849056603765</v>
      </c>
      <c r="AQ612" s="707">
        <f t="shared" si="209"/>
        <v>10.664510146612189</v>
      </c>
      <c r="AR612" s="708">
        <f t="shared" si="210"/>
        <v>7.3612876019218243</v>
      </c>
    </row>
    <row r="613" spans="1:44" ht="11.25" customHeight="1" x14ac:dyDescent="0.2">
      <c r="A613" s="519" t="s">
        <v>737</v>
      </c>
      <c r="B613" s="504" t="s">
        <v>738</v>
      </c>
      <c r="C613" s="521">
        <v>0.64</v>
      </c>
      <c r="D613" s="522">
        <v>0.57999999999999996</v>
      </c>
      <c r="E613" s="522">
        <v>0.5</v>
      </c>
      <c r="F613" s="522">
        <v>0.42</v>
      </c>
      <c r="G613" s="528">
        <v>0.36</v>
      </c>
      <c r="H613" s="523"/>
      <c r="I613" s="522">
        <v>0.33</v>
      </c>
      <c r="J613" s="520">
        <v>0.28999999999999998</v>
      </c>
      <c r="K613" s="523"/>
      <c r="L613" s="539">
        <v>0.25750000000000001</v>
      </c>
      <c r="M613" s="539">
        <v>0.22750000000000001</v>
      </c>
      <c r="N613" s="531">
        <v>0.20499999999999999</v>
      </c>
      <c r="O613" s="531">
        <v>0.185</v>
      </c>
      <c r="P613" s="531">
        <v>0.17249999999999999</v>
      </c>
      <c r="Q613" s="531">
        <v>0.16250000000000001</v>
      </c>
      <c r="R613" s="531">
        <v>0.14499999999999999</v>
      </c>
      <c r="S613" s="531">
        <v>0.11</v>
      </c>
      <c r="T613" s="524">
        <v>0</v>
      </c>
      <c r="U613" s="524">
        <v>0</v>
      </c>
      <c r="V613" s="524">
        <v>0</v>
      </c>
      <c r="W613" s="524">
        <v>0</v>
      </c>
      <c r="X613" s="525">
        <f t="shared" si="211"/>
        <v>4.585</v>
      </c>
      <c r="Y613" s="706">
        <f t="shared" si="191"/>
        <v>10.344827586206918</v>
      </c>
      <c r="Z613" s="706">
        <f t="shared" si="192"/>
        <v>15.999999999999993</v>
      </c>
      <c r="AA613" s="706">
        <f t="shared" si="193"/>
        <v>19.047619047619047</v>
      </c>
      <c r="AB613" s="706">
        <f t="shared" si="194"/>
        <v>16.666666666666675</v>
      </c>
      <c r="AC613" s="706">
        <f t="shared" si="195"/>
        <v>9.0909090909090828</v>
      </c>
      <c r="AD613" s="706">
        <f t="shared" si="196"/>
        <v>13.793103448275868</v>
      </c>
      <c r="AE613" s="706">
        <f t="shared" si="197"/>
        <v>12.621359223300965</v>
      </c>
      <c r="AF613" s="706">
        <f t="shared" si="198"/>
        <v>13.186813186813184</v>
      </c>
      <c r="AG613" s="706">
        <f t="shared" si="199"/>
        <v>10.975609756097571</v>
      </c>
      <c r="AH613" s="706">
        <f t="shared" si="200"/>
        <v>10.810810810810811</v>
      </c>
      <c r="AI613" s="706">
        <f t="shared" si="201"/>
        <v>7.2463768115942129</v>
      </c>
      <c r="AJ613" s="706">
        <f t="shared" si="202"/>
        <v>6.153846153846132</v>
      </c>
      <c r="AK613" s="706">
        <f t="shared" si="203"/>
        <v>12.068965517241391</v>
      </c>
      <c r="AL613" s="706">
        <f t="shared" si="204"/>
        <v>31.818181818181813</v>
      </c>
      <c r="AM613" s="706" t="str">
        <f t="shared" si="205"/>
        <v>n/a</v>
      </c>
      <c r="AN613" s="706" t="str">
        <f t="shared" si="206"/>
        <v>n/a</v>
      </c>
      <c r="AO613" s="706" t="str">
        <f t="shared" si="207"/>
        <v>n/a</v>
      </c>
      <c r="AP613" s="706" t="str">
        <f t="shared" si="208"/>
        <v>n/a</v>
      </c>
      <c r="AQ613" s="707">
        <f t="shared" si="209"/>
        <v>13.558934936968834</v>
      </c>
      <c r="AR613" s="708">
        <f t="shared" si="210"/>
        <v>6.334509499916126</v>
      </c>
    </row>
    <row r="614" spans="1:44" ht="11.25" customHeight="1" x14ac:dyDescent="0.2">
      <c r="A614" s="504" t="s">
        <v>1564</v>
      </c>
      <c r="B614" s="504" t="s">
        <v>1565</v>
      </c>
      <c r="C614" s="521">
        <v>0.79</v>
      </c>
      <c r="D614" s="522">
        <v>0.75</v>
      </c>
      <c r="E614" s="522">
        <v>0.71</v>
      </c>
      <c r="F614" s="528">
        <v>0.68</v>
      </c>
      <c r="G614" s="522">
        <v>0.64</v>
      </c>
      <c r="H614" s="523"/>
      <c r="I614" s="522">
        <v>0.6</v>
      </c>
      <c r="J614" s="693">
        <v>0.5</v>
      </c>
      <c r="K614" s="523"/>
      <c r="L614" s="539">
        <v>0.45</v>
      </c>
      <c r="M614" s="539">
        <v>0.2</v>
      </c>
      <c r="N614" s="524">
        <v>0</v>
      </c>
      <c r="O614" s="524">
        <v>0</v>
      </c>
      <c r="P614" s="524">
        <v>0</v>
      </c>
      <c r="Q614" s="524">
        <v>0</v>
      </c>
      <c r="R614" s="524">
        <v>0</v>
      </c>
      <c r="S614" s="524">
        <v>0</v>
      </c>
      <c r="T614" s="524">
        <v>0</v>
      </c>
      <c r="U614" s="524">
        <v>0</v>
      </c>
      <c r="V614" s="524">
        <v>0</v>
      </c>
      <c r="W614" s="524">
        <v>0</v>
      </c>
      <c r="X614" s="525">
        <f t="shared" si="211"/>
        <v>5.32</v>
      </c>
      <c r="Y614" s="706">
        <f t="shared" si="191"/>
        <v>5.3333333333333455</v>
      </c>
      <c r="Z614" s="706">
        <f t="shared" si="192"/>
        <v>5.6338028169014231</v>
      </c>
      <c r="AA614" s="706">
        <f t="shared" si="193"/>
        <v>4.4117647058823373</v>
      </c>
      <c r="AB614" s="706">
        <f t="shared" si="194"/>
        <v>6.25</v>
      </c>
      <c r="AC614" s="706">
        <f t="shared" si="195"/>
        <v>6.6666666666666652</v>
      </c>
      <c r="AD614" s="706">
        <f t="shared" si="196"/>
        <v>19.999999999999996</v>
      </c>
      <c r="AE614" s="706">
        <f t="shared" si="197"/>
        <v>11.111111111111116</v>
      </c>
      <c r="AF614" s="706">
        <f t="shared" si="198"/>
        <v>125</v>
      </c>
      <c r="AG614" s="706" t="str">
        <f t="shared" si="199"/>
        <v>n/a</v>
      </c>
      <c r="AH614" s="706" t="str">
        <f t="shared" si="200"/>
        <v>n/a</v>
      </c>
      <c r="AI614" s="706" t="str">
        <f t="shared" si="201"/>
        <v>n/a</v>
      </c>
      <c r="AJ614" s="706" t="str">
        <f t="shared" si="202"/>
        <v>n/a</v>
      </c>
      <c r="AK614" s="706" t="str">
        <f t="shared" si="203"/>
        <v>n/a</v>
      </c>
      <c r="AL614" s="706" t="str">
        <f t="shared" si="204"/>
        <v>n/a</v>
      </c>
      <c r="AM614" s="706" t="str">
        <f t="shared" si="205"/>
        <v>n/a</v>
      </c>
      <c r="AN614" s="706" t="str">
        <f t="shared" si="206"/>
        <v>n/a</v>
      </c>
      <c r="AO614" s="706" t="str">
        <f t="shared" si="207"/>
        <v>n/a</v>
      </c>
      <c r="AP614" s="706" t="str">
        <f t="shared" si="208"/>
        <v>n/a</v>
      </c>
      <c r="AQ614" s="707">
        <f t="shared" si="209"/>
        <v>23.050834829236862</v>
      </c>
      <c r="AR614" s="708">
        <f t="shared" si="210"/>
        <v>41.508835015510449</v>
      </c>
    </row>
    <row r="615" spans="1:44" ht="11.25" customHeight="1" x14ac:dyDescent="0.2">
      <c r="A615" s="504" t="s">
        <v>1566</v>
      </c>
      <c r="B615" s="504" t="s">
        <v>1567</v>
      </c>
      <c r="C615" s="521">
        <v>1.28</v>
      </c>
      <c r="D615" s="522">
        <v>1.2</v>
      </c>
      <c r="E615" s="522">
        <v>1.1200000000000001</v>
      </c>
      <c r="F615" s="522">
        <v>1.04</v>
      </c>
      <c r="G615" s="522">
        <v>0.96</v>
      </c>
      <c r="H615" s="523"/>
      <c r="I615" s="522">
        <v>0.88</v>
      </c>
      <c r="J615" s="520">
        <v>0.8</v>
      </c>
      <c r="K615" s="523"/>
      <c r="L615" s="692">
        <v>0.72</v>
      </c>
      <c r="M615" s="692">
        <v>0.8</v>
      </c>
      <c r="N615" s="531">
        <v>1.28</v>
      </c>
      <c r="O615" s="531">
        <v>1.1599999999999999</v>
      </c>
      <c r="P615" s="531">
        <v>0.96</v>
      </c>
      <c r="Q615" s="531">
        <v>0.76</v>
      </c>
      <c r="R615" s="531">
        <v>0.68</v>
      </c>
      <c r="S615" s="531">
        <v>0.6</v>
      </c>
      <c r="T615" s="531">
        <v>0.52</v>
      </c>
      <c r="U615" s="531">
        <v>0.44</v>
      </c>
      <c r="V615" s="531">
        <v>0.36</v>
      </c>
      <c r="W615" s="531">
        <v>0.30667</v>
      </c>
      <c r="X615" s="525">
        <f t="shared" si="211"/>
        <v>15.866669999999997</v>
      </c>
      <c r="Y615" s="706">
        <f t="shared" si="191"/>
        <v>6.6666666666666652</v>
      </c>
      <c r="Z615" s="706">
        <f t="shared" si="192"/>
        <v>7.1428571428571397</v>
      </c>
      <c r="AA615" s="706">
        <f t="shared" si="193"/>
        <v>7.6923076923077094</v>
      </c>
      <c r="AB615" s="706">
        <f t="shared" si="194"/>
        <v>8.3333333333333481</v>
      </c>
      <c r="AC615" s="706">
        <f t="shared" si="195"/>
        <v>9.0909090909090828</v>
      </c>
      <c r="AD615" s="706">
        <f t="shared" si="196"/>
        <v>9.9999999999999858</v>
      </c>
      <c r="AE615" s="706">
        <f t="shared" si="197"/>
        <v>11.111111111111116</v>
      </c>
      <c r="AF615" s="706">
        <f t="shared" si="198"/>
        <v>-10.000000000000009</v>
      </c>
      <c r="AG615" s="706">
        <f t="shared" si="199"/>
        <v>-37.5</v>
      </c>
      <c r="AH615" s="706">
        <f t="shared" si="200"/>
        <v>10.344827586206918</v>
      </c>
      <c r="AI615" s="706">
        <f t="shared" si="201"/>
        <v>20.833333333333325</v>
      </c>
      <c r="AJ615" s="706">
        <f t="shared" si="202"/>
        <v>26.315789473684205</v>
      </c>
      <c r="AK615" s="706">
        <f t="shared" si="203"/>
        <v>11.764705882352944</v>
      </c>
      <c r="AL615" s="706">
        <f t="shared" si="204"/>
        <v>13.333333333333353</v>
      </c>
      <c r="AM615" s="706">
        <f t="shared" si="205"/>
        <v>15.384615384615374</v>
      </c>
      <c r="AN615" s="706">
        <f t="shared" si="206"/>
        <v>18.181818181818187</v>
      </c>
      <c r="AO615" s="706">
        <f t="shared" si="207"/>
        <v>22.222222222222232</v>
      </c>
      <c r="AP615" s="706">
        <f t="shared" si="208"/>
        <v>17.39002836925685</v>
      </c>
      <c r="AQ615" s="707">
        <f t="shared" si="209"/>
        <v>9.3504366002226895</v>
      </c>
      <c r="AR615" s="708">
        <f t="shared" si="210"/>
        <v>14.091999385161936</v>
      </c>
    </row>
    <row r="616" spans="1:44" ht="11.25" customHeight="1" x14ac:dyDescent="0.2">
      <c r="A616" s="502" t="s">
        <v>740</v>
      </c>
      <c r="B616" s="502" t="s">
        <v>741</v>
      </c>
      <c r="C616" s="521">
        <v>4.1900000000000004</v>
      </c>
      <c r="D616" s="510">
        <v>4.0999999999999996</v>
      </c>
      <c r="E616" s="510">
        <v>4.0199999999999996</v>
      </c>
      <c r="F616" s="510">
        <v>3.88</v>
      </c>
      <c r="G616" s="510">
        <v>3.49</v>
      </c>
      <c r="H616" s="511"/>
      <c r="I616" s="510">
        <v>3.16</v>
      </c>
      <c r="J616" s="508">
        <v>2.69</v>
      </c>
      <c r="K616" s="511"/>
      <c r="L616" s="559">
        <v>2.38</v>
      </c>
      <c r="M616" s="559">
        <v>2.2000000000000002</v>
      </c>
      <c r="N616" s="516">
        <v>1</v>
      </c>
      <c r="O616" s="515">
        <v>0</v>
      </c>
      <c r="P616" s="515">
        <v>0</v>
      </c>
      <c r="Q616" s="515">
        <v>0</v>
      </c>
      <c r="R616" s="515">
        <v>0</v>
      </c>
      <c r="S616" s="515">
        <v>0</v>
      </c>
      <c r="T616" s="515">
        <v>0</v>
      </c>
      <c r="U616" s="515">
        <v>0</v>
      </c>
      <c r="V616" s="515">
        <v>0</v>
      </c>
      <c r="W616" s="515">
        <v>0</v>
      </c>
      <c r="X616" s="525">
        <f t="shared" si="211"/>
        <v>31.11</v>
      </c>
      <c r="Y616" s="706">
        <f t="shared" si="191"/>
        <v>2.1951219512195363</v>
      </c>
      <c r="Z616" s="706">
        <f t="shared" si="192"/>
        <v>1.990049751243772</v>
      </c>
      <c r="AA616" s="706">
        <f t="shared" si="193"/>
        <v>3.6082474226803996</v>
      </c>
      <c r="AB616" s="706">
        <f t="shared" si="194"/>
        <v>11.174785100286533</v>
      </c>
      <c r="AC616" s="706">
        <f t="shared" si="195"/>
        <v>10.443037974683556</v>
      </c>
      <c r="AD616" s="706">
        <f t="shared" si="196"/>
        <v>17.472118959107807</v>
      </c>
      <c r="AE616" s="706">
        <f t="shared" si="197"/>
        <v>13.025210084033612</v>
      </c>
      <c r="AF616" s="706">
        <f t="shared" si="198"/>
        <v>8.1818181818181799</v>
      </c>
      <c r="AG616" s="706">
        <f t="shared" si="199"/>
        <v>120.00000000000001</v>
      </c>
      <c r="AH616" s="706" t="str">
        <f t="shared" si="200"/>
        <v>n/a</v>
      </c>
      <c r="AI616" s="706" t="str">
        <f t="shared" si="201"/>
        <v>n/a</v>
      </c>
      <c r="AJ616" s="706" t="str">
        <f t="shared" si="202"/>
        <v>n/a</v>
      </c>
      <c r="AK616" s="706" t="str">
        <f t="shared" si="203"/>
        <v>n/a</v>
      </c>
      <c r="AL616" s="706" t="str">
        <f t="shared" si="204"/>
        <v>n/a</v>
      </c>
      <c r="AM616" s="706" t="str">
        <f t="shared" si="205"/>
        <v>n/a</v>
      </c>
      <c r="AN616" s="706" t="str">
        <f t="shared" si="206"/>
        <v>n/a</v>
      </c>
      <c r="AO616" s="706" t="str">
        <f t="shared" si="207"/>
        <v>n/a</v>
      </c>
      <c r="AP616" s="706" t="str">
        <f t="shared" si="208"/>
        <v>n/a</v>
      </c>
      <c r="AQ616" s="707">
        <f t="shared" si="209"/>
        <v>20.898932158341488</v>
      </c>
      <c r="AR616" s="708">
        <f t="shared" si="210"/>
        <v>37.527849777230138</v>
      </c>
    </row>
    <row r="617" spans="1:44" ht="11.25" customHeight="1" x14ac:dyDescent="0.2">
      <c r="A617" s="534" t="s">
        <v>1568</v>
      </c>
      <c r="B617" s="535" t="s">
        <v>1569</v>
      </c>
      <c r="C617" s="538">
        <v>2.7299999999999995</v>
      </c>
      <c r="D617" s="522">
        <v>2.4500000000000002</v>
      </c>
      <c r="E617" s="522">
        <v>2.1800000000000002</v>
      </c>
      <c r="F617" s="522">
        <v>1.89</v>
      </c>
      <c r="G617" s="522">
        <v>1.3274999999999999</v>
      </c>
      <c r="H617" s="523"/>
      <c r="I617" s="522">
        <v>0.45</v>
      </c>
      <c r="J617" s="693">
        <v>0</v>
      </c>
      <c r="K617" s="523"/>
      <c r="L617" s="692">
        <v>0</v>
      </c>
      <c r="M617" s="692">
        <v>0</v>
      </c>
      <c r="N617" s="524">
        <v>0</v>
      </c>
      <c r="O617" s="524">
        <v>0</v>
      </c>
      <c r="P617" s="524">
        <v>0</v>
      </c>
      <c r="Q617" s="524">
        <v>0</v>
      </c>
      <c r="R617" s="524">
        <v>0</v>
      </c>
      <c r="S617" s="524">
        <v>0</v>
      </c>
      <c r="T617" s="524">
        <v>0</v>
      </c>
      <c r="U617" s="524">
        <v>0</v>
      </c>
      <c r="V617" s="524">
        <v>0</v>
      </c>
      <c r="W617" s="524">
        <v>0</v>
      </c>
      <c r="X617" s="525">
        <f t="shared" si="211"/>
        <v>11.0275</v>
      </c>
      <c r="Y617" s="706">
        <f t="shared" si="191"/>
        <v>11.428571428571409</v>
      </c>
      <c r="Z617" s="706">
        <f t="shared" si="192"/>
        <v>12.385321100917434</v>
      </c>
      <c r="AA617" s="706">
        <f t="shared" si="193"/>
        <v>15.343915343915349</v>
      </c>
      <c r="AB617" s="706">
        <f t="shared" si="194"/>
        <v>42.372881355932201</v>
      </c>
      <c r="AC617" s="706">
        <f t="shared" si="195"/>
        <v>194.99999999999997</v>
      </c>
      <c r="AD617" s="706" t="str">
        <f t="shared" si="196"/>
        <v>n/a</v>
      </c>
      <c r="AE617" s="706" t="str">
        <f t="shared" si="197"/>
        <v>n/a</v>
      </c>
      <c r="AF617" s="706" t="str">
        <f t="shared" si="198"/>
        <v>n/a</v>
      </c>
      <c r="AG617" s="706" t="str">
        <f t="shared" si="199"/>
        <v>n/a</v>
      </c>
      <c r="AH617" s="706" t="str">
        <f t="shared" si="200"/>
        <v>n/a</v>
      </c>
      <c r="AI617" s="706" t="str">
        <f t="shared" si="201"/>
        <v>n/a</v>
      </c>
      <c r="AJ617" s="706" t="str">
        <f t="shared" si="202"/>
        <v>n/a</v>
      </c>
      <c r="AK617" s="706" t="str">
        <f t="shared" si="203"/>
        <v>n/a</v>
      </c>
      <c r="AL617" s="706" t="str">
        <f t="shared" si="204"/>
        <v>n/a</v>
      </c>
      <c r="AM617" s="706" t="str">
        <f t="shared" si="205"/>
        <v>n/a</v>
      </c>
      <c r="AN617" s="706" t="str">
        <f t="shared" si="206"/>
        <v>n/a</v>
      </c>
      <c r="AO617" s="706" t="str">
        <f t="shared" si="207"/>
        <v>n/a</v>
      </c>
      <c r="AP617" s="706" t="str">
        <f t="shared" si="208"/>
        <v>n/a</v>
      </c>
      <c r="AQ617" s="707">
        <f t="shared" si="209"/>
        <v>55.306137845867269</v>
      </c>
      <c r="AR617" s="708">
        <f t="shared" si="210"/>
        <v>79.129736539156951</v>
      </c>
    </row>
    <row r="618" spans="1:44" ht="11.25" customHeight="1" x14ac:dyDescent="0.2">
      <c r="A618" s="519" t="s">
        <v>1570</v>
      </c>
      <c r="B618" s="504" t="s">
        <v>1571</v>
      </c>
      <c r="C618" s="530">
        <v>2.4050000000000002</v>
      </c>
      <c r="D618" s="522">
        <v>1.9750000000000001</v>
      </c>
      <c r="E618" s="522">
        <v>1.538</v>
      </c>
      <c r="F618" s="522">
        <v>1.1179999999999999</v>
      </c>
      <c r="G618" s="522">
        <v>0.155</v>
      </c>
      <c r="H618" s="523"/>
      <c r="I618" s="528">
        <v>0</v>
      </c>
      <c r="J618" s="693">
        <v>0</v>
      </c>
      <c r="K618" s="523"/>
      <c r="L618" s="692">
        <v>0</v>
      </c>
      <c r="M618" s="692">
        <v>0</v>
      </c>
      <c r="N618" s="524">
        <v>0</v>
      </c>
      <c r="O618" s="524">
        <v>0</v>
      </c>
      <c r="P618" s="524">
        <v>0</v>
      </c>
      <c r="Q618" s="524">
        <v>0</v>
      </c>
      <c r="R618" s="524">
        <v>0</v>
      </c>
      <c r="S618" s="524">
        <v>0</v>
      </c>
      <c r="T618" s="524">
        <v>0</v>
      </c>
      <c r="U618" s="524">
        <v>0</v>
      </c>
      <c r="V618" s="524">
        <v>0</v>
      </c>
      <c r="W618" s="524">
        <v>0</v>
      </c>
      <c r="X618" s="525">
        <f t="shared" si="211"/>
        <v>7.1910000000000016</v>
      </c>
      <c r="Y618" s="706">
        <f t="shared" si="191"/>
        <v>21.772151898734183</v>
      </c>
      <c r="Z618" s="706">
        <f t="shared" si="192"/>
        <v>28.413524057217177</v>
      </c>
      <c r="AA618" s="706">
        <f t="shared" si="193"/>
        <v>37.567084078712007</v>
      </c>
      <c r="AB618" s="706">
        <f t="shared" si="194"/>
        <v>621.29032258064512</v>
      </c>
      <c r="AC618" s="706" t="str">
        <f t="shared" si="195"/>
        <v>n/a</v>
      </c>
      <c r="AD618" s="706" t="str">
        <f t="shared" si="196"/>
        <v>n/a</v>
      </c>
      <c r="AE618" s="706" t="str">
        <f t="shared" si="197"/>
        <v>n/a</v>
      </c>
      <c r="AF618" s="706" t="str">
        <f t="shared" si="198"/>
        <v>n/a</v>
      </c>
      <c r="AG618" s="706" t="str">
        <f t="shared" si="199"/>
        <v>n/a</v>
      </c>
      <c r="AH618" s="706" t="str">
        <f t="shared" si="200"/>
        <v>n/a</v>
      </c>
      <c r="AI618" s="706" t="str">
        <f t="shared" si="201"/>
        <v>n/a</v>
      </c>
      <c r="AJ618" s="706" t="str">
        <f t="shared" si="202"/>
        <v>n/a</v>
      </c>
      <c r="AK618" s="706" t="str">
        <f t="shared" si="203"/>
        <v>n/a</v>
      </c>
      <c r="AL618" s="706" t="str">
        <f t="shared" si="204"/>
        <v>n/a</v>
      </c>
      <c r="AM618" s="706" t="str">
        <f t="shared" si="205"/>
        <v>n/a</v>
      </c>
      <c r="AN618" s="706" t="str">
        <f t="shared" si="206"/>
        <v>n/a</v>
      </c>
      <c r="AO618" s="706" t="str">
        <f t="shared" si="207"/>
        <v>n/a</v>
      </c>
      <c r="AP618" s="706" t="str">
        <f t="shared" si="208"/>
        <v>n/a</v>
      </c>
      <c r="AQ618" s="707">
        <f t="shared" si="209"/>
        <v>177.26077065382714</v>
      </c>
      <c r="AR618" s="708">
        <f t="shared" si="210"/>
        <v>296.09051681033617</v>
      </c>
    </row>
    <row r="619" spans="1:44" ht="11.25" customHeight="1" x14ac:dyDescent="0.2">
      <c r="A619" s="504" t="s">
        <v>1572</v>
      </c>
      <c r="B619" s="504" t="s">
        <v>1573</v>
      </c>
      <c r="C619" s="548">
        <v>0.4</v>
      </c>
      <c r="D619" s="522">
        <v>0.38</v>
      </c>
      <c r="E619" s="528">
        <v>0.34</v>
      </c>
      <c r="F619" s="522">
        <v>0.32</v>
      </c>
      <c r="G619" s="522">
        <v>0.22500000000000001</v>
      </c>
      <c r="H619" s="523"/>
      <c r="I619" s="522">
        <v>0.05</v>
      </c>
      <c r="J619" s="693">
        <v>0</v>
      </c>
      <c r="K619" s="523"/>
      <c r="L619" s="692">
        <v>0.05</v>
      </c>
      <c r="M619" s="692">
        <v>0.1</v>
      </c>
      <c r="N619" s="524">
        <v>0.6</v>
      </c>
      <c r="O619" s="524">
        <v>0.6</v>
      </c>
      <c r="P619" s="531">
        <v>0.55000000000000004</v>
      </c>
      <c r="Q619" s="531">
        <v>0.49</v>
      </c>
      <c r="R619" s="531">
        <v>0.45</v>
      </c>
      <c r="S619" s="524">
        <v>0.44</v>
      </c>
      <c r="T619" s="531">
        <v>0.41</v>
      </c>
      <c r="U619" s="524">
        <v>0.4</v>
      </c>
      <c r="V619" s="531">
        <v>0.39</v>
      </c>
      <c r="W619" s="531">
        <v>0.36</v>
      </c>
      <c r="X619" s="525">
        <f t="shared" si="211"/>
        <v>6.5550000000000015</v>
      </c>
      <c r="Y619" s="706">
        <f t="shared" si="191"/>
        <v>5.2631578947368363</v>
      </c>
      <c r="Z619" s="706">
        <f t="shared" si="192"/>
        <v>11.764705882352944</v>
      </c>
      <c r="AA619" s="706">
        <f t="shared" si="193"/>
        <v>6.25</v>
      </c>
      <c r="AB619" s="706">
        <f t="shared" si="194"/>
        <v>42.222222222222229</v>
      </c>
      <c r="AC619" s="706">
        <f t="shared" si="195"/>
        <v>350</v>
      </c>
      <c r="AD619" s="706" t="str">
        <f t="shared" si="196"/>
        <v>n/a</v>
      </c>
      <c r="AE619" s="706">
        <f t="shared" si="197"/>
        <v>-100</v>
      </c>
      <c r="AF619" s="706">
        <f t="shared" si="198"/>
        <v>-50</v>
      </c>
      <c r="AG619" s="706">
        <f t="shared" si="199"/>
        <v>-83.333333333333329</v>
      </c>
      <c r="AH619" s="706">
        <f t="shared" si="200"/>
        <v>0</v>
      </c>
      <c r="AI619" s="706">
        <f t="shared" si="201"/>
        <v>9.0909090909090828</v>
      </c>
      <c r="AJ619" s="706">
        <f t="shared" si="202"/>
        <v>12.244897959183687</v>
      </c>
      <c r="AK619" s="706">
        <f t="shared" si="203"/>
        <v>8.8888888888888786</v>
      </c>
      <c r="AL619" s="706">
        <f t="shared" si="204"/>
        <v>2.2727272727272707</v>
      </c>
      <c r="AM619" s="706">
        <f t="shared" si="205"/>
        <v>7.3170731707317138</v>
      </c>
      <c r="AN619" s="706">
        <f t="shared" si="206"/>
        <v>2.4999999999999911</v>
      </c>
      <c r="AO619" s="706">
        <f t="shared" si="207"/>
        <v>2.5641025641025772</v>
      </c>
      <c r="AP619" s="706">
        <f t="shared" si="208"/>
        <v>8.3333333333333481</v>
      </c>
      <c r="AQ619" s="707">
        <f t="shared" si="209"/>
        <v>13.845804996815012</v>
      </c>
      <c r="AR619" s="708">
        <f t="shared" si="210"/>
        <v>93.916815977104832</v>
      </c>
    </row>
    <row r="620" spans="1:44" ht="11.25" customHeight="1" x14ac:dyDescent="0.2">
      <c r="A620" s="519" t="s">
        <v>1576</v>
      </c>
      <c r="B620" s="504" t="s">
        <v>1577</v>
      </c>
      <c r="C620" s="530">
        <v>2.66</v>
      </c>
      <c r="D620" s="522">
        <v>2.5299999999999998</v>
      </c>
      <c r="E620" s="522">
        <v>2.41</v>
      </c>
      <c r="F620" s="522">
        <v>2.2974999999999999</v>
      </c>
      <c r="G620" s="522">
        <v>2.2025000000000001</v>
      </c>
      <c r="H620" s="523"/>
      <c r="I620" s="522">
        <v>2.12</v>
      </c>
      <c r="J620" s="693">
        <v>2.1</v>
      </c>
      <c r="K620" s="523"/>
      <c r="L620" s="565">
        <v>2.1</v>
      </c>
      <c r="M620" s="565">
        <v>2.1</v>
      </c>
      <c r="N620" s="564">
        <v>2.1</v>
      </c>
      <c r="O620" s="562">
        <v>2.1</v>
      </c>
      <c r="P620" s="562">
        <v>2.0249999999999999</v>
      </c>
      <c r="Q620" s="562">
        <v>1.925</v>
      </c>
      <c r="R620" s="562">
        <v>1.825</v>
      </c>
      <c r="S620" s="531">
        <v>1.7250000000000001</v>
      </c>
      <c r="T620" s="531">
        <v>1.625</v>
      </c>
      <c r="U620" s="531">
        <v>1.5249999999999999</v>
      </c>
      <c r="V620" s="531">
        <v>1.425</v>
      </c>
      <c r="W620" s="531">
        <v>1.325</v>
      </c>
      <c r="X620" s="525">
        <f t="shared" si="211"/>
        <v>38.120000000000005</v>
      </c>
      <c r="Y620" s="706">
        <f t="shared" si="191"/>
        <v>5.1383399209486313</v>
      </c>
      <c r="Z620" s="706">
        <f t="shared" si="192"/>
        <v>4.9792531120331773</v>
      </c>
      <c r="AA620" s="706">
        <f t="shared" si="193"/>
        <v>4.8966267682263531</v>
      </c>
      <c r="AB620" s="706">
        <f t="shared" si="194"/>
        <v>4.3132803632236039</v>
      </c>
      <c r="AC620" s="706">
        <f t="shared" si="195"/>
        <v>3.8915094339622591</v>
      </c>
      <c r="AD620" s="706">
        <f t="shared" si="196"/>
        <v>0.952380952380949</v>
      </c>
      <c r="AE620" s="706">
        <f t="shared" si="197"/>
        <v>0</v>
      </c>
      <c r="AF620" s="706">
        <f t="shared" si="198"/>
        <v>0</v>
      </c>
      <c r="AG620" s="706">
        <f t="shared" si="199"/>
        <v>0</v>
      </c>
      <c r="AH620" s="706">
        <f t="shared" si="200"/>
        <v>0</v>
      </c>
      <c r="AI620" s="706">
        <f t="shared" si="201"/>
        <v>3.7037037037037202</v>
      </c>
      <c r="AJ620" s="706">
        <f t="shared" si="202"/>
        <v>5.1948051948051965</v>
      </c>
      <c r="AK620" s="706">
        <f t="shared" si="203"/>
        <v>5.4794520547945202</v>
      </c>
      <c r="AL620" s="706">
        <f t="shared" si="204"/>
        <v>5.7971014492753437</v>
      </c>
      <c r="AM620" s="706">
        <f t="shared" si="205"/>
        <v>6.1538461538461542</v>
      </c>
      <c r="AN620" s="706">
        <f t="shared" si="206"/>
        <v>6.5573770491803351</v>
      </c>
      <c r="AO620" s="706">
        <f t="shared" si="207"/>
        <v>7.0175438596491224</v>
      </c>
      <c r="AP620" s="706">
        <f t="shared" si="208"/>
        <v>7.547169811320753</v>
      </c>
      <c r="AQ620" s="707">
        <f t="shared" si="209"/>
        <v>3.9790216570750068</v>
      </c>
      <c r="AR620" s="708">
        <f t="shared" si="210"/>
        <v>2.614997325369103</v>
      </c>
    </row>
    <row r="621" spans="1:44" ht="11.25" customHeight="1" x14ac:dyDescent="0.2">
      <c r="A621" s="506" t="s">
        <v>1578</v>
      </c>
      <c r="B621" s="502" t="s">
        <v>1579</v>
      </c>
      <c r="C621" s="514">
        <v>0.8</v>
      </c>
      <c r="D621" s="522">
        <v>0.76</v>
      </c>
      <c r="E621" s="522">
        <v>0.72</v>
      </c>
      <c r="F621" s="528">
        <v>0.68</v>
      </c>
      <c r="G621" s="522">
        <v>0.67</v>
      </c>
      <c r="H621" s="523"/>
      <c r="I621" s="522">
        <v>0.61</v>
      </c>
      <c r="J621" s="520">
        <v>0.59</v>
      </c>
      <c r="K621" s="523"/>
      <c r="L621" s="539">
        <v>0.57999999999999996</v>
      </c>
      <c r="M621" s="692">
        <v>0.56999999999999995</v>
      </c>
      <c r="N621" s="531">
        <v>0.56999999999999995</v>
      </c>
      <c r="O621" s="531">
        <v>0.42</v>
      </c>
      <c r="P621" s="531">
        <v>0</v>
      </c>
      <c r="Q621" s="531">
        <v>0</v>
      </c>
      <c r="R621" s="531">
        <v>0</v>
      </c>
      <c r="S621" s="531">
        <v>0</v>
      </c>
      <c r="T621" s="531">
        <v>0</v>
      </c>
      <c r="U621" s="531">
        <v>0</v>
      </c>
      <c r="V621" s="531">
        <v>0</v>
      </c>
      <c r="W621" s="531">
        <v>0</v>
      </c>
      <c r="X621" s="525">
        <f t="shared" si="211"/>
        <v>6.9700000000000006</v>
      </c>
      <c r="Y621" s="706">
        <f t="shared" ref="Y621:Y684" si="212">IF(ISERROR((C621/D621-1)*100),"n/a",(C621/D621-1)*100)</f>
        <v>5.2631578947368363</v>
      </c>
      <c r="Z621" s="706">
        <f t="shared" ref="Z621:Z684" si="213">IF(ISERROR((D621/E621-1)*100),"n/a",(D621/E621-1)*100)</f>
        <v>5.555555555555558</v>
      </c>
      <c r="AA621" s="706">
        <f t="shared" ref="AA621:AA684" si="214">IF(ISERROR((E621/F621-1)*100),"n/a",(E621/F621-1)*100)</f>
        <v>5.8823529411764497</v>
      </c>
      <c r="AB621" s="706">
        <f t="shared" ref="AB621:AB684" si="215">IF(ISERROR((F621/G621-1)*100),"n/a",(F621/G621-1)*100)</f>
        <v>1.4925373134328401</v>
      </c>
      <c r="AC621" s="706">
        <f t="shared" ref="AC621:AC684" si="216">IF(ISERROR((G621/I621-1)*100),"n/a",(G621/I621-1)*100)</f>
        <v>9.8360655737705027</v>
      </c>
      <c r="AD621" s="706">
        <f t="shared" ref="AD621:AD684" si="217">IF(ISERROR((I621/J621-1)*100),"n/a",(I621/J621-1)*100)</f>
        <v>3.3898305084745894</v>
      </c>
      <c r="AE621" s="706">
        <f t="shared" ref="AE621:AE684" si="218">IF(ISERROR((J621/L621-1)*100),"n/a",(J621/L621-1)*100)</f>
        <v>1.7241379310344751</v>
      </c>
      <c r="AF621" s="706">
        <f t="shared" ref="AF621:AF684" si="219">IF(ISERROR((L621/M621-1)*100),"n/a",(L621/M621-1)*100)</f>
        <v>1.7543859649122862</v>
      </c>
      <c r="AG621" s="706">
        <f t="shared" ref="AG621:AG684" si="220">IF(ISERROR((M621/N621-1)*100),"n/a",(M621/N621-1)*100)</f>
        <v>0</v>
      </c>
      <c r="AH621" s="706">
        <f t="shared" ref="AH621:AH684" si="221">IF(ISERROR((N621/O621-1)*100),"n/a",(N621/O621-1)*100)</f>
        <v>35.714285714285701</v>
      </c>
      <c r="AI621" s="706" t="str">
        <f t="shared" ref="AI621:AI684" si="222">IF(ISERROR((O621/P621-1)*100),"n/a",(O621/P621-1)*100)</f>
        <v>n/a</v>
      </c>
      <c r="AJ621" s="706" t="str">
        <f t="shared" ref="AJ621:AJ684" si="223">IF(ISERROR((P621/Q621-1)*100),"n/a",(P621/Q621-1)*100)</f>
        <v>n/a</v>
      </c>
      <c r="AK621" s="706" t="str">
        <f t="shared" ref="AK621:AK684" si="224">IF(ISERROR((Q621/R621-1)*100),"n/a",(Q621/R621-1)*100)</f>
        <v>n/a</v>
      </c>
      <c r="AL621" s="706" t="str">
        <f t="shared" ref="AL621:AL684" si="225">IF(ISERROR((R621/S621-1)*100),"n/a",(R621/S621-1)*100)</f>
        <v>n/a</v>
      </c>
      <c r="AM621" s="706" t="str">
        <f t="shared" ref="AM621:AM684" si="226">IF(ISERROR((S621/T621-1)*100),"n/a",(S621/T621-1)*100)</f>
        <v>n/a</v>
      </c>
      <c r="AN621" s="706" t="str">
        <f t="shared" ref="AN621:AN684" si="227">IF(ISERROR((T621/U621-1)*100),"n/a",(T621/U621-1)*100)</f>
        <v>n/a</v>
      </c>
      <c r="AO621" s="706" t="str">
        <f t="shared" ref="AO621:AO684" si="228">IF(ISERROR((U621/V621-1)*100),"n/a",(U621/V621-1)*100)</f>
        <v>n/a</v>
      </c>
      <c r="AP621" s="706" t="str">
        <f t="shared" ref="AP621:AP684" si="229">IF(ISERROR((V621/W621-1)*100),"n/a",(V621/W621-1)*100)</f>
        <v>n/a</v>
      </c>
      <c r="AQ621" s="707">
        <f t="shared" ref="AQ621:AQ684" si="230">AVERAGE(Y621:AP621)</f>
        <v>7.0612309397379249</v>
      </c>
      <c r="AR621" s="708">
        <f t="shared" ref="AR621:AR684" si="231">STDEV(Y621:AP621)</f>
        <v>10.46998254863065</v>
      </c>
    </row>
    <row r="622" spans="1:44" ht="11.25" customHeight="1" x14ac:dyDescent="0.2">
      <c r="A622" s="535" t="s">
        <v>1580</v>
      </c>
      <c r="B622" s="535" t="s">
        <v>1581</v>
      </c>
      <c r="C622" s="521">
        <v>2.6</v>
      </c>
      <c r="D622" s="541">
        <v>2.12</v>
      </c>
      <c r="E622" s="541">
        <v>2.0099999999999998</v>
      </c>
      <c r="F622" s="541">
        <v>1.88</v>
      </c>
      <c r="G622" s="541">
        <v>1.72</v>
      </c>
      <c r="H622" s="542"/>
      <c r="I622" s="541">
        <v>1.55</v>
      </c>
      <c r="J622" s="537">
        <v>1.06</v>
      </c>
      <c r="K622" s="542"/>
      <c r="L622" s="568">
        <v>0.4</v>
      </c>
      <c r="M622" s="568">
        <v>0.69</v>
      </c>
      <c r="N622" s="544">
        <v>2.61</v>
      </c>
      <c r="O622" s="544">
        <v>2.44</v>
      </c>
      <c r="P622" s="544">
        <v>2.15</v>
      </c>
      <c r="Q622" s="545">
        <v>2</v>
      </c>
      <c r="R622" s="545">
        <v>2</v>
      </c>
      <c r="S622" s="544">
        <v>1.94</v>
      </c>
      <c r="T622" s="545">
        <v>1.92</v>
      </c>
      <c r="U622" s="545">
        <v>1.92</v>
      </c>
      <c r="V622" s="544">
        <v>1.83</v>
      </c>
      <c r="W622" s="544">
        <v>1.68</v>
      </c>
      <c r="X622" s="525">
        <f t="shared" si="211"/>
        <v>34.520000000000003</v>
      </c>
      <c r="Y622" s="706">
        <f t="shared" si="212"/>
        <v>22.641509433962259</v>
      </c>
      <c r="Z622" s="706">
        <f t="shared" si="213"/>
        <v>5.4726368159204064</v>
      </c>
      <c r="AA622" s="706">
        <f t="shared" si="214"/>
        <v>6.9148936170212671</v>
      </c>
      <c r="AB622" s="706">
        <f t="shared" si="215"/>
        <v>9.302325581395344</v>
      </c>
      <c r="AC622" s="706">
        <f t="shared" si="216"/>
        <v>10.967741935483865</v>
      </c>
      <c r="AD622" s="706">
        <f t="shared" si="217"/>
        <v>46.226415094339622</v>
      </c>
      <c r="AE622" s="706">
        <f t="shared" si="218"/>
        <v>165</v>
      </c>
      <c r="AF622" s="706">
        <f t="shared" si="219"/>
        <v>-42.028985507246361</v>
      </c>
      <c r="AG622" s="706">
        <f t="shared" si="220"/>
        <v>-73.563218390804593</v>
      </c>
      <c r="AH622" s="706">
        <f t="shared" si="221"/>
        <v>6.9672131147541005</v>
      </c>
      <c r="AI622" s="706">
        <f t="shared" si="222"/>
        <v>13.488372093023248</v>
      </c>
      <c r="AJ622" s="706">
        <f t="shared" si="223"/>
        <v>7.4999999999999956</v>
      </c>
      <c r="AK622" s="706">
        <f t="shared" si="224"/>
        <v>0</v>
      </c>
      <c r="AL622" s="706">
        <f t="shared" si="225"/>
        <v>3.0927835051546504</v>
      </c>
      <c r="AM622" s="706">
        <f t="shared" si="226"/>
        <v>1.0416666666666741</v>
      </c>
      <c r="AN622" s="706">
        <f t="shared" si="227"/>
        <v>0</v>
      </c>
      <c r="AO622" s="706">
        <f t="shared" si="228"/>
        <v>4.9180327868852292</v>
      </c>
      <c r="AP622" s="706">
        <f t="shared" si="229"/>
        <v>8.9285714285714413</v>
      </c>
      <c r="AQ622" s="707">
        <f t="shared" si="230"/>
        <v>10.937219898618174</v>
      </c>
      <c r="AR622" s="708">
        <f t="shared" si="231"/>
        <v>45.751995961834069</v>
      </c>
    </row>
    <row r="623" spans="1:44" ht="11.25" customHeight="1" x14ac:dyDescent="0.2">
      <c r="A623" s="504" t="s">
        <v>1582</v>
      </c>
      <c r="B623" s="504" t="s">
        <v>1583</v>
      </c>
      <c r="C623" s="521">
        <v>0.97000000000000008</v>
      </c>
      <c r="D623" s="522">
        <v>0.88</v>
      </c>
      <c r="E623" s="522">
        <v>0.8</v>
      </c>
      <c r="F623" s="522">
        <v>0.74</v>
      </c>
      <c r="G623" s="522">
        <v>0.64</v>
      </c>
      <c r="H623" s="523"/>
      <c r="I623" s="522">
        <v>0.56000000000000005</v>
      </c>
      <c r="J623" s="693">
        <v>0.5</v>
      </c>
      <c r="K623" s="523"/>
      <c r="L623" s="692">
        <v>0.5</v>
      </c>
      <c r="M623" s="692">
        <v>0.5</v>
      </c>
      <c r="N623" s="524">
        <v>0.71</v>
      </c>
      <c r="O623" s="531">
        <v>0.91</v>
      </c>
      <c r="P623" s="531">
        <v>0.86</v>
      </c>
      <c r="Q623" s="531">
        <v>0.77</v>
      </c>
      <c r="R623" s="531">
        <v>0.63332999999999995</v>
      </c>
      <c r="S623" s="531">
        <v>0.60665999999999998</v>
      </c>
      <c r="T623" s="531">
        <v>0.57333999999999996</v>
      </c>
      <c r="U623" s="524">
        <v>0.53332000000000002</v>
      </c>
      <c r="V623" s="531">
        <v>0.53332000000000002</v>
      </c>
      <c r="W623" s="524">
        <v>0.51332</v>
      </c>
      <c r="X623" s="525">
        <f t="shared" si="211"/>
        <v>12.73329</v>
      </c>
      <c r="Y623" s="706">
        <f t="shared" si="212"/>
        <v>10.22727272727273</v>
      </c>
      <c r="Z623" s="706">
        <f t="shared" si="213"/>
        <v>9.9999999999999858</v>
      </c>
      <c r="AA623" s="706">
        <f t="shared" si="214"/>
        <v>8.1081081081081141</v>
      </c>
      <c r="AB623" s="706">
        <f t="shared" si="215"/>
        <v>15.625</v>
      </c>
      <c r="AC623" s="706">
        <f t="shared" si="216"/>
        <v>14.285714285714279</v>
      </c>
      <c r="AD623" s="706">
        <f t="shared" si="217"/>
        <v>12.000000000000011</v>
      </c>
      <c r="AE623" s="706">
        <f t="shared" si="218"/>
        <v>0</v>
      </c>
      <c r="AF623" s="706">
        <f t="shared" si="219"/>
        <v>0</v>
      </c>
      <c r="AG623" s="706">
        <f t="shared" si="220"/>
        <v>-29.577464788732389</v>
      </c>
      <c r="AH623" s="706">
        <f t="shared" si="221"/>
        <v>-21.978021978021989</v>
      </c>
      <c r="AI623" s="706">
        <f t="shared" si="222"/>
        <v>5.8139534883721034</v>
      </c>
      <c r="AJ623" s="706">
        <f t="shared" si="223"/>
        <v>11.688311688311682</v>
      </c>
      <c r="AK623" s="706">
        <f t="shared" si="224"/>
        <v>21.579587260985591</v>
      </c>
      <c r="AL623" s="706">
        <f t="shared" si="225"/>
        <v>4.3962021560676412</v>
      </c>
      <c r="AM623" s="706">
        <f t="shared" si="226"/>
        <v>5.8115603306938324</v>
      </c>
      <c r="AN623" s="706">
        <f t="shared" si="227"/>
        <v>7.503937598439947</v>
      </c>
      <c r="AO623" s="706">
        <f t="shared" si="228"/>
        <v>0</v>
      </c>
      <c r="AP623" s="706">
        <f t="shared" si="229"/>
        <v>3.8962050962362715</v>
      </c>
      <c r="AQ623" s="707">
        <f t="shared" si="230"/>
        <v>4.4100203318582123</v>
      </c>
      <c r="AR623" s="708">
        <f t="shared" si="231"/>
        <v>12.440539093283633</v>
      </c>
    </row>
    <row r="624" spans="1:44" ht="11.25" customHeight="1" x14ac:dyDescent="0.2">
      <c r="A624" s="566" t="s">
        <v>742</v>
      </c>
      <c r="B624" s="651" t="s">
        <v>743</v>
      </c>
      <c r="C624" s="521">
        <v>2.3199999999999998</v>
      </c>
      <c r="D624" s="522">
        <v>2.2000000000000002</v>
      </c>
      <c r="E624" s="522">
        <v>2.12</v>
      </c>
      <c r="F624" s="522">
        <v>1.92</v>
      </c>
      <c r="G624" s="522">
        <v>1.68</v>
      </c>
      <c r="H624" s="523"/>
      <c r="I624" s="522">
        <v>1.48</v>
      </c>
      <c r="J624" s="520">
        <v>0.9</v>
      </c>
      <c r="K624" s="523"/>
      <c r="L624" s="539">
        <v>0.8</v>
      </c>
      <c r="M624" s="539">
        <v>0.78</v>
      </c>
      <c r="N624" s="531">
        <v>0.76</v>
      </c>
      <c r="O624" s="531">
        <v>0.68</v>
      </c>
      <c r="P624" s="531">
        <v>0.62</v>
      </c>
      <c r="Q624" s="531">
        <v>0.56000000000000005</v>
      </c>
      <c r="R624" s="531">
        <v>0.46</v>
      </c>
      <c r="S624" s="531">
        <v>0.31</v>
      </c>
      <c r="T624" s="531">
        <v>0.28000000000000003</v>
      </c>
      <c r="U624" s="531">
        <v>0.25</v>
      </c>
      <c r="V624" s="531">
        <v>0.22</v>
      </c>
      <c r="W624" s="531">
        <v>0.2</v>
      </c>
      <c r="X624" s="525">
        <f t="shared" si="211"/>
        <v>18.539999999999996</v>
      </c>
      <c r="Y624" s="706">
        <f t="shared" si="212"/>
        <v>5.4545454545454453</v>
      </c>
      <c r="Z624" s="706">
        <f t="shared" si="213"/>
        <v>3.7735849056603765</v>
      </c>
      <c r="AA624" s="706">
        <f t="shared" si="214"/>
        <v>10.416666666666675</v>
      </c>
      <c r="AB624" s="706">
        <f t="shared" si="215"/>
        <v>14.285714285714279</v>
      </c>
      <c r="AC624" s="706">
        <f t="shared" si="216"/>
        <v>13.513513513513509</v>
      </c>
      <c r="AD624" s="706">
        <f t="shared" si="217"/>
        <v>64.444444444444443</v>
      </c>
      <c r="AE624" s="706">
        <f t="shared" si="218"/>
        <v>12.5</v>
      </c>
      <c r="AF624" s="706">
        <f t="shared" si="219"/>
        <v>2.5641025641025772</v>
      </c>
      <c r="AG624" s="706">
        <f t="shared" si="220"/>
        <v>2.6315789473684292</v>
      </c>
      <c r="AH624" s="706">
        <f t="shared" si="221"/>
        <v>11.764705882352944</v>
      </c>
      <c r="AI624" s="706">
        <f t="shared" si="222"/>
        <v>9.6774193548387224</v>
      </c>
      <c r="AJ624" s="706">
        <f t="shared" si="223"/>
        <v>10.714285714285698</v>
      </c>
      <c r="AK624" s="706">
        <f t="shared" si="224"/>
        <v>21.739130434782616</v>
      </c>
      <c r="AL624" s="706">
        <f t="shared" si="225"/>
        <v>48.387096774193552</v>
      </c>
      <c r="AM624" s="706">
        <f t="shared" si="226"/>
        <v>10.714285714285698</v>
      </c>
      <c r="AN624" s="706">
        <f t="shared" si="227"/>
        <v>12.000000000000011</v>
      </c>
      <c r="AO624" s="706">
        <f t="shared" si="228"/>
        <v>13.636363636363647</v>
      </c>
      <c r="AP624" s="706">
        <f t="shared" si="229"/>
        <v>9.9999999999999858</v>
      </c>
      <c r="AQ624" s="707">
        <f t="shared" si="230"/>
        <v>15.456524349617702</v>
      </c>
      <c r="AR624" s="708">
        <f t="shared" si="231"/>
        <v>15.843464415887212</v>
      </c>
    </row>
    <row r="625" spans="1:44" ht="11.25" customHeight="1" x14ac:dyDescent="0.2">
      <c r="A625" s="504" t="s">
        <v>1584</v>
      </c>
      <c r="B625" s="504" t="s">
        <v>1585</v>
      </c>
      <c r="C625" s="521">
        <v>0.54</v>
      </c>
      <c r="D625" s="522">
        <v>0.48</v>
      </c>
      <c r="E625" s="522">
        <v>0.4</v>
      </c>
      <c r="F625" s="522">
        <v>0.32</v>
      </c>
      <c r="G625" s="522">
        <v>0.23</v>
      </c>
      <c r="H625" s="523"/>
      <c r="I625" s="522">
        <v>0.19</v>
      </c>
      <c r="J625" s="520">
        <v>0.12</v>
      </c>
      <c r="K625" s="523"/>
      <c r="L625" s="529">
        <v>0</v>
      </c>
      <c r="M625" s="524">
        <v>0</v>
      </c>
      <c r="N625" s="524">
        <v>0</v>
      </c>
      <c r="O625" s="524">
        <v>0</v>
      </c>
      <c r="P625" s="524">
        <v>0</v>
      </c>
      <c r="Q625" s="524">
        <v>0</v>
      </c>
      <c r="R625" s="524">
        <v>0</v>
      </c>
      <c r="S625" s="524">
        <v>0</v>
      </c>
      <c r="T625" s="524">
        <v>0.25</v>
      </c>
      <c r="U625" s="531">
        <v>0.25</v>
      </c>
      <c r="V625" s="531">
        <v>6.25E-2</v>
      </c>
      <c r="W625" s="524">
        <v>0</v>
      </c>
      <c r="X625" s="525">
        <f t="shared" si="211"/>
        <v>2.8425000000000002</v>
      </c>
      <c r="Y625" s="706">
        <f t="shared" si="212"/>
        <v>12.500000000000021</v>
      </c>
      <c r="Z625" s="706">
        <f t="shared" si="213"/>
        <v>19.999999999999996</v>
      </c>
      <c r="AA625" s="706">
        <f t="shared" si="214"/>
        <v>25</v>
      </c>
      <c r="AB625" s="706">
        <f t="shared" si="215"/>
        <v>39.130434782608688</v>
      </c>
      <c r="AC625" s="706">
        <f t="shared" si="216"/>
        <v>21.052631578947366</v>
      </c>
      <c r="AD625" s="706">
        <f t="shared" si="217"/>
        <v>58.33333333333335</v>
      </c>
      <c r="AE625" s="706" t="str">
        <f t="shared" si="218"/>
        <v>n/a</v>
      </c>
      <c r="AF625" s="706" t="str">
        <f t="shared" si="219"/>
        <v>n/a</v>
      </c>
      <c r="AG625" s="706" t="str">
        <f t="shared" si="220"/>
        <v>n/a</v>
      </c>
      <c r="AH625" s="706" t="str">
        <f t="shared" si="221"/>
        <v>n/a</v>
      </c>
      <c r="AI625" s="706" t="str">
        <f t="shared" si="222"/>
        <v>n/a</v>
      </c>
      <c r="AJ625" s="706" t="str">
        <f t="shared" si="223"/>
        <v>n/a</v>
      </c>
      <c r="AK625" s="706" t="str">
        <f t="shared" si="224"/>
        <v>n/a</v>
      </c>
      <c r="AL625" s="706" t="str">
        <f t="shared" si="225"/>
        <v>n/a</v>
      </c>
      <c r="AM625" s="706">
        <f t="shared" si="226"/>
        <v>-100</v>
      </c>
      <c r="AN625" s="706">
        <f t="shared" si="227"/>
        <v>0</v>
      </c>
      <c r="AO625" s="706">
        <f t="shared" si="228"/>
        <v>300</v>
      </c>
      <c r="AP625" s="706" t="str">
        <f t="shared" si="229"/>
        <v>n/a</v>
      </c>
      <c r="AQ625" s="707">
        <f t="shared" si="230"/>
        <v>41.779599966098822</v>
      </c>
      <c r="AR625" s="708">
        <f t="shared" si="231"/>
        <v>106.56489644842448</v>
      </c>
    </row>
    <row r="626" spans="1:44" ht="11.25" customHeight="1" x14ac:dyDescent="0.2">
      <c r="A626" s="504" t="s">
        <v>1586</v>
      </c>
      <c r="B626" s="504" t="s">
        <v>1587</v>
      </c>
      <c r="C626" s="521">
        <v>1.42</v>
      </c>
      <c r="D626" s="510">
        <v>1.19</v>
      </c>
      <c r="E626" s="510">
        <v>1</v>
      </c>
      <c r="F626" s="510">
        <v>0.85</v>
      </c>
      <c r="G626" s="510">
        <v>0.73</v>
      </c>
      <c r="H626" s="511"/>
      <c r="I626" s="510">
        <v>0.62</v>
      </c>
      <c r="J626" s="508">
        <v>0.55000000000000004</v>
      </c>
      <c r="K626" s="511"/>
      <c r="L626" s="567">
        <v>0.52</v>
      </c>
      <c r="M626" s="559">
        <v>0.52</v>
      </c>
      <c r="N626" s="516">
        <v>0.51</v>
      </c>
      <c r="O626" s="516">
        <v>0.46500000000000002</v>
      </c>
      <c r="P626" s="516">
        <v>0.40500000000000003</v>
      </c>
      <c r="Q626" s="516">
        <v>0.34</v>
      </c>
      <c r="R626" s="516">
        <v>0.20333000000000001</v>
      </c>
      <c r="S626" s="515">
        <v>0</v>
      </c>
      <c r="T626" s="515">
        <v>0</v>
      </c>
      <c r="U626" s="515">
        <v>0</v>
      </c>
      <c r="V626" s="515">
        <v>0</v>
      </c>
      <c r="W626" s="515">
        <v>0</v>
      </c>
      <c r="X626" s="525">
        <f t="shared" si="211"/>
        <v>9.3233299999999968</v>
      </c>
      <c r="Y626" s="706">
        <f t="shared" si="212"/>
        <v>19.327731092436974</v>
      </c>
      <c r="Z626" s="706">
        <f t="shared" si="213"/>
        <v>18.999999999999993</v>
      </c>
      <c r="AA626" s="706">
        <f t="shared" si="214"/>
        <v>17.647058823529417</v>
      </c>
      <c r="AB626" s="706">
        <f t="shared" si="215"/>
        <v>16.43835616438356</v>
      </c>
      <c r="AC626" s="706">
        <f t="shared" si="216"/>
        <v>17.741935483870975</v>
      </c>
      <c r="AD626" s="706">
        <f t="shared" si="217"/>
        <v>12.72727272727272</v>
      </c>
      <c r="AE626" s="706">
        <f t="shared" si="218"/>
        <v>5.7692307692307709</v>
      </c>
      <c r="AF626" s="706">
        <f t="shared" si="219"/>
        <v>0</v>
      </c>
      <c r="AG626" s="706">
        <f t="shared" si="220"/>
        <v>1.9607843137254832</v>
      </c>
      <c r="AH626" s="706">
        <f t="shared" si="221"/>
        <v>9.6774193548387011</v>
      </c>
      <c r="AI626" s="706">
        <f t="shared" si="222"/>
        <v>14.814814814814813</v>
      </c>
      <c r="AJ626" s="706">
        <f t="shared" si="223"/>
        <v>19.117647058823529</v>
      </c>
      <c r="AK626" s="706">
        <f t="shared" si="224"/>
        <v>67.215855997639309</v>
      </c>
      <c r="AL626" s="706" t="str">
        <f t="shared" si="225"/>
        <v>n/a</v>
      </c>
      <c r="AM626" s="706" t="str">
        <f t="shared" si="226"/>
        <v>n/a</v>
      </c>
      <c r="AN626" s="706" t="str">
        <f t="shared" si="227"/>
        <v>n/a</v>
      </c>
      <c r="AO626" s="706" t="str">
        <f t="shared" si="228"/>
        <v>n/a</v>
      </c>
      <c r="AP626" s="706" t="str">
        <f t="shared" si="229"/>
        <v>n/a</v>
      </c>
      <c r="AQ626" s="707">
        <f t="shared" si="230"/>
        <v>17.033700507735865</v>
      </c>
      <c r="AR626" s="708">
        <f t="shared" si="231"/>
        <v>16.469073019261636</v>
      </c>
    </row>
    <row r="627" spans="1:44" ht="11.25" customHeight="1" x14ac:dyDescent="0.2">
      <c r="A627" s="534" t="s">
        <v>744</v>
      </c>
      <c r="B627" s="535" t="s">
        <v>745</v>
      </c>
      <c r="C627" s="538">
        <v>1.32</v>
      </c>
      <c r="D627" s="522">
        <v>1.24</v>
      </c>
      <c r="E627" s="522">
        <v>1.1599999999999999</v>
      </c>
      <c r="F627" s="522">
        <v>1.1100000000000001</v>
      </c>
      <c r="G627" s="522">
        <v>1.0900000000000001</v>
      </c>
      <c r="H627" s="523"/>
      <c r="I627" s="522">
        <v>1.07</v>
      </c>
      <c r="J627" s="520">
        <v>1.05</v>
      </c>
      <c r="K627" s="523"/>
      <c r="L627" s="539">
        <v>1.03</v>
      </c>
      <c r="M627" s="539">
        <v>1</v>
      </c>
      <c r="N627" s="531">
        <v>0.96</v>
      </c>
      <c r="O627" s="531">
        <v>0.92</v>
      </c>
      <c r="P627" s="531">
        <v>0.45</v>
      </c>
      <c r="Q627" s="524">
        <v>0</v>
      </c>
      <c r="R627" s="524">
        <v>0</v>
      </c>
      <c r="S627" s="524">
        <v>0</v>
      </c>
      <c r="T627" s="524">
        <v>0</v>
      </c>
      <c r="U627" s="524">
        <v>0</v>
      </c>
      <c r="V627" s="524">
        <v>0</v>
      </c>
      <c r="W627" s="524">
        <v>0</v>
      </c>
      <c r="X627" s="525">
        <f t="shared" si="211"/>
        <v>12.4</v>
      </c>
      <c r="Y627" s="706">
        <f t="shared" si="212"/>
        <v>6.4516129032258229</v>
      </c>
      <c r="Z627" s="706">
        <f t="shared" si="213"/>
        <v>6.8965517241379448</v>
      </c>
      <c r="AA627" s="706">
        <f t="shared" si="214"/>
        <v>4.5045045045044807</v>
      </c>
      <c r="AB627" s="706">
        <f t="shared" si="215"/>
        <v>1.8348623853211121</v>
      </c>
      <c r="AC627" s="706">
        <f t="shared" si="216"/>
        <v>1.8691588785046731</v>
      </c>
      <c r="AD627" s="706">
        <f t="shared" si="217"/>
        <v>1.904761904761898</v>
      </c>
      <c r="AE627" s="706">
        <f t="shared" si="218"/>
        <v>1.9417475728155331</v>
      </c>
      <c r="AF627" s="706">
        <f t="shared" si="219"/>
        <v>3.0000000000000027</v>
      </c>
      <c r="AG627" s="706">
        <f t="shared" si="220"/>
        <v>4.1666666666666741</v>
      </c>
      <c r="AH627" s="706">
        <f t="shared" si="221"/>
        <v>4.3478260869565188</v>
      </c>
      <c r="AI627" s="706">
        <f t="shared" si="222"/>
        <v>104.44444444444443</v>
      </c>
      <c r="AJ627" s="706" t="str">
        <f t="shared" si="223"/>
        <v>n/a</v>
      </c>
      <c r="AK627" s="706" t="str">
        <f t="shared" si="224"/>
        <v>n/a</v>
      </c>
      <c r="AL627" s="706" t="str">
        <f t="shared" si="225"/>
        <v>n/a</v>
      </c>
      <c r="AM627" s="706" t="str">
        <f t="shared" si="226"/>
        <v>n/a</v>
      </c>
      <c r="AN627" s="706" t="str">
        <f t="shared" si="227"/>
        <v>n/a</v>
      </c>
      <c r="AO627" s="706" t="str">
        <f t="shared" si="228"/>
        <v>n/a</v>
      </c>
      <c r="AP627" s="706" t="str">
        <f t="shared" si="229"/>
        <v>n/a</v>
      </c>
      <c r="AQ627" s="707">
        <f t="shared" si="230"/>
        <v>12.851103370121734</v>
      </c>
      <c r="AR627" s="708">
        <f t="shared" si="231"/>
        <v>30.431862437224382</v>
      </c>
    </row>
    <row r="628" spans="1:44" ht="11.25" customHeight="1" x14ac:dyDescent="0.2">
      <c r="A628" s="588" t="s">
        <v>4200</v>
      </c>
      <c r="B628" s="504" t="s">
        <v>4201</v>
      </c>
      <c r="C628" s="530">
        <v>0.27</v>
      </c>
      <c r="D628" s="522">
        <v>0.25</v>
      </c>
      <c r="E628" s="522">
        <v>0.2175</v>
      </c>
      <c r="F628" s="522">
        <v>0.17</v>
      </c>
      <c r="G628" s="522">
        <v>0.12</v>
      </c>
      <c r="H628" s="523"/>
      <c r="I628" s="571">
        <v>0</v>
      </c>
      <c r="J628" s="520">
        <v>0.02</v>
      </c>
      <c r="K628" s="523"/>
      <c r="L628" s="692">
        <v>0</v>
      </c>
      <c r="M628" s="692">
        <v>0.26500000000000001</v>
      </c>
      <c r="N628" s="531">
        <v>0.45500000000000002</v>
      </c>
      <c r="O628" s="531">
        <v>0.42499999999999999</v>
      </c>
      <c r="P628" s="531">
        <v>0.36441176470588238</v>
      </c>
      <c r="Q628" s="531">
        <v>0.32840000000000003</v>
      </c>
      <c r="R628" s="531">
        <v>0.28352941176470586</v>
      </c>
      <c r="S628" s="531">
        <v>0.26074999999999998</v>
      </c>
      <c r="T628" s="572">
        <v>0</v>
      </c>
      <c r="U628" s="572">
        <v>0</v>
      </c>
      <c r="V628" s="524">
        <v>0</v>
      </c>
      <c r="W628" s="524">
        <v>0</v>
      </c>
      <c r="X628" s="525">
        <f t="shared" si="211"/>
        <v>3.4295911764705882</v>
      </c>
      <c r="Y628" s="706">
        <f t="shared" si="212"/>
        <v>8.0000000000000071</v>
      </c>
      <c r="Z628" s="706">
        <f t="shared" si="213"/>
        <v>14.942528735632177</v>
      </c>
      <c r="AA628" s="706">
        <f t="shared" si="214"/>
        <v>27.941176470588225</v>
      </c>
      <c r="AB628" s="706">
        <f t="shared" si="215"/>
        <v>41.666666666666671</v>
      </c>
      <c r="AC628" s="706" t="str">
        <f t="shared" si="216"/>
        <v>n/a</v>
      </c>
      <c r="AD628" s="706">
        <f t="shared" si="217"/>
        <v>-100</v>
      </c>
      <c r="AE628" s="706" t="str">
        <f t="shared" si="218"/>
        <v>n/a</v>
      </c>
      <c r="AF628" s="706">
        <f t="shared" si="219"/>
        <v>-100</v>
      </c>
      <c r="AG628" s="706">
        <f t="shared" si="220"/>
        <v>-41.758241758241752</v>
      </c>
      <c r="AH628" s="706">
        <f t="shared" si="221"/>
        <v>7.0588235294117618</v>
      </c>
      <c r="AI628" s="706">
        <f t="shared" si="222"/>
        <v>16.626311541565777</v>
      </c>
      <c r="AJ628" s="706">
        <f t="shared" si="223"/>
        <v>10.965823601060398</v>
      </c>
      <c r="AK628" s="706">
        <f t="shared" si="224"/>
        <v>15.825726141078844</v>
      </c>
      <c r="AL628" s="706">
        <f t="shared" si="225"/>
        <v>8.7361118944222049</v>
      </c>
      <c r="AM628" s="706" t="str">
        <f t="shared" si="226"/>
        <v>n/a</v>
      </c>
      <c r="AN628" s="706" t="str">
        <f t="shared" si="227"/>
        <v>n/a</v>
      </c>
      <c r="AO628" s="706" t="str">
        <f t="shared" si="228"/>
        <v>n/a</v>
      </c>
      <c r="AP628" s="706" t="str">
        <f t="shared" si="229"/>
        <v>n/a</v>
      </c>
      <c r="AQ628" s="707">
        <f t="shared" si="230"/>
        <v>-7.4995894314846412</v>
      </c>
      <c r="AR628" s="708">
        <f t="shared" si="231"/>
        <v>47.334600111629889</v>
      </c>
    </row>
    <row r="629" spans="1:44" ht="11.25" customHeight="1" x14ac:dyDescent="0.2">
      <c r="A629" s="504" t="s">
        <v>1588</v>
      </c>
      <c r="B629" s="504" t="s">
        <v>1589</v>
      </c>
      <c r="C629" s="530">
        <v>0.56000000000000005</v>
      </c>
      <c r="D629" s="522">
        <v>0.52</v>
      </c>
      <c r="E629" s="522">
        <v>0.48</v>
      </c>
      <c r="F629" s="522">
        <v>0.44</v>
      </c>
      <c r="G629" s="522">
        <v>0.32</v>
      </c>
      <c r="H629" s="523"/>
      <c r="I629" s="528">
        <v>0.2</v>
      </c>
      <c r="J629" s="693">
        <v>0.2</v>
      </c>
      <c r="K629" s="523"/>
      <c r="L629" s="539">
        <v>0.2</v>
      </c>
      <c r="M629" s="539">
        <v>0.1</v>
      </c>
      <c r="N629" s="531">
        <v>2.5000000000000001E-2</v>
      </c>
      <c r="O629" s="524">
        <v>0</v>
      </c>
      <c r="P629" s="524">
        <v>0</v>
      </c>
      <c r="Q629" s="524">
        <v>0</v>
      </c>
      <c r="R629" s="524">
        <v>0</v>
      </c>
      <c r="S629" s="524">
        <v>0</v>
      </c>
      <c r="T629" s="524">
        <v>0</v>
      </c>
      <c r="U629" s="524">
        <v>0</v>
      </c>
      <c r="V629" s="524">
        <v>0</v>
      </c>
      <c r="W629" s="524">
        <v>0</v>
      </c>
      <c r="X629" s="525">
        <f t="shared" si="211"/>
        <v>3.0450000000000004</v>
      </c>
      <c r="Y629" s="706">
        <f t="shared" si="212"/>
        <v>7.6923076923077094</v>
      </c>
      <c r="Z629" s="706">
        <f t="shared" si="213"/>
        <v>8.3333333333333481</v>
      </c>
      <c r="AA629" s="706">
        <f t="shared" si="214"/>
        <v>9.0909090909090828</v>
      </c>
      <c r="AB629" s="706">
        <f t="shared" si="215"/>
        <v>37.5</v>
      </c>
      <c r="AC629" s="706">
        <f t="shared" si="216"/>
        <v>59.999999999999986</v>
      </c>
      <c r="AD629" s="706">
        <f t="shared" si="217"/>
        <v>0</v>
      </c>
      <c r="AE629" s="706">
        <f t="shared" si="218"/>
        <v>0</v>
      </c>
      <c r="AF629" s="706">
        <f t="shared" si="219"/>
        <v>100</v>
      </c>
      <c r="AG629" s="706">
        <f t="shared" si="220"/>
        <v>300</v>
      </c>
      <c r="AH629" s="706" t="str">
        <f t="shared" si="221"/>
        <v>n/a</v>
      </c>
      <c r="AI629" s="706" t="str">
        <f t="shared" si="222"/>
        <v>n/a</v>
      </c>
      <c r="AJ629" s="706" t="str">
        <f t="shared" si="223"/>
        <v>n/a</v>
      </c>
      <c r="AK629" s="706" t="str">
        <f t="shared" si="224"/>
        <v>n/a</v>
      </c>
      <c r="AL629" s="706" t="str">
        <f t="shared" si="225"/>
        <v>n/a</v>
      </c>
      <c r="AM629" s="706" t="str">
        <f t="shared" si="226"/>
        <v>n/a</v>
      </c>
      <c r="AN629" s="706" t="str">
        <f t="shared" si="227"/>
        <v>n/a</v>
      </c>
      <c r="AO629" s="706" t="str">
        <f t="shared" si="228"/>
        <v>n/a</v>
      </c>
      <c r="AP629" s="706" t="str">
        <f t="shared" si="229"/>
        <v>n/a</v>
      </c>
      <c r="AQ629" s="707">
        <f t="shared" si="230"/>
        <v>58.068505568505572</v>
      </c>
      <c r="AR629" s="708">
        <f t="shared" si="231"/>
        <v>96.740599426727698</v>
      </c>
    </row>
    <row r="630" spans="1:44" ht="11.25" customHeight="1" x14ac:dyDescent="0.2">
      <c r="A630" s="502" t="s">
        <v>323</v>
      </c>
      <c r="B630" s="502" t="s">
        <v>324</v>
      </c>
      <c r="C630" s="514">
        <v>1.7000000000000002</v>
      </c>
      <c r="D630" s="522">
        <v>1.56</v>
      </c>
      <c r="E630" s="522">
        <v>1.415</v>
      </c>
      <c r="F630" s="522">
        <v>1.31</v>
      </c>
      <c r="G630" s="522">
        <v>1.21</v>
      </c>
      <c r="H630" s="523"/>
      <c r="I630" s="522">
        <v>1.17</v>
      </c>
      <c r="J630" s="520">
        <v>1.1299999999999999</v>
      </c>
      <c r="K630" s="523"/>
      <c r="L630" s="539">
        <v>1.0900000000000001</v>
      </c>
      <c r="M630" s="539">
        <v>1.0649999999999999</v>
      </c>
      <c r="N630" s="531">
        <v>1.0449999999999999</v>
      </c>
      <c r="O630" s="531">
        <v>1.02</v>
      </c>
      <c r="P630" s="531">
        <v>0.95499999999999996</v>
      </c>
      <c r="Q630" s="531">
        <v>0.93</v>
      </c>
      <c r="R630" s="531">
        <v>0.89500000000000002</v>
      </c>
      <c r="S630" s="531">
        <v>0.86499999999999999</v>
      </c>
      <c r="T630" s="531">
        <v>0.84499999999999997</v>
      </c>
      <c r="U630" s="531">
        <v>0.84</v>
      </c>
      <c r="V630" s="531">
        <v>0.8</v>
      </c>
      <c r="W630" s="531">
        <v>0.76</v>
      </c>
      <c r="X630" s="525">
        <f t="shared" si="211"/>
        <v>20.605</v>
      </c>
      <c r="Y630" s="706">
        <f t="shared" si="212"/>
        <v>8.9743589743589869</v>
      </c>
      <c r="Z630" s="706">
        <f t="shared" si="213"/>
        <v>10.24734982332156</v>
      </c>
      <c r="AA630" s="706">
        <f t="shared" si="214"/>
        <v>8.0152671755725269</v>
      </c>
      <c r="AB630" s="706">
        <f t="shared" si="215"/>
        <v>8.2644628099173723</v>
      </c>
      <c r="AC630" s="706">
        <f t="shared" si="216"/>
        <v>3.4188034188034289</v>
      </c>
      <c r="AD630" s="706">
        <f t="shared" si="217"/>
        <v>3.539823008849563</v>
      </c>
      <c r="AE630" s="706">
        <f t="shared" si="218"/>
        <v>3.6697247706421798</v>
      </c>
      <c r="AF630" s="706">
        <f t="shared" si="219"/>
        <v>2.3474178403755985</v>
      </c>
      <c r="AG630" s="706">
        <f t="shared" si="220"/>
        <v>1.9138755980861344</v>
      </c>
      <c r="AH630" s="706">
        <f t="shared" si="221"/>
        <v>2.450980392156854</v>
      </c>
      <c r="AI630" s="706">
        <f t="shared" si="222"/>
        <v>6.8062827225130906</v>
      </c>
      <c r="AJ630" s="706">
        <f t="shared" si="223"/>
        <v>2.6881720430107503</v>
      </c>
      <c r="AK630" s="706">
        <f t="shared" si="224"/>
        <v>3.9106145251396773</v>
      </c>
      <c r="AL630" s="706">
        <f t="shared" si="225"/>
        <v>3.4682080924855585</v>
      </c>
      <c r="AM630" s="706">
        <f t="shared" si="226"/>
        <v>2.3668639053254559</v>
      </c>
      <c r="AN630" s="706">
        <f t="shared" si="227"/>
        <v>0.59523809523809312</v>
      </c>
      <c r="AO630" s="706">
        <f t="shared" si="228"/>
        <v>4.9999999999999822</v>
      </c>
      <c r="AP630" s="706">
        <f t="shared" si="229"/>
        <v>5.2631578947368363</v>
      </c>
      <c r="AQ630" s="707">
        <f t="shared" si="230"/>
        <v>4.607811171696313</v>
      </c>
      <c r="AR630" s="708">
        <f t="shared" si="231"/>
        <v>2.7473502990840184</v>
      </c>
    </row>
    <row r="631" spans="1:44" ht="11.25" customHeight="1" x14ac:dyDescent="0.2">
      <c r="A631" s="534" t="s">
        <v>746</v>
      </c>
      <c r="B631" s="535" t="s">
        <v>747</v>
      </c>
      <c r="C631" s="521">
        <v>1.5649999999999999</v>
      </c>
      <c r="D631" s="541">
        <v>1.5149999999999999</v>
      </c>
      <c r="E631" s="541">
        <v>1.4950000000000001</v>
      </c>
      <c r="F631" s="541">
        <v>1.3831290000000001</v>
      </c>
      <c r="G631" s="541">
        <v>1.3668295000000001</v>
      </c>
      <c r="H631" s="542"/>
      <c r="I631" s="541">
        <v>1.341216</v>
      </c>
      <c r="J631" s="543">
        <v>1.30396</v>
      </c>
      <c r="K631" s="542"/>
      <c r="L631" s="557">
        <v>1.2993030000000001</v>
      </c>
      <c r="M631" s="557">
        <v>1.2853319999999999</v>
      </c>
      <c r="N631" s="544">
        <v>1.2480760000000002</v>
      </c>
      <c r="O631" s="544">
        <v>1.1363079999999999</v>
      </c>
      <c r="P631" s="544">
        <v>1.02454</v>
      </c>
      <c r="Q631" s="544">
        <v>0.89414399999999994</v>
      </c>
      <c r="R631" s="544">
        <v>0.76374799999999998</v>
      </c>
      <c r="S631" s="544">
        <v>0.71717799999999998</v>
      </c>
      <c r="T631" s="544">
        <v>0.67060799999999998</v>
      </c>
      <c r="U631" s="545">
        <v>0.49364200000000003</v>
      </c>
      <c r="V631" s="544">
        <v>0.49364200000000003</v>
      </c>
      <c r="W631" s="544">
        <v>0.4657</v>
      </c>
      <c r="X631" s="525">
        <f t="shared" si="211"/>
        <v>20.462355500000001</v>
      </c>
      <c r="Y631" s="706">
        <f t="shared" si="212"/>
        <v>3.3003300330032959</v>
      </c>
      <c r="Z631" s="706">
        <f t="shared" si="213"/>
        <v>1.3377926421404451</v>
      </c>
      <c r="AA631" s="706">
        <f t="shared" si="214"/>
        <v>8.0882549639260013</v>
      </c>
      <c r="AB631" s="706">
        <f t="shared" si="215"/>
        <v>1.1925042589437718</v>
      </c>
      <c r="AC631" s="706">
        <f t="shared" si="216"/>
        <v>1.9097222222222321</v>
      </c>
      <c r="AD631" s="706">
        <f t="shared" si="217"/>
        <v>2.857142857142847</v>
      </c>
      <c r="AE631" s="706">
        <f t="shared" si="218"/>
        <v>0.35842293906809264</v>
      </c>
      <c r="AF631" s="706">
        <f t="shared" si="219"/>
        <v>1.0869565217391353</v>
      </c>
      <c r="AG631" s="706">
        <f t="shared" si="220"/>
        <v>2.9850746268656581</v>
      </c>
      <c r="AH631" s="706">
        <f t="shared" si="221"/>
        <v>9.8360655737705258</v>
      </c>
      <c r="AI631" s="706">
        <f t="shared" si="222"/>
        <v>10.909090909090891</v>
      </c>
      <c r="AJ631" s="706">
        <f t="shared" si="223"/>
        <v>14.583333333333348</v>
      </c>
      <c r="AK631" s="706">
        <f t="shared" si="224"/>
        <v>17.073170731707311</v>
      </c>
      <c r="AL631" s="706">
        <f t="shared" si="225"/>
        <v>6.4935064935064846</v>
      </c>
      <c r="AM631" s="706">
        <f t="shared" si="226"/>
        <v>6.944444444444442</v>
      </c>
      <c r="AN631" s="706">
        <f t="shared" si="227"/>
        <v>35.849056603773576</v>
      </c>
      <c r="AO631" s="706">
        <f t="shared" si="228"/>
        <v>0</v>
      </c>
      <c r="AP631" s="706">
        <f t="shared" si="229"/>
        <v>6.0000000000000053</v>
      </c>
      <c r="AQ631" s="707">
        <f t="shared" si="230"/>
        <v>7.2669371752598932</v>
      </c>
      <c r="AR631" s="708">
        <f t="shared" si="231"/>
        <v>8.6855964851579071</v>
      </c>
    </row>
    <row r="632" spans="1:44" ht="11.25" customHeight="1" x14ac:dyDescent="0.2">
      <c r="A632" s="519" t="s">
        <v>1590</v>
      </c>
      <c r="B632" s="504" t="s">
        <v>1591</v>
      </c>
      <c r="C632" s="521">
        <v>0.94</v>
      </c>
      <c r="D632" s="522">
        <v>0.81</v>
      </c>
      <c r="E632" s="522">
        <v>0.71</v>
      </c>
      <c r="F632" s="522">
        <v>0.64</v>
      </c>
      <c r="G632" s="522">
        <v>0.59499999999999997</v>
      </c>
      <c r="H632" s="523"/>
      <c r="I632" s="522">
        <v>0.52500000000000002</v>
      </c>
      <c r="J632" s="520">
        <v>0.5</v>
      </c>
      <c r="K632" s="523"/>
      <c r="L632" s="692">
        <v>0</v>
      </c>
      <c r="M632" s="692">
        <v>0</v>
      </c>
      <c r="N632" s="524">
        <v>0</v>
      </c>
      <c r="O632" s="524">
        <v>0</v>
      </c>
      <c r="P632" s="524">
        <v>0</v>
      </c>
      <c r="Q632" s="524">
        <v>0</v>
      </c>
      <c r="R632" s="524">
        <v>0</v>
      </c>
      <c r="S632" s="524">
        <v>0</v>
      </c>
      <c r="T632" s="524">
        <v>0</v>
      </c>
      <c r="U632" s="524">
        <v>0</v>
      </c>
      <c r="V632" s="524">
        <v>0</v>
      </c>
      <c r="W632" s="524">
        <v>0</v>
      </c>
      <c r="X632" s="525">
        <f t="shared" si="211"/>
        <v>4.7200000000000006</v>
      </c>
      <c r="Y632" s="706">
        <f t="shared" si="212"/>
        <v>16.049382716049365</v>
      </c>
      <c r="Z632" s="706">
        <f t="shared" si="213"/>
        <v>14.084507042253524</v>
      </c>
      <c r="AA632" s="706">
        <f t="shared" si="214"/>
        <v>10.9375</v>
      </c>
      <c r="AB632" s="706">
        <f t="shared" si="215"/>
        <v>7.5630252100840512</v>
      </c>
      <c r="AC632" s="706">
        <f t="shared" si="216"/>
        <v>13.33333333333333</v>
      </c>
      <c r="AD632" s="706">
        <f t="shared" si="217"/>
        <v>5.0000000000000044</v>
      </c>
      <c r="AE632" s="706" t="str">
        <f t="shared" si="218"/>
        <v>n/a</v>
      </c>
      <c r="AF632" s="706" t="str">
        <f t="shared" si="219"/>
        <v>n/a</v>
      </c>
      <c r="AG632" s="706" t="str">
        <f t="shared" si="220"/>
        <v>n/a</v>
      </c>
      <c r="AH632" s="706" t="str">
        <f t="shared" si="221"/>
        <v>n/a</v>
      </c>
      <c r="AI632" s="706" t="str">
        <f t="shared" si="222"/>
        <v>n/a</v>
      </c>
      <c r="AJ632" s="706" t="str">
        <f t="shared" si="223"/>
        <v>n/a</v>
      </c>
      <c r="AK632" s="706" t="str">
        <f t="shared" si="224"/>
        <v>n/a</v>
      </c>
      <c r="AL632" s="706" t="str">
        <f t="shared" si="225"/>
        <v>n/a</v>
      </c>
      <c r="AM632" s="706" t="str">
        <f t="shared" si="226"/>
        <v>n/a</v>
      </c>
      <c r="AN632" s="706" t="str">
        <f t="shared" si="227"/>
        <v>n/a</v>
      </c>
      <c r="AO632" s="706" t="str">
        <f t="shared" si="228"/>
        <v>n/a</v>
      </c>
      <c r="AP632" s="706" t="str">
        <f t="shared" si="229"/>
        <v>n/a</v>
      </c>
      <c r="AQ632" s="707">
        <f t="shared" si="230"/>
        <v>11.161291383620044</v>
      </c>
      <c r="AR632" s="708">
        <f t="shared" si="231"/>
        <v>4.1979877666623002</v>
      </c>
    </row>
    <row r="633" spans="1:44" ht="11.25" customHeight="1" x14ac:dyDescent="0.2">
      <c r="A633" s="504" t="s">
        <v>3937</v>
      </c>
      <c r="B633" s="504" t="s">
        <v>3938</v>
      </c>
      <c r="C633" s="521">
        <v>0.8</v>
      </c>
      <c r="D633" s="522">
        <v>0.6</v>
      </c>
      <c r="E633" s="522">
        <v>0.46</v>
      </c>
      <c r="F633" s="522">
        <v>0.1</v>
      </c>
      <c r="G633" s="571">
        <v>0</v>
      </c>
      <c r="H633" s="523"/>
      <c r="I633" s="528">
        <v>0</v>
      </c>
      <c r="J633" s="693">
        <v>0</v>
      </c>
      <c r="K633" s="523"/>
      <c r="L633" s="692">
        <v>0</v>
      </c>
      <c r="M633" s="692">
        <v>0.08</v>
      </c>
      <c r="N633" s="572">
        <v>0.47000000000000003</v>
      </c>
      <c r="O633" s="531">
        <v>0.62333400000000005</v>
      </c>
      <c r="P633" s="531">
        <v>0.53333600000000003</v>
      </c>
      <c r="Q633" s="531">
        <v>0.42622799999999994</v>
      </c>
      <c r="R633" s="531">
        <v>0.4</v>
      </c>
      <c r="S633" s="572">
        <v>0.16</v>
      </c>
      <c r="T633" s="572">
        <v>0.253334</v>
      </c>
      <c r="U633" s="531">
        <v>0.253334</v>
      </c>
      <c r="V633" s="572">
        <v>0</v>
      </c>
      <c r="W633" s="572">
        <v>0</v>
      </c>
      <c r="X633" s="525">
        <f t="shared" si="211"/>
        <v>5.1595660000000008</v>
      </c>
      <c r="Y633" s="706">
        <f t="shared" si="212"/>
        <v>33.33333333333335</v>
      </c>
      <c r="Z633" s="706">
        <f t="shared" si="213"/>
        <v>30.434782608695631</v>
      </c>
      <c r="AA633" s="706">
        <f t="shared" si="214"/>
        <v>359.99999999999994</v>
      </c>
      <c r="AB633" s="706" t="str">
        <f t="shared" si="215"/>
        <v>n/a</v>
      </c>
      <c r="AC633" s="706" t="str">
        <f t="shared" si="216"/>
        <v>n/a</v>
      </c>
      <c r="AD633" s="706" t="str">
        <f t="shared" si="217"/>
        <v>n/a</v>
      </c>
      <c r="AE633" s="706" t="str">
        <f t="shared" si="218"/>
        <v>n/a</v>
      </c>
      <c r="AF633" s="706">
        <f t="shared" si="219"/>
        <v>-100</v>
      </c>
      <c r="AG633" s="706">
        <f t="shared" si="220"/>
        <v>-82.978723404255319</v>
      </c>
      <c r="AH633" s="706">
        <f t="shared" si="221"/>
        <v>-24.599011124052272</v>
      </c>
      <c r="AI633" s="706">
        <f t="shared" si="222"/>
        <v>16.874540627296874</v>
      </c>
      <c r="AJ633" s="706">
        <f t="shared" si="223"/>
        <v>25.129273534352524</v>
      </c>
      <c r="AK633" s="706">
        <f t="shared" si="224"/>
        <v>6.5569999999999684</v>
      </c>
      <c r="AL633" s="706">
        <f t="shared" si="225"/>
        <v>150</v>
      </c>
      <c r="AM633" s="706">
        <f t="shared" si="226"/>
        <v>-36.842271467706666</v>
      </c>
      <c r="AN633" s="706">
        <f t="shared" si="227"/>
        <v>0</v>
      </c>
      <c r="AO633" s="706" t="str">
        <f t="shared" si="228"/>
        <v>n/a</v>
      </c>
      <c r="AP633" s="706" t="str">
        <f t="shared" si="229"/>
        <v>n/a</v>
      </c>
      <c r="AQ633" s="707">
        <f t="shared" si="230"/>
        <v>31.492410342305334</v>
      </c>
      <c r="AR633" s="708">
        <f t="shared" si="231"/>
        <v>121.37218559802658</v>
      </c>
    </row>
    <row r="634" spans="1:44" ht="11.25" customHeight="1" x14ac:dyDescent="0.2">
      <c r="A634" s="504" t="s">
        <v>1592</v>
      </c>
      <c r="B634" s="504" t="s">
        <v>1593</v>
      </c>
      <c r="C634" s="521">
        <v>0.78</v>
      </c>
      <c r="D634" s="522">
        <v>0.7</v>
      </c>
      <c r="E634" s="522">
        <v>0.64</v>
      </c>
      <c r="F634" s="522">
        <v>0.48</v>
      </c>
      <c r="G634" s="522">
        <v>0.44</v>
      </c>
      <c r="H634" s="523"/>
      <c r="I634" s="522">
        <v>0.24</v>
      </c>
      <c r="J634" s="520">
        <v>0.1</v>
      </c>
      <c r="K634" s="523"/>
      <c r="L634" s="539">
        <v>0.02</v>
      </c>
      <c r="M634" s="692">
        <v>0</v>
      </c>
      <c r="N634" s="524">
        <v>0</v>
      </c>
      <c r="O634" s="524">
        <v>0</v>
      </c>
      <c r="P634" s="524">
        <v>0</v>
      </c>
      <c r="Q634" s="524">
        <v>0</v>
      </c>
      <c r="R634" s="524">
        <v>0</v>
      </c>
      <c r="S634" s="524">
        <v>0</v>
      </c>
      <c r="T634" s="524">
        <v>0</v>
      </c>
      <c r="U634" s="524">
        <v>0</v>
      </c>
      <c r="V634" s="524">
        <v>0</v>
      </c>
      <c r="W634" s="524">
        <v>0</v>
      </c>
      <c r="X634" s="525">
        <f t="shared" si="211"/>
        <v>3.4000000000000004</v>
      </c>
      <c r="Y634" s="706">
        <f t="shared" si="212"/>
        <v>11.428571428571432</v>
      </c>
      <c r="Z634" s="706">
        <f t="shared" si="213"/>
        <v>9.375</v>
      </c>
      <c r="AA634" s="706">
        <f t="shared" si="214"/>
        <v>33.33333333333335</v>
      </c>
      <c r="AB634" s="706">
        <f t="shared" si="215"/>
        <v>9.0909090909090828</v>
      </c>
      <c r="AC634" s="706">
        <f t="shared" si="216"/>
        <v>83.333333333333343</v>
      </c>
      <c r="AD634" s="706">
        <f t="shared" si="217"/>
        <v>140</v>
      </c>
      <c r="AE634" s="706">
        <f t="shared" si="218"/>
        <v>400</v>
      </c>
      <c r="AF634" s="706" t="str">
        <f t="shared" si="219"/>
        <v>n/a</v>
      </c>
      <c r="AG634" s="706" t="str">
        <f t="shared" si="220"/>
        <v>n/a</v>
      </c>
      <c r="AH634" s="706" t="str">
        <f t="shared" si="221"/>
        <v>n/a</v>
      </c>
      <c r="AI634" s="706" t="str">
        <f t="shared" si="222"/>
        <v>n/a</v>
      </c>
      <c r="AJ634" s="706" t="str">
        <f t="shared" si="223"/>
        <v>n/a</v>
      </c>
      <c r="AK634" s="706" t="str">
        <f t="shared" si="224"/>
        <v>n/a</v>
      </c>
      <c r="AL634" s="706" t="str">
        <f t="shared" si="225"/>
        <v>n/a</v>
      </c>
      <c r="AM634" s="706" t="str">
        <f t="shared" si="226"/>
        <v>n/a</v>
      </c>
      <c r="AN634" s="706" t="str">
        <f t="shared" si="227"/>
        <v>n/a</v>
      </c>
      <c r="AO634" s="706" t="str">
        <f t="shared" si="228"/>
        <v>n/a</v>
      </c>
      <c r="AP634" s="706" t="str">
        <f t="shared" si="229"/>
        <v>n/a</v>
      </c>
      <c r="AQ634" s="707">
        <f t="shared" si="230"/>
        <v>98.08016388373531</v>
      </c>
      <c r="AR634" s="708">
        <f t="shared" si="231"/>
        <v>141.78544425841113</v>
      </c>
    </row>
    <row r="635" spans="1:44" ht="11.25" customHeight="1" x14ac:dyDescent="0.2">
      <c r="A635" s="1084" t="s">
        <v>4250</v>
      </c>
      <c r="B635" s="56" t="s">
        <v>2703</v>
      </c>
      <c r="C635" s="41">
        <v>0.22500000000000001</v>
      </c>
      <c r="D635" s="39">
        <v>0.22</v>
      </c>
      <c r="E635" s="39">
        <v>0.2</v>
      </c>
      <c r="F635" s="39">
        <v>0.15</v>
      </c>
      <c r="G635" s="39">
        <v>0.13500000000000001</v>
      </c>
      <c r="H635" s="503"/>
      <c r="I635" s="39">
        <v>0.12</v>
      </c>
      <c r="J635" s="56">
        <v>0.11</v>
      </c>
      <c r="K635" s="503"/>
      <c r="L635" s="532">
        <v>0.1</v>
      </c>
      <c r="M635" s="532">
        <v>0.1</v>
      </c>
      <c r="N635" s="992">
        <v>0.05</v>
      </c>
      <c r="O635" s="515">
        <v>0</v>
      </c>
      <c r="P635" s="515">
        <v>0</v>
      </c>
      <c r="Q635" s="515">
        <v>0</v>
      </c>
      <c r="R635" s="515">
        <v>0</v>
      </c>
      <c r="S635" s="515">
        <v>0</v>
      </c>
      <c r="T635" s="515">
        <v>0</v>
      </c>
      <c r="U635" s="515">
        <v>0</v>
      </c>
      <c r="V635" s="515">
        <v>0</v>
      </c>
      <c r="W635" s="515">
        <v>0</v>
      </c>
      <c r="X635" s="525">
        <f t="shared" si="211"/>
        <v>1.4100000000000004</v>
      </c>
      <c r="Y635" s="706">
        <f t="shared" si="212"/>
        <v>2.2727272727272707</v>
      </c>
      <c r="Z635" s="706">
        <f t="shared" si="213"/>
        <v>9.9999999999999858</v>
      </c>
      <c r="AA635" s="706">
        <f t="shared" si="214"/>
        <v>33.33333333333335</v>
      </c>
      <c r="AB635" s="706">
        <f t="shared" si="215"/>
        <v>11.111111111111093</v>
      </c>
      <c r="AC635" s="706">
        <f t="shared" si="216"/>
        <v>12.500000000000021</v>
      </c>
      <c r="AD635" s="706">
        <f t="shared" si="217"/>
        <v>9.0909090909090828</v>
      </c>
      <c r="AE635" s="706">
        <f t="shared" si="218"/>
        <v>9.9999999999999858</v>
      </c>
      <c r="AF635" s="706">
        <f t="shared" si="219"/>
        <v>0</v>
      </c>
      <c r="AG635" s="706">
        <f t="shared" si="220"/>
        <v>100</v>
      </c>
      <c r="AH635" s="706" t="str">
        <f t="shared" si="221"/>
        <v>n/a</v>
      </c>
      <c r="AI635" s="706" t="str">
        <f t="shared" si="222"/>
        <v>n/a</v>
      </c>
      <c r="AJ635" s="706" t="str">
        <f t="shared" si="223"/>
        <v>n/a</v>
      </c>
      <c r="AK635" s="706" t="str">
        <f t="shared" si="224"/>
        <v>n/a</v>
      </c>
      <c r="AL635" s="706" t="str">
        <f t="shared" si="225"/>
        <v>n/a</v>
      </c>
      <c r="AM635" s="706" t="str">
        <f t="shared" si="226"/>
        <v>n/a</v>
      </c>
      <c r="AN635" s="706" t="str">
        <f t="shared" si="227"/>
        <v>n/a</v>
      </c>
      <c r="AO635" s="706" t="str">
        <f t="shared" si="228"/>
        <v>n/a</v>
      </c>
      <c r="AP635" s="706" t="str">
        <f t="shared" si="229"/>
        <v>n/a</v>
      </c>
      <c r="AQ635" s="707">
        <f t="shared" si="230"/>
        <v>20.923120089786753</v>
      </c>
      <c r="AR635" s="708">
        <f t="shared" si="231"/>
        <v>31.101919615124238</v>
      </c>
    </row>
    <row r="636" spans="1:44" ht="11.25" customHeight="1" x14ac:dyDescent="0.2">
      <c r="A636" s="534" t="s">
        <v>1594</v>
      </c>
      <c r="B636" s="535" t="s">
        <v>1595</v>
      </c>
      <c r="C636" s="538">
        <v>1.8699999999999999</v>
      </c>
      <c r="D636" s="522">
        <v>1.61</v>
      </c>
      <c r="E636" s="522">
        <v>1.5</v>
      </c>
      <c r="F636" s="522">
        <v>1.32</v>
      </c>
      <c r="G636" s="522">
        <v>0.98</v>
      </c>
      <c r="H636" s="523"/>
      <c r="I636" s="522">
        <v>0.76</v>
      </c>
      <c r="J636" s="520">
        <v>0.7</v>
      </c>
      <c r="K636" s="523"/>
      <c r="L636" s="539">
        <v>0.55000000000000004</v>
      </c>
      <c r="M636" s="539">
        <v>0.5</v>
      </c>
      <c r="N636" s="524">
        <v>0.45</v>
      </c>
      <c r="O636" s="531">
        <v>0.9</v>
      </c>
      <c r="P636" s="531">
        <v>0.8</v>
      </c>
      <c r="Q636" s="531">
        <v>0.65</v>
      </c>
      <c r="R636" s="531">
        <v>0.55000000000000004</v>
      </c>
      <c r="S636" s="531">
        <v>0.45</v>
      </c>
      <c r="T636" s="531">
        <v>0.25</v>
      </c>
      <c r="U636" s="524">
        <v>0</v>
      </c>
      <c r="V636" s="524">
        <v>0</v>
      </c>
      <c r="W636" s="524">
        <v>0</v>
      </c>
      <c r="X636" s="525">
        <f t="shared" si="211"/>
        <v>13.840000000000002</v>
      </c>
      <c r="Y636" s="706">
        <f t="shared" si="212"/>
        <v>16.149068322981353</v>
      </c>
      <c r="Z636" s="706">
        <f t="shared" si="213"/>
        <v>7.3333333333333472</v>
      </c>
      <c r="AA636" s="706">
        <f t="shared" si="214"/>
        <v>13.636363636363624</v>
      </c>
      <c r="AB636" s="706">
        <f t="shared" si="215"/>
        <v>34.693877551020421</v>
      </c>
      <c r="AC636" s="706">
        <f t="shared" si="216"/>
        <v>28.947368421052634</v>
      </c>
      <c r="AD636" s="706">
        <f t="shared" si="217"/>
        <v>8.5714285714285854</v>
      </c>
      <c r="AE636" s="706">
        <f t="shared" si="218"/>
        <v>27.272727272727249</v>
      </c>
      <c r="AF636" s="706">
        <f t="shared" si="219"/>
        <v>10.000000000000009</v>
      </c>
      <c r="AG636" s="706">
        <f t="shared" si="220"/>
        <v>11.111111111111116</v>
      </c>
      <c r="AH636" s="706">
        <f t="shared" si="221"/>
        <v>-50</v>
      </c>
      <c r="AI636" s="706">
        <f t="shared" si="222"/>
        <v>12.5</v>
      </c>
      <c r="AJ636" s="706">
        <f t="shared" si="223"/>
        <v>23.076923076923084</v>
      </c>
      <c r="AK636" s="706">
        <f t="shared" si="224"/>
        <v>18.181818181818166</v>
      </c>
      <c r="AL636" s="706">
        <f t="shared" si="225"/>
        <v>22.222222222222232</v>
      </c>
      <c r="AM636" s="706">
        <f t="shared" si="226"/>
        <v>80</v>
      </c>
      <c r="AN636" s="706" t="str">
        <f t="shared" si="227"/>
        <v>n/a</v>
      </c>
      <c r="AO636" s="706" t="str">
        <f t="shared" si="228"/>
        <v>n/a</v>
      </c>
      <c r="AP636" s="706" t="str">
        <f t="shared" si="229"/>
        <v>n/a</v>
      </c>
      <c r="AQ636" s="707">
        <f t="shared" si="230"/>
        <v>17.579749446732119</v>
      </c>
      <c r="AR636" s="708">
        <f t="shared" si="231"/>
        <v>25.857231511212657</v>
      </c>
    </row>
    <row r="637" spans="1:44" ht="11.25" customHeight="1" x14ac:dyDescent="0.2">
      <c r="A637" s="504" t="s">
        <v>325</v>
      </c>
      <c r="B637" s="504" t="s">
        <v>326</v>
      </c>
      <c r="C637" s="530">
        <v>2.7382999999999997</v>
      </c>
      <c r="D637" s="522">
        <v>2.6713999999999998</v>
      </c>
      <c r="E637" s="522">
        <v>2.6322999999999999</v>
      </c>
      <c r="F637" s="522">
        <v>2.5322999999999998</v>
      </c>
      <c r="G637" s="522">
        <v>2.3665000000000003</v>
      </c>
      <c r="H637" s="523"/>
      <c r="I637" s="522">
        <v>2.2110000000000003</v>
      </c>
      <c r="J637" s="520">
        <v>2.0568</v>
      </c>
      <c r="K637" s="523"/>
      <c r="L637" s="539">
        <v>1.8854</v>
      </c>
      <c r="M637" s="539">
        <v>1.72</v>
      </c>
      <c r="N637" s="531">
        <v>1.55</v>
      </c>
      <c r="O637" s="531">
        <v>1.36</v>
      </c>
      <c r="P637" s="531">
        <v>1.21</v>
      </c>
      <c r="Q637" s="531">
        <v>1.0900000000000001</v>
      </c>
      <c r="R637" s="531">
        <v>0.97750000000000004</v>
      </c>
      <c r="S637" s="531">
        <v>0.86499999999999999</v>
      </c>
      <c r="T637" s="531">
        <v>0.79</v>
      </c>
      <c r="U637" s="531">
        <v>0.73</v>
      </c>
      <c r="V637" s="531">
        <v>0.67</v>
      </c>
      <c r="W637" s="531">
        <v>0.625</v>
      </c>
      <c r="X637" s="525">
        <f t="shared" si="211"/>
        <v>30.681499999999996</v>
      </c>
      <c r="Y637" s="706">
        <f t="shared" si="212"/>
        <v>2.5043048588754946</v>
      </c>
      <c r="Z637" s="706">
        <f t="shared" si="213"/>
        <v>1.4853930023173589</v>
      </c>
      <c r="AA637" s="706">
        <f t="shared" si="214"/>
        <v>3.9489791888796866</v>
      </c>
      <c r="AB637" s="706">
        <f t="shared" si="215"/>
        <v>7.0061271920557555</v>
      </c>
      <c r="AC637" s="706">
        <f t="shared" si="216"/>
        <v>7.0330167345092676</v>
      </c>
      <c r="AD637" s="706">
        <f t="shared" si="217"/>
        <v>7.4970828471412121</v>
      </c>
      <c r="AE637" s="706">
        <f t="shared" si="218"/>
        <v>9.0909090909090828</v>
      </c>
      <c r="AF637" s="706">
        <f t="shared" si="219"/>
        <v>9.6162790697674296</v>
      </c>
      <c r="AG637" s="706">
        <f t="shared" si="220"/>
        <v>10.967741935483865</v>
      </c>
      <c r="AH637" s="706">
        <f t="shared" si="221"/>
        <v>13.970588235294112</v>
      </c>
      <c r="AI637" s="706">
        <f t="shared" si="222"/>
        <v>12.396694214876035</v>
      </c>
      <c r="AJ637" s="706">
        <f t="shared" si="223"/>
        <v>11.009174311926584</v>
      </c>
      <c r="AK637" s="706">
        <f t="shared" si="224"/>
        <v>11.508951406649626</v>
      </c>
      <c r="AL637" s="706">
        <f t="shared" si="225"/>
        <v>13.005780346820806</v>
      </c>
      <c r="AM637" s="706">
        <f t="shared" si="226"/>
        <v>9.4936708860759325</v>
      </c>
      <c r="AN637" s="706">
        <f t="shared" si="227"/>
        <v>8.2191780821917924</v>
      </c>
      <c r="AO637" s="706">
        <f t="shared" si="228"/>
        <v>8.9552238805969964</v>
      </c>
      <c r="AP637" s="706">
        <f t="shared" si="229"/>
        <v>7.2000000000000064</v>
      </c>
      <c r="AQ637" s="707">
        <f t="shared" si="230"/>
        <v>8.6060608491317261</v>
      </c>
      <c r="AR637" s="708">
        <f t="shared" si="231"/>
        <v>3.4510335792448505</v>
      </c>
    </row>
    <row r="638" spans="1:44" ht="11.25" customHeight="1" x14ac:dyDescent="0.2">
      <c r="A638" s="504" t="s">
        <v>3939</v>
      </c>
      <c r="B638" s="504" t="s">
        <v>3940</v>
      </c>
      <c r="C638" s="530">
        <v>1.76</v>
      </c>
      <c r="D638" s="522">
        <v>1.68</v>
      </c>
      <c r="E638" s="522">
        <v>1.52</v>
      </c>
      <c r="F638" s="522">
        <v>1.32</v>
      </c>
      <c r="G638" s="571">
        <v>1.1200000000000001</v>
      </c>
      <c r="H638" s="523"/>
      <c r="I638" s="528">
        <v>1.1200000000000001</v>
      </c>
      <c r="J638" s="693">
        <v>1.1200000000000001</v>
      </c>
      <c r="K638" s="523"/>
      <c r="L638" s="692">
        <v>1.1200000000000001</v>
      </c>
      <c r="M638" s="692">
        <v>1.1200000000000001</v>
      </c>
      <c r="N638" s="524">
        <v>1.56</v>
      </c>
      <c r="O638" s="531">
        <v>2</v>
      </c>
      <c r="P638" s="531">
        <v>1.84</v>
      </c>
      <c r="Q638" s="531">
        <v>1.76</v>
      </c>
      <c r="R638" s="531">
        <v>1.7</v>
      </c>
      <c r="S638" s="531">
        <v>1.66</v>
      </c>
      <c r="T638" s="531">
        <v>1.64</v>
      </c>
      <c r="U638" s="531">
        <v>1.58</v>
      </c>
      <c r="V638" s="531">
        <v>1.48</v>
      </c>
      <c r="W638" s="531">
        <v>1.4</v>
      </c>
      <c r="X638" s="525">
        <f t="shared" si="211"/>
        <v>28.500000000000004</v>
      </c>
      <c r="Y638" s="706">
        <f t="shared" si="212"/>
        <v>4.7619047619047672</v>
      </c>
      <c r="Z638" s="706">
        <f t="shared" si="213"/>
        <v>10.526315789473673</v>
      </c>
      <c r="AA638" s="706">
        <f t="shared" si="214"/>
        <v>15.151515151515138</v>
      </c>
      <c r="AB638" s="706">
        <f t="shared" si="215"/>
        <v>17.857142857142861</v>
      </c>
      <c r="AC638" s="706">
        <f t="shared" si="216"/>
        <v>0</v>
      </c>
      <c r="AD638" s="706">
        <f t="shared" si="217"/>
        <v>0</v>
      </c>
      <c r="AE638" s="706">
        <f t="shared" si="218"/>
        <v>0</v>
      </c>
      <c r="AF638" s="706">
        <f t="shared" si="219"/>
        <v>0</v>
      </c>
      <c r="AG638" s="706">
        <f t="shared" si="220"/>
        <v>-28.205128205128204</v>
      </c>
      <c r="AH638" s="706">
        <f t="shared" si="221"/>
        <v>-21.999999999999996</v>
      </c>
      <c r="AI638" s="706">
        <f t="shared" si="222"/>
        <v>8.6956521739130377</v>
      </c>
      <c r="AJ638" s="706">
        <f t="shared" si="223"/>
        <v>4.5454545454545414</v>
      </c>
      <c r="AK638" s="706">
        <f t="shared" si="224"/>
        <v>3.529411764705892</v>
      </c>
      <c r="AL638" s="706">
        <f t="shared" si="225"/>
        <v>2.4096385542168752</v>
      </c>
      <c r="AM638" s="706">
        <f t="shared" si="226"/>
        <v>1.2195121951219523</v>
      </c>
      <c r="AN638" s="706">
        <f t="shared" si="227"/>
        <v>3.7974683544303778</v>
      </c>
      <c r="AO638" s="706">
        <f t="shared" si="228"/>
        <v>6.7567567567567544</v>
      </c>
      <c r="AP638" s="706">
        <f t="shared" si="229"/>
        <v>5.7142857142857162</v>
      </c>
      <c r="AQ638" s="707">
        <f t="shared" si="230"/>
        <v>1.9311072452107441</v>
      </c>
      <c r="AR638" s="708">
        <f t="shared" si="231"/>
        <v>11.122532919268249</v>
      </c>
    </row>
    <row r="639" spans="1:44" ht="11.25" customHeight="1" x14ac:dyDescent="0.2">
      <c r="A639" s="504" t="s">
        <v>748</v>
      </c>
      <c r="B639" s="504" t="s">
        <v>749</v>
      </c>
      <c r="C639" s="530">
        <v>1.36</v>
      </c>
      <c r="D639" s="522">
        <v>1.2</v>
      </c>
      <c r="E639" s="522">
        <v>1.0900000000000001</v>
      </c>
      <c r="F639" s="522">
        <v>0.96</v>
      </c>
      <c r="G639" s="522">
        <v>0.86</v>
      </c>
      <c r="H639" s="523" t="s">
        <v>91</v>
      </c>
      <c r="I639" s="522">
        <v>0.8</v>
      </c>
      <c r="J639" s="520">
        <v>0.7</v>
      </c>
      <c r="K639" s="523"/>
      <c r="L639" s="539">
        <v>0.62</v>
      </c>
      <c r="M639" s="539">
        <v>0.55000000000000004</v>
      </c>
      <c r="N639" s="531">
        <v>0.5</v>
      </c>
      <c r="O639" s="531">
        <v>0.45</v>
      </c>
      <c r="P639" s="531">
        <v>0.4</v>
      </c>
      <c r="Q639" s="531">
        <v>0.33</v>
      </c>
      <c r="R639" s="531">
        <v>0.28749999999999998</v>
      </c>
      <c r="S639" s="531">
        <v>0.24249999999999999</v>
      </c>
      <c r="T639" s="531">
        <v>0.23499999999999999</v>
      </c>
      <c r="U639" s="531">
        <v>0.19</v>
      </c>
      <c r="V639" s="531">
        <v>0.16</v>
      </c>
      <c r="W639" s="531">
        <v>2.5000000000000001E-2</v>
      </c>
      <c r="X639" s="525">
        <f t="shared" si="211"/>
        <v>10.959999999999999</v>
      </c>
      <c r="Y639" s="706">
        <f t="shared" si="212"/>
        <v>13.333333333333353</v>
      </c>
      <c r="Z639" s="706">
        <f t="shared" si="213"/>
        <v>10.091743119266038</v>
      </c>
      <c r="AA639" s="706">
        <f t="shared" si="214"/>
        <v>13.541666666666675</v>
      </c>
      <c r="AB639" s="706">
        <f t="shared" si="215"/>
        <v>11.627906976744185</v>
      </c>
      <c r="AC639" s="706">
        <f t="shared" si="216"/>
        <v>7.4999999999999956</v>
      </c>
      <c r="AD639" s="706">
        <f t="shared" si="217"/>
        <v>14.285714285714302</v>
      </c>
      <c r="AE639" s="706">
        <f t="shared" si="218"/>
        <v>12.903225806451601</v>
      </c>
      <c r="AF639" s="706">
        <f t="shared" si="219"/>
        <v>12.72727272727272</v>
      </c>
      <c r="AG639" s="706">
        <f t="shared" si="220"/>
        <v>10.000000000000009</v>
      </c>
      <c r="AH639" s="706">
        <f t="shared" si="221"/>
        <v>11.111111111111116</v>
      </c>
      <c r="AI639" s="706">
        <f t="shared" si="222"/>
        <v>12.5</v>
      </c>
      <c r="AJ639" s="706">
        <f t="shared" si="223"/>
        <v>21.212121212121215</v>
      </c>
      <c r="AK639" s="706">
        <f t="shared" si="224"/>
        <v>14.782608695652177</v>
      </c>
      <c r="AL639" s="706">
        <f t="shared" si="225"/>
        <v>18.556701030927837</v>
      </c>
      <c r="AM639" s="706">
        <f t="shared" si="226"/>
        <v>3.1914893617021267</v>
      </c>
      <c r="AN639" s="706">
        <f t="shared" si="227"/>
        <v>23.684210526315773</v>
      </c>
      <c r="AO639" s="706">
        <f t="shared" si="228"/>
        <v>18.75</v>
      </c>
      <c r="AP639" s="706">
        <f t="shared" si="229"/>
        <v>540</v>
      </c>
      <c r="AQ639" s="707">
        <f t="shared" si="230"/>
        <v>42.766616936293282</v>
      </c>
      <c r="AR639" s="708">
        <f t="shared" si="231"/>
        <v>124.18689388094579</v>
      </c>
    </row>
    <row r="640" spans="1:44" ht="11.25" customHeight="1" x14ac:dyDescent="0.2">
      <c r="A640" s="519" t="s">
        <v>1596</v>
      </c>
      <c r="B640" s="504" t="s">
        <v>1597</v>
      </c>
      <c r="C640" s="514">
        <v>0.54</v>
      </c>
      <c r="D640" s="522">
        <v>0.5</v>
      </c>
      <c r="E640" s="522">
        <v>0.47</v>
      </c>
      <c r="F640" s="522">
        <v>0.42</v>
      </c>
      <c r="G640" s="522">
        <v>0.34</v>
      </c>
      <c r="H640" s="523"/>
      <c r="I640" s="522">
        <v>0.18</v>
      </c>
      <c r="J640" s="520">
        <v>0.08</v>
      </c>
      <c r="K640" s="523"/>
      <c r="L640" s="692">
        <v>0.04</v>
      </c>
      <c r="M640" s="692">
        <v>0.08</v>
      </c>
      <c r="N640" s="531">
        <v>0.38</v>
      </c>
      <c r="O640" s="524">
        <v>0.72</v>
      </c>
      <c r="P640" s="531">
        <v>0.63</v>
      </c>
      <c r="Q640" s="531">
        <v>0.56000000000000005</v>
      </c>
      <c r="R640" s="531">
        <v>0.40666999999999998</v>
      </c>
      <c r="S640" s="531">
        <v>0.2</v>
      </c>
      <c r="T640" s="531">
        <v>6.6669999999999993E-2</v>
      </c>
      <c r="U640" s="524">
        <v>0</v>
      </c>
      <c r="V640" s="524">
        <v>0</v>
      </c>
      <c r="W640" s="524">
        <v>0</v>
      </c>
      <c r="X640" s="525">
        <f t="shared" si="211"/>
        <v>5.61334</v>
      </c>
      <c r="Y640" s="706">
        <f t="shared" si="212"/>
        <v>8.0000000000000071</v>
      </c>
      <c r="Z640" s="706">
        <f t="shared" si="213"/>
        <v>6.3829787234042534</v>
      </c>
      <c r="AA640" s="706">
        <f t="shared" si="214"/>
        <v>11.904761904761907</v>
      </c>
      <c r="AB640" s="706">
        <f t="shared" si="215"/>
        <v>23.529411764705866</v>
      </c>
      <c r="AC640" s="706">
        <f t="shared" si="216"/>
        <v>88.8888888888889</v>
      </c>
      <c r="AD640" s="706">
        <f t="shared" si="217"/>
        <v>125</v>
      </c>
      <c r="AE640" s="706">
        <f t="shared" si="218"/>
        <v>100</v>
      </c>
      <c r="AF640" s="706">
        <f t="shared" si="219"/>
        <v>-50</v>
      </c>
      <c r="AG640" s="706">
        <f t="shared" si="220"/>
        <v>-78.94736842105263</v>
      </c>
      <c r="AH640" s="706">
        <f t="shared" si="221"/>
        <v>-47.222222222222221</v>
      </c>
      <c r="AI640" s="706">
        <f t="shared" si="222"/>
        <v>14.285714285714279</v>
      </c>
      <c r="AJ640" s="706">
        <f t="shared" si="223"/>
        <v>12.5</v>
      </c>
      <c r="AK640" s="706">
        <f t="shared" si="224"/>
        <v>37.703789313202371</v>
      </c>
      <c r="AL640" s="706">
        <f t="shared" si="225"/>
        <v>103.33499999999995</v>
      </c>
      <c r="AM640" s="706">
        <f t="shared" si="226"/>
        <v>199.98500074996258</v>
      </c>
      <c r="AN640" s="706" t="str">
        <f t="shared" si="227"/>
        <v>n/a</v>
      </c>
      <c r="AO640" s="706" t="str">
        <f t="shared" si="228"/>
        <v>n/a</v>
      </c>
      <c r="AP640" s="706" t="str">
        <f t="shared" si="229"/>
        <v>n/a</v>
      </c>
      <c r="AQ640" s="707">
        <f t="shared" si="230"/>
        <v>37.023063665824353</v>
      </c>
      <c r="AR640" s="708">
        <f t="shared" si="231"/>
        <v>74.249762036480561</v>
      </c>
    </row>
    <row r="641" spans="1:44" ht="11.25" customHeight="1" x14ac:dyDescent="0.2">
      <c r="A641" s="535" t="s">
        <v>1598</v>
      </c>
      <c r="B641" s="535" t="s">
        <v>1599</v>
      </c>
      <c r="C641" s="521">
        <v>0.78</v>
      </c>
      <c r="D641" s="541">
        <v>0.71</v>
      </c>
      <c r="E641" s="541">
        <v>0.65</v>
      </c>
      <c r="F641" s="541">
        <v>0.6</v>
      </c>
      <c r="G641" s="541">
        <v>0.56000000000000005</v>
      </c>
      <c r="H641" s="542"/>
      <c r="I641" s="541">
        <v>0.51</v>
      </c>
      <c r="J641" s="537">
        <v>0.47</v>
      </c>
      <c r="K641" s="542"/>
      <c r="L641" s="568">
        <v>0.44</v>
      </c>
      <c r="M641" s="568">
        <v>0.44</v>
      </c>
      <c r="N641" s="544">
        <v>0.44</v>
      </c>
      <c r="O641" s="544">
        <v>0.42</v>
      </c>
      <c r="P641" s="544">
        <v>0.39</v>
      </c>
      <c r="Q641" s="544">
        <v>0.32</v>
      </c>
      <c r="R641" s="544">
        <v>0.24</v>
      </c>
      <c r="S641" s="544">
        <v>0.14000000000000001</v>
      </c>
      <c r="T641" s="545">
        <v>0</v>
      </c>
      <c r="U641" s="545">
        <v>0</v>
      </c>
      <c r="V641" s="545">
        <v>0</v>
      </c>
      <c r="W641" s="545">
        <v>0</v>
      </c>
      <c r="X641" s="525">
        <f t="shared" si="211"/>
        <v>7.1100000000000012</v>
      </c>
      <c r="Y641" s="706">
        <f t="shared" si="212"/>
        <v>9.8591549295774747</v>
      </c>
      <c r="Z641" s="706">
        <f t="shared" si="213"/>
        <v>9.2307692307692193</v>
      </c>
      <c r="AA641" s="706">
        <f t="shared" si="214"/>
        <v>8.3333333333333481</v>
      </c>
      <c r="AB641" s="706">
        <f t="shared" si="215"/>
        <v>7.1428571428571397</v>
      </c>
      <c r="AC641" s="706">
        <f t="shared" si="216"/>
        <v>9.8039215686274606</v>
      </c>
      <c r="AD641" s="706">
        <f t="shared" si="217"/>
        <v>8.5106382978723527</v>
      </c>
      <c r="AE641" s="706">
        <f t="shared" si="218"/>
        <v>6.8181818181818121</v>
      </c>
      <c r="AF641" s="706">
        <f t="shared" si="219"/>
        <v>0</v>
      </c>
      <c r="AG641" s="706">
        <f t="shared" si="220"/>
        <v>0</v>
      </c>
      <c r="AH641" s="706">
        <f t="shared" si="221"/>
        <v>4.7619047619047672</v>
      </c>
      <c r="AI641" s="706">
        <f t="shared" si="222"/>
        <v>7.6923076923076872</v>
      </c>
      <c r="AJ641" s="706">
        <f t="shared" si="223"/>
        <v>21.875</v>
      </c>
      <c r="AK641" s="706">
        <f t="shared" si="224"/>
        <v>33.33333333333335</v>
      </c>
      <c r="AL641" s="706">
        <f t="shared" si="225"/>
        <v>71.428571428571402</v>
      </c>
      <c r="AM641" s="706" t="str">
        <f t="shared" si="226"/>
        <v>n/a</v>
      </c>
      <c r="AN641" s="706" t="str">
        <f t="shared" si="227"/>
        <v>n/a</v>
      </c>
      <c r="AO641" s="706" t="str">
        <f t="shared" si="228"/>
        <v>n/a</v>
      </c>
      <c r="AP641" s="706" t="str">
        <f t="shared" si="229"/>
        <v>n/a</v>
      </c>
      <c r="AQ641" s="707">
        <f t="shared" si="230"/>
        <v>14.199283824095431</v>
      </c>
      <c r="AR641" s="708">
        <f t="shared" si="231"/>
        <v>18.540496147586698</v>
      </c>
    </row>
    <row r="642" spans="1:44" ht="11.25" customHeight="1" x14ac:dyDescent="0.2">
      <c r="A642" s="504" t="s">
        <v>1600</v>
      </c>
      <c r="B642" s="504" t="s">
        <v>1601</v>
      </c>
      <c r="C642" s="521">
        <v>3</v>
      </c>
      <c r="D642" s="528">
        <v>2.8</v>
      </c>
      <c r="E642" s="522">
        <v>2.44</v>
      </c>
      <c r="F642" s="522">
        <v>2.17</v>
      </c>
      <c r="G642" s="522">
        <v>1.73</v>
      </c>
      <c r="H642" s="523"/>
      <c r="I642" s="522">
        <v>1.6</v>
      </c>
      <c r="J642" s="520">
        <v>1.45</v>
      </c>
      <c r="K642" s="523"/>
      <c r="L642" s="539">
        <v>1.1499999999999999</v>
      </c>
      <c r="M642" s="539">
        <v>0.7</v>
      </c>
      <c r="N642" s="524">
        <v>0.57999999999999996</v>
      </c>
      <c r="O642" s="531">
        <v>1.1499999999999999</v>
      </c>
      <c r="P642" s="531">
        <v>0.95</v>
      </c>
      <c r="Q642" s="531">
        <v>0.78</v>
      </c>
      <c r="R642" s="531">
        <v>0.625</v>
      </c>
      <c r="S642" s="531">
        <v>0.5</v>
      </c>
      <c r="T642" s="531">
        <v>0.4</v>
      </c>
      <c r="U642" s="524">
        <v>0</v>
      </c>
      <c r="V642" s="524">
        <v>0</v>
      </c>
      <c r="W642" s="524">
        <v>0</v>
      </c>
      <c r="X642" s="525">
        <f t="shared" si="211"/>
        <v>22.024999999999995</v>
      </c>
      <c r="Y642" s="706">
        <f t="shared" si="212"/>
        <v>7.1428571428571397</v>
      </c>
      <c r="Z642" s="706">
        <f t="shared" si="213"/>
        <v>14.754098360655732</v>
      </c>
      <c r="AA642" s="706">
        <f t="shared" si="214"/>
        <v>12.442396313364057</v>
      </c>
      <c r="AB642" s="706">
        <f t="shared" si="215"/>
        <v>25.43352601156068</v>
      </c>
      <c r="AC642" s="706">
        <f t="shared" si="216"/>
        <v>8.1249999999999822</v>
      </c>
      <c r="AD642" s="706">
        <f t="shared" si="217"/>
        <v>10.344827586206895</v>
      </c>
      <c r="AE642" s="706">
        <f t="shared" si="218"/>
        <v>26.086956521739136</v>
      </c>
      <c r="AF642" s="706">
        <f t="shared" si="219"/>
        <v>64.285714285714278</v>
      </c>
      <c r="AG642" s="706">
        <f t="shared" si="220"/>
        <v>20.68965517241379</v>
      </c>
      <c r="AH642" s="706">
        <f t="shared" si="221"/>
        <v>-49.565217391304351</v>
      </c>
      <c r="AI642" s="706">
        <f t="shared" si="222"/>
        <v>21.052631578947366</v>
      </c>
      <c r="AJ642" s="706">
        <f t="shared" si="223"/>
        <v>21.794871794871785</v>
      </c>
      <c r="AK642" s="706">
        <f t="shared" si="224"/>
        <v>24.8</v>
      </c>
      <c r="AL642" s="706">
        <f t="shared" si="225"/>
        <v>25</v>
      </c>
      <c r="AM642" s="706">
        <f t="shared" si="226"/>
        <v>25</v>
      </c>
      <c r="AN642" s="706" t="str">
        <f t="shared" si="227"/>
        <v>n/a</v>
      </c>
      <c r="AO642" s="706" t="str">
        <f t="shared" si="228"/>
        <v>n/a</v>
      </c>
      <c r="AP642" s="706" t="str">
        <f t="shared" si="229"/>
        <v>n/a</v>
      </c>
      <c r="AQ642" s="707">
        <f t="shared" si="230"/>
        <v>17.159154491801768</v>
      </c>
      <c r="AR642" s="708">
        <f t="shared" si="231"/>
        <v>22.847457405631889</v>
      </c>
    </row>
    <row r="643" spans="1:44" ht="11.25" customHeight="1" x14ac:dyDescent="0.2">
      <c r="A643" s="588" t="s">
        <v>4345</v>
      </c>
      <c r="B643" s="504" t="s">
        <v>3941</v>
      </c>
      <c r="C643" s="518">
        <v>3.4</v>
      </c>
      <c r="D643" s="518">
        <v>3</v>
      </c>
      <c r="E643" s="518">
        <v>2.2000000000000002</v>
      </c>
      <c r="F643" s="518">
        <v>2</v>
      </c>
      <c r="G643" s="518">
        <v>1.76</v>
      </c>
      <c r="H643" s="518">
        <v>1.76</v>
      </c>
      <c r="I643" s="518">
        <v>1.76</v>
      </c>
      <c r="J643" s="504">
        <v>1.76</v>
      </c>
      <c r="K643" s="518">
        <v>1.76</v>
      </c>
      <c r="L643" s="526">
        <v>1.76</v>
      </c>
      <c r="M643" s="526">
        <v>1.76</v>
      </c>
      <c r="N643" s="566">
        <v>1.76</v>
      </c>
      <c r="O643" s="566">
        <v>1.61</v>
      </c>
      <c r="P643" s="566">
        <v>1.1599999999999999</v>
      </c>
      <c r="Q643" s="566">
        <v>1.1599999999999999</v>
      </c>
      <c r="R643" s="566">
        <v>1.1599999999999999</v>
      </c>
      <c r="S643" s="566">
        <v>1.1599999999999999</v>
      </c>
      <c r="T643" s="566">
        <v>1.1599999999999999</v>
      </c>
      <c r="U643" s="566">
        <v>1.1599999999999999</v>
      </c>
      <c r="V643" s="566">
        <v>1</v>
      </c>
      <c r="W643" s="566">
        <v>1</v>
      </c>
      <c r="X643" s="525">
        <f t="shared" si="211"/>
        <v>35.25</v>
      </c>
      <c r="Y643" s="706">
        <f t="shared" si="212"/>
        <v>13.33333333333333</v>
      </c>
      <c r="Z643" s="706">
        <f t="shared" si="213"/>
        <v>36.363636363636353</v>
      </c>
      <c r="AA643" s="706">
        <f t="shared" si="214"/>
        <v>10.000000000000009</v>
      </c>
      <c r="AB643" s="706">
        <f t="shared" si="215"/>
        <v>13.636363636363647</v>
      </c>
      <c r="AC643" s="706">
        <f t="shared" si="216"/>
        <v>0</v>
      </c>
      <c r="AD643" s="706">
        <f t="shared" si="217"/>
        <v>0</v>
      </c>
      <c r="AE643" s="706">
        <f t="shared" si="218"/>
        <v>0</v>
      </c>
      <c r="AF643" s="706">
        <f t="shared" si="219"/>
        <v>0</v>
      </c>
      <c r="AG643" s="706">
        <f t="shared" si="220"/>
        <v>0</v>
      </c>
      <c r="AH643" s="706">
        <f t="shared" si="221"/>
        <v>9.316770186335388</v>
      </c>
      <c r="AI643" s="706">
        <f t="shared" si="222"/>
        <v>38.793103448275886</v>
      </c>
      <c r="AJ643" s="706">
        <f t="shared" si="223"/>
        <v>0</v>
      </c>
      <c r="AK643" s="706">
        <f t="shared" si="224"/>
        <v>0</v>
      </c>
      <c r="AL643" s="706">
        <f t="shared" si="225"/>
        <v>0</v>
      </c>
      <c r="AM643" s="706">
        <f t="shared" si="226"/>
        <v>0</v>
      </c>
      <c r="AN643" s="706">
        <f t="shared" si="227"/>
        <v>0</v>
      </c>
      <c r="AO643" s="706">
        <f t="shared" si="228"/>
        <v>15.999999999999993</v>
      </c>
      <c r="AP643" s="706">
        <f t="shared" si="229"/>
        <v>0</v>
      </c>
      <c r="AQ643" s="707">
        <f t="shared" si="230"/>
        <v>7.6357337204413671</v>
      </c>
      <c r="AR643" s="708">
        <f t="shared" si="231"/>
        <v>12.329471131137925</v>
      </c>
    </row>
    <row r="644" spans="1:44" ht="11.25" customHeight="1" x14ac:dyDescent="0.2">
      <c r="A644" s="519" t="s">
        <v>750</v>
      </c>
      <c r="B644" s="504" t="s">
        <v>751</v>
      </c>
      <c r="C644" s="521">
        <v>0.32</v>
      </c>
      <c r="D644" s="522">
        <v>0.27999999999999997</v>
      </c>
      <c r="E644" s="522">
        <v>0.27333333333333332</v>
      </c>
      <c r="F644" s="522">
        <v>0.26333333333333336</v>
      </c>
      <c r="G644" s="522">
        <v>0.25666666666666665</v>
      </c>
      <c r="H644" s="523"/>
      <c r="I644" s="522">
        <v>0.22678730158730157</v>
      </c>
      <c r="J644" s="520">
        <v>0.22073015873015875</v>
      </c>
      <c r="K644" s="523"/>
      <c r="L644" s="539">
        <v>0.21466666666666664</v>
      </c>
      <c r="M644" s="539">
        <v>0.2086031746031746</v>
      </c>
      <c r="N644" s="531">
        <v>0.20257142857142854</v>
      </c>
      <c r="O644" s="531">
        <v>0.19653968253968254</v>
      </c>
      <c r="P644" s="531">
        <v>0.19047619047619047</v>
      </c>
      <c r="Q644" s="531">
        <v>0.18441269841269839</v>
      </c>
      <c r="R644" s="524">
        <v>0.17707936507936509</v>
      </c>
      <c r="S644" s="531">
        <v>0.19434920634920638</v>
      </c>
      <c r="T644" s="531">
        <v>0.15549206349206349</v>
      </c>
      <c r="U644" s="531">
        <v>0.14831746031746032</v>
      </c>
      <c r="V644" s="531">
        <v>0.14396825396825397</v>
      </c>
      <c r="W644" s="531">
        <v>0.13822222222222222</v>
      </c>
      <c r="X644" s="525">
        <f t="shared" si="211"/>
        <v>3.9955492063492057</v>
      </c>
      <c r="Y644" s="706">
        <f t="shared" si="212"/>
        <v>14.285714285714302</v>
      </c>
      <c r="Z644" s="706">
        <f t="shared" si="213"/>
        <v>2.4390243902439046</v>
      </c>
      <c r="AA644" s="706">
        <f t="shared" si="214"/>
        <v>3.7974683544303556</v>
      </c>
      <c r="AB644" s="706">
        <f t="shared" si="215"/>
        <v>2.5974025974026205</v>
      </c>
      <c r="AC644" s="706">
        <f t="shared" si="216"/>
        <v>13.175060891962275</v>
      </c>
      <c r="AD644" s="706">
        <f t="shared" si="217"/>
        <v>2.7441392204803572</v>
      </c>
      <c r="AE644" s="706">
        <f t="shared" si="218"/>
        <v>2.8246081041112259</v>
      </c>
      <c r="AF644" s="706">
        <f t="shared" si="219"/>
        <v>2.9067113072591688</v>
      </c>
      <c r="AG644" s="706">
        <f t="shared" si="220"/>
        <v>2.977589719479723</v>
      </c>
      <c r="AH644" s="706">
        <f t="shared" si="221"/>
        <v>3.0689710870618558</v>
      </c>
      <c r="AI644" s="706">
        <f t="shared" si="222"/>
        <v>3.183333333333338</v>
      </c>
      <c r="AJ644" s="706">
        <f t="shared" si="223"/>
        <v>3.2880013771733552</v>
      </c>
      <c r="AK644" s="706">
        <f t="shared" si="224"/>
        <v>4.1412692721405353</v>
      </c>
      <c r="AL644" s="706">
        <f t="shared" si="225"/>
        <v>-8.8859849722313093</v>
      </c>
      <c r="AM644" s="706">
        <f t="shared" si="226"/>
        <v>24.989791751735435</v>
      </c>
      <c r="AN644" s="706">
        <f t="shared" si="227"/>
        <v>4.8373287671232834</v>
      </c>
      <c r="AO644" s="706">
        <f t="shared" si="228"/>
        <v>3.0209481808158856</v>
      </c>
      <c r="AP644" s="706">
        <f t="shared" si="229"/>
        <v>4.1570969223702292</v>
      </c>
      <c r="AQ644" s="707">
        <f t="shared" si="230"/>
        <v>4.9749152550336966</v>
      </c>
      <c r="AR644" s="708">
        <f t="shared" si="231"/>
        <v>6.8293425318382699</v>
      </c>
    </row>
    <row r="645" spans="1:44" ht="11.25" customHeight="1" x14ac:dyDescent="0.2">
      <c r="A645" s="506" t="s">
        <v>1602</v>
      </c>
      <c r="B645" s="502" t="s">
        <v>35</v>
      </c>
      <c r="C645" s="521">
        <v>1.72</v>
      </c>
      <c r="D645" s="510">
        <v>1.64</v>
      </c>
      <c r="E645" s="510">
        <v>1.56</v>
      </c>
      <c r="F645" s="510">
        <v>1.48</v>
      </c>
      <c r="G645" s="510">
        <v>1.44</v>
      </c>
      <c r="H645" s="511"/>
      <c r="I645" s="510">
        <v>1.42</v>
      </c>
      <c r="J645" s="513">
        <v>1.37</v>
      </c>
      <c r="K645" s="511"/>
      <c r="L645" s="1166">
        <v>1.37</v>
      </c>
      <c r="M645" s="559">
        <v>1.33</v>
      </c>
      <c r="N645" s="516">
        <v>1.29</v>
      </c>
      <c r="O645" s="516">
        <v>1.17</v>
      </c>
      <c r="P645" s="516">
        <v>1.1399999999999999</v>
      </c>
      <c r="Q645" s="516">
        <v>1.1200000000000001</v>
      </c>
      <c r="R645" s="516">
        <v>1.1000000000000001</v>
      </c>
      <c r="S645" s="515">
        <v>1.08</v>
      </c>
      <c r="T645" s="515">
        <v>1.08</v>
      </c>
      <c r="U645" s="515">
        <v>1.08</v>
      </c>
      <c r="V645" s="515">
        <v>1.08</v>
      </c>
      <c r="W645" s="515">
        <v>1.08</v>
      </c>
      <c r="X645" s="525">
        <f t="shared" si="211"/>
        <v>24.549999999999997</v>
      </c>
      <c r="Y645" s="706">
        <f t="shared" si="212"/>
        <v>4.8780487804878092</v>
      </c>
      <c r="Z645" s="706">
        <f t="shared" si="213"/>
        <v>5.12820512820511</v>
      </c>
      <c r="AA645" s="706">
        <f t="shared" si="214"/>
        <v>5.4054054054054168</v>
      </c>
      <c r="AB645" s="706">
        <f t="shared" si="215"/>
        <v>2.7777777777777901</v>
      </c>
      <c r="AC645" s="706">
        <f t="shared" si="216"/>
        <v>1.4084507042253502</v>
      </c>
      <c r="AD645" s="706">
        <f t="shared" si="217"/>
        <v>3.6496350364963348</v>
      </c>
      <c r="AE645" s="706">
        <f t="shared" si="218"/>
        <v>0</v>
      </c>
      <c r="AF645" s="706">
        <f t="shared" si="219"/>
        <v>3.007518796992481</v>
      </c>
      <c r="AG645" s="706">
        <f t="shared" si="220"/>
        <v>3.1007751937984551</v>
      </c>
      <c r="AH645" s="706">
        <f t="shared" si="221"/>
        <v>10.256410256410264</v>
      </c>
      <c r="AI645" s="706">
        <f t="shared" si="222"/>
        <v>2.6315789473684292</v>
      </c>
      <c r="AJ645" s="706">
        <f t="shared" si="223"/>
        <v>1.7857142857142572</v>
      </c>
      <c r="AK645" s="706">
        <f t="shared" si="224"/>
        <v>1.8181818181818299</v>
      </c>
      <c r="AL645" s="706">
        <f t="shared" si="225"/>
        <v>1.8518518518518601</v>
      </c>
      <c r="AM645" s="706">
        <f t="shared" si="226"/>
        <v>0</v>
      </c>
      <c r="AN645" s="706">
        <f t="shared" si="227"/>
        <v>0</v>
      </c>
      <c r="AO645" s="706">
        <f t="shared" si="228"/>
        <v>0</v>
      </c>
      <c r="AP645" s="706">
        <f t="shared" si="229"/>
        <v>0</v>
      </c>
      <c r="AQ645" s="707">
        <f t="shared" si="230"/>
        <v>2.6499752212730772</v>
      </c>
      <c r="AR645" s="708">
        <f t="shared" si="231"/>
        <v>2.6192981662445911</v>
      </c>
    </row>
    <row r="646" spans="1:44" ht="11.25" customHeight="1" x14ac:dyDescent="0.2">
      <c r="A646" s="535" t="s">
        <v>1605</v>
      </c>
      <c r="B646" s="535" t="s">
        <v>1606</v>
      </c>
      <c r="C646" s="538">
        <v>1.24</v>
      </c>
      <c r="D646" s="522">
        <v>1.2</v>
      </c>
      <c r="E646" s="522">
        <v>1.1599999999999999</v>
      </c>
      <c r="F646" s="522">
        <v>1.1200000000000001</v>
      </c>
      <c r="G646" s="522">
        <v>1.08</v>
      </c>
      <c r="H646" s="523"/>
      <c r="I646" s="522">
        <v>1.04</v>
      </c>
      <c r="J646" s="520">
        <v>1</v>
      </c>
      <c r="K646" s="523"/>
      <c r="L646" s="692">
        <v>0.96</v>
      </c>
      <c r="M646" s="539">
        <v>0.96</v>
      </c>
      <c r="N646" s="531">
        <v>0.92</v>
      </c>
      <c r="O646" s="531">
        <v>0.88</v>
      </c>
      <c r="P646" s="531">
        <v>0.84</v>
      </c>
      <c r="Q646" s="531">
        <v>0.78</v>
      </c>
      <c r="R646" s="531">
        <v>0.72</v>
      </c>
      <c r="S646" s="531">
        <v>0.66</v>
      </c>
      <c r="T646" s="531">
        <v>0.6</v>
      </c>
      <c r="U646" s="531">
        <v>0.5272</v>
      </c>
      <c r="V646" s="531">
        <v>0.44640000000000002</v>
      </c>
      <c r="W646" s="531">
        <v>0.38119999999999998</v>
      </c>
      <c r="X646" s="525">
        <f t="shared" si="211"/>
        <v>16.514800000000001</v>
      </c>
      <c r="Y646" s="706">
        <f t="shared" si="212"/>
        <v>3.3333333333333437</v>
      </c>
      <c r="Z646" s="706">
        <f t="shared" si="213"/>
        <v>3.4482758620689724</v>
      </c>
      <c r="AA646" s="706">
        <f t="shared" si="214"/>
        <v>3.5714285714285587</v>
      </c>
      <c r="AB646" s="706">
        <f t="shared" si="215"/>
        <v>3.7037037037036979</v>
      </c>
      <c r="AC646" s="706">
        <f t="shared" si="216"/>
        <v>3.8461538461538547</v>
      </c>
      <c r="AD646" s="706">
        <f t="shared" si="217"/>
        <v>4.0000000000000036</v>
      </c>
      <c r="AE646" s="706">
        <f t="shared" si="218"/>
        <v>4.1666666666666741</v>
      </c>
      <c r="AF646" s="706">
        <f t="shared" si="219"/>
        <v>0</v>
      </c>
      <c r="AG646" s="706">
        <f t="shared" si="220"/>
        <v>4.3478260869565188</v>
      </c>
      <c r="AH646" s="706">
        <f t="shared" si="221"/>
        <v>4.5454545454545414</v>
      </c>
      <c r="AI646" s="706">
        <f t="shared" si="222"/>
        <v>4.7619047619047672</v>
      </c>
      <c r="AJ646" s="706">
        <f t="shared" si="223"/>
        <v>7.6923076923076872</v>
      </c>
      <c r="AK646" s="706">
        <f t="shared" si="224"/>
        <v>8.3333333333333481</v>
      </c>
      <c r="AL646" s="706">
        <f t="shared" si="225"/>
        <v>9.0909090909090828</v>
      </c>
      <c r="AM646" s="706">
        <f t="shared" si="226"/>
        <v>10.000000000000009</v>
      </c>
      <c r="AN646" s="706">
        <f t="shared" si="227"/>
        <v>13.808801213960532</v>
      </c>
      <c r="AO646" s="706">
        <f t="shared" si="228"/>
        <v>18.100358422939067</v>
      </c>
      <c r="AP646" s="706">
        <f t="shared" si="229"/>
        <v>17.103882476390364</v>
      </c>
      <c r="AQ646" s="707">
        <f t="shared" si="230"/>
        <v>6.8807966448617242</v>
      </c>
      <c r="AR646" s="708">
        <f t="shared" si="231"/>
        <v>5.0279316552709314</v>
      </c>
    </row>
    <row r="647" spans="1:44" ht="11.25" customHeight="1" x14ac:dyDescent="0.2">
      <c r="A647" s="504" t="s">
        <v>3942</v>
      </c>
      <c r="B647" s="504" t="s">
        <v>3943</v>
      </c>
      <c r="C647" s="530">
        <v>1.53</v>
      </c>
      <c r="D647" s="522">
        <v>1.4</v>
      </c>
      <c r="E647" s="522">
        <v>1.21</v>
      </c>
      <c r="F647" s="522">
        <v>1.1100000000000001</v>
      </c>
      <c r="G647" s="571">
        <v>0</v>
      </c>
      <c r="H647" s="523"/>
      <c r="I647" s="528">
        <v>0</v>
      </c>
      <c r="J647" s="693">
        <v>0</v>
      </c>
      <c r="K647" s="523"/>
      <c r="L647" s="692">
        <v>0</v>
      </c>
      <c r="M647" s="692">
        <v>0</v>
      </c>
      <c r="N647" s="524">
        <v>0</v>
      </c>
      <c r="O647" s="524">
        <v>0</v>
      </c>
      <c r="P647" s="524">
        <v>0</v>
      </c>
      <c r="Q647" s="524">
        <v>0</v>
      </c>
      <c r="R647" s="524">
        <v>0</v>
      </c>
      <c r="S647" s="524">
        <v>0</v>
      </c>
      <c r="T647" s="524">
        <v>0</v>
      </c>
      <c r="U647" s="524">
        <v>0</v>
      </c>
      <c r="V647" s="524">
        <v>0</v>
      </c>
      <c r="W647" s="524">
        <v>0</v>
      </c>
      <c r="X647" s="525">
        <f t="shared" ref="X647:X710" si="232">SUM(C647:W647)</f>
        <v>5.25</v>
      </c>
      <c r="Y647" s="706">
        <f t="shared" si="212"/>
        <v>9.2857142857142971</v>
      </c>
      <c r="Z647" s="706">
        <f t="shared" si="213"/>
        <v>15.702479338842966</v>
      </c>
      <c r="AA647" s="706">
        <f t="shared" si="214"/>
        <v>9.0090090090090058</v>
      </c>
      <c r="AB647" s="706" t="str">
        <f t="shared" si="215"/>
        <v>n/a</v>
      </c>
      <c r="AC647" s="706" t="str">
        <f t="shared" si="216"/>
        <v>n/a</v>
      </c>
      <c r="AD647" s="706" t="str">
        <f t="shared" si="217"/>
        <v>n/a</v>
      </c>
      <c r="AE647" s="706" t="str">
        <f t="shared" si="218"/>
        <v>n/a</v>
      </c>
      <c r="AF647" s="706" t="str">
        <f t="shared" si="219"/>
        <v>n/a</v>
      </c>
      <c r="AG647" s="706" t="str">
        <f t="shared" si="220"/>
        <v>n/a</v>
      </c>
      <c r="AH647" s="706" t="str">
        <f t="shared" si="221"/>
        <v>n/a</v>
      </c>
      <c r="AI647" s="706" t="str">
        <f t="shared" si="222"/>
        <v>n/a</v>
      </c>
      <c r="AJ647" s="706" t="str">
        <f t="shared" si="223"/>
        <v>n/a</v>
      </c>
      <c r="AK647" s="706" t="str">
        <f t="shared" si="224"/>
        <v>n/a</v>
      </c>
      <c r="AL647" s="706" t="str">
        <f t="shared" si="225"/>
        <v>n/a</v>
      </c>
      <c r="AM647" s="706" t="str">
        <f t="shared" si="226"/>
        <v>n/a</v>
      </c>
      <c r="AN647" s="706" t="str">
        <f t="shared" si="227"/>
        <v>n/a</v>
      </c>
      <c r="AO647" s="706" t="str">
        <f t="shared" si="228"/>
        <v>n/a</v>
      </c>
      <c r="AP647" s="706" t="str">
        <f t="shared" si="229"/>
        <v>n/a</v>
      </c>
      <c r="AQ647" s="707">
        <f t="shared" si="230"/>
        <v>11.332400877855422</v>
      </c>
      <c r="AR647" s="708">
        <f t="shared" si="231"/>
        <v>3.787126980829878</v>
      </c>
    </row>
    <row r="648" spans="1:44" ht="11.25" customHeight="1" x14ac:dyDescent="0.2">
      <c r="A648" s="519" t="s">
        <v>752</v>
      </c>
      <c r="B648" s="504" t="s">
        <v>753</v>
      </c>
      <c r="C648" s="530">
        <v>0.19000000000000003</v>
      </c>
      <c r="D648" s="522">
        <v>0.1575</v>
      </c>
      <c r="E648" s="522">
        <v>0.13800000000000001</v>
      </c>
      <c r="F648" s="522">
        <v>0.115</v>
      </c>
      <c r="G648" s="522">
        <v>9.5000000000000001E-2</v>
      </c>
      <c r="H648" s="523"/>
      <c r="I648" s="522">
        <v>7.7499999999999999E-2</v>
      </c>
      <c r="J648" s="520">
        <v>6.7500000000000004E-2</v>
      </c>
      <c r="K648" s="523"/>
      <c r="L648" s="539">
        <v>5.7500000000000002E-2</v>
      </c>
      <c r="M648" s="692">
        <v>0.05</v>
      </c>
      <c r="N648" s="531">
        <v>3.7499999999999999E-2</v>
      </c>
      <c r="O648" s="524">
        <v>0</v>
      </c>
      <c r="P648" s="524">
        <v>0</v>
      </c>
      <c r="Q648" s="524">
        <v>0</v>
      </c>
      <c r="R648" s="524">
        <v>0</v>
      </c>
      <c r="S648" s="524">
        <v>0</v>
      </c>
      <c r="T648" s="524">
        <v>0</v>
      </c>
      <c r="U648" s="524">
        <v>0</v>
      </c>
      <c r="V648" s="524">
        <v>0</v>
      </c>
      <c r="W648" s="524">
        <v>0</v>
      </c>
      <c r="X648" s="525">
        <f t="shared" si="232"/>
        <v>0.98550000000000004</v>
      </c>
      <c r="Y648" s="706">
        <f t="shared" si="212"/>
        <v>20.63492063492065</v>
      </c>
      <c r="Z648" s="706">
        <f t="shared" si="213"/>
        <v>14.130434782608692</v>
      </c>
      <c r="AA648" s="706">
        <f t="shared" si="214"/>
        <v>19.999999999999996</v>
      </c>
      <c r="AB648" s="706">
        <f t="shared" si="215"/>
        <v>21.052631578947366</v>
      </c>
      <c r="AC648" s="706">
        <f t="shared" si="216"/>
        <v>22.580645161290324</v>
      </c>
      <c r="AD648" s="706">
        <f t="shared" si="217"/>
        <v>14.814814814814813</v>
      </c>
      <c r="AE648" s="706">
        <f t="shared" si="218"/>
        <v>17.391304347826097</v>
      </c>
      <c r="AF648" s="706">
        <f t="shared" si="219"/>
        <v>14.999999999999991</v>
      </c>
      <c r="AG648" s="706">
        <f t="shared" si="220"/>
        <v>33.33333333333335</v>
      </c>
      <c r="AH648" s="706" t="str">
        <f t="shared" si="221"/>
        <v>n/a</v>
      </c>
      <c r="AI648" s="706" t="str">
        <f t="shared" si="222"/>
        <v>n/a</v>
      </c>
      <c r="AJ648" s="706" t="str">
        <f t="shared" si="223"/>
        <v>n/a</v>
      </c>
      <c r="AK648" s="706" t="str">
        <f t="shared" si="224"/>
        <v>n/a</v>
      </c>
      <c r="AL648" s="706" t="str">
        <f t="shared" si="225"/>
        <v>n/a</v>
      </c>
      <c r="AM648" s="706" t="str">
        <f t="shared" si="226"/>
        <v>n/a</v>
      </c>
      <c r="AN648" s="706" t="str">
        <f t="shared" si="227"/>
        <v>n/a</v>
      </c>
      <c r="AO648" s="706" t="str">
        <f t="shared" si="228"/>
        <v>n/a</v>
      </c>
      <c r="AP648" s="706" t="str">
        <f t="shared" si="229"/>
        <v>n/a</v>
      </c>
      <c r="AQ648" s="707">
        <f t="shared" si="230"/>
        <v>19.882009405971253</v>
      </c>
      <c r="AR648" s="708">
        <f t="shared" si="231"/>
        <v>5.9051524420304577</v>
      </c>
    </row>
    <row r="649" spans="1:44" ht="11.25" customHeight="1" x14ac:dyDescent="0.2">
      <c r="A649" s="519" t="s">
        <v>754</v>
      </c>
      <c r="B649" s="504" t="s">
        <v>755</v>
      </c>
      <c r="C649" s="530">
        <v>1.4</v>
      </c>
      <c r="D649" s="522">
        <v>1.33</v>
      </c>
      <c r="E649" s="522">
        <v>1.24</v>
      </c>
      <c r="F649" s="522">
        <v>1.1000000000000001</v>
      </c>
      <c r="G649" s="522">
        <v>0.99</v>
      </c>
      <c r="H649" s="523"/>
      <c r="I649" s="522">
        <v>0.97</v>
      </c>
      <c r="J649" s="520">
        <v>0.95</v>
      </c>
      <c r="K649" s="523"/>
      <c r="L649" s="539">
        <v>0.93</v>
      </c>
      <c r="M649" s="692">
        <v>0.92</v>
      </c>
      <c r="N649" s="531">
        <v>0.90500000000000003</v>
      </c>
      <c r="O649" s="524">
        <v>0.86</v>
      </c>
      <c r="P649" s="524">
        <v>0.86</v>
      </c>
      <c r="Q649" s="524">
        <v>0.86</v>
      </c>
      <c r="R649" s="531">
        <v>0.85499999999999998</v>
      </c>
      <c r="S649" s="524">
        <v>0.84</v>
      </c>
      <c r="T649" s="531">
        <v>0.83499999999999996</v>
      </c>
      <c r="U649" s="524">
        <v>0.82</v>
      </c>
      <c r="V649" s="531">
        <v>0.79</v>
      </c>
      <c r="W649" s="531">
        <v>0.76500000000000001</v>
      </c>
      <c r="X649" s="525">
        <f t="shared" si="232"/>
        <v>18.22</v>
      </c>
      <c r="Y649" s="706">
        <f t="shared" si="212"/>
        <v>5.2631578947368363</v>
      </c>
      <c r="Z649" s="706">
        <f t="shared" si="213"/>
        <v>7.258064516129048</v>
      </c>
      <c r="AA649" s="706">
        <f t="shared" si="214"/>
        <v>12.72727272727272</v>
      </c>
      <c r="AB649" s="706">
        <f t="shared" si="215"/>
        <v>11.111111111111116</v>
      </c>
      <c r="AC649" s="706">
        <f t="shared" si="216"/>
        <v>2.0618556701030855</v>
      </c>
      <c r="AD649" s="706">
        <f t="shared" si="217"/>
        <v>2.1052631578947434</v>
      </c>
      <c r="AE649" s="706">
        <f t="shared" si="218"/>
        <v>2.1505376344086002</v>
      </c>
      <c r="AF649" s="706">
        <f t="shared" si="219"/>
        <v>1.0869565217391353</v>
      </c>
      <c r="AG649" s="706">
        <f t="shared" si="220"/>
        <v>1.6574585635359185</v>
      </c>
      <c r="AH649" s="706">
        <f t="shared" si="221"/>
        <v>5.232558139534893</v>
      </c>
      <c r="AI649" s="706">
        <f t="shared" si="222"/>
        <v>0</v>
      </c>
      <c r="AJ649" s="706">
        <f t="shared" si="223"/>
        <v>0</v>
      </c>
      <c r="AK649" s="706">
        <f t="shared" si="224"/>
        <v>0.58479532163742132</v>
      </c>
      <c r="AL649" s="706">
        <f t="shared" si="225"/>
        <v>1.7857142857142794</v>
      </c>
      <c r="AM649" s="706">
        <f t="shared" si="226"/>
        <v>0.59880239520957446</v>
      </c>
      <c r="AN649" s="706">
        <f t="shared" si="227"/>
        <v>1.8292682926829285</v>
      </c>
      <c r="AO649" s="706">
        <f t="shared" si="228"/>
        <v>3.7974683544303778</v>
      </c>
      <c r="AP649" s="706">
        <f t="shared" si="229"/>
        <v>3.2679738562091609</v>
      </c>
      <c r="AQ649" s="707">
        <f t="shared" si="230"/>
        <v>3.4732365801305463</v>
      </c>
      <c r="AR649" s="708">
        <f t="shared" si="231"/>
        <v>3.6431431115846489</v>
      </c>
    </row>
    <row r="650" spans="1:44" ht="12" customHeight="1" x14ac:dyDescent="0.2">
      <c r="A650" s="506" t="s">
        <v>756</v>
      </c>
      <c r="B650" s="502" t="s">
        <v>757</v>
      </c>
      <c r="C650" s="514">
        <v>2.2400000000000002</v>
      </c>
      <c r="D650" s="522">
        <v>2.0699999999999998</v>
      </c>
      <c r="E650" s="522">
        <v>1.86</v>
      </c>
      <c r="F650" s="522">
        <v>1.61</v>
      </c>
      <c r="G650" s="522">
        <v>1.3</v>
      </c>
      <c r="H650" s="523"/>
      <c r="I650" s="522">
        <v>0.96499999999999997</v>
      </c>
      <c r="J650" s="520">
        <v>0.83499999999999996</v>
      </c>
      <c r="K650" s="523"/>
      <c r="L650" s="539">
        <v>0.74</v>
      </c>
      <c r="M650" s="539">
        <v>0.67</v>
      </c>
      <c r="N650" s="531">
        <v>0.62</v>
      </c>
      <c r="O650" s="531">
        <v>0.54</v>
      </c>
      <c r="P650" s="531">
        <v>0.45</v>
      </c>
      <c r="Q650" s="531">
        <v>0.34</v>
      </c>
      <c r="R650" s="531">
        <v>0.22500000000000001</v>
      </c>
      <c r="S650" s="531">
        <v>0.12</v>
      </c>
      <c r="T650" s="524">
        <v>0</v>
      </c>
      <c r="U650" s="524">
        <v>0</v>
      </c>
      <c r="V650" s="524">
        <v>0</v>
      </c>
      <c r="W650" s="524">
        <v>0</v>
      </c>
      <c r="X650" s="525">
        <f t="shared" si="232"/>
        <v>14.585000000000001</v>
      </c>
      <c r="Y650" s="706">
        <f t="shared" si="212"/>
        <v>8.2125603864734451</v>
      </c>
      <c r="Z650" s="706">
        <f t="shared" si="213"/>
        <v>11.290322580645151</v>
      </c>
      <c r="AA650" s="706">
        <f t="shared" si="214"/>
        <v>15.527950310559003</v>
      </c>
      <c r="AB650" s="706">
        <f t="shared" si="215"/>
        <v>23.84615384615385</v>
      </c>
      <c r="AC650" s="706">
        <f t="shared" si="216"/>
        <v>34.715025906735761</v>
      </c>
      <c r="AD650" s="706">
        <f t="shared" si="217"/>
        <v>15.568862275449113</v>
      </c>
      <c r="AE650" s="706">
        <f t="shared" si="218"/>
        <v>12.837837837837828</v>
      </c>
      <c r="AF650" s="706">
        <f t="shared" si="219"/>
        <v>10.447761194029837</v>
      </c>
      <c r="AG650" s="706">
        <f t="shared" si="220"/>
        <v>8.064516129032274</v>
      </c>
      <c r="AH650" s="706">
        <f t="shared" si="221"/>
        <v>14.814814814814813</v>
      </c>
      <c r="AI650" s="706">
        <f t="shared" si="222"/>
        <v>19.999999999999996</v>
      </c>
      <c r="AJ650" s="706">
        <f t="shared" si="223"/>
        <v>32.352941176470587</v>
      </c>
      <c r="AK650" s="706">
        <f t="shared" si="224"/>
        <v>51.111111111111107</v>
      </c>
      <c r="AL650" s="706">
        <f t="shared" si="225"/>
        <v>87.500000000000028</v>
      </c>
      <c r="AM650" s="706" t="str">
        <f t="shared" si="226"/>
        <v>n/a</v>
      </c>
      <c r="AN650" s="706" t="str">
        <f t="shared" si="227"/>
        <v>n/a</v>
      </c>
      <c r="AO650" s="706" t="str">
        <f t="shared" si="228"/>
        <v>n/a</v>
      </c>
      <c r="AP650" s="706" t="str">
        <f t="shared" si="229"/>
        <v>n/a</v>
      </c>
      <c r="AQ650" s="707">
        <f t="shared" si="230"/>
        <v>24.734989826379483</v>
      </c>
      <c r="AR650" s="708">
        <f t="shared" si="231"/>
        <v>21.768908055317553</v>
      </c>
    </row>
    <row r="651" spans="1:44" ht="11.25" customHeight="1" x14ac:dyDescent="0.2">
      <c r="A651" s="519" t="s">
        <v>1607</v>
      </c>
      <c r="B651" s="504" t="s">
        <v>1608</v>
      </c>
      <c r="C651" s="551">
        <v>1.8</v>
      </c>
      <c r="D651" s="522">
        <v>1.6</v>
      </c>
      <c r="E651" s="522">
        <v>1.47</v>
      </c>
      <c r="F651" s="522">
        <v>1.29</v>
      </c>
      <c r="G651" s="522">
        <v>1.2</v>
      </c>
      <c r="H651" s="523"/>
      <c r="I651" s="522">
        <v>0.68</v>
      </c>
      <c r="J651" s="693">
        <v>0.4</v>
      </c>
      <c r="K651" s="523"/>
      <c r="L651" s="692">
        <v>0.4</v>
      </c>
      <c r="M651" s="692">
        <v>0.4</v>
      </c>
      <c r="N651" s="524">
        <v>0.4</v>
      </c>
      <c r="O651" s="531">
        <v>0.4</v>
      </c>
      <c r="P651" s="531">
        <v>0.39</v>
      </c>
      <c r="Q651" s="531">
        <v>0.34499999999999997</v>
      </c>
      <c r="R651" s="531">
        <v>0.3</v>
      </c>
      <c r="S651" s="524">
        <v>0</v>
      </c>
      <c r="T651" s="524">
        <v>0</v>
      </c>
      <c r="U651" s="524">
        <v>0</v>
      </c>
      <c r="V651" s="524">
        <v>0</v>
      </c>
      <c r="W651" s="524">
        <v>0</v>
      </c>
      <c r="X651" s="525">
        <f t="shared" si="232"/>
        <v>11.075000000000005</v>
      </c>
      <c r="Y651" s="706">
        <f t="shared" si="212"/>
        <v>12.5</v>
      </c>
      <c r="Z651" s="706">
        <f t="shared" si="213"/>
        <v>8.8435374149659971</v>
      </c>
      <c r="AA651" s="706">
        <f t="shared" si="214"/>
        <v>13.953488372093027</v>
      </c>
      <c r="AB651" s="706">
        <f t="shared" si="215"/>
        <v>7.5000000000000178</v>
      </c>
      <c r="AC651" s="706">
        <f t="shared" si="216"/>
        <v>76.470588235294088</v>
      </c>
      <c r="AD651" s="706">
        <f t="shared" si="217"/>
        <v>70</v>
      </c>
      <c r="AE651" s="706">
        <f t="shared" si="218"/>
        <v>0</v>
      </c>
      <c r="AF651" s="706">
        <f t="shared" si="219"/>
        <v>0</v>
      </c>
      <c r="AG651" s="706">
        <f t="shared" si="220"/>
        <v>0</v>
      </c>
      <c r="AH651" s="706">
        <f t="shared" si="221"/>
        <v>0</v>
      </c>
      <c r="AI651" s="706">
        <f t="shared" si="222"/>
        <v>2.5641025641025772</v>
      </c>
      <c r="AJ651" s="706">
        <f t="shared" si="223"/>
        <v>13.043478260869579</v>
      </c>
      <c r="AK651" s="706">
        <f t="shared" si="224"/>
        <v>14.999999999999991</v>
      </c>
      <c r="AL651" s="706" t="str">
        <f t="shared" si="225"/>
        <v>n/a</v>
      </c>
      <c r="AM651" s="706" t="str">
        <f t="shared" si="226"/>
        <v>n/a</v>
      </c>
      <c r="AN651" s="706" t="str">
        <f t="shared" si="227"/>
        <v>n/a</v>
      </c>
      <c r="AO651" s="706" t="str">
        <f t="shared" si="228"/>
        <v>n/a</v>
      </c>
      <c r="AP651" s="706" t="str">
        <f t="shared" si="229"/>
        <v>n/a</v>
      </c>
      <c r="AQ651" s="707">
        <f t="shared" si="230"/>
        <v>16.913476526717332</v>
      </c>
      <c r="AR651" s="708">
        <f t="shared" si="231"/>
        <v>25.683996082280686</v>
      </c>
    </row>
    <row r="652" spans="1:44" ht="11.25" customHeight="1" x14ac:dyDescent="0.2">
      <c r="A652" s="519" t="s">
        <v>1611</v>
      </c>
      <c r="B652" s="504" t="s">
        <v>1612</v>
      </c>
      <c r="C652" s="521">
        <v>0.88</v>
      </c>
      <c r="D652" s="522">
        <v>0.8</v>
      </c>
      <c r="E652" s="522">
        <v>0.72</v>
      </c>
      <c r="F652" s="522">
        <v>0.64</v>
      </c>
      <c r="G652" s="522">
        <v>0.56000000000000005</v>
      </c>
      <c r="H652" s="523"/>
      <c r="I652" s="528">
        <v>0.52</v>
      </c>
      <c r="J652" s="520">
        <v>0.52</v>
      </c>
      <c r="K652" s="523"/>
      <c r="L652" s="692">
        <v>0.44</v>
      </c>
      <c r="M652" s="692">
        <v>0.44</v>
      </c>
      <c r="N652" s="531">
        <v>0.44</v>
      </c>
      <c r="O652" s="531">
        <v>0.4</v>
      </c>
      <c r="P652" s="531">
        <v>0.32</v>
      </c>
      <c r="Q652" s="531">
        <v>0.21332999999999999</v>
      </c>
      <c r="R652" s="531">
        <v>0.18001000000000003</v>
      </c>
      <c r="S652" s="524">
        <v>0.16</v>
      </c>
      <c r="T652" s="524">
        <v>0.16</v>
      </c>
      <c r="U652" s="531">
        <v>0.16</v>
      </c>
      <c r="V652" s="531">
        <v>0.13331999999999999</v>
      </c>
      <c r="W652" s="531">
        <v>0.12444</v>
      </c>
      <c r="X652" s="525">
        <f t="shared" si="232"/>
        <v>7.8111000000000033</v>
      </c>
      <c r="Y652" s="706">
        <f t="shared" si="212"/>
        <v>9.9999999999999858</v>
      </c>
      <c r="Z652" s="706">
        <f t="shared" si="213"/>
        <v>11.111111111111116</v>
      </c>
      <c r="AA652" s="706">
        <f t="shared" si="214"/>
        <v>12.5</v>
      </c>
      <c r="AB652" s="706">
        <f t="shared" si="215"/>
        <v>14.285714285714279</v>
      </c>
      <c r="AC652" s="706">
        <f t="shared" si="216"/>
        <v>7.6923076923077094</v>
      </c>
      <c r="AD652" s="706">
        <f t="shared" si="217"/>
        <v>0</v>
      </c>
      <c r="AE652" s="706">
        <f t="shared" si="218"/>
        <v>18.181818181818187</v>
      </c>
      <c r="AF652" s="706">
        <f t="shared" si="219"/>
        <v>0</v>
      </c>
      <c r="AG652" s="706">
        <f t="shared" si="220"/>
        <v>0</v>
      </c>
      <c r="AH652" s="706">
        <f t="shared" si="221"/>
        <v>9.9999999999999858</v>
      </c>
      <c r="AI652" s="706">
        <f t="shared" si="222"/>
        <v>25</v>
      </c>
      <c r="AJ652" s="706">
        <f t="shared" si="223"/>
        <v>50.002343786621672</v>
      </c>
      <c r="AK652" s="706">
        <f t="shared" si="224"/>
        <v>18.510082773179249</v>
      </c>
      <c r="AL652" s="706">
        <f t="shared" si="225"/>
        <v>12.506250000000009</v>
      </c>
      <c r="AM652" s="706">
        <f t="shared" si="226"/>
        <v>0</v>
      </c>
      <c r="AN652" s="706">
        <f t="shared" si="227"/>
        <v>0</v>
      </c>
      <c r="AO652" s="706">
        <f t="shared" si="228"/>
        <v>20.012001200120011</v>
      </c>
      <c r="AP652" s="706">
        <f t="shared" si="229"/>
        <v>7.1359691417550719</v>
      </c>
      <c r="AQ652" s="707">
        <f t="shared" si="230"/>
        <v>12.052088787368183</v>
      </c>
      <c r="AR652" s="708">
        <f t="shared" si="231"/>
        <v>12.210538898896937</v>
      </c>
    </row>
    <row r="653" spans="1:44" ht="11.25" customHeight="1" x14ac:dyDescent="0.2">
      <c r="A653" s="519" t="s">
        <v>758</v>
      </c>
      <c r="B653" s="504" t="s">
        <v>759</v>
      </c>
      <c r="C653" s="521">
        <v>3.125</v>
      </c>
      <c r="D653" s="522">
        <v>2.8675000000000002</v>
      </c>
      <c r="E653" s="522">
        <v>2.6150000000000002</v>
      </c>
      <c r="F653" s="522">
        <v>2.3650000000000002</v>
      </c>
      <c r="G653" s="522">
        <v>2.15</v>
      </c>
      <c r="H653" s="523"/>
      <c r="I653" s="522">
        <v>1.93</v>
      </c>
      <c r="J653" s="520">
        <v>1.665</v>
      </c>
      <c r="K653" s="523"/>
      <c r="L653" s="539">
        <v>1.4350000000000001</v>
      </c>
      <c r="M653" s="539">
        <v>1.21</v>
      </c>
      <c r="N653" s="531">
        <v>1.095</v>
      </c>
      <c r="O653" s="531">
        <v>1.0049999999999999</v>
      </c>
      <c r="P653" s="531">
        <v>0.94</v>
      </c>
      <c r="Q653" s="531">
        <v>0.86</v>
      </c>
      <c r="R653" s="524">
        <v>0.8</v>
      </c>
      <c r="S653" s="531">
        <v>0.8</v>
      </c>
      <c r="T653" s="531">
        <v>0.2006</v>
      </c>
      <c r="U653" s="524">
        <v>8.0000000000000004E-4</v>
      </c>
      <c r="V653" s="524">
        <v>8.0000000000000004E-4</v>
      </c>
      <c r="W653" s="524">
        <v>8.0000000000000004E-4</v>
      </c>
      <c r="X653" s="525">
        <f t="shared" si="232"/>
        <v>25.065500000000007</v>
      </c>
      <c r="Y653" s="706">
        <f t="shared" si="212"/>
        <v>8.9799476896251118</v>
      </c>
      <c r="Z653" s="706">
        <f t="shared" si="213"/>
        <v>9.6558317399617621</v>
      </c>
      <c r="AA653" s="706">
        <f t="shared" si="214"/>
        <v>10.570824524312904</v>
      </c>
      <c r="AB653" s="706">
        <f t="shared" si="215"/>
        <v>10.000000000000009</v>
      </c>
      <c r="AC653" s="706">
        <f t="shared" si="216"/>
        <v>11.398963730569944</v>
      </c>
      <c r="AD653" s="706">
        <f t="shared" si="217"/>
        <v>15.915915915915901</v>
      </c>
      <c r="AE653" s="706">
        <f t="shared" si="218"/>
        <v>16.027874564459932</v>
      </c>
      <c r="AF653" s="706">
        <f t="shared" si="219"/>
        <v>18.595041322314067</v>
      </c>
      <c r="AG653" s="706">
        <f t="shared" si="220"/>
        <v>10.502283105022837</v>
      </c>
      <c r="AH653" s="706">
        <f t="shared" si="221"/>
        <v>8.9552238805970177</v>
      </c>
      <c r="AI653" s="706">
        <f t="shared" si="222"/>
        <v>6.9148936170212671</v>
      </c>
      <c r="AJ653" s="706">
        <f t="shared" si="223"/>
        <v>9.302325581395344</v>
      </c>
      <c r="AK653" s="706">
        <f t="shared" si="224"/>
        <v>7.4999999999999956</v>
      </c>
      <c r="AL653" s="706">
        <f t="shared" si="225"/>
        <v>0</v>
      </c>
      <c r="AM653" s="706">
        <f t="shared" si="226"/>
        <v>298.80358923230312</v>
      </c>
      <c r="AN653" s="706">
        <f t="shared" si="227"/>
        <v>24975</v>
      </c>
      <c r="AO653" s="706">
        <f t="shared" si="228"/>
        <v>0</v>
      </c>
      <c r="AP653" s="706">
        <f t="shared" si="229"/>
        <v>0</v>
      </c>
      <c r="AQ653" s="707">
        <f t="shared" si="230"/>
        <v>1412.11792860575</v>
      </c>
      <c r="AR653" s="708">
        <f t="shared" si="231"/>
        <v>5880.917667580753</v>
      </c>
    </row>
    <row r="654" spans="1:44" ht="11.25" customHeight="1" x14ac:dyDescent="0.2">
      <c r="A654" s="519" t="s">
        <v>3944</v>
      </c>
      <c r="B654" s="504" t="s">
        <v>3945</v>
      </c>
      <c r="C654" s="521">
        <v>0.72</v>
      </c>
      <c r="D654" s="510">
        <v>0.6</v>
      </c>
      <c r="E654" s="510">
        <v>0.5</v>
      </c>
      <c r="F654" s="510">
        <v>0.25</v>
      </c>
      <c r="G654" s="583">
        <v>0</v>
      </c>
      <c r="H654" s="511"/>
      <c r="I654" s="512">
        <v>0</v>
      </c>
      <c r="J654" s="513">
        <v>0</v>
      </c>
      <c r="K654" s="511"/>
      <c r="L654" s="567">
        <v>0</v>
      </c>
      <c r="M654" s="567">
        <v>0</v>
      </c>
      <c r="N654" s="515">
        <v>0</v>
      </c>
      <c r="O654" s="515">
        <v>0</v>
      </c>
      <c r="P654" s="515">
        <v>0</v>
      </c>
      <c r="Q654" s="515">
        <v>0</v>
      </c>
      <c r="R654" s="515">
        <v>0</v>
      </c>
      <c r="S654" s="515">
        <v>0</v>
      </c>
      <c r="T654" s="515">
        <v>0</v>
      </c>
      <c r="U654" s="515">
        <v>0</v>
      </c>
      <c r="V654" s="515">
        <v>0</v>
      </c>
      <c r="W654" s="515">
        <v>0</v>
      </c>
      <c r="X654" s="525">
        <f t="shared" si="232"/>
        <v>2.0699999999999998</v>
      </c>
      <c r="Y654" s="706">
        <f t="shared" si="212"/>
        <v>19.999999999999996</v>
      </c>
      <c r="Z654" s="706">
        <f t="shared" si="213"/>
        <v>19.999999999999996</v>
      </c>
      <c r="AA654" s="706">
        <f t="shared" si="214"/>
        <v>100</v>
      </c>
      <c r="AB654" s="706" t="str">
        <f t="shared" si="215"/>
        <v>n/a</v>
      </c>
      <c r="AC654" s="706" t="str">
        <f t="shared" si="216"/>
        <v>n/a</v>
      </c>
      <c r="AD654" s="706" t="str">
        <f t="shared" si="217"/>
        <v>n/a</v>
      </c>
      <c r="AE654" s="706" t="str">
        <f t="shared" si="218"/>
        <v>n/a</v>
      </c>
      <c r="AF654" s="706" t="str">
        <f t="shared" si="219"/>
        <v>n/a</v>
      </c>
      <c r="AG654" s="706" t="str">
        <f t="shared" si="220"/>
        <v>n/a</v>
      </c>
      <c r="AH654" s="706" t="str">
        <f t="shared" si="221"/>
        <v>n/a</v>
      </c>
      <c r="AI654" s="706" t="str">
        <f t="shared" si="222"/>
        <v>n/a</v>
      </c>
      <c r="AJ654" s="706" t="str">
        <f t="shared" si="223"/>
        <v>n/a</v>
      </c>
      <c r="AK654" s="706" t="str">
        <f t="shared" si="224"/>
        <v>n/a</v>
      </c>
      <c r="AL654" s="706" t="str">
        <f t="shared" si="225"/>
        <v>n/a</v>
      </c>
      <c r="AM654" s="706" t="str">
        <f t="shared" si="226"/>
        <v>n/a</v>
      </c>
      <c r="AN654" s="706" t="str">
        <f t="shared" si="227"/>
        <v>n/a</v>
      </c>
      <c r="AO654" s="706" t="str">
        <f t="shared" si="228"/>
        <v>n/a</v>
      </c>
      <c r="AP654" s="706" t="str">
        <f t="shared" si="229"/>
        <v>n/a</v>
      </c>
      <c r="AQ654" s="707">
        <f t="shared" si="230"/>
        <v>46.666666666666664</v>
      </c>
      <c r="AR654" s="708">
        <f t="shared" si="231"/>
        <v>46.188021535170066</v>
      </c>
    </row>
    <row r="655" spans="1:44" ht="11.25" customHeight="1" x14ac:dyDescent="0.2">
      <c r="A655" s="535" t="s">
        <v>760</v>
      </c>
      <c r="B655" s="535" t="s">
        <v>761</v>
      </c>
      <c r="C655" s="538">
        <v>2.5350000000000001</v>
      </c>
      <c r="D655" s="522">
        <v>2.3914999999999997</v>
      </c>
      <c r="E655" s="522">
        <v>2.2714167000000001</v>
      </c>
      <c r="F655" s="522">
        <v>2.1916253999999999</v>
      </c>
      <c r="G655" s="522">
        <v>2.1474587000000001</v>
      </c>
      <c r="H655" s="523"/>
      <c r="I655" s="522">
        <v>1.7716250000000002</v>
      </c>
      <c r="J655" s="520">
        <v>1.7366250000000003</v>
      </c>
      <c r="K655" s="523"/>
      <c r="L655" s="539">
        <v>1.72725</v>
      </c>
      <c r="M655" s="539">
        <v>1.716</v>
      </c>
      <c r="N655" s="531">
        <v>1.7010000000000001</v>
      </c>
      <c r="O655" s="531">
        <v>1.641</v>
      </c>
      <c r="P655" s="531">
        <v>1.518</v>
      </c>
      <c r="Q655" s="531">
        <v>1.395</v>
      </c>
      <c r="R655" s="531">
        <v>1.32</v>
      </c>
      <c r="S655" s="531">
        <v>1.2</v>
      </c>
      <c r="T655" s="531">
        <v>1.17</v>
      </c>
      <c r="U655" s="531">
        <v>1.1399999999999999</v>
      </c>
      <c r="V655" s="531">
        <v>1.1100000000000001</v>
      </c>
      <c r="W655" s="531">
        <v>1.08</v>
      </c>
      <c r="X655" s="525">
        <f t="shared" si="232"/>
        <v>31.763500800000003</v>
      </c>
      <c r="Y655" s="706">
        <f t="shared" si="212"/>
        <v>6.0004181476061236</v>
      </c>
      <c r="Z655" s="706">
        <f t="shared" si="213"/>
        <v>5.2867137940827647</v>
      </c>
      <c r="AA655" s="706">
        <f t="shared" si="214"/>
        <v>3.6407362316571046</v>
      </c>
      <c r="AB655" s="706">
        <f t="shared" si="215"/>
        <v>2.0566961311060394</v>
      </c>
      <c r="AC655" s="706">
        <f t="shared" si="216"/>
        <v>21.214066182177362</v>
      </c>
      <c r="AD655" s="706">
        <f t="shared" si="217"/>
        <v>2.0154034405815757</v>
      </c>
      <c r="AE655" s="706">
        <f t="shared" si="218"/>
        <v>0.54277029960922984</v>
      </c>
      <c r="AF655" s="706">
        <f t="shared" si="219"/>
        <v>0.65559440559439519</v>
      </c>
      <c r="AG655" s="706">
        <f t="shared" si="220"/>
        <v>0.8818342151675429</v>
      </c>
      <c r="AH655" s="706">
        <f t="shared" si="221"/>
        <v>3.6563071297988969</v>
      </c>
      <c r="AI655" s="706">
        <f t="shared" si="222"/>
        <v>8.1027667984189691</v>
      </c>
      <c r="AJ655" s="706">
        <f t="shared" si="223"/>
        <v>8.8172043010752645</v>
      </c>
      <c r="AK655" s="706">
        <f t="shared" si="224"/>
        <v>5.6818181818181879</v>
      </c>
      <c r="AL655" s="706">
        <f t="shared" si="225"/>
        <v>10.000000000000009</v>
      </c>
      <c r="AM655" s="706">
        <f t="shared" si="226"/>
        <v>2.5641025641025772</v>
      </c>
      <c r="AN655" s="706">
        <f t="shared" si="227"/>
        <v>2.6315789473684292</v>
      </c>
      <c r="AO655" s="706">
        <f t="shared" si="228"/>
        <v>2.7027027027026751</v>
      </c>
      <c r="AP655" s="706">
        <f t="shared" si="229"/>
        <v>2.7777777777777901</v>
      </c>
      <c r="AQ655" s="707">
        <f t="shared" si="230"/>
        <v>4.9571384028136087</v>
      </c>
      <c r="AR655" s="708">
        <f t="shared" si="231"/>
        <v>4.924678978702234</v>
      </c>
    </row>
    <row r="656" spans="1:44" ht="11.25" customHeight="1" x14ac:dyDescent="0.2">
      <c r="A656" s="519" t="s">
        <v>763</v>
      </c>
      <c r="B656" s="504" t="s">
        <v>764</v>
      </c>
      <c r="C656" s="530">
        <v>1</v>
      </c>
      <c r="D656" s="522">
        <v>0.94</v>
      </c>
      <c r="E656" s="522">
        <v>0.9</v>
      </c>
      <c r="F656" s="522">
        <v>0.84</v>
      </c>
      <c r="G656" s="522">
        <v>0.78</v>
      </c>
      <c r="H656" s="523"/>
      <c r="I656" s="522">
        <v>0.74</v>
      </c>
      <c r="J656" s="520">
        <v>0.7</v>
      </c>
      <c r="K656" s="523"/>
      <c r="L656" s="539">
        <v>0.66</v>
      </c>
      <c r="M656" s="692">
        <v>0.64</v>
      </c>
      <c r="N656" s="531">
        <v>0.62</v>
      </c>
      <c r="O656" s="531">
        <v>0.57999999999999996</v>
      </c>
      <c r="P656" s="531">
        <v>0.54</v>
      </c>
      <c r="Q656" s="531">
        <v>0.5</v>
      </c>
      <c r="R656" s="524">
        <v>0.48</v>
      </c>
      <c r="S656" s="524">
        <v>0.48</v>
      </c>
      <c r="T656" s="524">
        <v>0.48</v>
      </c>
      <c r="U656" s="524">
        <v>0.48</v>
      </c>
      <c r="V656" s="524">
        <v>0.48</v>
      </c>
      <c r="W656" s="524">
        <v>0.48</v>
      </c>
      <c r="X656" s="525">
        <f t="shared" si="232"/>
        <v>12.320000000000004</v>
      </c>
      <c r="Y656" s="706">
        <f t="shared" si="212"/>
        <v>6.3829787234042534</v>
      </c>
      <c r="Z656" s="706">
        <f t="shared" si="213"/>
        <v>4.4444444444444287</v>
      </c>
      <c r="AA656" s="706">
        <f t="shared" si="214"/>
        <v>7.1428571428571397</v>
      </c>
      <c r="AB656" s="706">
        <f t="shared" si="215"/>
        <v>7.6923076923076872</v>
      </c>
      <c r="AC656" s="706">
        <f t="shared" si="216"/>
        <v>5.4054054054054168</v>
      </c>
      <c r="AD656" s="706">
        <f t="shared" si="217"/>
        <v>5.7142857142857162</v>
      </c>
      <c r="AE656" s="706">
        <f t="shared" si="218"/>
        <v>6.0606060606060552</v>
      </c>
      <c r="AF656" s="706">
        <f t="shared" si="219"/>
        <v>3.125</v>
      </c>
      <c r="AG656" s="706">
        <f t="shared" si="220"/>
        <v>3.2258064516129004</v>
      </c>
      <c r="AH656" s="706">
        <f t="shared" si="221"/>
        <v>6.8965517241379448</v>
      </c>
      <c r="AI656" s="706">
        <f t="shared" si="222"/>
        <v>7.4074074074073959</v>
      </c>
      <c r="AJ656" s="706">
        <f t="shared" si="223"/>
        <v>8.0000000000000071</v>
      </c>
      <c r="AK656" s="706">
        <f t="shared" si="224"/>
        <v>4.1666666666666741</v>
      </c>
      <c r="AL656" s="706">
        <f t="shared" si="225"/>
        <v>0</v>
      </c>
      <c r="AM656" s="706">
        <f t="shared" si="226"/>
        <v>0</v>
      </c>
      <c r="AN656" s="706">
        <f t="shared" si="227"/>
        <v>0</v>
      </c>
      <c r="AO656" s="706">
        <f t="shared" si="228"/>
        <v>0</v>
      </c>
      <c r="AP656" s="706">
        <f t="shared" si="229"/>
        <v>0</v>
      </c>
      <c r="AQ656" s="707">
        <f t="shared" si="230"/>
        <v>4.2035731907297569</v>
      </c>
      <c r="AR656" s="708">
        <f t="shared" si="231"/>
        <v>3.0214342284196949</v>
      </c>
    </row>
    <row r="657" spans="1:44" ht="11.25" customHeight="1" x14ac:dyDescent="0.2">
      <c r="A657" s="519" t="s">
        <v>3946</v>
      </c>
      <c r="B657" s="504" t="s">
        <v>3947</v>
      </c>
      <c r="C657" s="530">
        <v>2.1</v>
      </c>
      <c r="D657" s="522">
        <v>2</v>
      </c>
      <c r="E657" s="522">
        <v>1.94</v>
      </c>
      <c r="F657" s="522">
        <v>1.88</v>
      </c>
      <c r="G657" s="571">
        <v>1.85</v>
      </c>
      <c r="H657" s="523"/>
      <c r="I657" s="571">
        <v>1.85</v>
      </c>
      <c r="J657" s="576">
        <v>1.85</v>
      </c>
      <c r="K657" s="523"/>
      <c r="L657" s="692">
        <v>1.85</v>
      </c>
      <c r="M657" s="692">
        <v>2.1124999999999998</v>
      </c>
      <c r="N657" s="531">
        <v>2.9</v>
      </c>
      <c r="O657" s="531">
        <v>2.64</v>
      </c>
      <c r="P657" s="531">
        <v>2.38</v>
      </c>
      <c r="Q657" s="531">
        <v>2.2000000000000002</v>
      </c>
      <c r="R657" s="531">
        <v>2.12</v>
      </c>
      <c r="S657" s="531">
        <v>2.08</v>
      </c>
      <c r="T657" s="531">
        <v>2.04</v>
      </c>
      <c r="U657" s="531">
        <v>2</v>
      </c>
      <c r="V657" s="531">
        <v>1.92</v>
      </c>
      <c r="W657" s="531">
        <v>1.84</v>
      </c>
      <c r="X657" s="525">
        <f t="shared" si="232"/>
        <v>39.552500000000002</v>
      </c>
      <c r="Y657" s="706">
        <f t="shared" si="212"/>
        <v>5.0000000000000044</v>
      </c>
      <c r="Z657" s="706">
        <f t="shared" si="213"/>
        <v>3.0927835051546504</v>
      </c>
      <c r="AA657" s="706">
        <f t="shared" si="214"/>
        <v>3.1914893617021267</v>
      </c>
      <c r="AB657" s="706">
        <f t="shared" si="215"/>
        <v>1.6216216216216051</v>
      </c>
      <c r="AC657" s="706">
        <f t="shared" si="216"/>
        <v>0</v>
      </c>
      <c r="AD657" s="706">
        <f t="shared" si="217"/>
        <v>0</v>
      </c>
      <c r="AE657" s="706">
        <f t="shared" si="218"/>
        <v>0</v>
      </c>
      <c r="AF657" s="706">
        <f t="shared" si="219"/>
        <v>-12.426035502958566</v>
      </c>
      <c r="AG657" s="706">
        <f t="shared" si="220"/>
        <v>-27.155172413793103</v>
      </c>
      <c r="AH657" s="706">
        <f t="shared" si="221"/>
        <v>9.8484848484848406</v>
      </c>
      <c r="AI657" s="706">
        <f t="shared" si="222"/>
        <v>10.924369747899165</v>
      </c>
      <c r="AJ657" s="706">
        <f t="shared" si="223"/>
        <v>8.1818181818181799</v>
      </c>
      <c r="AK657" s="706">
        <f t="shared" si="224"/>
        <v>3.7735849056603765</v>
      </c>
      <c r="AL657" s="706">
        <f t="shared" si="225"/>
        <v>1.9230769230769162</v>
      </c>
      <c r="AM657" s="706">
        <f t="shared" si="226"/>
        <v>1.9607843137254832</v>
      </c>
      <c r="AN657" s="706">
        <f t="shared" si="227"/>
        <v>2.0000000000000018</v>
      </c>
      <c r="AO657" s="706">
        <f t="shared" si="228"/>
        <v>4.1666666666666741</v>
      </c>
      <c r="AP657" s="706">
        <f t="shared" si="229"/>
        <v>4.3478260869565188</v>
      </c>
      <c r="AQ657" s="707">
        <f t="shared" si="230"/>
        <v>1.136183235889715</v>
      </c>
      <c r="AR657" s="708">
        <f t="shared" si="231"/>
        <v>8.6135259519869685</v>
      </c>
    </row>
    <row r="658" spans="1:44" ht="11.25" customHeight="1" x14ac:dyDescent="0.2">
      <c r="A658" s="519" t="s">
        <v>1613</v>
      </c>
      <c r="B658" s="504" t="s">
        <v>1614</v>
      </c>
      <c r="C658" s="530">
        <v>0.315</v>
      </c>
      <c r="D658" s="522">
        <v>0.25</v>
      </c>
      <c r="E658" s="522">
        <v>0.22</v>
      </c>
      <c r="F658" s="522">
        <v>0.16</v>
      </c>
      <c r="G658" s="522">
        <v>0.08</v>
      </c>
      <c r="H658" s="523"/>
      <c r="I658" s="528">
        <v>0.04</v>
      </c>
      <c r="J658" s="693">
        <v>0.04</v>
      </c>
      <c r="K658" s="523"/>
      <c r="L658" s="692">
        <v>0.04</v>
      </c>
      <c r="M658" s="692">
        <v>0.22</v>
      </c>
      <c r="N658" s="524">
        <v>1.24</v>
      </c>
      <c r="O658" s="531">
        <v>1.44</v>
      </c>
      <c r="P658" s="531">
        <v>1.4</v>
      </c>
      <c r="Q658" s="531">
        <v>1.36</v>
      </c>
      <c r="R658" s="531">
        <v>1.2604199999999999</v>
      </c>
      <c r="S658" s="531">
        <v>0.98005999999999993</v>
      </c>
      <c r="T658" s="531">
        <v>0.93155999999999994</v>
      </c>
      <c r="U658" s="531">
        <v>0.89905999999999997</v>
      </c>
      <c r="V658" s="531">
        <v>0.85855999999999999</v>
      </c>
      <c r="W658" s="531">
        <v>0.79376999999999998</v>
      </c>
      <c r="X658" s="525">
        <f t="shared" si="232"/>
        <v>12.52843</v>
      </c>
      <c r="Y658" s="706">
        <f t="shared" si="212"/>
        <v>26</v>
      </c>
      <c r="Z658" s="706">
        <f t="shared" si="213"/>
        <v>13.636363636363647</v>
      </c>
      <c r="AA658" s="706">
        <f t="shared" si="214"/>
        <v>37.5</v>
      </c>
      <c r="AB658" s="706">
        <f t="shared" si="215"/>
        <v>100</v>
      </c>
      <c r="AC658" s="706">
        <f t="shared" si="216"/>
        <v>100</v>
      </c>
      <c r="AD658" s="706">
        <f t="shared" si="217"/>
        <v>0</v>
      </c>
      <c r="AE658" s="706">
        <f t="shared" si="218"/>
        <v>0</v>
      </c>
      <c r="AF658" s="706">
        <f t="shared" si="219"/>
        <v>-81.818181818181813</v>
      </c>
      <c r="AG658" s="706">
        <f t="shared" si="220"/>
        <v>-82.258064516129025</v>
      </c>
      <c r="AH658" s="706">
        <f t="shared" si="221"/>
        <v>-13.888888888888884</v>
      </c>
      <c r="AI658" s="706">
        <f t="shared" si="222"/>
        <v>2.8571428571428692</v>
      </c>
      <c r="AJ658" s="706">
        <f t="shared" si="223"/>
        <v>2.9411764705882248</v>
      </c>
      <c r="AK658" s="706">
        <f t="shared" si="224"/>
        <v>7.9005410894781303</v>
      </c>
      <c r="AL658" s="706">
        <f t="shared" si="225"/>
        <v>28.606411852335569</v>
      </c>
      <c r="AM658" s="706">
        <f t="shared" si="226"/>
        <v>5.2063205805315871</v>
      </c>
      <c r="AN658" s="706">
        <f t="shared" si="227"/>
        <v>3.6148866593998186</v>
      </c>
      <c r="AO658" s="706">
        <f t="shared" si="228"/>
        <v>4.7172008945210564</v>
      </c>
      <c r="AP658" s="706">
        <f t="shared" si="229"/>
        <v>8.162314020434124</v>
      </c>
      <c r="AQ658" s="707">
        <f t="shared" si="230"/>
        <v>9.0654012687552914</v>
      </c>
      <c r="AR658" s="708">
        <f t="shared" si="231"/>
        <v>45.677286391612824</v>
      </c>
    </row>
    <row r="659" spans="1:44" ht="11.25" customHeight="1" x14ac:dyDescent="0.2">
      <c r="A659" s="504" t="s">
        <v>1615</v>
      </c>
      <c r="B659" s="504" t="s">
        <v>1616</v>
      </c>
      <c r="C659" s="514">
        <v>1.8199999999999998</v>
      </c>
      <c r="D659" s="522">
        <v>1.56</v>
      </c>
      <c r="E659" s="522">
        <v>1.4</v>
      </c>
      <c r="F659" s="522">
        <v>1.26</v>
      </c>
      <c r="G659" s="522">
        <v>1.08</v>
      </c>
      <c r="H659" s="523"/>
      <c r="I659" s="522">
        <v>0.84</v>
      </c>
      <c r="J659" s="520">
        <v>0.6</v>
      </c>
      <c r="K659" s="523"/>
      <c r="L659" s="692">
        <v>0.48</v>
      </c>
      <c r="M659" s="539">
        <v>0.36</v>
      </c>
      <c r="N659" s="531">
        <v>0.09</v>
      </c>
      <c r="O659" s="524">
        <v>0</v>
      </c>
      <c r="P659" s="524">
        <v>0</v>
      </c>
      <c r="Q659" s="524">
        <v>0</v>
      </c>
      <c r="R659" s="524">
        <v>0</v>
      </c>
      <c r="S659" s="524">
        <v>0</v>
      </c>
      <c r="T659" s="524">
        <v>0</v>
      </c>
      <c r="U659" s="524">
        <v>0</v>
      </c>
      <c r="V659" s="524">
        <v>0</v>
      </c>
      <c r="W659" s="524">
        <v>0</v>
      </c>
      <c r="X659" s="525">
        <f t="shared" si="232"/>
        <v>9.4899999999999984</v>
      </c>
      <c r="Y659" s="706">
        <f t="shared" si="212"/>
        <v>16.66666666666665</v>
      </c>
      <c r="Z659" s="706">
        <f t="shared" si="213"/>
        <v>11.428571428571432</v>
      </c>
      <c r="AA659" s="706">
        <f t="shared" si="214"/>
        <v>11.111111111111093</v>
      </c>
      <c r="AB659" s="706">
        <f t="shared" si="215"/>
        <v>16.66666666666665</v>
      </c>
      <c r="AC659" s="706">
        <f t="shared" si="216"/>
        <v>28.57142857142858</v>
      </c>
      <c r="AD659" s="706">
        <f t="shared" si="217"/>
        <v>39.999999999999993</v>
      </c>
      <c r="AE659" s="706">
        <f t="shared" si="218"/>
        <v>25</v>
      </c>
      <c r="AF659" s="706">
        <f t="shared" si="219"/>
        <v>33.333333333333329</v>
      </c>
      <c r="AG659" s="706">
        <f t="shared" si="220"/>
        <v>300</v>
      </c>
      <c r="AH659" s="706" t="str">
        <f t="shared" si="221"/>
        <v>n/a</v>
      </c>
      <c r="AI659" s="706" t="str">
        <f t="shared" si="222"/>
        <v>n/a</v>
      </c>
      <c r="AJ659" s="706" t="str">
        <f t="shared" si="223"/>
        <v>n/a</v>
      </c>
      <c r="AK659" s="706" t="str">
        <f t="shared" si="224"/>
        <v>n/a</v>
      </c>
      <c r="AL659" s="706" t="str">
        <f t="shared" si="225"/>
        <v>n/a</v>
      </c>
      <c r="AM659" s="706" t="str">
        <f t="shared" si="226"/>
        <v>n/a</v>
      </c>
      <c r="AN659" s="706" t="str">
        <f t="shared" si="227"/>
        <v>n/a</v>
      </c>
      <c r="AO659" s="706" t="str">
        <f t="shared" si="228"/>
        <v>n/a</v>
      </c>
      <c r="AP659" s="706" t="str">
        <f t="shared" si="229"/>
        <v>n/a</v>
      </c>
      <c r="AQ659" s="707">
        <f t="shared" si="230"/>
        <v>53.641975308641968</v>
      </c>
      <c r="AR659" s="708">
        <f t="shared" si="231"/>
        <v>92.914549854411746</v>
      </c>
    </row>
    <row r="660" spans="1:44" ht="11.25" customHeight="1" x14ac:dyDescent="0.2">
      <c r="A660" s="535" t="s">
        <v>1617</v>
      </c>
      <c r="B660" s="535" t="s">
        <v>1618</v>
      </c>
      <c r="C660" s="521">
        <v>1.8</v>
      </c>
      <c r="D660" s="541">
        <v>1.65</v>
      </c>
      <c r="E660" s="541">
        <v>1.6</v>
      </c>
      <c r="F660" s="541">
        <v>1.4</v>
      </c>
      <c r="G660" s="541">
        <v>1.26</v>
      </c>
      <c r="H660" s="542"/>
      <c r="I660" s="541">
        <v>0.8</v>
      </c>
      <c r="J660" s="537">
        <v>0.48</v>
      </c>
      <c r="K660" s="542"/>
      <c r="L660" s="568">
        <v>0.4</v>
      </c>
      <c r="M660" s="568">
        <v>0.4</v>
      </c>
      <c r="N660" s="544">
        <v>0.4</v>
      </c>
      <c r="O660" s="544">
        <v>0.32</v>
      </c>
      <c r="P660" s="544">
        <v>0.22</v>
      </c>
      <c r="Q660" s="544">
        <v>0.19</v>
      </c>
      <c r="R660" s="544">
        <v>0.13</v>
      </c>
      <c r="S660" s="545">
        <v>0.12</v>
      </c>
      <c r="T660" s="545">
        <v>0.12</v>
      </c>
      <c r="U660" s="544">
        <v>0.12</v>
      </c>
      <c r="V660" s="544">
        <v>0.11</v>
      </c>
      <c r="W660" s="544">
        <v>0.09</v>
      </c>
      <c r="X660" s="525">
        <f t="shared" si="232"/>
        <v>11.610000000000001</v>
      </c>
      <c r="Y660" s="706">
        <f t="shared" si="212"/>
        <v>9.0909090909091042</v>
      </c>
      <c r="Z660" s="706">
        <f t="shared" si="213"/>
        <v>3.1249999999999778</v>
      </c>
      <c r="AA660" s="706">
        <f t="shared" si="214"/>
        <v>14.285714285714302</v>
      </c>
      <c r="AB660" s="706">
        <f t="shared" si="215"/>
        <v>11.111111111111093</v>
      </c>
      <c r="AC660" s="706">
        <f t="shared" si="216"/>
        <v>57.499999999999993</v>
      </c>
      <c r="AD660" s="706">
        <f t="shared" si="217"/>
        <v>66.666666666666671</v>
      </c>
      <c r="AE660" s="706">
        <f t="shared" si="218"/>
        <v>19.999999999999996</v>
      </c>
      <c r="AF660" s="706">
        <f t="shared" si="219"/>
        <v>0</v>
      </c>
      <c r="AG660" s="706">
        <f t="shared" si="220"/>
        <v>0</v>
      </c>
      <c r="AH660" s="706">
        <f t="shared" si="221"/>
        <v>25</v>
      </c>
      <c r="AI660" s="706">
        <f t="shared" si="222"/>
        <v>45.45454545454546</v>
      </c>
      <c r="AJ660" s="706">
        <f t="shared" si="223"/>
        <v>15.789473684210531</v>
      </c>
      <c r="AK660" s="706">
        <f t="shared" si="224"/>
        <v>46.153846153846146</v>
      </c>
      <c r="AL660" s="706">
        <f t="shared" si="225"/>
        <v>8.3333333333333481</v>
      </c>
      <c r="AM660" s="706">
        <f t="shared" si="226"/>
        <v>0</v>
      </c>
      <c r="AN660" s="706">
        <f t="shared" si="227"/>
        <v>0</v>
      </c>
      <c r="AO660" s="706">
        <f t="shared" si="228"/>
        <v>9.0909090909090828</v>
      </c>
      <c r="AP660" s="706">
        <f t="shared" si="229"/>
        <v>22.222222222222232</v>
      </c>
      <c r="AQ660" s="707">
        <f t="shared" si="230"/>
        <v>19.656873949637106</v>
      </c>
      <c r="AR660" s="708">
        <f t="shared" si="231"/>
        <v>20.767751538438855</v>
      </c>
    </row>
    <row r="661" spans="1:44" ht="11.25" customHeight="1" x14ac:dyDescent="0.2">
      <c r="A661" s="504" t="s">
        <v>765</v>
      </c>
      <c r="B661" s="504" t="s">
        <v>766</v>
      </c>
      <c r="C661" s="521">
        <v>1.28</v>
      </c>
      <c r="D661" s="522">
        <v>1.24</v>
      </c>
      <c r="E661" s="522">
        <v>1.2</v>
      </c>
      <c r="F661" s="522">
        <v>1.1599999999999999</v>
      </c>
      <c r="G661" s="522">
        <v>1.1200000000000001</v>
      </c>
      <c r="H661" s="523"/>
      <c r="I661" s="522">
        <v>1.08</v>
      </c>
      <c r="J661" s="520">
        <v>1.04</v>
      </c>
      <c r="K661" s="523"/>
      <c r="L661" s="539">
        <v>1</v>
      </c>
      <c r="M661" s="539">
        <v>0.96</v>
      </c>
      <c r="N661" s="531">
        <v>0.92</v>
      </c>
      <c r="O661" s="531">
        <v>0.88</v>
      </c>
      <c r="P661" s="531">
        <v>0.84</v>
      </c>
      <c r="Q661" s="531">
        <v>0.8</v>
      </c>
      <c r="R661" s="531">
        <v>0.72</v>
      </c>
      <c r="S661" s="531">
        <v>0.6</v>
      </c>
      <c r="T661" s="531">
        <v>0.56833999999999996</v>
      </c>
      <c r="U661" s="531">
        <v>0.53332000000000002</v>
      </c>
      <c r="V661" s="531">
        <v>0.5</v>
      </c>
      <c r="W661" s="531">
        <v>0.46667999999999998</v>
      </c>
      <c r="X661" s="525">
        <f t="shared" si="232"/>
        <v>16.908340000000003</v>
      </c>
      <c r="Y661" s="706">
        <f t="shared" si="212"/>
        <v>3.2258064516129004</v>
      </c>
      <c r="Z661" s="706">
        <f t="shared" si="213"/>
        <v>3.3333333333333437</v>
      </c>
      <c r="AA661" s="706">
        <f t="shared" si="214"/>
        <v>3.4482758620689724</v>
      </c>
      <c r="AB661" s="706">
        <f t="shared" si="215"/>
        <v>3.5714285714285587</v>
      </c>
      <c r="AC661" s="706">
        <f t="shared" si="216"/>
        <v>3.7037037037036979</v>
      </c>
      <c r="AD661" s="706">
        <f t="shared" si="217"/>
        <v>3.8461538461538547</v>
      </c>
      <c r="AE661" s="706">
        <f t="shared" si="218"/>
        <v>4.0000000000000036</v>
      </c>
      <c r="AF661" s="706">
        <f t="shared" si="219"/>
        <v>4.1666666666666741</v>
      </c>
      <c r="AG661" s="706">
        <f t="shared" si="220"/>
        <v>4.3478260869565188</v>
      </c>
      <c r="AH661" s="706">
        <f t="shared" si="221"/>
        <v>4.5454545454545414</v>
      </c>
      <c r="AI661" s="706">
        <f t="shared" si="222"/>
        <v>4.7619047619047672</v>
      </c>
      <c r="AJ661" s="706">
        <f t="shared" si="223"/>
        <v>4.9999999999999822</v>
      </c>
      <c r="AK661" s="706">
        <f t="shared" si="224"/>
        <v>11.111111111111116</v>
      </c>
      <c r="AL661" s="706">
        <f t="shared" si="225"/>
        <v>19.999999999999996</v>
      </c>
      <c r="AM661" s="706">
        <f t="shared" si="226"/>
        <v>5.5706091424147619</v>
      </c>
      <c r="AN661" s="706">
        <f t="shared" si="227"/>
        <v>6.5664141603539949</v>
      </c>
      <c r="AO661" s="706">
        <f t="shared" si="228"/>
        <v>6.6640000000000033</v>
      </c>
      <c r="AP661" s="706">
        <f t="shared" si="229"/>
        <v>7.1397960058284138</v>
      </c>
      <c r="AQ661" s="707">
        <f t="shared" si="230"/>
        <v>5.8334713471662276</v>
      </c>
      <c r="AR661" s="708">
        <f t="shared" si="231"/>
        <v>4.0273873823842532</v>
      </c>
    </row>
    <row r="662" spans="1:44" ht="11.25" customHeight="1" x14ac:dyDescent="0.2">
      <c r="A662" s="504" t="s">
        <v>768</v>
      </c>
      <c r="B662" s="504" t="s">
        <v>769</v>
      </c>
      <c r="C662" s="521">
        <v>0.85799999999999998</v>
      </c>
      <c r="D662" s="522">
        <v>0.81400000000000006</v>
      </c>
      <c r="E662" s="522">
        <v>0.77</v>
      </c>
      <c r="F662" s="522">
        <v>0.72599999999999998</v>
      </c>
      <c r="G662" s="522">
        <v>0.68199999999999994</v>
      </c>
      <c r="H662" s="523"/>
      <c r="I662" s="522">
        <v>0.63800000000000001</v>
      </c>
      <c r="J662" s="520">
        <v>0.60499999999999998</v>
      </c>
      <c r="K662" s="523"/>
      <c r="L662" s="539">
        <v>0.56100000000000005</v>
      </c>
      <c r="M662" s="539">
        <v>0.51700000000000002</v>
      </c>
      <c r="N662" s="531">
        <v>0.47299999999999998</v>
      </c>
      <c r="O662" s="531">
        <v>0.42429</v>
      </c>
      <c r="P662" s="531">
        <v>0.36268</v>
      </c>
      <c r="Q662" s="531">
        <v>0.30597000000000002</v>
      </c>
      <c r="R662" s="531">
        <v>0.25385000000000002</v>
      </c>
      <c r="S662" s="531">
        <v>0.20815</v>
      </c>
      <c r="T662" s="531">
        <v>0.17194000000000001</v>
      </c>
      <c r="U662" s="531">
        <v>0.14477999999999999</v>
      </c>
      <c r="V662" s="531">
        <v>0.12444</v>
      </c>
      <c r="W662" s="531">
        <v>9.7290000000000001E-2</v>
      </c>
      <c r="X662" s="525">
        <f t="shared" si="232"/>
        <v>8.7373899999999995</v>
      </c>
      <c r="Y662" s="706">
        <f t="shared" si="212"/>
        <v>5.4054054054053946</v>
      </c>
      <c r="Z662" s="706">
        <f t="shared" si="213"/>
        <v>5.7142857142857162</v>
      </c>
      <c r="AA662" s="706">
        <f t="shared" si="214"/>
        <v>6.0606060606060552</v>
      </c>
      <c r="AB662" s="706">
        <f t="shared" si="215"/>
        <v>6.4516129032258229</v>
      </c>
      <c r="AC662" s="706">
        <f t="shared" si="216"/>
        <v>6.8965517241379226</v>
      </c>
      <c r="AD662" s="706">
        <f t="shared" si="217"/>
        <v>5.4545454545454675</v>
      </c>
      <c r="AE662" s="706">
        <f t="shared" si="218"/>
        <v>7.8431372549019551</v>
      </c>
      <c r="AF662" s="706">
        <f t="shared" si="219"/>
        <v>8.5106382978723527</v>
      </c>
      <c r="AG662" s="706">
        <f t="shared" si="220"/>
        <v>9.3023255813953654</v>
      </c>
      <c r="AH662" s="706">
        <f t="shared" si="221"/>
        <v>11.480355417285338</v>
      </c>
      <c r="AI662" s="706">
        <f t="shared" si="222"/>
        <v>16.987426932833351</v>
      </c>
      <c r="AJ662" s="706">
        <f t="shared" si="223"/>
        <v>18.534496846096005</v>
      </c>
      <c r="AK662" s="706">
        <f t="shared" si="224"/>
        <v>20.531810124089024</v>
      </c>
      <c r="AL662" s="706">
        <f t="shared" si="225"/>
        <v>21.955320682200341</v>
      </c>
      <c r="AM662" s="706">
        <f t="shared" si="226"/>
        <v>21.059671978597173</v>
      </c>
      <c r="AN662" s="706">
        <f t="shared" si="227"/>
        <v>18.759497168117157</v>
      </c>
      <c r="AO662" s="706">
        <f t="shared" si="228"/>
        <v>16.345226615236253</v>
      </c>
      <c r="AP662" s="706">
        <f t="shared" si="229"/>
        <v>27.906259636139374</v>
      </c>
      <c r="AQ662" s="707">
        <f t="shared" si="230"/>
        <v>13.066620766498337</v>
      </c>
      <c r="AR662" s="708">
        <f t="shared" si="231"/>
        <v>7.1685803544058082</v>
      </c>
    </row>
    <row r="663" spans="1:44" ht="11.25" customHeight="1" x14ac:dyDescent="0.2">
      <c r="A663" s="519" t="s">
        <v>770</v>
      </c>
      <c r="B663" s="504" t="s">
        <v>771</v>
      </c>
      <c r="C663" s="521">
        <v>1.3049999999999999</v>
      </c>
      <c r="D663" s="522">
        <v>1.22</v>
      </c>
      <c r="E663" s="522">
        <v>1.1399999999999999</v>
      </c>
      <c r="F663" s="522">
        <v>1.06</v>
      </c>
      <c r="G663" s="522">
        <v>0.96499999999999997</v>
      </c>
      <c r="H663" s="523"/>
      <c r="I663" s="522">
        <v>0.89500000000000002</v>
      </c>
      <c r="J663" s="520">
        <v>0.82</v>
      </c>
      <c r="K663" s="523"/>
      <c r="L663" s="539">
        <v>0.77</v>
      </c>
      <c r="M663" s="692">
        <v>0.76</v>
      </c>
      <c r="N663" s="531">
        <v>0.7</v>
      </c>
      <c r="O663" s="531">
        <v>0.49001</v>
      </c>
      <c r="P663" s="531">
        <v>0.38666</v>
      </c>
      <c r="Q663" s="531">
        <v>0.33333000000000002</v>
      </c>
      <c r="R663" s="531">
        <v>0.2</v>
      </c>
      <c r="S663" s="531">
        <v>0.04</v>
      </c>
      <c r="T663" s="524">
        <v>0</v>
      </c>
      <c r="U663" s="524">
        <v>0</v>
      </c>
      <c r="V663" s="524">
        <v>0</v>
      </c>
      <c r="W663" s="524">
        <v>0</v>
      </c>
      <c r="X663" s="525">
        <f t="shared" si="232"/>
        <v>11.084999999999997</v>
      </c>
      <c r="Y663" s="706">
        <f t="shared" si="212"/>
        <v>6.9672131147541005</v>
      </c>
      <c r="Z663" s="706">
        <f t="shared" si="213"/>
        <v>7.0175438596491224</v>
      </c>
      <c r="AA663" s="706">
        <f t="shared" si="214"/>
        <v>7.5471698113207308</v>
      </c>
      <c r="AB663" s="706">
        <f t="shared" si="215"/>
        <v>9.8445595854922416</v>
      </c>
      <c r="AC663" s="706">
        <f t="shared" si="216"/>
        <v>7.8212290502793325</v>
      </c>
      <c r="AD663" s="706">
        <f t="shared" si="217"/>
        <v>9.1463414634146432</v>
      </c>
      <c r="AE663" s="706">
        <f t="shared" si="218"/>
        <v>6.4935064935064846</v>
      </c>
      <c r="AF663" s="706">
        <f t="shared" si="219"/>
        <v>1.3157894736842035</v>
      </c>
      <c r="AG663" s="706">
        <f t="shared" si="220"/>
        <v>8.5714285714285854</v>
      </c>
      <c r="AH663" s="706">
        <f t="shared" si="221"/>
        <v>42.854227464745605</v>
      </c>
      <c r="AI663" s="706">
        <f t="shared" si="222"/>
        <v>26.728909119122733</v>
      </c>
      <c r="AJ663" s="706">
        <f t="shared" si="223"/>
        <v>15.99915999159991</v>
      </c>
      <c r="AK663" s="706">
        <f t="shared" si="224"/>
        <v>66.664999999999992</v>
      </c>
      <c r="AL663" s="706">
        <f t="shared" si="225"/>
        <v>400</v>
      </c>
      <c r="AM663" s="706" t="str">
        <f t="shared" si="226"/>
        <v>n/a</v>
      </c>
      <c r="AN663" s="706" t="str">
        <f t="shared" si="227"/>
        <v>n/a</v>
      </c>
      <c r="AO663" s="706" t="str">
        <f t="shared" si="228"/>
        <v>n/a</v>
      </c>
      <c r="AP663" s="706" t="str">
        <f t="shared" si="229"/>
        <v>n/a</v>
      </c>
      <c r="AQ663" s="707">
        <f t="shared" si="230"/>
        <v>44.069434142785553</v>
      </c>
      <c r="AR663" s="708">
        <f t="shared" si="231"/>
        <v>103.98792865917004</v>
      </c>
    </row>
    <row r="664" spans="1:44" ht="11.25" customHeight="1" x14ac:dyDescent="0.2">
      <c r="A664" s="519" t="s">
        <v>1619</v>
      </c>
      <c r="B664" s="504" t="s">
        <v>1620</v>
      </c>
      <c r="C664" s="521">
        <v>1.3599999999999999</v>
      </c>
      <c r="D664" s="510">
        <v>1.26</v>
      </c>
      <c r="E664" s="510">
        <v>1.1599999999999999</v>
      </c>
      <c r="F664" s="510">
        <v>1.06</v>
      </c>
      <c r="G664" s="510">
        <v>0.84</v>
      </c>
      <c r="H664" s="511"/>
      <c r="I664" s="510">
        <v>0.34</v>
      </c>
      <c r="J664" s="513">
        <v>0</v>
      </c>
      <c r="K664" s="511"/>
      <c r="L664" s="567">
        <v>0</v>
      </c>
      <c r="M664" s="567">
        <v>0</v>
      </c>
      <c r="N664" s="515">
        <v>0</v>
      </c>
      <c r="O664" s="515">
        <v>0</v>
      </c>
      <c r="P664" s="515">
        <v>0</v>
      </c>
      <c r="Q664" s="515">
        <v>0</v>
      </c>
      <c r="R664" s="515">
        <v>0</v>
      </c>
      <c r="S664" s="515">
        <v>0</v>
      </c>
      <c r="T664" s="515">
        <v>0</v>
      </c>
      <c r="U664" s="515">
        <v>0</v>
      </c>
      <c r="V664" s="515">
        <v>0</v>
      </c>
      <c r="W664" s="515">
        <v>0</v>
      </c>
      <c r="X664" s="525">
        <f t="shared" si="232"/>
        <v>6.02</v>
      </c>
      <c r="Y664" s="706">
        <f t="shared" si="212"/>
        <v>7.9365079365079305</v>
      </c>
      <c r="Z664" s="706">
        <f t="shared" si="213"/>
        <v>8.6206896551724199</v>
      </c>
      <c r="AA664" s="706">
        <f t="shared" si="214"/>
        <v>9.4339622641509422</v>
      </c>
      <c r="AB664" s="706">
        <f t="shared" si="215"/>
        <v>26.190476190476208</v>
      </c>
      <c r="AC664" s="706">
        <f t="shared" si="216"/>
        <v>147.05882352941174</v>
      </c>
      <c r="AD664" s="706" t="str">
        <f t="shared" si="217"/>
        <v>n/a</v>
      </c>
      <c r="AE664" s="706" t="str">
        <f t="shared" si="218"/>
        <v>n/a</v>
      </c>
      <c r="AF664" s="706" t="str">
        <f t="shared" si="219"/>
        <v>n/a</v>
      </c>
      <c r="AG664" s="706" t="str">
        <f t="shared" si="220"/>
        <v>n/a</v>
      </c>
      <c r="AH664" s="706" t="str">
        <f t="shared" si="221"/>
        <v>n/a</v>
      </c>
      <c r="AI664" s="706" t="str">
        <f t="shared" si="222"/>
        <v>n/a</v>
      </c>
      <c r="AJ664" s="706" t="str">
        <f t="shared" si="223"/>
        <v>n/a</v>
      </c>
      <c r="AK664" s="706" t="str">
        <f t="shared" si="224"/>
        <v>n/a</v>
      </c>
      <c r="AL664" s="706" t="str">
        <f t="shared" si="225"/>
        <v>n/a</v>
      </c>
      <c r="AM664" s="706" t="str">
        <f t="shared" si="226"/>
        <v>n/a</v>
      </c>
      <c r="AN664" s="706" t="str">
        <f t="shared" si="227"/>
        <v>n/a</v>
      </c>
      <c r="AO664" s="706" t="str">
        <f t="shared" si="228"/>
        <v>n/a</v>
      </c>
      <c r="AP664" s="706" t="str">
        <f t="shared" si="229"/>
        <v>n/a</v>
      </c>
      <c r="AQ664" s="707">
        <f t="shared" si="230"/>
        <v>39.848091915143847</v>
      </c>
      <c r="AR664" s="708">
        <f t="shared" si="231"/>
        <v>60.413555115777363</v>
      </c>
    </row>
    <row r="665" spans="1:44" ht="11.25" customHeight="1" x14ac:dyDescent="0.2">
      <c r="A665" s="504" t="s">
        <v>1621</v>
      </c>
      <c r="B665" s="504" t="s">
        <v>1622</v>
      </c>
      <c r="C665" s="530">
        <v>0.45999999999999996</v>
      </c>
      <c r="D665" s="522">
        <v>0.42</v>
      </c>
      <c r="E665" s="522">
        <v>0.36</v>
      </c>
      <c r="F665" s="522">
        <v>0.3</v>
      </c>
      <c r="G665" s="522">
        <v>0.26</v>
      </c>
      <c r="H665" s="523"/>
      <c r="I665" s="522">
        <v>0.22</v>
      </c>
      <c r="J665" s="520">
        <v>0.18</v>
      </c>
      <c r="K665" s="523"/>
      <c r="L665" s="539">
        <v>0.08</v>
      </c>
      <c r="M665" s="692">
        <v>0</v>
      </c>
      <c r="N665" s="524">
        <v>0</v>
      </c>
      <c r="O665" s="524">
        <v>0</v>
      </c>
      <c r="P665" s="524">
        <v>0</v>
      </c>
      <c r="Q665" s="524">
        <v>0</v>
      </c>
      <c r="R665" s="524">
        <v>0</v>
      </c>
      <c r="S665" s="524">
        <v>0</v>
      </c>
      <c r="T665" s="524">
        <v>0</v>
      </c>
      <c r="U665" s="524">
        <v>0</v>
      </c>
      <c r="V665" s="524">
        <v>0</v>
      </c>
      <c r="W665" s="524">
        <v>0</v>
      </c>
      <c r="X665" s="525">
        <f t="shared" si="232"/>
        <v>2.2800000000000002</v>
      </c>
      <c r="Y665" s="706">
        <f t="shared" si="212"/>
        <v>9.5238095238095113</v>
      </c>
      <c r="Z665" s="706">
        <f t="shared" si="213"/>
        <v>16.666666666666675</v>
      </c>
      <c r="AA665" s="706">
        <f t="shared" si="214"/>
        <v>19.999999999999996</v>
      </c>
      <c r="AB665" s="706">
        <f t="shared" si="215"/>
        <v>15.384615384615374</v>
      </c>
      <c r="AC665" s="706">
        <f t="shared" si="216"/>
        <v>18.181818181818187</v>
      </c>
      <c r="AD665" s="706">
        <f t="shared" si="217"/>
        <v>22.222222222222232</v>
      </c>
      <c r="AE665" s="706">
        <f t="shared" si="218"/>
        <v>125</v>
      </c>
      <c r="AF665" s="706" t="str">
        <f t="shared" si="219"/>
        <v>n/a</v>
      </c>
      <c r="AG665" s="706" t="str">
        <f t="shared" si="220"/>
        <v>n/a</v>
      </c>
      <c r="AH665" s="706" t="str">
        <f t="shared" si="221"/>
        <v>n/a</v>
      </c>
      <c r="AI665" s="706" t="str">
        <f t="shared" si="222"/>
        <v>n/a</v>
      </c>
      <c r="AJ665" s="706" t="str">
        <f t="shared" si="223"/>
        <v>n/a</v>
      </c>
      <c r="AK665" s="706" t="str">
        <f t="shared" si="224"/>
        <v>n/a</v>
      </c>
      <c r="AL665" s="706" t="str">
        <f t="shared" si="225"/>
        <v>n/a</v>
      </c>
      <c r="AM665" s="706" t="str">
        <f t="shared" si="226"/>
        <v>n/a</v>
      </c>
      <c r="AN665" s="706" t="str">
        <f t="shared" si="227"/>
        <v>n/a</v>
      </c>
      <c r="AO665" s="706" t="str">
        <f t="shared" si="228"/>
        <v>n/a</v>
      </c>
      <c r="AP665" s="706" t="str">
        <f t="shared" si="229"/>
        <v>n/a</v>
      </c>
      <c r="AQ665" s="707">
        <f t="shared" si="230"/>
        <v>32.42559028273314</v>
      </c>
      <c r="AR665" s="708">
        <f t="shared" si="231"/>
        <v>41.017558136243927</v>
      </c>
    </row>
    <row r="666" spans="1:44" ht="11.25" customHeight="1" x14ac:dyDescent="0.2">
      <c r="A666" s="504" t="s">
        <v>1623</v>
      </c>
      <c r="B666" s="504" t="s">
        <v>1624</v>
      </c>
      <c r="C666" s="530">
        <v>0.75</v>
      </c>
      <c r="D666" s="522">
        <v>0.72</v>
      </c>
      <c r="E666" s="522">
        <v>0.68</v>
      </c>
      <c r="F666" s="522">
        <v>0.64</v>
      </c>
      <c r="G666" s="522">
        <v>0.6</v>
      </c>
      <c r="H666" s="523"/>
      <c r="I666" s="522">
        <v>0.53</v>
      </c>
      <c r="J666" s="520">
        <v>0.39</v>
      </c>
      <c r="K666" s="523"/>
      <c r="L666" s="539">
        <v>0.18</v>
      </c>
      <c r="M666" s="692">
        <v>0</v>
      </c>
      <c r="N666" s="524">
        <v>0</v>
      </c>
      <c r="O666" s="524">
        <v>0</v>
      </c>
      <c r="P666" s="524">
        <v>0</v>
      </c>
      <c r="Q666" s="524">
        <v>0</v>
      </c>
      <c r="R666" s="524">
        <v>0</v>
      </c>
      <c r="S666" s="524">
        <v>0</v>
      </c>
      <c r="T666" s="524">
        <v>0</v>
      </c>
      <c r="U666" s="524">
        <v>0</v>
      </c>
      <c r="V666" s="524">
        <v>0</v>
      </c>
      <c r="W666" s="524">
        <v>0</v>
      </c>
      <c r="X666" s="525">
        <f t="shared" si="232"/>
        <v>4.4899999999999993</v>
      </c>
      <c r="Y666" s="706">
        <f t="shared" si="212"/>
        <v>4.1666666666666741</v>
      </c>
      <c r="Z666" s="706">
        <f t="shared" si="213"/>
        <v>5.8823529411764497</v>
      </c>
      <c r="AA666" s="706">
        <f t="shared" si="214"/>
        <v>6.25</v>
      </c>
      <c r="AB666" s="706">
        <f t="shared" si="215"/>
        <v>6.6666666666666652</v>
      </c>
      <c r="AC666" s="706">
        <f t="shared" si="216"/>
        <v>13.207547169811317</v>
      </c>
      <c r="AD666" s="706">
        <f t="shared" si="217"/>
        <v>35.897435897435905</v>
      </c>
      <c r="AE666" s="706">
        <f t="shared" si="218"/>
        <v>116.6666666666667</v>
      </c>
      <c r="AF666" s="706" t="str">
        <f t="shared" si="219"/>
        <v>n/a</v>
      </c>
      <c r="AG666" s="706" t="str">
        <f t="shared" si="220"/>
        <v>n/a</v>
      </c>
      <c r="AH666" s="706" t="str">
        <f t="shared" si="221"/>
        <v>n/a</v>
      </c>
      <c r="AI666" s="706" t="str">
        <f t="shared" si="222"/>
        <v>n/a</v>
      </c>
      <c r="AJ666" s="706" t="str">
        <f t="shared" si="223"/>
        <v>n/a</v>
      </c>
      <c r="AK666" s="706" t="str">
        <f t="shared" si="224"/>
        <v>n/a</v>
      </c>
      <c r="AL666" s="706" t="str">
        <f t="shared" si="225"/>
        <v>n/a</v>
      </c>
      <c r="AM666" s="706" t="str">
        <f t="shared" si="226"/>
        <v>n/a</v>
      </c>
      <c r="AN666" s="706" t="str">
        <f t="shared" si="227"/>
        <v>n/a</v>
      </c>
      <c r="AO666" s="706" t="str">
        <f t="shared" si="228"/>
        <v>n/a</v>
      </c>
      <c r="AP666" s="706" t="str">
        <f t="shared" si="229"/>
        <v>n/a</v>
      </c>
      <c r="AQ666" s="707">
        <f t="shared" si="230"/>
        <v>26.96247657263196</v>
      </c>
      <c r="AR666" s="708">
        <f t="shared" si="231"/>
        <v>41.070712290991622</v>
      </c>
    </row>
    <row r="667" spans="1:44" ht="11.25" customHeight="1" x14ac:dyDescent="0.2">
      <c r="A667" s="652" t="s">
        <v>4186</v>
      </c>
      <c r="B667" s="24" t="s">
        <v>4187</v>
      </c>
      <c r="C667" s="24">
        <v>0.57999999999999996</v>
      </c>
      <c r="D667" s="41">
        <v>0.54</v>
      </c>
      <c r="E667" s="41">
        <v>0.51</v>
      </c>
      <c r="F667" s="41">
        <v>0.48</v>
      </c>
      <c r="G667" s="41">
        <v>0.21</v>
      </c>
      <c r="H667" s="41"/>
      <c r="I667" s="528">
        <v>0</v>
      </c>
      <c r="J667" s="693">
        <v>0</v>
      </c>
      <c r="K667" s="518"/>
      <c r="L667" s="692">
        <v>0</v>
      </c>
      <c r="M667" s="692">
        <v>0</v>
      </c>
      <c r="N667" s="524">
        <v>0</v>
      </c>
      <c r="O667" s="524">
        <v>0</v>
      </c>
      <c r="P667" s="524">
        <v>0</v>
      </c>
      <c r="Q667" s="524">
        <v>0</v>
      </c>
      <c r="R667" s="524">
        <v>0</v>
      </c>
      <c r="S667" s="524">
        <v>0</v>
      </c>
      <c r="T667" s="524">
        <v>0</v>
      </c>
      <c r="U667" s="524">
        <v>0</v>
      </c>
      <c r="V667" s="524">
        <v>0</v>
      </c>
      <c r="W667" s="524">
        <v>0</v>
      </c>
      <c r="X667" s="525">
        <f t="shared" si="232"/>
        <v>2.3200000000000003</v>
      </c>
      <c r="Y667" s="706">
        <f t="shared" si="212"/>
        <v>7.4074074074073959</v>
      </c>
      <c r="Z667" s="706">
        <f t="shared" si="213"/>
        <v>5.8823529411764719</v>
      </c>
      <c r="AA667" s="706">
        <f t="shared" si="214"/>
        <v>6.25</v>
      </c>
      <c r="AB667" s="706">
        <f t="shared" si="215"/>
        <v>128.57142857142856</v>
      </c>
      <c r="AC667" s="706" t="str">
        <f t="shared" si="216"/>
        <v>n/a</v>
      </c>
      <c r="AD667" s="706" t="str">
        <f t="shared" si="217"/>
        <v>n/a</v>
      </c>
      <c r="AE667" s="706" t="str">
        <f t="shared" si="218"/>
        <v>n/a</v>
      </c>
      <c r="AF667" s="706" t="str">
        <f t="shared" si="219"/>
        <v>n/a</v>
      </c>
      <c r="AG667" s="706" t="str">
        <f t="shared" si="220"/>
        <v>n/a</v>
      </c>
      <c r="AH667" s="706" t="str">
        <f t="shared" si="221"/>
        <v>n/a</v>
      </c>
      <c r="AI667" s="706" t="str">
        <f t="shared" si="222"/>
        <v>n/a</v>
      </c>
      <c r="AJ667" s="706" t="str">
        <f t="shared" si="223"/>
        <v>n/a</v>
      </c>
      <c r="AK667" s="706" t="str">
        <f t="shared" si="224"/>
        <v>n/a</v>
      </c>
      <c r="AL667" s="706" t="str">
        <f t="shared" si="225"/>
        <v>n/a</v>
      </c>
      <c r="AM667" s="706" t="str">
        <f t="shared" si="226"/>
        <v>n/a</v>
      </c>
      <c r="AN667" s="706" t="str">
        <f t="shared" si="227"/>
        <v>n/a</v>
      </c>
      <c r="AO667" s="706" t="str">
        <f t="shared" si="228"/>
        <v>n/a</v>
      </c>
      <c r="AP667" s="706" t="str">
        <f t="shared" si="229"/>
        <v>n/a</v>
      </c>
      <c r="AQ667" s="707">
        <f t="shared" si="230"/>
        <v>37.027797230003102</v>
      </c>
      <c r="AR667" s="708">
        <f t="shared" si="231"/>
        <v>61.0325471495795</v>
      </c>
    </row>
    <row r="668" spans="1:44" ht="11.25" customHeight="1" x14ac:dyDescent="0.2">
      <c r="A668" s="506" t="s">
        <v>773</v>
      </c>
      <c r="B668" s="502" t="s">
        <v>774</v>
      </c>
      <c r="C668" s="514">
        <v>0.57999999999999996</v>
      </c>
      <c r="D668" s="522">
        <v>0.54</v>
      </c>
      <c r="E668" s="522">
        <v>0.51333333333333331</v>
      </c>
      <c r="F668" s="522">
        <v>0.49333333333333335</v>
      </c>
      <c r="G668" s="522">
        <v>0.48</v>
      </c>
      <c r="H668" s="523"/>
      <c r="I668" s="522">
        <v>0.46666666666666662</v>
      </c>
      <c r="J668" s="520">
        <v>0.45333333333333337</v>
      </c>
      <c r="K668" s="523"/>
      <c r="L668" s="539">
        <v>0.44</v>
      </c>
      <c r="M668" s="539">
        <v>0.42666666666666669</v>
      </c>
      <c r="N668" s="531">
        <v>0.41666666666666669</v>
      </c>
      <c r="O668" s="531">
        <v>0.40666666666666668</v>
      </c>
      <c r="P668" s="531">
        <v>0.4</v>
      </c>
      <c r="Q668" s="524">
        <v>0.39333333333333331</v>
      </c>
      <c r="R668" s="531">
        <v>0.39</v>
      </c>
      <c r="S668" s="524">
        <v>0.38</v>
      </c>
      <c r="T668" s="531">
        <v>0.38</v>
      </c>
      <c r="U668" s="531">
        <v>0.37333333333333335</v>
      </c>
      <c r="V668" s="531">
        <v>0.3666666666666667</v>
      </c>
      <c r="W668" s="531">
        <v>0.36</v>
      </c>
      <c r="X668" s="525">
        <f t="shared" si="232"/>
        <v>8.259999999999998</v>
      </c>
      <c r="Y668" s="706">
        <f t="shared" si="212"/>
        <v>7.4074074074073959</v>
      </c>
      <c r="Z668" s="706">
        <f t="shared" si="213"/>
        <v>5.1948051948051965</v>
      </c>
      <c r="AA668" s="706">
        <f t="shared" si="214"/>
        <v>4.0540540540540571</v>
      </c>
      <c r="AB668" s="706">
        <f t="shared" si="215"/>
        <v>2.7777777777777901</v>
      </c>
      <c r="AC668" s="706">
        <f t="shared" si="216"/>
        <v>2.8571428571428692</v>
      </c>
      <c r="AD668" s="706">
        <f t="shared" si="217"/>
        <v>2.9411764705882248</v>
      </c>
      <c r="AE668" s="706">
        <f t="shared" si="218"/>
        <v>3.0303030303030276</v>
      </c>
      <c r="AF668" s="706">
        <f t="shared" si="219"/>
        <v>3.125</v>
      </c>
      <c r="AG668" s="706">
        <f t="shared" si="220"/>
        <v>2.4000000000000021</v>
      </c>
      <c r="AH668" s="706">
        <f t="shared" si="221"/>
        <v>2.4590163934426146</v>
      </c>
      <c r="AI668" s="706">
        <f t="shared" si="222"/>
        <v>1.6666666666666607</v>
      </c>
      <c r="AJ668" s="706">
        <f t="shared" si="223"/>
        <v>1.6949152542373058</v>
      </c>
      <c r="AK668" s="706">
        <f t="shared" si="224"/>
        <v>0.85470085470085166</v>
      </c>
      <c r="AL668" s="706">
        <f t="shared" si="225"/>
        <v>2.6315789473684292</v>
      </c>
      <c r="AM668" s="706">
        <f t="shared" si="226"/>
        <v>0</v>
      </c>
      <c r="AN668" s="706">
        <f t="shared" si="227"/>
        <v>1.7857142857142794</v>
      </c>
      <c r="AO668" s="706">
        <f t="shared" si="228"/>
        <v>1.8181818181818077</v>
      </c>
      <c r="AP668" s="706">
        <f t="shared" si="229"/>
        <v>1.8518518518518601</v>
      </c>
      <c r="AQ668" s="707">
        <f t="shared" si="230"/>
        <v>2.6972384924579096</v>
      </c>
      <c r="AR668" s="708">
        <f t="shared" si="231"/>
        <v>1.6423518031284403</v>
      </c>
    </row>
    <row r="669" spans="1:44" ht="11.25" customHeight="1" x14ac:dyDescent="0.2">
      <c r="A669" s="534" t="s">
        <v>775</v>
      </c>
      <c r="B669" s="535" t="s">
        <v>776</v>
      </c>
      <c r="C669" s="521">
        <v>0.68</v>
      </c>
      <c r="D669" s="541">
        <v>0.66</v>
      </c>
      <c r="E669" s="541">
        <v>0.6</v>
      </c>
      <c r="F669" s="541">
        <v>0.54</v>
      </c>
      <c r="G669" s="541">
        <v>0.505</v>
      </c>
      <c r="H669" s="542"/>
      <c r="I669" s="541">
        <v>0.47</v>
      </c>
      <c r="J669" s="537">
        <v>0.435</v>
      </c>
      <c r="K669" s="542"/>
      <c r="L669" s="557">
        <v>0.41</v>
      </c>
      <c r="M669" s="557">
        <v>0.38</v>
      </c>
      <c r="N669" s="544">
        <v>0.34</v>
      </c>
      <c r="O669" s="544">
        <v>0.3</v>
      </c>
      <c r="P669" s="544">
        <v>0.26</v>
      </c>
      <c r="Q669" s="544">
        <v>0.1933</v>
      </c>
      <c r="R669" s="544">
        <v>0.12330000000000001</v>
      </c>
      <c r="S669" s="544">
        <v>0.05</v>
      </c>
      <c r="T669" s="545">
        <v>0</v>
      </c>
      <c r="U669" s="545">
        <v>0</v>
      </c>
      <c r="V669" s="545">
        <v>0</v>
      </c>
      <c r="W669" s="545">
        <v>0</v>
      </c>
      <c r="X669" s="525">
        <f t="shared" si="232"/>
        <v>5.9465999999999992</v>
      </c>
      <c r="Y669" s="706">
        <f t="shared" si="212"/>
        <v>3.0303030303030276</v>
      </c>
      <c r="Z669" s="706">
        <f t="shared" si="213"/>
        <v>10.000000000000009</v>
      </c>
      <c r="AA669" s="706">
        <f t="shared" si="214"/>
        <v>11.111111111111093</v>
      </c>
      <c r="AB669" s="706">
        <f t="shared" si="215"/>
        <v>6.9306930693069368</v>
      </c>
      <c r="AC669" s="706">
        <f t="shared" si="216"/>
        <v>7.4468085106383031</v>
      </c>
      <c r="AD669" s="706">
        <f t="shared" si="217"/>
        <v>8.045977011494255</v>
      </c>
      <c r="AE669" s="706">
        <f t="shared" si="218"/>
        <v>6.0975609756097615</v>
      </c>
      <c r="AF669" s="706">
        <f t="shared" si="219"/>
        <v>7.8947368421052655</v>
      </c>
      <c r="AG669" s="706">
        <f t="shared" si="220"/>
        <v>11.764705882352944</v>
      </c>
      <c r="AH669" s="706">
        <f t="shared" si="221"/>
        <v>13.333333333333353</v>
      </c>
      <c r="AI669" s="706">
        <f t="shared" si="222"/>
        <v>15.384615384615374</v>
      </c>
      <c r="AJ669" s="706">
        <f t="shared" si="223"/>
        <v>34.505949301603735</v>
      </c>
      <c r="AK669" s="706">
        <f t="shared" si="224"/>
        <v>56.772100567720997</v>
      </c>
      <c r="AL669" s="706">
        <f t="shared" si="225"/>
        <v>146.60000000000002</v>
      </c>
      <c r="AM669" s="706" t="str">
        <f t="shared" si="226"/>
        <v>n/a</v>
      </c>
      <c r="AN669" s="706" t="str">
        <f t="shared" si="227"/>
        <v>n/a</v>
      </c>
      <c r="AO669" s="706" t="str">
        <f t="shared" si="228"/>
        <v>n/a</v>
      </c>
      <c r="AP669" s="706" t="str">
        <f t="shared" si="229"/>
        <v>n/a</v>
      </c>
      <c r="AQ669" s="707">
        <f t="shared" si="230"/>
        <v>24.208421072871079</v>
      </c>
      <c r="AR669" s="708">
        <f t="shared" si="231"/>
        <v>37.981646536215067</v>
      </c>
    </row>
    <row r="670" spans="1:44" ht="11.25" customHeight="1" x14ac:dyDescent="0.2">
      <c r="A670" s="504" t="s">
        <v>327</v>
      </c>
      <c r="B670" s="504" t="s">
        <v>328</v>
      </c>
      <c r="C670" s="521">
        <v>0.83000000000000007</v>
      </c>
      <c r="D670" s="522">
        <v>0.79</v>
      </c>
      <c r="E670" s="522">
        <v>0.75</v>
      </c>
      <c r="F670" s="522">
        <v>0.71</v>
      </c>
      <c r="G670" s="522">
        <v>0.67</v>
      </c>
      <c r="H670" s="523"/>
      <c r="I670" s="522">
        <v>0.63</v>
      </c>
      <c r="J670" s="520">
        <v>0.59499999999999997</v>
      </c>
      <c r="K670" s="523"/>
      <c r="L670" s="539">
        <v>0.56999999999999995</v>
      </c>
      <c r="M670" s="539">
        <v>0.53</v>
      </c>
      <c r="N670" s="531">
        <v>0.48</v>
      </c>
      <c r="O670" s="531">
        <v>0.42</v>
      </c>
      <c r="P670" s="531">
        <v>0.36</v>
      </c>
      <c r="Q670" s="531">
        <v>0.3</v>
      </c>
      <c r="R670" s="531">
        <v>0.24</v>
      </c>
      <c r="S670" s="531">
        <v>0.19</v>
      </c>
      <c r="T670" s="531">
        <v>0.16750000000000001</v>
      </c>
      <c r="U670" s="531">
        <v>0.155</v>
      </c>
      <c r="V670" s="531">
        <v>0.14499999999999999</v>
      </c>
      <c r="W670" s="531">
        <v>0.13500000000000001</v>
      </c>
      <c r="X670" s="525">
        <f t="shared" si="232"/>
        <v>8.6674999999999986</v>
      </c>
      <c r="Y670" s="706">
        <f t="shared" si="212"/>
        <v>5.0632911392405111</v>
      </c>
      <c r="Z670" s="706">
        <f t="shared" si="213"/>
        <v>5.3333333333333455</v>
      </c>
      <c r="AA670" s="706">
        <f t="shared" si="214"/>
        <v>5.6338028169014231</v>
      </c>
      <c r="AB670" s="706">
        <f t="shared" si="215"/>
        <v>5.9701492537313383</v>
      </c>
      <c r="AC670" s="706">
        <f t="shared" si="216"/>
        <v>6.3492063492063489</v>
      </c>
      <c r="AD670" s="706">
        <f t="shared" si="217"/>
        <v>5.8823529411764719</v>
      </c>
      <c r="AE670" s="706">
        <f t="shared" si="218"/>
        <v>4.3859649122807154</v>
      </c>
      <c r="AF670" s="706">
        <f t="shared" si="219"/>
        <v>7.5471698113207308</v>
      </c>
      <c r="AG670" s="706">
        <f t="shared" si="220"/>
        <v>10.416666666666675</v>
      </c>
      <c r="AH670" s="706">
        <f t="shared" si="221"/>
        <v>14.285714285714279</v>
      </c>
      <c r="AI670" s="706">
        <f t="shared" si="222"/>
        <v>16.666666666666675</v>
      </c>
      <c r="AJ670" s="706">
        <f t="shared" si="223"/>
        <v>19.999999999999996</v>
      </c>
      <c r="AK670" s="706">
        <f t="shared" si="224"/>
        <v>25</v>
      </c>
      <c r="AL670" s="706">
        <f t="shared" si="225"/>
        <v>26.315789473684205</v>
      </c>
      <c r="AM670" s="706">
        <f t="shared" si="226"/>
        <v>13.432835820895516</v>
      </c>
      <c r="AN670" s="706">
        <f t="shared" si="227"/>
        <v>8.064516129032274</v>
      </c>
      <c r="AO670" s="706">
        <f t="shared" si="228"/>
        <v>6.8965517241379448</v>
      </c>
      <c r="AP670" s="706">
        <f t="shared" si="229"/>
        <v>7.4074074074073959</v>
      </c>
      <c r="AQ670" s="707">
        <f t="shared" si="230"/>
        <v>10.813967707299771</v>
      </c>
      <c r="AR670" s="708">
        <f t="shared" si="231"/>
        <v>6.9596201662137744</v>
      </c>
    </row>
    <row r="671" spans="1:44" ht="11.25" customHeight="1" x14ac:dyDescent="0.2">
      <c r="A671" s="519" t="s">
        <v>777</v>
      </c>
      <c r="B671" s="504" t="s">
        <v>778</v>
      </c>
      <c r="C671" s="521">
        <v>0.96</v>
      </c>
      <c r="D671" s="522">
        <v>0.88</v>
      </c>
      <c r="E671" s="522">
        <v>0.8</v>
      </c>
      <c r="F671" s="522">
        <v>0.72</v>
      </c>
      <c r="G671" s="522">
        <v>0.64</v>
      </c>
      <c r="H671" s="523"/>
      <c r="I671" s="522">
        <v>0.6</v>
      </c>
      <c r="J671" s="520">
        <v>0.56000000000000005</v>
      </c>
      <c r="K671" s="523"/>
      <c r="L671" s="539">
        <v>0.52</v>
      </c>
      <c r="M671" s="539">
        <v>0.48</v>
      </c>
      <c r="N671" s="531">
        <v>0.44</v>
      </c>
      <c r="O671" s="531">
        <v>0.4</v>
      </c>
      <c r="P671" s="531">
        <v>0.32</v>
      </c>
      <c r="Q671" s="531">
        <v>0.28000000000000003</v>
      </c>
      <c r="R671" s="531">
        <v>0.18</v>
      </c>
      <c r="S671" s="524">
        <v>0</v>
      </c>
      <c r="T671" s="524">
        <v>0</v>
      </c>
      <c r="U671" s="524">
        <v>0</v>
      </c>
      <c r="V671" s="524">
        <v>0</v>
      </c>
      <c r="W671" s="524">
        <v>0</v>
      </c>
      <c r="X671" s="525">
        <f t="shared" si="232"/>
        <v>7.7800000000000011</v>
      </c>
      <c r="Y671" s="706">
        <f t="shared" si="212"/>
        <v>9.0909090909090828</v>
      </c>
      <c r="Z671" s="706">
        <f t="shared" si="213"/>
        <v>9.9999999999999858</v>
      </c>
      <c r="AA671" s="706">
        <f t="shared" si="214"/>
        <v>11.111111111111116</v>
      </c>
      <c r="AB671" s="706">
        <f t="shared" si="215"/>
        <v>12.5</v>
      </c>
      <c r="AC671" s="706">
        <f t="shared" si="216"/>
        <v>6.6666666666666652</v>
      </c>
      <c r="AD671" s="706">
        <f t="shared" si="217"/>
        <v>7.1428571428571397</v>
      </c>
      <c r="AE671" s="706">
        <f t="shared" si="218"/>
        <v>7.6923076923077094</v>
      </c>
      <c r="AF671" s="706">
        <f t="shared" si="219"/>
        <v>8.3333333333333481</v>
      </c>
      <c r="AG671" s="706">
        <f t="shared" si="220"/>
        <v>9.0909090909090828</v>
      </c>
      <c r="AH671" s="706">
        <f t="shared" si="221"/>
        <v>9.9999999999999858</v>
      </c>
      <c r="AI671" s="706">
        <f t="shared" si="222"/>
        <v>25</v>
      </c>
      <c r="AJ671" s="706">
        <f t="shared" si="223"/>
        <v>14.285714285714279</v>
      </c>
      <c r="AK671" s="706">
        <f t="shared" si="224"/>
        <v>55.555555555555578</v>
      </c>
      <c r="AL671" s="706" t="str">
        <f t="shared" si="225"/>
        <v>n/a</v>
      </c>
      <c r="AM671" s="706" t="str">
        <f t="shared" si="226"/>
        <v>n/a</v>
      </c>
      <c r="AN671" s="706" t="str">
        <f t="shared" si="227"/>
        <v>n/a</v>
      </c>
      <c r="AO671" s="706" t="str">
        <f t="shared" si="228"/>
        <v>n/a</v>
      </c>
      <c r="AP671" s="706" t="str">
        <f t="shared" si="229"/>
        <v>n/a</v>
      </c>
      <c r="AQ671" s="707">
        <f t="shared" si="230"/>
        <v>14.343797228412614</v>
      </c>
      <c r="AR671" s="708">
        <f t="shared" si="231"/>
        <v>13.259900642724009</v>
      </c>
    </row>
    <row r="672" spans="1:44" ht="11.25" customHeight="1" x14ac:dyDescent="0.2">
      <c r="A672" s="504" t="s">
        <v>1625</v>
      </c>
      <c r="B672" s="504" t="s">
        <v>1626</v>
      </c>
      <c r="C672" s="521">
        <v>3.1150000000000002</v>
      </c>
      <c r="D672" s="522">
        <v>2.9350000000000001</v>
      </c>
      <c r="E672" s="522">
        <v>2.6749999999999998</v>
      </c>
      <c r="F672" s="522">
        <v>2.39</v>
      </c>
      <c r="G672" s="522">
        <v>2.09</v>
      </c>
      <c r="H672" s="523"/>
      <c r="I672" s="522">
        <v>1.79</v>
      </c>
      <c r="J672" s="520">
        <v>1.55</v>
      </c>
      <c r="K672" s="523"/>
      <c r="L672" s="539">
        <v>1.28</v>
      </c>
      <c r="M672" s="692">
        <v>1.1599999999999999</v>
      </c>
      <c r="N672" s="524">
        <v>1.1599999999999999</v>
      </c>
      <c r="O672" s="531">
        <v>1.1599999999999999</v>
      </c>
      <c r="P672" s="531">
        <v>0.96499999999999997</v>
      </c>
      <c r="Q672" s="531">
        <v>0.84</v>
      </c>
      <c r="R672" s="524">
        <v>0.66</v>
      </c>
      <c r="S672" s="524">
        <v>0.66</v>
      </c>
      <c r="T672" s="524">
        <v>0.66</v>
      </c>
      <c r="U672" s="531">
        <v>0.84</v>
      </c>
      <c r="V672" s="524">
        <v>1.02</v>
      </c>
      <c r="W672" s="531">
        <v>1.0349999999999999</v>
      </c>
      <c r="X672" s="525">
        <f t="shared" si="232"/>
        <v>27.985000000000003</v>
      </c>
      <c r="Y672" s="706">
        <f t="shared" si="212"/>
        <v>6.1328790459965976</v>
      </c>
      <c r="Z672" s="706">
        <f t="shared" si="213"/>
        <v>9.7196261682243055</v>
      </c>
      <c r="AA672" s="706">
        <f t="shared" si="214"/>
        <v>11.924686192468602</v>
      </c>
      <c r="AB672" s="706">
        <f t="shared" si="215"/>
        <v>14.354066985645941</v>
      </c>
      <c r="AC672" s="706">
        <f t="shared" si="216"/>
        <v>16.759776536312842</v>
      </c>
      <c r="AD672" s="706">
        <f t="shared" si="217"/>
        <v>15.483870967741931</v>
      </c>
      <c r="AE672" s="706">
        <f t="shared" si="218"/>
        <v>21.09375</v>
      </c>
      <c r="AF672" s="706">
        <f t="shared" si="219"/>
        <v>10.344827586206918</v>
      </c>
      <c r="AG672" s="706">
        <f t="shared" si="220"/>
        <v>0</v>
      </c>
      <c r="AH672" s="706">
        <f t="shared" si="221"/>
        <v>0</v>
      </c>
      <c r="AI672" s="706">
        <f t="shared" si="222"/>
        <v>20.207253886010367</v>
      </c>
      <c r="AJ672" s="706">
        <f t="shared" si="223"/>
        <v>14.880952380952372</v>
      </c>
      <c r="AK672" s="706">
        <f t="shared" si="224"/>
        <v>27.27272727272727</v>
      </c>
      <c r="AL672" s="706">
        <f t="shared" si="225"/>
        <v>0</v>
      </c>
      <c r="AM672" s="706">
        <f t="shared" si="226"/>
        <v>0</v>
      </c>
      <c r="AN672" s="706">
        <f t="shared" si="227"/>
        <v>-21.42857142857142</v>
      </c>
      <c r="AO672" s="706">
        <f t="shared" si="228"/>
        <v>-17.647058823529417</v>
      </c>
      <c r="AP672" s="706">
        <f t="shared" si="229"/>
        <v>-1.4492753623188359</v>
      </c>
      <c r="AQ672" s="707">
        <f t="shared" si="230"/>
        <v>7.0916395226593041</v>
      </c>
      <c r="AR672" s="708">
        <f t="shared" si="231"/>
        <v>12.819926535515718</v>
      </c>
    </row>
    <row r="673" spans="1:44" ht="11.25" customHeight="1" x14ac:dyDescent="0.2">
      <c r="A673" s="519" t="s">
        <v>779</v>
      </c>
      <c r="B673" s="504" t="s">
        <v>780</v>
      </c>
      <c r="C673" s="521">
        <v>0.3066666666666667</v>
      </c>
      <c r="D673" s="510">
        <v>0.26666666666666666</v>
      </c>
      <c r="E673" s="510">
        <v>0.21333333333333335</v>
      </c>
      <c r="F673" s="510">
        <v>0.18666666666666668</v>
      </c>
      <c r="G673" s="510">
        <v>0.16</v>
      </c>
      <c r="H673" s="511"/>
      <c r="I673" s="510">
        <v>0.14222222222222222</v>
      </c>
      <c r="J673" s="508">
        <v>0.12444444444444445</v>
      </c>
      <c r="K673" s="511"/>
      <c r="L673" s="514">
        <v>0.10666666666666667</v>
      </c>
      <c r="M673" s="516">
        <v>8.2968888888888898E-2</v>
      </c>
      <c r="N673" s="516">
        <v>7.4666666666666673E-2</v>
      </c>
      <c r="O673" s="516">
        <v>5.9253333333333331E-2</v>
      </c>
      <c r="P673" s="516">
        <v>4.9777777777777782E-2</v>
      </c>
      <c r="Q673" s="516">
        <v>3.9502222222222223E-2</v>
      </c>
      <c r="R673" s="516">
        <v>3.1608888888888888E-2</v>
      </c>
      <c r="S673" s="516">
        <v>2.6328888888888888E-2</v>
      </c>
      <c r="T673" s="515">
        <v>1.7546666666666665E-2</v>
      </c>
      <c r="U673" s="515">
        <v>1.7546666666666665E-2</v>
      </c>
      <c r="V673" s="515">
        <v>1.7546666666666665E-2</v>
      </c>
      <c r="W673" s="515">
        <v>1.7546666666666665E-2</v>
      </c>
      <c r="X673" s="525">
        <f t="shared" si="232"/>
        <v>1.9409599999999996</v>
      </c>
      <c r="Y673" s="706">
        <f t="shared" si="212"/>
        <v>15.000000000000014</v>
      </c>
      <c r="Z673" s="706">
        <f t="shared" si="213"/>
        <v>25</v>
      </c>
      <c r="AA673" s="706">
        <f t="shared" si="214"/>
        <v>14.285714285714279</v>
      </c>
      <c r="AB673" s="706">
        <f t="shared" si="215"/>
        <v>16.666666666666675</v>
      </c>
      <c r="AC673" s="706">
        <f t="shared" si="216"/>
        <v>12.5</v>
      </c>
      <c r="AD673" s="706">
        <f t="shared" si="217"/>
        <v>14.285714285714279</v>
      </c>
      <c r="AE673" s="706">
        <f t="shared" si="218"/>
        <v>16.666666666666675</v>
      </c>
      <c r="AF673" s="706">
        <f t="shared" si="219"/>
        <v>28.562245553888999</v>
      </c>
      <c r="AG673" s="706">
        <f t="shared" si="220"/>
        <v>11.119047619047628</v>
      </c>
      <c r="AH673" s="706">
        <f t="shared" si="221"/>
        <v>26.012601260126033</v>
      </c>
      <c r="AI673" s="706">
        <f t="shared" si="222"/>
        <v>19.035714285714267</v>
      </c>
      <c r="AJ673" s="706">
        <f t="shared" si="223"/>
        <v>26.012601260126011</v>
      </c>
      <c r="AK673" s="706">
        <f t="shared" si="224"/>
        <v>24.971878515185608</v>
      </c>
      <c r="AL673" s="706">
        <f t="shared" si="225"/>
        <v>20.054017555705595</v>
      </c>
      <c r="AM673" s="706">
        <f t="shared" si="226"/>
        <v>50.050658561296871</v>
      </c>
      <c r="AN673" s="706">
        <f t="shared" si="227"/>
        <v>0</v>
      </c>
      <c r="AO673" s="706">
        <f t="shared" si="228"/>
        <v>0</v>
      </c>
      <c r="AP673" s="706">
        <f t="shared" si="229"/>
        <v>0</v>
      </c>
      <c r="AQ673" s="707">
        <f t="shared" si="230"/>
        <v>17.790195917547386</v>
      </c>
      <c r="AR673" s="708">
        <f t="shared" si="231"/>
        <v>12.027078917512489</v>
      </c>
    </row>
    <row r="674" spans="1:44" ht="11.25" customHeight="1" x14ac:dyDescent="0.2">
      <c r="A674" s="534" t="s">
        <v>781</v>
      </c>
      <c r="B674" s="535" t="s">
        <v>782</v>
      </c>
      <c r="C674" s="538">
        <v>1.4</v>
      </c>
      <c r="D674" s="522">
        <v>1.2</v>
      </c>
      <c r="E674" s="522">
        <v>1</v>
      </c>
      <c r="F674" s="522">
        <v>0.8</v>
      </c>
      <c r="G674" s="522">
        <v>0.66</v>
      </c>
      <c r="H674" s="523" t="s">
        <v>91</v>
      </c>
      <c r="I674" s="522">
        <v>0.55000000000000004</v>
      </c>
      <c r="J674" s="520">
        <v>0.44</v>
      </c>
      <c r="K674" s="523"/>
      <c r="L674" s="539">
        <v>0.38</v>
      </c>
      <c r="M674" s="539">
        <v>0.33</v>
      </c>
      <c r="N674" s="531">
        <v>0.28999999999999998</v>
      </c>
      <c r="O674" s="531">
        <v>0.26</v>
      </c>
      <c r="P674" s="531">
        <v>0.23499999999999999</v>
      </c>
      <c r="Q674" s="531">
        <v>0.21</v>
      </c>
      <c r="R674" s="531">
        <v>0.19600000000000001</v>
      </c>
      <c r="S674" s="531">
        <v>0.17599999999999999</v>
      </c>
      <c r="T674" s="531">
        <v>0.16600000000000001</v>
      </c>
      <c r="U674" s="531">
        <v>0.15</v>
      </c>
      <c r="V674" s="531">
        <v>0.14000000000000001</v>
      </c>
      <c r="W674" s="531">
        <v>0.13</v>
      </c>
      <c r="X674" s="525">
        <f t="shared" si="232"/>
        <v>8.713000000000001</v>
      </c>
      <c r="Y674" s="706">
        <f t="shared" si="212"/>
        <v>16.666666666666675</v>
      </c>
      <c r="Z674" s="706">
        <f t="shared" si="213"/>
        <v>19.999999999999996</v>
      </c>
      <c r="AA674" s="706">
        <f t="shared" si="214"/>
        <v>25</v>
      </c>
      <c r="AB674" s="706">
        <f t="shared" si="215"/>
        <v>21.212121212121215</v>
      </c>
      <c r="AC674" s="706">
        <f t="shared" si="216"/>
        <v>19.999999999999996</v>
      </c>
      <c r="AD674" s="706">
        <f t="shared" si="217"/>
        <v>25</v>
      </c>
      <c r="AE674" s="706">
        <f t="shared" si="218"/>
        <v>15.789473684210531</v>
      </c>
      <c r="AF674" s="706">
        <f t="shared" si="219"/>
        <v>15.151515151515138</v>
      </c>
      <c r="AG674" s="706">
        <f t="shared" si="220"/>
        <v>13.793103448275868</v>
      </c>
      <c r="AH674" s="706">
        <f t="shared" si="221"/>
        <v>11.538461538461519</v>
      </c>
      <c r="AI674" s="706">
        <f t="shared" si="222"/>
        <v>10.638297872340431</v>
      </c>
      <c r="AJ674" s="706">
        <f t="shared" si="223"/>
        <v>11.904761904761907</v>
      </c>
      <c r="AK674" s="706">
        <f t="shared" si="224"/>
        <v>7.1428571428571397</v>
      </c>
      <c r="AL674" s="706">
        <f t="shared" si="225"/>
        <v>11.363636363636376</v>
      </c>
      <c r="AM674" s="706">
        <f t="shared" si="226"/>
        <v>6.0240963855421548</v>
      </c>
      <c r="AN674" s="706">
        <f t="shared" si="227"/>
        <v>10.666666666666668</v>
      </c>
      <c r="AO674" s="706">
        <f t="shared" si="228"/>
        <v>7.1428571428571397</v>
      </c>
      <c r="AP674" s="706">
        <f t="shared" si="229"/>
        <v>7.6923076923077094</v>
      </c>
      <c r="AQ674" s="707">
        <f t="shared" si="230"/>
        <v>14.262601270678914</v>
      </c>
      <c r="AR674" s="708">
        <f t="shared" si="231"/>
        <v>6.0083771912790143</v>
      </c>
    </row>
    <row r="675" spans="1:44" ht="11.25" customHeight="1" x14ac:dyDescent="0.2">
      <c r="A675" s="504" t="s">
        <v>783</v>
      </c>
      <c r="B675" s="504" t="s">
        <v>784</v>
      </c>
      <c r="C675" s="530">
        <v>0.64</v>
      </c>
      <c r="D675" s="522">
        <v>0.54</v>
      </c>
      <c r="E675" s="522">
        <v>0.47</v>
      </c>
      <c r="F675" s="522">
        <v>0.4</v>
      </c>
      <c r="G675" s="522">
        <v>0.34</v>
      </c>
      <c r="H675" s="523"/>
      <c r="I675" s="522">
        <v>0.28000000000000003</v>
      </c>
      <c r="J675" s="520">
        <v>0.22</v>
      </c>
      <c r="K675" s="523"/>
      <c r="L675" s="539">
        <v>0.16</v>
      </c>
      <c r="M675" s="539">
        <v>0.11</v>
      </c>
      <c r="N675" s="531">
        <v>9.5000000000000001E-2</v>
      </c>
      <c r="O675" s="531">
        <v>7.4999999999999997E-2</v>
      </c>
      <c r="P675" s="524">
        <v>0.06</v>
      </c>
      <c r="Q675" s="531">
        <v>5.2499999999999998E-2</v>
      </c>
      <c r="R675" s="531">
        <v>4.2999999999999997E-2</v>
      </c>
      <c r="S675" s="531">
        <v>2.9000000000000001E-2</v>
      </c>
      <c r="T675" s="531">
        <v>2.4E-2</v>
      </c>
      <c r="U675" s="531">
        <v>2.1499999999999998E-2</v>
      </c>
      <c r="V675" s="531">
        <v>1.9E-2</v>
      </c>
      <c r="W675" s="531">
        <v>1.6500000000000001E-2</v>
      </c>
      <c r="X675" s="525">
        <f t="shared" si="232"/>
        <v>3.5955000000000013</v>
      </c>
      <c r="Y675" s="706">
        <f t="shared" si="212"/>
        <v>18.518518518518512</v>
      </c>
      <c r="Z675" s="706">
        <f t="shared" si="213"/>
        <v>14.893617021276606</v>
      </c>
      <c r="AA675" s="706">
        <f t="shared" si="214"/>
        <v>17.499999999999982</v>
      </c>
      <c r="AB675" s="706">
        <f t="shared" si="215"/>
        <v>17.647058823529417</v>
      </c>
      <c r="AC675" s="706">
        <f t="shared" si="216"/>
        <v>21.42857142857142</v>
      </c>
      <c r="AD675" s="706">
        <f t="shared" si="217"/>
        <v>27.272727272727295</v>
      </c>
      <c r="AE675" s="706">
        <f t="shared" si="218"/>
        <v>37.5</v>
      </c>
      <c r="AF675" s="706">
        <f t="shared" si="219"/>
        <v>45.45454545454546</v>
      </c>
      <c r="AG675" s="706">
        <f t="shared" si="220"/>
        <v>15.789473684210531</v>
      </c>
      <c r="AH675" s="706">
        <f t="shared" si="221"/>
        <v>26.666666666666682</v>
      </c>
      <c r="AI675" s="706">
        <f t="shared" si="222"/>
        <v>25</v>
      </c>
      <c r="AJ675" s="706">
        <f t="shared" si="223"/>
        <v>14.285714285714279</v>
      </c>
      <c r="AK675" s="706">
        <f t="shared" si="224"/>
        <v>22.093023255813947</v>
      </c>
      <c r="AL675" s="706">
        <f t="shared" si="225"/>
        <v>48.275862068965502</v>
      </c>
      <c r="AM675" s="706">
        <f t="shared" si="226"/>
        <v>20.833333333333325</v>
      </c>
      <c r="AN675" s="706">
        <f t="shared" si="227"/>
        <v>11.627906976744207</v>
      </c>
      <c r="AO675" s="706">
        <f t="shared" si="228"/>
        <v>13.157894736842103</v>
      </c>
      <c r="AP675" s="706">
        <f t="shared" si="229"/>
        <v>15.151515151515138</v>
      </c>
      <c r="AQ675" s="707">
        <f t="shared" si="230"/>
        <v>22.949801593276351</v>
      </c>
      <c r="AR675" s="708">
        <f t="shared" si="231"/>
        <v>10.730356484370288</v>
      </c>
    </row>
    <row r="676" spans="1:44" ht="11.25" customHeight="1" x14ac:dyDescent="0.2">
      <c r="A676" s="519" t="s">
        <v>1627</v>
      </c>
      <c r="B676" s="504" t="s">
        <v>1628</v>
      </c>
      <c r="C676" s="530">
        <v>2.04</v>
      </c>
      <c r="D676" s="522">
        <v>1.605</v>
      </c>
      <c r="E676" s="522">
        <v>1.2749999999999999</v>
      </c>
      <c r="F676" s="522">
        <v>1.05</v>
      </c>
      <c r="G676" s="522">
        <v>0.61</v>
      </c>
      <c r="H676" s="523"/>
      <c r="I676" s="522">
        <v>0.42</v>
      </c>
      <c r="J676" s="520">
        <v>0.1</v>
      </c>
      <c r="K676" s="523"/>
      <c r="L676" s="692">
        <v>0</v>
      </c>
      <c r="M676" s="692">
        <v>0</v>
      </c>
      <c r="N676" s="524">
        <v>0.6</v>
      </c>
      <c r="O676" s="524">
        <v>0.6</v>
      </c>
      <c r="P676" s="531">
        <v>0.6</v>
      </c>
      <c r="Q676" s="531">
        <v>0.54</v>
      </c>
      <c r="R676" s="524">
        <v>0.52</v>
      </c>
      <c r="S676" s="524">
        <v>0.52</v>
      </c>
      <c r="T676" s="524">
        <v>0.52</v>
      </c>
      <c r="U676" s="531">
        <v>0.52</v>
      </c>
      <c r="V676" s="531">
        <v>0.46</v>
      </c>
      <c r="W676" s="531">
        <v>0.36</v>
      </c>
      <c r="X676" s="525">
        <f t="shared" si="232"/>
        <v>12.339999999999996</v>
      </c>
      <c r="Y676" s="706">
        <f t="shared" si="212"/>
        <v>27.102803738317771</v>
      </c>
      <c r="Z676" s="706">
        <f t="shared" si="213"/>
        <v>25.882352941176467</v>
      </c>
      <c r="AA676" s="706">
        <f t="shared" si="214"/>
        <v>21.42857142857142</v>
      </c>
      <c r="AB676" s="706">
        <f t="shared" si="215"/>
        <v>72.131147540983619</v>
      </c>
      <c r="AC676" s="706">
        <f t="shared" si="216"/>
        <v>45.238095238095234</v>
      </c>
      <c r="AD676" s="706">
        <f t="shared" si="217"/>
        <v>319.99999999999994</v>
      </c>
      <c r="AE676" s="706" t="str">
        <f t="shared" si="218"/>
        <v>n/a</v>
      </c>
      <c r="AF676" s="706" t="str">
        <f t="shared" si="219"/>
        <v>n/a</v>
      </c>
      <c r="AG676" s="706">
        <f t="shared" si="220"/>
        <v>-100</v>
      </c>
      <c r="AH676" s="706">
        <f t="shared" si="221"/>
        <v>0</v>
      </c>
      <c r="AI676" s="706">
        <f t="shared" si="222"/>
        <v>0</v>
      </c>
      <c r="AJ676" s="706">
        <f t="shared" si="223"/>
        <v>11.111111111111093</v>
      </c>
      <c r="AK676" s="706">
        <f t="shared" si="224"/>
        <v>3.8461538461538547</v>
      </c>
      <c r="AL676" s="706">
        <f t="shared" si="225"/>
        <v>0</v>
      </c>
      <c r="AM676" s="706">
        <f t="shared" si="226"/>
        <v>0</v>
      </c>
      <c r="AN676" s="706">
        <f t="shared" si="227"/>
        <v>0</v>
      </c>
      <c r="AO676" s="706">
        <f t="shared" si="228"/>
        <v>13.043478260869556</v>
      </c>
      <c r="AP676" s="706">
        <f t="shared" si="229"/>
        <v>27.777777777777789</v>
      </c>
      <c r="AQ676" s="707">
        <f t="shared" si="230"/>
        <v>29.222593242691048</v>
      </c>
      <c r="AR676" s="708">
        <f t="shared" si="231"/>
        <v>85.217235034457531</v>
      </c>
    </row>
    <row r="677" spans="1:44" ht="11.25" customHeight="1" x14ac:dyDescent="0.2">
      <c r="A677" s="519" t="s">
        <v>785</v>
      </c>
      <c r="B677" s="504" t="s">
        <v>786</v>
      </c>
      <c r="C677" s="530">
        <v>0.96</v>
      </c>
      <c r="D677" s="522">
        <v>0.92</v>
      </c>
      <c r="E677" s="522">
        <v>0.88</v>
      </c>
      <c r="F677" s="522">
        <v>0.84</v>
      </c>
      <c r="G677" s="522">
        <v>0.8</v>
      </c>
      <c r="H677" s="523"/>
      <c r="I677" s="522">
        <v>0.6</v>
      </c>
      <c r="J677" s="520">
        <v>0.44</v>
      </c>
      <c r="K677" s="523"/>
      <c r="L677" s="539">
        <v>0.36</v>
      </c>
      <c r="M677" s="539">
        <v>0.32</v>
      </c>
      <c r="N677" s="531">
        <v>0.28000000000000003</v>
      </c>
      <c r="O677" s="531">
        <v>0.26</v>
      </c>
      <c r="P677" s="531">
        <v>0.22</v>
      </c>
      <c r="Q677" s="531">
        <v>0.2</v>
      </c>
      <c r="R677" s="531">
        <v>0.15</v>
      </c>
      <c r="S677" s="531">
        <v>0.1</v>
      </c>
      <c r="T677" s="531">
        <v>7.4999999999999997E-2</v>
      </c>
      <c r="U677" s="524">
        <v>0.05</v>
      </c>
      <c r="V677" s="531">
        <v>0.05</v>
      </c>
      <c r="W677" s="524">
        <v>0</v>
      </c>
      <c r="X677" s="525">
        <f t="shared" si="232"/>
        <v>7.5049999999999999</v>
      </c>
      <c r="Y677" s="706">
        <f t="shared" si="212"/>
        <v>4.3478260869565188</v>
      </c>
      <c r="Z677" s="706">
        <f t="shared" si="213"/>
        <v>4.5454545454545414</v>
      </c>
      <c r="AA677" s="706">
        <f t="shared" si="214"/>
        <v>4.7619047619047672</v>
      </c>
      <c r="AB677" s="706">
        <f t="shared" si="215"/>
        <v>4.9999999999999822</v>
      </c>
      <c r="AC677" s="706">
        <f t="shared" si="216"/>
        <v>33.33333333333335</v>
      </c>
      <c r="AD677" s="706">
        <f t="shared" si="217"/>
        <v>36.363636363636353</v>
      </c>
      <c r="AE677" s="706">
        <f t="shared" si="218"/>
        <v>22.222222222222232</v>
      </c>
      <c r="AF677" s="706">
        <f t="shared" si="219"/>
        <v>12.5</v>
      </c>
      <c r="AG677" s="706">
        <f t="shared" si="220"/>
        <v>14.285714285714279</v>
      </c>
      <c r="AH677" s="706">
        <f t="shared" si="221"/>
        <v>7.6923076923077094</v>
      </c>
      <c r="AI677" s="706">
        <f t="shared" si="222"/>
        <v>18.181818181818187</v>
      </c>
      <c r="AJ677" s="706">
        <f t="shared" si="223"/>
        <v>9.9999999999999858</v>
      </c>
      <c r="AK677" s="706">
        <f t="shared" si="224"/>
        <v>33.33333333333335</v>
      </c>
      <c r="AL677" s="706">
        <f t="shared" si="225"/>
        <v>49.999999999999979</v>
      </c>
      <c r="AM677" s="706">
        <f t="shared" si="226"/>
        <v>33.33333333333335</v>
      </c>
      <c r="AN677" s="706">
        <f t="shared" si="227"/>
        <v>49.999999999999979</v>
      </c>
      <c r="AO677" s="706">
        <f t="shared" si="228"/>
        <v>0</v>
      </c>
      <c r="AP677" s="706" t="str">
        <f t="shared" si="229"/>
        <v>n/a</v>
      </c>
      <c r="AQ677" s="707">
        <f t="shared" si="230"/>
        <v>19.994169655294975</v>
      </c>
      <c r="AR677" s="708">
        <f t="shared" si="231"/>
        <v>16.375974834123006</v>
      </c>
    </row>
    <row r="678" spans="1:44" ht="11.25" customHeight="1" x14ac:dyDescent="0.2">
      <c r="A678" s="502" t="s">
        <v>330</v>
      </c>
      <c r="B678" s="502" t="s">
        <v>331</v>
      </c>
      <c r="C678" s="514">
        <v>1.22</v>
      </c>
      <c r="D678" s="522">
        <v>1.125</v>
      </c>
      <c r="E678" s="522">
        <v>1.0549999999999999</v>
      </c>
      <c r="F678" s="522">
        <v>0.98</v>
      </c>
      <c r="G678" s="522">
        <v>0.91500000000000004</v>
      </c>
      <c r="H678" s="523" t="s">
        <v>91</v>
      </c>
      <c r="I678" s="522">
        <v>0.87</v>
      </c>
      <c r="J678" s="520">
        <v>0.84499999999999997</v>
      </c>
      <c r="K678" s="523"/>
      <c r="L678" s="539">
        <v>0.82499999999999996</v>
      </c>
      <c r="M678" s="539">
        <v>0.80500000000000005</v>
      </c>
      <c r="N678" s="531">
        <v>0.77</v>
      </c>
      <c r="O678" s="531">
        <v>0.71499999999999997</v>
      </c>
      <c r="P678" s="531">
        <v>0.65500000000000003</v>
      </c>
      <c r="Q678" s="531">
        <v>0.61</v>
      </c>
      <c r="R678" s="531">
        <v>0.56999999999999995</v>
      </c>
      <c r="S678" s="531">
        <v>0.53</v>
      </c>
      <c r="T678" s="531">
        <v>0.505</v>
      </c>
      <c r="U678" s="524">
        <v>0.5</v>
      </c>
      <c r="V678" s="531">
        <v>0.49249999999999999</v>
      </c>
      <c r="W678" s="531">
        <v>0.47499999999999998</v>
      </c>
      <c r="X678" s="525">
        <f t="shared" si="232"/>
        <v>14.462499999999997</v>
      </c>
      <c r="Y678" s="706">
        <f t="shared" si="212"/>
        <v>8.4444444444444322</v>
      </c>
      <c r="Z678" s="706">
        <f t="shared" si="213"/>
        <v>6.6350710900473953</v>
      </c>
      <c r="AA678" s="706">
        <f t="shared" si="214"/>
        <v>7.6530612244897878</v>
      </c>
      <c r="AB678" s="706">
        <f t="shared" si="215"/>
        <v>7.1038251366120075</v>
      </c>
      <c r="AC678" s="706">
        <f t="shared" si="216"/>
        <v>5.1724137931034475</v>
      </c>
      <c r="AD678" s="706">
        <f t="shared" si="217"/>
        <v>2.9585798816567976</v>
      </c>
      <c r="AE678" s="706">
        <f t="shared" si="218"/>
        <v>2.4242424242424176</v>
      </c>
      <c r="AF678" s="706">
        <f t="shared" si="219"/>
        <v>2.4844720496894235</v>
      </c>
      <c r="AG678" s="706">
        <f t="shared" si="220"/>
        <v>4.5454545454545414</v>
      </c>
      <c r="AH678" s="706">
        <f t="shared" si="221"/>
        <v>7.6923076923077094</v>
      </c>
      <c r="AI678" s="706">
        <f t="shared" si="222"/>
        <v>9.1603053435114425</v>
      </c>
      <c r="AJ678" s="706">
        <f t="shared" si="223"/>
        <v>7.3770491803278659</v>
      </c>
      <c r="AK678" s="706">
        <f t="shared" si="224"/>
        <v>7.0175438596491224</v>
      </c>
      <c r="AL678" s="706">
        <f t="shared" si="225"/>
        <v>7.5471698113207308</v>
      </c>
      <c r="AM678" s="706">
        <f t="shared" si="226"/>
        <v>4.9504950495049549</v>
      </c>
      <c r="AN678" s="706">
        <f t="shared" si="227"/>
        <v>1.0000000000000009</v>
      </c>
      <c r="AO678" s="706">
        <f t="shared" si="228"/>
        <v>1.5228426395939021</v>
      </c>
      <c r="AP678" s="706">
        <f t="shared" si="229"/>
        <v>3.6842105263158009</v>
      </c>
      <c r="AQ678" s="707">
        <f t="shared" si="230"/>
        <v>5.4096382606817643</v>
      </c>
      <c r="AR678" s="708">
        <f t="shared" si="231"/>
        <v>2.5545588482498243</v>
      </c>
    </row>
    <row r="679" spans="1:44" ht="11.25" customHeight="1" x14ac:dyDescent="0.2">
      <c r="A679" s="534" t="s">
        <v>1629</v>
      </c>
      <c r="B679" s="535" t="s">
        <v>1630</v>
      </c>
      <c r="C679" s="521">
        <v>0.36</v>
      </c>
      <c r="D679" s="541">
        <v>0.28000000000000003</v>
      </c>
      <c r="E679" s="541">
        <v>0.24</v>
      </c>
      <c r="F679" s="541">
        <v>0.2</v>
      </c>
      <c r="G679" s="541">
        <v>0.12</v>
      </c>
      <c r="H679" s="542"/>
      <c r="I679" s="540">
        <v>0</v>
      </c>
      <c r="J679" s="543">
        <v>0</v>
      </c>
      <c r="K679" s="542"/>
      <c r="L679" s="568">
        <v>0</v>
      </c>
      <c r="M679" s="568">
        <v>0</v>
      </c>
      <c r="N679" s="545">
        <v>0</v>
      </c>
      <c r="O679" s="545">
        <v>0</v>
      </c>
      <c r="P679" s="545">
        <v>0</v>
      </c>
      <c r="Q679" s="545">
        <v>0</v>
      </c>
      <c r="R679" s="545">
        <v>0</v>
      </c>
      <c r="S679" s="545">
        <v>0</v>
      </c>
      <c r="T679" s="545">
        <v>0</v>
      </c>
      <c r="U679" s="545">
        <v>0</v>
      </c>
      <c r="V679" s="545">
        <v>0</v>
      </c>
      <c r="W679" s="545">
        <v>0</v>
      </c>
      <c r="X679" s="525">
        <f t="shared" si="232"/>
        <v>1.2000000000000002</v>
      </c>
      <c r="Y679" s="706">
        <f t="shared" si="212"/>
        <v>28.571428571428559</v>
      </c>
      <c r="Z679" s="706">
        <f t="shared" si="213"/>
        <v>16.666666666666675</v>
      </c>
      <c r="AA679" s="706">
        <f t="shared" si="214"/>
        <v>19.999999999999996</v>
      </c>
      <c r="AB679" s="706">
        <f t="shared" si="215"/>
        <v>66.666666666666671</v>
      </c>
      <c r="AC679" s="706" t="str">
        <f t="shared" si="216"/>
        <v>n/a</v>
      </c>
      <c r="AD679" s="706" t="str">
        <f t="shared" si="217"/>
        <v>n/a</v>
      </c>
      <c r="AE679" s="706" t="str">
        <f t="shared" si="218"/>
        <v>n/a</v>
      </c>
      <c r="AF679" s="706" t="str">
        <f t="shared" si="219"/>
        <v>n/a</v>
      </c>
      <c r="AG679" s="706" t="str">
        <f t="shared" si="220"/>
        <v>n/a</v>
      </c>
      <c r="AH679" s="706" t="str">
        <f t="shared" si="221"/>
        <v>n/a</v>
      </c>
      <c r="AI679" s="706" t="str">
        <f t="shared" si="222"/>
        <v>n/a</v>
      </c>
      <c r="AJ679" s="706" t="str">
        <f t="shared" si="223"/>
        <v>n/a</v>
      </c>
      <c r="AK679" s="706" t="str">
        <f t="shared" si="224"/>
        <v>n/a</v>
      </c>
      <c r="AL679" s="706" t="str">
        <f t="shared" si="225"/>
        <v>n/a</v>
      </c>
      <c r="AM679" s="706" t="str">
        <f t="shared" si="226"/>
        <v>n/a</v>
      </c>
      <c r="AN679" s="706" t="str">
        <f t="shared" si="227"/>
        <v>n/a</v>
      </c>
      <c r="AO679" s="706" t="str">
        <f t="shared" si="228"/>
        <v>n/a</v>
      </c>
      <c r="AP679" s="706" t="str">
        <f t="shared" si="229"/>
        <v>n/a</v>
      </c>
      <c r="AQ679" s="707">
        <f t="shared" si="230"/>
        <v>32.976190476190474</v>
      </c>
      <c r="AR679" s="708">
        <f t="shared" si="231"/>
        <v>23.013272978482696</v>
      </c>
    </row>
    <row r="680" spans="1:44" ht="11.25" customHeight="1" x14ac:dyDescent="0.2">
      <c r="A680" s="519" t="s">
        <v>787</v>
      </c>
      <c r="B680" s="504" t="s">
        <v>788</v>
      </c>
      <c r="C680" s="521">
        <v>1.8</v>
      </c>
      <c r="D680" s="522">
        <v>1.7</v>
      </c>
      <c r="E680" s="522">
        <v>1.56</v>
      </c>
      <c r="F680" s="522">
        <v>1.42</v>
      </c>
      <c r="G680" s="522">
        <v>1.3</v>
      </c>
      <c r="H680" s="523"/>
      <c r="I680" s="522">
        <v>1.2</v>
      </c>
      <c r="J680" s="520">
        <v>1.1200000000000001</v>
      </c>
      <c r="K680" s="523"/>
      <c r="L680" s="539">
        <v>1.02</v>
      </c>
      <c r="M680" s="539">
        <v>0.96</v>
      </c>
      <c r="N680" s="531">
        <v>0.92</v>
      </c>
      <c r="O680" s="531">
        <v>0.84</v>
      </c>
      <c r="P680" s="531">
        <v>0.72</v>
      </c>
      <c r="Q680" s="531">
        <v>0.64</v>
      </c>
      <c r="R680" s="524">
        <v>0.6</v>
      </c>
      <c r="S680" s="524">
        <v>0.6</v>
      </c>
      <c r="T680" s="524">
        <v>0.6</v>
      </c>
      <c r="U680" s="524">
        <v>0.6</v>
      </c>
      <c r="V680" s="524">
        <v>0.6</v>
      </c>
      <c r="W680" s="524">
        <v>0.6</v>
      </c>
      <c r="X680" s="525">
        <f t="shared" si="232"/>
        <v>18.800000000000008</v>
      </c>
      <c r="Y680" s="706">
        <f t="shared" si="212"/>
        <v>5.8823529411764719</v>
      </c>
      <c r="Z680" s="706">
        <f t="shared" si="213"/>
        <v>8.9743589743589638</v>
      </c>
      <c r="AA680" s="706">
        <f t="shared" si="214"/>
        <v>9.8591549295774747</v>
      </c>
      <c r="AB680" s="706">
        <f t="shared" si="215"/>
        <v>9.2307692307692193</v>
      </c>
      <c r="AC680" s="706">
        <f t="shared" si="216"/>
        <v>8.3333333333333481</v>
      </c>
      <c r="AD680" s="706">
        <f t="shared" si="217"/>
        <v>7.1428571428571397</v>
      </c>
      <c r="AE680" s="706">
        <f t="shared" si="218"/>
        <v>9.8039215686274606</v>
      </c>
      <c r="AF680" s="706">
        <f t="shared" si="219"/>
        <v>6.25</v>
      </c>
      <c r="AG680" s="706">
        <f t="shared" si="220"/>
        <v>4.3478260869565188</v>
      </c>
      <c r="AH680" s="706">
        <f t="shared" si="221"/>
        <v>9.5238095238095344</v>
      </c>
      <c r="AI680" s="706">
        <f t="shared" si="222"/>
        <v>16.666666666666675</v>
      </c>
      <c r="AJ680" s="706">
        <f t="shared" si="223"/>
        <v>12.5</v>
      </c>
      <c r="AK680" s="706">
        <f t="shared" si="224"/>
        <v>6.6666666666666652</v>
      </c>
      <c r="AL680" s="706">
        <f t="shared" si="225"/>
        <v>0</v>
      </c>
      <c r="AM680" s="706">
        <f t="shared" si="226"/>
        <v>0</v>
      </c>
      <c r="AN680" s="706">
        <f t="shared" si="227"/>
        <v>0</v>
      </c>
      <c r="AO680" s="706">
        <f t="shared" si="228"/>
        <v>0</v>
      </c>
      <c r="AP680" s="706">
        <f t="shared" si="229"/>
        <v>0</v>
      </c>
      <c r="AQ680" s="707">
        <f t="shared" si="230"/>
        <v>6.3989842813777482</v>
      </c>
      <c r="AR680" s="708">
        <f t="shared" si="231"/>
        <v>4.8762824987204025</v>
      </c>
    </row>
    <row r="681" spans="1:44" ht="11.25" customHeight="1" x14ac:dyDescent="0.2">
      <c r="A681" s="519" t="s">
        <v>1631</v>
      </c>
      <c r="B681" s="504" t="s">
        <v>1632</v>
      </c>
      <c r="C681" s="521">
        <v>3.1500000000000004</v>
      </c>
      <c r="D681" s="522">
        <v>2.95</v>
      </c>
      <c r="E681" s="522">
        <v>2.5499999999999998</v>
      </c>
      <c r="F681" s="522">
        <v>2.15</v>
      </c>
      <c r="G681" s="522">
        <v>1.5</v>
      </c>
      <c r="H681" s="523"/>
      <c r="I681" s="528">
        <v>0</v>
      </c>
      <c r="J681" s="693">
        <v>0</v>
      </c>
      <c r="K681" s="523"/>
      <c r="L681" s="692">
        <v>0</v>
      </c>
      <c r="M681" s="692">
        <v>0</v>
      </c>
      <c r="N681" s="524">
        <v>0</v>
      </c>
      <c r="O681" s="524">
        <v>0</v>
      </c>
      <c r="P681" s="524">
        <v>0</v>
      </c>
      <c r="Q681" s="524">
        <v>0</v>
      </c>
      <c r="R681" s="524">
        <v>0</v>
      </c>
      <c r="S681" s="524">
        <v>0</v>
      </c>
      <c r="T681" s="524">
        <v>0</v>
      </c>
      <c r="U681" s="524">
        <v>0</v>
      </c>
      <c r="V681" s="524">
        <v>0.2</v>
      </c>
      <c r="W681" s="531">
        <v>0.8</v>
      </c>
      <c r="X681" s="525">
        <f t="shared" si="232"/>
        <v>13.3</v>
      </c>
      <c r="Y681" s="706">
        <f t="shared" si="212"/>
        <v>6.7796610169491567</v>
      </c>
      <c r="Z681" s="706">
        <f t="shared" si="213"/>
        <v>15.686274509803933</v>
      </c>
      <c r="AA681" s="706">
        <f t="shared" si="214"/>
        <v>18.604651162790688</v>
      </c>
      <c r="AB681" s="706">
        <f t="shared" si="215"/>
        <v>43.333333333333336</v>
      </c>
      <c r="AC681" s="706" t="str">
        <f t="shared" si="216"/>
        <v>n/a</v>
      </c>
      <c r="AD681" s="706" t="str">
        <f t="shared" si="217"/>
        <v>n/a</v>
      </c>
      <c r="AE681" s="706" t="str">
        <f t="shared" si="218"/>
        <v>n/a</v>
      </c>
      <c r="AF681" s="706" t="str">
        <f t="shared" si="219"/>
        <v>n/a</v>
      </c>
      <c r="AG681" s="706" t="str">
        <f t="shared" si="220"/>
        <v>n/a</v>
      </c>
      <c r="AH681" s="706" t="str">
        <f t="shared" si="221"/>
        <v>n/a</v>
      </c>
      <c r="AI681" s="706" t="str">
        <f t="shared" si="222"/>
        <v>n/a</v>
      </c>
      <c r="AJ681" s="706" t="str">
        <f t="shared" si="223"/>
        <v>n/a</v>
      </c>
      <c r="AK681" s="706" t="str">
        <f t="shared" si="224"/>
        <v>n/a</v>
      </c>
      <c r="AL681" s="706" t="str">
        <f t="shared" si="225"/>
        <v>n/a</v>
      </c>
      <c r="AM681" s="706" t="str">
        <f t="shared" si="226"/>
        <v>n/a</v>
      </c>
      <c r="AN681" s="706" t="str">
        <f t="shared" si="227"/>
        <v>n/a</v>
      </c>
      <c r="AO681" s="706">
        <f t="shared" si="228"/>
        <v>-100</v>
      </c>
      <c r="AP681" s="706">
        <f t="shared" si="229"/>
        <v>-75</v>
      </c>
      <c r="AQ681" s="707">
        <f t="shared" si="230"/>
        <v>-15.099346662853813</v>
      </c>
      <c r="AR681" s="708">
        <f t="shared" si="231"/>
        <v>57.918895390534452</v>
      </c>
    </row>
    <row r="682" spans="1:44" ht="11.25" customHeight="1" x14ac:dyDescent="0.2">
      <c r="A682" s="519" t="s">
        <v>332</v>
      </c>
      <c r="B682" s="519" t="s">
        <v>333</v>
      </c>
      <c r="C682" s="521">
        <v>1.64</v>
      </c>
      <c r="D682" s="522">
        <v>1.44</v>
      </c>
      <c r="E682" s="522">
        <v>1.32</v>
      </c>
      <c r="F682" s="522">
        <v>1.2</v>
      </c>
      <c r="G682" s="522">
        <v>1.1200000000000001</v>
      </c>
      <c r="H682" s="523"/>
      <c r="I682" s="522">
        <v>1.02</v>
      </c>
      <c r="J682" s="520">
        <v>1</v>
      </c>
      <c r="K682" s="523"/>
      <c r="L682" s="539">
        <v>0.94</v>
      </c>
      <c r="M682" s="539">
        <v>0.9</v>
      </c>
      <c r="N682" s="531">
        <v>0.88</v>
      </c>
      <c r="O682" s="531">
        <v>0.82</v>
      </c>
      <c r="P682" s="531">
        <v>0.72599999999999998</v>
      </c>
      <c r="Q682" s="531">
        <v>0.66</v>
      </c>
      <c r="R682" s="531">
        <v>0.6</v>
      </c>
      <c r="S682" s="531">
        <v>0.54</v>
      </c>
      <c r="T682" s="531">
        <v>0.51</v>
      </c>
      <c r="U682" s="531">
        <v>0.49</v>
      </c>
      <c r="V682" s="531">
        <v>0.47</v>
      </c>
      <c r="W682" s="531">
        <v>0.43</v>
      </c>
      <c r="X682" s="525">
        <f t="shared" si="232"/>
        <v>16.706</v>
      </c>
      <c r="Y682" s="706">
        <f t="shared" si="212"/>
        <v>13.888888888888884</v>
      </c>
      <c r="Z682" s="706">
        <f t="shared" si="213"/>
        <v>9.0909090909090828</v>
      </c>
      <c r="AA682" s="706">
        <f t="shared" si="214"/>
        <v>10.000000000000009</v>
      </c>
      <c r="AB682" s="706">
        <f t="shared" si="215"/>
        <v>7.1428571428571397</v>
      </c>
      <c r="AC682" s="706">
        <f t="shared" si="216"/>
        <v>9.8039215686274606</v>
      </c>
      <c r="AD682" s="706">
        <f t="shared" si="217"/>
        <v>2.0000000000000018</v>
      </c>
      <c r="AE682" s="706">
        <f t="shared" si="218"/>
        <v>6.3829787234042534</v>
      </c>
      <c r="AF682" s="706">
        <f t="shared" si="219"/>
        <v>4.4444444444444287</v>
      </c>
      <c r="AG682" s="706">
        <f t="shared" si="220"/>
        <v>2.2727272727272707</v>
      </c>
      <c r="AH682" s="706">
        <f t="shared" si="221"/>
        <v>7.3170731707317138</v>
      </c>
      <c r="AI682" s="706">
        <f t="shared" si="222"/>
        <v>12.947658402203842</v>
      </c>
      <c r="AJ682" s="706">
        <f t="shared" si="223"/>
        <v>9.9999999999999858</v>
      </c>
      <c r="AK682" s="706">
        <f t="shared" si="224"/>
        <v>10.000000000000009</v>
      </c>
      <c r="AL682" s="706">
        <f t="shared" si="225"/>
        <v>11.111111111111093</v>
      </c>
      <c r="AM682" s="706">
        <f t="shared" si="226"/>
        <v>5.8823529411764719</v>
      </c>
      <c r="AN682" s="706">
        <f t="shared" si="227"/>
        <v>4.081632653061229</v>
      </c>
      <c r="AO682" s="706">
        <f t="shared" si="228"/>
        <v>4.2553191489361764</v>
      </c>
      <c r="AP682" s="706">
        <f t="shared" si="229"/>
        <v>9.302325581395344</v>
      </c>
      <c r="AQ682" s="707">
        <f t="shared" si="230"/>
        <v>7.7735666744707999</v>
      </c>
      <c r="AR682" s="708">
        <f t="shared" si="231"/>
        <v>3.4740623312137675</v>
      </c>
    </row>
    <row r="683" spans="1:44" ht="11.25" customHeight="1" x14ac:dyDescent="0.2">
      <c r="A683" s="519" t="s">
        <v>1633</v>
      </c>
      <c r="B683" s="504" t="s">
        <v>1634</v>
      </c>
      <c r="C683" s="521">
        <v>0.82000000000000006</v>
      </c>
      <c r="D683" s="522">
        <v>0.77</v>
      </c>
      <c r="E683" s="522">
        <v>0.73</v>
      </c>
      <c r="F683" s="522">
        <v>0.68</v>
      </c>
      <c r="G683" s="522">
        <v>0.61</v>
      </c>
      <c r="H683" s="523"/>
      <c r="I683" s="528">
        <v>0.6</v>
      </c>
      <c r="J683" s="693">
        <v>0.6</v>
      </c>
      <c r="K683" s="523"/>
      <c r="L683" s="692">
        <v>0.6</v>
      </c>
      <c r="M683" s="692">
        <v>0.92</v>
      </c>
      <c r="N683" s="531">
        <v>1.24</v>
      </c>
      <c r="O683" s="531">
        <v>1.2</v>
      </c>
      <c r="P683" s="531">
        <v>1.1599999999999999</v>
      </c>
      <c r="Q683" s="531">
        <v>1.1100000000000001</v>
      </c>
      <c r="R683" s="531">
        <v>1.06</v>
      </c>
      <c r="S683" s="531">
        <v>1.01</v>
      </c>
      <c r="T683" s="531">
        <v>0.96</v>
      </c>
      <c r="U683" s="531">
        <v>0.9</v>
      </c>
      <c r="V683" s="531">
        <v>0.82</v>
      </c>
      <c r="W683" s="531">
        <v>0.74</v>
      </c>
      <c r="X683" s="525">
        <f t="shared" si="232"/>
        <v>16.53</v>
      </c>
      <c r="Y683" s="706">
        <f t="shared" si="212"/>
        <v>6.4935064935065068</v>
      </c>
      <c r="Z683" s="706">
        <f t="shared" si="213"/>
        <v>5.4794520547945202</v>
      </c>
      <c r="AA683" s="706">
        <f t="shared" si="214"/>
        <v>7.3529411764705843</v>
      </c>
      <c r="AB683" s="706">
        <f t="shared" si="215"/>
        <v>11.475409836065587</v>
      </c>
      <c r="AC683" s="706">
        <f t="shared" si="216"/>
        <v>1.6666666666666607</v>
      </c>
      <c r="AD683" s="706">
        <f t="shared" si="217"/>
        <v>0</v>
      </c>
      <c r="AE683" s="706">
        <f t="shared" si="218"/>
        <v>0</v>
      </c>
      <c r="AF683" s="706">
        <f t="shared" si="219"/>
        <v>-34.782608695652186</v>
      </c>
      <c r="AG683" s="706">
        <f t="shared" si="220"/>
        <v>-25.806451612903224</v>
      </c>
      <c r="AH683" s="706">
        <f t="shared" si="221"/>
        <v>3.3333333333333437</v>
      </c>
      <c r="AI683" s="706">
        <f t="shared" si="222"/>
        <v>3.4482758620689724</v>
      </c>
      <c r="AJ683" s="706">
        <f t="shared" si="223"/>
        <v>4.5045045045044807</v>
      </c>
      <c r="AK683" s="706">
        <f t="shared" si="224"/>
        <v>4.7169811320754818</v>
      </c>
      <c r="AL683" s="706">
        <f t="shared" si="225"/>
        <v>4.9504950495049549</v>
      </c>
      <c r="AM683" s="706">
        <f t="shared" si="226"/>
        <v>5.2083333333333481</v>
      </c>
      <c r="AN683" s="706">
        <f t="shared" si="227"/>
        <v>6.6666666666666652</v>
      </c>
      <c r="AO683" s="706">
        <f t="shared" si="228"/>
        <v>9.7560975609756184</v>
      </c>
      <c r="AP683" s="706">
        <f t="shared" si="229"/>
        <v>10.810810810810811</v>
      </c>
      <c r="AQ683" s="707">
        <f t="shared" si="230"/>
        <v>1.4041341206790066</v>
      </c>
      <c r="AR683" s="708">
        <f t="shared" si="231"/>
        <v>12.065284571362573</v>
      </c>
    </row>
    <row r="684" spans="1:44" ht="11.25" customHeight="1" x14ac:dyDescent="0.2">
      <c r="A684" s="534" t="s">
        <v>1635</v>
      </c>
      <c r="B684" s="535" t="s">
        <v>1636</v>
      </c>
      <c r="C684" s="538">
        <v>1.73</v>
      </c>
      <c r="D684" s="541">
        <v>1.67</v>
      </c>
      <c r="E684" s="541">
        <v>1.6</v>
      </c>
      <c r="F684" s="541">
        <v>1.51</v>
      </c>
      <c r="G684" s="541">
        <v>1.36</v>
      </c>
      <c r="H684" s="542"/>
      <c r="I684" s="541">
        <v>1.32</v>
      </c>
      <c r="J684" s="537">
        <v>0.96</v>
      </c>
      <c r="K684" s="542"/>
      <c r="L684" s="568">
        <v>0</v>
      </c>
      <c r="M684" s="568">
        <v>0</v>
      </c>
      <c r="N684" s="545">
        <v>0</v>
      </c>
      <c r="O684" s="545">
        <v>0</v>
      </c>
      <c r="P684" s="545">
        <v>0</v>
      </c>
      <c r="Q684" s="545">
        <v>0</v>
      </c>
      <c r="R684" s="545">
        <v>0</v>
      </c>
      <c r="S684" s="545">
        <v>0</v>
      </c>
      <c r="T684" s="545">
        <v>0</v>
      </c>
      <c r="U684" s="545">
        <v>0</v>
      </c>
      <c r="V684" s="545">
        <v>0</v>
      </c>
      <c r="W684" s="545">
        <v>0</v>
      </c>
      <c r="X684" s="525">
        <f t="shared" si="232"/>
        <v>10.149999999999999</v>
      </c>
      <c r="Y684" s="706">
        <f t="shared" si="212"/>
        <v>3.5928143712574911</v>
      </c>
      <c r="Z684" s="706">
        <f t="shared" si="213"/>
        <v>4.3749999999999956</v>
      </c>
      <c r="AA684" s="706">
        <f t="shared" si="214"/>
        <v>5.9602649006622599</v>
      </c>
      <c r="AB684" s="706">
        <f t="shared" si="215"/>
        <v>11.029411764705866</v>
      </c>
      <c r="AC684" s="706">
        <f t="shared" si="216"/>
        <v>3.0303030303030276</v>
      </c>
      <c r="AD684" s="706">
        <f t="shared" si="217"/>
        <v>37.500000000000021</v>
      </c>
      <c r="AE684" s="706" t="str">
        <f t="shared" si="218"/>
        <v>n/a</v>
      </c>
      <c r="AF684" s="706" t="str">
        <f t="shared" si="219"/>
        <v>n/a</v>
      </c>
      <c r="AG684" s="706" t="str">
        <f t="shared" si="220"/>
        <v>n/a</v>
      </c>
      <c r="AH684" s="706" t="str">
        <f t="shared" si="221"/>
        <v>n/a</v>
      </c>
      <c r="AI684" s="706" t="str">
        <f t="shared" si="222"/>
        <v>n/a</v>
      </c>
      <c r="AJ684" s="706" t="str">
        <f t="shared" si="223"/>
        <v>n/a</v>
      </c>
      <c r="AK684" s="706" t="str">
        <f t="shared" si="224"/>
        <v>n/a</v>
      </c>
      <c r="AL684" s="706" t="str">
        <f t="shared" si="225"/>
        <v>n/a</v>
      </c>
      <c r="AM684" s="706" t="str">
        <f t="shared" si="226"/>
        <v>n/a</v>
      </c>
      <c r="AN684" s="706" t="str">
        <f t="shared" si="227"/>
        <v>n/a</v>
      </c>
      <c r="AO684" s="706" t="str">
        <f t="shared" si="228"/>
        <v>n/a</v>
      </c>
      <c r="AP684" s="706" t="str">
        <f t="shared" si="229"/>
        <v>n/a</v>
      </c>
      <c r="AQ684" s="707">
        <f t="shared" si="230"/>
        <v>10.91463234448811</v>
      </c>
      <c r="AR684" s="708">
        <f t="shared" si="231"/>
        <v>13.340758320509387</v>
      </c>
    </row>
    <row r="685" spans="1:44" ht="11.25" customHeight="1" x14ac:dyDescent="0.2">
      <c r="A685" s="519" t="s">
        <v>1637</v>
      </c>
      <c r="B685" s="504" t="s">
        <v>1638</v>
      </c>
      <c r="C685" s="530">
        <v>1.04</v>
      </c>
      <c r="D685" s="522">
        <v>0.9</v>
      </c>
      <c r="E685" s="528">
        <v>0.88</v>
      </c>
      <c r="F685" s="522">
        <v>0.82</v>
      </c>
      <c r="G685" s="522">
        <v>0.71</v>
      </c>
      <c r="H685" s="523"/>
      <c r="I685" s="528">
        <v>0.68</v>
      </c>
      <c r="J685" s="693">
        <v>0.68</v>
      </c>
      <c r="K685" s="523"/>
      <c r="L685" s="539">
        <v>0.62</v>
      </c>
      <c r="M685" s="539">
        <v>0.56999999999999995</v>
      </c>
      <c r="N685" s="524">
        <v>0.56000000000000005</v>
      </c>
      <c r="O685" s="531">
        <v>0.5</v>
      </c>
      <c r="P685" s="524">
        <v>0.48</v>
      </c>
      <c r="Q685" s="531">
        <v>0.42</v>
      </c>
      <c r="R685" s="531">
        <v>0.34</v>
      </c>
      <c r="S685" s="524">
        <v>0.27667000000000003</v>
      </c>
      <c r="T685" s="531">
        <v>0.27667000000000003</v>
      </c>
      <c r="U685" s="524">
        <v>0.13333</v>
      </c>
      <c r="V685" s="524">
        <v>0.13333</v>
      </c>
      <c r="W685" s="524">
        <v>0.13333</v>
      </c>
      <c r="X685" s="525">
        <f t="shared" si="232"/>
        <v>10.15333</v>
      </c>
      <c r="Y685" s="706">
        <f t="shared" ref="Y685:Y748" si="233">IF(ISERROR((C685/D685-1)*100),"n/a",(C685/D685-1)*100)</f>
        <v>15.555555555555568</v>
      </c>
      <c r="Z685" s="706">
        <f t="shared" ref="Z685:Z748" si="234">IF(ISERROR((D685/E685-1)*100),"n/a",(D685/E685-1)*100)</f>
        <v>2.2727272727272707</v>
      </c>
      <c r="AA685" s="706">
        <f t="shared" ref="AA685:AA748" si="235">IF(ISERROR((E685/F685-1)*100),"n/a",(E685/F685-1)*100)</f>
        <v>7.3170731707317138</v>
      </c>
      <c r="AB685" s="706">
        <f t="shared" ref="AB685:AB748" si="236">IF(ISERROR((F685/G685-1)*100),"n/a",(F685/G685-1)*100)</f>
        <v>15.492957746478876</v>
      </c>
      <c r="AC685" s="706">
        <f t="shared" ref="AC685:AC748" si="237">IF(ISERROR((G685/I685-1)*100),"n/a",(G685/I685-1)*100)</f>
        <v>4.4117647058823373</v>
      </c>
      <c r="AD685" s="706">
        <f t="shared" ref="AD685:AD748" si="238">IF(ISERROR((I685/J685-1)*100),"n/a",(I685/J685-1)*100)</f>
        <v>0</v>
      </c>
      <c r="AE685" s="706">
        <f t="shared" ref="AE685:AE748" si="239">IF(ISERROR((J685/L685-1)*100),"n/a",(J685/L685-1)*100)</f>
        <v>9.6774193548387224</v>
      </c>
      <c r="AF685" s="706">
        <f t="shared" ref="AF685:AF748" si="240">IF(ISERROR((L685/M685-1)*100),"n/a",(L685/M685-1)*100)</f>
        <v>8.7719298245614077</v>
      </c>
      <c r="AG685" s="706">
        <f t="shared" ref="AG685:AG748" si="241">IF(ISERROR((M685/N685-1)*100),"n/a",(M685/N685-1)*100)</f>
        <v>1.7857142857142572</v>
      </c>
      <c r="AH685" s="706">
        <f t="shared" ref="AH685:AH748" si="242">IF(ISERROR((N685/O685-1)*100),"n/a",(N685/O685-1)*100)</f>
        <v>12.000000000000011</v>
      </c>
      <c r="AI685" s="706">
        <f t="shared" ref="AI685:AI748" si="243">IF(ISERROR((O685/P685-1)*100),"n/a",(O685/P685-1)*100)</f>
        <v>4.1666666666666741</v>
      </c>
      <c r="AJ685" s="706">
        <f t="shared" ref="AJ685:AJ748" si="244">IF(ISERROR((P685/Q685-1)*100),"n/a",(P685/Q685-1)*100)</f>
        <v>14.285714285714279</v>
      </c>
      <c r="AK685" s="706">
        <f t="shared" ref="AK685:AK748" si="245">IF(ISERROR((Q685/R685-1)*100),"n/a",(Q685/R685-1)*100)</f>
        <v>23.529411764705866</v>
      </c>
      <c r="AL685" s="706">
        <f t="shared" ref="AL685:AL748" si="246">IF(ISERROR((R685/S685-1)*100),"n/a",(R685/S685-1)*100)</f>
        <v>22.890085661618542</v>
      </c>
      <c r="AM685" s="706">
        <f t="shared" ref="AM685:AM748" si="247">IF(ISERROR((S685/T685-1)*100),"n/a",(S685/T685-1)*100)</f>
        <v>0</v>
      </c>
      <c r="AN685" s="706">
        <f t="shared" ref="AN685:AN748" si="248">IF(ISERROR((T685/U685-1)*100),"n/a",(T685/U685-1)*100)</f>
        <v>107.50768769219232</v>
      </c>
      <c r="AO685" s="706">
        <f t="shared" ref="AO685:AO748" si="249">IF(ISERROR((U685/V685-1)*100),"n/a",(U685/V685-1)*100)</f>
        <v>0</v>
      </c>
      <c r="AP685" s="706">
        <f t="shared" ref="AP685:AP748" si="250">IF(ISERROR((V685/W685-1)*100),"n/a",(V685/W685-1)*100)</f>
        <v>0</v>
      </c>
      <c r="AQ685" s="707">
        <f t="shared" ref="AQ685:AQ748" si="251">AVERAGE(Y685:AP685)</f>
        <v>13.870261554854881</v>
      </c>
      <c r="AR685" s="708">
        <f t="shared" ref="AR685:AR748" si="252">STDEV(Y685:AP685)</f>
        <v>24.581178398066626</v>
      </c>
    </row>
    <row r="686" spans="1:44" ht="11.25" customHeight="1" x14ac:dyDescent="0.2">
      <c r="A686" s="519" t="s">
        <v>1639</v>
      </c>
      <c r="B686" s="504" t="s">
        <v>1640</v>
      </c>
      <c r="C686" s="548">
        <v>1.04</v>
      </c>
      <c r="D686" s="522">
        <v>0.98</v>
      </c>
      <c r="E686" s="522">
        <v>0.9</v>
      </c>
      <c r="F686" s="522">
        <v>0.76</v>
      </c>
      <c r="G686" s="522">
        <v>0.64</v>
      </c>
      <c r="H686" s="523"/>
      <c r="I686" s="522">
        <v>0.48</v>
      </c>
      <c r="J686" s="520">
        <v>0.34</v>
      </c>
      <c r="K686" s="523"/>
      <c r="L686" s="692">
        <v>0.04</v>
      </c>
      <c r="M686" s="692">
        <v>0.37</v>
      </c>
      <c r="N686" s="531">
        <v>0.96</v>
      </c>
      <c r="O686" s="531">
        <v>0.92</v>
      </c>
      <c r="P686" s="531">
        <v>0.88</v>
      </c>
      <c r="Q686" s="531">
        <v>0.84</v>
      </c>
      <c r="R686" s="531">
        <v>0.78</v>
      </c>
      <c r="S686" s="531">
        <v>0.74</v>
      </c>
      <c r="T686" s="531">
        <v>0.69</v>
      </c>
      <c r="U686" s="531">
        <v>0.60667000000000004</v>
      </c>
      <c r="V686" s="531">
        <v>0.54</v>
      </c>
      <c r="W686" s="531">
        <v>0.5</v>
      </c>
      <c r="X686" s="525">
        <f t="shared" si="232"/>
        <v>13.006669999999996</v>
      </c>
      <c r="Y686" s="706">
        <f t="shared" si="233"/>
        <v>6.1224489795918435</v>
      </c>
      <c r="Z686" s="706">
        <f t="shared" si="234"/>
        <v>8.8888888888888786</v>
      </c>
      <c r="AA686" s="706">
        <f t="shared" si="235"/>
        <v>18.421052631578938</v>
      </c>
      <c r="AB686" s="706">
        <f t="shared" si="236"/>
        <v>18.75</v>
      </c>
      <c r="AC686" s="706">
        <f t="shared" si="237"/>
        <v>33.33333333333335</v>
      </c>
      <c r="AD686" s="706">
        <f t="shared" si="238"/>
        <v>41.176470588235283</v>
      </c>
      <c r="AE686" s="706">
        <f t="shared" si="239"/>
        <v>750</v>
      </c>
      <c r="AF686" s="706">
        <f t="shared" si="240"/>
        <v>-89.189189189189193</v>
      </c>
      <c r="AG686" s="706">
        <f t="shared" si="241"/>
        <v>-61.458333333333329</v>
      </c>
      <c r="AH686" s="706">
        <f t="shared" si="242"/>
        <v>4.3478260869565188</v>
      </c>
      <c r="AI686" s="706">
        <f t="shared" si="243"/>
        <v>4.5454545454545414</v>
      </c>
      <c r="AJ686" s="706">
        <f t="shared" si="244"/>
        <v>4.7619047619047672</v>
      </c>
      <c r="AK686" s="706">
        <f t="shared" si="245"/>
        <v>7.6923076923076872</v>
      </c>
      <c r="AL686" s="706">
        <f t="shared" si="246"/>
        <v>5.4054054054054168</v>
      </c>
      <c r="AM686" s="706">
        <f t="shared" si="247"/>
        <v>7.2463768115942129</v>
      </c>
      <c r="AN686" s="706">
        <f t="shared" si="248"/>
        <v>13.735638815171324</v>
      </c>
      <c r="AO686" s="706">
        <f t="shared" si="249"/>
        <v>12.346296296296288</v>
      </c>
      <c r="AP686" s="706">
        <f t="shared" si="250"/>
        <v>8.0000000000000071</v>
      </c>
      <c r="AQ686" s="707">
        <f t="shared" si="251"/>
        <v>44.118104573010925</v>
      </c>
      <c r="AR686" s="708">
        <f t="shared" si="252"/>
        <v>178.78984640311029</v>
      </c>
    </row>
    <row r="687" spans="1:44" ht="11.25" customHeight="1" x14ac:dyDescent="0.2">
      <c r="A687" s="519" t="s">
        <v>1845</v>
      </c>
      <c r="B687" s="504" t="s">
        <v>1846</v>
      </c>
      <c r="C687" s="530">
        <v>2.04</v>
      </c>
      <c r="D687" s="522">
        <v>1.84</v>
      </c>
      <c r="E687" s="522">
        <v>1.69</v>
      </c>
      <c r="F687" s="522">
        <v>1.56</v>
      </c>
      <c r="G687" s="528">
        <v>1.44</v>
      </c>
      <c r="H687" s="523"/>
      <c r="I687" s="528">
        <v>1.44</v>
      </c>
      <c r="J687" s="693">
        <v>1.44</v>
      </c>
      <c r="K687" s="523"/>
      <c r="L687" s="692">
        <v>1.44</v>
      </c>
      <c r="M687" s="692">
        <v>1.53</v>
      </c>
      <c r="N687" s="531">
        <v>1.88</v>
      </c>
      <c r="O687" s="531">
        <v>1.77</v>
      </c>
      <c r="P687" s="531">
        <v>1.6800000000000002</v>
      </c>
      <c r="Q687" s="531">
        <v>1.6</v>
      </c>
      <c r="R687" s="524">
        <v>1.56</v>
      </c>
      <c r="S687" s="524">
        <v>1.56</v>
      </c>
      <c r="T687" s="524">
        <v>1.56</v>
      </c>
      <c r="U687" s="524">
        <v>1.56</v>
      </c>
      <c r="V687" s="524">
        <v>1.56</v>
      </c>
      <c r="W687" s="524">
        <v>1.56</v>
      </c>
      <c r="X687" s="525">
        <f t="shared" si="232"/>
        <v>30.70999999999999</v>
      </c>
      <c r="Y687" s="706">
        <f t="shared" si="233"/>
        <v>10.869565217391308</v>
      </c>
      <c r="Z687" s="706">
        <f t="shared" si="234"/>
        <v>8.875739644970416</v>
      </c>
      <c r="AA687" s="706">
        <f t="shared" si="235"/>
        <v>8.333333333333325</v>
      </c>
      <c r="AB687" s="706">
        <f t="shared" si="236"/>
        <v>8.3333333333333481</v>
      </c>
      <c r="AC687" s="706">
        <f t="shared" si="237"/>
        <v>0</v>
      </c>
      <c r="AD687" s="706">
        <f t="shared" si="238"/>
        <v>0</v>
      </c>
      <c r="AE687" s="706">
        <f t="shared" si="239"/>
        <v>0</v>
      </c>
      <c r="AF687" s="706">
        <f t="shared" si="240"/>
        <v>-5.8823529411764719</v>
      </c>
      <c r="AG687" s="706">
        <f t="shared" si="241"/>
        <v>-18.617021276595736</v>
      </c>
      <c r="AH687" s="706">
        <f t="shared" si="242"/>
        <v>6.2146892655367214</v>
      </c>
      <c r="AI687" s="706">
        <f t="shared" si="243"/>
        <v>5.3571428571428381</v>
      </c>
      <c r="AJ687" s="706">
        <f t="shared" si="244"/>
        <v>5.0000000000000044</v>
      </c>
      <c r="AK687" s="706">
        <f t="shared" si="245"/>
        <v>2.5641025641025772</v>
      </c>
      <c r="AL687" s="706">
        <f t="shared" si="246"/>
        <v>0</v>
      </c>
      <c r="AM687" s="706">
        <f t="shared" si="247"/>
        <v>0</v>
      </c>
      <c r="AN687" s="706">
        <f t="shared" si="248"/>
        <v>0</v>
      </c>
      <c r="AO687" s="706">
        <f t="shared" si="249"/>
        <v>0</v>
      </c>
      <c r="AP687" s="706">
        <f t="shared" si="250"/>
        <v>0</v>
      </c>
      <c r="AQ687" s="707">
        <f t="shared" si="251"/>
        <v>1.7249184443354628</v>
      </c>
      <c r="AR687" s="708">
        <f t="shared" si="252"/>
        <v>6.6965769446802517</v>
      </c>
    </row>
    <row r="688" spans="1:44" ht="11.25" customHeight="1" x14ac:dyDescent="0.2">
      <c r="A688" s="506" t="s">
        <v>1641</v>
      </c>
      <c r="B688" s="502" t="s">
        <v>1642</v>
      </c>
      <c r="C688" s="514">
        <v>0.28000000000000003</v>
      </c>
      <c r="D688" s="510">
        <v>0.24</v>
      </c>
      <c r="E688" s="510">
        <v>0.2</v>
      </c>
      <c r="F688" s="510">
        <v>0.16</v>
      </c>
      <c r="G688" s="510">
        <v>0.12</v>
      </c>
      <c r="H688" s="511"/>
      <c r="I688" s="512">
        <v>0</v>
      </c>
      <c r="J688" s="513">
        <v>0</v>
      </c>
      <c r="K688" s="511"/>
      <c r="L688" s="533">
        <v>0</v>
      </c>
      <c r="M688" s="567">
        <v>0.36</v>
      </c>
      <c r="N688" s="516">
        <v>0.34</v>
      </c>
      <c r="O688" s="516">
        <v>0.26</v>
      </c>
      <c r="P688" s="516">
        <v>0.21</v>
      </c>
      <c r="Q688" s="516">
        <v>0.2</v>
      </c>
      <c r="R688" s="515">
        <v>0</v>
      </c>
      <c r="S688" s="515">
        <v>0</v>
      </c>
      <c r="T688" s="515">
        <v>0.26</v>
      </c>
      <c r="U688" s="516">
        <v>0.49</v>
      </c>
      <c r="V688" s="516">
        <v>0.44</v>
      </c>
      <c r="W688" s="516">
        <v>0.4</v>
      </c>
      <c r="X688" s="525">
        <f t="shared" si="232"/>
        <v>3.96</v>
      </c>
      <c r="Y688" s="706">
        <f t="shared" si="233"/>
        <v>16.666666666666675</v>
      </c>
      <c r="Z688" s="706">
        <f t="shared" si="234"/>
        <v>19.999999999999996</v>
      </c>
      <c r="AA688" s="706">
        <f t="shared" si="235"/>
        <v>25</v>
      </c>
      <c r="AB688" s="706">
        <f t="shared" si="236"/>
        <v>33.33333333333335</v>
      </c>
      <c r="AC688" s="706" t="str">
        <f t="shared" si="237"/>
        <v>n/a</v>
      </c>
      <c r="AD688" s="706" t="str">
        <f t="shared" si="238"/>
        <v>n/a</v>
      </c>
      <c r="AE688" s="706" t="str">
        <f t="shared" si="239"/>
        <v>n/a</v>
      </c>
      <c r="AF688" s="706">
        <f t="shared" si="240"/>
        <v>-100</v>
      </c>
      <c r="AG688" s="706">
        <f t="shared" si="241"/>
        <v>5.8823529411764497</v>
      </c>
      <c r="AH688" s="706">
        <f t="shared" si="242"/>
        <v>30.76923076923077</v>
      </c>
      <c r="AI688" s="706">
        <f t="shared" si="243"/>
        <v>23.809523809523814</v>
      </c>
      <c r="AJ688" s="706">
        <f t="shared" si="244"/>
        <v>4.9999999999999822</v>
      </c>
      <c r="AK688" s="706" t="str">
        <f t="shared" si="245"/>
        <v>n/a</v>
      </c>
      <c r="AL688" s="706" t="str">
        <f t="shared" si="246"/>
        <v>n/a</v>
      </c>
      <c r="AM688" s="706">
        <f t="shared" si="247"/>
        <v>-100</v>
      </c>
      <c r="AN688" s="706">
        <f t="shared" si="248"/>
        <v>-46.938775510204081</v>
      </c>
      <c r="AO688" s="706">
        <f t="shared" si="249"/>
        <v>11.363636363636353</v>
      </c>
      <c r="AP688" s="706">
        <f t="shared" si="250"/>
        <v>9.9999999999999858</v>
      </c>
      <c r="AQ688" s="707">
        <f t="shared" si="251"/>
        <v>-5.0087716635874386</v>
      </c>
      <c r="AR688" s="708">
        <f t="shared" si="252"/>
        <v>46.630971031841035</v>
      </c>
    </row>
    <row r="689" spans="1:44" ht="11.25" customHeight="1" x14ac:dyDescent="0.2">
      <c r="A689" s="589" t="s">
        <v>1643</v>
      </c>
      <c r="B689" s="535" t="s">
        <v>1644</v>
      </c>
      <c r="C689" s="521">
        <v>1.69</v>
      </c>
      <c r="D689" s="541">
        <v>1.62</v>
      </c>
      <c r="E689" s="541">
        <v>1.54</v>
      </c>
      <c r="F689" s="541">
        <v>1.46</v>
      </c>
      <c r="G689" s="541">
        <v>1.26</v>
      </c>
      <c r="H689" s="542"/>
      <c r="I689" s="541">
        <v>0.45</v>
      </c>
      <c r="J689" s="543">
        <v>0.3</v>
      </c>
      <c r="K689" s="542"/>
      <c r="L689" s="568">
        <v>0.3</v>
      </c>
      <c r="M689" s="568">
        <v>0.3</v>
      </c>
      <c r="N689" s="545">
        <v>0.3</v>
      </c>
      <c r="O689" s="545">
        <v>0.3</v>
      </c>
      <c r="P689" s="545">
        <v>0.3</v>
      </c>
      <c r="Q689" s="545">
        <v>0.3</v>
      </c>
      <c r="R689" s="545">
        <v>0.3</v>
      </c>
      <c r="S689" s="545">
        <v>0.3</v>
      </c>
      <c r="T689" s="545">
        <v>0.3</v>
      </c>
      <c r="U689" s="545">
        <v>0.3</v>
      </c>
      <c r="V689" s="545">
        <v>0.3</v>
      </c>
      <c r="W689" s="545">
        <v>0.3</v>
      </c>
      <c r="X689" s="525">
        <f t="shared" si="232"/>
        <v>11.920000000000009</v>
      </c>
      <c r="Y689" s="706">
        <f t="shared" si="233"/>
        <v>4.3209876543209846</v>
      </c>
      <c r="Z689" s="706">
        <f t="shared" si="234"/>
        <v>5.1948051948051965</v>
      </c>
      <c r="AA689" s="706">
        <f t="shared" si="235"/>
        <v>5.4794520547945202</v>
      </c>
      <c r="AB689" s="706">
        <f t="shared" si="236"/>
        <v>15.873015873015861</v>
      </c>
      <c r="AC689" s="706">
        <f t="shared" si="237"/>
        <v>179.99999999999997</v>
      </c>
      <c r="AD689" s="706">
        <f t="shared" si="238"/>
        <v>50</v>
      </c>
      <c r="AE689" s="706">
        <f t="shared" si="239"/>
        <v>0</v>
      </c>
      <c r="AF689" s="706">
        <f t="shared" si="240"/>
        <v>0</v>
      </c>
      <c r="AG689" s="706">
        <f t="shared" si="241"/>
        <v>0</v>
      </c>
      <c r="AH689" s="706">
        <f t="shared" si="242"/>
        <v>0</v>
      </c>
      <c r="AI689" s="706">
        <f t="shared" si="243"/>
        <v>0</v>
      </c>
      <c r="AJ689" s="706">
        <f t="shared" si="244"/>
        <v>0</v>
      </c>
      <c r="AK689" s="706">
        <f t="shared" si="245"/>
        <v>0</v>
      </c>
      <c r="AL689" s="706">
        <f t="shared" si="246"/>
        <v>0</v>
      </c>
      <c r="AM689" s="706">
        <f t="shared" si="247"/>
        <v>0</v>
      </c>
      <c r="AN689" s="706">
        <f t="shared" si="248"/>
        <v>0</v>
      </c>
      <c r="AO689" s="706">
        <f t="shared" si="249"/>
        <v>0</v>
      </c>
      <c r="AP689" s="706">
        <f t="shared" si="250"/>
        <v>0</v>
      </c>
      <c r="AQ689" s="707">
        <f t="shared" si="251"/>
        <v>14.492681154274253</v>
      </c>
      <c r="AR689" s="708">
        <f t="shared" si="252"/>
        <v>43.009543015158009</v>
      </c>
    </row>
    <row r="690" spans="1:44" ht="11.25" customHeight="1" x14ac:dyDescent="0.2">
      <c r="A690" s="519" t="s">
        <v>1645</v>
      </c>
      <c r="B690" s="504" t="s">
        <v>1646</v>
      </c>
      <c r="C690" s="521">
        <v>2.06</v>
      </c>
      <c r="D690" s="522">
        <v>1.94</v>
      </c>
      <c r="E690" s="522">
        <v>1.84</v>
      </c>
      <c r="F690" s="522">
        <v>1.7749999999999999</v>
      </c>
      <c r="G690" s="522">
        <v>1.5249999999999999</v>
      </c>
      <c r="H690" s="523"/>
      <c r="I690" s="522">
        <v>1.25</v>
      </c>
      <c r="J690" s="520">
        <v>1.1000000000000001</v>
      </c>
      <c r="K690" s="523"/>
      <c r="L690" s="539">
        <v>0.75</v>
      </c>
      <c r="M690" s="692">
        <v>0.5</v>
      </c>
      <c r="N690" s="524">
        <v>0.5</v>
      </c>
      <c r="O690" s="524">
        <v>0.5</v>
      </c>
      <c r="P690" s="531">
        <v>0.5</v>
      </c>
      <c r="Q690" s="531">
        <v>0.25</v>
      </c>
      <c r="R690" s="524">
        <v>0</v>
      </c>
      <c r="S690" s="524">
        <v>0</v>
      </c>
      <c r="T690" s="524">
        <v>0</v>
      </c>
      <c r="U690" s="524">
        <v>0</v>
      </c>
      <c r="V690" s="524">
        <v>0</v>
      </c>
      <c r="W690" s="524">
        <v>0</v>
      </c>
      <c r="X690" s="525">
        <f t="shared" si="232"/>
        <v>14.49</v>
      </c>
      <c r="Y690" s="706">
        <f t="shared" si="233"/>
        <v>6.1855670103092786</v>
      </c>
      <c r="Z690" s="706">
        <f t="shared" si="234"/>
        <v>5.4347826086956541</v>
      </c>
      <c r="AA690" s="706">
        <f t="shared" si="235"/>
        <v>3.6619718309859328</v>
      </c>
      <c r="AB690" s="706">
        <f t="shared" si="236"/>
        <v>16.393442622950815</v>
      </c>
      <c r="AC690" s="706">
        <f t="shared" si="237"/>
        <v>21.999999999999996</v>
      </c>
      <c r="AD690" s="706">
        <f t="shared" si="238"/>
        <v>13.636363636363624</v>
      </c>
      <c r="AE690" s="706">
        <f t="shared" si="239"/>
        <v>46.666666666666679</v>
      </c>
      <c r="AF690" s="706">
        <f t="shared" si="240"/>
        <v>50</v>
      </c>
      <c r="AG690" s="706">
        <f t="shared" si="241"/>
        <v>0</v>
      </c>
      <c r="AH690" s="706">
        <f t="shared" si="242"/>
        <v>0</v>
      </c>
      <c r="AI690" s="706">
        <f t="shared" si="243"/>
        <v>0</v>
      </c>
      <c r="AJ690" s="706">
        <f t="shared" si="244"/>
        <v>100</v>
      </c>
      <c r="AK690" s="706" t="str">
        <f t="shared" si="245"/>
        <v>n/a</v>
      </c>
      <c r="AL690" s="706" t="str">
        <f t="shared" si="246"/>
        <v>n/a</v>
      </c>
      <c r="AM690" s="706" t="str">
        <f t="shared" si="247"/>
        <v>n/a</v>
      </c>
      <c r="AN690" s="706" t="str">
        <f t="shared" si="248"/>
        <v>n/a</v>
      </c>
      <c r="AO690" s="706" t="str">
        <f t="shared" si="249"/>
        <v>n/a</v>
      </c>
      <c r="AP690" s="706" t="str">
        <f t="shared" si="250"/>
        <v>n/a</v>
      </c>
      <c r="AQ690" s="707">
        <f t="shared" si="251"/>
        <v>21.998232864664331</v>
      </c>
      <c r="AR690" s="708">
        <f t="shared" si="252"/>
        <v>29.985775871767579</v>
      </c>
    </row>
    <row r="691" spans="1:44" ht="11.25" customHeight="1" x14ac:dyDescent="0.2">
      <c r="A691" s="519" t="s">
        <v>334</v>
      </c>
      <c r="B691" s="504" t="s">
        <v>335</v>
      </c>
      <c r="C691" s="521">
        <v>0.57999999999999996</v>
      </c>
      <c r="D691" s="522">
        <v>0.52</v>
      </c>
      <c r="E691" s="522">
        <v>0.48</v>
      </c>
      <c r="F691" s="522">
        <v>0.44</v>
      </c>
      <c r="G691" s="522">
        <v>0.35</v>
      </c>
      <c r="H691" s="523" t="s">
        <v>91</v>
      </c>
      <c r="I691" s="522">
        <v>0.3</v>
      </c>
      <c r="J691" s="520">
        <v>0.22</v>
      </c>
      <c r="K691" s="523"/>
      <c r="L691" s="539">
        <v>0.19</v>
      </c>
      <c r="M691" s="539">
        <v>0.16</v>
      </c>
      <c r="N691" s="531">
        <v>0.15</v>
      </c>
      <c r="O691" s="531">
        <v>0.13</v>
      </c>
      <c r="P691" s="531">
        <v>0.115</v>
      </c>
      <c r="Q691" s="531">
        <v>0.105</v>
      </c>
      <c r="R691" s="531">
        <v>9.5000000000000001E-2</v>
      </c>
      <c r="S691" s="531">
        <v>6.5000000000000002E-2</v>
      </c>
      <c r="T691" s="531">
        <v>5.5E-2</v>
      </c>
      <c r="U691" s="531">
        <v>4.4999999999999998E-2</v>
      </c>
      <c r="V691" s="531">
        <v>3.6670000000000001E-2</v>
      </c>
      <c r="W691" s="531">
        <v>1.4999999999999999E-2</v>
      </c>
      <c r="X691" s="525">
        <f t="shared" si="232"/>
        <v>4.0516700000000005</v>
      </c>
      <c r="Y691" s="706">
        <f t="shared" si="233"/>
        <v>11.538461538461519</v>
      </c>
      <c r="Z691" s="706">
        <f t="shared" si="234"/>
        <v>8.3333333333333481</v>
      </c>
      <c r="AA691" s="706">
        <f t="shared" si="235"/>
        <v>9.0909090909090828</v>
      </c>
      <c r="AB691" s="706">
        <f t="shared" si="236"/>
        <v>25.714285714285733</v>
      </c>
      <c r="AC691" s="706">
        <f t="shared" si="237"/>
        <v>16.666666666666675</v>
      </c>
      <c r="AD691" s="706">
        <f t="shared" si="238"/>
        <v>36.363636363636353</v>
      </c>
      <c r="AE691" s="706">
        <f t="shared" si="239"/>
        <v>15.789473684210531</v>
      </c>
      <c r="AF691" s="706">
        <f t="shared" si="240"/>
        <v>18.75</v>
      </c>
      <c r="AG691" s="706">
        <f t="shared" si="241"/>
        <v>6.6666666666666652</v>
      </c>
      <c r="AH691" s="706">
        <f t="shared" si="242"/>
        <v>15.384615384615374</v>
      </c>
      <c r="AI691" s="706">
        <f t="shared" si="243"/>
        <v>13.043478260869556</v>
      </c>
      <c r="AJ691" s="706">
        <f t="shared" si="244"/>
        <v>9.5238095238095344</v>
      </c>
      <c r="AK691" s="706">
        <f t="shared" si="245"/>
        <v>10.526315789473673</v>
      </c>
      <c r="AL691" s="706">
        <f t="shared" si="246"/>
        <v>46.153846153846146</v>
      </c>
      <c r="AM691" s="706">
        <f t="shared" si="247"/>
        <v>18.181818181818187</v>
      </c>
      <c r="AN691" s="706">
        <f t="shared" si="248"/>
        <v>22.222222222222232</v>
      </c>
      <c r="AO691" s="706">
        <f t="shared" si="249"/>
        <v>22.716116716662114</v>
      </c>
      <c r="AP691" s="706">
        <f t="shared" si="250"/>
        <v>144.4666666666667</v>
      </c>
      <c r="AQ691" s="707">
        <f t="shared" si="251"/>
        <v>25.062906775452966</v>
      </c>
      <c r="AR691" s="708">
        <f t="shared" si="252"/>
        <v>31.468673957728281</v>
      </c>
    </row>
    <row r="692" spans="1:44" ht="11.25" customHeight="1" x14ac:dyDescent="0.2">
      <c r="A692" s="588" t="s">
        <v>3950</v>
      </c>
      <c r="B692" s="24" t="s">
        <v>3951</v>
      </c>
      <c r="C692" s="41">
        <v>0.66</v>
      </c>
      <c r="D692" s="41">
        <v>0.61</v>
      </c>
      <c r="E692" s="41">
        <v>0.56999999999999995</v>
      </c>
      <c r="F692" s="41">
        <v>0.53</v>
      </c>
      <c r="G692" s="41">
        <v>0.52</v>
      </c>
      <c r="H692" s="41">
        <v>0.52</v>
      </c>
      <c r="I692" s="41">
        <v>0.52</v>
      </c>
      <c r="J692" s="24">
        <v>0.52</v>
      </c>
      <c r="K692" s="518"/>
      <c r="L692" s="36">
        <v>0.52</v>
      </c>
      <c r="M692" s="36">
        <v>0.52</v>
      </c>
      <c r="N692" s="107">
        <v>0.49</v>
      </c>
      <c r="O692" s="107">
        <v>0.44</v>
      </c>
      <c r="P692" s="107">
        <v>0.39500000000000002</v>
      </c>
      <c r="Q692" s="107">
        <v>0.35</v>
      </c>
      <c r="R692" s="107">
        <v>0.31</v>
      </c>
      <c r="S692" s="107">
        <v>0.3</v>
      </c>
      <c r="T692" s="107">
        <v>0.3</v>
      </c>
      <c r="U692" s="107">
        <v>0.3</v>
      </c>
      <c r="V692" s="107">
        <v>0.29499999999999998</v>
      </c>
      <c r="W692" s="107">
        <v>0.24175824175824201</v>
      </c>
      <c r="X692" s="525">
        <f t="shared" si="232"/>
        <v>8.9117582417582444</v>
      </c>
      <c r="Y692" s="706">
        <f t="shared" si="233"/>
        <v>8.196721311475418</v>
      </c>
      <c r="Z692" s="706">
        <f t="shared" si="234"/>
        <v>7.0175438596491224</v>
      </c>
      <c r="AA692" s="706">
        <f t="shared" si="235"/>
        <v>7.5471698113207308</v>
      </c>
      <c r="AB692" s="706">
        <f t="shared" si="236"/>
        <v>1.9230769230769162</v>
      </c>
      <c r="AC692" s="706">
        <f t="shared" si="237"/>
        <v>0</v>
      </c>
      <c r="AD692" s="706">
        <f t="shared" si="238"/>
        <v>0</v>
      </c>
      <c r="AE692" s="706">
        <f t="shared" si="239"/>
        <v>0</v>
      </c>
      <c r="AF692" s="706">
        <f t="shared" si="240"/>
        <v>0</v>
      </c>
      <c r="AG692" s="706">
        <f t="shared" si="241"/>
        <v>6.1224489795918435</v>
      </c>
      <c r="AH692" s="706">
        <f t="shared" si="242"/>
        <v>11.363636363636353</v>
      </c>
      <c r="AI692" s="706">
        <f t="shared" si="243"/>
        <v>11.392405063291132</v>
      </c>
      <c r="AJ692" s="706">
        <f t="shared" si="244"/>
        <v>12.857142857142879</v>
      </c>
      <c r="AK692" s="706">
        <f t="shared" si="245"/>
        <v>12.903225806451601</v>
      </c>
      <c r="AL692" s="706">
        <f t="shared" si="246"/>
        <v>3.3333333333333437</v>
      </c>
      <c r="AM692" s="706">
        <f t="shared" si="247"/>
        <v>0</v>
      </c>
      <c r="AN692" s="706">
        <f t="shared" si="248"/>
        <v>0</v>
      </c>
      <c r="AO692" s="706">
        <f t="shared" si="249"/>
        <v>1.6949152542372836</v>
      </c>
      <c r="AP692" s="706">
        <f t="shared" si="250"/>
        <v>22.022727272727138</v>
      </c>
      <c r="AQ692" s="707">
        <f t="shared" si="251"/>
        <v>5.9096859353296534</v>
      </c>
      <c r="AR692" s="708">
        <f t="shared" si="252"/>
        <v>6.3042395061996421</v>
      </c>
    </row>
    <row r="693" spans="1:44" ht="11.25" customHeight="1" x14ac:dyDescent="0.2">
      <c r="A693" s="534" t="s">
        <v>789</v>
      </c>
      <c r="B693" s="535" t="s">
        <v>790</v>
      </c>
      <c r="C693" s="538">
        <v>3.2225000000000001</v>
      </c>
      <c r="D693" s="541">
        <v>2.9649999999999999</v>
      </c>
      <c r="E693" s="541">
        <v>2.76</v>
      </c>
      <c r="F693" s="541">
        <v>2.61</v>
      </c>
      <c r="G693" s="541">
        <v>2.4900000000000002</v>
      </c>
      <c r="H693" s="542"/>
      <c r="I693" s="541">
        <v>2.2799999999999998</v>
      </c>
      <c r="J693" s="537">
        <v>1.83</v>
      </c>
      <c r="K693" s="542"/>
      <c r="L693" s="568">
        <v>1.56</v>
      </c>
      <c r="M693" s="557">
        <v>1.52</v>
      </c>
      <c r="N693" s="544">
        <v>1.33</v>
      </c>
      <c r="O693" s="544">
        <v>1.23</v>
      </c>
      <c r="P693" s="544">
        <v>1.19</v>
      </c>
      <c r="Q693" s="544">
        <v>1.1200000000000001</v>
      </c>
      <c r="R693" s="545">
        <v>1</v>
      </c>
      <c r="S693" s="545">
        <v>1</v>
      </c>
      <c r="T693" s="545">
        <v>1</v>
      </c>
      <c r="U693" s="545">
        <v>1</v>
      </c>
      <c r="V693" s="545">
        <v>1.1399999999999999</v>
      </c>
      <c r="W693" s="545">
        <v>1.56</v>
      </c>
      <c r="X693" s="525">
        <f t="shared" si="232"/>
        <v>32.807499999999997</v>
      </c>
      <c r="Y693" s="706">
        <f t="shared" si="233"/>
        <v>8.6846543001686491</v>
      </c>
      <c r="Z693" s="706">
        <f t="shared" si="234"/>
        <v>7.4275362318840576</v>
      </c>
      <c r="AA693" s="706">
        <f t="shared" si="235"/>
        <v>5.7471264367816133</v>
      </c>
      <c r="AB693" s="706">
        <f t="shared" si="236"/>
        <v>4.8192771084337283</v>
      </c>
      <c r="AC693" s="706">
        <f t="shared" si="237"/>
        <v>9.2105263157894903</v>
      </c>
      <c r="AD693" s="706">
        <f t="shared" si="238"/>
        <v>24.590163934426212</v>
      </c>
      <c r="AE693" s="706">
        <f t="shared" si="239"/>
        <v>17.307692307692314</v>
      </c>
      <c r="AF693" s="706">
        <f t="shared" si="240"/>
        <v>2.6315789473684292</v>
      </c>
      <c r="AG693" s="706">
        <f t="shared" si="241"/>
        <v>14.285714285714279</v>
      </c>
      <c r="AH693" s="706">
        <f t="shared" si="242"/>
        <v>8.1300813008130071</v>
      </c>
      <c r="AI693" s="706">
        <f t="shared" si="243"/>
        <v>3.3613445378151363</v>
      </c>
      <c r="AJ693" s="706">
        <f t="shared" si="244"/>
        <v>6.2499999999999778</v>
      </c>
      <c r="AK693" s="706">
        <f t="shared" si="245"/>
        <v>12.000000000000011</v>
      </c>
      <c r="AL693" s="706">
        <f t="shared" si="246"/>
        <v>0</v>
      </c>
      <c r="AM693" s="706">
        <f t="shared" si="247"/>
        <v>0</v>
      </c>
      <c r="AN693" s="706">
        <f t="shared" si="248"/>
        <v>0</v>
      </c>
      <c r="AO693" s="706">
        <f t="shared" si="249"/>
        <v>-12.280701754385959</v>
      </c>
      <c r="AP693" s="706">
        <f t="shared" si="250"/>
        <v>-26.923076923076927</v>
      </c>
      <c r="AQ693" s="707">
        <f t="shared" si="251"/>
        <v>4.7356620571902237</v>
      </c>
      <c r="AR693" s="708">
        <f t="shared" si="252"/>
        <v>11.165518278236828</v>
      </c>
    </row>
    <row r="694" spans="1:44" ht="11.25" customHeight="1" x14ac:dyDescent="0.2">
      <c r="A694" s="519" t="s">
        <v>791</v>
      </c>
      <c r="B694" s="504" t="s">
        <v>792</v>
      </c>
      <c r="C694" s="530">
        <v>1.23</v>
      </c>
      <c r="D694" s="522">
        <v>1.1100000000000001</v>
      </c>
      <c r="E694" s="522">
        <v>1.04</v>
      </c>
      <c r="F694" s="522">
        <v>0.98</v>
      </c>
      <c r="G694" s="522">
        <v>0.91</v>
      </c>
      <c r="H694" s="523"/>
      <c r="I694" s="522">
        <v>0.87</v>
      </c>
      <c r="J694" s="520">
        <v>0.84</v>
      </c>
      <c r="K694" s="523"/>
      <c r="L694" s="539">
        <v>0.79</v>
      </c>
      <c r="M694" s="692">
        <v>0.76</v>
      </c>
      <c r="N694" s="531">
        <v>0.74</v>
      </c>
      <c r="O694" s="531">
        <v>0.68</v>
      </c>
      <c r="P694" s="531">
        <v>0.61</v>
      </c>
      <c r="Q694" s="524">
        <v>0.6</v>
      </c>
      <c r="R694" s="531">
        <v>0.6</v>
      </c>
      <c r="S694" s="531">
        <v>0.59</v>
      </c>
      <c r="T694" s="531">
        <v>0.54</v>
      </c>
      <c r="U694" s="524">
        <v>0.53200000000000003</v>
      </c>
      <c r="V694" s="531">
        <v>0.53200000000000003</v>
      </c>
      <c r="W694" s="531">
        <v>0.53</v>
      </c>
      <c r="X694" s="525">
        <f t="shared" si="232"/>
        <v>14.483999999999996</v>
      </c>
      <c r="Y694" s="706">
        <f t="shared" si="233"/>
        <v>10.810810810810789</v>
      </c>
      <c r="Z694" s="706">
        <f t="shared" si="234"/>
        <v>6.7307692307692291</v>
      </c>
      <c r="AA694" s="706">
        <f t="shared" si="235"/>
        <v>6.1224489795918435</v>
      </c>
      <c r="AB694" s="706">
        <f t="shared" si="236"/>
        <v>7.6923076923076872</v>
      </c>
      <c r="AC694" s="706">
        <f t="shared" si="237"/>
        <v>4.5977011494252817</v>
      </c>
      <c r="AD694" s="706">
        <f t="shared" si="238"/>
        <v>3.5714285714285809</v>
      </c>
      <c r="AE694" s="706">
        <f t="shared" si="239"/>
        <v>6.3291139240506222</v>
      </c>
      <c r="AF694" s="706">
        <f t="shared" si="240"/>
        <v>3.9473684210526327</v>
      </c>
      <c r="AG694" s="706">
        <f t="shared" si="241"/>
        <v>2.7027027027026973</v>
      </c>
      <c r="AH694" s="706">
        <f t="shared" si="242"/>
        <v>8.8235294117646959</v>
      </c>
      <c r="AI694" s="706">
        <f t="shared" si="243"/>
        <v>11.475409836065587</v>
      </c>
      <c r="AJ694" s="706">
        <f t="shared" si="244"/>
        <v>1.6666666666666607</v>
      </c>
      <c r="AK694" s="706">
        <f t="shared" si="245"/>
        <v>0</v>
      </c>
      <c r="AL694" s="706">
        <f t="shared" si="246"/>
        <v>1.6949152542372836</v>
      </c>
      <c r="AM694" s="706">
        <f t="shared" si="247"/>
        <v>9.259259259259256</v>
      </c>
      <c r="AN694" s="706">
        <f t="shared" si="248"/>
        <v>1.5037593984962516</v>
      </c>
      <c r="AO694" s="706">
        <f t="shared" si="249"/>
        <v>0</v>
      </c>
      <c r="AP694" s="706">
        <f t="shared" si="250"/>
        <v>0.37735849056603765</v>
      </c>
      <c r="AQ694" s="707">
        <f t="shared" si="251"/>
        <v>4.8503083221775078</v>
      </c>
      <c r="AR694" s="708">
        <f t="shared" si="252"/>
        <v>3.7222682915997192</v>
      </c>
    </row>
    <row r="695" spans="1:44" ht="11.25" customHeight="1" x14ac:dyDescent="0.2">
      <c r="A695" s="519" t="s">
        <v>1651</v>
      </c>
      <c r="B695" s="504" t="s">
        <v>1652</v>
      </c>
      <c r="C695" s="530">
        <v>0.57999999999999996</v>
      </c>
      <c r="D695" s="522">
        <v>0.51</v>
      </c>
      <c r="E695" s="522">
        <v>0.44</v>
      </c>
      <c r="F695" s="522">
        <v>0.34</v>
      </c>
      <c r="G695" s="522">
        <v>0.27</v>
      </c>
      <c r="H695" s="523"/>
      <c r="I695" s="522">
        <v>0.22</v>
      </c>
      <c r="J695" s="520">
        <v>0.19</v>
      </c>
      <c r="K695" s="523"/>
      <c r="L695" s="692">
        <v>0.16</v>
      </c>
      <c r="M695" s="692">
        <v>0.16</v>
      </c>
      <c r="N695" s="531">
        <v>0.16</v>
      </c>
      <c r="O695" s="531">
        <v>0.12</v>
      </c>
      <c r="P695" s="531">
        <v>0.1</v>
      </c>
      <c r="Q695" s="531">
        <v>7.4999999999999997E-2</v>
      </c>
      <c r="R695" s="524">
        <v>0</v>
      </c>
      <c r="S695" s="524">
        <v>0</v>
      </c>
      <c r="T695" s="524">
        <v>0</v>
      </c>
      <c r="U695" s="524">
        <v>0</v>
      </c>
      <c r="V695" s="524">
        <v>0</v>
      </c>
      <c r="W695" s="531">
        <v>0.36</v>
      </c>
      <c r="X695" s="525">
        <f t="shared" si="232"/>
        <v>3.6850000000000005</v>
      </c>
      <c r="Y695" s="706">
        <f t="shared" si="233"/>
        <v>13.725490196078427</v>
      </c>
      <c r="Z695" s="706">
        <f t="shared" si="234"/>
        <v>15.909090909090917</v>
      </c>
      <c r="AA695" s="706">
        <f t="shared" si="235"/>
        <v>29.411764705882337</v>
      </c>
      <c r="AB695" s="706">
        <f t="shared" si="236"/>
        <v>25.925925925925931</v>
      </c>
      <c r="AC695" s="706">
        <f t="shared" si="237"/>
        <v>22.72727272727273</v>
      </c>
      <c r="AD695" s="706">
        <f t="shared" si="238"/>
        <v>15.789473684210531</v>
      </c>
      <c r="AE695" s="706">
        <f t="shared" si="239"/>
        <v>18.75</v>
      </c>
      <c r="AF695" s="706">
        <f t="shared" si="240"/>
        <v>0</v>
      </c>
      <c r="AG695" s="706">
        <f t="shared" si="241"/>
        <v>0</v>
      </c>
      <c r="AH695" s="706">
        <f t="shared" si="242"/>
        <v>33.33333333333335</v>
      </c>
      <c r="AI695" s="706">
        <f t="shared" si="243"/>
        <v>19.999999999999996</v>
      </c>
      <c r="AJ695" s="706">
        <f t="shared" si="244"/>
        <v>33.33333333333335</v>
      </c>
      <c r="AK695" s="706" t="str">
        <f t="shared" si="245"/>
        <v>n/a</v>
      </c>
      <c r="AL695" s="706" t="str">
        <f t="shared" si="246"/>
        <v>n/a</v>
      </c>
      <c r="AM695" s="706" t="str">
        <f t="shared" si="247"/>
        <v>n/a</v>
      </c>
      <c r="AN695" s="706" t="str">
        <f t="shared" si="248"/>
        <v>n/a</v>
      </c>
      <c r="AO695" s="706" t="str">
        <f t="shared" si="249"/>
        <v>n/a</v>
      </c>
      <c r="AP695" s="706">
        <f t="shared" si="250"/>
        <v>-100</v>
      </c>
      <c r="AQ695" s="707">
        <f t="shared" si="251"/>
        <v>9.9158219088559658</v>
      </c>
      <c r="AR695" s="708">
        <f t="shared" si="252"/>
        <v>34.689226361013567</v>
      </c>
    </row>
    <row r="696" spans="1:44" ht="11.25" customHeight="1" x14ac:dyDescent="0.2">
      <c r="A696" s="588" t="s">
        <v>4140</v>
      </c>
      <c r="B696" s="504" t="s">
        <v>4141</v>
      </c>
      <c r="C696" s="530">
        <v>0.19</v>
      </c>
      <c r="D696" s="522">
        <v>0.15</v>
      </c>
      <c r="E696" s="522">
        <v>0.115</v>
      </c>
      <c r="F696" s="522">
        <v>0.05</v>
      </c>
      <c r="G696" s="571">
        <v>0</v>
      </c>
      <c r="H696" s="523"/>
      <c r="I696" s="528">
        <v>0</v>
      </c>
      <c r="J696" s="693">
        <v>0</v>
      </c>
      <c r="K696" s="523"/>
      <c r="L696" s="529">
        <v>0</v>
      </c>
      <c r="M696" s="692">
        <v>0</v>
      </c>
      <c r="N696" s="572">
        <v>0</v>
      </c>
      <c r="O696" s="572">
        <v>0</v>
      </c>
      <c r="P696" s="572">
        <v>0</v>
      </c>
      <c r="Q696" s="572">
        <v>0</v>
      </c>
      <c r="R696" s="572">
        <v>0</v>
      </c>
      <c r="S696" s="572">
        <v>0</v>
      </c>
      <c r="T696" s="572">
        <v>0</v>
      </c>
      <c r="U696" s="572">
        <v>0</v>
      </c>
      <c r="V696" s="572">
        <v>0</v>
      </c>
      <c r="W696" s="572">
        <v>0</v>
      </c>
      <c r="X696" s="525">
        <f t="shared" si="232"/>
        <v>0.505</v>
      </c>
      <c r="Y696" s="706">
        <f t="shared" si="233"/>
        <v>26.666666666666682</v>
      </c>
      <c r="Z696" s="706">
        <f t="shared" si="234"/>
        <v>30.434782608695631</v>
      </c>
      <c r="AA696" s="706">
        <f t="shared" si="235"/>
        <v>129.99999999999997</v>
      </c>
      <c r="AB696" s="706" t="str">
        <f t="shared" si="236"/>
        <v>n/a</v>
      </c>
      <c r="AC696" s="706" t="str">
        <f t="shared" si="237"/>
        <v>n/a</v>
      </c>
      <c r="AD696" s="706" t="str">
        <f t="shared" si="238"/>
        <v>n/a</v>
      </c>
      <c r="AE696" s="706" t="str">
        <f t="shared" si="239"/>
        <v>n/a</v>
      </c>
      <c r="AF696" s="706" t="str">
        <f t="shared" si="240"/>
        <v>n/a</v>
      </c>
      <c r="AG696" s="706" t="str">
        <f t="shared" si="241"/>
        <v>n/a</v>
      </c>
      <c r="AH696" s="706" t="str">
        <f t="shared" si="242"/>
        <v>n/a</v>
      </c>
      <c r="AI696" s="706" t="str">
        <f t="shared" si="243"/>
        <v>n/a</v>
      </c>
      <c r="AJ696" s="706" t="str">
        <f t="shared" si="244"/>
        <v>n/a</v>
      </c>
      <c r="AK696" s="706" t="str">
        <f t="shared" si="245"/>
        <v>n/a</v>
      </c>
      <c r="AL696" s="706" t="str">
        <f t="shared" si="246"/>
        <v>n/a</v>
      </c>
      <c r="AM696" s="706" t="str">
        <f t="shared" si="247"/>
        <v>n/a</v>
      </c>
      <c r="AN696" s="706" t="str">
        <f t="shared" si="248"/>
        <v>n/a</v>
      </c>
      <c r="AO696" s="706" t="str">
        <f t="shared" si="249"/>
        <v>n/a</v>
      </c>
      <c r="AP696" s="706" t="str">
        <f t="shared" si="250"/>
        <v>n/a</v>
      </c>
      <c r="AQ696" s="707">
        <f t="shared" si="251"/>
        <v>62.367149758454097</v>
      </c>
      <c r="AR696" s="708">
        <f t="shared" si="252"/>
        <v>58.602060529342076</v>
      </c>
    </row>
    <row r="697" spans="1:44" ht="11.25" customHeight="1" x14ac:dyDescent="0.2">
      <c r="A697" s="504" t="s">
        <v>1653</v>
      </c>
      <c r="B697" s="504" t="s">
        <v>1654</v>
      </c>
      <c r="C697" s="514">
        <v>0.26</v>
      </c>
      <c r="D697" s="522">
        <v>0.25</v>
      </c>
      <c r="E697" s="522">
        <v>0.24</v>
      </c>
      <c r="F697" s="522">
        <v>0.23499999999999999</v>
      </c>
      <c r="G697" s="522">
        <v>0.18</v>
      </c>
      <c r="H697" s="523"/>
      <c r="I697" s="528">
        <v>0.16500000000000001</v>
      </c>
      <c r="J697" s="693">
        <v>0.16500000000000001</v>
      </c>
      <c r="K697" s="523"/>
      <c r="L697" s="530">
        <v>0.16500000000000001</v>
      </c>
      <c r="M697" s="539">
        <v>0.16</v>
      </c>
      <c r="N697" s="531">
        <v>0.15</v>
      </c>
      <c r="O697" s="531">
        <v>0.13500000000000001</v>
      </c>
      <c r="P697" s="531">
        <v>0.125</v>
      </c>
      <c r="Q697" s="531">
        <v>7.6670000000000002E-2</v>
      </c>
      <c r="R697" s="531">
        <v>7.1669999999999998E-2</v>
      </c>
      <c r="S697" s="531">
        <v>6.5000000000000002E-2</v>
      </c>
      <c r="T697" s="531">
        <v>6.1670000000000003E-2</v>
      </c>
      <c r="U697" s="531">
        <v>5.833E-2</v>
      </c>
      <c r="V697" s="524">
        <v>0</v>
      </c>
      <c r="W697" s="524">
        <v>0</v>
      </c>
      <c r="X697" s="525">
        <f t="shared" si="232"/>
        <v>2.5633400000000002</v>
      </c>
      <c r="Y697" s="706">
        <f t="shared" si="233"/>
        <v>4.0000000000000036</v>
      </c>
      <c r="Z697" s="706">
        <f t="shared" si="234"/>
        <v>4.1666666666666741</v>
      </c>
      <c r="AA697" s="706">
        <f t="shared" si="235"/>
        <v>2.1276595744680771</v>
      </c>
      <c r="AB697" s="706">
        <f t="shared" si="236"/>
        <v>30.555555555555557</v>
      </c>
      <c r="AC697" s="706">
        <f t="shared" si="237"/>
        <v>9.0909090909090828</v>
      </c>
      <c r="AD697" s="706">
        <f t="shared" si="238"/>
        <v>0</v>
      </c>
      <c r="AE697" s="706">
        <f t="shared" si="239"/>
        <v>0</v>
      </c>
      <c r="AF697" s="706">
        <f t="shared" si="240"/>
        <v>3.125</v>
      </c>
      <c r="AG697" s="706">
        <f t="shared" si="241"/>
        <v>6.6666666666666652</v>
      </c>
      <c r="AH697" s="706">
        <f t="shared" si="242"/>
        <v>11.111111111111093</v>
      </c>
      <c r="AI697" s="706">
        <f t="shared" si="243"/>
        <v>8.0000000000000071</v>
      </c>
      <c r="AJ697" s="706">
        <f t="shared" si="244"/>
        <v>63.036389722185994</v>
      </c>
      <c r="AK697" s="706">
        <f t="shared" si="245"/>
        <v>6.9764197014092533</v>
      </c>
      <c r="AL697" s="706">
        <f t="shared" si="246"/>
        <v>10.261538461538455</v>
      </c>
      <c r="AM697" s="706">
        <f t="shared" si="247"/>
        <v>5.3997081238851941</v>
      </c>
      <c r="AN697" s="706">
        <f t="shared" si="248"/>
        <v>5.726041488085043</v>
      </c>
      <c r="AO697" s="706" t="str">
        <f t="shared" si="249"/>
        <v>n/a</v>
      </c>
      <c r="AP697" s="706" t="str">
        <f t="shared" si="250"/>
        <v>n/a</v>
      </c>
      <c r="AQ697" s="707">
        <f t="shared" si="251"/>
        <v>10.640229135155067</v>
      </c>
      <c r="AR697" s="708">
        <f t="shared" si="252"/>
        <v>15.650155109296506</v>
      </c>
    </row>
    <row r="698" spans="1:44" ht="11.25" customHeight="1" x14ac:dyDescent="0.2">
      <c r="A698" s="535" t="s">
        <v>338</v>
      </c>
      <c r="B698" s="535" t="s">
        <v>339</v>
      </c>
      <c r="C698" s="521">
        <v>3.4</v>
      </c>
      <c r="D698" s="541">
        <v>3.36</v>
      </c>
      <c r="E698" s="541">
        <v>2.68</v>
      </c>
      <c r="F698" s="541">
        <v>2.2000000000000002</v>
      </c>
      <c r="G698" s="541">
        <v>2</v>
      </c>
      <c r="H698" s="542"/>
      <c r="I698" s="541">
        <v>1.56</v>
      </c>
      <c r="J698" s="537">
        <v>1.46</v>
      </c>
      <c r="K698" s="542"/>
      <c r="L698" s="557">
        <v>1.44</v>
      </c>
      <c r="M698" s="557">
        <v>1.42</v>
      </c>
      <c r="N698" s="544">
        <v>1.4</v>
      </c>
      <c r="O698" s="544">
        <v>1.26</v>
      </c>
      <c r="P698" s="544">
        <v>1</v>
      </c>
      <c r="Q698" s="544">
        <v>0.82</v>
      </c>
      <c r="R698" s="544">
        <v>0.68</v>
      </c>
      <c r="S698" s="544">
        <v>0.62</v>
      </c>
      <c r="T698" s="544">
        <v>0.59499999999999997</v>
      </c>
      <c r="U698" s="544">
        <v>0.57999999999999996</v>
      </c>
      <c r="V698" s="544">
        <v>0.54</v>
      </c>
      <c r="W698" s="544">
        <v>0.48</v>
      </c>
      <c r="X698" s="525">
        <f t="shared" si="232"/>
        <v>27.495000000000001</v>
      </c>
      <c r="Y698" s="706">
        <f t="shared" si="233"/>
        <v>1.1904761904761862</v>
      </c>
      <c r="Z698" s="706">
        <f t="shared" si="234"/>
        <v>25.373134328358194</v>
      </c>
      <c r="AA698" s="706">
        <f t="shared" si="235"/>
        <v>21.818181818181827</v>
      </c>
      <c r="AB698" s="706">
        <f t="shared" si="236"/>
        <v>10.000000000000009</v>
      </c>
      <c r="AC698" s="706">
        <f t="shared" si="237"/>
        <v>28.205128205128194</v>
      </c>
      <c r="AD698" s="706">
        <f t="shared" si="238"/>
        <v>6.8493150684931559</v>
      </c>
      <c r="AE698" s="706">
        <f t="shared" si="239"/>
        <v>1.388888888888884</v>
      </c>
      <c r="AF698" s="706">
        <f t="shared" si="240"/>
        <v>1.4084507042253502</v>
      </c>
      <c r="AG698" s="706">
        <f t="shared" si="241"/>
        <v>1.4285714285714235</v>
      </c>
      <c r="AH698" s="706">
        <f t="shared" si="242"/>
        <v>11.111111111111093</v>
      </c>
      <c r="AI698" s="706">
        <f t="shared" si="243"/>
        <v>26</v>
      </c>
      <c r="AJ698" s="706">
        <f t="shared" si="244"/>
        <v>21.95121951219512</v>
      </c>
      <c r="AK698" s="706">
        <f t="shared" si="245"/>
        <v>20.588235294117641</v>
      </c>
      <c r="AL698" s="706">
        <f t="shared" si="246"/>
        <v>9.6774193548387224</v>
      </c>
      <c r="AM698" s="706">
        <f t="shared" si="247"/>
        <v>4.2016806722689148</v>
      </c>
      <c r="AN698" s="706">
        <f t="shared" si="248"/>
        <v>2.5862068965517349</v>
      </c>
      <c r="AO698" s="706">
        <f t="shared" si="249"/>
        <v>7.4074074074073959</v>
      </c>
      <c r="AP698" s="706">
        <f t="shared" si="250"/>
        <v>12.500000000000021</v>
      </c>
      <c r="AQ698" s="707">
        <f t="shared" si="251"/>
        <v>11.871412604489658</v>
      </c>
      <c r="AR698" s="708">
        <f t="shared" si="252"/>
        <v>9.6014621441535617</v>
      </c>
    </row>
    <row r="699" spans="1:44" ht="11.25" customHeight="1" x14ac:dyDescent="0.2">
      <c r="A699" s="504" t="s">
        <v>793</v>
      </c>
      <c r="B699" s="504" t="s">
        <v>794</v>
      </c>
      <c r="C699" s="521">
        <v>0.92369999999999997</v>
      </c>
      <c r="D699" s="522">
        <v>0.80369999999999997</v>
      </c>
      <c r="E699" s="522">
        <v>0.69929999999999992</v>
      </c>
      <c r="F699" s="522">
        <v>0.62280000000000002</v>
      </c>
      <c r="G699" s="522">
        <v>0.52800000000000002</v>
      </c>
      <c r="H699" s="523"/>
      <c r="I699" s="522">
        <v>0.45960000000000001</v>
      </c>
      <c r="J699" s="520">
        <v>0.39990000000000003</v>
      </c>
      <c r="K699" s="523"/>
      <c r="L699" s="539">
        <v>0.34499999999999997</v>
      </c>
      <c r="M699" s="539">
        <v>0.29724</v>
      </c>
      <c r="N699" s="531">
        <v>0.25847999999999999</v>
      </c>
      <c r="O699" s="531">
        <v>0.221775</v>
      </c>
      <c r="P699" s="531">
        <v>0.190608</v>
      </c>
      <c r="Q699" s="531">
        <v>0.17022999999999999</v>
      </c>
      <c r="R699" s="531">
        <v>5.5E-2</v>
      </c>
      <c r="S699" s="524">
        <v>0</v>
      </c>
      <c r="T699" s="524">
        <v>0</v>
      </c>
      <c r="U699" s="524">
        <v>0</v>
      </c>
      <c r="V699" s="524">
        <v>0</v>
      </c>
      <c r="W699" s="524">
        <v>0</v>
      </c>
      <c r="X699" s="525">
        <f t="shared" si="232"/>
        <v>5.975333</v>
      </c>
      <c r="Y699" s="706">
        <f t="shared" si="233"/>
        <v>14.93094438223217</v>
      </c>
      <c r="Z699" s="706">
        <f t="shared" si="234"/>
        <v>14.929214929214929</v>
      </c>
      <c r="AA699" s="706">
        <f t="shared" si="235"/>
        <v>12.283236994219626</v>
      </c>
      <c r="AB699" s="706">
        <f t="shared" si="236"/>
        <v>17.954545454545446</v>
      </c>
      <c r="AC699" s="706">
        <f t="shared" si="237"/>
        <v>14.88250652741514</v>
      </c>
      <c r="AD699" s="706">
        <f t="shared" si="238"/>
        <v>14.928732183045756</v>
      </c>
      <c r="AE699" s="706">
        <f t="shared" si="239"/>
        <v>15.91304347826088</v>
      </c>
      <c r="AF699" s="706">
        <f t="shared" si="240"/>
        <v>16.067823980621696</v>
      </c>
      <c r="AG699" s="706">
        <f t="shared" si="241"/>
        <v>14.99535747446612</v>
      </c>
      <c r="AH699" s="706">
        <f t="shared" si="242"/>
        <v>16.550557997970916</v>
      </c>
      <c r="AI699" s="706">
        <f t="shared" si="243"/>
        <v>16.351359858977577</v>
      </c>
      <c r="AJ699" s="706">
        <f t="shared" si="244"/>
        <v>11.970862950126303</v>
      </c>
      <c r="AK699" s="706">
        <f t="shared" si="245"/>
        <v>209.5090909090909</v>
      </c>
      <c r="AL699" s="706" t="str">
        <f t="shared" si="246"/>
        <v>n/a</v>
      </c>
      <c r="AM699" s="706" t="str">
        <f t="shared" si="247"/>
        <v>n/a</v>
      </c>
      <c r="AN699" s="706" t="str">
        <f t="shared" si="248"/>
        <v>n/a</v>
      </c>
      <c r="AO699" s="706" t="str">
        <f t="shared" si="249"/>
        <v>n/a</v>
      </c>
      <c r="AP699" s="706" t="str">
        <f t="shared" si="250"/>
        <v>n/a</v>
      </c>
      <c r="AQ699" s="707">
        <f t="shared" si="251"/>
        <v>30.097482855399036</v>
      </c>
      <c r="AR699" s="708">
        <f t="shared" si="252"/>
        <v>53.930637080434437</v>
      </c>
    </row>
    <row r="700" spans="1:44" ht="11.25" customHeight="1" x14ac:dyDescent="0.2">
      <c r="A700" s="519" t="s">
        <v>1655</v>
      </c>
      <c r="B700" s="504" t="s">
        <v>1656</v>
      </c>
      <c r="C700" s="521">
        <v>0.29000000000000004</v>
      </c>
      <c r="D700" s="522">
        <v>0.27</v>
      </c>
      <c r="E700" s="522">
        <v>0.25</v>
      </c>
      <c r="F700" s="528">
        <v>0.24</v>
      </c>
      <c r="G700" s="522">
        <v>0.23</v>
      </c>
      <c r="H700" s="523"/>
      <c r="I700" s="522">
        <v>0.12</v>
      </c>
      <c r="J700" s="693">
        <v>0</v>
      </c>
      <c r="K700" s="523"/>
      <c r="L700" s="692">
        <v>0</v>
      </c>
      <c r="M700" s="692">
        <v>0</v>
      </c>
      <c r="N700" s="524">
        <v>0</v>
      </c>
      <c r="O700" s="524">
        <v>0</v>
      </c>
      <c r="P700" s="524">
        <v>0</v>
      </c>
      <c r="Q700" s="524">
        <v>0</v>
      </c>
      <c r="R700" s="524">
        <v>0</v>
      </c>
      <c r="S700" s="524">
        <v>0</v>
      </c>
      <c r="T700" s="524">
        <v>0</v>
      </c>
      <c r="U700" s="524">
        <v>0</v>
      </c>
      <c r="V700" s="524">
        <v>0</v>
      </c>
      <c r="W700" s="524">
        <v>0</v>
      </c>
      <c r="X700" s="525">
        <f t="shared" si="232"/>
        <v>1.4</v>
      </c>
      <c r="Y700" s="706">
        <f t="shared" si="233"/>
        <v>7.4074074074074181</v>
      </c>
      <c r="Z700" s="706">
        <f t="shared" si="234"/>
        <v>8.0000000000000071</v>
      </c>
      <c r="AA700" s="706">
        <f t="shared" si="235"/>
        <v>4.1666666666666741</v>
      </c>
      <c r="AB700" s="706">
        <f t="shared" si="236"/>
        <v>4.3478260869565188</v>
      </c>
      <c r="AC700" s="706">
        <f t="shared" si="237"/>
        <v>91.666666666666671</v>
      </c>
      <c r="AD700" s="706" t="str">
        <f t="shared" si="238"/>
        <v>n/a</v>
      </c>
      <c r="AE700" s="706" t="str">
        <f t="shared" si="239"/>
        <v>n/a</v>
      </c>
      <c r="AF700" s="706" t="str">
        <f t="shared" si="240"/>
        <v>n/a</v>
      </c>
      <c r="AG700" s="706" t="str">
        <f t="shared" si="241"/>
        <v>n/a</v>
      </c>
      <c r="AH700" s="706" t="str">
        <f t="shared" si="242"/>
        <v>n/a</v>
      </c>
      <c r="AI700" s="706" t="str">
        <f t="shared" si="243"/>
        <v>n/a</v>
      </c>
      <c r="AJ700" s="706" t="str">
        <f t="shared" si="244"/>
        <v>n/a</v>
      </c>
      <c r="AK700" s="706" t="str">
        <f t="shared" si="245"/>
        <v>n/a</v>
      </c>
      <c r="AL700" s="706" t="str">
        <f t="shared" si="246"/>
        <v>n/a</v>
      </c>
      <c r="AM700" s="706" t="str">
        <f t="shared" si="247"/>
        <v>n/a</v>
      </c>
      <c r="AN700" s="706" t="str">
        <f t="shared" si="248"/>
        <v>n/a</v>
      </c>
      <c r="AO700" s="706" t="str">
        <f t="shared" si="249"/>
        <v>n/a</v>
      </c>
      <c r="AP700" s="706" t="str">
        <f t="shared" si="250"/>
        <v>n/a</v>
      </c>
      <c r="AQ700" s="707">
        <f t="shared" si="251"/>
        <v>23.117713365539458</v>
      </c>
      <c r="AR700" s="708">
        <f t="shared" si="252"/>
        <v>38.359382192673593</v>
      </c>
    </row>
    <row r="701" spans="1:44" ht="11.25" customHeight="1" x14ac:dyDescent="0.2">
      <c r="A701" s="519" t="s">
        <v>1657</v>
      </c>
      <c r="B701" s="504" t="s">
        <v>1658</v>
      </c>
      <c r="C701" s="521">
        <v>0.56000000000000005</v>
      </c>
      <c r="D701" s="522">
        <v>0.48</v>
      </c>
      <c r="E701" s="522">
        <v>0.42</v>
      </c>
      <c r="F701" s="522">
        <v>0.34</v>
      </c>
      <c r="G701" s="522">
        <v>0.26</v>
      </c>
      <c r="H701" s="523"/>
      <c r="I701" s="528">
        <v>0.24</v>
      </c>
      <c r="J701" s="693">
        <v>0.24</v>
      </c>
      <c r="K701" s="523"/>
      <c r="L701" s="692">
        <v>0.24</v>
      </c>
      <c r="M701" s="692">
        <v>0.4</v>
      </c>
      <c r="N701" s="531">
        <v>0.68</v>
      </c>
      <c r="O701" s="531">
        <v>0.62</v>
      </c>
      <c r="P701" s="531">
        <v>0.54</v>
      </c>
      <c r="Q701" s="531">
        <v>0.45</v>
      </c>
      <c r="R701" s="531">
        <v>0.37</v>
      </c>
      <c r="S701" s="531">
        <v>0.32</v>
      </c>
      <c r="T701" s="531">
        <v>0.28000000000000003</v>
      </c>
      <c r="U701" s="524">
        <v>0.18</v>
      </c>
      <c r="V701" s="531">
        <v>0.22</v>
      </c>
      <c r="W701" s="531">
        <v>0.1</v>
      </c>
      <c r="X701" s="525">
        <f t="shared" si="232"/>
        <v>6.94</v>
      </c>
      <c r="Y701" s="706">
        <f t="shared" si="233"/>
        <v>16.666666666666675</v>
      </c>
      <c r="Z701" s="706">
        <f t="shared" si="234"/>
        <v>14.285714285714279</v>
      </c>
      <c r="AA701" s="706">
        <f t="shared" si="235"/>
        <v>23.529411764705866</v>
      </c>
      <c r="AB701" s="706">
        <f t="shared" si="236"/>
        <v>30.76923076923077</v>
      </c>
      <c r="AC701" s="706">
        <f t="shared" si="237"/>
        <v>8.3333333333333481</v>
      </c>
      <c r="AD701" s="706">
        <f t="shared" si="238"/>
        <v>0</v>
      </c>
      <c r="AE701" s="706">
        <f t="shared" si="239"/>
        <v>0</v>
      </c>
      <c r="AF701" s="706">
        <f t="shared" si="240"/>
        <v>-40</v>
      </c>
      <c r="AG701" s="706">
        <f t="shared" si="241"/>
        <v>-41.17647058823529</v>
      </c>
      <c r="AH701" s="706">
        <f t="shared" si="242"/>
        <v>9.6774193548387224</v>
      </c>
      <c r="AI701" s="706">
        <f t="shared" si="243"/>
        <v>14.814814814814813</v>
      </c>
      <c r="AJ701" s="706">
        <f t="shared" si="244"/>
        <v>19.999999999999996</v>
      </c>
      <c r="AK701" s="706">
        <f t="shared" si="245"/>
        <v>21.621621621621621</v>
      </c>
      <c r="AL701" s="706">
        <f t="shared" si="246"/>
        <v>15.625</v>
      </c>
      <c r="AM701" s="706">
        <f t="shared" si="247"/>
        <v>14.285714285714279</v>
      </c>
      <c r="AN701" s="706">
        <f t="shared" si="248"/>
        <v>55.555555555555578</v>
      </c>
      <c r="AO701" s="706">
        <f t="shared" si="249"/>
        <v>-18.181818181818187</v>
      </c>
      <c r="AP701" s="706">
        <f t="shared" si="250"/>
        <v>119.99999999999997</v>
      </c>
      <c r="AQ701" s="707">
        <f t="shared" si="251"/>
        <v>14.767010760119023</v>
      </c>
      <c r="AR701" s="708">
        <f t="shared" si="252"/>
        <v>35.036004733738487</v>
      </c>
    </row>
    <row r="702" spans="1:44" ht="11.25" customHeight="1" x14ac:dyDescent="0.2">
      <c r="A702" s="519" t="s">
        <v>1659</v>
      </c>
      <c r="B702" s="504" t="s">
        <v>1660</v>
      </c>
      <c r="C702" s="521">
        <v>1.19</v>
      </c>
      <c r="D702" s="522">
        <v>1</v>
      </c>
      <c r="E702" s="522">
        <v>0.84</v>
      </c>
      <c r="F702" s="522">
        <v>0.69</v>
      </c>
      <c r="G702" s="522">
        <v>0.56999999999999995</v>
      </c>
      <c r="H702" s="523"/>
      <c r="I702" s="522">
        <v>0.46</v>
      </c>
      <c r="J702" s="520">
        <v>0.1</v>
      </c>
      <c r="K702" s="523"/>
      <c r="L702" s="692">
        <v>0</v>
      </c>
      <c r="M702" s="692">
        <v>0</v>
      </c>
      <c r="N702" s="524">
        <v>1.456</v>
      </c>
      <c r="O702" s="531">
        <v>1.456</v>
      </c>
      <c r="P702" s="531">
        <v>1.19</v>
      </c>
      <c r="Q702" s="531">
        <v>1.1120000000000001</v>
      </c>
      <c r="R702" s="524">
        <v>0.36065999999999998</v>
      </c>
      <c r="S702" s="531">
        <v>0.73733000000000004</v>
      </c>
      <c r="T702" s="531">
        <v>0.58599999999999997</v>
      </c>
      <c r="U702" s="531">
        <v>0.53134000000000003</v>
      </c>
      <c r="V702" s="531">
        <v>0.51266999999999996</v>
      </c>
      <c r="W702" s="531">
        <v>0.08</v>
      </c>
      <c r="X702" s="525">
        <f t="shared" si="232"/>
        <v>12.871999999999998</v>
      </c>
      <c r="Y702" s="706">
        <f t="shared" si="233"/>
        <v>18.999999999999993</v>
      </c>
      <c r="Z702" s="706">
        <f t="shared" si="234"/>
        <v>19.047619047619047</v>
      </c>
      <c r="AA702" s="706">
        <f t="shared" si="235"/>
        <v>21.739130434782616</v>
      </c>
      <c r="AB702" s="706">
        <f t="shared" si="236"/>
        <v>21.052631578947366</v>
      </c>
      <c r="AC702" s="706">
        <f t="shared" si="237"/>
        <v>23.913043478260843</v>
      </c>
      <c r="AD702" s="706">
        <f t="shared" si="238"/>
        <v>359.99999999999994</v>
      </c>
      <c r="AE702" s="706" t="str">
        <f t="shared" si="239"/>
        <v>n/a</v>
      </c>
      <c r="AF702" s="706" t="str">
        <f t="shared" si="240"/>
        <v>n/a</v>
      </c>
      <c r="AG702" s="706">
        <f t="shared" si="241"/>
        <v>-100</v>
      </c>
      <c r="AH702" s="706">
        <f t="shared" si="242"/>
        <v>0</v>
      </c>
      <c r="AI702" s="706">
        <f t="shared" si="243"/>
        <v>22.352941176470598</v>
      </c>
      <c r="AJ702" s="706">
        <f t="shared" si="244"/>
        <v>7.0143884892086117</v>
      </c>
      <c r="AK702" s="706">
        <f t="shared" si="245"/>
        <v>208.32362890256758</v>
      </c>
      <c r="AL702" s="706">
        <f t="shared" si="246"/>
        <v>-51.085673985867942</v>
      </c>
      <c r="AM702" s="706">
        <f t="shared" si="247"/>
        <v>25.824232081911269</v>
      </c>
      <c r="AN702" s="706">
        <f t="shared" si="248"/>
        <v>10.28719840403507</v>
      </c>
      <c r="AO702" s="706">
        <f t="shared" si="249"/>
        <v>3.641718844480879</v>
      </c>
      <c r="AP702" s="706">
        <f t="shared" si="250"/>
        <v>540.83749999999998</v>
      </c>
      <c r="AQ702" s="707">
        <f t="shared" si="251"/>
        <v>70.746772403275997</v>
      </c>
      <c r="AR702" s="708">
        <f t="shared" si="252"/>
        <v>163.62116257733874</v>
      </c>
    </row>
    <row r="703" spans="1:44" ht="11.25" customHeight="1" x14ac:dyDescent="0.2">
      <c r="A703" s="534" t="s">
        <v>795</v>
      </c>
      <c r="B703" s="535" t="s">
        <v>796</v>
      </c>
      <c r="C703" s="538">
        <v>0.36</v>
      </c>
      <c r="D703" s="541">
        <v>0.34</v>
      </c>
      <c r="E703" s="541">
        <v>0.32</v>
      </c>
      <c r="F703" s="541">
        <v>0.3</v>
      </c>
      <c r="G703" s="541">
        <v>0.28000000000000003</v>
      </c>
      <c r="H703" s="542"/>
      <c r="I703" s="541">
        <v>0.24</v>
      </c>
      <c r="J703" s="537">
        <v>0.22</v>
      </c>
      <c r="K703" s="542"/>
      <c r="L703" s="557">
        <v>0.21</v>
      </c>
      <c r="M703" s="557">
        <v>0.19</v>
      </c>
      <c r="N703" s="544">
        <v>0.17</v>
      </c>
      <c r="O703" s="544">
        <v>0.16</v>
      </c>
      <c r="P703" s="544">
        <v>0.12</v>
      </c>
      <c r="Q703" s="544">
        <v>0.1</v>
      </c>
      <c r="R703" s="544">
        <v>5.6250000000000001E-2</v>
      </c>
      <c r="S703" s="545">
        <v>0</v>
      </c>
      <c r="T703" s="545">
        <v>0</v>
      </c>
      <c r="U703" s="545">
        <v>0</v>
      </c>
      <c r="V703" s="545">
        <v>0</v>
      </c>
      <c r="W703" s="545">
        <v>0</v>
      </c>
      <c r="X703" s="525">
        <f t="shared" si="232"/>
        <v>3.0662500000000001</v>
      </c>
      <c r="Y703" s="706">
        <f t="shared" si="233"/>
        <v>5.8823529411764497</v>
      </c>
      <c r="Z703" s="706">
        <f t="shared" si="234"/>
        <v>6.25</v>
      </c>
      <c r="AA703" s="706">
        <f t="shared" si="235"/>
        <v>6.6666666666666652</v>
      </c>
      <c r="AB703" s="706">
        <f t="shared" si="236"/>
        <v>7.1428571428571397</v>
      </c>
      <c r="AC703" s="706">
        <f t="shared" si="237"/>
        <v>16.666666666666675</v>
      </c>
      <c r="AD703" s="706">
        <f t="shared" si="238"/>
        <v>9.0909090909090828</v>
      </c>
      <c r="AE703" s="706">
        <f t="shared" si="239"/>
        <v>4.7619047619047672</v>
      </c>
      <c r="AF703" s="706">
        <f t="shared" si="240"/>
        <v>10.526315789473673</v>
      </c>
      <c r="AG703" s="706">
        <f t="shared" si="241"/>
        <v>11.764705882352944</v>
      </c>
      <c r="AH703" s="706">
        <f t="shared" si="242"/>
        <v>6.25</v>
      </c>
      <c r="AI703" s="706">
        <f t="shared" si="243"/>
        <v>33.33333333333335</v>
      </c>
      <c r="AJ703" s="706">
        <f t="shared" si="244"/>
        <v>19.999999999999996</v>
      </c>
      <c r="AK703" s="706">
        <f t="shared" si="245"/>
        <v>77.777777777777786</v>
      </c>
      <c r="AL703" s="706" t="str">
        <f t="shared" si="246"/>
        <v>n/a</v>
      </c>
      <c r="AM703" s="706" t="str">
        <f t="shared" si="247"/>
        <v>n/a</v>
      </c>
      <c r="AN703" s="706" t="str">
        <f t="shared" si="248"/>
        <v>n/a</v>
      </c>
      <c r="AO703" s="706" t="str">
        <f t="shared" si="249"/>
        <v>n/a</v>
      </c>
      <c r="AP703" s="706" t="str">
        <f t="shared" si="250"/>
        <v>n/a</v>
      </c>
      <c r="AQ703" s="707">
        <f t="shared" si="251"/>
        <v>16.624114619470657</v>
      </c>
      <c r="AR703" s="708">
        <f t="shared" si="252"/>
        <v>20.017284401803639</v>
      </c>
    </row>
    <row r="704" spans="1:44" ht="11.25" customHeight="1" x14ac:dyDescent="0.2">
      <c r="A704" s="519" t="s">
        <v>1661</v>
      </c>
      <c r="B704" s="504" t="s">
        <v>1662</v>
      </c>
      <c r="C704" s="530">
        <v>0.495</v>
      </c>
      <c r="D704" s="522">
        <v>0.47499999999999998</v>
      </c>
      <c r="E704" s="522">
        <v>0.45500000000000002</v>
      </c>
      <c r="F704" s="522">
        <v>0.435</v>
      </c>
      <c r="G704" s="522">
        <v>0.41499999999999998</v>
      </c>
      <c r="H704" s="523"/>
      <c r="I704" s="522">
        <v>0.39500000000000002</v>
      </c>
      <c r="J704" s="693">
        <v>0.39</v>
      </c>
      <c r="K704" s="523"/>
      <c r="L704" s="692">
        <v>0.39</v>
      </c>
      <c r="M704" s="692">
        <v>0.39</v>
      </c>
      <c r="N704" s="531">
        <v>0.39</v>
      </c>
      <c r="O704" s="531">
        <v>0.36</v>
      </c>
      <c r="P704" s="531">
        <v>0.33</v>
      </c>
      <c r="Q704" s="531">
        <v>0.3</v>
      </c>
      <c r="R704" s="531">
        <v>0.28000000000000003</v>
      </c>
      <c r="S704" s="531">
        <v>0.255</v>
      </c>
      <c r="T704" s="531">
        <v>0.23499999999999999</v>
      </c>
      <c r="U704" s="531">
        <v>0.215</v>
      </c>
      <c r="V704" s="531">
        <v>0.19500000000000001</v>
      </c>
      <c r="W704" s="531">
        <v>0.17499999999999999</v>
      </c>
      <c r="X704" s="525">
        <f t="shared" si="232"/>
        <v>6.5750000000000011</v>
      </c>
      <c r="Y704" s="706">
        <f t="shared" si="233"/>
        <v>4.2105263157894868</v>
      </c>
      <c r="Z704" s="706">
        <f t="shared" si="234"/>
        <v>4.39560439560438</v>
      </c>
      <c r="AA704" s="706">
        <f t="shared" si="235"/>
        <v>4.5977011494252817</v>
      </c>
      <c r="AB704" s="706">
        <f t="shared" si="236"/>
        <v>4.8192771084337505</v>
      </c>
      <c r="AC704" s="706">
        <f t="shared" si="237"/>
        <v>5.0632911392404889</v>
      </c>
      <c r="AD704" s="706">
        <f t="shared" si="238"/>
        <v>1.2820512820512775</v>
      </c>
      <c r="AE704" s="706">
        <f t="shared" si="239"/>
        <v>0</v>
      </c>
      <c r="AF704" s="706">
        <f t="shared" si="240"/>
        <v>0</v>
      </c>
      <c r="AG704" s="706">
        <f t="shared" si="241"/>
        <v>0</v>
      </c>
      <c r="AH704" s="706">
        <f t="shared" si="242"/>
        <v>8.3333333333333481</v>
      </c>
      <c r="AI704" s="706">
        <f t="shared" si="243"/>
        <v>9.0909090909090828</v>
      </c>
      <c r="AJ704" s="706">
        <f t="shared" si="244"/>
        <v>10.000000000000009</v>
      </c>
      <c r="AK704" s="706">
        <f t="shared" si="245"/>
        <v>7.1428571428571397</v>
      </c>
      <c r="AL704" s="706">
        <f t="shared" si="246"/>
        <v>9.8039215686274606</v>
      </c>
      <c r="AM704" s="706">
        <f t="shared" si="247"/>
        <v>8.5106382978723527</v>
      </c>
      <c r="AN704" s="706">
        <f t="shared" si="248"/>
        <v>9.302325581395344</v>
      </c>
      <c r="AO704" s="706">
        <f t="shared" si="249"/>
        <v>10.256410256410241</v>
      </c>
      <c r="AP704" s="706">
        <f t="shared" si="250"/>
        <v>11.428571428571432</v>
      </c>
      <c r="AQ704" s="707">
        <f t="shared" si="251"/>
        <v>6.0131898939178372</v>
      </c>
      <c r="AR704" s="708">
        <f t="shared" si="252"/>
        <v>3.8489063545734075</v>
      </c>
    </row>
    <row r="705" spans="1:44" ht="11.25" customHeight="1" x14ac:dyDescent="0.2">
      <c r="A705" s="504" t="s">
        <v>1663</v>
      </c>
      <c r="B705" s="504" t="s">
        <v>1664</v>
      </c>
      <c r="C705" s="530">
        <v>7.15</v>
      </c>
      <c r="D705" s="522">
        <v>6.5</v>
      </c>
      <c r="E705" s="522">
        <v>6.05</v>
      </c>
      <c r="F705" s="522">
        <v>4.9988700000000001</v>
      </c>
      <c r="G705" s="522">
        <v>4.3717440000000005</v>
      </c>
      <c r="H705" s="523"/>
      <c r="I705" s="522">
        <v>3.8546559999999999</v>
      </c>
      <c r="J705" s="520">
        <v>3.102528</v>
      </c>
      <c r="K705" s="523"/>
      <c r="L705" s="539">
        <v>2.4444159999999999</v>
      </c>
      <c r="M705" s="692">
        <v>1.8615168</v>
      </c>
      <c r="N705" s="531">
        <v>3.384576</v>
      </c>
      <c r="O705" s="531">
        <v>3.1589375999999998</v>
      </c>
      <c r="P705" s="531">
        <v>2.8580863999999999</v>
      </c>
      <c r="Q705" s="531">
        <v>2.6324479999999997</v>
      </c>
      <c r="R705" s="531">
        <v>2.4444159999999999</v>
      </c>
      <c r="S705" s="531">
        <v>2.2563839999999997</v>
      </c>
      <c r="T705" s="531">
        <v>2.044848</v>
      </c>
      <c r="U705" s="531">
        <v>1.9555328000000001</v>
      </c>
      <c r="V705" s="524">
        <v>1.8991232</v>
      </c>
      <c r="W705" s="524">
        <v>1.8991232</v>
      </c>
      <c r="X705" s="525">
        <f t="shared" si="232"/>
        <v>64.867205999999982</v>
      </c>
      <c r="Y705" s="706">
        <f t="shared" si="233"/>
        <v>10.000000000000009</v>
      </c>
      <c r="Z705" s="706">
        <f t="shared" si="234"/>
        <v>7.4380165289256173</v>
      </c>
      <c r="AA705" s="706">
        <f t="shared" si="235"/>
        <v>21.027352181593038</v>
      </c>
      <c r="AB705" s="706">
        <f t="shared" si="236"/>
        <v>14.344984518764136</v>
      </c>
      <c r="AC705" s="706">
        <f t="shared" si="237"/>
        <v>13.414634146341475</v>
      </c>
      <c r="AD705" s="706">
        <f t="shared" si="238"/>
        <v>24.242424242424242</v>
      </c>
      <c r="AE705" s="706">
        <f t="shared" si="239"/>
        <v>26.923076923076916</v>
      </c>
      <c r="AF705" s="706">
        <f t="shared" si="240"/>
        <v>31.313131313131315</v>
      </c>
      <c r="AG705" s="706">
        <f t="shared" si="241"/>
        <v>-45.000000000000007</v>
      </c>
      <c r="AH705" s="706">
        <f t="shared" si="242"/>
        <v>7.1428571428571619</v>
      </c>
      <c r="AI705" s="706">
        <f t="shared" si="243"/>
        <v>10.526315789473673</v>
      </c>
      <c r="AJ705" s="706">
        <f t="shared" si="244"/>
        <v>8.5714285714285854</v>
      </c>
      <c r="AK705" s="706">
        <f t="shared" si="245"/>
        <v>7.6923076923076872</v>
      </c>
      <c r="AL705" s="706">
        <f t="shared" si="246"/>
        <v>8.3333333333333481</v>
      </c>
      <c r="AM705" s="706">
        <f t="shared" si="247"/>
        <v>10.344827586206872</v>
      </c>
      <c r="AN705" s="706">
        <f t="shared" si="248"/>
        <v>4.5673076923076872</v>
      </c>
      <c r="AO705" s="706">
        <f t="shared" si="249"/>
        <v>2.9702970297029729</v>
      </c>
      <c r="AP705" s="706">
        <f t="shared" si="250"/>
        <v>0</v>
      </c>
      <c r="AQ705" s="707">
        <f t="shared" si="251"/>
        <v>9.1029052606597052</v>
      </c>
      <c r="AR705" s="708">
        <f t="shared" si="252"/>
        <v>15.923234383845873</v>
      </c>
    </row>
    <row r="706" spans="1:44" ht="11.25" customHeight="1" x14ac:dyDescent="0.2">
      <c r="A706" s="504" t="s">
        <v>4276</v>
      </c>
      <c r="B706" s="504" t="s">
        <v>3952</v>
      </c>
      <c r="C706" s="727">
        <v>0.78</v>
      </c>
      <c r="D706" s="696">
        <v>0.68</v>
      </c>
      <c r="E706" s="696">
        <v>0.6</v>
      </c>
      <c r="F706" s="696">
        <v>0.53</v>
      </c>
      <c r="G706" s="729">
        <v>0.5</v>
      </c>
      <c r="H706" s="521"/>
      <c r="I706" s="696">
        <v>0.5</v>
      </c>
      <c r="J706" s="727">
        <v>0.47499999999999998</v>
      </c>
      <c r="K706" s="521"/>
      <c r="L706" s="731">
        <v>0.4</v>
      </c>
      <c r="M706" s="731">
        <v>0.4</v>
      </c>
      <c r="N706" s="956">
        <v>0.4</v>
      </c>
      <c r="O706" s="956">
        <v>0.38</v>
      </c>
      <c r="P706" s="956">
        <v>0.32</v>
      </c>
      <c r="Q706" s="956">
        <v>0.2</v>
      </c>
      <c r="R706" s="956">
        <v>0.15</v>
      </c>
      <c r="S706" s="572">
        <v>0</v>
      </c>
      <c r="T706" s="572">
        <v>0</v>
      </c>
      <c r="U706" s="572">
        <v>0</v>
      </c>
      <c r="V706" s="572">
        <v>0</v>
      </c>
      <c r="W706" s="572">
        <v>0</v>
      </c>
      <c r="X706" s="525">
        <f t="shared" si="232"/>
        <v>6.3150000000000013</v>
      </c>
      <c r="Y706" s="706">
        <f t="shared" si="233"/>
        <v>14.705882352941169</v>
      </c>
      <c r="Z706" s="706">
        <f t="shared" si="234"/>
        <v>13.333333333333353</v>
      </c>
      <c r="AA706" s="706">
        <f t="shared" si="235"/>
        <v>13.207547169811317</v>
      </c>
      <c r="AB706" s="706">
        <f t="shared" si="236"/>
        <v>6.0000000000000053</v>
      </c>
      <c r="AC706" s="706">
        <f t="shared" si="237"/>
        <v>0</v>
      </c>
      <c r="AD706" s="706">
        <f t="shared" si="238"/>
        <v>5.2631578947368363</v>
      </c>
      <c r="AE706" s="706">
        <f t="shared" si="239"/>
        <v>18.749999999999979</v>
      </c>
      <c r="AF706" s="706">
        <f t="shared" si="240"/>
        <v>0</v>
      </c>
      <c r="AG706" s="706">
        <f t="shared" si="241"/>
        <v>0</v>
      </c>
      <c r="AH706" s="706">
        <f t="shared" si="242"/>
        <v>5.2631578947368363</v>
      </c>
      <c r="AI706" s="706">
        <f t="shared" si="243"/>
        <v>18.75</v>
      </c>
      <c r="AJ706" s="706">
        <f t="shared" si="244"/>
        <v>59.999999999999986</v>
      </c>
      <c r="AK706" s="706">
        <f t="shared" si="245"/>
        <v>33.33333333333335</v>
      </c>
      <c r="AL706" s="706" t="str">
        <f t="shared" si="246"/>
        <v>n/a</v>
      </c>
      <c r="AM706" s="706" t="str">
        <f t="shared" si="247"/>
        <v>n/a</v>
      </c>
      <c r="AN706" s="706" t="str">
        <f t="shared" si="248"/>
        <v>n/a</v>
      </c>
      <c r="AO706" s="706" t="str">
        <f t="shared" si="249"/>
        <v>n/a</v>
      </c>
      <c r="AP706" s="706" t="str">
        <f t="shared" si="250"/>
        <v>n/a</v>
      </c>
      <c r="AQ706" s="707">
        <f t="shared" si="251"/>
        <v>14.50818553683791</v>
      </c>
      <c r="AR706" s="708">
        <f t="shared" si="252"/>
        <v>16.677782153044763</v>
      </c>
    </row>
    <row r="707" spans="1:44" ht="11.25" customHeight="1" x14ac:dyDescent="0.2">
      <c r="A707" s="519" t="s">
        <v>1665</v>
      </c>
      <c r="B707" s="504" t="s">
        <v>1666</v>
      </c>
      <c r="C707" s="582">
        <v>0.72</v>
      </c>
      <c r="D707" s="522">
        <v>0.70499999999999996</v>
      </c>
      <c r="E707" s="528">
        <v>0.66</v>
      </c>
      <c r="F707" s="522">
        <v>0.63</v>
      </c>
      <c r="G707" s="528">
        <v>0.6</v>
      </c>
      <c r="H707" s="523"/>
      <c r="I707" s="522">
        <v>0.54</v>
      </c>
      <c r="J707" s="520">
        <v>0.48</v>
      </c>
      <c r="K707" s="523"/>
      <c r="L707" s="539">
        <v>0.43</v>
      </c>
      <c r="M707" s="692">
        <v>0.2</v>
      </c>
      <c r="N707" s="531">
        <v>0.77500000000000002</v>
      </c>
      <c r="O707" s="531">
        <v>0.45</v>
      </c>
      <c r="P707" s="531">
        <v>0.3</v>
      </c>
      <c r="Q707" s="531">
        <v>0.22500000000000001</v>
      </c>
      <c r="R707" s="531">
        <v>0.05</v>
      </c>
      <c r="S707" s="524">
        <v>0</v>
      </c>
      <c r="T707" s="524">
        <v>0</v>
      </c>
      <c r="U707" s="524">
        <v>0</v>
      </c>
      <c r="V707" s="524">
        <v>0</v>
      </c>
      <c r="W707" s="524">
        <v>0</v>
      </c>
      <c r="X707" s="525">
        <f t="shared" si="232"/>
        <v>6.7649999999999997</v>
      </c>
      <c r="Y707" s="706">
        <f t="shared" si="233"/>
        <v>2.1276595744680771</v>
      </c>
      <c r="Z707" s="706">
        <f t="shared" si="234"/>
        <v>6.8181818181818121</v>
      </c>
      <c r="AA707" s="706">
        <f t="shared" si="235"/>
        <v>4.7619047619047672</v>
      </c>
      <c r="AB707" s="706">
        <f t="shared" si="236"/>
        <v>5.0000000000000044</v>
      </c>
      <c r="AC707" s="706">
        <f t="shared" si="237"/>
        <v>11.111111111111093</v>
      </c>
      <c r="AD707" s="706">
        <f t="shared" si="238"/>
        <v>12.500000000000021</v>
      </c>
      <c r="AE707" s="706">
        <f t="shared" si="239"/>
        <v>11.627906976744185</v>
      </c>
      <c r="AF707" s="706">
        <f t="shared" si="240"/>
        <v>114.99999999999999</v>
      </c>
      <c r="AG707" s="706">
        <f t="shared" si="241"/>
        <v>-74.193548387096769</v>
      </c>
      <c r="AH707" s="706">
        <f t="shared" si="242"/>
        <v>72.222222222222229</v>
      </c>
      <c r="AI707" s="706">
        <f t="shared" si="243"/>
        <v>50</v>
      </c>
      <c r="AJ707" s="706">
        <f t="shared" si="244"/>
        <v>33.333333333333329</v>
      </c>
      <c r="AK707" s="706">
        <f t="shared" si="245"/>
        <v>350</v>
      </c>
      <c r="AL707" s="706" t="str">
        <f t="shared" si="246"/>
        <v>n/a</v>
      </c>
      <c r="AM707" s="706" t="str">
        <f t="shared" si="247"/>
        <v>n/a</v>
      </c>
      <c r="AN707" s="706" t="str">
        <f t="shared" si="248"/>
        <v>n/a</v>
      </c>
      <c r="AO707" s="706" t="str">
        <f t="shared" si="249"/>
        <v>n/a</v>
      </c>
      <c r="AP707" s="706" t="str">
        <f t="shared" si="250"/>
        <v>n/a</v>
      </c>
      <c r="AQ707" s="707">
        <f t="shared" si="251"/>
        <v>46.177597800836061</v>
      </c>
      <c r="AR707" s="708">
        <f t="shared" si="252"/>
        <v>101.18037993269159</v>
      </c>
    </row>
    <row r="708" spans="1:44" ht="11.25" customHeight="1" x14ac:dyDescent="0.2">
      <c r="A708" s="535" t="s">
        <v>1667</v>
      </c>
      <c r="B708" s="535" t="s">
        <v>1668</v>
      </c>
      <c r="C708" s="521">
        <v>2.8</v>
      </c>
      <c r="D708" s="541">
        <v>2.38</v>
      </c>
      <c r="E708" s="541">
        <v>2.14</v>
      </c>
      <c r="F708" s="541">
        <v>1.93</v>
      </c>
      <c r="G708" s="541">
        <v>1.82</v>
      </c>
      <c r="H708" s="542"/>
      <c r="I708" s="541">
        <v>1.35</v>
      </c>
      <c r="J708" s="537">
        <v>0.09</v>
      </c>
      <c r="K708" s="542"/>
      <c r="L708" s="557">
        <v>1.4999999999999999E-2</v>
      </c>
      <c r="M708" s="568">
        <v>0</v>
      </c>
      <c r="N708" s="545">
        <v>0</v>
      </c>
      <c r="O708" s="545">
        <v>0</v>
      </c>
      <c r="P708" s="545">
        <v>0</v>
      </c>
      <c r="Q708" s="545">
        <v>0</v>
      </c>
      <c r="R708" s="545">
        <v>0</v>
      </c>
      <c r="S708" s="545">
        <v>0</v>
      </c>
      <c r="T708" s="545">
        <v>0</v>
      </c>
      <c r="U708" s="545">
        <v>0</v>
      </c>
      <c r="V708" s="545">
        <v>0</v>
      </c>
      <c r="W708" s="545">
        <v>0</v>
      </c>
      <c r="X708" s="525">
        <f t="shared" si="232"/>
        <v>12.525</v>
      </c>
      <c r="Y708" s="706">
        <f t="shared" si="233"/>
        <v>17.647058823529417</v>
      </c>
      <c r="Z708" s="706">
        <f t="shared" si="234"/>
        <v>11.214953271028016</v>
      </c>
      <c r="AA708" s="706">
        <f t="shared" si="235"/>
        <v>10.880829015544059</v>
      </c>
      <c r="AB708" s="706">
        <f t="shared" si="236"/>
        <v>6.0439560439560447</v>
      </c>
      <c r="AC708" s="706">
        <f t="shared" si="237"/>
        <v>34.81481481481481</v>
      </c>
      <c r="AD708" s="706">
        <f t="shared" si="238"/>
        <v>1400.0000000000002</v>
      </c>
      <c r="AE708" s="706">
        <f t="shared" si="239"/>
        <v>500</v>
      </c>
      <c r="AF708" s="706" t="str">
        <f t="shared" si="240"/>
        <v>n/a</v>
      </c>
      <c r="AG708" s="706" t="str">
        <f t="shared" si="241"/>
        <v>n/a</v>
      </c>
      <c r="AH708" s="706" t="str">
        <f t="shared" si="242"/>
        <v>n/a</v>
      </c>
      <c r="AI708" s="706" t="str">
        <f t="shared" si="243"/>
        <v>n/a</v>
      </c>
      <c r="AJ708" s="706" t="str">
        <f t="shared" si="244"/>
        <v>n/a</v>
      </c>
      <c r="AK708" s="706" t="str">
        <f t="shared" si="245"/>
        <v>n/a</v>
      </c>
      <c r="AL708" s="706" t="str">
        <f t="shared" si="246"/>
        <v>n/a</v>
      </c>
      <c r="AM708" s="706" t="str">
        <f t="shared" si="247"/>
        <v>n/a</v>
      </c>
      <c r="AN708" s="706" t="str">
        <f t="shared" si="248"/>
        <v>n/a</v>
      </c>
      <c r="AO708" s="706" t="str">
        <f t="shared" si="249"/>
        <v>n/a</v>
      </c>
      <c r="AP708" s="706" t="str">
        <f t="shared" si="250"/>
        <v>n/a</v>
      </c>
      <c r="AQ708" s="707">
        <f t="shared" si="251"/>
        <v>282.94308742412466</v>
      </c>
      <c r="AR708" s="708">
        <f t="shared" si="252"/>
        <v>524.62790813897152</v>
      </c>
    </row>
    <row r="709" spans="1:44" ht="11.25" customHeight="1" x14ac:dyDescent="0.2">
      <c r="A709" s="504" t="s">
        <v>340</v>
      </c>
      <c r="B709" s="504" t="s">
        <v>341</v>
      </c>
      <c r="C709" s="521">
        <v>0.87</v>
      </c>
      <c r="D709" s="522">
        <v>0.81</v>
      </c>
      <c r="E709" s="522">
        <v>0.78</v>
      </c>
      <c r="F709" s="522">
        <v>0.75</v>
      </c>
      <c r="G709" s="522">
        <v>0.73</v>
      </c>
      <c r="H709" s="523"/>
      <c r="I709" s="522">
        <v>0.71</v>
      </c>
      <c r="J709" s="520">
        <v>0.69</v>
      </c>
      <c r="K709" s="523"/>
      <c r="L709" s="539">
        <v>0.68</v>
      </c>
      <c r="M709" s="539">
        <v>0.66</v>
      </c>
      <c r="N709" s="531">
        <v>0.64400000000000002</v>
      </c>
      <c r="O709" s="531">
        <v>0.60399999999999998</v>
      </c>
      <c r="P709" s="531">
        <v>0.56599999999999995</v>
      </c>
      <c r="Q709" s="531">
        <v>0.53600000000000003</v>
      </c>
      <c r="R709" s="531">
        <v>0.51</v>
      </c>
      <c r="S709" s="531">
        <v>0.48531999999999997</v>
      </c>
      <c r="T709" s="531">
        <v>0.46</v>
      </c>
      <c r="U709" s="531">
        <v>0.42902000000000001</v>
      </c>
      <c r="V709" s="531">
        <v>0.41</v>
      </c>
      <c r="W709" s="531">
        <v>0.4</v>
      </c>
      <c r="X709" s="525">
        <f t="shared" si="232"/>
        <v>11.72434</v>
      </c>
      <c r="Y709" s="706">
        <f t="shared" si="233"/>
        <v>7.4074074074073959</v>
      </c>
      <c r="Z709" s="706">
        <f t="shared" si="234"/>
        <v>3.8461538461538547</v>
      </c>
      <c r="AA709" s="706">
        <f t="shared" si="235"/>
        <v>4.0000000000000036</v>
      </c>
      <c r="AB709" s="706">
        <f t="shared" si="236"/>
        <v>2.7397260273972712</v>
      </c>
      <c r="AC709" s="706">
        <f t="shared" si="237"/>
        <v>2.8169014084507005</v>
      </c>
      <c r="AD709" s="706">
        <f t="shared" si="238"/>
        <v>2.898550724637694</v>
      </c>
      <c r="AE709" s="706">
        <f t="shared" si="239"/>
        <v>1.4705882352941124</v>
      </c>
      <c r="AF709" s="706">
        <f t="shared" si="240"/>
        <v>3.0303030303030276</v>
      </c>
      <c r="AG709" s="706">
        <f t="shared" si="241"/>
        <v>2.4844720496894457</v>
      </c>
      <c r="AH709" s="706">
        <f t="shared" si="242"/>
        <v>6.6225165562914023</v>
      </c>
      <c r="AI709" s="706">
        <f t="shared" si="243"/>
        <v>6.7137809187279185</v>
      </c>
      <c r="AJ709" s="706">
        <f t="shared" si="244"/>
        <v>5.5970149253731227</v>
      </c>
      <c r="AK709" s="706">
        <f t="shared" si="245"/>
        <v>5.0980392156862786</v>
      </c>
      <c r="AL709" s="706">
        <f t="shared" si="246"/>
        <v>5.0853045413335574</v>
      </c>
      <c r="AM709" s="706">
        <f t="shared" si="247"/>
        <v>5.5043478260869527</v>
      </c>
      <c r="AN709" s="706">
        <f t="shared" si="248"/>
        <v>7.2211085730268909</v>
      </c>
      <c r="AO709" s="706">
        <f t="shared" si="249"/>
        <v>4.6390243902439066</v>
      </c>
      <c r="AP709" s="706">
        <f t="shared" si="250"/>
        <v>2.4999999999999911</v>
      </c>
      <c r="AQ709" s="707">
        <f t="shared" si="251"/>
        <v>4.4264022042279736</v>
      </c>
      <c r="AR709" s="708">
        <f t="shared" si="252"/>
        <v>1.8258085522857346</v>
      </c>
    </row>
    <row r="710" spans="1:44" ht="11.25" customHeight="1" x14ac:dyDescent="0.2">
      <c r="A710" s="504" t="s">
        <v>3953</v>
      </c>
      <c r="B710" s="504" t="s">
        <v>4272</v>
      </c>
      <c r="C710" s="696">
        <v>1.2</v>
      </c>
      <c r="D710" s="696">
        <v>1.08</v>
      </c>
      <c r="E710" s="696">
        <v>0.78</v>
      </c>
      <c r="F710" s="696">
        <v>0.35</v>
      </c>
      <c r="G710" s="551">
        <v>0</v>
      </c>
      <c r="H710" s="521"/>
      <c r="I710" s="551">
        <v>0</v>
      </c>
      <c r="J710" s="548">
        <v>0</v>
      </c>
      <c r="K710" s="551"/>
      <c r="L710" s="577">
        <v>0</v>
      </c>
      <c r="M710" s="577">
        <v>0</v>
      </c>
      <c r="N710" s="572">
        <v>0</v>
      </c>
      <c r="O710" s="572">
        <v>0</v>
      </c>
      <c r="P710" s="572">
        <v>0</v>
      </c>
      <c r="Q710" s="572">
        <v>0</v>
      </c>
      <c r="R710" s="572">
        <v>0</v>
      </c>
      <c r="S710" s="572">
        <v>0</v>
      </c>
      <c r="T710" s="572">
        <v>0</v>
      </c>
      <c r="U710" s="572">
        <v>0</v>
      </c>
      <c r="V710" s="572">
        <v>0</v>
      </c>
      <c r="W710" s="572">
        <v>0</v>
      </c>
      <c r="X710" s="525">
        <f t="shared" si="232"/>
        <v>3.4100000000000006</v>
      </c>
      <c r="Y710" s="706">
        <f t="shared" si="233"/>
        <v>11.111111111111093</v>
      </c>
      <c r="Z710" s="706">
        <f t="shared" si="234"/>
        <v>38.46153846153846</v>
      </c>
      <c r="AA710" s="706">
        <f t="shared" si="235"/>
        <v>122.85714285714286</v>
      </c>
      <c r="AB710" s="706" t="str">
        <f t="shared" si="236"/>
        <v>n/a</v>
      </c>
      <c r="AC710" s="706" t="str">
        <f t="shared" si="237"/>
        <v>n/a</v>
      </c>
      <c r="AD710" s="706" t="str">
        <f t="shared" si="238"/>
        <v>n/a</v>
      </c>
      <c r="AE710" s="706" t="str">
        <f t="shared" si="239"/>
        <v>n/a</v>
      </c>
      <c r="AF710" s="706" t="str">
        <f t="shared" si="240"/>
        <v>n/a</v>
      </c>
      <c r="AG710" s="706" t="str">
        <f t="shared" si="241"/>
        <v>n/a</v>
      </c>
      <c r="AH710" s="706" t="str">
        <f t="shared" si="242"/>
        <v>n/a</v>
      </c>
      <c r="AI710" s="706" t="str">
        <f t="shared" si="243"/>
        <v>n/a</v>
      </c>
      <c r="AJ710" s="706" t="str">
        <f t="shared" si="244"/>
        <v>n/a</v>
      </c>
      <c r="AK710" s="706" t="str">
        <f t="shared" si="245"/>
        <v>n/a</v>
      </c>
      <c r="AL710" s="706" t="str">
        <f t="shared" si="246"/>
        <v>n/a</v>
      </c>
      <c r="AM710" s="706" t="str">
        <f t="shared" si="247"/>
        <v>n/a</v>
      </c>
      <c r="AN710" s="706" t="str">
        <f t="shared" si="248"/>
        <v>n/a</v>
      </c>
      <c r="AO710" s="706" t="str">
        <f t="shared" si="249"/>
        <v>n/a</v>
      </c>
      <c r="AP710" s="706" t="str">
        <f t="shared" si="250"/>
        <v>n/a</v>
      </c>
      <c r="AQ710" s="707">
        <f t="shared" si="251"/>
        <v>57.476597476597476</v>
      </c>
      <c r="AR710" s="708">
        <f t="shared" si="252"/>
        <v>58.249233941365418</v>
      </c>
    </row>
    <row r="711" spans="1:44" ht="11.25" customHeight="1" x14ac:dyDescent="0.2">
      <c r="A711" s="519" t="s">
        <v>1669</v>
      </c>
      <c r="B711" s="504" t="s">
        <v>1670</v>
      </c>
      <c r="C711" s="521">
        <v>3.1</v>
      </c>
      <c r="D711" s="522">
        <v>2.88</v>
      </c>
      <c r="E711" s="522">
        <v>2.4</v>
      </c>
      <c r="F711" s="522">
        <v>2</v>
      </c>
      <c r="G711" s="522">
        <v>1.32</v>
      </c>
      <c r="H711" s="523"/>
      <c r="I711" s="522">
        <v>1</v>
      </c>
      <c r="J711" s="693">
        <v>0.4</v>
      </c>
      <c r="K711" s="523"/>
      <c r="L711" s="692">
        <v>0.4</v>
      </c>
      <c r="M711" s="692">
        <v>0.95</v>
      </c>
      <c r="N711" s="531">
        <v>3.15</v>
      </c>
      <c r="O711" s="531">
        <v>2.8</v>
      </c>
      <c r="P711" s="531">
        <v>2.4</v>
      </c>
      <c r="Q711" s="531">
        <v>2.16</v>
      </c>
      <c r="R711" s="531">
        <v>2</v>
      </c>
      <c r="S711" s="531">
        <v>1.86</v>
      </c>
      <c r="T711" s="531">
        <v>1.77</v>
      </c>
      <c r="U711" s="531">
        <v>1.55</v>
      </c>
      <c r="V711" s="531">
        <v>1.45</v>
      </c>
      <c r="W711" s="524">
        <v>1.4</v>
      </c>
      <c r="X711" s="525">
        <f t="shared" ref="X711:X774" si="253">SUM(C711:W711)</f>
        <v>34.99</v>
      </c>
      <c r="Y711" s="706">
        <f t="shared" si="233"/>
        <v>7.6388888888889062</v>
      </c>
      <c r="Z711" s="706">
        <f t="shared" si="234"/>
        <v>19.999999999999996</v>
      </c>
      <c r="AA711" s="706">
        <f t="shared" si="235"/>
        <v>19.999999999999996</v>
      </c>
      <c r="AB711" s="706">
        <f t="shared" si="236"/>
        <v>51.515151515151516</v>
      </c>
      <c r="AC711" s="706">
        <f t="shared" si="237"/>
        <v>32.000000000000007</v>
      </c>
      <c r="AD711" s="706">
        <f t="shared" si="238"/>
        <v>150</v>
      </c>
      <c r="AE711" s="706">
        <f t="shared" si="239"/>
        <v>0</v>
      </c>
      <c r="AF711" s="706">
        <f t="shared" si="240"/>
        <v>-57.894736842105267</v>
      </c>
      <c r="AG711" s="706">
        <f t="shared" si="241"/>
        <v>-69.841269841269835</v>
      </c>
      <c r="AH711" s="706">
        <f t="shared" si="242"/>
        <v>12.5</v>
      </c>
      <c r="AI711" s="706">
        <f t="shared" si="243"/>
        <v>16.666666666666675</v>
      </c>
      <c r="AJ711" s="706">
        <f t="shared" si="244"/>
        <v>11.111111111111093</v>
      </c>
      <c r="AK711" s="706">
        <f t="shared" si="245"/>
        <v>8.0000000000000071</v>
      </c>
      <c r="AL711" s="706">
        <f t="shared" si="246"/>
        <v>7.5268817204301008</v>
      </c>
      <c r="AM711" s="706">
        <f t="shared" si="247"/>
        <v>5.0847457627118731</v>
      </c>
      <c r="AN711" s="706">
        <f t="shared" si="248"/>
        <v>14.193548387096765</v>
      </c>
      <c r="AO711" s="706">
        <f t="shared" si="249"/>
        <v>6.8965517241379448</v>
      </c>
      <c r="AP711" s="706">
        <f t="shared" si="250"/>
        <v>3.5714285714285809</v>
      </c>
      <c r="AQ711" s="707">
        <f t="shared" si="251"/>
        <v>13.27605375912491</v>
      </c>
      <c r="AR711" s="708">
        <f t="shared" si="252"/>
        <v>44.098132296062644</v>
      </c>
    </row>
    <row r="712" spans="1:44" ht="11.25" customHeight="1" x14ac:dyDescent="0.2">
      <c r="A712" s="535" t="s">
        <v>1671</v>
      </c>
      <c r="B712" s="535" t="s">
        <v>1672</v>
      </c>
      <c r="C712" s="538">
        <v>2.9499999999999997</v>
      </c>
      <c r="D712" s="541">
        <v>2.54</v>
      </c>
      <c r="E712" s="541">
        <v>2.2000000000000002</v>
      </c>
      <c r="F712" s="541">
        <v>1.85</v>
      </c>
      <c r="G712" s="541">
        <v>1.58</v>
      </c>
      <c r="H712" s="542"/>
      <c r="I712" s="541">
        <v>1.4</v>
      </c>
      <c r="J712" s="537">
        <v>1.3</v>
      </c>
      <c r="K712" s="542"/>
      <c r="L712" s="557">
        <v>1.22</v>
      </c>
      <c r="M712" s="568">
        <v>1.2</v>
      </c>
      <c r="N712" s="545">
        <v>1.2</v>
      </c>
      <c r="O712" s="544">
        <v>1.1100000000000001</v>
      </c>
      <c r="P712" s="544">
        <v>1.08</v>
      </c>
      <c r="Q712" s="545">
        <v>1</v>
      </c>
      <c r="R712" s="545">
        <v>1</v>
      </c>
      <c r="S712" s="544">
        <v>1</v>
      </c>
      <c r="T712" s="544">
        <v>0.97</v>
      </c>
      <c r="U712" s="544">
        <v>0.96</v>
      </c>
      <c r="V712" s="544">
        <v>0.94</v>
      </c>
      <c r="W712" s="544">
        <v>0.9</v>
      </c>
      <c r="X712" s="525">
        <f t="shared" si="253"/>
        <v>26.400000000000002</v>
      </c>
      <c r="Y712" s="706">
        <f t="shared" si="233"/>
        <v>16.14173228346456</v>
      </c>
      <c r="Z712" s="706">
        <f t="shared" si="234"/>
        <v>15.454545454545453</v>
      </c>
      <c r="AA712" s="706">
        <f t="shared" si="235"/>
        <v>18.918918918918926</v>
      </c>
      <c r="AB712" s="706">
        <f t="shared" si="236"/>
        <v>17.088607594936711</v>
      </c>
      <c r="AC712" s="706">
        <f t="shared" si="237"/>
        <v>12.857142857142879</v>
      </c>
      <c r="AD712" s="706">
        <f t="shared" si="238"/>
        <v>7.6923076923076872</v>
      </c>
      <c r="AE712" s="706">
        <f t="shared" si="239"/>
        <v>6.5573770491803351</v>
      </c>
      <c r="AF712" s="706">
        <f t="shared" si="240"/>
        <v>1.6666666666666607</v>
      </c>
      <c r="AG712" s="706">
        <f t="shared" si="241"/>
        <v>0</v>
      </c>
      <c r="AH712" s="706">
        <f t="shared" si="242"/>
        <v>8.108108108108091</v>
      </c>
      <c r="AI712" s="706">
        <f t="shared" si="243"/>
        <v>2.7777777777777901</v>
      </c>
      <c r="AJ712" s="706">
        <f t="shared" si="244"/>
        <v>8.0000000000000071</v>
      </c>
      <c r="AK712" s="706">
        <f t="shared" si="245"/>
        <v>0</v>
      </c>
      <c r="AL712" s="706">
        <f t="shared" si="246"/>
        <v>0</v>
      </c>
      <c r="AM712" s="706">
        <f t="shared" si="247"/>
        <v>3.0927835051546504</v>
      </c>
      <c r="AN712" s="706">
        <f t="shared" si="248"/>
        <v>1.0416666666666741</v>
      </c>
      <c r="AO712" s="706">
        <f t="shared" si="249"/>
        <v>2.1276595744680771</v>
      </c>
      <c r="AP712" s="706">
        <f t="shared" si="250"/>
        <v>4.4444444444444287</v>
      </c>
      <c r="AQ712" s="707">
        <f t="shared" si="251"/>
        <v>6.9983188107657197</v>
      </c>
      <c r="AR712" s="708">
        <f t="shared" si="252"/>
        <v>6.4644305820988572</v>
      </c>
    </row>
    <row r="713" spans="1:44" ht="11.25" customHeight="1" x14ac:dyDescent="0.2">
      <c r="A713" s="504" t="s">
        <v>342</v>
      </c>
      <c r="B713" s="504" t="s">
        <v>343</v>
      </c>
      <c r="C713" s="530">
        <v>1.54</v>
      </c>
      <c r="D713" s="522">
        <v>1.46</v>
      </c>
      <c r="E713" s="522">
        <v>1.37</v>
      </c>
      <c r="F713" s="522">
        <v>1.27</v>
      </c>
      <c r="G713" s="522">
        <v>1.23</v>
      </c>
      <c r="H713" s="523"/>
      <c r="I713" s="522">
        <v>1.19</v>
      </c>
      <c r="J713" s="520">
        <v>1.1499999999999999</v>
      </c>
      <c r="K713" s="523"/>
      <c r="L713" s="539">
        <v>1.1100000000000001</v>
      </c>
      <c r="M713" s="692">
        <v>1.08</v>
      </c>
      <c r="N713" s="531">
        <v>1.07</v>
      </c>
      <c r="O713" s="531">
        <v>1.02</v>
      </c>
      <c r="P713" s="531">
        <v>0.96</v>
      </c>
      <c r="Q713" s="531">
        <v>0.92</v>
      </c>
      <c r="R713" s="531">
        <v>0.88</v>
      </c>
      <c r="S713" s="524">
        <v>0.84</v>
      </c>
      <c r="T713" s="531">
        <v>0.83</v>
      </c>
      <c r="U713" s="524">
        <v>0.8</v>
      </c>
      <c r="V713" s="531">
        <v>0.79</v>
      </c>
      <c r="W713" s="531">
        <v>0.75</v>
      </c>
      <c r="X713" s="525">
        <f t="shared" si="253"/>
        <v>20.259999999999998</v>
      </c>
      <c r="Y713" s="706">
        <f t="shared" si="233"/>
        <v>5.4794520547945202</v>
      </c>
      <c r="Z713" s="706">
        <f t="shared" si="234"/>
        <v>6.5693430656934115</v>
      </c>
      <c r="AA713" s="706">
        <f t="shared" si="235"/>
        <v>7.8740157480315043</v>
      </c>
      <c r="AB713" s="706">
        <f t="shared" si="236"/>
        <v>3.2520325203251987</v>
      </c>
      <c r="AC713" s="706">
        <f t="shared" si="237"/>
        <v>3.3613445378151363</v>
      </c>
      <c r="AD713" s="706">
        <f t="shared" si="238"/>
        <v>3.4782608695652195</v>
      </c>
      <c r="AE713" s="706">
        <f t="shared" si="239"/>
        <v>3.603603603603589</v>
      </c>
      <c r="AF713" s="706">
        <f t="shared" si="240"/>
        <v>2.7777777777777901</v>
      </c>
      <c r="AG713" s="706">
        <f t="shared" si="241"/>
        <v>0.93457943925234765</v>
      </c>
      <c r="AH713" s="706">
        <f t="shared" si="242"/>
        <v>4.9019607843137303</v>
      </c>
      <c r="AI713" s="706">
        <f t="shared" si="243"/>
        <v>6.25</v>
      </c>
      <c r="AJ713" s="706">
        <f t="shared" si="244"/>
        <v>4.3478260869565188</v>
      </c>
      <c r="AK713" s="706">
        <f t="shared" si="245"/>
        <v>4.5454545454545414</v>
      </c>
      <c r="AL713" s="706">
        <f t="shared" si="246"/>
        <v>4.7619047619047672</v>
      </c>
      <c r="AM713" s="706">
        <f t="shared" si="247"/>
        <v>1.2048192771084265</v>
      </c>
      <c r="AN713" s="706">
        <f t="shared" si="248"/>
        <v>3.7499999999999867</v>
      </c>
      <c r="AO713" s="706">
        <f t="shared" si="249"/>
        <v>1.2658227848101333</v>
      </c>
      <c r="AP713" s="706">
        <f t="shared" si="250"/>
        <v>5.3333333333333455</v>
      </c>
      <c r="AQ713" s="707">
        <f t="shared" si="251"/>
        <v>4.09397395504112</v>
      </c>
      <c r="AR713" s="708">
        <f t="shared" si="252"/>
        <v>1.8775879790730514</v>
      </c>
    </row>
    <row r="714" spans="1:44" ht="11.25" customHeight="1" x14ac:dyDescent="0.2">
      <c r="A714" s="519" t="s">
        <v>1673</v>
      </c>
      <c r="B714" s="504" t="s">
        <v>1674</v>
      </c>
      <c r="C714" s="530">
        <v>0.41</v>
      </c>
      <c r="D714" s="522">
        <v>0.36499999999999999</v>
      </c>
      <c r="E714" s="522">
        <v>0.28999999999999998</v>
      </c>
      <c r="F714" s="522">
        <v>0.20499999999999999</v>
      </c>
      <c r="G714" s="522">
        <v>0.14000000000000001</v>
      </c>
      <c r="H714" s="523"/>
      <c r="I714" s="522">
        <v>0.09</v>
      </c>
      <c r="J714" s="520">
        <v>0.02</v>
      </c>
      <c r="K714" s="523"/>
      <c r="L714" s="692">
        <v>0</v>
      </c>
      <c r="M714" s="692">
        <v>0.02</v>
      </c>
      <c r="N714" s="524">
        <v>0.68</v>
      </c>
      <c r="O714" s="524">
        <v>0.68</v>
      </c>
      <c r="P714" s="524">
        <v>0.68</v>
      </c>
      <c r="Q714" s="531">
        <v>0.51</v>
      </c>
      <c r="R714" s="524">
        <v>0</v>
      </c>
      <c r="S714" s="524">
        <v>0</v>
      </c>
      <c r="T714" s="524">
        <v>0</v>
      </c>
      <c r="U714" s="524">
        <v>0</v>
      </c>
      <c r="V714" s="524">
        <v>0</v>
      </c>
      <c r="W714" s="524">
        <v>0</v>
      </c>
      <c r="X714" s="525">
        <f t="shared" si="253"/>
        <v>4.0900000000000007</v>
      </c>
      <c r="Y714" s="706">
        <f t="shared" si="233"/>
        <v>12.328767123287676</v>
      </c>
      <c r="Z714" s="706">
        <f t="shared" si="234"/>
        <v>25.862068965517238</v>
      </c>
      <c r="AA714" s="706">
        <f t="shared" si="235"/>
        <v>41.463414634146332</v>
      </c>
      <c r="AB714" s="706">
        <f t="shared" si="236"/>
        <v>46.428571428571395</v>
      </c>
      <c r="AC714" s="706">
        <f t="shared" si="237"/>
        <v>55.555555555555578</v>
      </c>
      <c r="AD714" s="706">
        <f t="shared" si="238"/>
        <v>350</v>
      </c>
      <c r="AE714" s="706" t="str">
        <f t="shared" si="239"/>
        <v>n/a</v>
      </c>
      <c r="AF714" s="706">
        <f t="shared" si="240"/>
        <v>-100</v>
      </c>
      <c r="AG714" s="706">
        <f t="shared" si="241"/>
        <v>-97.058823529411768</v>
      </c>
      <c r="AH714" s="706">
        <f t="shared" si="242"/>
        <v>0</v>
      </c>
      <c r="AI714" s="706">
        <f t="shared" si="243"/>
        <v>0</v>
      </c>
      <c r="AJ714" s="706">
        <f t="shared" si="244"/>
        <v>33.33333333333335</v>
      </c>
      <c r="AK714" s="706" t="str">
        <f t="shared" si="245"/>
        <v>n/a</v>
      </c>
      <c r="AL714" s="706" t="str">
        <f t="shared" si="246"/>
        <v>n/a</v>
      </c>
      <c r="AM714" s="706" t="str">
        <f t="shared" si="247"/>
        <v>n/a</v>
      </c>
      <c r="AN714" s="706" t="str">
        <f t="shared" si="248"/>
        <v>n/a</v>
      </c>
      <c r="AO714" s="706" t="str">
        <f t="shared" si="249"/>
        <v>n/a</v>
      </c>
      <c r="AP714" s="706" t="str">
        <f t="shared" si="250"/>
        <v>n/a</v>
      </c>
      <c r="AQ714" s="707">
        <f t="shared" si="251"/>
        <v>33.446626137363623</v>
      </c>
      <c r="AR714" s="708">
        <f t="shared" si="252"/>
        <v>117.68949545196939</v>
      </c>
    </row>
    <row r="715" spans="1:44" ht="11.25" customHeight="1" x14ac:dyDescent="0.2">
      <c r="A715" s="519" t="s">
        <v>1675</v>
      </c>
      <c r="B715" s="504" t="s">
        <v>1676</v>
      </c>
      <c r="C715" s="514">
        <v>0.4</v>
      </c>
      <c r="D715" s="522">
        <v>0.3</v>
      </c>
      <c r="E715" s="522">
        <v>0.23</v>
      </c>
      <c r="F715" s="528">
        <v>0.2</v>
      </c>
      <c r="G715" s="522">
        <v>0.15</v>
      </c>
      <c r="H715" s="523"/>
      <c r="I715" s="528">
        <v>0</v>
      </c>
      <c r="J715" s="693">
        <v>0</v>
      </c>
      <c r="K715" s="523"/>
      <c r="L715" s="692">
        <v>0.02</v>
      </c>
      <c r="M715" s="692">
        <v>0.12</v>
      </c>
      <c r="N715" s="531">
        <v>0.12</v>
      </c>
      <c r="O715" s="524">
        <v>0</v>
      </c>
      <c r="P715" s="524">
        <v>0</v>
      </c>
      <c r="Q715" s="524">
        <v>0</v>
      </c>
      <c r="R715" s="524">
        <v>0</v>
      </c>
      <c r="S715" s="524">
        <v>0</v>
      </c>
      <c r="T715" s="524">
        <v>0</v>
      </c>
      <c r="U715" s="524">
        <v>0</v>
      </c>
      <c r="V715" s="524">
        <v>0</v>
      </c>
      <c r="W715" s="524">
        <v>0</v>
      </c>
      <c r="X715" s="525">
        <f t="shared" si="253"/>
        <v>1.54</v>
      </c>
      <c r="Y715" s="706">
        <f t="shared" si="233"/>
        <v>33.33333333333335</v>
      </c>
      <c r="Z715" s="706">
        <f t="shared" si="234"/>
        <v>30.434782608695631</v>
      </c>
      <c r="AA715" s="706">
        <f t="shared" si="235"/>
        <v>14.999999999999991</v>
      </c>
      <c r="AB715" s="706">
        <f t="shared" si="236"/>
        <v>33.33333333333335</v>
      </c>
      <c r="AC715" s="706" t="str">
        <f t="shared" si="237"/>
        <v>n/a</v>
      </c>
      <c r="AD715" s="706" t="str">
        <f t="shared" si="238"/>
        <v>n/a</v>
      </c>
      <c r="AE715" s="706">
        <f t="shared" si="239"/>
        <v>-100</v>
      </c>
      <c r="AF715" s="706">
        <f t="shared" si="240"/>
        <v>-83.333333333333329</v>
      </c>
      <c r="AG715" s="706">
        <f t="shared" si="241"/>
        <v>0</v>
      </c>
      <c r="AH715" s="706" t="str">
        <f t="shared" si="242"/>
        <v>n/a</v>
      </c>
      <c r="AI715" s="706" t="str">
        <f t="shared" si="243"/>
        <v>n/a</v>
      </c>
      <c r="AJ715" s="706" t="str">
        <f t="shared" si="244"/>
        <v>n/a</v>
      </c>
      <c r="AK715" s="706" t="str">
        <f t="shared" si="245"/>
        <v>n/a</v>
      </c>
      <c r="AL715" s="706" t="str">
        <f t="shared" si="246"/>
        <v>n/a</v>
      </c>
      <c r="AM715" s="706" t="str">
        <f t="shared" si="247"/>
        <v>n/a</v>
      </c>
      <c r="AN715" s="706" t="str">
        <f t="shared" si="248"/>
        <v>n/a</v>
      </c>
      <c r="AO715" s="706" t="str">
        <f t="shared" si="249"/>
        <v>n/a</v>
      </c>
      <c r="AP715" s="706" t="str">
        <f t="shared" si="250"/>
        <v>n/a</v>
      </c>
      <c r="AQ715" s="707">
        <f t="shared" si="251"/>
        <v>-10.175983436853002</v>
      </c>
      <c r="AR715" s="708">
        <f t="shared" si="252"/>
        <v>57.144682147970521</v>
      </c>
    </row>
    <row r="716" spans="1:44" ht="11.25" customHeight="1" x14ac:dyDescent="0.2">
      <c r="A716" s="535" t="s">
        <v>797</v>
      </c>
      <c r="B716" s="535" t="s">
        <v>798</v>
      </c>
      <c r="C716" s="521">
        <v>1.0975000000000001</v>
      </c>
      <c r="D716" s="541">
        <v>1.06375</v>
      </c>
      <c r="E716" s="541">
        <v>1.0049999999999999</v>
      </c>
      <c r="F716" s="541">
        <v>0.94499999999999995</v>
      </c>
      <c r="G716" s="541">
        <v>0.9</v>
      </c>
      <c r="H716" s="542"/>
      <c r="I716" s="541">
        <v>0.82499999999999996</v>
      </c>
      <c r="J716" s="537">
        <v>0.74875000000000003</v>
      </c>
      <c r="K716" s="542"/>
      <c r="L716" s="557">
        <v>0.67749999999999999</v>
      </c>
      <c r="M716" s="557">
        <v>0.59499999999999997</v>
      </c>
      <c r="N716" s="544">
        <v>0.54</v>
      </c>
      <c r="O716" s="544">
        <v>0.49</v>
      </c>
      <c r="P716" s="544">
        <v>0.45</v>
      </c>
      <c r="Q716" s="544">
        <v>0.42499999999999999</v>
      </c>
      <c r="R716" s="544">
        <v>0.40500000000000003</v>
      </c>
      <c r="S716" s="544">
        <v>0.38500000000000001</v>
      </c>
      <c r="T716" s="544">
        <v>0.375</v>
      </c>
      <c r="U716" s="544">
        <v>0.37</v>
      </c>
      <c r="V716" s="544">
        <v>0.36499999999999999</v>
      </c>
      <c r="W716" s="544">
        <v>0.36</v>
      </c>
      <c r="X716" s="525">
        <f t="shared" si="253"/>
        <v>12.022499999999999</v>
      </c>
      <c r="Y716" s="706">
        <f t="shared" si="233"/>
        <v>3.1727379553466717</v>
      </c>
      <c r="Z716" s="706">
        <f t="shared" si="234"/>
        <v>5.845771144278622</v>
      </c>
      <c r="AA716" s="706">
        <f t="shared" si="235"/>
        <v>6.3492063492063489</v>
      </c>
      <c r="AB716" s="706">
        <f t="shared" si="236"/>
        <v>4.9999999999999822</v>
      </c>
      <c r="AC716" s="706">
        <f t="shared" si="237"/>
        <v>9.0909090909091042</v>
      </c>
      <c r="AD716" s="706">
        <f t="shared" si="238"/>
        <v>10.183639398998313</v>
      </c>
      <c r="AE716" s="706">
        <f t="shared" si="239"/>
        <v>10.516605166051662</v>
      </c>
      <c r="AF716" s="706">
        <f t="shared" si="240"/>
        <v>13.86554621848739</v>
      </c>
      <c r="AG716" s="706">
        <f t="shared" si="241"/>
        <v>10.185185185185164</v>
      </c>
      <c r="AH716" s="706">
        <f t="shared" si="242"/>
        <v>10.204081632653072</v>
      </c>
      <c r="AI716" s="706">
        <f t="shared" si="243"/>
        <v>8.8888888888888786</v>
      </c>
      <c r="AJ716" s="706">
        <f t="shared" si="244"/>
        <v>5.8823529411764719</v>
      </c>
      <c r="AK716" s="706">
        <f t="shared" si="245"/>
        <v>4.9382716049382713</v>
      </c>
      <c r="AL716" s="706">
        <f t="shared" si="246"/>
        <v>5.1948051948051965</v>
      </c>
      <c r="AM716" s="706">
        <f t="shared" si="247"/>
        <v>2.6666666666666616</v>
      </c>
      <c r="AN716" s="706">
        <f t="shared" si="248"/>
        <v>1.3513513513513598</v>
      </c>
      <c r="AO716" s="706">
        <f t="shared" si="249"/>
        <v>1.3698630136986356</v>
      </c>
      <c r="AP716" s="706">
        <f t="shared" si="250"/>
        <v>1.388888888888884</v>
      </c>
      <c r="AQ716" s="707">
        <f t="shared" si="251"/>
        <v>6.449709482862815</v>
      </c>
      <c r="AR716" s="708">
        <f t="shared" si="252"/>
        <v>3.7224968453588794</v>
      </c>
    </row>
    <row r="717" spans="1:44" ht="11.25" customHeight="1" x14ac:dyDescent="0.2">
      <c r="A717" s="504" t="s">
        <v>1677</v>
      </c>
      <c r="B717" s="504" t="s">
        <v>1678</v>
      </c>
      <c r="C717" s="521">
        <v>1.32</v>
      </c>
      <c r="D717" s="522">
        <v>1.21</v>
      </c>
      <c r="E717" s="522">
        <v>0.98</v>
      </c>
      <c r="F717" s="522">
        <v>0.82</v>
      </c>
      <c r="G717" s="522">
        <v>0.74</v>
      </c>
      <c r="H717" s="523"/>
      <c r="I717" s="522">
        <v>0.69</v>
      </c>
      <c r="J717" s="693">
        <v>0.68</v>
      </c>
      <c r="K717" s="573"/>
      <c r="L717" s="692">
        <v>0.68</v>
      </c>
      <c r="M717" s="692">
        <v>0.68</v>
      </c>
      <c r="N717" s="531">
        <v>0.68</v>
      </c>
      <c r="O717" s="531">
        <v>0.67190000000000005</v>
      </c>
      <c r="P717" s="524">
        <v>0.64759999999999995</v>
      </c>
      <c r="Q717" s="531">
        <v>0.64759999999999995</v>
      </c>
      <c r="R717" s="531">
        <v>0.61680000000000001</v>
      </c>
      <c r="S717" s="531">
        <v>0.59864000000000006</v>
      </c>
      <c r="T717" s="531">
        <v>0.51947999999999994</v>
      </c>
      <c r="U717" s="531">
        <v>0.47001000000000004</v>
      </c>
      <c r="V717" s="531">
        <v>0.44525999999999999</v>
      </c>
      <c r="W717" s="531">
        <v>0.42875999999999997</v>
      </c>
      <c r="X717" s="525">
        <f t="shared" si="253"/>
        <v>13.52605</v>
      </c>
      <c r="Y717" s="706">
        <f t="shared" si="233"/>
        <v>9.0909090909091042</v>
      </c>
      <c r="Z717" s="706">
        <f t="shared" si="234"/>
        <v>23.469387755102034</v>
      </c>
      <c r="AA717" s="706">
        <f t="shared" si="235"/>
        <v>19.512195121951216</v>
      </c>
      <c r="AB717" s="706">
        <f t="shared" si="236"/>
        <v>10.810810810810811</v>
      </c>
      <c r="AC717" s="706">
        <f t="shared" si="237"/>
        <v>7.2463768115942129</v>
      </c>
      <c r="AD717" s="706">
        <f t="shared" si="238"/>
        <v>1.4705882352941124</v>
      </c>
      <c r="AE717" s="706">
        <f t="shared" si="239"/>
        <v>0</v>
      </c>
      <c r="AF717" s="706">
        <f t="shared" si="240"/>
        <v>0</v>
      </c>
      <c r="AG717" s="706">
        <f t="shared" si="241"/>
        <v>0</v>
      </c>
      <c r="AH717" s="706">
        <f t="shared" si="242"/>
        <v>1.2055365381753225</v>
      </c>
      <c r="AI717" s="706">
        <f t="shared" si="243"/>
        <v>3.7523162445954439</v>
      </c>
      <c r="AJ717" s="706">
        <f t="shared" si="244"/>
        <v>0</v>
      </c>
      <c r="AK717" s="706">
        <f t="shared" si="245"/>
        <v>4.9935149156938863</v>
      </c>
      <c r="AL717" s="706">
        <f t="shared" si="246"/>
        <v>3.0335426967793566</v>
      </c>
      <c r="AM717" s="706">
        <f t="shared" si="247"/>
        <v>15.23831523831527</v>
      </c>
      <c r="AN717" s="706">
        <f t="shared" si="248"/>
        <v>10.525307972170793</v>
      </c>
      <c r="AO717" s="706">
        <f t="shared" si="249"/>
        <v>5.558550060638745</v>
      </c>
      <c r="AP717" s="706">
        <f t="shared" si="250"/>
        <v>3.8483067450321817</v>
      </c>
      <c r="AQ717" s="707">
        <f t="shared" si="251"/>
        <v>6.6530921242812511</v>
      </c>
      <c r="AR717" s="708">
        <f t="shared" si="252"/>
        <v>6.9762177069189333</v>
      </c>
    </row>
    <row r="718" spans="1:44" ht="11.25" customHeight="1" x14ac:dyDescent="0.2">
      <c r="A718" s="504" t="s">
        <v>799</v>
      </c>
      <c r="B718" s="504" t="s">
        <v>800</v>
      </c>
      <c r="C718" s="521">
        <v>2.2999999999999998</v>
      </c>
      <c r="D718" s="522">
        <v>2.2225000000000001</v>
      </c>
      <c r="E718" s="522">
        <v>2.1524999999999999</v>
      </c>
      <c r="F718" s="522">
        <v>2.0825</v>
      </c>
      <c r="G718" s="522">
        <v>2.0125000000000002</v>
      </c>
      <c r="H718" s="523"/>
      <c r="I718" s="522">
        <v>1.9424999999999999</v>
      </c>
      <c r="J718" s="520">
        <v>1.8725000000000001</v>
      </c>
      <c r="K718" s="523"/>
      <c r="L718" s="539">
        <v>1.8025</v>
      </c>
      <c r="M718" s="539">
        <v>1.7324999999999999</v>
      </c>
      <c r="N718" s="531">
        <v>1.6625000000000001</v>
      </c>
      <c r="O718" s="531">
        <v>1.595</v>
      </c>
      <c r="P718" s="531">
        <v>1.5349999999999999</v>
      </c>
      <c r="Q718" s="531">
        <v>1.4750000000000001</v>
      </c>
      <c r="R718" s="531">
        <v>1.415</v>
      </c>
      <c r="S718" s="531">
        <v>1.385</v>
      </c>
      <c r="T718" s="531">
        <v>1.355</v>
      </c>
      <c r="U718" s="531">
        <v>1.2096515000000001</v>
      </c>
      <c r="V718" s="524">
        <v>0.81860600000000006</v>
      </c>
      <c r="W718" s="524">
        <v>0.81860600000000006</v>
      </c>
      <c r="X718" s="525">
        <f t="shared" si="253"/>
        <v>31.389363499999998</v>
      </c>
      <c r="Y718" s="706">
        <f t="shared" si="233"/>
        <v>3.4870641169853611</v>
      </c>
      <c r="Z718" s="706">
        <f t="shared" si="234"/>
        <v>3.2520325203252209</v>
      </c>
      <c r="AA718" s="706">
        <f t="shared" si="235"/>
        <v>3.3613445378151141</v>
      </c>
      <c r="AB718" s="706">
        <f t="shared" si="236"/>
        <v>3.4782608695652195</v>
      </c>
      <c r="AC718" s="706">
        <f t="shared" si="237"/>
        <v>3.6036036036036112</v>
      </c>
      <c r="AD718" s="706">
        <f t="shared" si="238"/>
        <v>3.7383177570093462</v>
      </c>
      <c r="AE718" s="706">
        <f t="shared" si="239"/>
        <v>3.8834951456310662</v>
      </c>
      <c r="AF718" s="706">
        <f t="shared" si="240"/>
        <v>4.0404040404040442</v>
      </c>
      <c r="AG718" s="706">
        <f t="shared" si="241"/>
        <v>4.2105263157894646</v>
      </c>
      <c r="AH718" s="706">
        <f t="shared" si="242"/>
        <v>4.2319749216300995</v>
      </c>
      <c r="AI718" s="706">
        <f t="shared" si="243"/>
        <v>3.9087947882736174</v>
      </c>
      <c r="AJ718" s="706">
        <f t="shared" si="244"/>
        <v>4.0677966101694718</v>
      </c>
      <c r="AK718" s="706">
        <f t="shared" si="245"/>
        <v>4.2402826855123754</v>
      </c>
      <c r="AL718" s="706">
        <f t="shared" si="246"/>
        <v>2.1660649819494671</v>
      </c>
      <c r="AM718" s="706">
        <f t="shared" si="247"/>
        <v>2.2140221402213944</v>
      </c>
      <c r="AN718" s="706">
        <f t="shared" si="248"/>
        <v>12.01573345711553</v>
      </c>
      <c r="AO718" s="706">
        <f t="shared" si="249"/>
        <v>47.769684072679652</v>
      </c>
      <c r="AP718" s="706">
        <f t="shared" si="250"/>
        <v>0</v>
      </c>
      <c r="AQ718" s="707">
        <f t="shared" si="251"/>
        <v>6.314966809148892</v>
      </c>
      <c r="AR718" s="708">
        <f t="shared" si="252"/>
        <v>10.594224914714859</v>
      </c>
    </row>
    <row r="719" spans="1:44" ht="11.25" customHeight="1" x14ac:dyDescent="0.2">
      <c r="A719" s="519" t="s">
        <v>1679</v>
      </c>
      <c r="B719" s="504" t="s">
        <v>1680</v>
      </c>
      <c r="C719" s="521">
        <v>0.82</v>
      </c>
      <c r="D719" s="522">
        <v>0.7</v>
      </c>
      <c r="E719" s="522">
        <v>0.62</v>
      </c>
      <c r="F719" s="522">
        <v>0.56000000000000005</v>
      </c>
      <c r="G719" s="522">
        <v>0.49</v>
      </c>
      <c r="H719" s="523"/>
      <c r="I719" s="522">
        <v>0.32</v>
      </c>
      <c r="J719" s="693">
        <v>0.2</v>
      </c>
      <c r="K719" s="523"/>
      <c r="L719" s="692">
        <v>0.2</v>
      </c>
      <c r="M719" s="692">
        <v>0.35</v>
      </c>
      <c r="N719" s="524">
        <v>0.8</v>
      </c>
      <c r="O719" s="531">
        <v>0.8</v>
      </c>
      <c r="P719" s="531">
        <v>0.75143000000000004</v>
      </c>
      <c r="Q719" s="531">
        <v>0.66666000000000003</v>
      </c>
      <c r="R719" s="531">
        <v>0.62856000000000001</v>
      </c>
      <c r="S719" s="524">
        <v>0.60951999999999995</v>
      </c>
      <c r="T719" s="531">
        <v>0.60951999999999995</v>
      </c>
      <c r="U719" s="531">
        <v>0.57143999999999995</v>
      </c>
      <c r="V719" s="524">
        <v>0</v>
      </c>
      <c r="W719" s="524">
        <v>0</v>
      </c>
      <c r="X719" s="525">
        <f t="shared" si="253"/>
        <v>9.6971300000000014</v>
      </c>
      <c r="Y719" s="706">
        <f t="shared" si="233"/>
        <v>17.142857142857149</v>
      </c>
      <c r="Z719" s="706">
        <f t="shared" si="234"/>
        <v>12.903225806451601</v>
      </c>
      <c r="AA719" s="706">
        <f t="shared" si="235"/>
        <v>10.714285714285698</v>
      </c>
      <c r="AB719" s="706">
        <f t="shared" si="236"/>
        <v>14.285714285714302</v>
      </c>
      <c r="AC719" s="706">
        <f t="shared" si="237"/>
        <v>53.125</v>
      </c>
      <c r="AD719" s="706">
        <f t="shared" si="238"/>
        <v>59.999999999999986</v>
      </c>
      <c r="AE719" s="706">
        <f t="shared" si="239"/>
        <v>0</v>
      </c>
      <c r="AF719" s="706">
        <f t="shared" si="240"/>
        <v>-42.857142857142847</v>
      </c>
      <c r="AG719" s="706">
        <f t="shared" si="241"/>
        <v>-56.25</v>
      </c>
      <c r="AH719" s="706">
        <f t="shared" si="242"/>
        <v>0</v>
      </c>
      <c r="AI719" s="706">
        <f t="shared" si="243"/>
        <v>6.4636759245704889</v>
      </c>
      <c r="AJ719" s="706">
        <f t="shared" si="244"/>
        <v>12.715627156271569</v>
      </c>
      <c r="AK719" s="706">
        <f t="shared" si="245"/>
        <v>6.0614738449789929</v>
      </c>
      <c r="AL719" s="706">
        <f t="shared" si="246"/>
        <v>3.1237695235595275</v>
      </c>
      <c r="AM719" s="706">
        <f t="shared" si="247"/>
        <v>0</v>
      </c>
      <c r="AN719" s="706">
        <f t="shared" si="248"/>
        <v>6.6638667226655457</v>
      </c>
      <c r="AO719" s="706" t="str">
        <f t="shared" si="249"/>
        <v>n/a</v>
      </c>
      <c r="AP719" s="706" t="str">
        <f t="shared" si="250"/>
        <v>n/a</v>
      </c>
      <c r="AQ719" s="707">
        <f t="shared" si="251"/>
        <v>6.5057720790132523</v>
      </c>
      <c r="AR719" s="708">
        <f t="shared" si="252"/>
        <v>28.070723578095699</v>
      </c>
    </row>
    <row r="720" spans="1:44" ht="11.25" customHeight="1" x14ac:dyDescent="0.2">
      <c r="A720" s="506" t="s">
        <v>1681</v>
      </c>
      <c r="B720" s="502" t="s">
        <v>1682</v>
      </c>
      <c r="C720" s="521">
        <v>0.42000000000000004</v>
      </c>
      <c r="D720" s="510">
        <v>0.38</v>
      </c>
      <c r="E720" s="510">
        <v>0.35</v>
      </c>
      <c r="F720" s="510">
        <v>0.33</v>
      </c>
      <c r="G720" s="510">
        <v>0.31</v>
      </c>
      <c r="H720" s="511"/>
      <c r="I720" s="510">
        <v>0.27</v>
      </c>
      <c r="J720" s="513">
        <v>0.24</v>
      </c>
      <c r="K720" s="511"/>
      <c r="L720" s="567">
        <v>0.24</v>
      </c>
      <c r="M720" s="559">
        <v>0.24</v>
      </c>
      <c r="N720" s="516">
        <v>0.22</v>
      </c>
      <c r="O720" s="516">
        <v>0.19</v>
      </c>
      <c r="P720" s="515">
        <v>0.18</v>
      </c>
      <c r="Q720" s="515">
        <v>0.18</v>
      </c>
      <c r="R720" s="516">
        <v>0.18</v>
      </c>
      <c r="S720" s="516">
        <v>0.16</v>
      </c>
      <c r="T720" s="516">
        <v>0.14333000000000001</v>
      </c>
      <c r="U720" s="515">
        <v>0.125</v>
      </c>
      <c r="V720" s="515">
        <v>0.125</v>
      </c>
      <c r="W720" s="515">
        <v>0.125</v>
      </c>
      <c r="X720" s="525">
        <f t="shared" si="253"/>
        <v>4.4083300000000012</v>
      </c>
      <c r="Y720" s="706">
        <f t="shared" si="233"/>
        <v>10.526315789473696</v>
      </c>
      <c r="Z720" s="706">
        <f t="shared" si="234"/>
        <v>8.5714285714285854</v>
      </c>
      <c r="AA720" s="706">
        <f t="shared" si="235"/>
        <v>6.0606060606060552</v>
      </c>
      <c r="AB720" s="706">
        <f t="shared" si="236"/>
        <v>6.4516129032258229</v>
      </c>
      <c r="AC720" s="706">
        <f t="shared" si="237"/>
        <v>14.814814814814813</v>
      </c>
      <c r="AD720" s="706">
        <f t="shared" si="238"/>
        <v>12.500000000000021</v>
      </c>
      <c r="AE720" s="706">
        <f t="shared" si="239"/>
        <v>0</v>
      </c>
      <c r="AF720" s="706">
        <f t="shared" si="240"/>
        <v>0</v>
      </c>
      <c r="AG720" s="706">
        <f t="shared" si="241"/>
        <v>9.0909090909090828</v>
      </c>
      <c r="AH720" s="706">
        <f t="shared" si="242"/>
        <v>15.789473684210531</v>
      </c>
      <c r="AI720" s="706">
        <f t="shared" si="243"/>
        <v>5.555555555555558</v>
      </c>
      <c r="AJ720" s="706">
        <f t="shared" si="244"/>
        <v>0</v>
      </c>
      <c r="AK720" s="706">
        <f t="shared" si="245"/>
        <v>0</v>
      </c>
      <c r="AL720" s="706">
        <f t="shared" si="246"/>
        <v>12.5</v>
      </c>
      <c r="AM720" s="706">
        <f t="shared" si="247"/>
        <v>11.630503034954298</v>
      </c>
      <c r="AN720" s="706">
        <f t="shared" si="248"/>
        <v>14.66400000000001</v>
      </c>
      <c r="AO720" s="706">
        <f t="shared" si="249"/>
        <v>0</v>
      </c>
      <c r="AP720" s="706">
        <f t="shared" si="250"/>
        <v>0</v>
      </c>
      <c r="AQ720" s="707">
        <f t="shared" si="251"/>
        <v>7.1197344169543602</v>
      </c>
      <c r="AR720" s="708">
        <f t="shared" si="252"/>
        <v>5.9175331675013894</v>
      </c>
    </row>
    <row r="721" spans="1:44" ht="11.25" customHeight="1" x14ac:dyDescent="0.2">
      <c r="A721" s="535" t="s">
        <v>802</v>
      </c>
      <c r="B721" s="535" t="s">
        <v>803</v>
      </c>
      <c r="C721" s="538">
        <v>1.0770740000000001</v>
      </c>
      <c r="D721" s="541">
        <v>0.91475024390243909</v>
      </c>
      <c r="E721" s="541">
        <v>0.83579448039378368</v>
      </c>
      <c r="F721" s="541">
        <v>0.76101985509651016</v>
      </c>
      <c r="G721" s="541">
        <v>0.67825999931525072</v>
      </c>
      <c r="H721" s="542"/>
      <c r="I721" s="541">
        <v>0.61915384297995879</v>
      </c>
      <c r="J721" s="537">
        <v>0.52885722989304484</v>
      </c>
      <c r="K721" s="542"/>
      <c r="L721" s="538">
        <v>0.48920698379088012</v>
      </c>
      <c r="M721" s="557">
        <v>0.376998392594875</v>
      </c>
      <c r="N721" s="544">
        <v>0.33309417272061559</v>
      </c>
      <c r="O721" s="544">
        <v>0.29223997177729194</v>
      </c>
      <c r="P721" s="544">
        <v>0.2604555639706983</v>
      </c>
      <c r="Q721" s="544">
        <v>0.25106471620965914</v>
      </c>
      <c r="R721" s="544">
        <v>0.21221710666826687</v>
      </c>
      <c r="S721" s="544">
        <v>0.17987085326913244</v>
      </c>
      <c r="T721" s="544">
        <v>0.13323766908824627</v>
      </c>
      <c r="U721" s="544">
        <v>0.11333228238108656</v>
      </c>
      <c r="V721" s="544">
        <v>8.5561057378355704E-2</v>
      </c>
      <c r="W721" s="544">
        <v>8.1547874574492876E-2</v>
      </c>
      <c r="X721" s="525">
        <f t="shared" si="253"/>
        <v>8.2237362960045886</v>
      </c>
      <c r="Y721" s="706">
        <f t="shared" si="233"/>
        <v>17.745144882942853</v>
      </c>
      <c r="Z721" s="706">
        <f t="shared" si="234"/>
        <v>9.4467916887241756</v>
      </c>
      <c r="AA721" s="706">
        <f t="shared" si="235"/>
        <v>9.8255813953488591</v>
      </c>
      <c r="AB721" s="706">
        <f t="shared" si="236"/>
        <v>12.20178926441351</v>
      </c>
      <c r="AC721" s="706">
        <f t="shared" si="237"/>
        <v>9.5462794918330438</v>
      </c>
      <c r="AD721" s="706">
        <f t="shared" si="238"/>
        <v>17.073911063894375</v>
      </c>
      <c r="AE721" s="706">
        <f t="shared" si="239"/>
        <v>8.1050041017227024</v>
      </c>
      <c r="AF721" s="706">
        <f t="shared" si="240"/>
        <v>29.763678944006866</v>
      </c>
      <c r="AG721" s="706">
        <f t="shared" si="241"/>
        <v>13.180722891566244</v>
      </c>
      <c r="AH721" s="706">
        <f t="shared" si="242"/>
        <v>13.979675913210631</v>
      </c>
      <c r="AI721" s="706">
        <f t="shared" si="243"/>
        <v>12.20338983050846</v>
      </c>
      <c r="AJ721" s="706">
        <f t="shared" si="244"/>
        <v>3.7404092071611661</v>
      </c>
      <c r="AK721" s="706">
        <f t="shared" si="245"/>
        <v>18.305597579425115</v>
      </c>
      <c r="AL721" s="706">
        <f t="shared" si="246"/>
        <v>17.98304328424809</v>
      </c>
      <c r="AM721" s="706">
        <f t="shared" si="247"/>
        <v>34.999999999999964</v>
      </c>
      <c r="AN721" s="706">
        <f t="shared" si="248"/>
        <v>17.563739376770581</v>
      </c>
      <c r="AO721" s="706">
        <f t="shared" si="249"/>
        <v>32.45778611632273</v>
      </c>
      <c r="AP721" s="706">
        <f t="shared" si="250"/>
        <v>4.9212598425196763</v>
      </c>
      <c r="AQ721" s="707">
        <f t="shared" si="251"/>
        <v>15.724655826367727</v>
      </c>
      <c r="AR721" s="708">
        <f t="shared" si="252"/>
        <v>8.8609568232719234</v>
      </c>
    </row>
    <row r="722" spans="1:44" ht="11.25" customHeight="1" x14ac:dyDescent="0.2">
      <c r="A722" s="527" t="s">
        <v>1683</v>
      </c>
      <c r="B722" s="504" t="s">
        <v>1684</v>
      </c>
      <c r="C722" s="530">
        <v>0.47499999999999998</v>
      </c>
      <c r="D722" s="522">
        <v>0.375</v>
      </c>
      <c r="E722" s="522">
        <v>0.28499999999999998</v>
      </c>
      <c r="F722" s="522">
        <v>0.22</v>
      </c>
      <c r="G722" s="522">
        <v>0.13</v>
      </c>
      <c r="H722" s="523"/>
      <c r="I722" s="522">
        <v>3.5000000000000003E-2</v>
      </c>
      <c r="J722" s="693">
        <v>0.02</v>
      </c>
      <c r="K722" s="523"/>
      <c r="L722" s="692">
        <v>0.02</v>
      </c>
      <c r="M722" s="692">
        <v>0.02</v>
      </c>
      <c r="N722" s="524">
        <v>0.02</v>
      </c>
      <c r="O722" s="524">
        <v>0.02</v>
      </c>
      <c r="P722" s="524">
        <v>0.02</v>
      </c>
      <c r="Q722" s="524">
        <v>0.02</v>
      </c>
      <c r="R722" s="524">
        <v>0.02</v>
      </c>
      <c r="S722" s="524">
        <v>0.02</v>
      </c>
      <c r="T722" s="524">
        <v>0.02</v>
      </c>
      <c r="U722" s="531">
        <v>0.02</v>
      </c>
      <c r="V722" s="531">
        <v>1.6E-2</v>
      </c>
      <c r="W722" s="531">
        <v>1.512E-2</v>
      </c>
      <c r="X722" s="525">
        <f t="shared" si="253"/>
        <v>1.77112</v>
      </c>
      <c r="Y722" s="706">
        <f t="shared" si="233"/>
        <v>26.666666666666661</v>
      </c>
      <c r="Z722" s="706">
        <f t="shared" si="234"/>
        <v>31.578947368421062</v>
      </c>
      <c r="AA722" s="706">
        <f t="shared" si="235"/>
        <v>29.54545454545454</v>
      </c>
      <c r="AB722" s="706">
        <f t="shared" si="236"/>
        <v>69.230769230769226</v>
      </c>
      <c r="AC722" s="706">
        <f t="shared" si="237"/>
        <v>271.42857142857139</v>
      </c>
      <c r="AD722" s="706">
        <f t="shared" si="238"/>
        <v>75.000000000000028</v>
      </c>
      <c r="AE722" s="706">
        <f t="shared" si="239"/>
        <v>0</v>
      </c>
      <c r="AF722" s="706">
        <f t="shared" si="240"/>
        <v>0</v>
      </c>
      <c r="AG722" s="706">
        <f t="shared" si="241"/>
        <v>0</v>
      </c>
      <c r="AH722" s="706">
        <f t="shared" si="242"/>
        <v>0</v>
      </c>
      <c r="AI722" s="706">
        <f t="shared" si="243"/>
        <v>0</v>
      </c>
      <c r="AJ722" s="706">
        <f t="shared" si="244"/>
        <v>0</v>
      </c>
      <c r="AK722" s="706">
        <f t="shared" si="245"/>
        <v>0</v>
      </c>
      <c r="AL722" s="706">
        <f t="shared" si="246"/>
        <v>0</v>
      </c>
      <c r="AM722" s="706">
        <f t="shared" si="247"/>
        <v>0</v>
      </c>
      <c r="AN722" s="706">
        <f t="shared" si="248"/>
        <v>0</v>
      </c>
      <c r="AO722" s="706">
        <f t="shared" si="249"/>
        <v>25</v>
      </c>
      <c r="AP722" s="706">
        <f t="shared" si="250"/>
        <v>5.8201058201058142</v>
      </c>
      <c r="AQ722" s="707">
        <f t="shared" si="251"/>
        <v>29.681695281110485</v>
      </c>
      <c r="AR722" s="708">
        <f t="shared" si="252"/>
        <v>64.840738244885529</v>
      </c>
    </row>
    <row r="723" spans="1:44" ht="11.25" customHeight="1" x14ac:dyDescent="0.2">
      <c r="A723" s="519" t="s">
        <v>804</v>
      </c>
      <c r="B723" s="504" t="s">
        <v>805</v>
      </c>
      <c r="C723" s="530">
        <v>1.9349999999999998</v>
      </c>
      <c r="D723" s="522">
        <v>1.7549999999999999</v>
      </c>
      <c r="E723" s="522">
        <v>1.58</v>
      </c>
      <c r="F723" s="522">
        <v>1.425</v>
      </c>
      <c r="G723" s="522">
        <v>1.2849999999999999</v>
      </c>
      <c r="H723" s="523"/>
      <c r="I723" s="522">
        <v>1.1499999999999999</v>
      </c>
      <c r="J723" s="520">
        <v>1.0549999999999999</v>
      </c>
      <c r="K723" s="523"/>
      <c r="L723" s="539">
        <v>0.98750000000000004</v>
      </c>
      <c r="M723" s="539">
        <v>0.9375</v>
      </c>
      <c r="N723" s="531">
        <v>0.89</v>
      </c>
      <c r="O723" s="531">
        <v>0.85</v>
      </c>
      <c r="P723" s="531">
        <v>0.82</v>
      </c>
      <c r="Q723" s="531">
        <v>0.82</v>
      </c>
      <c r="R723" s="531">
        <v>0.82</v>
      </c>
      <c r="S723" s="524">
        <v>0.83</v>
      </c>
      <c r="T723" s="524">
        <v>0.82</v>
      </c>
      <c r="U723" s="524">
        <v>0.82</v>
      </c>
      <c r="V723" s="524">
        <v>0.82</v>
      </c>
      <c r="W723" s="524">
        <v>0.82</v>
      </c>
      <c r="X723" s="525">
        <f t="shared" si="253"/>
        <v>20.419999999999998</v>
      </c>
      <c r="Y723" s="706">
        <f t="shared" si="233"/>
        <v>10.256410256410264</v>
      </c>
      <c r="Z723" s="706">
        <f t="shared" si="234"/>
        <v>11.075949367088601</v>
      </c>
      <c r="AA723" s="706">
        <f t="shared" si="235"/>
        <v>10.877192982456151</v>
      </c>
      <c r="AB723" s="706">
        <f t="shared" si="236"/>
        <v>10.894941634241251</v>
      </c>
      <c r="AC723" s="706">
        <f t="shared" si="237"/>
        <v>11.739130434782608</v>
      </c>
      <c r="AD723" s="706">
        <f t="shared" si="238"/>
        <v>9.004739336492884</v>
      </c>
      <c r="AE723" s="706">
        <f t="shared" si="239"/>
        <v>6.8354430379746756</v>
      </c>
      <c r="AF723" s="706">
        <f t="shared" si="240"/>
        <v>5.3333333333333455</v>
      </c>
      <c r="AG723" s="706">
        <f t="shared" si="241"/>
        <v>5.3370786516854007</v>
      </c>
      <c r="AH723" s="706">
        <f t="shared" si="242"/>
        <v>4.705882352941182</v>
      </c>
      <c r="AI723" s="706">
        <f t="shared" si="243"/>
        <v>3.6585365853658569</v>
      </c>
      <c r="AJ723" s="706">
        <f t="shared" si="244"/>
        <v>0</v>
      </c>
      <c r="AK723" s="706">
        <f t="shared" si="245"/>
        <v>0</v>
      </c>
      <c r="AL723" s="706">
        <f t="shared" si="246"/>
        <v>-1.2048192771084376</v>
      </c>
      <c r="AM723" s="706">
        <f t="shared" si="247"/>
        <v>1.2195121951219523</v>
      </c>
      <c r="AN723" s="706">
        <f t="shared" si="248"/>
        <v>0</v>
      </c>
      <c r="AO723" s="706">
        <f t="shared" si="249"/>
        <v>0</v>
      </c>
      <c r="AP723" s="706">
        <f t="shared" si="250"/>
        <v>0</v>
      </c>
      <c r="AQ723" s="707">
        <f t="shared" si="251"/>
        <v>4.9851850494880958</v>
      </c>
      <c r="AR723" s="708">
        <f t="shared" si="252"/>
        <v>4.7189236874872291</v>
      </c>
    </row>
    <row r="724" spans="1:44" ht="11.25" customHeight="1" x14ac:dyDescent="0.2">
      <c r="A724" s="694" t="s">
        <v>1685</v>
      </c>
      <c r="B724" s="535" t="s">
        <v>1686</v>
      </c>
      <c r="C724" s="551">
        <v>0.44</v>
      </c>
      <c r="D724" s="541">
        <v>0.42</v>
      </c>
      <c r="E724" s="541">
        <v>0.4</v>
      </c>
      <c r="F724" s="540">
        <v>0.32</v>
      </c>
      <c r="G724" s="541">
        <v>0.2</v>
      </c>
      <c r="H724" s="542"/>
      <c r="I724" s="541">
        <v>0.16</v>
      </c>
      <c r="J724" s="543">
        <v>0.1</v>
      </c>
      <c r="K724" s="542"/>
      <c r="L724" s="697">
        <v>0.1</v>
      </c>
      <c r="M724" s="1037">
        <v>7.0000000000000007E-2</v>
      </c>
      <c r="N724" s="555">
        <v>0.56000000000000005</v>
      </c>
      <c r="O724" s="555">
        <v>0.55000000000000004</v>
      </c>
      <c r="P724" s="545">
        <v>0.52</v>
      </c>
      <c r="Q724" s="545">
        <v>0.52</v>
      </c>
      <c r="R724" s="545">
        <v>0.52</v>
      </c>
      <c r="S724" s="545">
        <v>0.52</v>
      </c>
      <c r="T724" s="545">
        <v>0.52</v>
      </c>
      <c r="U724" s="545">
        <v>0.52</v>
      </c>
      <c r="V724" s="544">
        <v>0.52</v>
      </c>
      <c r="W724" s="544">
        <v>0.51</v>
      </c>
      <c r="X724" s="525">
        <f t="shared" si="253"/>
        <v>7.4699999999999989</v>
      </c>
      <c r="Y724" s="706">
        <f t="shared" si="233"/>
        <v>4.7619047619047672</v>
      </c>
      <c r="Z724" s="706">
        <f t="shared" si="234"/>
        <v>4.9999999999999822</v>
      </c>
      <c r="AA724" s="706">
        <f t="shared" si="235"/>
        <v>25</v>
      </c>
      <c r="AB724" s="706">
        <f t="shared" si="236"/>
        <v>59.999999999999986</v>
      </c>
      <c r="AC724" s="706">
        <f t="shared" si="237"/>
        <v>25</v>
      </c>
      <c r="AD724" s="706">
        <f t="shared" si="238"/>
        <v>59.999999999999986</v>
      </c>
      <c r="AE724" s="706">
        <f t="shared" si="239"/>
        <v>0</v>
      </c>
      <c r="AF724" s="706">
        <f t="shared" si="240"/>
        <v>42.857142857142861</v>
      </c>
      <c r="AG724" s="706">
        <f t="shared" si="241"/>
        <v>-87.5</v>
      </c>
      <c r="AH724" s="706">
        <f t="shared" si="242"/>
        <v>1.8181818181818299</v>
      </c>
      <c r="AI724" s="706">
        <f t="shared" si="243"/>
        <v>5.7692307692307709</v>
      </c>
      <c r="AJ724" s="706">
        <f t="shared" si="244"/>
        <v>0</v>
      </c>
      <c r="AK724" s="706">
        <f t="shared" si="245"/>
        <v>0</v>
      </c>
      <c r="AL724" s="706">
        <f t="shared" si="246"/>
        <v>0</v>
      </c>
      <c r="AM724" s="706">
        <f t="shared" si="247"/>
        <v>0</v>
      </c>
      <c r="AN724" s="706">
        <f t="shared" si="248"/>
        <v>0</v>
      </c>
      <c r="AO724" s="706">
        <f t="shared" si="249"/>
        <v>0</v>
      </c>
      <c r="AP724" s="706">
        <f t="shared" si="250"/>
        <v>1.9607843137254832</v>
      </c>
      <c r="AQ724" s="707">
        <f t="shared" si="251"/>
        <v>8.0370691400103134</v>
      </c>
      <c r="AR724" s="708">
        <f t="shared" si="252"/>
        <v>31.500134703963194</v>
      </c>
    </row>
    <row r="725" spans="1:44" ht="11.25" customHeight="1" x14ac:dyDescent="0.2">
      <c r="A725" s="527" t="s">
        <v>1687</v>
      </c>
      <c r="B725" s="504" t="s">
        <v>1688</v>
      </c>
      <c r="C725" s="521">
        <v>0.66</v>
      </c>
      <c r="D725" s="522">
        <v>0.6</v>
      </c>
      <c r="E725" s="522">
        <v>0.54</v>
      </c>
      <c r="F725" s="522">
        <v>0.48</v>
      </c>
      <c r="G725" s="522">
        <v>0.35</v>
      </c>
      <c r="H725" s="523"/>
      <c r="I725" s="522">
        <v>0.30499999999999999</v>
      </c>
      <c r="J725" s="520">
        <v>0.245</v>
      </c>
      <c r="K725" s="523"/>
      <c r="L725" s="692">
        <v>0.2</v>
      </c>
      <c r="M725" s="692">
        <v>0.2</v>
      </c>
      <c r="N725" s="524">
        <v>0.2</v>
      </c>
      <c r="O725" s="524">
        <v>0.2</v>
      </c>
      <c r="P725" s="531">
        <v>0.2</v>
      </c>
      <c r="Q725" s="524">
        <v>0</v>
      </c>
      <c r="R725" s="524">
        <v>0</v>
      </c>
      <c r="S725" s="524">
        <v>0</v>
      </c>
      <c r="T725" s="524">
        <v>0</v>
      </c>
      <c r="U725" s="524">
        <v>0</v>
      </c>
      <c r="V725" s="524">
        <v>0</v>
      </c>
      <c r="W725" s="524">
        <v>0</v>
      </c>
      <c r="X725" s="525">
        <f t="shared" si="253"/>
        <v>4.1800000000000015</v>
      </c>
      <c r="Y725" s="706">
        <f t="shared" si="233"/>
        <v>10.000000000000009</v>
      </c>
      <c r="Z725" s="706">
        <f t="shared" si="234"/>
        <v>11.111111111111093</v>
      </c>
      <c r="AA725" s="706">
        <f t="shared" si="235"/>
        <v>12.500000000000021</v>
      </c>
      <c r="AB725" s="706">
        <f t="shared" si="236"/>
        <v>37.142857142857146</v>
      </c>
      <c r="AC725" s="706">
        <f t="shared" si="237"/>
        <v>14.754098360655732</v>
      </c>
      <c r="AD725" s="706">
        <f t="shared" si="238"/>
        <v>24.489795918367353</v>
      </c>
      <c r="AE725" s="706">
        <f t="shared" si="239"/>
        <v>22.499999999999986</v>
      </c>
      <c r="AF725" s="706">
        <f t="shared" si="240"/>
        <v>0</v>
      </c>
      <c r="AG725" s="706">
        <f t="shared" si="241"/>
        <v>0</v>
      </c>
      <c r="AH725" s="706">
        <f t="shared" si="242"/>
        <v>0</v>
      </c>
      <c r="AI725" s="706">
        <f t="shared" si="243"/>
        <v>0</v>
      </c>
      <c r="AJ725" s="706" t="str">
        <f t="shared" si="244"/>
        <v>n/a</v>
      </c>
      <c r="AK725" s="706" t="str">
        <f t="shared" si="245"/>
        <v>n/a</v>
      </c>
      <c r="AL725" s="706" t="str">
        <f t="shared" si="246"/>
        <v>n/a</v>
      </c>
      <c r="AM725" s="706" t="str">
        <f t="shared" si="247"/>
        <v>n/a</v>
      </c>
      <c r="AN725" s="706" t="str">
        <f t="shared" si="248"/>
        <v>n/a</v>
      </c>
      <c r="AO725" s="706" t="str">
        <f t="shared" si="249"/>
        <v>n/a</v>
      </c>
      <c r="AP725" s="706" t="str">
        <f t="shared" si="250"/>
        <v>n/a</v>
      </c>
      <c r="AQ725" s="707">
        <f t="shared" si="251"/>
        <v>12.045260230271941</v>
      </c>
      <c r="AR725" s="708">
        <f t="shared" si="252"/>
        <v>12.194305700828801</v>
      </c>
    </row>
    <row r="726" spans="1:44" ht="11.25" customHeight="1" x14ac:dyDescent="0.2">
      <c r="A726" s="527" t="s">
        <v>809</v>
      </c>
      <c r="B726" s="504" t="s">
        <v>810</v>
      </c>
      <c r="C726" s="521">
        <v>2.1</v>
      </c>
      <c r="D726" s="522">
        <v>1.96</v>
      </c>
      <c r="E726" s="522">
        <v>1.84</v>
      </c>
      <c r="F726" s="522">
        <v>1.76</v>
      </c>
      <c r="G726" s="522">
        <v>1.7</v>
      </c>
      <c r="H726" s="523"/>
      <c r="I726" s="522">
        <v>1.66</v>
      </c>
      <c r="J726" s="520">
        <v>1.62</v>
      </c>
      <c r="K726" s="523"/>
      <c r="L726" s="539">
        <v>1.58</v>
      </c>
      <c r="M726" s="539">
        <v>1.54</v>
      </c>
      <c r="N726" s="531">
        <v>1.5</v>
      </c>
      <c r="O726" s="531">
        <v>1.46</v>
      </c>
      <c r="P726" s="531">
        <v>1.42</v>
      </c>
      <c r="Q726" s="531">
        <v>1.38</v>
      </c>
      <c r="R726" s="531">
        <v>1.36</v>
      </c>
      <c r="S726" s="524">
        <v>1.34</v>
      </c>
      <c r="T726" s="524">
        <v>1.34</v>
      </c>
      <c r="U726" s="524">
        <v>1.34</v>
      </c>
      <c r="V726" s="524">
        <v>1.34</v>
      </c>
      <c r="W726" s="524">
        <v>1.34</v>
      </c>
      <c r="X726" s="525">
        <f t="shared" si="253"/>
        <v>29.58</v>
      </c>
      <c r="Y726" s="706">
        <f t="shared" si="233"/>
        <v>7.1428571428571397</v>
      </c>
      <c r="Z726" s="706">
        <f t="shared" si="234"/>
        <v>6.5217391304347672</v>
      </c>
      <c r="AA726" s="706">
        <f t="shared" si="235"/>
        <v>4.5454545454545414</v>
      </c>
      <c r="AB726" s="706">
        <f t="shared" si="236"/>
        <v>3.529411764705892</v>
      </c>
      <c r="AC726" s="706">
        <f t="shared" si="237"/>
        <v>2.4096385542168752</v>
      </c>
      <c r="AD726" s="706">
        <f t="shared" si="238"/>
        <v>2.4691358024691246</v>
      </c>
      <c r="AE726" s="706">
        <f t="shared" si="239"/>
        <v>2.5316455696202445</v>
      </c>
      <c r="AF726" s="706">
        <f t="shared" si="240"/>
        <v>2.5974025974025983</v>
      </c>
      <c r="AG726" s="706">
        <f t="shared" si="241"/>
        <v>2.6666666666666616</v>
      </c>
      <c r="AH726" s="706">
        <f t="shared" si="242"/>
        <v>2.7397260273972712</v>
      </c>
      <c r="AI726" s="706">
        <f t="shared" si="243"/>
        <v>2.8169014084507005</v>
      </c>
      <c r="AJ726" s="706">
        <f t="shared" si="244"/>
        <v>2.898550724637694</v>
      </c>
      <c r="AK726" s="706">
        <f t="shared" si="245"/>
        <v>1.4705882352941124</v>
      </c>
      <c r="AL726" s="706">
        <f t="shared" si="246"/>
        <v>1.4925373134328401</v>
      </c>
      <c r="AM726" s="706">
        <f t="shared" si="247"/>
        <v>0</v>
      </c>
      <c r="AN726" s="706">
        <f t="shared" si="248"/>
        <v>0</v>
      </c>
      <c r="AO726" s="706">
        <f t="shared" si="249"/>
        <v>0</v>
      </c>
      <c r="AP726" s="706">
        <f t="shared" si="250"/>
        <v>0</v>
      </c>
      <c r="AQ726" s="707">
        <f t="shared" si="251"/>
        <v>2.5462364157244703</v>
      </c>
      <c r="AR726" s="708">
        <f t="shared" si="252"/>
        <v>2.0346179309369097</v>
      </c>
    </row>
    <row r="727" spans="1:44" ht="11.25" customHeight="1" x14ac:dyDescent="0.2">
      <c r="A727" s="527" t="s">
        <v>3957</v>
      </c>
      <c r="B727" s="504" t="s">
        <v>3958</v>
      </c>
      <c r="C727" s="521">
        <v>2.4</v>
      </c>
      <c r="D727" s="522">
        <v>2.1599999999999997</v>
      </c>
      <c r="E727" s="522">
        <v>1.92</v>
      </c>
      <c r="F727" s="522">
        <v>1.5649999999999999</v>
      </c>
      <c r="G727" s="571">
        <v>0</v>
      </c>
      <c r="H727" s="523"/>
      <c r="I727" s="528">
        <v>0</v>
      </c>
      <c r="J727" s="693">
        <v>0</v>
      </c>
      <c r="K727" s="523"/>
      <c r="L727" s="692">
        <v>0</v>
      </c>
      <c r="M727" s="692">
        <v>0</v>
      </c>
      <c r="N727" s="524">
        <v>0</v>
      </c>
      <c r="O727" s="524">
        <v>0</v>
      </c>
      <c r="P727" s="524">
        <v>0</v>
      </c>
      <c r="Q727" s="524">
        <v>0</v>
      </c>
      <c r="R727" s="524">
        <v>0</v>
      </c>
      <c r="S727" s="524">
        <v>0</v>
      </c>
      <c r="T727" s="524">
        <v>0</v>
      </c>
      <c r="U727" s="524">
        <v>0</v>
      </c>
      <c r="V727" s="524">
        <v>0</v>
      </c>
      <c r="W727" s="524">
        <v>0</v>
      </c>
      <c r="X727" s="525">
        <f t="shared" si="253"/>
        <v>8.0449999999999999</v>
      </c>
      <c r="Y727" s="706">
        <f t="shared" si="233"/>
        <v>11.111111111111116</v>
      </c>
      <c r="Z727" s="706">
        <f t="shared" si="234"/>
        <v>12.499999999999979</v>
      </c>
      <c r="AA727" s="706">
        <f t="shared" si="235"/>
        <v>22.683706070287535</v>
      </c>
      <c r="AB727" s="706" t="str">
        <f t="shared" si="236"/>
        <v>n/a</v>
      </c>
      <c r="AC727" s="706" t="str">
        <f t="shared" si="237"/>
        <v>n/a</v>
      </c>
      <c r="AD727" s="706" t="str">
        <f t="shared" si="238"/>
        <v>n/a</v>
      </c>
      <c r="AE727" s="706" t="str">
        <f t="shared" si="239"/>
        <v>n/a</v>
      </c>
      <c r="AF727" s="706" t="str">
        <f t="shared" si="240"/>
        <v>n/a</v>
      </c>
      <c r="AG727" s="706" t="str">
        <f t="shared" si="241"/>
        <v>n/a</v>
      </c>
      <c r="AH727" s="706" t="str">
        <f t="shared" si="242"/>
        <v>n/a</v>
      </c>
      <c r="AI727" s="706" t="str">
        <f t="shared" si="243"/>
        <v>n/a</v>
      </c>
      <c r="AJ727" s="706" t="str">
        <f t="shared" si="244"/>
        <v>n/a</v>
      </c>
      <c r="AK727" s="706" t="str">
        <f t="shared" si="245"/>
        <v>n/a</v>
      </c>
      <c r="AL727" s="706" t="str">
        <f t="shared" si="246"/>
        <v>n/a</v>
      </c>
      <c r="AM727" s="706" t="str">
        <f t="shared" si="247"/>
        <v>n/a</v>
      </c>
      <c r="AN727" s="706" t="str">
        <f t="shared" si="248"/>
        <v>n/a</v>
      </c>
      <c r="AO727" s="706" t="str">
        <f t="shared" si="249"/>
        <v>n/a</v>
      </c>
      <c r="AP727" s="706" t="str">
        <f t="shared" si="250"/>
        <v>n/a</v>
      </c>
      <c r="AQ727" s="707">
        <f t="shared" si="251"/>
        <v>15.431605727132876</v>
      </c>
      <c r="AR727" s="708">
        <f t="shared" si="252"/>
        <v>6.3187793620926263</v>
      </c>
    </row>
    <row r="728" spans="1:44" ht="11.25" customHeight="1" x14ac:dyDescent="0.2">
      <c r="A728" s="532" t="s">
        <v>1692</v>
      </c>
      <c r="B728" s="502" t="s">
        <v>1693</v>
      </c>
      <c r="C728" s="521">
        <v>1.403335</v>
      </c>
      <c r="D728" s="510">
        <v>1.3908</v>
      </c>
      <c r="E728" s="510">
        <v>1.36</v>
      </c>
      <c r="F728" s="510">
        <v>1.28</v>
      </c>
      <c r="G728" s="510">
        <v>1.17</v>
      </c>
      <c r="H728" s="511"/>
      <c r="I728" s="510">
        <v>1.06</v>
      </c>
      <c r="J728" s="508">
        <v>0.46600000000000003</v>
      </c>
      <c r="K728" s="511"/>
      <c r="L728" s="567">
        <v>0</v>
      </c>
      <c r="M728" s="567">
        <v>0</v>
      </c>
      <c r="N728" s="515">
        <v>0</v>
      </c>
      <c r="O728" s="515">
        <v>0</v>
      </c>
      <c r="P728" s="515">
        <v>0</v>
      </c>
      <c r="Q728" s="515">
        <v>0</v>
      </c>
      <c r="R728" s="515">
        <v>0</v>
      </c>
      <c r="S728" s="515">
        <v>0</v>
      </c>
      <c r="T728" s="515">
        <v>0</v>
      </c>
      <c r="U728" s="515">
        <v>0</v>
      </c>
      <c r="V728" s="515">
        <v>0</v>
      </c>
      <c r="W728" s="515">
        <v>0</v>
      </c>
      <c r="X728" s="525">
        <f t="shared" si="253"/>
        <v>8.1301349999999992</v>
      </c>
      <c r="Y728" s="706">
        <f t="shared" si="233"/>
        <v>0.90127983894161545</v>
      </c>
      <c r="Z728" s="706">
        <f t="shared" si="234"/>
        <v>2.2647058823529465</v>
      </c>
      <c r="AA728" s="706">
        <f t="shared" si="235"/>
        <v>6.25</v>
      </c>
      <c r="AB728" s="706">
        <f t="shared" si="236"/>
        <v>9.4017094017094127</v>
      </c>
      <c r="AC728" s="706">
        <f t="shared" si="237"/>
        <v>10.377358490566024</v>
      </c>
      <c r="AD728" s="706">
        <f t="shared" si="238"/>
        <v>127.46781115879826</v>
      </c>
      <c r="AE728" s="706" t="str">
        <f t="shared" si="239"/>
        <v>n/a</v>
      </c>
      <c r="AF728" s="706" t="str">
        <f t="shared" si="240"/>
        <v>n/a</v>
      </c>
      <c r="AG728" s="706" t="str">
        <f t="shared" si="241"/>
        <v>n/a</v>
      </c>
      <c r="AH728" s="706" t="str">
        <f t="shared" si="242"/>
        <v>n/a</v>
      </c>
      <c r="AI728" s="706" t="str">
        <f t="shared" si="243"/>
        <v>n/a</v>
      </c>
      <c r="AJ728" s="706" t="str">
        <f t="shared" si="244"/>
        <v>n/a</v>
      </c>
      <c r="AK728" s="706" t="str">
        <f t="shared" si="245"/>
        <v>n/a</v>
      </c>
      <c r="AL728" s="706" t="str">
        <f t="shared" si="246"/>
        <v>n/a</v>
      </c>
      <c r="AM728" s="706" t="str">
        <f t="shared" si="247"/>
        <v>n/a</v>
      </c>
      <c r="AN728" s="706" t="str">
        <f t="shared" si="248"/>
        <v>n/a</v>
      </c>
      <c r="AO728" s="706" t="str">
        <f t="shared" si="249"/>
        <v>n/a</v>
      </c>
      <c r="AP728" s="706" t="str">
        <f t="shared" si="250"/>
        <v>n/a</v>
      </c>
      <c r="AQ728" s="707">
        <f t="shared" si="251"/>
        <v>26.110477462061379</v>
      </c>
      <c r="AR728" s="708">
        <f t="shared" si="252"/>
        <v>49.796759109065967</v>
      </c>
    </row>
    <row r="729" spans="1:44" ht="11.25" customHeight="1" x14ac:dyDescent="0.2">
      <c r="A729" s="535" t="s">
        <v>1694</v>
      </c>
      <c r="B729" s="535" t="s">
        <v>1695</v>
      </c>
      <c r="C729" s="538">
        <v>0.76</v>
      </c>
      <c r="D729" s="541">
        <v>0.68</v>
      </c>
      <c r="E729" s="541">
        <v>0.6</v>
      </c>
      <c r="F729" s="541">
        <v>0.52</v>
      </c>
      <c r="G729" s="541">
        <v>0.44</v>
      </c>
      <c r="H729" s="542"/>
      <c r="I729" s="541">
        <v>0.36</v>
      </c>
      <c r="J729" s="537">
        <v>0.28000000000000003</v>
      </c>
      <c r="K729" s="542"/>
      <c r="L729" s="557">
        <v>0.2</v>
      </c>
      <c r="M729" s="568">
        <v>0</v>
      </c>
      <c r="N729" s="545">
        <v>0.36</v>
      </c>
      <c r="O729" s="545">
        <v>0.36</v>
      </c>
      <c r="P729" s="545">
        <v>0.36</v>
      </c>
      <c r="Q729" s="545">
        <v>0.36</v>
      </c>
      <c r="R729" s="545">
        <v>0.36</v>
      </c>
      <c r="S729" s="545">
        <v>0.36</v>
      </c>
      <c r="T729" s="545">
        <v>0.36</v>
      </c>
      <c r="U729" s="545">
        <v>0.36</v>
      </c>
      <c r="V729" s="544">
        <v>0.36</v>
      </c>
      <c r="W729" s="545">
        <v>0.34</v>
      </c>
      <c r="X729" s="525">
        <f t="shared" si="253"/>
        <v>7.4200000000000026</v>
      </c>
      <c r="Y729" s="706">
        <f t="shared" si="233"/>
        <v>11.764705882352944</v>
      </c>
      <c r="Z729" s="706">
        <f t="shared" si="234"/>
        <v>13.333333333333353</v>
      </c>
      <c r="AA729" s="706">
        <f t="shared" si="235"/>
        <v>15.384615384615374</v>
      </c>
      <c r="AB729" s="706">
        <f t="shared" si="236"/>
        <v>18.181818181818187</v>
      </c>
      <c r="AC729" s="706">
        <f t="shared" si="237"/>
        <v>22.222222222222232</v>
      </c>
      <c r="AD729" s="706">
        <f t="shared" si="238"/>
        <v>28.571428571428559</v>
      </c>
      <c r="AE729" s="706">
        <f t="shared" si="239"/>
        <v>40.000000000000014</v>
      </c>
      <c r="AF729" s="706" t="str">
        <f t="shared" si="240"/>
        <v>n/a</v>
      </c>
      <c r="AG729" s="706">
        <f t="shared" si="241"/>
        <v>-100</v>
      </c>
      <c r="AH729" s="706">
        <f t="shared" si="242"/>
        <v>0</v>
      </c>
      <c r="AI729" s="706">
        <f t="shared" si="243"/>
        <v>0</v>
      </c>
      <c r="AJ729" s="706">
        <f t="shared" si="244"/>
        <v>0</v>
      </c>
      <c r="AK729" s="706">
        <f t="shared" si="245"/>
        <v>0</v>
      </c>
      <c r="AL729" s="706">
        <f t="shared" si="246"/>
        <v>0</v>
      </c>
      <c r="AM729" s="706">
        <f t="shared" si="247"/>
        <v>0</v>
      </c>
      <c r="AN729" s="706">
        <f t="shared" si="248"/>
        <v>0</v>
      </c>
      <c r="AO729" s="706">
        <f t="shared" si="249"/>
        <v>0</v>
      </c>
      <c r="AP729" s="706">
        <f t="shared" si="250"/>
        <v>5.8823529411764497</v>
      </c>
      <c r="AQ729" s="707">
        <f t="shared" si="251"/>
        <v>3.2553221480557122</v>
      </c>
      <c r="AR729" s="708">
        <f t="shared" si="252"/>
        <v>29.206223302519739</v>
      </c>
    </row>
    <row r="730" spans="1:44" ht="11.25" customHeight="1" x14ac:dyDescent="0.2">
      <c r="A730" s="519" t="s">
        <v>1696</v>
      </c>
      <c r="B730" s="504" t="s">
        <v>1697</v>
      </c>
      <c r="C730" s="530">
        <v>0.65999999999999992</v>
      </c>
      <c r="D730" s="522">
        <v>0.57999999999999996</v>
      </c>
      <c r="E730" s="522">
        <v>0.5</v>
      </c>
      <c r="F730" s="522">
        <v>0.42</v>
      </c>
      <c r="G730" s="522">
        <v>0.34</v>
      </c>
      <c r="H730" s="523"/>
      <c r="I730" s="522">
        <v>0.28999999999999998</v>
      </c>
      <c r="J730" s="520">
        <v>0.25</v>
      </c>
      <c r="K730" s="523"/>
      <c r="L730" s="692">
        <v>0.21</v>
      </c>
      <c r="M730" s="692">
        <v>0.36</v>
      </c>
      <c r="N730" s="524">
        <v>0.84</v>
      </c>
      <c r="O730" s="524">
        <v>0.84</v>
      </c>
      <c r="P730" s="524">
        <v>0.84</v>
      </c>
      <c r="Q730" s="524">
        <v>0.84</v>
      </c>
      <c r="R730" s="524">
        <v>0.84</v>
      </c>
      <c r="S730" s="524">
        <v>0.84</v>
      </c>
      <c r="T730" s="524">
        <v>0.84</v>
      </c>
      <c r="U730" s="531">
        <v>0.84</v>
      </c>
      <c r="V730" s="531">
        <v>0.81</v>
      </c>
      <c r="W730" s="531">
        <v>0.77</v>
      </c>
      <c r="X730" s="525">
        <f t="shared" si="253"/>
        <v>11.909999999999998</v>
      </c>
      <c r="Y730" s="706">
        <f t="shared" si="233"/>
        <v>13.793103448275845</v>
      </c>
      <c r="Z730" s="706">
        <f t="shared" si="234"/>
        <v>15.999999999999993</v>
      </c>
      <c r="AA730" s="706">
        <f t="shared" si="235"/>
        <v>19.047619047619047</v>
      </c>
      <c r="AB730" s="706">
        <f t="shared" si="236"/>
        <v>23.529411764705866</v>
      </c>
      <c r="AC730" s="706">
        <f t="shared" si="237"/>
        <v>17.24137931034484</v>
      </c>
      <c r="AD730" s="706">
        <f t="shared" si="238"/>
        <v>15.999999999999993</v>
      </c>
      <c r="AE730" s="706">
        <f t="shared" si="239"/>
        <v>19.047619047619047</v>
      </c>
      <c r="AF730" s="706">
        <f t="shared" si="240"/>
        <v>-41.666666666666664</v>
      </c>
      <c r="AG730" s="706">
        <f t="shared" si="241"/>
        <v>-57.142857142857139</v>
      </c>
      <c r="AH730" s="706">
        <f t="shared" si="242"/>
        <v>0</v>
      </c>
      <c r="AI730" s="706">
        <f t="shared" si="243"/>
        <v>0</v>
      </c>
      <c r="AJ730" s="706">
        <f t="shared" si="244"/>
        <v>0</v>
      </c>
      <c r="AK730" s="706">
        <f t="shared" si="245"/>
        <v>0</v>
      </c>
      <c r="AL730" s="706">
        <f t="shared" si="246"/>
        <v>0</v>
      </c>
      <c r="AM730" s="706">
        <f t="shared" si="247"/>
        <v>0</v>
      </c>
      <c r="AN730" s="706">
        <f t="shared" si="248"/>
        <v>0</v>
      </c>
      <c r="AO730" s="706">
        <f t="shared" si="249"/>
        <v>3.7037037037036979</v>
      </c>
      <c r="AP730" s="706">
        <f t="shared" si="250"/>
        <v>5.1948051948051965</v>
      </c>
      <c r="AQ730" s="707">
        <f t="shared" si="251"/>
        <v>1.9304509837527624</v>
      </c>
      <c r="AR730" s="708">
        <f t="shared" si="252"/>
        <v>20.656593850678828</v>
      </c>
    </row>
    <row r="731" spans="1:44" ht="11.25" customHeight="1" x14ac:dyDescent="0.2">
      <c r="A731" s="506" t="s">
        <v>344</v>
      </c>
      <c r="B731" s="502" t="s">
        <v>345</v>
      </c>
      <c r="C731" s="514">
        <v>2.42</v>
      </c>
      <c r="D731" s="510">
        <v>2.2599999999999998</v>
      </c>
      <c r="E731" s="510">
        <v>2.14</v>
      </c>
      <c r="F731" s="510">
        <v>2.04</v>
      </c>
      <c r="G731" s="510">
        <v>1.98</v>
      </c>
      <c r="H731" s="511"/>
      <c r="I731" s="510">
        <v>1.8</v>
      </c>
      <c r="J731" s="508">
        <v>1.64</v>
      </c>
      <c r="K731" s="511"/>
      <c r="L731" s="559">
        <v>1.34</v>
      </c>
      <c r="M731" s="559">
        <v>1.3</v>
      </c>
      <c r="N731" s="516">
        <v>1.26</v>
      </c>
      <c r="O731" s="516">
        <v>1.22</v>
      </c>
      <c r="P731" s="516">
        <v>1.18</v>
      </c>
      <c r="Q731" s="516">
        <v>1.1399999999999999</v>
      </c>
      <c r="R731" s="516">
        <v>1.08</v>
      </c>
      <c r="S731" s="516">
        <v>1.03</v>
      </c>
      <c r="T731" s="516">
        <v>0.99</v>
      </c>
      <c r="U731" s="516">
        <v>0.94</v>
      </c>
      <c r="V731" s="516">
        <v>0.9</v>
      </c>
      <c r="W731" s="516">
        <v>0.87</v>
      </c>
      <c r="X731" s="525">
        <f t="shared" si="253"/>
        <v>27.530000000000005</v>
      </c>
      <c r="Y731" s="706">
        <f t="shared" si="233"/>
        <v>7.079646017699126</v>
      </c>
      <c r="Z731" s="706">
        <f t="shared" si="234"/>
        <v>5.6074766355139971</v>
      </c>
      <c r="AA731" s="706">
        <f t="shared" si="235"/>
        <v>4.9019607843137303</v>
      </c>
      <c r="AB731" s="706">
        <f t="shared" si="236"/>
        <v>3.0303030303030276</v>
      </c>
      <c r="AC731" s="706">
        <f t="shared" si="237"/>
        <v>9.9999999999999858</v>
      </c>
      <c r="AD731" s="706">
        <f t="shared" si="238"/>
        <v>9.7560975609756184</v>
      </c>
      <c r="AE731" s="706">
        <f t="shared" si="239"/>
        <v>22.388059701492512</v>
      </c>
      <c r="AF731" s="706">
        <f t="shared" si="240"/>
        <v>3.0769230769230882</v>
      </c>
      <c r="AG731" s="706">
        <f t="shared" si="241"/>
        <v>3.1746031746031855</v>
      </c>
      <c r="AH731" s="706">
        <f t="shared" si="242"/>
        <v>3.2786885245901676</v>
      </c>
      <c r="AI731" s="706">
        <f t="shared" si="243"/>
        <v>3.3898305084745894</v>
      </c>
      <c r="AJ731" s="706">
        <f t="shared" si="244"/>
        <v>3.5087719298245723</v>
      </c>
      <c r="AK731" s="706">
        <f t="shared" si="245"/>
        <v>5.5555555555555358</v>
      </c>
      <c r="AL731" s="706">
        <f t="shared" si="246"/>
        <v>4.8543689320388328</v>
      </c>
      <c r="AM731" s="706">
        <f t="shared" si="247"/>
        <v>4.0404040404040442</v>
      </c>
      <c r="AN731" s="706">
        <f t="shared" si="248"/>
        <v>5.319148936170226</v>
      </c>
      <c r="AO731" s="706">
        <f t="shared" si="249"/>
        <v>4.4444444444444287</v>
      </c>
      <c r="AP731" s="706">
        <f t="shared" si="250"/>
        <v>3.4482758620689724</v>
      </c>
      <c r="AQ731" s="707">
        <f t="shared" si="251"/>
        <v>5.9363643730775362</v>
      </c>
      <c r="AR731" s="708">
        <f t="shared" si="252"/>
        <v>4.6122916871391304</v>
      </c>
    </row>
    <row r="732" spans="1:44" ht="11.25" customHeight="1" x14ac:dyDescent="0.2">
      <c r="A732" s="534" t="s">
        <v>1698</v>
      </c>
      <c r="B732" s="504" t="s">
        <v>1699</v>
      </c>
      <c r="C732" s="521">
        <v>0.4325</v>
      </c>
      <c r="D732" s="522">
        <v>0.40250000000000002</v>
      </c>
      <c r="E732" s="522">
        <v>0.3725</v>
      </c>
      <c r="F732" s="522">
        <v>0.34499999999999997</v>
      </c>
      <c r="G732" s="522">
        <v>0.32500000000000001</v>
      </c>
      <c r="H732" s="523"/>
      <c r="I732" s="528">
        <v>0.31</v>
      </c>
      <c r="J732" s="520">
        <v>0.31</v>
      </c>
      <c r="K732" s="523"/>
      <c r="L732" s="539">
        <v>0.28999999999999998</v>
      </c>
      <c r="M732" s="539">
        <v>0.27</v>
      </c>
      <c r="N732" s="524">
        <v>0</v>
      </c>
      <c r="O732" s="524">
        <v>0</v>
      </c>
      <c r="P732" s="524">
        <v>0</v>
      </c>
      <c r="Q732" s="524">
        <v>0</v>
      </c>
      <c r="R732" s="524">
        <v>0</v>
      </c>
      <c r="S732" s="524">
        <v>0</v>
      </c>
      <c r="T732" s="524">
        <v>0</v>
      </c>
      <c r="U732" s="524">
        <v>0</v>
      </c>
      <c r="V732" s="524">
        <v>0</v>
      </c>
      <c r="W732" s="524">
        <v>0</v>
      </c>
      <c r="X732" s="525">
        <f t="shared" si="253"/>
        <v>3.0575000000000001</v>
      </c>
      <c r="Y732" s="706">
        <f t="shared" si="233"/>
        <v>7.4534161490683148</v>
      </c>
      <c r="Z732" s="706">
        <f t="shared" si="234"/>
        <v>8.0536912751677967</v>
      </c>
      <c r="AA732" s="706">
        <f t="shared" si="235"/>
        <v>7.9710144927536364</v>
      </c>
      <c r="AB732" s="706">
        <f t="shared" si="236"/>
        <v>6.153846153846132</v>
      </c>
      <c r="AC732" s="706">
        <f t="shared" si="237"/>
        <v>4.8387096774193505</v>
      </c>
      <c r="AD732" s="706">
        <f t="shared" si="238"/>
        <v>0</v>
      </c>
      <c r="AE732" s="706">
        <f t="shared" si="239"/>
        <v>6.8965517241379448</v>
      </c>
      <c r="AF732" s="706">
        <f t="shared" si="240"/>
        <v>7.4074074074073959</v>
      </c>
      <c r="AG732" s="706" t="str">
        <f t="shared" si="241"/>
        <v>n/a</v>
      </c>
      <c r="AH732" s="706" t="str">
        <f t="shared" si="242"/>
        <v>n/a</v>
      </c>
      <c r="AI732" s="706" t="str">
        <f t="shared" si="243"/>
        <v>n/a</v>
      </c>
      <c r="AJ732" s="706" t="str">
        <f t="shared" si="244"/>
        <v>n/a</v>
      </c>
      <c r="AK732" s="706" t="str">
        <f t="shared" si="245"/>
        <v>n/a</v>
      </c>
      <c r="AL732" s="706" t="str">
        <f t="shared" si="246"/>
        <v>n/a</v>
      </c>
      <c r="AM732" s="706" t="str">
        <f t="shared" si="247"/>
        <v>n/a</v>
      </c>
      <c r="AN732" s="706" t="str">
        <f t="shared" si="248"/>
        <v>n/a</v>
      </c>
      <c r="AO732" s="706" t="str">
        <f t="shared" si="249"/>
        <v>n/a</v>
      </c>
      <c r="AP732" s="706" t="str">
        <f t="shared" si="250"/>
        <v>n/a</v>
      </c>
      <c r="AQ732" s="707">
        <f t="shared" si="251"/>
        <v>6.096829609975071</v>
      </c>
      <c r="AR732" s="708">
        <f t="shared" si="252"/>
        <v>2.6805335598034277</v>
      </c>
    </row>
    <row r="733" spans="1:44" ht="11.25" customHeight="1" x14ac:dyDescent="0.2">
      <c r="A733" s="504" t="s">
        <v>1700</v>
      </c>
      <c r="B733" s="504" t="s">
        <v>1701</v>
      </c>
      <c r="C733" s="521">
        <v>1.05</v>
      </c>
      <c r="D733" s="522">
        <v>0.85</v>
      </c>
      <c r="E733" s="522">
        <v>0.68</v>
      </c>
      <c r="F733" s="522">
        <v>0.55000000000000004</v>
      </c>
      <c r="G733" s="522">
        <v>0.44500000000000001</v>
      </c>
      <c r="H733" s="523"/>
      <c r="I733" s="522">
        <v>0.36</v>
      </c>
      <c r="J733" s="520">
        <v>0.28000000000000003</v>
      </c>
      <c r="K733" s="523"/>
      <c r="L733" s="539">
        <v>0.18</v>
      </c>
      <c r="M733" s="692">
        <v>0</v>
      </c>
      <c r="N733" s="524">
        <v>0</v>
      </c>
      <c r="O733" s="524">
        <v>0</v>
      </c>
      <c r="P733" s="524">
        <v>0</v>
      </c>
      <c r="Q733" s="524">
        <v>0</v>
      </c>
      <c r="R733" s="524">
        <v>0</v>
      </c>
      <c r="S733" s="524">
        <v>0</v>
      </c>
      <c r="T733" s="524">
        <v>0</v>
      </c>
      <c r="U733" s="524">
        <v>0</v>
      </c>
      <c r="V733" s="524">
        <v>0</v>
      </c>
      <c r="W733" s="524">
        <v>0</v>
      </c>
      <c r="X733" s="525">
        <f t="shared" si="253"/>
        <v>4.3949999999999996</v>
      </c>
      <c r="Y733" s="706">
        <f t="shared" si="233"/>
        <v>23.529411764705888</v>
      </c>
      <c r="Z733" s="706">
        <f t="shared" si="234"/>
        <v>24.999999999999979</v>
      </c>
      <c r="AA733" s="706">
        <f t="shared" si="235"/>
        <v>23.636363636363633</v>
      </c>
      <c r="AB733" s="706">
        <f t="shared" si="236"/>
        <v>23.59550561797754</v>
      </c>
      <c r="AC733" s="706">
        <f t="shared" si="237"/>
        <v>23.611111111111114</v>
      </c>
      <c r="AD733" s="706">
        <f t="shared" si="238"/>
        <v>28.571428571428559</v>
      </c>
      <c r="AE733" s="706">
        <f t="shared" si="239"/>
        <v>55.555555555555578</v>
      </c>
      <c r="AF733" s="706" t="str">
        <f t="shared" si="240"/>
        <v>n/a</v>
      </c>
      <c r="AG733" s="706" t="str">
        <f t="shared" si="241"/>
        <v>n/a</v>
      </c>
      <c r="AH733" s="706" t="str">
        <f t="shared" si="242"/>
        <v>n/a</v>
      </c>
      <c r="AI733" s="706" t="str">
        <f t="shared" si="243"/>
        <v>n/a</v>
      </c>
      <c r="AJ733" s="706" t="str">
        <f t="shared" si="244"/>
        <v>n/a</v>
      </c>
      <c r="AK733" s="706" t="str">
        <f t="shared" si="245"/>
        <v>n/a</v>
      </c>
      <c r="AL733" s="706" t="str">
        <f t="shared" si="246"/>
        <v>n/a</v>
      </c>
      <c r="AM733" s="706" t="str">
        <f t="shared" si="247"/>
        <v>n/a</v>
      </c>
      <c r="AN733" s="706" t="str">
        <f t="shared" si="248"/>
        <v>n/a</v>
      </c>
      <c r="AO733" s="706" t="str">
        <f t="shared" si="249"/>
        <v>n/a</v>
      </c>
      <c r="AP733" s="706" t="str">
        <f t="shared" si="250"/>
        <v>n/a</v>
      </c>
      <c r="AQ733" s="707">
        <f t="shared" si="251"/>
        <v>29.071339465306043</v>
      </c>
      <c r="AR733" s="708">
        <f t="shared" si="252"/>
        <v>11.820111341565116</v>
      </c>
    </row>
    <row r="734" spans="1:44" ht="11.25" customHeight="1" x14ac:dyDescent="0.2">
      <c r="A734" s="504" t="s">
        <v>1702</v>
      </c>
      <c r="B734" s="504" t="s">
        <v>1703</v>
      </c>
      <c r="C734" s="521">
        <v>1.56</v>
      </c>
      <c r="D734" s="522">
        <v>1.4</v>
      </c>
      <c r="E734" s="522">
        <v>1.28</v>
      </c>
      <c r="F734" s="522">
        <v>1.1200000000000001</v>
      </c>
      <c r="G734" s="522">
        <v>1.02</v>
      </c>
      <c r="H734" s="523"/>
      <c r="I734" s="522">
        <v>0.9</v>
      </c>
      <c r="J734" s="520">
        <v>0.55000000000000004</v>
      </c>
      <c r="K734" s="523"/>
      <c r="L734" s="692">
        <v>0.04</v>
      </c>
      <c r="M734" s="692">
        <v>0.27</v>
      </c>
      <c r="N734" s="531">
        <v>0.94</v>
      </c>
      <c r="O734" s="531">
        <v>0.86</v>
      </c>
      <c r="P734" s="531">
        <v>0.78</v>
      </c>
      <c r="Q734" s="531">
        <v>0.7</v>
      </c>
      <c r="R734" s="531">
        <v>0.62</v>
      </c>
      <c r="S734" s="531">
        <v>0.54</v>
      </c>
      <c r="T734" s="531">
        <v>0.46</v>
      </c>
      <c r="U734" s="531">
        <v>0.39</v>
      </c>
      <c r="V734" s="531">
        <v>0.33</v>
      </c>
      <c r="W734" s="531">
        <v>0.28999999999999998</v>
      </c>
      <c r="X734" s="525">
        <f t="shared" si="253"/>
        <v>14.049999999999999</v>
      </c>
      <c r="Y734" s="706">
        <f t="shared" si="233"/>
        <v>11.428571428571432</v>
      </c>
      <c r="Z734" s="706">
        <f t="shared" si="234"/>
        <v>9.375</v>
      </c>
      <c r="AA734" s="706">
        <f t="shared" si="235"/>
        <v>14.285714285714279</v>
      </c>
      <c r="AB734" s="706">
        <f t="shared" si="236"/>
        <v>9.8039215686274606</v>
      </c>
      <c r="AC734" s="706">
        <f t="shared" si="237"/>
        <v>13.33333333333333</v>
      </c>
      <c r="AD734" s="706">
        <f t="shared" si="238"/>
        <v>63.636363636363626</v>
      </c>
      <c r="AE734" s="706">
        <f t="shared" si="239"/>
        <v>1275</v>
      </c>
      <c r="AF734" s="706">
        <f t="shared" si="240"/>
        <v>-85.18518518518519</v>
      </c>
      <c r="AG734" s="706">
        <f t="shared" si="241"/>
        <v>-71.276595744680847</v>
      </c>
      <c r="AH734" s="706">
        <f t="shared" si="242"/>
        <v>9.302325581395344</v>
      </c>
      <c r="AI734" s="706">
        <f t="shared" si="243"/>
        <v>10.256410256410241</v>
      </c>
      <c r="AJ734" s="706">
        <f t="shared" si="244"/>
        <v>11.428571428571432</v>
      </c>
      <c r="AK734" s="706">
        <f t="shared" si="245"/>
        <v>12.903225806451601</v>
      </c>
      <c r="AL734" s="706">
        <f t="shared" si="246"/>
        <v>14.814814814814813</v>
      </c>
      <c r="AM734" s="706">
        <f t="shared" si="247"/>
        <v>17.391304347826097</v>
      </c>
      <c r="AN734" s="706">
        <f t="shared" si="248"/>
        <v>17.948717948717952</v>
      </c>
      <c r="AO734" s="706">
        <f t="shared" si="249"/>
        <v>18.181818181818187</v>
      </c>
      <c r="AP734" s="706">
        <f t="shared" si="250"/>
        <v>13.793103448275868</v>
      </c>
      <c r="AQ734" s="707">
        <f t="shared" si="251"/>
        <v>75.912300840945861</v>
      </c>
      <c r="AR734" s="708">
        <f t="shared" si="252"/>
        <v>301.0602338461656</v>
      </c>
    </row>
    <row r="735" spans="1:44" ht="11.25" customHeight="1" x14ac:dyDescent="0.2">
      <c r="A735" s="598" t="s">
        <v>1704</v>
      </c>
      <c r="B735" s="504" t="s">
        <v>1705</v>
      </c>
      <c r="C735" s="521">
        <v>0.60499999999999998</v>
      </c>
      <c r="D735" s="522">
        <v>0.5575</v>
      </c>
      <c r="E735" s="522">
        <v>0.52750000000000008</v>
      </c>
      <c r="F735" s="522">
        <v>0.45500000000000002</v>
      </c>
      <c r="G735" s="522">
        <v>0.43</v>
      </c>
      <c r="H735" s="523"/>
      <c r="I735" s="528">
        <v>0.4</v>
      </c>
      <c r="J735" s="520">
        <v>0.375</v>
      </c>
      <c r="K735" s="523"/>
      <c r="L735" s="692">
        <v>0.3</v>
      </c>
      <c r="M735" s="692">
        <v>0.35</v>
      </c>
      <c r="N735" s="531">
        <v>0.375</v>
      </c>
      <c r="O735" s="531">
        <v>0.3</v>
      </c>
      <c r="P735" s="531">
        <v>0.2</v>
      </c>
      <c r="Q735" s="524">
        <v>0.1</v>
      </c>
      <c r="R735" s="531">
        <v>0.375</v>
      </c>
      <c r="S735" s="524">
        <v>0</v>
      </c>
      <c r="T735" s="524">
        <v>0</v>
      </c>
      <c r="U735" s="524">
        <v>0</v>
      </c>
      <c r="V735" s="524">
        <v>0</v>
      </c>
      <c r="W735" s="524">
        <v>0</v>
      </c>
      <c r="X735" s="525">
        <f t="shared" si="253"/>
        <v>5.35</v>
      </c>
      <c r="Y735" s="706">
        <f t="shared" si="233"/>
        <v>8.5201793721973118</v>
      </c>
      <c r="Z735" s="706">
        <f t="shared" si="234"/>
        <v>5.6872037914691864</v>
      </c>
      <c r="AA735" s="706">
        <f t="shared" si="235"/>
        <v>15.934065934065945</v>
      </c>
      <c r="AB735" s="706">
        <f t="shared" si="236"/>
        <v>5.8139534883721034</v>
      </c>
      <c r="AC735" s="706">
        <f t="shared" si="237"/>
        <v>7.4999999999999956</v>
      </c>
      <c r="AD735" s="706">
        <f t="shared" si="238"/>
        <v>6.6666666666666652</v>
      </c>
      <c r="AE735" s="706">
        <f t="shared" si="239"/>
        <v>25</v>
      </c>
      <c r="AF735" s="706">
        <f t="shared" si="240"/>
        <v>-14.285714285714279</v>
      </c>
      <c r="AG735" s="706">
        <f t="shared" si="241"/>
        <v>-6.6666666666666767</v>
      </c>
      <c r="AH735" s="706">
        <f t="shared" si="242"/>
        <v>25</v>
      </c>
      <c r="AI735" s="706">
        <f t="shared" si="243"/>
        <v>49.999999999999979</v>
      </c>
      <c r="AJ735" s="706">
        <f t="shared" si="244"/>
        <v>100</v>
      </c>
      <c r="AK735" s="706">
        <f t="shared" si="245"/>
        <v>-73.333333333333343</v>
      </c>
      <c r="AL735" s="706" t="str">
        <f t="shared" si="246"/>
        <v>n/a</v>
      </c>
      <c r="AM735" s="706" t="str">
        <f t="shared" si="247"/>
        <v>n/a</v>
      </c>
      <c r="AN735" s="706" t="str">
        <f t="shared" si="248"/>
        <v>n/a</v>
      </c>
      <c r="AO735" s="706" t="str">
        <f t="shared" si="249"/>
        <v>n/a</v>
      </c>
      <c r="AP735" s="706" t="str">
        <f t="shared" si="250"/>
        <v>n/a</v>
      </c>
      <c r="AQ735" s="707">
        <f t="shared" si="251"/>
        <v>11.987411920542836</v>
      </c>
      <c r="AR735" s="708">
        <f t="shared" si="252"/>
        <v>38.731509541102227</v>
      </c>
    </row>
    <row r="736" spans="1:44" ht="11.25" customHeight="1" x14ac:dyDescent="0.2">
      <c r="A736" s="504" t="s">
        <v>1706</v>
      </c>
      <c r="B736" s="504" t="s">
        <v>1707</v>
      </c>
      <c r="C736" s="521">
        <v>0.50249999999999995</v>
      </c>
      <c r="D736" s="522">
        <v>0.47249999999999998</v>
      </c>
      <c r="E736" s="522">
        <v>0.4425</v>
      </c>
      <c r="F736" s="522">
        <v>0.41499999999999998</v>
      </c>
      <c r="G736" s="522">
        <v>0.39</v>
      </c>
      <c r="H736" s="523"/>
      <c r="I736" s="522">
        <v>0.33</v>
      </c>
      <c r="J736" s="520">
        <v>0.22</v>
      </c>
      <c r="K736" s="523"/>
      <c r="L736" s="692">
        <v>0.16</v>
      </c>
      <c r="M736" s="692">
        <v>0.24</v>
      </c>
      <c r="N736" s="531">
        <v>0.6</v>
      </c>
      <c r="O736" s="531">
        <v>0.57999999999999996</v>
      </c>
      <c r="P736" s="531">
        <v>0.41</v>
      </c>
      <c r="Q736" s="531">
        <v>0.3</v>
      </c>
      <c r="R736" s="524">
        <v>0.24</v>
      </c>
      <c r="S736" s="524">
        <v>0.24</v>
      </c>
      <c r="T736" s="524">
        <v>0.24</v>
      </c>
      <c r="U736" s="524">
        <v>0.44</v>
      </c>
      <c r="V736" s="524">
        <v>0.44</v>
      </c>
      <c r="W736" s="531">
        <v>0.44</v>
      </c>
      <c r="X736" s="525">
        <f t="shared" si="253"/>
        <v>7.1025000000000018</v>
      </c>
      <c r="Y736" s="706">
        <f t="shared" si="233"/>
        <v>6.3492063492063489</v>
      </c>
      <c r="Z736" s="706">
        <f t="shared" si="234"/>
        <v>6.7796610169491567</v>
      </c>
      <c r="AA736" s="706">
        <f t="shared" si="235"/>
        <v>6.6265060240964013</v>
      </c>
      <c r="AB736" s="706">
        <f t="shared" si="236"/>
        <v>6.4102564102564097</v>
      </c>
      <c r="AC736" s="706">
        <f t="shared" si="237"/>
        <v>18.181818181818187</v>
      </c>
      <c r="AD736" s="706">
        <f t="shared" si="238"/>
        <v>50</v>
      </c>
      <c r="AE736" s="706">
        <f t="shared" si="239"/>
        <v>37.5</v>
      </c>
      <c r="AF736" s="706">
        <f t="shared" si="240"/>
        <v>-33.333333333333329</v>
      </c>
      <c r="AG736" s="706">
        <f t="shared" si="241"/>
        <v>-60</v>
      </c>
      <c r="AH736" s="706">
        <f t="shared" si="242"/>
        <v>3.4482758620689724</v>
      </c>
      <c r="AI736" s="706">
        <f t="shared" si="243"/>
        <v>41.463414634146332</v>
      </c>
      <c r="AJ736" s="706">
        <f t="shared" si="244"/>
        <v>36.666666666666671</v>
      </c>
      <c r="AK736" s="706">
        <f t="shared" si="245"/>
        <v>25</v>
      </c>
      <c r="AL736" s="706">
        <f t="shared" si="246"/>
        <v>0</v>
      </c>
      <c r="AM736" s="706">
        <f t="shared" si="247"/>
        <v>0</v>
      </c>
      <c r="AN736" s="706">
        <f t="shared" si="248"/>
        <v>-45.45454545454546</v>
      </c>
      <c r="AO736" s="706">
        <f t="shared" si="249"/>
        <v>0</v>
      </c>
      <c r="AP736" s="706">
        <f t="shared" si="250"/>
        <v>0</v>
      </c>
      <c r="AQ736" s="707">
        <f t="shared" si="251"/>
        <v>5.535440353184983</v>
      </c>
      <c r="AR736" s="708">
        <f t="shared" si="252"/>
        <v>29.037849059269671</v>
      </c>
    </row>
    <row r="737" spans="1:44" ht="11.25" customHeight="1" x14ac:dyDescent="0.2">
      <c r="A737" s="535" t="s">
        <v>347</v>
      </c>
      <c r="B737" s="535" t="s">
        <v>348</v>
      </c>
      <c r="C737" s="538">
        <v>0.84</v>
      </c>
      <c r="D737" s="541">
        <v>0.78500000000000003</v>
      </c>
      <c r="E737" s="541">
        <v>0.73</v>
      </c>
      <c r="F737" s="541">
        <v>0.69</v>
      </c>
      <c r="G737" s="541">
        <v>0.65</v>
      </c>
      <c r="H737" s="542"/>
      <c r="I737" s="541">
        <v>0.57999999999999996</v>
      </c>
      <c r="J737" s="537">
        <v>0.53</v>
      </c>
      <c r="K737" s="542"/>
      <c r="L737" s="557">
        <v>0.49</v>
      </c>
      <c r="M737" s="557">
        <v>0.45</v>
      </c>
      <c r="N737" s="544">
        <v>0.42499999999999999</v>
      </c>
      <c r="O737" s="544">
        <v>0.41249999999999998</v>
      </c>
      <c r="P737" s="544">
        <v>0.40250000000000002</v>
      </c>
      <c r="Q737" s="544">
        <v>0.39250000000000002</v>
      </c>
      <c r="R737" s="544">
        <v>0.38624999999999998</v>
      </c>
      <c r="S737" s="544">
        <v>0.38124999999999998</v>
      </c>
      <c r="T737" s="544">
        <v>0.36875000000000002</v>
      </c>
      <c r="U737" s="544">
        <v>0.35375000000000001</v>
      </c>
      <c r="V737" s="544">
        <v>0.32624999999999998</v>
      </c>
      <c r="W737" s="544">
        <v>0.30625000000000002</v>
      </c>
      <c r="X737" s="525">
        <f t="shared" si="253"/>
        <v>9.5</v>
      </c>
      <c r="Y737" s="706">
        <f t="shared" si="233"/>
        <v>7.0063694267515908</v>
      </c>
      <c r="Z737" s="706">
        <f t="shared" si="234"/>
        <v>7.5342465753424737</v>
      </c>
      <c r="AA737" s="706">
        <f t="shared" si="235"/>
        <v>5.7971014492753659</v>
      </c>
      <c r="AB737" s="706">
        <f t="shared" si="236"/>
        <v>6.153846153846132</v>
      </c>
      <c r="AC737" s="706">
        <f t="shared" si="237"/>
        <v>12.068965517241391</v>
      </c>
      <c r="AD737" s="706">
        <f t="shared" si="238"/>
        <v>9.4339622641509422</v>
      </c>
      <c r="AE737" s="706">
        <f t="shared" si="239"/>
        <v>8.163265306122458</v>
      </c>
      <c r="AF737" s="706">
        <f t="shared" si="240"/>
        <v>8.8888888888888786</v>
      </c>
      <c r="AG737" s="706">
        <f t="shared" si="241"/>
        <v>5.8823529411764719</v>
      </c>
      <c r="AH737" s="706">
        <f t="shared" si="242"/>
        <v>3.0303030303030276</v>
      </c>
      <c r="AI737" s="706">
        <f t="shared" si="243"/>
        <v>2.4844720496894235</v>
      </c>
      <c r="AJ737" s="706">
        <f t="shared" si="244"/>
        <v>2.5477707006369421</v>
      </c>
      <c r="AK737" s="706">
        <f t="shared" si="245"/>
        <v>1.6181229773462924</v>
      </c>
      <c r="AL737" s="706">
        <f t="shared" si="246"/>
        <v>1.3114754098360715</v>
      </c>
      <c r="AM737" s="706">
        <f t="shared" si="247"/>
        <v>3.3898305084745672</v>
      </c>
      <c r="AN737" s="706">
        <f t="shared" si="248"/>
        <v>4.2402826855123754</v>
      </c>
      <c r="AO737" s="706">
        <f t="shared" si="249"/>
        <v>8.4291187739463638</v>
      </c>
      <c r="AP737" s="706">
        <f t="shared" si="250"/>
        <v>6.5306122448979487</v>
      </c>
      <c r="AQ737" s="707">
        <f t="shared" si="251"/>
        <v>5.8061659390799285</v>
      </c>
      <c r="AR737" s="708">
        <f t="shared" si="252"/>
        <v>3.0174951144173465</v>
      </c>
    </row>
    <row r="738" spans="1:44" ht="11.25" customHeight="1" x14ac:dyDescent="0.2">
      <c r="A738" s="519" t="s">
        <v>811</v>
      </c>
      <c r="B738" s="504" t="s">
        <v>812</v>
      </c>
      <c r="C738" s="530">
        <v>1.1800000000000002</v>
      </c>
      <c r="D738" s="522">
        <v>1.06</v>
      </c>
      <c r="E738" s="522">
        <v>0.96</v>
      </c>
      <c r="F738" s="522">
        <v>0.88</v>
      </c>
      <c r="G738" s="522">
        <v>0.8</v>
      </c>
      <c r="H738" s="523"/>
      <c r="I738" s="522">
        <v>0.72</v>
      </c>
      <c r="J738" s="520">
        <v>0.64</v>
      </c>
      <c r="K738" s="523"/>
      <c r="L738" s="539">
        <v>0.52</v>
      </c>
      <c r="M738" s="539">
        <v>0.41</v>
      </c>
      <c r="N738" s="531">
        <v>0.28000000000000003</v>
      </c>
      <c r="O738" s="531">
        <v>0.22</v>
      </c>
      <c r="P738" s="531">
        <v>0.17</v>
      </c>
      <c r="Q738" s="531">
        <v>0.12</v>
      </c>
      <c r="R738" s="524">
        <v>0</v>
      </c>
      <c r="S738" s="524">
        <v>0</v>
      </c>
      <c r="T738" s="524">
        <v>0</v>
      </c>
      <c r="U738" s="524">
        <v>0</v>
      </c>
      <c r="V738" s="524">
        <v>0</v>
      </c>
      <c r="W738" s="524">
        <v>0</v>
      </c>
      <c r="X738" s="525">
        <f t="shared" si="253"/>
        <v>7.96</v>
      </c>
      <c r="Y738" s="706">
        <f t="shared" si="233"/>
        <v>11.320754716981153</v>
      </c>
      <c r="Z738" s="706">
        <f t="shared" si="234"/>
        <v>10.416666666666675</v>
      </c>
      <c r="AA738" s="706">
        <f t="shared" si="235"/>
        <v>9.0909090909090828</v>
      </c>
      <c r="AB738" s="706">
        <f t="shared" si="236"/>
        <v>9.9999999999999858</v>
      </c>
      <c r="AC738" s="706">
        <f t="shared" si="237"/>
        <v>11.111111111111116</v>
      </c>
      <c r="AD738" s="706">
        <f t="shared" si="238"/>
        <v>12.5</v>
      </c>
      <c r="AE738" s="706">
        <f t="shared" si="239"/>
        <v>23.076923076923084</v>
      </c>
      <c r="AF738" s="706">
        <f t="shared" si="240"/>
        <v>26.829268292682929</v>
      </c>
      <c r="AG738" s="706">
        <f t="shared" si="241"/>
        <v>46.428571428571395</v>
      </c>
      <c r="AH738" s="706">
        <f t="shared" si="242"/>
        <v>27.272727272727295</v>
      </c>
      <c r="AI738" s="706">
        <f t="shared" si="243"/>
        <v>29.411764705882337</v>
      </c>
      <c r="AJ738" s="706">
        <f t="shared" si="244"/>
        <v>41.666666666666671</v>
      </c>
      <c r="AK738" s="706" t="str">
        <f t="shared" si="245"/>
        <v>n/a</v>
      </c>
      <c r="AL738" s="706" t="str">
        <f t="shared" si="246"/>
        <v>n/a</v>
      </c>
      <c r="AM738" s="706" t="str">
        <f t="shared" si="247"/>
        <v>n/a</v>
      </c>
      <c r="AN738" s="706" t="str">
        <f t="shared" si="248"/>
        <v>n/a</v>
      </c>
      <c r="AO738" s="706" t="str">
        <f t="shared" si="249"/>
        <v>n/a</v>
      </c>
      <c r="AP738" s="706" t="str">
        <f t="shared" si="250"/>
        <v>n/a</v>
      </c>
      <c r="AQ738" s="707">
        <f t="shared" si="251"/>
        <v>21.593780252426811</v>
      </c>
      <c r="AR738" s="708">
        <f t="shared" si="252"/>
        <v>12.991090061278548</v>
      </c>
    </row>
    <row r="739" spans="1:44" ht="11.25" customHeight="1" x14ac:dyDescent="0.2">
      <c r="A739" s="504" t="s">
        <v>1708</v>
      </c>
      <c r="B739" s="504" t="s">
        <v>1709</v>
      </c>
      <c r="C739" s="530">
        <v>0.8</v>
      </c>
      <c r="D739" s="522">
        <v>0.71666700000000005</v>
      </c>
      <c r="E739" s="522">
        <v>0.64</v>
      </c>
      <c r="F739" s="522">
        <v>0.58666666666666667</v>
      </c>
      <c r="G739" s="522">
        <v>0.54</v>
      </c>
      <c r="H739" s="523"/>
      <c r="I739" s="522">
        <v>0.51333333333333331</v>
      </c>
      <c r="J739" s="693">
        <v>0.48</v>
      </c>
      <c r="K739" s="523"/>
      <c r="L739" s="539">
        <v>0.46</v>
      </c>
      <c r="M739" s="692">
        <v>0.45333333333333337</v>
      </c>
      <c r="N739" s="531">
        <v>0.45333333333333337</v>
      </c>
      <c r="O739" s="531">
        <v>0.42</v>
      </c>
      <c r="P739" s="531">
        <v>0.38222</v>
      </c>
      <c r="Q739" s="531">
        <v>0.29841333333333336</v>
      </c>
      <c r="R739" s="531">
        <v>0.24761999999999998</v>
      </c>
      <c r="S739" s="531">
        <v>0.19365333333333332</v>
      </c>
      <c r="T739" s="531">
        <v>0.16507333333333332</v>
      </c>
      <c r="U739" s="531">
        <v>0.14460000000000001</v>
      </c>
      <c r="V739" s="531">
        <v>0.12381333333333334</v>
      </c>
      <c r="W739" s="531">
        <v>0.10477333333333334</v>
      </c>
      <c r="X739" s="525">
        <f t="shared" si="253"/>
        <v>7.723500333333333</v>
      </c>
      <c r="Y739" s="706">
        <f t="shared" si="233"/>
        <v>11.627855056811608</v>
      </c>
      <c r="Z739" s="706">
        <f t="shared" si="234"/>
        <v>11.979218750000008</v>
      </c>
      <c r="AA739" s="706">
        <f t="shared" si="235"/>
        <v>9.0909090909090828</v>
      </c>
      <c r="AB739" s="706">
        <f t="shared" si="236"/>
        <v>8.6419753086419693</v>
      </c>
      <c r="AC739" s="706">
        <f t="shared" si="237"/>
        <v>5.1948051948051965</v>
      </c>
      <c r="AD739" s="706">
        <f t="shared" si="238"/>
        <v>6.944444444444442</v>
      </c>
      <c r="AE739" s="706">
        <f t="shared" si="239"/>
        <v>4.3478260869565188</v>
      </c>
      <c r="AF739" s="706">
        <f t="shared" si="240"/>
        <v>1.4705882352941124</v>
      </c>
      <c r="AG739" s="706">
        <f t="shared" si="241"/>
        <v>0</v>
      </c>
      <c r="AH739" s="706">
        <f t="shared" si="242"/>
        <v>7.9365079365079527</v>
      </c>
      <c r="AI739" s="706">
        <f t="shared" si="243"/>
        <v>9.8843597927894766</v>
      </c>
      <c r="AJ739" s="706">
        <f t="shared" si="244"/>
        <v>28.084089182788951</v>
      </c>
      <c r="AK739" s="706">
        <f t="shared" si="245"/>
        <v>20.512613413025349</v>
      </c>
      <c r="AL739" s="706">
        <f t="shared" si="246"/>
        <v>27.867667309281185</v>
      </c>
      <c r="AM739" s="706">
        <f t="shared" si="247"/>
        <v>17.31351722466783</v>
      </c>
      <c r="AN739" s="706">
        <f t="shared" si="248"/>
        <v>14.158598432457348</v>
      </c>
      <c r="AO739" s="706">
        <f t="shared" si="249"/>
        <v>16.788714193409437</v>
      </c>
      <c r="AP739" s="706">
        <f t="shared" si="250"/>
        <v>18.172562993128018</v>
      </c>
      <c r="AQ739" s="707">
        <f t="shared" si="251"/>
        <v>12.223125146995473</v>
      </c>
      <c r="AR739" s="708">
        <f t="shared" si="252"/>
        <v>8.0517960786767606</v>
      </c>
    </row>
    <row r="740" spans="1:44" ht="11.25" customHeight="1" x14ac:dyDescent="0.2">
      <c r="A740" s="502" t="s">
        <v>349</v>
      </c>
      <c r="B740" s="504" t="s">
        <v>350</v>
      </c>
      <c r="C740" s="514">
        <v>1.7</v>
      </c>
      <c r="D740" s="522">
        <v>1.52</v>
      </c>
      <c r="E740" s="522">
        <v>1.38</v>
      </c>
      <c r="F740" s="522">
        <v>1.22</v>
      </c>
      <c r="G740" s="522">
        <v>1.06</v>
      </c>
      <c r="H740" s="523"/>
      <c r="I740" s="522">
        <v>0.85</v>
      </c>
      <c r="J740" s="520">
        <v>0.72</v>
      </c>
      <c r="K740" s="523"/>
      <c r="L740" s="539">
        <v>0.6</v>
      </c>
      <c r="M740" s="539">
        <v>0.5</v>
      </c>
      <c r="N740" s="531">
        <v>0.33</v>
      </c>
      <c r="O740" s="531">
        <v>0.22</v>
      </c>
      <c r="P740" s="531">
        <v>0.11</v>
      </c>
      <c r="Q740" s="531">
        <v>0.09</v>
      </c>
      <c r="R740" s="531">
        <v>7.0000000000000007E-2</v>
      </c>
      <c r="S740" s="531">
        <v>0.06</v>
      </c>
      <c r="T740" s="531">
        <v>0.05</v>
      </c>
      <c r="U740" s="531">
        <v>0.04</v>
      </c>
      <c r="V740" s="531">
        <v>3.2500000000000001E-2</v>
      </c>
      <c r="W740" s="531">
        <v>0.03</v>
      </c>
      <c r="X740" s="525">
        <f t="shared" si="253"/>
        <v>10.5825</v>
      </c>
      <c r="Y740" s="706">
        <f t="shared" si="233"/>
        <v>11.842105263157897</v>
      </c>
      <c r="Z740" s="706">
        <f t="shared" si="234"/>
        <v>10.144927536231885</v>
      </c>
      <c r="AA740" s="706">
        <f t="shared" si="235"/>
        <v>13.114754098360649</v>
      </c>
      <c r="AB740" s="706">
        <f t="shared" si="236"/>
        <v>15.094339622641506</v>
      </c>
      <c r="AC740" s="706">
        <f t="shared" si="237"/>
        <v>24.705882352941178</v>
      </c>
      <c r="AD740" s="706">
        <f t="shared" si="238"/>
        <v>18.055555555555557</v>
      </c>
      <c r="AE740" s="706">
        <f t="shared" si="239"/>
        <v>19.999999999999996</v>
      </c>
      <c r="AF740" s="706">
        <f t="shared" si="240"/>
        <v>19.999999999999996</v>
      </c>
      <c r="AG740" s="706">
        <f t="shared" si="241"/>
        <v>51.515151515151516</v>
      </c>
      <c r="AH740" s="706">
        <f t="shared" si="242"/>
        <v>50</v>
      </c>
      <c r="AI740" s="706">
        <f t="shared" si="243"/>
        <v>100</v>
      </c>
      <c r="AJ740" s="706">
        <f t="shared" si="244"/>
        <v>22.222222222222232</v>
      </c>
      <c r="AK740" s="706">
        <f t="shared" si="245"/>
        <v>28.571428571428559</v>
      </c>
      <c r="AL740" s="706">
        <f t="shared" si="246"/>
        <v>16.666666666666675</v>
      </c>
      <c r="AM740" s="706">
        <f t="shared" si="247"/>
        <v>19.999999999999996</v>
      </c>
      <c r="AN740" s="706">
        <f t="shared" si="248"/>
        <v>25</v>
      </c>
      <c r="AO740" s="706">
        <f t="shared" si="249"/>
        <v>23.076923076923084</v>
      </c>
      <c r="AP740" s="706">
        <f t="shared" si="250"/>
        <v>8.3333333333333481</v>
      </c>
      <c r="AQ740" s="707">
        <f t="shared" si="251"/>
        <v>26.574627211923008</v>
      </c>
      <c r="AR740" s="708">
        <f t="shared" si="252"/>
        <v>21.742221200246558</v>
      </c>
    </row>
    <row r="741" spans="1:44" ht="11.25" customHeight="1" x14ac:dyDescent="0.2">
      <c r="A741" s="589" t="s">
        <v>4086</v>
      </c>
      <c r="B741" s="535" t="s">
        <v>4087</v>
      </c>
      <c r="C741" s="551">
        <v>0.48</v>
      </c>
      <c r="D741" s="541">
        <v>0.42</v>
      </c>
      <c r="E741" s="541">
        <v>0.14000000000000001</v>
      </c>
      <c r="F741" s="541">
        <v>0.09</v>
      </c>
      <c r="G741" s="569">
        <v>0</v>
      </c>
      <c r="H741" s="542"/>
      <c r="I741" s="569">
        <v>0</v>
      </c>
      <c r="J741" s="543">
        <v>0.03</v>
      </c>
      <c r="K741" s="542"/>
      <c r="L741" s="568">
        <v>0.12</v>
      </c>
      <c r="M741" s="568">
        <v>0.39</v>
      </c>
      <c r="N741" s="570">
        <v>0.48</v>
      </c>
      <c r="O741" s="544">
        <v>0.48</v>
      </c>
      <c r="P741" s="544">
        <v>0.4</v>
      </c>
      <c r="Q741" s="544">
        <v>0.38</v>
      </c>
      <c r="R741" s="544">
        <v>0.36</v>
      </c>
      <c r="S741" s="544">
        <v>0.35</v>
      </c>
      <c r="T741" s="544">
        <v>0.28000000000000003</v>
      </c>
      <c r="U741" s="544">
        <v>0.26</v>
      </c>
      <c r="V741" s="544">
        <v>0.22</v>
      </c>
      <c r="W741" s="544">
        <v>0.15</v>
      </c>
      <c r="X741" s="525">
        <f t="shared" si="253"/>
        <v>5.03</v>
      </c>
      <c r="Y741" s="706">
        <f t="shared" si="233"/>
        <v>14.285714285714279</v>
      </c>
      <c r="Z741" s="706">
        <f t="shared" si="234"/>
        <v>199.99999999999994</v>
      </c>
      <c r="AA741" s="706">
        <f t="shared" si="235"/>
        <v>55.555555555555578</v>
      </c>
      <c r="AB741" s="706" t="str">
        <f t="shared" si="236"/>
        <v>n/a</v>
      </c>
      <c r="AC741" s="706" t="str">
        <f t="shared" si="237"/>
        <v>n/a</v>
      </c>
      <c r="AD741" s="706">
        <f t="shared" si="238"/>
        <v>-100</v>
      </c>
      <c r="AE741" s="706">
        <f t="shared" si="239"/>
        <v>-75</v>
      </c>
      <c r="AF741" s="706">
        <f t="shared" si="240"/>
        <v>-69.230769230769226</v>
      </c>
      <c r="AG741" s="706">
        <f t="shared" si="241"/>
        <v>-18.749999999999989</v>
      </c>
      <c r="AH741" s="706">
        <f t="shared" si="242"/>
        <v>0</v>
      </c>
      <c r="AI741" s="706">
        <f t="shared" si="243"/>
        <v>19.999999999999996</v>
      </c>
      <c r="AJ741" s="706">
        <f t="shared" si="244"/>
        <v>5.2631578947368363</v>
      </c>
      <c r="AK741" s="706">
        <f t="shared" si="245"/>
        <v>5.555555555555558</v>
      </c>
      <c r="AL741" s="706">
        <f t="shared" si="246"/>
        <v>2.8571428571428692</v>
      </c>
      <c r="AM741" s="706">
        <f t="shared" si="247"/>
        <v>24.999999999999979</v>
      </c>
      <c r="AN741" s="706">
        <f t="shared" si="248"/>
        <v>7.6923076923077094</v>
      </c>
      <c r="AO741" s="706">
        <f t="shared" si="249"/>
        <v>18.181818181818187</v>
      </c>
      <c r="AP741" s="706">
        <f t="shared" si="250"/>
        <v>46.666666666666679</v>
      </c>
      <c r="AQ741" s="707">
        <f t="shared" si="251"/>
        <v>8.6298218411705268</v>
      </c>
      <c r="AR741" s="708">
        <f t="shared" si="252"/>
        <v>66.597116191582714</v>
      </c>
    </row>
    <row r="742" spans="1:44" ht="11.25" customHeight="1" x14ac:dyDescent="0.2">
      <c r="A742" s="519" t="s">
        <v>3959</v>
      </c>
      <c r="B742" s="504" t="s">
        <v>3960</v>
      </c>
      <c r="C742" s="521">
        <v>0.67249999999999999</v>
      </c>
      <c r="D742" s="522">
        <v>0.54500000000000004</v>
      </c>
      <c r="E742" s="522">
        <v>0.47</v>
      </c>
      <c r="F742" s="522">
        <v>0.46</v>
      </c>
      <c r="G742" s="571">
        <v>0.45</v>
      </c>
      <c r="H742" s="523"/>
      <c r="I742" s="522">
        <v>0.45</v>
      </c>
      <c r="J742" s="520">
        <v>0.28129999999999999</v>
      </c>
      <c r="K742" s="523"/>
      <c r="L742" s="692">
        <v>0</v>
      </c>
      <c r="M742" s="692">
        <v>0</v>
      </c>
      <c r="N742" s="524">
        <v>0</v>
      </c>
      <c r="O742" s="524">
        <v>0</v>
      </c>
      <c r="P742" s="524">
        <v>0</v>
      </c>
      <c r="Q742" s="572">
        <v>0</v>
      </c>
      <c r="R742" s="524">
        <v>0</v>
      </c>
      <c r="S742" s="524">
        <v>0</v>
      </c>
      <c r="T742" s="524">
        <v>0</v>
      </c>
      <c r="U742" s="524">
        <v>0</v>
      </c>
      <c r="V742" s="524">
        <v>0</v>
      </c>
      <c r="W742" s="524">
        <v>0</v>
      </c>
      <c r="X742" s="525">
        <f t="shared" si="253"/>
        <v>3.3288000000000002</v>
      </c>
      <c r="Y742" s="706">
        <f t="shared" si="233"/>
        <v>23.394495412844019</v>
      </c>
      <c r="Z742" s="706">
        <f t="shared" si="234"/>
        <v>15.957446808510657</v>
      </c>
      <c r="AA742" s="706">
        <f t="shared" si="235"/>
        <v>2.1739130434782483</v>
      </c>
      <c r="AB742" s="706">
        <f t="shared" si="236"/>
        <v>2.2222222222222143</v>
      </c>
      <c r="AC742" s="706">
        <f t="shared" si="237"/>
        <v>0</v>
      </c>
      <c r="AD742" s="706">
        <f t="shared" si="238"/>
        <v>59.971560611446861</v>
      </c>
      <c r="AE742" s="706" t="str">
        <f t="shared" si="239"/>
        <v>n/a</v>
      </c>
      <c r="AF742" s="706" t="str">
        <f t="shared" si="240"/>
        <v>n/a</v>
      </c>
      <c r="AG742" s="706" t="str">
        <f t="shared" si="241"/>
        <v>n/a</v>
      </c>
      <c r="AH742" s="706" t="str">
        <f t="shared" si="242"/>
        <v>n/a</v>
      </c>
      <c r="AI742" s="706" t="str">
        <f t="shared" si="243"/>
        <v>n/a</v>
      </c>
      <c r="AJ742" s="706" t="str">
        <f t="shared" si="244"/>
        <v>n/a</v>
      </c>
      <c r="AK742" s="706" t="str">
        <f t="shared" si="245"/>
        <v>n/a</v>
      </c>
      <c r="AL742" s="706" t="str">
        <f t="shared" si="246"/>
        <v>n/a</v>
      </c>
      <c r="AM742" s="706" t="str">
        <f t="shared" si="247"/>
        <v>n/a</v>
      </c>
      <c r="AN742" s="706" t="str">
        <f t="shared" si="248"/>
        <v>n/a</v>
      </c>
      <c r="AO742" s="706" t="str">
        <f t="shared" si="249"/>
        <v>n/a</v>
      </c>
      <c r="AP742" s="706" t="str">
        <f t="shared" si="250"/>
        <v>n/a</v>
      </c>
      <c r="AQ742" s="707">
        <f t="shared" si="251"/>
        <v>17.286606349750333</v>
      </c>
      <c r="AR742" s="708">
        <f t="shared" si="252"/>
        <v>22.870217407880681</v>
      </c>
    </row>
    <row r="743" spans="1:44" ht="11.25" customHeight="1" x14ac:dyDescent="0.2">
      <c r="A743" s="504" t="s">
        <v>1714</v>
      </c>
      <c r="B743" s="504" t="s">
        <v>1715</v>
      </c>
      <c r="C743" s="521">
        <v>1.32</v>
      </c>
      <c r="D743" s="522">
        <v>1.02</v>
      </c>
      <c r="E743" s="522">
        <v>0.92</v>
      </c>
      <c r="F743" s="522">
        <v>0.7</v>
      </c>
      <c r="G743" s="528">
        <v>0.35</v>
      </c>
      <c r="H743" s="523"/>
      <c r="I743" s="522">
        <v>0.2</v>
      </c>
      <c r="J743" s="520">
        <v>0.12</v>
      </c>
      <c r="K743" s="523"/>
      <c r="L743" s="692">
        <v>0.04</v>
      </c>
      <c r="M743" s="692">
        <v>0.22</v>
      </c>
      <c r="N743" s="524">
        <v>2.85</v>
      </c>
      <c r="O743" s="531">
        <v>2.92</v>
      </c>
      <c r="P743" s="531">
        <v>2.44</v>
      </c>
      <c r="Q743" s="531">
        <v>2.2000000000000002</v>
      </c>
      <c r="R743" s="531">
        <v>2</v>
      </c>
      <c r="S743" s="531">
        <v>1.8</v>
      </c>
      <c r="T743" s="531">
        <v>1.72</v>
      </c>
      <c r="U743" s="531">
        <v>1.6</v>
      </c>
      <c r="V743" s="531">
        <v>1.48</v>
      </c>
      <c r="W743" s="531">
        <v>1.38</v>
      </c>
      <c r="X743" s="525">
        <f t="shared" si="253"/>
        <v>25.28</v>
      </c>
      <c r="Y743" s="706">
        <f t="shared" si="233"/>
        <v>29.411764705882359</v>
      </c>
      <c r="Z743" s="706">
        <f t="shared" si="234"/>
        <v>10.869565217391308</v>
      </c>
      <c r="AA743" s="706">
        <f t="shared" si="235"/>
        <v>31.428571428571452</v>
      </c>
      <c r="AB743" s="706">
        <f t="shared" si="236"/>
        <v>100</v>
      </c>
      <c r="AC743" s="706">
        <f t="shared" si="237"/>
        <v>74.999999999999972</v>
      </c>
      <c r="AD743" s="706">
        <f t="shared" si="238"/>
        <v>66.666666666666671</v>
      </c>
      <c r="AE743" s="706">
        <f t="shared" si="239"/>
        <v>200</v>
      </c>
      <c r="AF743" s="706">
        <f t="shared" si="240"/>
        <v>-81.818181818181813</v>
      </c>
      <c r="AG743" s="706">
        <f t="shared" si="241"/>
        <v>-92.280701754385959</v>
      </c>
      <c r="AH743" s="706">
        <f t="shared" si="242"/>
        <v>-2.3972602739726012</v>
      </c>
      <c r="AI743" s="706">
        <f t="shared" si="243"/>
        <v>19.672131147540984</v>
      </c>
      <c r="AJ743" s="706">
        <f t="shared" si="244"/>
        <v>10.909090909090891</v>
      </c>
      <c r="AK743" s="706">
        <f t="shared" si="245"/>
        <v>10.000000000000009</v>
      </c>
      <c r="AL743" s="706">
        <f t="shared" si="246"/>
        <v>11.111111111111116</v>
      </c>
      <c r="AM743" s="706">
        <f t="shared" si="247"/>
        <v>4.6511627906976827</v>
      </c>
      <c r="AN743" s="706">
        <f t="shared" si="248"/>
        <v>7.4999999999999956</v>
      </c>
      <c r="AO743" s="706">
        <f t="shared" si="249"/>
        <v>8.1081081081081141</v>
      </c>
      <c r="AP743" s="706">
        <f t="shared" si="250"/>
        <v>7.2463768115942129</v>
      </c>
      <c r="AQ743" s="707">
        <f t="shared" si="251"/>
        <v>23.115466947228576</v>
      </c>
      <c r="AR743" s="708">
        <f t="shared" si="252"/>
        <v>63.507217947867701</v>
      </c>
    </row>
    <row r="744" spans="1:44" ht="11.25" customHeight="1" x14ac:dyDescent="0.2">
      <c r="A744" s="949" t="s">
        <v>3961</v>
      </c>
      <c r="B744" s="949" t="s">
        <v>4294</v>
      </c>
      <c r="C744" s="952">
        <v>0.36499999999999999</v>
      </c>
      <c r="D744" s="952">
        <v>0.34</v>
      </c>
      <c r="E744" s="952">
        <v>0.315</v>
      </c>
      <c r="F744" s="952">
        <v>0.28499999999999998</v>
      </c>
      <c r="G744" s="952">
        <v>6.7500000000000004E-2</v>
      </c>
      <c r="H744" s="952"/>
      <c r="I744" s="952">
        <v>0.27</v>
      </c>
      <c r="J744" s="951">
        <v>0.27</v>
      </c>
      <c r="K744" s="952"/>
      <c r="L744" s="989">
        <v>0.27</v>
      </c>
      <c r="M744" s="989">
        <v>0.27</v>
      </c>
      <c r="N744" s="991">
        <v>0.27</v>
      </c>
      <c r="O744" s="991">
        <v>0.27</v>
      </c>
      <c r="P744" s="991">
        <v>0.27</v>
      </c>
      <c r="Q744" s="991">
        <v>0.27</v>
      </c>
      <c r="R744" s="991">
        <v>0.27</v>
      </c>
      <c r="S744" s="991">
        <v>0.27</v>
      </c>
      <c r="T744" s="991">
        <v>0.27</v>
      </c>
      <c r="U744" s="991">
        <v>0.27</v>
      </c>
      <c r="V744" s="991">
        <v>0.27</v>
      </c>
      <c r="W744" s="991">
        <v>0.27</v>
      </c>
      <c r="X744" s="525">
        <f t="shared" si="253"/>
        <v>5.1524999999999981</v>
      </c>
      <c r="Y744" s="706">
        <f t="shared" si="233"/>
        <v>7.3529411764705843</v>
      </c>
      <c r="Z744" s="706">
        <f t="shared" si="234"/>
        <v>7.9365079365079527</v>
      </c>
      <c r="AA744" s="706">
        <f t="shared" si="235"/>
        <v>10.526315789473696</v>
      </c>
      <c r="AB744" s="706">
        <f t="shared" si="236"/>
        <v>322.22222222222217</v>
      </c>
      <c r="AC744" s="706">
        <f t="shared" si="237"/>
        <v>-75</v>
      </c>
      <c r="AD744" s="706">
        <f t="shared" si="238"/>
        <v>0</v>
      </c>
      <c r="AE744" s="706">
        <f t="shared" si="239"/>
        <v>0</v>
      </c>
      <c r="AF744" s="706">
        <f t="shared" si="240"/>
        <v>0</v>
      </c>
      <c r="AG744" s="706">
        <f t="shared" si="241"/>
        <v>0</v>
      </c>
      <c r="AH744" s="706">
        <f t="shared" si="242"/>
        <v>0</v>
      </c>
      <c r="AI744" s="706">
        <f t="shared" si="243"/>
        <v>0</v>
      </c>
      <c r="AJ744" s="706">
        <f t="shared" si="244"/>
        <v>0</v>
      </c>
      <c r="AK744" s="706">
        <f t="shared" si="245"/>
        <v>0</v>
      </c>
      <c r="AL744" s="706">
        <f t="shared" si="246"/>
        <v>0</v>
      </c>
      <c r="AM744" s="706">
        <f t="shared" si="247"/>
        <v>0</v>
      </c>
      <c r="AN744" s="706">
        <f t="shared" si="248"/>
        <v>0</v>
      </c>
      <c r="AO744" s="706">
        <f t="shared" si="249"/>
        <v>0</v>
      </c>
      <c r="AP744" s="706">
        <f t="shared" si="250"/>
        <v>0</v>
      </c>
      <c r="AQ744" s="707">
        <f t="shared" si="251"/>
        <v>15.168777062481913</v>
      </c>
      <c r="AR744" s="708">
        <f t="shared" si="252"/>
        <v>78.79174537378853</v>
      </c>
    </row>
    <row r="745" spans="1:44" ht="11.25" customHeight="1" x14ac:dyDescent="0.2">
      <c r="A745" s="506" t="s">
        <v>4046</v>
      </c>
      <c r="B745" s="502" t="s">
        <v>3962</v>
      </c>
      <c r="C745" s="521">
        <v>1.05</v>
      </c>
      <c r="D745" s="510">
        <v>0.85</v>
      </c>
      <c r="E745" s="510">
        <v>0.57499999999999996</v>
      </c>
      <c r="F745" s="510">
        <v>0.125</v>
      </c>
      <c r="G745" s="583">
        <v>0</v>
      </c>
      <c r="H745" s="511"/>
      <c r="I745" s="512">
        <v>0</v>
      </c>
      <c r="J745" s="513">
        <v>0</v>
      </c>
      <c r="K745" s="511"/>
      <c r="L745" s="567">
        <v>0</v>
      </c>
      <c r="M745" s="567">
        <v>0</v>
      </c>
      <c r="N745" s="515">
        <v>0</v>
      </c>
      <c r="O745" s="515">
        <v>0</v>
      </c>
      <c r="P745" s="515">
        <v>0</v>
      </c>
      <c r="Q745" s="515">
        <v>0</v>
      </c>
      <c r="R745" s="515">
        <v>0</v>
      </c>
      <c r="S745" s="515">
        <v>0</v>
      </c>
      <c r="T745" s="515">
        <v>0</v>
      </c>
      <c r="U745" s="515">
        <v>0</v>
      </c>
      <c r="V745" s="515">
        <v>0</v>
      </c>
      <c r="W745" s="515">
        <v>0</v>
      </c>
      <c r="X745" s="525">
        <f t="shared" si="253"/>
        <v>2.5999999999999996</v>
      </c>
      <c r="Y745" s="706">
        <f t="shared" si="233"/>
        <v>23.529411764705888</v>
      </c>
      <c r="Z745" s="706">
        <f t="shared" si="234"/>
        <v>47.826086956521749</v>
      </c>
      <c r="AA745" s="706">
        <f t="shared" si="235"/>
        <v>359.99999999999994</v>
      </c>
      <c r="AB745" s="706" t="str">
        <f t="shared" si="236"/>
        <v>n/a</v>
      </c>
      <c r="AC745" s="706" t="str">
        <f t="shared" si="237"/>
        <v>n/a</v>
      </c>
      <c r="AD745" s="706" t="str">
        <f t="shared" si="238"/>
        <v>n/a</v>
      </c>
      <c r="AE745" s="706" t="str">
        <f t="shared" si="239"/>
        <v>n/a</v>
      </c>
      <c r="AF745" s="706" t="str">
        <f t="shared" si="240"/>
        <v>n/a</v>
      </c>
      <c r="AG745" s="706" t="str">
        <f t="shared" si="241"/>
        <v>n/a</v>
      </c>
      <c r="AH745" s="706" t="str">
        <f t="shared" si="242"/>
        <v>n/a</v>
      </c>
      <c r="AI745" s="706" t="str">
        <f t="shared" si="243"/>
        <v>n/a</v>
      </c>
      <c r="AJ745" s="706" t="str">
        <f t="shared" si="244"/>
        <v>n/a</v>
      </c>
      <c r="AK745" s="706" t="str">
        <f t="shared" si="245"/>
        <v>n/a</v>
      </c>
      <c r="AL745" s="706" t="str">
        <f t="shared" si="246"/>
        <v>n/a</v>
      </c>
      <c r="AM745" s="706" t="str">
        <f t="shared" si="247"/>
        <v>n/a</v>
      </c>
      <c r="AN745" s="706" t="str">
        <f t="shared" si="248"/>
        <v>n/a</v>
      </c>
      <c r="AO745" s="706" t="str">
        <f t="shared" si="249"/>
        <v>n/a</v>
      </c>
      <c r="AP745" s="706" t="str">
        <f t="shared" si="250"/>
        <v>n/a</v>
      </c>
      <c r="AQ745" s="707">
        <f t="shared" si="251"/>
        <v>143.78516624040921</v>
      </c>
      <c r="AR745" s="708">
        <f t="shared" si="252"/>
        <v>187.64120778658867</v>
      </c>
    </row>
    <row r="746" spans="1:44" ht="11.25" customHeight="1" x14ac:dyDescent="0.2">
      <c r="A746" s="534" t="s">
        <v>2858</v>
      </c>
      <c r="B746" s="535" t="s">
        <v>2859</v>
      </c>
      <c r="C746" s="538">
        <v>0.56999999999999995</v>
      </c>
      <c r="D746" s="541">
        <v>0.48</v>
      </c>
      <c r="E746" s="541">
        <v>0.4</v>
      </c>
      <c r="F746" s="541">
        <v>0.16</v>
      </c>
      <c r="G746" s="569">
        <v>0.04</v>
      </c>
      <c r="H746" s="542"/>
      <c r="I746" s="540">
        <v>0.04</v>
      </c>
      <c r="J746" s="543">
        <v>0.04</v>
      </c>
      <c r="K746" s="542"/>
      <c r="L746" s="568">
        <v>0.04</v>
      </c>
      <c r="M746" s="568">
        <v>0.09</v>
      </c>
      <c r="N746" s="545">
        <v>1.3828</v>
      </c>
      <c r="O746" s="544">
        <v>2.4948000000000001</v>
      </c>
      <c r="P746" s="544">
        <v>2.36382</v>
      </c>
      <c r="Q746" s="544">
        <v>2.2237600000000004</v>
      </c>
      <c r="R746" s="544">
        <v>2.1067200000000001</v>
      </c>
      <c r="S746" s="544">
        <v>1.98044</v>
      </c>
      <c r="T746" s="544">
        <v>1.76176</v>
      </c>
      <c r="U746" s="544">
        <v>1.52152</v>
      </c>
      <c r="V746" s="544">
        <v>1.2936000000000001</v>
      </c>
      <c r="W746" s="544">
        <v>1.0533600000000001</v>
      </c>
      <c r="X746" s="525">
        <f t="shared" si="253"/>
        <v>20.042580000000005</v>
      </c>
      <c r="Y746" s="706">
        <f t="shared" si="233"/>
        <v>18.75</v>
      </c>
      <c r="Z746" s="706">
        <f t="shared" si="234"/>
        <v>19.999999999999996</v>
      </c>
      <c r="AA746" s="706">
        <f t="shared" si="235"/>
        <v>150</v>
      </c>
      <c r="AB746" s="706">
        <f t="shared" si="236"/>
        <v>300</v>
      </c>
      <c r="AC746" s="706">
        <f t="shared" si="237"/>
        <v>0</v>
      </c>
      <c r="AD746" s="706">
        <f t="shared" si="238"/>
        <v>0</v>
      </c>
      <c r="AE746" s="706">
        <f t="shared" si="239"/>
        <v>0</v>
      </c>
      <c r="AF746" s="706">
        <f t="shared" si="240"/>
        <v>-55.555555555555557</v>
      </c>
      <c r="AG746" s="706">
        <f t="shared" si="241"/>
        <v>-93.4914665895285</v>
      </c>
      <c r="AH746" s="706">
        <f t="shared" si="242"/>
        <v>-44.572711239377902</v>
      </c>
      <c r="AI746" s="706">
        <f t="shared" si="243"/>
        <v>5.5410310429728105</v>
      </c>
      <c r="AJ746" s="706">
        <f t="shared" si="244"/>
        <v>6.2983415476490112</v>
      </c>
      <c r="AK746" s="706">
        <f t="shared" si="245"/>
        <v>5.555555555555558</v>
      </c>
      <c r="AL746" s="706">
        <f t="shared" si="246"/>
        <v>6.3763608087091805</v>
      </c>
      <c r="AM746" s="706">
        <f t="shared" si="247"/>
        <v>12.412587412587417</v>
      </c>
      <c r="AN746" s="706">
        <f t="shared" si="248"/>
        <v>15.789473684210531</v>
      </c>
      <c r="AO746" s="706">
        <f t="shared" si="249"/>
        <v>17.619047619047599</v>
      </c>
      <c r="AP746" s="706">
        <f t="shared" si="250"/>
        <v>22.807017543859654</v>
      </c>
      <c r="AQ746" s="707">
        <f t="shared" si="251"/>
        <v>21.529426768340542</v>
      </c>
      <c r="AR746" s="708">
        <f t="shared" si="252"/>
        <v>84.051082597768612</v>
      </c>
    </row>
    <row r="747" spans="1:44" ht="11.25" customHeight="1" x14ac:dyDescent="0.2">
      <c r="A747" s="504" t="s">
        <v>351</v>
      </c>
      <c r="B747" s="504" t="s">
        <v>352</v>
      </c>
      <c r="C747" s="530">
        <v>1.32</v>
      </c>
      <c r="D747" s="522">
        <v>1.24</v>
      </c>
      <c r="E747" s="522">
        <v>1.2</v>
      </c>
      <c r="F747" s="522">
        <v>1.1599999999999999</v>
      </c>
      <c r="G747" s="522">
        <v>1.1200000000000001</v>
      </c>
      <c r="H747" s="523"/>
      <c r="I747" s="522">
        <v>1.08</v>
      </c>
      <c r="J747" s="520">
        <v>1.04</v>
      </c>
      <c r="K747" s="523"/>
      <c r="L747" s="539">
        <v>1</v>
      </c>
      <c r="M747" s="539">
        <v>0.96</v>
      </c>
      <c r="N747" s="531">
        <v>0.88</v>
      </c>
      <c r="O747" s="531">
        <v>0.76</v>
      </c>
      <c r="P747" s="531">
        <v>0.68</v>
      </c>
      <c r="Q747" s="531">
        <v>0.6</v>
      </c>
      <c r="R747" s="531">
        <v>0.52</v>
      </c>
      <c r="S747" s="531">
        <v>0.44</v>
      </c>
      <c r="T747" s="531">
        <v>0.36</v>
      </c>
      <c r="U747" s="531">
        <v>0.28000000000000003</v>
      </c>
      <c r="V747" s="531">
        <v>0.24</v>
      </c>
      <c r="W747" s="531">
        <v>0.2</v>
      </c>
      <c r="X747" s="525">
        <f t="shared" si="253"/>
        <v>15.079999999999998</v>
      </c>
      <c r="Y747" s="706">
        <f t="shared" si="233"/>
        <v>6.4516129032258229</v>
      </c>
      <c r="Z747" s="706">
        <f t="shared" si="234"/>
        <v>3.3333333333333437</v>
      </c>
      <c r="AA747" s="706">
        <f t="shared" si="235"/>
        <v>3.4482758620689724</v>
      </c>
      <c r="AB747" s="706">
        <f t="shared" si="236"/>
        <v>3.5714285714285587</v>
      </c>
      <c r="AC747" s="706">
        <f t="shared" si="237"/>
        <v>3.7037037037036979</v>
      </c>
      <c r="AD747" s="706">
        <f t="shared" si="238"/>
        <v>3.8461538461538547</v>
      </c>
      <c r="AE747" s="706">
        <f t="shared" si="239"/>
        <v>4.0000000000000036</v>
      </c>
      <c r="AF747" s="706">
        <f t="shared" si="240"/>
        <v>4.1666666666666741</v>
      </c>
      <c r="AG747" s="706">
        <f t="shared" si="241"/>
        <v>9.0909090909090828</v>
      </c>
      <c r="AH747" s="706">
        <f t="shared" si="242"/>
        <v>15.789473684210531</v>
      </c>
      <c r="AI747" s="706">
        <f t="shared" si="243"/>
        <v>11.764705882352944</v>
      </c>
      <c r="AJ747" s="706">
        <f t="shared" si="244"/>
        <v>13.333333333333353</v>
      </c>
      <c r="AK747" s="706">
        <f t="shared" si="245"/>
        <v>15.384615384615374</v>
      </c>
      <c r="AL747" s="706">
        <f t="shared" si="246"/>
        <v>18.181818181818187</v>
      </c>
      <c r="AM747" s="706">
        <f t="shared" si="247"/>
        <v>22.222222222222232</v>
      </c>
      <c r="AN747" s="706">
        <f t="shared" si="248"/>
        <v>28.571428571428559</v>
      </c>
      <c r="AO747" s="706">
        <f t="shared" si="249"/>
        <v>16.666666666666675</v>
      </c>
      <c r="AP747" s="706">
        <f t="shared" si="250"/>
        <v>19.999999999999996</v>
      </c>
      <c r="AQ747" s="707">
        <f t="shared" si="251"/>
        <v>11.307019328007661</v>
      </c>
      <c r="AR747" s="708">
        <f t="shared" si="252"/>
        <v>7.8264625476720937</v>
      </c>
    </row>
    <row r="748" spans="1:44" ht="11.25" customHeight="1" x14ac:dyDescent="0.2">
      <c r="A748" s="519" t="s">
        <v>353</v>
      </c>
      <c r="B748" s="504" t="s">
        <v>354</v>
      </c>
      <c r="C748" s="530">
        <v>2.2799999999999998</v>
      </c>
      <c r="D748" s="522">
        <v>2.16</v>
      </c>
      <c r="E748" s="522">
        <v>2.08</v>
      </c>
      <c r="F748" s="522">
        <v>1.76</v>
      </c>
      <c r="G748" s="522">
        <v>1.52</v>
      </c>
      <c r="H748" s="523"/>
      <c r="I748" s="522">
        <v>1.36</v>
      </c>
      <c r="J748" s="520">
        <v>1.24</v>
      </c>
      <c r="K748" s="523"/>
      <c r="L748" s="539">
        <v>1.08</v>
      </c>
      <c r="M748" s="539">
        <v>1</v>
      </c>
      <c r="N748" s="531">
        <v>0.96</v>
      </c>
      <c r="O748" s="531">
        <v>0.68</v>
      </c>
      <c r="P748" s="531">
        <v>0.56000000000000005</v>
      </c>
      <c r="Q748" s="531">
        <v>0.46</v>
      </c>
      <c r="R748" s="531">
        <v>0.38</v>
      </c>
      <c r="S748" s="531">
        <v>0.34</v>
      </c>
      <c r="T748" s="531">
        <v>0.32</v>
      </c>
      <c r="U748" s="531">
        <v>0.3</v>
      </c>
      <c r="V748" s="531">
        <v>0.26</v>
      </c>
      <c r="W748" s="531">
        <v>0.2</v>
      </c>
      <c r="X748" s="525">
        <f t="shared" si="253"/>
        <v>18.939999999999998</v>
      </c>
      <c r="Y748" s="706">
        <f t="shared" si="233"/>
        <v>5.5555555555555358</v>
      </c>
      <c r="Z748" s="706">
        <f t="shared" si="234"/>
        <v>3.8461538461538547</v>
      </c>
      <c r="AA748" s="706">
        <f t="shared" si="235"/>
        <v>18.181818181818187</v>
      </c>
      <c r="AB748" s="706">
        <f t="shared" si="236"/>
        <v>15.789473684210531</v>
      </c>
      <c r="AC748" s="706">
        <f t="shared" si="237"/>
        <v>11.764705882352944</v>
      </c>
      <c r="AD748" s="706">
        <f t="shared" si="238"/>
        <v>9.6774193548387224</v>
      </c>
      <c r="AE748" s="706">
        <f t="shared" si="239"/>
        <v>14.814814814814813</v>
      </c>
      <c r="AF748" s="706">
        <f t="shared" si="240"/>
        <v>8.0000000000000071</v>
      </c>
      <c r="AG748" s="706">
        <f t="shared" si="241"/>
        <v>4.1666666666666741</v>
      </c>
      <c r="AH748" s="706">
        <f t="shared" si="242"/>
        <v>41.176470588235283</v>
      </c>
      <c r="AI748" s="706">
        <f t="shared" si="243"/>
        <v>21.42857142857142</v>
      </c>
      <c r="AJ748" s="706">
        <f t="shared" si="244"/>
        <v>21.739130434782616</v>
      </c>
      <c r="AK748" s="706">
        <f t="shared" si="245"/>
        <v>21.052631578947366</v>
      </c>
      <c r="AL748" s="706">
        <f t="shared" si="246"/>
        <v>11.764705882352944</v>
      </c>
      <c r="AM748" s="706">
        <f t="shared" si="247"/>
        <v>6.25</v>
      </c>
      <c r="AN748" s="706">
        <f t="shared" si="248"/>
        <v>6.6666666666666652</v>
      </c>
      <c r="AO748" s="706">
        <f t="shared" si="249"/>
        <v>15.384615384615374</v>
      </c>
      <c r="AP748" s="706">
        <f t="shared" si="250"/>
        <v>30.000000000000004</v>
      </c>
      <c r="AQ748" s="707">
        <f t="shared" si="251"/>
        <v>14.847744441699055</v>
      </c>
      <c r="AR748" s="708">
        <f t="shared" si="252"/>
        <v>9.7598654430695859</v>
      </c>
    </row>
    <row r="749" spans="1:44" ht="11.25" customHeight="1" x14ac:dyDescent="0.2">
      <c r="A749" s="504" t="s">
        <v>814</v>
      </c>
      <c r="B749" s="504" t="s">
        <v>815</v>
      </c>
      <c r="C749" s="530">
        <v>1.3525</v>
      </c>
      <c r="D749" s="522">
        <v>1.26</v>
      </c>
      <c r="E749" s="522">
        <v>1.095</v>
      </c>
      <c r="F749" s="522">
        <v>0.94499999999999995</v>
      </c>
      <c r="G749" s="522">
        <v>0.88500000000000001</v>
      </c>
      <c r="H749" s="523"/>
      <c r="I749" s="522">
        <v>0.83</v>
      </c>
      <c r="J749" s="520">
        <v>0.79374999999999996</v>
      </c>
      <c r="K749" s="523"/>
      <c r="L749" s="539">
        <v>0.77249999999999996</v>
      </c>
      <c r="M749" s="539">
        <v>0.76375000000000004</v>
      </c>
      <c r="N749" s="531">
        <v>0.75</v>
      </c>
      <c r="O749" s="531">
        <v>0.71</v>
      </c>
      <c r="P749" s="531">
        <v>0.67125000000000001</v>
      </c>
      <c r="Q749" s="531">
        <v>0.64</v>
      </c>
      <c r="R749" s="531">
        <v>0.62250000000000005</v>
      </c>
      <c r="S749" s="531">
        <v>0.61450000000000005</v>
      </c>
      <c r="T749" s="531">
        <v>0.61224999999999996</v>
      </c>
      <c r="U749" s="531">
        <v>0.60950000000000004</v>
      </c>
      <c r="V749" s="531">
        <v>0.60724999999999996</v>
      </c>
      <c r="W749" s="531">
        <v>0.60375000000000001</v>
      </c>
      <c r="X749" s="525">
        <f t="shared" si="253"/>
        <v>15.138500000000001</v>
      </c>
      <c r="Y749" s="706">
        <f t="shared" ref="Y749:Y812" si="254">IF(ISERROR((C749/D749-1)*100),"n/a",(C749/D749-1)*100)</f>
        <v>7.3412698412698374</v>
      </c>
      <c r="Z749" s="706">
        <f t="shared" ref="Z749:Z812" si="255">IF(ISERROR((D749/E749-1)*100),"n/a",(D749/E749-1)*100)</f>
        <v>15.068493150684926</v>
      </c>
      <c r="AA749" s="706">
        <f t="shared" ref="AA749:AA812" si="256">IF(ISERROR((E749/F749-1)*100),"n/a",(E749/F749-1)*100)</f>
        <v>15.873015873015884</v>
      </c>
      <c r="AB749" s="706">
        <f t="shared" ref="AB749:AB812" si="257">IF(ISERROR((F749/G749-1)*100),"n/a",(F749/G749-1)*100)</f>
        <v>6.7796610169491567</v>
      </c>
      <c r="AC749" s="706">
        <f t="shared" ref="AC749:AC812" si="258">IF(ISERROR((G749/I749-1)*100),"n/a",(G749/I749-1)*100)</f>
        <v>6.6265060240964013</v>
      </c>
      <c r="AD749" s="706">
        <f t="shared" ref="AD749:AD812" si="259">IF(ISERROR((I749/J749-1)*100),"n/a",(I749/J749-1)*100)</f>
        <v>4.5669291338582774</v>
      </c>
      <c r="AE749" s="706">
        <f t="shared" ref="AE749:AE812" si="260">IF(ISERROR((J749/L749-1)*100),"n/a",(J749/L749-1)*100)</f>
        <v>2.7508090614886793</v>
      </c>
      <c r="AF749" s="706">
        <f t="shared" ref="AF749:AF812" si="261">IF(ISERROR((L749/M749-1)*100),"n/a",(L749/M749-1)*100)</f>
        <v>1.1456628477904962</v>
      </c>
      <c r="AG749" s="706">
        <f t="shared" ref="AG749:AG812" si="262">IF(ISERROR((M749/N749-1)*100),"n/a",(M749/N749-1)*100)</f>
        <v>1.8333333333333313</v>
      </c>
      <c r="AH749" s="706">
        <f t="shared" ref="AH749:AH812" si="263">IF(ISERROR((N749/O749-1)*100),"n/a",(N749/O749-1)*100)</f>
        <v>5.6338028169014231</v>
      </c>
      <c r="AI749" s="706">
        <f t="shared" ref="AI749:AI812" si="264">IF(ISERROR((O749/P749-1)*100),"n/a",(O749/P749-1)*100)</f>
        <v>5.7728119180633142</v>
      </c>
      <c r="AJ749" s="706">
        <f t="shared" ref="AJ749:AJ812" si="265">IF(ISERROR((P749/Q749-1)*100),"n/a",(P749/Q749-1)*100)</f>
        <v>4.8828125</v>
      </c>
      <c r="AK749" s="706">
        <f t="shared" ref="AK749:AK812" si="266">IF(ISERROR((Q749/R749-1)*100),"n/a",(Q749/R749-1)*100)</f>
        <v>2.8112449799196693</v>
      </c>
      <c r="AL749" s="706">
        <f t="shared" ref="AL749:AL812" si="267">IF(ISERROR((R749/S749-1)*100),"n/a",(R749/S749-1)*100)</f>
        <v>1.3018714401952902</v>
      </c>
      <c r="AM749" s="706">
        <f t="shared" ref="AM749:AM812" si="268">IF(ISERROR((S749/T749-1)*100),"n/a",(S749/T749-1)*100)</f>
        <v>0.36749693752553547</v>
      </c>
      <c r="AN749" s="706">
        <f t="shared" ref="AN749:AN812" si="269">IF(ISERROR((T749/U749-1)*100),"n/a",(T749/U749-1)*100)</f>
        <v>0.45118949958982135</v>
      </c>
      <c r="AO749" s="706">
        <f t="shared" ref="AO749:AO812" si="270">IF(ISERROR((U749/V749-1)*100),"n/a",(U749/V749-1)*100)</f>
        <v>0.37052284890903842</v>
      </c>
      <c r="AP749" s="706">
        <f t="shared" ref="AP749:AP812" si="271">IF(ISERROR((V749/W749-1)*100),"n/a",(V749/W749-1)*100)</f>
        <v>0.57971014492752548</v>
      </c>
      <c r="AQ749" s="707">
        <f t="shared" ref="AQ749:AQ812" si="272">AVERAGE(Y749:AP749)</f>
        <v>4.6753968538065882</v>
      </c>
      <c r="AR749" s="708">
        <f t="shared" ref="AR749:AR812" si="273">STDEV(Y749:AP749)</f>
        <v>4.612814916219353</v>
      </c>
    </row>
    <row r="750" spans="1:44" ht="11.25" customHeight="1" x14ac:dyDescent="0.2">
      <c r="A750" s="502" t="s">
        <v>355</v>
      </c>
      <c r="B750" s="502" t="s">
        <v>356</v>
      </c>
      <c r="C750" s="514">
        <v>2.44</v>
      </c>
      <c r="D750" s="510">
        <v>2.3199999999999998</v>
      </c>
      <c r="E750" s="510">
        <v>2.16</v>
      </c>
      <c r="F750" s="510">
        <v>1.9</v>
      </c>
      <c r="G750" s="510">
        <v>1.58</v>
      </c>
      <c r="H750" s="511"/>
      <c r="I750" s="510">
        <v>1.32</v>
      </c>
      <c r="J750" s="508">
        <v>1.1000000000000001</v>
      </c>
      <c r="K750" s="511"/>
      <c r="L750" s="559">
        <v>0.84</v>
      </c>
      <c r="M750" s="559">
        <v>0.68</v>
      </c>
      <c r="N750" s="516">
        <v>0.6</v>
      </c>
      <c r="O750" s="516">
        <v>0.52</v>
      </c>
      <c r="P750" s="516">
        <v>0.44</v>
      </c>
      <c r="Q750" s="516">
        <v>0.36</v>
      </c>
      <c r="R750" s="516">
        <v>0.3</v>
      </c>
      <c r="S750" s="516">
        <v>0.26</v>
      </c>
      <c r="T750" s="516">
        <v>0.24</v>
      </c>
      <c r="U750" s="516">
        <v>0.22</v>
      </c>
      <c r="V750" s="516">
        <v>0.21</v>
      </c>
      <c r="W750" s="516">
        <v>0.2</v>
      </c>
      <c r="X750" s="525">
        <f t="shared" si="253"/>
        <v>17.689999999999998</v>
      </c>
      <c r="Y750" s="706">
        <f t="shared" si="254"/>
        <v>5.1724137931034475</v>
      </c>
      <c r="Z750" s="706">
        <f t="shared" si="255"/>
        <v>7.4074074074073959</v>
      </c>
      <c r="AA750" s="706">
        <f t="shared" si="256"/>
        <v>13.684210526315809</v>
      </c>
      <c r="AB750" s="706">
        <f t="shared" si="257"/>
        <v>20.253164556962023</v>
      </c>
      <c r="AC750" s="706">
        <f t="shared" si="258"/>
        <v>19.696969696969703</v>
      </c>
      <c r="AD750" s="706">
        <f t="shared" si="259"/>
        <v>19.999999999999996</v>
      </c>
      <c r="AE750" s="706">
        <f t="shared" si="260"/>
        <v>30.952380952380977</v>
      </c>
      <c r="AF750" s="706">
        <f t="shared" si="261"/>
        <v>23.529411764705866</v>
      </c>
      <c r="AG750" s="706">
        <f t="shared" si="262"/>
        <v>13.333333333333353</v>
      </c>
      <c r="AH750" s="706">
        <f t="shared" si="263"/>
        <v>15.384615384615374</v>
      </c>
      <c r="AI750" s="706">
        <f t="shared" si="264"/>
        <v>18.181818181818187</v>
      </c>
      <c r="AJ750" s="706">
        <f t="shared" si="265"/>
        <v>22.222222222222232</v>
      </c>
      <c r="AK750" s="706">
        <f t="shared" si="266"/>
        <v>19.999999999999996</v>
      </c>
      <c r="AL750" s="706">
        <f t="shared" si="267"/>
        <v>15.384615384615374</v>
      </c>
      <c r="AM750" s="706">
        <f t="shared" si="268"/>
        <v>8.3333333333333481</v>
      </c>
      <c r="AN750" s="706">
        <f t="shared" si="269"/>
        <v>9.0909090909090828</v>
      </c>
      <c r="AO750" s="706">
        <f t="shared" si="270"/>
        <v>4.7619047619047672</v>
      </c>
      <c r="AP750" s="706">
        <f t="shared" si="271"/>
        <v>4.9999999999999822</v>
      </c>
      <c r="AQ750" s="707">
        <f t="shared" si="272"/>
        <v>15.132706132810942</v>
      </c>
      <c r="AR750" s="708">
        <f t="shared" si="273"/>
        <v>7.4045625604847869</v>
      </c>
    </row>
    <row r="751" spans="1:44" ht="11.25" customHeight="1" x14ac:dyDescent="0.2">
      <c r="A751" s="534" t="s">
        <v>1716</v>
      </c>
      <c r="B751" s="535" t="s">
        <v>1717</v>
      </c>
      <c r="C751" s="521">
        <v>2.5</v>
      </c>
      <c r="D751" s="541">
        <v>2.38</v>
      </c>
      <c r="E751" s="541">
        <v>2.2599999999999998</v>
      </c>
      <c r="F751" s="541">
        <v>2.16</v>
      </c>
      <c r="G751" s="541">
        <v>2</v>
      </c>
      <c r="H751" s="542" t="s">
        <v>91</v>
      </c>
      <c r="I751" s="541">
        <v>1.85</v>
      </c>
      <c r="J751" s="537">
        <v>1.7649999999999999</v>
      </c>
      <c r="K751" s="542"/>
      <c r="L751" s="557">
        <v>1.6825000000000001</v>
      </c>
      <c r="M751" s="568">
        <v>1.66</v>
      </c>
      <c r="N751" s="544">
        <v>1.66</v>
      </c>
      <c r="O751" s="544">
        <v>1.54</v>
      </c>
      <c r="P751" s="544">
        <v>1.29</v>
      </c>
      <c r="Q751" s="544">
        <v>1.1599999999999999</v>
      </c>
      <c r="R751" s="544">
        <v>1.095</v>
      </c>
      <c r="S751" s="544">
        <v>1.05</v>
      </c>
      <c r="T751" s="544">
        <v>1.0249999999999999</v>
      </c>
      <c r="U751" s="544">
        <v>1.0049999999999999</v>
      </c>
      <c r="V751" s="544">
        <v>0.98499999999999999</v>
      </c>
      <c r="W751" s="544">
        <v>0.96499999999999997</v>
      </c>
      <c r="X751" s="525">
        <f t="shared" si="253"/>
        <v>30.032499999999995</v>
      </c>
      <c r="Y751" s="706">
        <f t="shared" si="254"/>
        <v>5.0420168067226934</v>
      </c>
      <c r="Z751" s="706">
        <f t="shared" si="255"/>
        <v>5.3097345132743445</v>
      </c>
      <c r="AA751" s="706">
        <f t="shared" si="256"/>
        <v>4.6296296296296058</v>
      </c>
      <c r="AB751" s="706">
        <f t="shared" si="257"/>
        <v>8.0000000000000071</v>
      </c>
      <c r="AC751" s="706">
        <f t="shared" si="258"/>
        <v>8.108108108108091</v>
      </c>
      <c r="AD751" s="706">
        <f t="shared" si="259"/>
        <v>4.8158640226628968</v>
      </c>
      <c r="AE751" s="706">
        <f t="shared" si="260"/>
        <v>4.9034175334323749</v>
      </c>
      <c r="AF751" s="706">
        <f t="shared" si="261"/>
        <v>1.3554216867470048</v>
      </c>
      <c r="AG751" s="706">
        <f t="shared" si="262"/>
        <v>0</v>
      </c>
      <c r="AH751" s="706">
        <f t="shared" si="263"/>
        <v>7.7922077922077948</v>
      </c>
      <c r="AI751" s="706">
        <f t="shared" si="264"/>
        <v>19.379844961240302</v>
      </c>
      <c r="AJ751" s="706">
        <f t="shared" si="265"/>
        <v>11.206896551724155</v>
      </c>
      <c r="AK751" s="706">
        <f t="shared" si="266"/>
        <v>5.9360730593607247</v>
      </c>
      <c r="AL751" s="706">
        <f t="shared" si="267"/>
        <v>4.2857142857142705</v>
      </c>
      <c r="AM751" s="706">
        <f t="shared" si="268"/>
        <v>2.4390243902439046</v>
      </c>
      <c r="AN751" s="706">
        <f t="shared" si="269"/>
        <v>1.990049751243772</v>
      </c>
      <c r="AO751" s="706">
        <f t="shared" si="270"/>
        <v>2.0304568527918621</v>
      </c>
      <c r="AP751" s="706">
        <f t="shared" si="271"/>
        <v>2.0725388601036343</v>
      </c>
      <c r="AQ751" s="707">
        <f t="shared" si="272"/>
        <v>5.5164999336226357</v>
      </c>
      <c r="AR751" s="708">
        <f t="shared" si="273"/>
        <v>4.4715734569474552</v>
      </c>
    </row>
    <row r="752" spans="1:44" ht="11.25" customHeight="1" x14ac:dyDescent="0.2">
      <c r="A752" s="504" t="s">
        <v>1718</v>
      </c>
      <c r="B752" s="504" t="s">
        <v>1719</v>
      </c>
      <c r="C752" s="521">
        <v>0.75</v>
      </c>
      <c r="D752" s="522">
        <v>0.69</v>
      </c>
      <c r="E752" s="522">
        <v>0.62</v>
      </c>
      <c r="F752" s="522">
        <v>0.51</v>
      </c>
      <c r="G752" s="522">
        <v>0.39</v>
      </c>
      <c r="H752" s="523"/>
      <c r="I752" s="522">
        <v>0.27</v>
      </c>
      <c r="J752" s="520">
        <v>0.21</v>
      </c>
      <c r="K752" s="523"/>
      <c r="L752" s="539">
        <v>0.05</v>
      </c>
      <c r="M752" s="692">
        <v>0</v>
      </c>
      <c r="N752" s="524">
        <v>0</v>
      </c>
      <c r="O752" s="524">
        <v>0</v>
      </c>
      <c r="P752" s="524">
        <v>0</v>
      </c>
      <c r="Q752" s="524">
        <v>0</v>
      </c>
      <c r="R752" s="524">
        <v>0</v>
      </c>
      <c r="S752" s="524">
        <v>0</v>
      </c>
      <c r="T752" s="524">
        <v>0</v>
      </c>
      <c r="U752" s="524">
        <v>0</v>
      </c>
      <c r="V752" s="524">
        <v>0</v>
      </c>
      <c r="W752" s="524">
        <v>0</v>
      </c>
      <c r="X752" s="525">
        <f t="shared" si="253"/>
        <v>3.49</v>
      </c>
      <c r="Y752" s="706">
        <f t="shared" si="254"/>
        <v>8.6956521739130608</v>
      </c>
      <c r="Z752" s="706">
        <f t="shared" si="255"/>
        <v>11.290322580645151</v>
      </c>
      <c r="AA752" s="706">
        <f t="shared" si="256"/>
        <v>21.568627450980383</v>
      </c>
      <c r="AB752" s="706">
        <f t="shared" si="257"/>
        <v>30.76923076923077</v>
      </c>
      <c r="AC752" s="706">
        <f t="shared" si="258"/>
        <v>44.444444444444443</v>
      </c>
      <c r="AD752" s="706">
        <f t="shared" si="259"/>
        <v>28.57142857142858</v>
      </c>
      <c r="AE752" s="706">
        <f t="shared" si="260"/>
        <v>319.99999999999994</v>
      </c>
      <c r="AF752" s="706" t="str">
        <f t="shared" si="261"/>
        <v>n/a</v>
      </c>
      <c r="AG752" s="706" t="str">
        <f t="shared" si="262"/>
        <v>n/a</v>
      </c>
      <c r="AH752" s="706" t="str">
        <f t="shared" si="263"/>
        <v>n/a</v>
      </c>
      <c r="AI752" s="706" t="str">
        <f t="shared" si="264"/>
        <v>n/a</v>
      </c>
      <c r="AJ752" s="706" t="str">
        <f t="shared" si="265"/>
        <v>n/a</v>
      </c>
      <c r="AK752" s="706" t="str">
        <f t="shared" si="266"/>
        <v>n/a</v>
      </c>
      <c r="AL752" s="706" t="str">
        <f t="shared" si="267"/>
        <v>n/a</v>
      </c>
      <c r="AM752" s="706" t="str">
        <f t="shared" si="268"/>
        <v>n/a</v>
      </c>
      <c r="AN752" s="706" t="str">
        <f t="shared" si="269"/>
        <v>n/a</v>
      </c>
      <c r="AO752" s="706" t="str">
        <f t="shared" si="270"/>
        <v>n/a</v>
      </c>
      <c r="AP752" s="706" t="str">
        <f t="shared" si="271"/>
        <v>n/a</v>
      </c>
      <c r="AQ752" s="707">
        <f t="shared" si="272"/>
        <v>66.477100855806043</v>
      </c>
      <c r="AR752" s="708">
        <f t="shared" si="273"/>
        <v>112.45164709642285</v>
      </c>
    </row>
    <row r="753" spans="1:44" ht="11.25" customHeight="1" x14ac:dyDescent="0.2">
      <c r="A753" s="504" t="s">
        <v>1720</v>
      </c>
      <c r="B753" s="504" t="s">
        <v>1721</v>
      </c>
      <c r="C753" s="521">
        <v>1.5700000000000003</v>
      </c>
      <c r="D753" s="522">
        <v>1.44</v>
      </c>
      <c r="E753" s="522">
        <v>1.28</v>
      </c>
      <c r="F753" s="522">
        <v>1.1200000000000001</v>
      </c>
      <c r="G753" s="522">
        <v>0.96</v>
      </c>
      <c r="H753" s="523"/>
      <c r="I753" s="522">
        <v>0.81</v>
      </c>
      <c r="J753" s="520">
        <v>0.7</v>
      </c>
      <c r="K753" s="523"/>
      <c r="L753" s="692">
        <v>0.64</v>
      </c>
      <c r="M753" s="692">
        <v>0.64</v>
      </c>
      <c r="N753" s="531">
        <v>0.57999999999999996</v>
      </c>
      <c r="O753" s="524">
        <v>0</v>
      </c>
      <c r="P753" s="524">
        <v>0</v>
      </c>
      <c r="Q753" s="524">
        <v>0</v>
      </c>
      <c r="R753" s="524">
        <v>0</v>
      </c>
      <c r="S753" s="524">
        <v>0</v>
      </c>
      <c r="T753" s="524">
        <v>0</v>
      </c>
      <c r="U753" s="524">
        <v>0</v>
      </c>
      <c r="V753" s="524">
        <v>0</v>
      </c>
      <c r="W753" s="524">
        <v>0</v>
      </c>
      <c r="X753" s="525">
        <f t="shared" si="253"/>
        <v>9.74</v>
      </c>
      <c r="Y753" s="706">
        <f t="shared" si="254"/>
        <v>9.0277777777778123</v>
      </c>
      <c r="Z753" s="706">
        <f t="shared" si="255"/>
        <v>12.5</v>
      </c>
      <c r="AA753" s="706">
        <f t="shared" si="256"/>
        <v>14.285714285714279</v>
      </c>
      <c r="AB753" s="706">
        <f t="shared" si="257"/>
        <v>16.666666666666675</v>
      </c>
      <c r="AC753" s="706">
        <f t="shared" si="258"/>
        <v>18.518518518518512</v>
      </c>
      <c r="AD753" s="706">
        <f t="shared" si="259"/>
        <v>15.714285714285726</v>
      </c>
      <c r="AE753" s="706">
        <f t="shared" si="260"/>
        <v>9.375</v>
      </c>
      <c r="AF753" s="706">
        <f t="shared" si="261"/>
        <v>0</v>
      </c>
      <c r="AG753" s="706">
        <f t="shared" si="262"/>
        <v>10.344827586206918</v>
      </c>
      <c r="AH753" s="706" t="str">
        <f t="shared" si="263"/>
        <v>n/a</v>
      </c>
      <c r="AI753" s="706" t="str">
        <f t="shared" si="264"/>
        <v>n/a</v>
      </c>
      <c r="AJ753" s="706" t="str">
        <f t="shared" si="265"/>
        <v>n/a</v>
      </c>
      <c r="AK753" s="706" t="str">
        <f t="shared" si="266"/>
        <v>n/a</v>
      </c>
      <c r="AL753" s="706" t="str">
        <f t="shared" si="267"/>
        <v>n/a</v>
      </c>
      <c r="AM753" s="706" t="str">
        <f t="shared" si="268"/>
        <v>n/a</v>
      </c>
      <c r="AN753" s="706" t="str">
        <f t="shared" si="269"/>
        <v>n/a</v>
      </c>
      <c r="AO753" s="706" t="str">
        <f t="shared" si="270"/>
        <v>n/a</v>
      </c>
      <c r="AP753" s="706" t="str">
        <f t="shared" si="271"/>
        <v>n/a</v>
      </c>
      <c r="AQ753" s="707">
        <f t="shared" si="272"/>
        <v>11.825865616574434</v>
      </c>
      <c r="AR753" s="708">
        <f t="shared" si="273"/>
        <v>5.542232066410004</v>
      </c>
    </row>
    <row r="754" spans="1:44" ht="11.25" customHeight="1" x14ac:dyDescent="0.2">
      <c r="A754" s="504" t="s">
        <v>357</v>
      </c>
      <c r="B754" s="504" t="s">
        <v>358</v>
      </c>
      <c r="C754" s="521">
        <v>0.62</v>
      </c>
      <c r="D754" s="522">
        <v>0.59199999999999997</v>
      </c>
      <c r="E754" s="522">
        <v>0.56399999999999995</v>
      </c>
      <c r="F754" s="522">
        <v>0.53600000000000003</v>
      </c>
      <c r="G754" s="522">
        <v>0.51</v>
      </c>
      <c r="H754" s="523"/>
      <c r="I754" s="522">
        <v>0.49</v>
      </c>
      <c r="J754" s="520">
        <v>0.47</v>
      </c>
      <c r="K754" s="523"/>
      <c r="L754" s="539">
        <v>0.44500000000000001</v>
      </c>
      <c r="M754" s="539">
        <v>0.43</v>
      </c>
      <c r="N754" s="531">
        <v>0.41</v>
      </c>
      <c r="O754" s="531">
        <v>0.39</v>
      </c>
      <c r="P754" s="531">
        <v>0.37</v>
      </c>
      <c r="Q754" s="531">
        <v>0.35</v>
      </c>
      <c r="R754" s="531">
        <v>0.33</v>
      </c>
      <c r="S754" s="531">
        <v>0.31</v>
      </c>
      <c r="T754" s="531">
        <v>0.28999999999999998</v>
      </c>
      <c r="U754" s="531">
        <v>0.27</v>
      </c>
      <c r="V754" s="531">
        <v>0.25</v>
      </c>
      <c r="W754" s="531">
        <v>0.23</v>
      </c>
      <c r="X754" s="525">
        <f t="shared" si="253"/>
        <v>7.8569999999999993</v>
      </c>
      <c r="Y754" s="706">
        <f t="shared" si="254"/>
        <v>4.7297297297297369</v>
      </c>
      <c r="Z754" s="706">
        <f t="shared" si="255"/>
        <v>4.9645390070921946</v>
      </c>
      <c r="AA754" s="706">
        <f t="shared" si="256"/>
        <v>5.2238805970149071</v>
      </c>
      <c r="AB754" s="706">
        <f t="shared" si="257"/>
        <v>5.0980392156862786</v>
      </c>
      <c r="AC754" s="706">
        <f t="shared" si="258"/>
        <v>4.081632653061229</v>
      </c>
      <c r="AD754" s="706">
        <f t="shared" si="259"/>
        <v>4.2553191489361764</v>
      </c>
      <c r="AE754" s="706">
        <f t="shared" si="260"/>
        <v>5.6179775280898792</v>
      </c>
      <c r="AF754" s="706">
        <f t="shared" si="261"/>
        <v>3.488372093023262</v>
      </c>
      <c r="AG754" s="706">
        <f t="shared" si="262"/>
        <v>4.8780487804878092</v>
      </c>
      <c r="AH754" s="706">
        <f t="shared" si="263"/>
        <v>5.12820512820511</v>
      </c>
      <c r="AI754" s="706">
        <f t="shared" si="264"/>
        <v>5.4054054054054168</v>
      </c>
      <c r="AJ754" s="706">
        <f t="shared" si="265"/>
        <v>5.7142857142857162</v>
      </c>
      <c r="AK754" s="706">
        <f t="shared" si="266"/>
        <v>6.0606060606060552</v>
      </c>
      <c r="AL754" s="706">
        <f t="shared" si="267"/>
        <v>6.4516129032258229</v>
      </c>
      <c r="AM754" s="706">
        <f t="shared" si="268"/>
        <v>6.8965517241379448</v>
      </c>
      <c r="AN754" s="706">
        <f t="shared" si="269"/>
        <v>7.4074074074073959</v>
      </c>
      <c r="AO754" s="706">
        <f t="shared" si="270"/>
        <v>8.0000000000000071</v>
      </c>
      <c r="AP754" s="706">
        <f t="shared" si="271"/>
        <v>8.6956521739130377</v>
      </c>
      <c r="AQ754" s="707">
        <f t="shared" si="272"/>
        <v>5.6720702927948885</v>
      </c>
      <c r="AR754" s="708">
        <f t="shared" si="273"/>
        <v>1.3732097175097864</v>
      </c>
    </row>
    <row r="755" spans="1:44" ht="11.25" customHeight="1" x14ac:dyDescent="0.2">
      <c r="A755" s="504" t="s">
        <v>360</v>
      </c>
      <c r="B755" s="504" t="s">
        <v>361</v>
      </c>
      <c r="C755" s="551">
        <v>0.84</v>
      </c>
      <c r="D755" s="522">
        <v>0.81</v>
      </c>
      <c r="E755" s="528">
        <v>0.8</v>
      </c>
      <c r="F755" s="522">
        <v>0.78</v>
      </c>
      <c r="G755" s="528">
        <v>0.72</v>
      </c>
      <c r="H755" s="523"/>
      <c r="I755" s="522">
        <v>0.69</v>
      </c>
      <c r="J755" s="693">
        <v>0.68</v>
      </c>
      <c r="K755" s="523"/>
      <c r="L755" s="539">
        <v>0.59</v>
      </c>
      <c r="M755" s="539">
        <v>0.53</v>
      </c>
      <c r="N755" s="531">
        <v>0.52</v>
      </c>
      <c r="O755" s="531">
        <v>0.48</v>
      </c>
      <c r="P755" s="531">
        <v>0.46</v>
      </c>
      <c r="Q755" s="531">
        <v>0.44</v>
      </c>
      <c r="R755" s="531">
        <v>0.43</v>
      </c>
      <c r="S755" s="531">
        <v>0.42</v>
      </c>
      <c r="T755" s="531">
        <v>0.41</v>
      </c>
      <c r="U755" s="531">
        <v>0.4</v>
      </c>
      <c r="V755" s="531">
        <v>0.39</v>
      </c>
      <c r="W755" s="531">
        <v>0.38</v>
      </c>
      <c r="X755" s="525">
        <f t="shared" si="253"/>
        <v>10.770000000000003</v>
      </c>
      <c r="Y755" s="706">
        <f t="shared" si="254"/>
        <v>3.7037037037036979</v>
      </c>
      <c r="Z755" s="706">
        <f t="shared" si="255"/>
        <v>1.2499999999999956</v>
      </c>
      <c r="AA755" s="706">
        <f t="shared" si="256"/>
        <v>2.5641025641025772</v>
      </c>
      <c r="AB755" s="706">
        <f t="shared" si="257"/>
        <v>8.3333333333333481</v>
      </c>
      <c r="AC755" s="706">
        <f t="shared" si="258"/>
        <v>4.3478260869565188</v>
      </c>
      <c r="AD755" s="706">
        <f t="shared" si="259"/>
        <v>1.4705882352941124</v>
      </c>
      <c r="AE755" s="706">
        <f t="shared" si="260"/>
        <v>15.254237288135597</v>
      </c>
      <c r="AF755" s="706">
        <f t="shared" si="261"/>
        <v>11.32075471698113</v>
      </c>
      <c r="AG755" s="706">
        <f t="shared" si="262"/>
        <v>1.9230769230769162</v>
      </c>
      <c r="AH755" s="706">
        <f t="shared" si="263"/>
        <v>8.3333333333333481</v>
      </c>
      <c r="AI755" s="706">
        <f t="shared" si="264"/>
        <v>4.3478260869565188</v>
      </c>
      <c r="AJ755" s="706">
        <f t="shared" si="265"/>
        <v>4.5454545454545414</v>
      </c>
      <c r="AK755" s="706">
        <f t="shared" si="266"/>
        <v>2.3255813953488413</v>
      </c>
      <c r="AL755" s="706">
        <f t="shared" si="267"/>
        <v>2.3809523809523725</v>
      </c>
      <c r="AM755" s="706">
        <f t="shared" si="268"/>
        <v>2.4390243902439046</v>
      </c>
      <c r="AN755" s="706">
        <f t="shared" si="269"/>
        <v>2.4999999999999911</v>
      </c>
      <c r="AO755" s="706">
        <f t="shared" si="270"/>
        <v>2.5641025641025772</v>
      </c>
      <c r="AP755" s="706">
        <f t="shared" si="271"/>
        <v>2.6315789473684292</v>
      </c>
      <c r="AQ755" s="707">
        <f t="shared" si="272"/>
        <v>4.5686375830746888</v>
      </c>
      <c r="AR755" s="708">
        <f t="shared" si="273"/>
        <v>3.8117134772650321</v>
      </c>
    </row>
    <row r="756" spans="1:44" ht="11.25" customHeight="1" x14ac:dyDescent="0.2">
      <c r="A756" s="589" t="s">
        <v>1723</v>
      </c>
      <c r="B756" s="535" t="s">
        <v>1724</v>
      </c>
      <c r="C756" s="538">
        <v>0.32</v>
      </c>
      <c r="D756" s="541">
        <v>0.28000000000000003</v>
      </c>
      <c r="E756" s="541">
        <v>0.24</v>
      </c>
      <c r="F756" s="541">
        <v>0.2</v>
      </c>
      <c r="G756" s="541">
        <v>0.05</v>
      </c>
      <c r="H756" s="542"/>
      <c r="I756" s="540">
        <v>0</v>
      </c>
      <c r="J756" s="543">
        <v>0</v>
      </c>
      <c r="K756" s="542"/>
      <c r="L756" s="568">
        <v>0</v>
      </c>
      <c r="M756" s="568">
        <v>0</v>
      </c>
      <c r="N756" s="545">
        <v>0</v>
      </c>
      <c r="O756" s="545">
        <v>0</v>
      </c>
      <c r="P756" s="545">
        <v>0</v>
      </c>
      <c r="Q756" s="545">
        <v>0</v>
      </c>
      <c r="R756" s="545">
        <v>0</v>
      </c>
      <c r="S756" s="545">
        <v>0</v>
      </c>
      <c r="T756" s="545">
        <v>0</v>
      </c>
      <c r="U756" s="545">
        <v>0</v>
      </c>
      <c r="V756" s="545">
        <v>0</v>
      </c>
      <c r="W756" s="545">
        <v>0</v>
      </c>
      <c r="X756" s="525">
        <f t="shared" si="253"/>
        <v>1.0900000000000001</v>
      </c>
      <c r="Y756" s="706">
        <f t="shared" si="254"/>
        <v>14.285714285714279</v>
      </c>
      <c r="Z756" s="706">
        <f t="shared" si="255"/>
        <v>16.666666666666675</v>
      </c>
      <c r="AA756" s="706">
        <f t="shared" si="256"/>
        <v>19.999999999999996</v>
      </c>
      <c r="AB756" s="706">
        <f t="shared" si="257"/>
        <v>300</v>
      </c>
      <c r="AC756" s="706" t="str">
        <f t="shared" si="258"/>
        <v>n/a</v>
      </c>
      <c r="AD756" s="706" t="str">
        <f t="shared" si="259"/>
        <v>n/a</v>
      </c>
      <c r="AE756" s="706" t="str">
        <f t="shared" si="260"/>
        <v>n/a</v>
      </c>
      <c r="AF756" s="706" t="str">
        <f t="shared" si="261"/>
        <v>n/a</v>
      </c>
      <c r="AG756" s="706" t="str">
        <f t="shared" si="262"/>
        <v>n/a</v>
      </c>
      <c r="AH756" s="706" t="str">
        <f t="shared" si="263"/>
        <v>n/a</v>
      </c>
      <c r="AI756" s="706" t="str">
        <f t="shared" si="264"/>
        <v>n/a</v>
      </c>
      <c r="AJ756" s="706" t="str">
        <f t="shared" si="265"/>
        <v>n/a</v>
      </c>
      <c r="AK756" s="706" t="str">
        <f t="shared" si="266"/>
        <v>n/a</v>
      </c>
      <c r="AL756" s="706" t="str">
        <f t="shared" si="267"/>
        <v>n/a</v>
      </c>
      <c r="AM756" s="706" t="str">
        <f t="shared" si="268"/>
        <v>n/a</v>
      </c>
      <c r="AN756" s="706" t="str">
        <f t="shared" si="269"/>
        <v>n/a</v>
      </c>
      <c r="AO756" s="706" t="str">
        <f t="shared" si="270"/>
        <v>n/a</v>
      </c>
      <c r="AP756" s="706" t="str">
        <f t="shared" si="271"/>
        <v>n/a</v>
      </c>
      <c r="AQ756" s="707">
        <f t="shared" si="272"/>
        <v>87.738095238095241</v>
      </c>
      <c r="AR756" s="708">
        <f t="shared" si="273"/>
        <v>141.52734245414035</v>
      </c>
    </row>
    <row r="757" spans="1:44" ht="11.25" customHeight="1" x14ac:dyDescent="0.2">
      <c r="A757" s="519" t="s">
        <v>1725</v>
      </c>
      <c r="B757" s="504" t="s">
        <v>1726</v>
      </c>
      <c r="C757" s="530">
        <v>0.82000000000000006</v>
      </c>
      <c r="D757" s="522">
        <v>0.76</v>
      </c>
      <c r="E757" s="522">
        <v>0.64</v>
      </c>
      <c r="F757" s="522">
        <v>0.54</v>
      </c>
      <c r="G757" s="522">
        <v>0.5</v>
      </c>
      <c r="H757" s="523"/>
      <c r="I757" s="522">
        <v>0.44</v>
      </c>
      <c r="J757" s="522">
        <v>0.3</v>
      </c>
      <c r="K757" s="523"/>
      <c r="L757" s="597">
        <v>0</v>
      </c>
      <c r="M757" s="524">
        <v>0</v>
      </c>
      <c r="N757" s="524">
        <v>0</v>
      </c>
      <c r="O757" s="524">
        <v>0</v>
      </c>
      <c r="P757" s="524">
        <v>0</v>
      </c>
      <c r="Q757" s="524">
        <v>0</v>
      </c>
      <c r="R757" s="524">
        <v>0</v>
      </c>
      <c r="S757" s="524">
        <v>0</v>
      </c>
      <c r="T757" s="524">
        <v>0</v>
      </c>
      <c r="U757" s="524">
        <v>0</v>
      </c>
      <c r="V757" s="524">
        <v>0</v>
      </c>
      <c r="W757" s="524">
        <v>0</v>
      </c>
      <c r="X757" s="525">
        <f t="shared" si="253"/>
        <v>4</v>
      </c>
      <c r="Y757" s="706">
        <f t="shared" si="254"/>
        <v>7.8947368421052655</v>
      </c>
      <c r="Z757" s="706">
        <f t="shared" si="255"/>
        <v>18.75</v>
      </c>
      <c r="AA757" s="706">
        <f t="shared" si="256"/>
        <v>18.518518518518512</v>
      </c>
      <c r="AB757" s="706">
        <f t="shared" si="257"/>
        <v>8.0000000000000071</v>
      </c>
      <c r="AC757" s="706">
        <f t="shared" si="258"/>
        <v>13.636363636363647</v>
      </c>
      <c r="AD757" s="706">
        <f t="shared" si="259"/>
        <v>46.666666666666679</v>
      </c>
      <c r="AE757" s="706" t="str">
        <f t="shared" si="260"/>
        <v>n/a</v>
      </c>
      <c r="AF757" s="706" t="str">
        <f t="shared" si="261"/>
        <v>n/a</v>
      </c>
      <c r="AG757" s="706" t="str">
        <f t="shared" si="262"/>
        <v>n/a</v>
      </c>
      <c r="AH757" s="706" t="str">
        <f t="shared" si="263"/>
        <v>n/a</v>
      </c>
      <c r="AI757" s="706" t="str">
        <f t="shared" si="264"/>
        <v>n/a</v>
      </c>
      <c r="AJ757" s="706" t="str">
        <f t="shared" si="265"/>
        <v>n/a</v>
      </c>
      <c r="AK757" s="706" t="str">
        <f t="shared" si="266"/>
        <v>n/a</v>
      </c>
      <c r="AL757" s="706" t="str">
        <f t="shared" si="267"/>
        <v>n/a</v>
      </c>
      <c r="AM757" s="706" t="str">
        <f t="shared" si="268"/>
        <v>n/a</v>
      </c>
      <c r="AN757" s="706" t="str">
        <f t="shared" si="269"/>
        <v>n/a</v>
      </c>
      <c r="AO757" s="706" t="str">
        <f t="shared" si="270"/>
        <v>n/a</v>
      </c>
      <c r="AP757" s="706" t="str">
        <f t="shared" si="271"/>
        <v>n/a</v>
      </c>
      <c r="AQ757" s="707">
        <f t="shared" si="272"/>
        <v>18.911047610609018</v>
      </c>
      <c r="AR757" s="708">
        <f t="shared" si="273"/>
        <v>14.413790331091965</v>
      </c>
    </row>
    <row r="758" spans="1:44" ht="11.25" customHeight="1" x14ac:dyDescent="0.2">
      <c r="A758" s="519" t="s">
        <v>1727</v>
      </c>
      <c r="B758" s="504" t="s">
        <v>1728</v>
      </c>
      <c r="C758" s="530">
        <v>0.8</v>
      </c>
      <c r="D758" s="522">
        <v>0.72</v>
      </c>
      <c r="E758" s="522">
        <v>0.66</v>
      </c>
      <c r="F758" s="522">
        <v>0.6</v>
      </c>
      <c r="G758" s="522">
        <v>0.52</v>
      </c>
      <c r="H758" s="523"/>
      <c r="I758" s="522">
        <v>0.44</v>
      </c>
      <c r="J758" s="520">
        <v>0.34</v>
      </c>
      <c r="K758" s="523"/>
      <c r="L758" s="539">
        <v>0.24</v>
      </c>
      <c r="M758" s="692">
        <v>0</v>
      </c>
      <c r="N758" s="524">
        <v>0</v>
      </c>
      <c r="O758" s="524">
        <v>0</v>
      </c>
      <c r="P758" s="524">
        <v>0</v>
      </c>
      <c r="Q758" s="524">
        <v>0</v>
      </c>
      <c r="R758" s="524">
        <v>0</v>
      </c>
      <c r="S758" s="524">
        <v>0</v>
      </c>
      <c r="T758" s="524">
        <v>0</v>
      </c>
      <c r="U758" s="524">
        <v>0</v>
      </c>
      <c r="V758" s="524">
        <v>0</v>
      </c>
      <c r="W758" s="524">
        <v>0</v>
      </c>
      <c r="X758" s="525">
        <f t="shared" si="253"/>
        <v>4.32</v>
      </c>
      <c r="Y758" s="706">
        <f t="shared" si="254"/>
        <v>11.111111111111116</v>
      </c>
      <c r="Z758" s="706">
        <f t="shared" si="255"/>
        <v>9.0909090909090828</v>
      </c>
      <c r="AA758" s="706">
        <f t="shared" si="256"/>
        <v>10.000000000000009</v>
      </c>
      <c r="AB758" s="706">
        <f t="shared" si="257"/>
        <v>15.384615384615374</v>
      </c>
      <c r="AC758" s="706">
        <f t="shared" si="258"/>
        <v>18.181818181818187</v>
      </c>
      <c r="AD758" s="706">
        <f t="shared" si="259"/>
        <v>29.411764705882337</v>
      </c>
      <c r="AE758" s="706">
        <f t="shared" si="260"/>
        <v>41.666666666666671</v>
      </c>
      <c r="AF758" s="706" t="str">
        <f t="shared" si="261"/>
        <v>n/a</v>
      </c>
      <c r="AG758" s="706" t="str">
        <f t="shared" si="262"/>
        <v>n/a</v>
      </c>
      <c r="AH758" s="706" t="str">
        <f t="shared" si="263"/>
        <v>n/a</v>
      </c>
      <c r="AI758" s="706" t="str">
        <f t="shared" si="264"/>
        <v>n/a</v>
      </c>
      <c r="AJ758" s="706" t="str">
        <f t="shared" si="265"/>
        <v>n/a</v>
      </c>
      <c r="AK758" s="706" t="str">
        <f t="shared" si="266"/>
        <v>n/a</v>
      </c>
      <c r="AL758" s="706" t="str">
        <f t="shared" si="267"/>
        <v>n/a</v>
      </c>
      <c r="AM758" s="706" t="str">
        <f t="shared" si="268"/>
        <v>n/a</v>
      </c>
      <c r="AN758" s="706" t="str">
        <f t="shared" si="269"/>
        <v>n/a</v>
      </c>
      <c r="AO758" s="706" t="str">
        <f t="shared" si="270"/>
        <v>n/a</v>
      </c>
      <c r="AP758" s="706" t="str">
        <f t="shared" si="271"/>
        <v>n/a</v>
      </c>
      <c r="AQ758" s="707">
        <f t="shared" si="272"/>
        <v>19.263840734428964</v>
      </c>
      <c r="AR758" s="708">
        <f t="shared" si="273"/>
        <v>12.088978565116337</v>
      </c>
    </row>
    <row r="759" spans="1:44" ht="11.25" customHeight="1" x14ac:dyDescent="0.2">
      <c r="A759" s="652" t="s">
        <v>3963</v>
      </c>
      <c r="B759" s="24" t="s">
        <v>3964</v>
      </c>
      <c r="C759" s="24">
        <v>0.39</v>
      </c>
      <c r="D759" s="41">
        <v>0.35</v>
      </c>
      <c r="E759" s="41">
        <v>0.31</v>
      </c>
      <c r="F759" s="41">
        <v>0.21</v>
      </c>
      <c r="G759" s="528">
        <v>0</v>
      </c>
      <c r="H759" s="41"/>
      <c r="I759" s="528">
        <v>0</v>
      </c>
      <c r="J759" s="528">
        <v>0</v>
      </c>
      <c r="K759" s="518"/>
      <c r="L759" s="597">
        <v>0</v>
      </c>
      <c r="M759" s="524">
        <v>0</v>
      </c>
      <c r="N759" s="524">
        <v>0</v>
      </c>
      <c r="O759" s="524">
        <v>0</v>
      </c>
      <c r="P759" s="524">
        <v>0</v>
      </c>
      <c r="Q759" s="524">
        <v>0</v>
      </c>
      <c r="R759" s="524">
        <v>0</v>
      </c>
      <c r="S759" s="524">
        <v>0</v>
      </c>
      <c r="T759" s="524">
        <v>0</v>
      </c>
      <c r="U759" s="524">
        <v>0</v>
      </c>
      <c r="V759" s="524">
        <v>0</v>
      </c>
      <c r="W759" s="524">
        <v>0</v>
      </c>
      <c r="X759" s="525">
        <f t="shared" si="253"/>
        <v>1.26</v>
      </c>
      <c r="Y759" s="706">
        <f t="shared" si="254"/>
        <v>11.428571428571432</v>
      </c>
      <c r="Z759" s="706">
        <f t="shared" si="255"/>
        <v>12.903225806451601</v>
      </c>
      <c r="AA759" s="706">
        <f t="shared" si="256"/>
        <v>47.619047619047628</v>
      </c>
      <c r="AB759" s="706" t="str">
        <f t="shared" si="257"/>
        <v>n/a</v>
      </c>
      <c r="AC759" s="706" t="str">
        <f t="shared" si="258"/>
        <v>n/a</v>
      </c>
      <c r="AD759" s="706" t="str">
        <f t="shared" si="259"/>
        <v>n/a</v>
      </c>
      <c r="AE759" s="706" t="str">
        <f t="shared" si="260"/>
        <v>n/a</v>
      </c>
      <c r="AF759" s="706" t="str">
        <f t="shared" si="261"/>
        <v>n/a</v>
      </c>
      <c r="AG759" s="706" t="str">
        <f t="shared" si="262"/>
        <v>n/a</v>
      </c>
      <c r="AH759" s="706" t="str">
        <f t="shared" si="263"/>
        <v>n/a</v>
      </c>
      <c r="AI759" s="706" t="str">
        <f t="shared" si="264"/>
        <v>n/a</v>
      </c>
      <c r="AJ759" s="706" t="str">
        <f t="shared" si="265"/>
        <v>n/a</v>
      </c>
      <c r="AK759" s="706" t="str">
        <f t="shared" si="266"/>
        <v>n/a</v>
      </c>
      <c r="AL759" s="706" t="str">
        <f t="shared" si="267"/>
        <v>n/a</v>
      </c>
      <c r="AM759" s="706" t="str">
        <f t="shared" si="268"/>
        <v>n/a</v>
      </c>
      <c r="AN759" s="706" t="str">
        <f t="shared" si="269"/>
        <v>n/a</v>
      </c>
      <c r="AO759" s="706" t="str">
        <f t="shared" si="270"/>
        <v>n/a</v>
      </c>
      <c r="AP759" s="706" t="str">
        <f t="shared" si="271"/>
        <v>n/a</v>
      </c>
      <c r="AQ759" s="707">
        <f t="shared" si="272"/>
        <v>23.983614951356884</v>
      </c>
      <c r="AR759" s="708">
        <f t="shared" si="273"/>
        <v>20.482160760653585</v>
      </c>
    </row>
    <row r="760" spans="1:44" ht="11.25" customHeight="1" x14ac:dyDescent="0.2">
      <c r="A760" s="519" t="s">
        <v>818</v>
      </c>
      <c r="B760" s="504" t="s">
        <v>819</v>
      </c>
      <c r="C760" s="514">
        <v>2.12</v>
      </c>
      <c r="D760" s="522">
        <v>1.64</v>
      </c>
      <c r="E760" s="522">
        <v>1.4</v>
      </c>
      <c r="F760" s="522">
        <v>1.24</v>
      </c>
      <c r="G760" s="522">
        <v>1.07</v>
      </c>
      <c r="H760" s="523"/>
      <c r="I760" s="522">
        <v>0.71</v>
      </c>
      <c r="J760" s="520">
        <v>0.56000000000000005</v>
      </c>
      <c r="K760" s="523"/>
      <c r="L760" s="539">
        <v>0.49</v>
      </c>
      <c r="M760" s="539">
        <v>0.45</v>
      </c>
      <c r="N760" s="531">
        <v>0.41</v>
      </c>
      <c r="O760" s="531">
        <v>0.3</v>
      </c>
      <c r="P760" s="531">
        <v>0.13</v>
      </c>
      <c r="Q760" s="531">
        <v>0.105</v>
      </c>
      <c r="R760" s="531">
        <v>8.8999999999999996E-2</v>
      </c>
      <c r="S760" s="524">
        <v>8.5000000000000006E-2</v>
      </c>
      <c r="T760" s="524">
        <v>8.5000000000000006E-2</v>
      </c>
      <c r="U760" s="524">
        <v>8.5000000000000006E-2</v>
      </c>
      <c r="V760" s="524">
        <v>8.5000000000000006E-2</v>
      </c>
      <c r="W760" s="524">
        <v>8.5000000000000006E-2</v>
      </c>
      <c r="X760" s="525">
        <f t="shared" si="253"/>
        <v>11.139000000000006</v>
      </c>
      <c r="Y760" s="706">
        <f t="shared" si="254"/>
        <v>29.268292682926834</v>
      </c>
      <c r="Z760" s="706">
        <f t="shared" si="255"/>
        <v>17.142857142857149</v>
      </c>
      <c r="AA760" s="706">
        <f t="shared" si="256"/>
        <v>12.903225806451601</v>
      </c>
      <c r="AB760" s="706">
        <f t="shared" si="257"/>
        <v>15.887850467289709</v>
      </c>
      <c r="AC760" s="706">
        <f t="shared" si="258"/>
        <v>50.704225352112701</v>
      </c>
      <c r="AD760" s="706">
        <f t="shared" si="259"/>
        <v>26.785714285714256</v>
      </c>
      <c r="AE760" s="706">
        <f t="shared" si="260"/>
        <v>14.285714285714302</v>
      </c>
      <c r="AF760" s="706">
        <f t="shared" si="261"/>
        <v>8.8888888888888786</v>
      </c>
      <c r="AG760" s="706">
        <f t="shared" si="262"/>
        <v>9.7560975609756184</v>
      </c>
      <c r="AH760" s="706">
        <f t="shared" si="263"/>
        <v>36.666666666666671</v>
      </c>
      <c r="AI760" s="706">
        <f t="shared" si="264"/>
        <v>130.76923076923075</v>
      </c>
      <c r="AJ760" s="706">
        <f t="shared" si="265"/>
        <v>23.809523809523814</v>
      </c>
      <c r="AK760" s="706">
        <f t="shared" si="266"/>
        <v>17.977528089887642</v>
      </c>
      <c r="AL760" s="706">
        <f t="shared" si="267"/>
        <v>4.7058823529411598</v>
      </c>
      <c r="AM760" s="706">
        <f t="shared" si="268"/>
        <v>0</v>
      </c>
      <c r="AN760" s="706">
        <f t="shared" si="269"/>
        <v>0</v>
      </c>
      <c r="AO760" s="706">
        <f t="shared" si="270"/>
        <v>0</v>
      </c>
      <c r="AP760" s="706">
        <f t="shared" si="271"/>
        <v>0</v>
      </c>
      <c r="AQ760" s="707">
        <f t="shared" si="272"/>
        <v>22.197316564510061</v>
      </c>
      <c r="AR760" s="708">
        <f t="shared" si="273"/>
        <v>30.413219662441264</v>
      </c>
    </row>
    <row r="761" spans="1:44" ht="11.25" customHeight="1" x14ac:dyDescent="0.2">
      <c r="A761" s="534" t="s">
        <v>821</v>
      </c>
      <c r="B761" s="536" t="s">
        <v>822</v>
      </c>
      <c r="C761" s="521">
        <v>0.35</v>
      </c>
      <c r="D761" s="541">
        <v>0.31</v>
      </c>
      <c r="E761" s="541">
        <v>0.28999999999999998</v>
      </c>
      <c r="F761" s="541">
        <v>0.27</v>
      </c>
      <c r="G761" s="541">
        <v>0.25</v>
      </c>
      <c r="H761" s="542" t="s">
        <v>91</v>
      </c>
      <c r="I761" s="541">
        <v>0.23</v>
      </c>
      <c r="J761" s="537">
        <v>0.21</v>
      </c>
      <c r="K761" s="542"/>
      <c r="L761" s="557">
        <v>0.2</v>
      </c>
      <c r="M761" s="557">
        <v>0.19</v>
      </c>
      <c r="N761" s="544">
        <v>0.18</v>
      </c>
      <c r="O761" s="544">
        <v>0.16</v>
      </c>
      <c r="P761" s="544">
        <v>0.13</v>
      </c>
      <c r="Q761" s="544">
        <v>0.11</v>
      </c>
      <c r="R761" s="544">
        <v>0.1</v>
      </c>
      <c r="S761" s="545">
        <v>0.08</v>
      </c>
      <c r="T761" s="545">
        <v>0.08</v>
      </c>
      <c r="U761" s="545">
        <v>0.08</v>
      </c>
      <c r="V761" s="545">
        <v>0.08</v>
      </c>
      <c r="W761" s="545">
        <v>0.08</v>
      </c>
      <c r="X761" s="525">
        <f t="shared" si="253"/>
        <v>3.3800000000000003</v>
      </c>
      <c r="Y761" s="706">
        <f t="shared" si="254"/>
        <v>12.903225806451601</v>
      </c>
      <c r="Z761" s="706">
        <f t="shared" si="255"/>
        <v>6.8965517241379448</v>
      </c>
      <c r="AA761" s="706">
        <f t="shared" si="256"/>
        <v>7.4074074074073959</v>
      </c>
      <c r="AB761" s="706">
        <f t="shared" si="257"/>
        <v>8.0000000000000071</v>
      </c>
      <c r="AC761" s="706">
        <f t="shared" si="258"/>
        <v>8.6956521739130377</v>
      </c>
      <c r="AD761" s="706">
        <f t="shared" si="259"/>
        <v>9.5238095238095344</v>
      </c>
      <c r="AE761" s="706">
        <f t="shared" si="260"/>
        <v>4.9999999999999822</v>
      </c>
      <c r="AF761" s="706">
        <f t="shared" si="261"/>
        <v>5.2631578947368363</v>
      </c>
      <c r="AG761" s="706">
        <f t="shared" si="262"/>
        <v>5.555555555555558</v>
      </c>
      <c r="AH761" s="706">
        <f t="shared" si="263"/>
        <v>12.5</v>
      </c>
      <c r="AI761" s="706">
        <f t="shared" si="264"/>
        <v>23.076923076923084</v>
      </c>
      <c r="AJ761" s="706">
        <f t="shared" si="265"/>
        <v>18.181818181818187</v>
      </c>
      <c r="AK761" s="706">
        <f t="shared" si="266"/>
        <v>9.9999999999999858</v>
      </c>
      <c r="AL761" s="706">
        <f t="shared" si="267"/>
        <v>25</v>
      </c>
      <c r="AM761" s="706">
        <f t="shared" si="268"/>
        <v>0</v>
      </c>
      <c r="AN761" s="706">
        <f t="shared" si="269"/>
        <v>0</v>
      </c>
      <c r="AO761" s="706">
        <f t="shared" si="270"/>
        <v>0</v>
      </c>
      <c r="AP761" s="706">
        <f t="shared" si="271"/>
        <v>0</v>
      </c>
      <c r="AQ761" s="707">
        <f t="shared" si="272"/>
        <v>8.7780056302640652</v>
      </c>
      <c r="AR761" s="708">
        <f t="shared" si="273"/>
        <v>7.4368703467031843</v>
      </c>
    </row>
    <row r="762" spans="1:44" ht="11.25" customHeight="1" x14ac:dyDescent="0.2">
      <c r="A762" s="519" t="s">
        <v>1729</v>
      </c>
      <c r="B762" s="518" t="s">
        <v>1730</v>
      </c>
      <c r="C762" s="521">
        <v>0.84</v>
      </c>
      <c r="D762" s="522">
        <v>0.74</v>
      </c>
      <c r="E762" s="522">
        <v>0.68</v>
      </c>
      <c r="F762" s="522">
        <v>0.6</v>
      </c>
      <c r="G762" s="522">
        <v>0.48</v>
      </c>
      <c r="H762" s="523"/>
      <c r="I762" s="522">
        <v>0.36</v>
      </c>
      <c r="J762" s="522">
        <v>0.32</v>
      </c>
      <c r="K762" s="523"/>
      <c r="L762" s="597">
        <v>0</v>
      </c>
      <c r="M762" s="524">
        <v>0</v>
      </c>
      <c r="N762" s="524">
        <v>0</v>
      </c>
      <c r="O762" s="524">
        <v>0</v>
      </c>
      <c r="P762" s="524">
        <v>0</v>
      </c>
      <c r="Q762" s="524">
        <v>0</v>
      </c>
      <c r="R762" s="524">
        <v>0</v>
      </c>
      <c r="S762" s="524">
        <v>0</v>
      </c>
      <c r="T762" s="524">
        <v>0</v>
      </c>
      <c r="U762" s="524">
        <v>0</v>
      </c>
      <c r="V762" s="524">
        <v>0</v>
      </c>
      <c r="W762" s="524">
        <v>0</v>
      </c>
      <c r="X762" s="525">
        <f t="shared" si="253"/>
        <v>4.0200000000000005</v>
      </c>
      <c r="Y762" s="706">
        <f t="shared" si="254"/>
        <v>13.513513513513509</v>
      </c>
      <c r="Z762" s="706">
        <f t="shared" si="255"/>
        <v>8.8235294117646959</v>
      </c>
      <c r="AA762" s="706">
        <f t="shared" si="256"/>
        <v>13.333333333333353</v>
      </c>
      <c r="AB762" s="706">
        <f t="shared" si="257"/>
        <v>25</v>
      </c>
      <c r="AC762" s="706">
        <f t="shared" si="258"/>
        <v>33.333333333333329</v>
      </c>
      <c r="AD762" s="706">
        <f t="shared" si="259"/>
        <v>12.5</v>
      </c>
      <c r="AE762" s="706" t="str">
        <f t="shared" si="260"/>
        <v>n/a</v>
      </c>
      <c r="AF762" s="706" t="str">
        <f t="shared" si="261"/>
        <v>n/a</v>
      </c>
      <c r="AG762" s="706" t="str">
        <f t="shared" si="262"/>
        <v>n/a</v>
      </c>
      <c r="AH762" s="706" t="str">
        <f t="shared" si="263"/>
        <v>n/a</v>
      </c>
      <c r="AI762" s="706" t="str">
        <f t="shared" si="264"/>
        <v>n/a</v>
      </c>
      <c r="AJ762" s="706" t="str">
        <f t="shared" si="265"/>
        <v>n/a</v>
      </c>
      <c r="AK762" s="706" t="str">
        <f t="shared" si="266"/>
        <v>n/a</v>
      </c>
      <c r="AL762" s="706" t="str">
        <f t="shared" si="267"/>
        <v>n/a</v>
      </c>
      <c r="AM762" s="706" t="str">
        <f t="shared" si="268"/>
        <v>n/a</v>
      </c>
      <c r="AN762" s="706" t="str">
        <f t="shared" si="269"/>
        <v>n/a</v>
      </c>
      <c r="AO762" s="706" t="str">
        <f t="shared" si="270"/>
        <v>n/a</v>
      </c>
      <c r="AP762" s="706" t="str">
        <f t="shared" si="271"/>
        <v>n/a</v>
      </c>
      <c r="AQ762" s="707">
        <f t="shared" si="272"/>
        <v>17.750618265324146</v>
      </c>
      <c r="AR762" s="708">
        <f t="shared" si="273"/>
        <v>9.3819178726049692</v>
      </c>
    </row>
    <row r="763" spans="1:44" ht="11.25" customHeight="1" x14ac:dyDescent="0.2">
      <c r="A763" s="949" t="s">
        <v>4297</v>
      </c>
      <c r="B763" s="606" t="s">
        <v>3965</v>
      </c>
      <c r="C763" s="952">
        <v>0.59</v>
      </c>
      <c r="D763" s="952">
        <v>0.45</v>
      </c>
      <c r="E763" s="952">
        <v>0.34</v>
      </c>
      <c r="F763" s="952">
        <v>0.14000000000000001</v>
      </c>
      <c r="G763" s="952">
        <v>0</v>
      </c>
      <c r="H763" s="952"/>
      <c r="I763" s="952">
        <v>0</v>
      </c>
      <c r="J763" s="951">
        <v>0</v>
      </c>
      <c r="K763" s="952"/>
      <c r="L763" s="989">
        <v>0.14000000000000001</v>
      </c>
      <c r="M763" s="989">
        <v>0.28000000000000003</v>
      </c>
      <c r="N763" s="991">
        <v>0.2</v>
      </c>
      <c r="O763" s="940">
        <v>0</v>
      </c>
      <c r="P763" s="940">
        <v>0</v>
      </c>
      <c r="Q763" s="940">
        <v>0</v>
      </c>
      <c r="R763" s="940">
        <v>0</v>
      </c>
      <c r="S763" s="940">
        <v>0</v>
      </c>
      <c r="T763" s="940">
        <v>0</v>
      </c>
      <c r="U763" s="940">
        <v>0</v>
      </c>
      <c r="V763" s="940">
        <v>0</v>
      </c>
      <c r="W763" s="940">
        <v>0</v>
      </c>
      <c r="X763" s="525">
        <f t="shared" si="253"/>
        <v>2.14</v>
      </c>
      <c r="Y763" s="706">
        <f t="shared" si="254"/>
        <v>31.111111111111111</v>
      </c>
      <c r="Z763" s="706">
        <f t="shared" si="255"/>
        <v>32.352941176470587</v>
      </c>
      <c r="AA763" s="706">
        <f t="shared" si="256"/>
        <v>142.85714285714283</v>
      </c>
      <c r="AB763" s="706" t="str">
        <f t="shared" si="257"/>
        <v>n/a</v>
      </c>
      <c r="AC763" s="706" t="str">
        <f t="shared" si="258"/>
        <v>n/a</v>
      </c>
      <c r="AD763" s="706" t="str">
        <f t="shared" si="259"/>
        <v>n/a</v>
      </c>
      <c r="AE763" s="706">
        <f t="shared" si="260"/>
        <v>-100</v>
      </c>
      <c r="AF763" s="706">
        <f t="shared" si="261"/>
        <v>-50</v>
      </c>
      <c r="AG763" s="706">
        <f t="shared" si="262"/>
        <v>40.000000000000014</v>
      </c>
      <c r="AH763" s="706" t="str">
        <f t="shared" si="263"/>
        <v>n/a</v>
      </c>
      <c r="AI763" s="706" t="str">
        <f t="shared" si="264"/>
        <v>n/a</v>
      </c>
      <c r="AJ763" s="706" t="str">
        <f t="shared" si="265"/>
        <v>n/a</v>
      </c>
      <c r="AK763" s="706" t="str">
        <f t="shared" si="266"/>
        <v>n/a</v>
      </c>
      <c r="AL763" s="706" t="str">
        <f t="shared" si="267"/>
        <v>n/a</v>
      </c>
      <c r="AM763" s="706" t="str">
        <f t="shared" si="268"/>
        <v>n/a</v>
      </c>
      <c r="AN763" s="706" t="str">
        <f t="shared" si="269"/>
        <v>n/a</v>
      </c>
      <c r="AO763" s="706" t="str">
        <f t="shared" si="270"/>
        <v>n/a</v>
      </c>
      <c r="AP763" s="706" t="str">
        <f t="shared" si="271"/>
        <v>n/a</v>
      </c>
      <c r="AQ763" s="707">
        <f t="shared" si="272"/>
        <v>16.053532524120758</v>
      </c>
      <c r="AR763" s="708">
        <f t="shared" si="273"/>
        <v>83.637888380355662</v>
      </c>
    </row>
    <row r="764" spans="1:44" ht="11.25" customHeight="1" x14ac:dyDescent="0.2">
      <c r="A764" s="504" t="s">
        <v>4278</v>
      </c>
      <c r="B764" s="518" t="s">
        <v>4273</v>
      </c>
      <c r="C764" s="696">
        <v>0.3</v>
      </c>
      <c r="D764" s="696">
        <v>0.26</v>
      </c>
      <c r="E764" s="696">
        <v>0.2</v>
      </c>
      <c r="F764" s="696">
        <v>0.12</v>
      </c>
      <c r="G764" s="729">
        <v>0.1</v>
      </c>
      <c r="H764" s="521"/>
      <c r="I764" s="696">
        <v>0.1</v>
      </c>
      <c r="J764" s="551">
        <v>0</v>
      </c>
      <c r="K764" s="551"/>
      <c r="L764" s="551">
        <v>0</v>
      </c>
      <c r="M764" s="572">
        <v>0</v>
      </c>
      <c r="N764" s="572">
        <v>0</v>
      </c>
      <c r="O764" s="572">
        <v>0</v>
      </c>
      <c r="P764" s="572">
        <v>0</v>
      </c>
      <c r="Q764" s="572">
        <v>0</v>
      </c>
      <c r="R764" s="572">
        <v>0</v>
      </c>
      <c r="S764" s="572">
        <v>0</v>
      </c>
      <c r="T764" s="572">
        <v>0</v>
      </c>
      <c r="U764" s="572">
        <v>0</v>
      </c>
      <c r="V764" s="572">
        <v>0</v>
      </c>
      <c r="W764" s="572">
        <v>0</v>
      </c>
      <c r="X764" s="525">
        <f t="shared" si="253"/>
        <v>1.08</v>
      </c>
      <c r="Y764" s="706">
        <f t="shared" si="254"/>
        <v>15.384615384615374</v>
      </c>
      <c r="Z764" s="706">
        <f t="shared" si="255"/>
        <v>30.000000000000004</v>
      </c>
      <c r="AA764" s="706">
        <f t="shared" si="256"/>
        <v>66.666666666666671</v>
      </c>
      <c r="AB764" s="706">
        <f t="shared" si="257"/>
        <v>19.999999999999996</v>
      </c>
      <c r="AC764" s="706">
        <f t="shared" si="258"/>
        <v>0</v>
      </c>
      <c r="AD764" s="706" t="str">
        <f t="shared" si="259"/>
        <v>n/a</v>
      </c>
      <c r="AE764" s="706" t="str">
        <f t="shared" si="260"/>
        <v>n/a</v>
      </c>
      <c r="AF764" s="706" t="str">
        <f t="shared" si="261"/>
        <v>n/a</v>
      </c>
      <c r="AG764" s="706" t="str">
        <f t="shared" si="262"/>
        <v>n/a</v>
      </c>
      <c r="AH764" s="706" t="str">
        <f t="shared" si="263"/>
        <v>n/a</v>
      </c>
      <c r="AI764" s="706" t="str">
        <f t="shared" si="264"/>
        <v>n/a</v>
      </c>
      <c r="AJ764" s="706" t="str">
        <f t="shared" si="265"/>
        <v>n/a</v>
      </c>
      <c r="AK764" s="706" t="str">
        <f t="shared" si="266"/>
        <v>n/a</v>
      </c>
      <c r="AL764" s="706" t="str">
        <f t="shared" si="267"/>
        <v>n/a</v>
      </c>
      <c r="AM764" s="706" t="str">
        <f t="shared" si="268"/>
        <v>n/a</v>
      </c>
      <c r="AN764" s="706" t="str">
        <f t="shared" si="269"/>
        <v>n/a</v>
      </c>
      <c r="AO764" s="706" t="str">
        <f t="shared" si="270"/>
        <v>n/a</v>
      </c>
      <c r="AP764" s="706" t="str">
        <f t="shared" si="271"/>
        <v>n/a</v>
      </c>
      <c r="AQ764" s="707">
        <f t="shared" si="272"/>
        <v>26.410256410256409</v>
      </c>
      <c r="AR764" s="708">
        <f t="shared" si="273"/>
        <v>24.968092722009931</v>
      </c>
    </row>
    <row r="765" spans="1:44" ht="11.25" customHeight="1" x14ac:dyDescent="0.2">
      <c r="A765" s="519" t="s">
        <v>824</v>
      </c>
      <c r="B765" s="518" t="s">
        <v>825</v>
      </c>
      <c r="C765" s="521">
        <v>1</v>
      </c>
      <c r="D765" s="522">
        <v>0.85</v>
      </c>
      <c r="E765" s="522">
        <v>0.75</v>
      </c>
      <c r="F765" s="522">
        <v>0.65</v>
      </c>
      <c r="G765" s="522">
        <v>0.6</v>
      </c>
      <c r="H765" s="523"/>
      <c r="I765" s="522">
        <v>0.55000000000000004</v>
      </c>
      <c r="J765" s="520">
        <v>0.32500000000000001</v>
      </c>
      <c r="K765" s="523"/>
      <c r="L765" s="539">
        <v>0.3</v>
      </c>
      <c r="M765" s="539">
        <v>0.27500000000000002</v>
      </c>
      <c r="N765" s="531">
        <v>0.25</v>
      </c>
      <c r="O765" s="531">
        <v>0.2</v>
      </c>
      <c r="P765" s="531">
        <v>0.15</v>
      </c>
      <c r="Q765" s="531">
        <v>0.125</v>
      </c>
      <c r="R765" s="531">
        <v>0.115</v>
      </c>
      <c r="S765" s="531">
        <v>0.1125</v>
      </c>
      <c r="T765" s="531">
        <v>0.1</v>
      </c>
      <c r="U765" s="531">
        <v>8.7499999999999994E-2</v>
      </c>
      <c r="V765" s="531">
        <v>7.4999999999999997E-2</v>
      </c>
      <c r="W765" s="524">
        <v>0</v>
      </c>
      <c r="X765" s="525">
        <f t="shared" si="253"/>
        <v>6.5150000000000015</v>
      </c>
      <c r="Y765" s="706">
        <f t="shared" si="254"/>
        <v>17.647058823529417</v>
      </c>
      <c r="Z765" s="706">
        <f t="shared" si="255"/>
        <v>13.33333333333333</v>
      </c>
      <c r="AA765" s="706">
        <f t="shared" si="256"/>
        <v>15.384615384615374</v>
      </c>
      <c r="AB765" s="706">
        <f t="shared" si="257"/>
        <v>8.3333333333333481</v>
      </c>
      <c r="AC765" s="706">
        <f t="shared" si="258"/>
        <v>9.0909090909090828</v>
      </c>
      <c r="AD765" s="706">
        <f t="shared" si="259"/>
        <v>69.230769230769226</v>
      </c>
      <c r="AE765" s="706">
        <f t="shared" si="260"/>
        <v>8.3333333333333481</v>
      </c>
      <c r="AF765" s="706">
        <f t="shared" si="261"/>
        <v>9.0909090909090828</v>
      </c>
      <c r="AG765" s="706">
        <f t="shared" si="262"/>
        <v>10.000000000000009</v>
      </c>
      <c r="AH765" s="706">
        <f t="shared" si="263"/>
        <v>25</v>
      </c>
      <c r="AI765" s="706">
        <f t="shared" si="264"/>
        <v>33.33333333333335</v>
      </c>
      <c r="AJ765" s="706">
        <f t="shared" si="265"/>
        <v>19.999999999999996</v>
      </c>
      <c r="AK765" s="706">
        <f t="shared" si="266"/>
        <v>8.6956521739130377</v>
      </c>
      <c r="AL765" s="706">
        <f t="shared" si="267"/>
        <v>2.2222222222222143</v>
      </c>
      <c r="AM765" s="706">
        <f t="shared" si="268"/>
        <v>12.5</v>
      </c>
      <c r="AN765" s="706">
        <f t="shared" si="269"/>
        <v>14.285714285714302</v>
      </c>
      <c r="AO765" s="706">
        <f t="shared" si="270"/>
        <v>16.666666666666675</v>
      </c>
      <c r="AP765" s="706" t="str">
        <f t="shared" si="271"/>
        <v>n/a</v>
      </c>
      <c r="AQ765" s="707">
        <f t="shared" si="272"/>
        <v>17.243991194269515</v>
      </c>
      <c r="AR765" s="708">
        <f t="shared" si="273"/>
        <v>15.253472181446298</v>
      </c>
    </row>
    <row r="766" spans="1:44" ht="11.25" customHeight="1" x14ac:dyDescent="0.2">
      <c r="A766" s="535" t="s">
        <v>827</v>
      </c>
      <c r="B766" s="536" t="s">
        <v>828</v>
      </c>
      <c r="C766" s="538">
        <v>1.38</v>
      </c>
      <c r="D766" s="541">
        <v>1.36</v>
      </c>
      <c r="E766" s="541">
        <v>1.34</v>
      </c>
      <c r="F766" s="541">
        <v>1.32</v>
      </c>
      <c r="G766" s="541">
        <v>1.3</v>
      </c>
      <c r="H766" s="542"/>
      <c r="I766" s="541">
        <v>1.28</v>
      </c>
      <c r="J766" s="537">
        <v>1.24</v>
      </c>
      <c r="K766" s="542"/>
      <c r="L766" s="557">
        <v>1.1599999999999999</v>
      </c>
      <c r="M766" s="557">
        <v>1.1200000000000001</v>
      </c>
      <c r="N766" s="544">
        <v>1.08</v>
      </c>
      <c r="O766" s="544">
        <v>0.98</v>
      </c>
      <c r="P766" s="544">
        <v>0.88</v>
      </c>
      <c r="Q766" s="544">
        <v>0.79</v>
      </c>
      <c r="R766" s="544">
        <v>0.755</v>
      </c>
      <c r="S766" s="544">
        <v>0.72499999999999998</v>
      </c>
      <c r="T766" s="544">
        <v>0.70499999999999996</v>
      </c>
      <c r="U766" s="545">
        <v>0.7</v>
      </c>
      <c r="V766" s="544">
        <v>0.68500000000000005</v>
      </c>
      <c r="W766" s="544">
        <v>0.65749999999999997</v>
      </c>
      <c r="X766" s="525">
        <f t="shared" si="253"/>
        <v>19.457499999999996</v>
      </c>
      <c r="Y766" s="706">
        <f t="shared" si="254"/>
        <v>1.4705882352941124</v>
      </c>
      <c r="Z766" s="706">
        <f t="shared" si="255"/>
        <v>1.4925373134328401</v>
      </c>
      <c r="AA766" s="706">
        <f t="shared" si="256"/>
        <v>1.5151515151515138</v>
      </c>
      <c r="AB766" s="706">
        <f t="shared" si="257"/>
        <v>1.538461538461533</v>
      </c>
      <c r="AC766" s="706">
        <f t="shared" si="258"/>
        <v>1.5625</v>
      </c>
      <c r="AD766" s="706">
        <f t="shared" si="259"/>
        <v>3.2258064516129004</v>
      </c>
      <c r="AE766" s="706">
        <f t="shared" si="260"/>
        <v>6.8965517241379448</v>
      </c>
      <c r="AF766" s="706">
        <f t="shared" si="261"/>
        <v>3.5714285714285587</v>
      </c>
      <c r="AG766" s="706">
        <f t="shared" si="262"/>
        <v>3.7037037037036979</v>
      </c>
      <c r="AH766" s="706">
        <f t="shared" si="263"/>
        <v>10.204081632653072</v>
      </c>
      <c r="AI766" s="706">
        <f t="shared" si="264"/>
        <v>11.363636363636353</v>
      </c>
      <c r="AJ766" s="706">
        <f t="shared" si="265"/>
        <v>11.392405063291132</v>
      </c>
      <c r="AK766" s="706">
        <f t="shared" si="266"/>
        <v>4.635761589403975</v>
      </c>
      <c r="AL766" s="706">
        <f t="shared" si="267"/>
        <v>4.1379310344827669</v>
      </c>
      <c r="AM766" s="706">
        <f t="shared" si="268"/>
        <v>2.8368794326241176</v>
      </c>
      <c r="AN766" s="706">
        <f t="shared" si="269"/>
        <v>0.71428571428571175</v>
      </c>
      <c r="AO766" s="706">
        <f t="shared" si="270"/>
        <v>2.1897810218977964</v>
      </c>
      <c r="AP766" s="706">
        <f t="shared" si="271"/>
        <v>4.1825095057034245</v>
      </c>
      <c r="AQ766" s="707">
        <f t="shared" si="272"/>
        <v>4.2574444672889697</v>
      </c>
      <c r="AR766" s="708">
        <f t="shared" si="273"/>
        <v>3.4485445152955574</v>
      </c>
    </row>
    <row r="767" spans="1:44" ht="11.25" customHeight="1" x14ac:dyDescent="0.2">
      <c r="A767" s="504" t="s">
        <v>1731</v>
      </c>
      <c r="B767" s="518" t="s">
        <v>1732</v>
      </c>
      <c r="C767" s="530">
        <v>1.3599999999999999</v>
      </c>
      <c r="D767" s="522">
        <v>1.26</v>
      </c>
      <c r="E767" s="522">
        <v>1.1100000000000001</v>
      </c>
      <c r="F767" s="522">
        <v>0.96</v>
      </c>
      <c r="G767" s="522">
        <v>0.77</v>
      </c>
      <c r="H767" s="523"/>
      <c r="I767" s="522">
        <v>0.63</v>
      </c>
      <c r="J767" s="520">
        <v>0.45</v>
      </c>
      <c r="K767" s="523"/>
      <c r="L767" s="539">
        <v>0.31</v>
      </c>
      <c r="M767" s="692">
        <v>0.28000000000000003</v>
      </c>
      <c r="N767" s="524">
        <v>0.28000000000000003</v>
      </c>
      <c r="O767" s="531">
        <v>0.28000000000000003</v>
      </c>
      <c r="P767" s="531">
        <v>0.26</v>
      </c>
      <c r="Q767" s="531">
        <v>0.14000000000000001</v>
      </c>
      <c r="R767" s="531">
        <v>0.105</v>
      </c>
      <c r="S767" s="531">
        <v>3.5000000000000003E-2</v>
      </c>
      <c r="T767" s="524">
        <v>0.02</v>
      </c>
      <c r="U767" s="524">
        <v>0.02</v>
      </c>
      <c r="V767" s="524">
        <v>0.02</v>
      </c>
      <c r="W767" s="524">
        <v>0.02</v>
      </c>
      <c r="X767" s="525">
        <f t="shared" si="253"/>
        <v>8.31</v>
      </c>
      <c r="Y767" s="706">
        <f t="shared" si="254"/>
        <v>7.9365079365079305</v>
      </c>
      <c r="Z767" s="706">
        <f t="shared" si="255"/>
        <v>13.513513513513509</v>
      </c>
      <c r="AA767" s="706">
        <f t="shared" si="256"/>
        <v>15.625000000000021</v>
      </c>
      <c r="AB767" s="706">
        <f t="shared" si="257"/>
        <v>24.675324675324674</v>
      </c>
      <c r="AC767" s="706">
        <f t="shared" si="258"/>
        <v>22.222222222222232</v>
      </c>
      <c r="AD767" s="706">
        <f t="shared" si="259"/>
        <v>39.999999999999993</v>
      </c>
      <c r="AE767" s="706">
        <f t="shared" si="260"/>
        <v>45.161290322580648</v>
      </c>
      <c r="AF767" s="706">
        <f t="shared" si="261"/>
        <v>10.714285714285698</v>
      </c>
      <c r="AG767" s="706">
        <f t="shared" si="262"/>
        <v>0</v>
      </c>
      <c r="AH767" s="706">
        <f t="shared" si="263"/>
        <v>0</v>
      </c>
      <c r="AI767" s="706">
        <f t="shared" si="264"/>
        <v>7.6923076923077094</v>
      </c>
      <c r="AJ767" s="706">
        <f t="shared" si="265"/>
        <v>85.714285714285694</v>
      </c>
      <c r="AK767" s="706">
        <f t="shared" si="266"/>
        <v>33.33333333333335</v>
      </c>
      <c r="AL767" s="706">
        <f t="shared" si="267"/>
        <v>199.99999999999994</v>
      </c>
      <c r="AM767" s="706">
        <f t="shared" si="268"/>
        <v>75.000000000000028</v>
      </c>
      <c r="AN767" s="706">
        <f t="shared" si="269"/>
        <v>0</v>
      </c>
      <c r="AO767" s="706">
        <f t="shared" si="270"/>
        <v>0</v>
      </c>
      <c r="AP767" s="706">
        <f t="shared" si="271"/>
        <v>0</v>
      </c>
      <c r="AQ767" s="707">
        <f t="shared" si="272"/>
        <v>32.310448395797863</v>
      </c>
      <c r="AR767" s="708">
        <f t="shared" si="273"/>
        <v>48.92829737337712</v>
      </c>
    </row>
    <row r="768" spans="1:44" ht="11.25" customHeight="1" x14ac:dyDescent="0.2">
      <c r="A768" s="519" t="s">
        <v>830</v>
      </c>
      <c r="B768" s="518" t="s">
        <v>831</v>
      </c>
      <c r="C768" s="530">
        <v>1.9</v>
      </c>
      <c r="D768" s="522">
        <v>1.7</v>
      </c>
      <c r="E768" s="522">
        <v>1.56</v>
      </c>
      <c r="F768" s="522">
        <v>1.44</v>
      </c>
      <c r="G768" s="522">
        <v>1.32</v>
      </c>
      <c r="H768" s="523"/>
      <c r="I768" s="522">
        <v>1.22</v>
      </c>
      <c r="J768" s="520">
        <v>1.08</v>
      </c>
      <c r="K768" s="523"/>
      <c r="L768" s="539">
        <v>0.87</v>
      </c>
      <c r="M768" s="692">
        <v>0.68</v>
      </c>
      <c r="N768" s="531">
        <v>0.64</v>
      </c>
      <c r="O768" s="531">
        <v>0.47</v>
      </c>
      <c r="P768" s="531">
        <v>0.36</v>
      </c>
      <c r="Q768" s="531">
        <v>0.28000000000000003</v>
      </c>
      <c r="R768" s="531">
        <v>0.22</v>
      </c>
      <c r="S768" s="531">
        <v>0.18</v>
      </c>
      <c r="T768" s="524">
        <v>0.16</v>
      </c>
      <c r="U768" s="524">
        <v>0.16</v>
      </c>
      <c r="V768" s="531">
        <v>0.14000000000000001</v>
      </c>
      <c r="W768" s="531">
        <v>0.105</v>
      </c>
      <c r="X768" s="525">
        <f t="shared" si="253"/>
        <v>14.485000000000001</v>
      </c>
      <c r="Y768" s="706">
        <f t="shared" si="254"/>
        <v>11.764705882352944</v>
      </c>
      <c r="Z768" s="706">
        <f t="shared" si="255"/>
        <v>8.9743589743589638</v>
      </c>
      <c r="AA768" s="706">
        <f t="shared" si="256"/>
        <v>8.3333333333333481</v>
      </c>
      <c r="AB768" s="706">
        <f t="shared" si="257"/>
        <v>9.0909090909090828</v>
      </c>
      <c r="AC768" s="706">
        <f t="shared" si="258"/>
        <v>8.196721311475418</v>
      </c>
      <c r="AD768" s="706">
        <f t="shared" si="259"/>
        <v>12.962962962962955</v>
      </c>
      <c r="AE768" s="706">
        <f t="shared" si="260"/>
        <v>24.137931034482762</v>
      </c>
      <c r="AF768" s="706">
        <f t="shared" si="261"/>
        <v>27.941176470588225</v>
      </c>
      <c r="AG768" s="706">
        <f t="shared" si="262"/>
        <v>6.25</v>
      </c>
      <c r="AH768" s="706">
        <f t="shared" si="263"/>
        <v>36.170212765957466</v>
      </c>
      <c r="AI768" s="706">
        <f t="shared" si="264"/>
        <v>30.555555555555557</v>
      </c>
      <c r="AJ768" s="706">
        <f t="shared" si="265"/>
        <v>28.571428571428559</v>
      </c>
      <c r="AK768" s="706">
        <f t="shared" si="266"/>
        <v>27.272727272727295</v>
      </c>
      <c r="AL768" s="706">
        <f t="shared" si="267"/>
        <v>22.222222222222232</v>
      </c>
      <c r="AM768" s="706">
        <f t="shared" si="268"/>
        <v>12.5</v>
      </c>
      <c r="AN768" s="706">
        <f t="shared" si="269"/>
        <v>0</v>
      </c>
      <c r="AO768" s="706">
        <f t="shared" si="270"/>
        <v>14.285714285714279</v>
      </c>
      <c r="AP768" s="706">
        <f t="shared" si="271"/>
        <v>33.33333333333335</v>
      </c>
      <c r="AQ768" s="707">
        <f t="shared" si="272"/>
        <v>17.920182948189026</v>
      </c>
      <c r="AR768" s="708">
        <f t="shared" si="273"/>
        <v>10.834595550782485</v>
      </c>
    </row>
    <row r="769" spans="1:44" ht="11.25" customHeight="1" x14ac:dyDescent="0.2">
      <c r="A769" s="519" t="s">
        <v>1733</v>
      </c>
      <c r="B769" s="518" t="s">
        <v>1734</v>
      </c>
      <c r="C769" s="530">
        <v>0.44</v>
      </c>
      <c r="D769" s="522">
        <v>0.34</v>
      </c>
      <c r="E769" s="522">
        <v>0.26</v>
      </c>
      <c r="F769" s="522">
        <v>0.18</v>
      </c>
      <c r="G769" s="522">
        <v>0.12</v>
      </c>
      <c r="H769" s="523"/>
      <c r="I769" s="528">
        <v>0</v>
      </c>
      <c r="J769" s="693">
        <v>0</v>
      </c>
      <c r="K769" s="523"/>
      <c r="L769" s="692">
        <v>0.01</v>
      </c>
      <c r="M769" s="692">
        <v>0.31</v>
      </c>
      <c r="N769" s="531">
        <v>0.44</v>
      </c>
      <c r="O769" s="531">
        <v>0.38</v>
      </c>
      <c r="P769" s="531">
        <v>0.34</v>
      </c>
      <c r="Q769" s="531">
        <v>0.31</v>
      </c>
      <c r="R769" s="531">
        <v>0.28999999999999998</v>
      </c>
      <c r="S769" s="531">
        <v>0.26</v>
      </c>
      <c r="T769" s="531">
        <v>0.23</v>
      </c>
      <c r="U769" s="531">
        <v>0.21</v>
      </c>
      <c r="V769" s="531">
        <v>0.185</v>
      </c>
      <c r="W769" s="531">
        <v>0.14499999999999999</v>
      </c>
      <c r="X769" s="525">
        <f t="shared" si="253"/>
        <v>4.4499999999999993</v>
      </c>
      <c r="Y769" s="706">
        <f t="shared" si="254"/>
        <v>29.411764705882337</v>
      </c>
      <c r="Z769" s="706">
        <f t="shared" si="255"/>
        <v>30.76923076923077</v>
      </c>
      <c r="AA769" s="706">
        <f t="shared" si="256"/>
        <v>44.444444444444464</v>
      </c>
      <c r="AB769" s="706">
        <f t="shared" si="257"/>
        <v>50</v>
      </c>
      <c r="AC769" s="706" t="str">
        <f t="shared" si="258"/>
        <v>n/a</v>
      </c>
      <c r="AD769" s="706" t="str">
        <f t="shared" si="259"/>
        <v>n/a</v>
      </c>
      <c r="AE769" s="706">
        <f t="shared" si="260"/>
        <v>-100</v>
      </c>
      <c r="AF769" s="706">
        <f t="shared" si="261"/>
        <v>-96.774193548387103</v>
      </c>
      <c r="AG769" s="706">
        <f t="shared" si="262"/>
        <v>-29.54545454545454</v>
      </c>
      <c r="AH769" s="706">
        <f t="shared" si="263"/>
        <v>15.789473684210531</v>
      </c>
      <c r="AI769" s="706">
        <f t="shared" si="264"/>
        <v>11.764705882352944</v>
      </c>
      <c r="AJ769" s="706">
        <f t="shared" si="265"/>
        <v>9.6774193548387224</v>
      </c>
      <c r="AK769" s="706">
        <f t="shared" si="266"/>
        <v>6.8965517241379448</v>
      </c>
      <c r="AL769" s="706">
        <f t="shared" si="267"/>
        <v>11.538461538461519</v>
      </c>
      <c r="AM769" s="706">
        <f t="shared" si="268"/>
        <v>13.043478260869556</v>
      </c>
      <c r="AN769" s="706">
        <f t="shared" si="269"/>
        <v>9.5238095238095344</v>
      </c>
      <c r="AO769" s="706">
        <f t="shared" si="270"/>
        <v>13.513513513513509</v>
      </c>
      <c r="AP769" s="706">
        <f t="shared" si="271"/>
        <v>27.586206896551737</v>
      </c>
      <c r="AQ769" s="707">
        <f t="shared" si="272"/>
        <v>2.9774632627788709</v>
      </c>
      <c r="AR769" s="708">
        <f t="shared" si="273"/>
        <v>43.397354611862298</v>
      </c>
    </row>
    <row r="770" spans="1:44" ht="11.25" customHeight="1" x14ac:dyDescent="0.2">
      <c r="A770" s="1084" t="s">
        <v>4251</v>
      </c>
      <c r="B770" s="39" t="s">
        <v>3966</v>
      </c>
      <c r="C770" s="39">
        <v>1.07</v>
      </c>
      <c r="D770" s="39">
        <v>1.04</v>
      </c>
      <c r="E770" s="39">
        <v>1.03</v>
      </c>
      <c r="F770" s="39">
        <v>1</v>
      </c>
      <c r="G770" s="39">
        <v>0.92</v>
      </c>
      <c r="H770" s="39"/>
      <c r="I770" s="39">
        <v>0.92</v>
      </c>
      <c r="J770" s="502">
        <v>0.78</v>
      </c>
      <c r="K770" s="503"/>
      <c r="L770" s="532">
        <v>0.53</v>
      </c>
      <c r="M770" s="532">
        <v>0.45</v>
      </c>
      <c r="N770" s="992">
        <v>0.7</v>
      </c>
      <c r="O770" s="992">
        <v>0.66</v>
      </c>
      <c r="P770" s="992">
        <v>0.62</v>
      </c>
      <c r="Q770" s="992">
        <v>0.6</v>
      </c>
      <c r="R770" s="992">
        <v>0.52</v>
      </c>
      <c r="S770" s="992">
        <v>0.52</v>
      </c>
      <c r="T770" s="992">
        <v>0.52</v>
      </c>
      <c r="U770" s="992">
        <v>0.67</v>
      </c>
      <c r="V770" s="992">
        <v>0.72</v>
      </c>
      <c r="W770" s="992">
        <v>0</v>
      </c>
      <c r="X770" s="525">
        <f t="shared" si="253"/>
        <v>13.27</v>
      </c>
      <c r="Y770" s="706">
        <f t="shared" si="254"/>
        <v>2.8846153846153966</v>
      </c>
      <c r="Z770" s="706">
        <f t="shared" si="255"/>
        <v>0.97087378640776656</v>
      </c>
      <c r="AA770" s="706">
        <f t="shared" si="256"/>
        <v>3.0000000000000027</v>
      </c>
      <c r="AB770" s="706">
        <f t="shared" si="257"/>
        <v>8.6956521739130377</v>
      </c>
      <c r="AC770" s="706">
        <f t="shared" si="258"/>
        <v>0</v>
      </c>
      <c r="AD770" s="706">
        <f t="shared" si="259"/>
        <v>17.948717948717952</v>
      </c>
      <c r="AE770" s="706">
        <f t="shared" si="260"/>
        <v>47.169811320754704</v>
      </c>
      <c r="AF770" s="706">
        <f t="shared" si="261"/>
        <v>17.777777777777782</v>
      </c>
      <c r="AG770" s="706">
        <f t="shared" si="262"/>
        <v>-35.714285714285708</v>
      </c>
      <c r="AH770" s="706">
        <f t="shared" si="263"/>
        <v>6.0606060606060552</v>
      </c>
      <c r="AI770" s="706">
        <f t="shared" si="264"/>
        <v>6.4516129032258229</v>
      </c>
      <c r="AJ770" s="706">
        <f t="shared" si="265"/>
        <v>3.3333333333333437</v>
      </c>
      <c r="AK770" s="706">
        <f t="shared" si="266"/>
        <v>15.384615384615374</v>
      </c>
      <c r="AL770" s="706">
        <f t="shared" si="267"/>
        <v>0</v>
      </c>
      <c r="AM770" s="706">
        <f t="shared" si="268"/>
        <v>0</v>
      </c>
      <c r="AN770" s="706">
        <f t="shared" si="269"/>
        <v>-22.388059701492537</v>
      </c>
      <c r="AO770" s="706">
        <f t="shared" si="270"/>
        <v>-6.9444444444444304</v>
      </c>
      <c r="AP770" s="706" t="str">
        <f t="shared" si="271"/>
        <v>n/a</v>
      </c>
      <c r="AQ770" s="707">
        <f t="shared" si="272"/>
        <v>3.8018133066908568</v>
      </c>
      <c r="AR770" s="708">
        <f t="shared" si="273"/>
        <v>17.432858842262853</v>
      </c>
    </row>
    <row r="771" spans="1:44" ht="11.25" customHeight="1" x14ac:dyDescent="0.2">
      <c r="A771" s="535" t="s">
        <v>832</v>
      </c>
      <c r="B771" s="518" t="s">
        <v>833</v>
      </c>
      <c r="C771" s="521">
        <v>1.1975</v>
      </c>
      <c r="D771" s="522">
        <v>0.99</v>
      </c>
      <c r="E771" s="522">
        <v>0.80500000000000005</v>
      </c>
      <c r="F771" s="522">
        <v>0.67</v>
      </c>
      <c r="G771" s="522">
        <v>0.55000000000000004</v>
      </c>
      <c r="H771" s="523"/>
      <c r="I771" s="522">
        <v>0.44</v>
      </c>
      <c r="J771" s="520">
        <v>0.36</v>
      </c>
      <c r="K771" s="523"/>
      <c r="L771" s="539">
        <v>0.28499999999999998</v>
      </c>
      <c r="M771" s="539">
        <v>0.23499999999999999</v>
      </c>
      <c r="N771" s="531">
        <v>0.21</v>
      </c>
      <c r="O771" s="531">
        <v>0.17</v>
      </c>
      <c r="P771" s="531">
        <v>0.13500000000000001</v>
      </c>
      <c r="Q771" s="531">
        <v>0.1125</v>
      </c>
      <c r="R771" s="531">
        <v>8.5000000000000006E-2</v>
      </c>
      <c r="S771" s="531">
        <v>6.7500000000000004E-2</v>
      </c>
      <c r="T771" s="531">
        <v>5.6250000000000001E-2</v>
      </c>
      <c r="U771" s="531">
        <v>4.3749999999999997E-2</v>
      </c>
      <c r="V771" s="531">
        <v>3.875E-2</v>
      </c>
      <c r="W771" s="531">
        <v>3.3750000000000002E-2</v>
      </c>
      <c r="X771" s="525">
        <f t="shared" si="253"/>
        <v>6.4850000000000021</v>
      </c>
      <c r="Y771" s="706">
        <f t="shared" si="254"/>
        <v>20.959595959595955</v>
      </c>
      <c r="Z771" s="706">
        <f t="shared" si="255"/>
        <v>22.981366459627317</v>
      </c>
      <c r="AA771" s="706">
        <f t="shared" si="256"/>
        <v>20.149253731343286</v>
      </c>
      <c r="AB771" s="706">
        <f t="shared" si="257"/>
        <v>21.818181818181827</v>
      </c>
      <c r="AC771" s="706">
        <f t="shared" si="258"/>
        <v>25</v>
      </c>
      <c r="AD771" s="706">
        <f t="shared" si="259"/>
        <v>22.222222222222232</v>
      </c>
      <c r="AE771" s="706">
        <f t="shared" si="260"/>
        <v>26.315789473684227</v>
      </c>
      <c r="AF771" s="706">
        <f t="shared" si="261"/>
        <v>21.276595744680836</v>
      </c>
      <c r="AG771" s="706">
        <f t="shared" si="262"/>
        <v>11.904761904761907</v>
      </c>
      <c r="AH771" s="706">
        <f t="shared" si="263"/>
        <v>23.529411764705866</v>
      </c>
      <c r="AI771" s="706">
        <f t="shared" si="264"/>
        <v>25.925925925925931</v>
      </c>
      <c r="AJ771" s="706">
        <f t="shared" si="265"/>
        <v>19.999999999999996</v>
      </c>
      <c r="AK771" s="706">
        <f t="shared" si="266"/>
        <v>32.352941176470587</v>
      </c>
      <c r="AL771" s="706">
        <f t="shared" si="267"/>
        <v>25.925925925925931</v>
      </c>
      <c r="AM771" s="706">
        <f t="shared" si="268"/>
        <v>19.999999999999996</v>
      </c>
      <c r="AN771" s="706">
        <f t="shared" si="269"/>
        <v>28.57142857142858</v>
      </c>
      <c r="AO771" s="706">
        <f t="shared" si="270"/>
        <v>12.903225806451601</v>
      </c>
      <c r="AP771" s="706">
        <f t="shared" si="271"/>
        <v>14.814814814814813</v>
      </c>
      <c r="AQ771" s="707">
        <f t="shared" si="272"/>
        <v>22.036191183323382</v>
      </c>
      <c r="AR771" s="708">
        <f t="shared" si="273"/>
        <v>5.2103007236447612</v>
      </c>
    </row>
    <row r="772" spans="1:44" ht="11.25" customHeight="1" x14ac:dyDescent="0.2">
      <c r="A772" s="504" t="s">
        <v>363</v>
      </c>
      <c r="B772" s="518" t="s">
        <v>364</v>
      </c>
      <c r="C772" s="530">
        <v>1.82</v>
      </c>
      <c r="D772" s="522">
        <v>1.77</v>
      </c>
      <c r="E772" s="522">
        <v>1.7</v>
      </c>
      <c r="F772" s="522">
        <v>1.62</v>
      </c>
      <c r="G772" s="522">
        <v>1.54</v>
      </c>
      <c r="H772" s="523"/>
      <c r="I772" s="522">
        <v>1.46</v>
      </c>
      <c r="J772" s="520">
        <v>1.4</v>
      </c>
      <c r="K772" s="523"/>
      <c r="L772" s="539">
        <v>1.3290899999999999</v>
      </c>
      <c r="M772" s="692">
        <v>1.2363999999999999</v>
      </c>
      <c r="N772" s="531">
        <v>1.2</v>
      </c>
      <c r="O772" s="531">
        <v>1.1272</v>
      </c>
      <c r="P772" s="531">
        <v>1.0411999999999999</v>
      </c>
      <c r="Q772" s="531">
        <v>0.96910000000000007</v>
      </c>
      <c r="R772" s="524">
        <v>0.90159999999999996</v>
      </c>
      <c r="S772" s="531">
        <v>0.84009999999999996</v>
      </c>
      <c r="T772" s="531">
        <v>0.79239999999999999</v>
      </c>
      <c r="U772" s="531">
        <v>0.75159999999999993</v>
      </c>
      <c r="V772" s="524">
        <v>0.73799999999999999</v>
      </c>
      <c r="W772" s="531">
        <v>0.7034999999999999</v>
      </c>
      <c r="X772" s="525">
        <f t="shared" si="253"/>
        <v>22.940189999999994</v>
      </c>
      <c r="Y772" s="706">
        <f t="shared" si="254"/>
        <v>2.8248587570621542</v>
      </c>
      <c r="Z772" s="706">
        <f t="shared" si="255"/>
        <v>4.117647058823537</v>
      </c>
      <c r="AA772" s="706">
        <f t="shared" si="256"/>
        <v>4.9382716049382713</v>
      </c>
      <c r="AB772" s="706">
        <f t="shared" si="257"/>
        <v>5.1948051948051965</v>
      </c>
      <c r="AC772" s="706">
        <f t="shared" si="258"/>
        <v>5.4794520547945202</v>
      </c>
      <c r="AD772" s="706">
        <f t="shared" si="259"/>
        <v>4.2857142857142927</v>
      </c>
      <c r="AE772" s="706">
        <f t="shared" si="260"/>
        <v>5.3352293674619578</v>
      </c>
      <c r="AF772" s="706">
        <f t="shared" si="261"/>
        <v>7.4967648010352494</v>
      </c>
      <c r="AG772" s="706">
        <f t="shared" si="262"/>
        <v>3.0333333333333323</v>
      </c>
      <c r="AH772" s="706">
        <f t="shared" si="263"/>
        <v>6.4584811923349861</v>
      </c>
      <c r="AI772" s="706">
        <f t="shared" si="264"/>
        <v>8.2597003457549167</v>
      </c>
      <c r="AJ772" s="706">
        <f t="shared" si="265"/>
        <v>7.4398926839335244</v>
      </c>
      <c r="AK772" s="706">
        <f t="shared" si="266"/>
        <v>7.4866903283052455</v>
      </c>
      <c r="AL772" s="706">
        <f t="shared" si="267"/>
        <v>7.3205570765385142</v>
      </c>
      <c r="AM772" s="706">
        <f t="shared" si="268"/>
        <v>6.0196870267541502</v>
      </c>
      <c r="AN772" s="706">
        <f t="shared" si="269"/>
        <v>5.4284193720063989</v>
      </c>
      <c r="AO772" s="706">
        <f t="shared" si="270"/>
        <v>1.8428184281842785</v>
      </c>
      <c r="AP772" s="706">
        <f t="shared" si="271"/>
        <v>4.9040511727079128</v>
      </c>
      <c r="AQ772" s="707">
        <f t="shared" si="272"/>
        <v>5.4370207824715804</v>
      </c>
      <c r="AR772" s="708">
        <f t="shared" si="273"/>
        <v>1.7911983565896956</v>
      </c>
    </row>
    <row r="773" spans="1:44" ht="11.25" customHeight="1" x14ac:dyDescent="0.2">
      <c r="A773" s="504" t="s">
        <v>365</v>
      </c>
      <c r="B773" s="518" t="s">
        <v>366</v>
      </c>
      <c r="C773" s="530">
        <v>0.34951456310679607</v>
      </c>
      <c r="D773" s="522">
        <v>0.33439276232764442</v>
      </c>
      <c r="E773" s="522">
        <v>0.30688342635007887</v>
      </c>
      <c r="F773" s="522">
        <v>0.2740249325353174</v>
      </c>
      <c r="G773" s="522">
        <v>0.26604362382069652</v>
      </c>
      <c r="H773" s="523"/>
      <c r="I773" s="522">
        <v>0.25829478040844323</v>
      </c>
      <c r="J773" s="520">
        <v>0.25261095498045938</v>
      </c>
      <c r="K773" s="523"/>
      <c r="L773" s="539">
        <v>0.24525335434996057</v>
      </c>
      <c r="M773" s="539">
        <v>0.23811005276695199</v>
      </c>
      <c r="N773" s="531">
        <v>0.23117480851160352</v>
      </c>
      <c r="O773" s="531">
        <v>0.22444156166175097</v>
      </c>
      <c r="P773" s="531">
        <v>0.21790442879781682</v>
      </c>
      <c r="Q773" s="531">
        <v>0.21155769786195772</v>
      </c>
      <c r="R773" s="531">
        <v>0.20539582316694918</v>
      </c>
      <c r="S773" s="531">
        <v>0.1994134205504362</v>
      </c>
      <c r="T773" s="531">
        <v>0.19360526267032657</v>
      </c>
      <c r="U773" s="531">
        <v>0.18796627443721003</v>
      </c>
      <c r="V773" s="531">
        <v>0.18249152857981543</v>
      </c>
      <c r="W773" s="531">
        <v>0.17717624133962634</v>
      </c>
      <c r="X773" s="525">
        <f t="shared" si="253"/>
        <v>4.556255498223841</v>
      </c>
      <c r="Y773" s="706">
        <f t="shared" si="254"/>
        <v>4.5221674876847473</v>
      </c>
      <c r="Z773" s="706">
        <f t="shared" si="255"/>
        <v>8.9640995946728363</v>
      </c>
      <c r="AA773" s="706">
        <f t="shared" si="256"/>
        <v>11.991059904932744</v>
      </c>
      <c r="AB773" s="706">
        <f t="shared" si="257"/>
        <v>3.0000000000000027</v>
      </c>
      <c r="AC773" s="706">
        <f t="shared" si="258"/>
        <v>3.0000000000000027</v>
      </c>
      <c r="AD773" s="706">
        <f t="shared" si="259"/>
        <v>2.2500312500000286</v>
      </c>
      <c r="AE773" s="706">
        <f t="shared" si="260"/>
        <v>3.0000000000000027</v>
      </c>
      <c r="AF773" s="706">
        <f t="shared" si="261"/>
        <v>3.0000000000000027</v>
      </c>
      <c r="AG773" s="706">
        <f t="shared" si="262"/>
        <v>3.0000000000001581</v>
      </c>
      <c r="AH773" s="706">
        <f t="shared" si="263"/>
        <v>3.0000000000000027</v>
      </c>
      <c r="AI773" s="706">
        <f t="shared" si="264"/>
        <v>2.999999999999825</v>
      </c>
      <c r="AJ773" s="706">
        <f t="shared" si="265"/>
        <v>3.0000000000001803</v>
      </c>
      <c r="AK773" s="706">
        <f t="shared" si="266"/>
        <v>3.0000000000000249</v>
      </c>
      <c r="AL773" s="706">
        <f t="shared" si="267"/>
        <v>2.9999999999999361</v>
      </c>
      <c r="AM773" s="706">
        <f t="shared" si="268"/>
        <v>2.9999999999999138</v>
      </c>
      <c r="AN773" s="706">
        <f t="shared" si="269"/>
        <v>3.0000000000001359</v>
      </c>
      <c r="AO773" s="706">
        <f t="shared" si="270"/>
        <v>3.0000000000000693</v>
      </c>
      <c r="AP773" s="706">
        <f t="shared" si="271"/>
        <v>3.0000000000001803</v>
      </c>
      <c r="AQ773" s="707">
        <f t="shared" si="272"/>
        <v>3.8737421242939325</v>
      </c>
      <c r="AR773" s="708">
        <f t="shared" si="273"/>
        <v>2.4917208060486189</v>
      </c>
    </row>
    <row r="774" spans="1:44" ht="11.25" customHeight="1" x14ac:dyDescent="0.2">
      <c r="A774" s="519" t="s">
        <v>834</v>
      </c>
      <c r="B774" s="518" t="s">
        <v>835</v>
      </c>
      <c r="C774" s="530">
        <v>0.59</v>
      </c>
      <c r="D774" s="522">
        <v>0.55500000000000005</v>
      </c>
      <c r="E774" s="522">
        <v>0.53166666666666673</v>
      </c>
      <c r="F774" s="522">
        <v>0.49333333333333335</v>
      </c>
      <c r="G774" s="522">
        <v>0.44</v>
      </c>
      <c r="H774" s="523"/>
      <c r="I774" s="522">
        <v>0.38</v>
      </c>
      <c r="J774" s="520">
        <v>0.29555999999999999</v>
      </c>
      <c r="K774" s="523"/>
      <c r="L774" s="539">
        <v>0.27111111111111114</v>
      </c>
      <c r="M774" s="692">
        <v>0.24888888888888891</v>
      </c>
      <c r="N774" s="531">
        <v>0.24444444444444446</v>
      </c>
      <c r="O774" s="531">
        <v>0.23111111111111113</v>
      </c>
      <c r="P774" s="531">
        <v>0.21333333333333335</v>
      </c>
      <c r="Q774" s="524">
        <v>0.19555555555555557</v>
      </c>
      <c r="R774" s="524">
        <v>0.19555555555555557</v>
      </c>
      <c r="S774" s="531">
        <v>0.16888888888888889</v>
      </c>
      <c r="T774" s="524">
        <v>0.16</v>
      </c>
      <c r="U774" s="524">
        <v>0.16</v>
      </c>
      <c r="V774" s="524">
        <v>0.16</v>
      </c>
      <c r="W774" s="524">
        <v>0.16</v>
      </c>
      <c r="X774" s="525">
        <f t="shared" si="253"/>
        <v>5.6944488888888891</v>
      </c>
      <c r="Y774" s="706">
        <f t="shared" si="254"/>
        <v>6.3063063063062863</v>
      </c>
      <c r="Z774" s="706">
        <f t="shared" si="255"/>
        <v>4.3887147335423204</v>
      </c>
      <c r="AA774" s="706">
        <f t="shared" si="256"/>
        <v>7.7702702702702853</v>
      </c>
      <c r="AB774" s="706">
        <f t="shared" si="257"/>
        <v>12.121212121212132</v>
      </c>
      <c r="AC774" s="706">
        <f t="shared" si="258"/>
        <v>15.789473684210531</v>
      </c>
      <c r="AD774" s="706">
        <f t="shared" si="259"/>
        <v>28.569495195560979</v>
      </c>
      <c r="AE774" s="706">
        <f t="shared" si="260"/>
        <v>9.0180327868852217</v>
      </c>
      <c r="AF774" s="706">
        <f t="shared" si="261"/>
        <v>8.9285714285714199</v>
      </c>
      <c r="AG774" s="706">
        <f t="shared" si="262"/>
        <v>1.8181818181818077</v>
      </c>
      <c r="AH774" s="706">
        <f t="shared" si="263"/>
        <v>5.7692307692307709</v>
      </c>
      <c r="AI774" s="706">
        <f t="shared" si="264"/>
        <v>8.333333333333325</v>
      </c>
      <c r="AJ774" s="706">
        <f t="shared" si="265"/>
        <v>9.0909090909090828</v>
      </c>
      <c r="AK774" s="706">
        <f t="shared" si="266"/>
        <v>0</v>
      </c>
      <c r="AL774" s="706">
        <f t="shared" si="267"/>
        <v>15.789473684210531</v>
      </c>
      <c r="AM774" s="706">
        <f t="shared" si="268"/>
        <v>5.555555555555558</v>
      </c>
      <c r="AN774" s="706">
        <f t="shared" si="269"/>
        <v>0</v>
      </c>
      <c r="AO774" s="706">
        <f t="shared" si="270"/>
        <v>0</v>
      </c>
      <c r="AP774" s="706">
        <f t="shared" si="271"/>
        <v>0</v>
      </c>
      <c r="AQ774" s="707">
        <f t="shared" si="272"/>
        <v>7.7360422654433485</v>
      </c>
      <c r="AR774" s="708">
        <f t="shared" si="273"/>
        <v>7.2132039750570218</v>
      </c>
    </row>
    <row r="775" spans="1:44" ht="11.25" customHeight="1" x14ac:dyDescent="0.2">
      <c r="A775" s="504" t="s">
        <v>1735</v>
      </c>
      <c r="B775" s="518" t="s">
        <v>1736</v>
      </c>
      <c r="C775" s="530">
        <v>0.70000000000000007</v>
      </c>
      <c r="D775" s="522">
        <v>0.6</v>
      </c>
      <c r="E775" s="522">
        <v>0.5</v>
      </c>
      <c r="F775" s="522">
        <v>0.4</v>
      </c>
      <c r="G775" s="522">
        <v>0.28000000000000003</v>
      </c>
      <c r="H775" s="523"/>
      <c r="I775" s="522">
        <v>0.22</v>
      </c>
      <c r="J775" s="520">
        <v>0.2</v>
      </c>
      <c r="K775" s="523"/>
      <c r="L775" s="539">
        <v>0.18</v>
      </c>
      <c r="M775" s="692">
        <v>0.15</v>
      </c>
      <c r="N775" s="531">
        <v>0.15</v>
      </c>
      <c r="O775" s="531">
        <v>0.12</v>
      </c>
      <c r="P775" s="531">
        <v>0.09</v>
      </c>
      <c r="Q775" s="531">
        <v>0.06</v>
      </c>
      <c r="R775" s="524">
        <v>0.03</v>
      </c>
      <c r="S775" s="524">
        <v>0.03</v>
      </c>
      <c r="T775" s="524">
        <v>0.03</v>
      </c>
      <c r="U775" s="524">
        <v>0.03</v>
      </c>
      <c r="V775" s="524">
        <v>0.03</v>
      </c>
      <c r="W775" s="524">
        <v>0.03</v>
      </c>
      <c r="X775" s="525">
        <f t="shared" ref="X775:X838" si="274">SUM(C775:W775)</f>
        <v>3.8299999999999996</v>
      </c>
      <c r="Y775" s="706">
        <f t="shared" si="254"/>
        <v>16.666666666666675</v>
      </c>
      <c r="Z775" s="706">
        <f t="shared" si="255"/>
        <v>19.999999999999996</v>
      </c>
      <c r="AA775" s="706">
        <f t="shared" si="256"/>
        <v>25</v>
      </c>
      <c r="AB775" s="706">
        <f t="shared" si="257"/>
        <v>42.857142857142861</v>
      </c>
      <c r="AC775" s="706">
        <f t="shared" si="258"/>
        <v>27.272727272727295</v>
      </c>
      <c r="AD775" s="706">
        <f t="shared" si="259"/>
        <v>9.9999999999999858</v>
      </c>
      <c r="AE775" s="706">
        <f t="shared" si="260"/>
        <v>11.111111111111116</v>
      </c>
      <c r="AF775" s="706">
        <f t="shared" si="261"/>
        <v>19.999999999999996</v>
      </c>
      <c r="AG775" s="706">
        <f t="shared" si="262"/>
        <v>0</v>
      </c>
      <c r="AH775" s="706">
        <f t="shared" si="263"/>
        <v>25</v>
      </c>
      <c r="AI775" s="706">
        <f t="shared" si="264"/>
        <v>33.333333333333329</v>
      </c>
      <c r="AJ775" s="706">
        <f t="shared" si="265"/>
        <v>50</v>
      </c>
      <c r="AK775" s="706">
        <f t="shared" si="266"/>
        <v>100</v>
      </c>
      <c r="AL775" s="706">
        <f t="shared" si="267"/>
        <v>0</v>
      </c>
      <c r="AM775" s="706">
        <f t="shared" si="268"/>
        <v>0</v>
      </c>
      <c r="AN775" s="706">
        <f t="shared" si="269"/>
        <v>0</v>
      </c>
      <c r="AO775" s="706">
        <f t="shared" si="270"/>
        <v>0</v>
      </c>
      <c r="AP775" s="706">
        <f t="shared" si="271"/>
        <v>0</v>
      </c>
      <c r="AQ775" s="707">
        <f t="shared" si="272"/>
        <v>21.180054513387848</v>
      </c>
      <c r="AR775" s="708">
        <f t="shared" si="273"/>
        <v>25.050745275236117</v>
      </c>
    </row>
    <row r="776" spans="1:44" ht="11.25" customHeight="1" x14ac:dyDescent="0.2">
      <c r="A776" s="589" t="s">
        <v>1737</v>
      </c>
      <c r="B776" s="536" t="s">
        <v>1738</v>
      </c>
      <c r="C776" s="549">
        <v>0.54</v>
      </c>
      <c r="D776" s="541">
        <v>0.5</v>
      </c>
      <c r="E776" s="541">
        <v>0.46</v>
      </c>
      <c r="F776" s="541">
        <v>0.42</v>
      </c>
      <c r="G776" s="541">
        <v>0.37</v>
      </c>
      <c r="H776" s="542"/>
      <c r="I776" s="541">
        <v>0.31534000000000001</v>
      </c>
      <c r="J776" s="543">
        <v>0.31068000000000001</v>
      </c>
      <c r="K776" s="542"/>
      <c r="L776" s="1037">
        <v>0.31068000000000001</v>
      </c>
      <c r="M776" s="1037">
        <v>0.31068000000000001</v>
      </c>
      <c r="N776" s="1035">
        <v>0.31068000000000001</v>
      </c>
      <c r="O776" s="1035">
        <v>0.31068000000000001</v>
      </c>
      <c r="P776" s="544">
        <v>0.51456000000000002</v>
      </c>
      <c r="Q776" s="544">
        <v>0.12254</v>
      </c>
      <c r="R776" s="544">
        <v>6.2839999999999993E-2</v>
      </c>
      <c r="S776" s="544">
        <v>3.1419999999999997E-2</v>
      </c>
      <c r="T776" s="545">
        <v>0</v>
      </c>
      <c r="U776" s="545">
        <v>0</v>
      </c>
      <c r="V776" s="545">
        <v>0</v>
      </c>
      <c r="W776" s="545">
        <v>0</v>
      </c>
      <c r="X776" s="525">
        <f t="shared" si="274"/>
        <v>4.8900999999999994</v>
      </c>
      <c r="Y776" s="706">
        <f t="shared" si="254"/>
        <v>8.0000000000000071</v>
      </c>
      <c r="Z776" s="706">
        <f t="shared" si="255"/>
        <v>8.6956521739130377</v>
      </c>
      <c r="AA776" s="706">
        <f t="shared" si="256"/>
        <v>9.5238095238095344</v>
      </c>
      <c r="AB776" s="706">
        <f t="shared" si="257"/>
        <v>13.513513513513509</v>
      </c>
      <c r="AC776" s="706">
        <f t="shared" si="258"/>
        <v>17.333671592566759</v>
      </c>
      <c r="AD776" s="706">
        <f t="shared" si="259"/>
        <v>1.4999356250804619</v>
      </c>
      <c r="AE776" s="706">
        <f t="shared" si="260"/>
        <v>0</v>
      </c>
      <c r="AF776" s="706">
        <f t="shared" si="261"/>
        <v>0</v>
      </c>
      <c r="AG776" s="706">
        <f t="shared" si="262"/>
        <v>0</v>
      </c>
      <c r="AH776" s="706">
        <f t="shared" si="263"/>
        <v>0</v>
      </c>
      <c r="AI776" s="706">
        <f t="shared" si="264"/>
        <v>-39.622201492537314</v>
      </c>
      <c r="AJ776" s="706">
        <f t="shared" si="265"/>
        <v>319.91186551330185</v>
      </c>
      <c r="AK776" s="706">
        <f t="shared" si="266"/>
        <v>95.003182686187145</v>
      </c>
      <c r="AL776" s="706">
        <f t="shared" si="267"/>
        <v>100</v>
      </c>
      <c r="AM776" s="706" t="str">
        <f t="shared" si="268"/>
        <v>n/a</v>
      </c>
      <c r="AN776" s="706" t="str">
        <f t="shared" si="269"/>
        <v>n/a</v>
      </c>
      <c r="AO776" s="706" t="str">
        <f t="shared" si="270"/>
        <v>n/a</v>
      </c>
      <c r="AP776" s="706" t="str">
        <f t="shared" si="271"/>
        <v>n/a</v>
      </c>
      <c r="AQ776" s="707">
        <f t="shared" si="272"/>
        <v>38.132816366845354</v>
      </c>
      <c r="AR776" s="708">
        <f t="shared" si="273"/>
        <v>89.139993627435118</v>
      </c>
    </row>
    <row r="777" spans="1:44" ht="11.25" customHeight="1" x14ac:dyDescent="0.2">
      <c r="A777" s="504" t="s">
        <v>1739</v>
      </c>
      <c r="B777" s="518" t="s">
        <v>1740</v>
      </c>
      <c r="C777" s="521">
        <v>1.05</v>
      </c>
      <c r="D777" s="522">
        <v>0.92</v>
      </c>
      <c r="E777" s="522">
        <v>0.76</v>
      </c>
      <c r="F777" s="522">
        <v>0.61</v>
      </c>
      <c r="G777" s="522">
        <v>0.49</v>
      </c>
      <c r="H777" s="523"/>
      <c r="I777" s="522">
        <v>0.36</v>
      </c>
      <c r="J777" s="520">
        <v>0.215</v>
      </c>
      <c r="K777" s="523"/>
      <c r="L777" s="539">
        <v>0.14000000000000001</v>
      </c>
      <c r="M777" s="692">
        <v>0</v>
      </c>
      <c r="N777" s="524">
        <v>0</v>
      </c>
      <c r="O777" s="524">
        <v>0</v>
      </c>
      <c r="P777" s="524">
        <v>0</v>
      </c>
      <c r="Q777" s="524">
        <v>0</v>
      </c>
      <c r="R777" s="524">
        <v>0</v>
      </c>
      <c r="S777" s="524">
        <v>0</v>
      </c>
      <c r="T777" s="524">
        <v>0</v>
      </c>
      <c r="U777" s="524">
        <v>0</v>
      </c>
      <c r="V777" s="524">
        <v>0</v>
      </c>
      <c r="W777" s="524">
        <v>0</v>
      </c>
      <c r="X777" s="525">
        <f t="shared" si="274"/>
        <v>4.5449999999999999</v>
      </c>
      <c r="Y777" s="706">
        <f t="shared" si="254"/>
        <v>14.130434782608692</v>
      </c>
      <c r="Z777" s="706">
        <f t="shared" si="255"/>
        <v>21.052631578947366</v>
      </c>
      <c r="AA777" s="706">
        <f t="shared" si="256"/>
        <v>24.590163934426236</v>
      </c>
      <c r="AB777" s="706">
        <f t="shared" si="257"/>
        <v>24.489795918367353</v>
      </c>
      <c r="AC777" s="706">
        <f t="shared" si="258"/>
        <v>36.111111111111114</v>
      </c>
      <c r="AD777" s="706">
        <f t="shared" si="259"/>
        <v>67.441860465116264</v>
      </c>
      <c r="AE777" s="706">
        <f t="shared" si="260"/>
        <v>53.571428571428555</v>
      </c>
      <c r="AF777" s="706" t="str">
        <f t="shared" si="261"/>
        <v>n/a</v>
      </c>
      <c r="AG777" s="706" t="str">
        <f t="shared" si="262"/>
        <v>n/a</v>
      </c>
      <c r="AH777" s="706" t="str">
        <f t="shared" si="263"/>
        <v>n/a</v>
      </c>
      <c r="AI777" s="706" t="str">
        <f t="shared" si="264"/>
        <v>n/a</v>
      </c>
      <c r="AJ777" s="706" t="str">
        <f t="shared" si="265"/>
        <v>n/a</v>
      </c>
      <c r="AK777" s="706" t="str">
        <f t="shared" si="266"/>
        <v>n/a</v>
      </c>
      <c r="AL777" s="706" t="str">
        <f t="shared" si="267"/>
        <v>n/a</v>
      </c>
      <c r="AM777" s="706" t="str">
        <f t="shared" si="268"/>
        <v>n/a</v>
      </c>
      <c r="AN777" s="706" t="str">
        <f t="shared" si="269"/>
        <v>n/a</v>
      </c>
      <c r="AO777" s="706" t="str">
        <f t="shared" si="270"/>
        <v>n/a</v>
      </c>
      <c r="AP777" s="706" t="str">
        <f t="shared" si="271"/>
        <v>n/a</v>
      </c>
      <c r="AQ777" s="707">
        <f t="shared" si="272"/>
        <v>34.483918051715087</v>
      </c>
      <c r="AR777" s="708">
        <f t="shared" si="273"/>
        <v>19.346142459875459</v>
      </c>
    </row>
    <row r="778" spans="1:44" ht="11.25" customHeight="1" x14ac:dyDescent="0.2">
      <c r="A778" s="519" t="s">
        <v>836</v>
      </c>
      <c r="B778" s="518" t="s">
        <v>837</v>
      </c>
      <c r="C778" s="521">
        <v>2.93</v>
      </c>
      <c r="D778" s="522">
        <v>2.74</v>
      </c>
      <c r="E778" s="528">
        <v>2.66</v>
      </c>
      <c r="F778" s="522">
        <v>2.64</v>
      </c>
      <c r="G778" s="522">
        <v>2.58</v>
      </c>
      <c r="H778" s="523"/>
      <c r="I778" s="522">
        <v>2.54</v>
      </c>
      <c r="J778" s="520">
        <v>2.46</v>
      </c>
      <c r="K778" s="523"/>
      <c r="L778" s="539">
        <v>2.39</v>
      </c>
      <c r="M778" s="692">
        <v>2.36</v>
      </c>
      <c r="N778" s="531">
        <v>2.2599999999999998</v>
      </c>
      <c r="O778" s="531">
        <v>1.9</v>
      </c>
      <c r="P778" s="531">
        <v>1.69</v>
      </c>
      <c r="Q778" s="531">
        <v>0.55000000000000004</v>
      </c>
      <c r="R778" s="524">
        <v>0</v>
      </c>
      <c r="S778" s="524">
        <v>0</v>
      </c>
      <c r="T778" s="524">
        <v>0</v>
      </c>
      <c r="U778" s="524">
        <v>0</v>
      </c>
      <c r="V778" s="524">
        <v>0</v>
      </c>
      <c r="W778" s="524">
        <v>0</v>
      </c>
      <c r="X778" s="525">
        <f t="shared" si="274"/>
        <v>29.700000000000003</v>
      </c>
      <c r="Y778" s="706">
        <f t="shared" si="254"/>
        <v>6.9343065693430628</v>
      </c>
      <c r="Z778" s="706">
        <f t="shared" si="255"/>
        <v>3.007518796992481</v>
      </c>
      <c r="AA778" s="706">
        <f t="shared" si="256"/>
        <v>0.7575757575757569</v>
      </c>
      <c r="AB778" s="706">
        <f t="shared" si="257"/>
        <v>2.3255813953488413</v>
      </c>
      <c r="AC778" s="706">
        <f t="shared" si="258"/>
        <v>1.5748031496062964</v>
      </c>
      <c r="AD778" s="706">
        <f t="shared" si="259"/>
        <v>3.2520325203251987</v>
      </c>
      <c r="AE778" s="706">
        <f t="shared" si="260"/>
        <v>2.9288702928870203</v>
      </c>
      <c r="AF778" s="706">
        <f t="shared" si="261"/>
        <v>1.2711864406779849</v>
      </c>
      <c r="AG778" s="706">
        <f t="shared" si="262"/>
        <v>4.4247787610619538</v>
      </c>
      <c r="AH778" s="706">
        <f t="shared" si="263"/>
        <v>18.947368421052623</v>
      </c>
      <c r="AI778" s="706">
        <f t="shared" si="264"/>
        <v>12.426035502958577</v>
      </c>
      <c r="AJ778" s="706">
        <f t="shared" si="265"/>
        <v>207.27272727272722</v>
      </c>
      <c r="AK778" s="706" t="str">
        <f t="shared" si="266"/>
        <v>n/a</v>
      </c>
      <c r="AL778" s="706" t="str">
        <f t="shared" si="267"/>
        <v>n/a</v>
      </c>
      <c r="AM778" s="706" t="str">
        <f t="shared" si="268"/>
        <v>n/a</v>
      </c>
      <c r="AN778" s="706" t="str">
        <f t="shared" si="269"/>
        <v>n/a</v>
      </c>
      <c r="AO778" s="706" t="str">
        <f t="shared" si="270"/>
        <v>n/a</v>
      </c>
      <c r="AP778" s="706" t="str">
        <f t="shared" si="271"/>
        <v>n/a</v>
      </c>
      <c r="AQ778" s="707">
        <f t="shared" si="272"/>
        <v>22.093565406713083</v>
      </c>
      <c r="AR778" s="708">
        <f t="shared" si="273"/>
        <v>58.561409587320952</v>
      </c>
    </row>
    <row r="779" spans="1:44" ht="11.25" customHeight="1" x14ac:dyDescent="0.2">
      <c r="A779" s="519" t="s">
        <v>838</v>
      </c>
      <c r="B779" s="518" t="s">
        <v>839</v>
      </c>
      <c r="C779" s="521">
        <v>2.83</v>
      </c>
      <c r="D779" s="522">
        <v>2.62</v>
      </c>
      <c r="E779" s="522">
        <v>2.38</v>
      </c>
      <c r="F779" s="522">
        <v>2.15</v>
      </c>
      <c r="G779" s="522">
        <v>1.96</v>
      </c>
      <c r="H779" s="523"/>
      <c r="I779" s="522">
        <v>1.79</v>
      </c>
      <c r="J779" s="520">
        <v>1.59</v>
      </c>
      <c r="K779" s="523"/>
      <c r="L779" s="539">
        <v>1.41</v>
      </c>
      <c r="M779" s="539">
        <v>1.23</v>
      </c>
      <c r="N779" s="531">
        <v>1.19</v>
      </c>
      <c r="O779" s="531">
        <v>1.1299999999999999</v>
      </c>
      <c r="P779" s="531">
        <v>1.01</v>
      </c>
      <c r="Q779" s="531">
        <v>0.91</v>
      </c>
      <c r="R779" s="524">
        <v>0.87</v>
      </c>
      <c r="S779" s="524">
        <v>1.1599999999999999</v>
      </c>
      <c r="T779" s="531">
        <v>1.1599999999999999</v>
      </c>
      <c r="U779" s="531">
        <v>1.1200000000000001</v>
      </c>
      <c r="V779" s="531">
        <v>1.08</v>
      </c>
      <c r="W779" s="531">
        <v>1.04</v>
      </c>
      <c r="X779" s="525">
        <f t="shared" si="274"/>
        <v>28.630000000000003</v>
      </c>
      <c r="Y779" s="706">
        <f t="shared" si="254"/>
        <v>8.0152671755725269</v>
      </c>
      <c r="Z779" s="706">
        <f t="shared" si="255"/>
        <v>10.084033613445387</v>
      </c>
      <c r="AA779" s="706">
        <f t="shared" si="256"/>
        <v>10.697674418604652</v>
      </c>
      <c r="AB779" s="706">
        <f t="shared" si="257"/>
        <v>9.6938775510204032</v>
      </c>
      <c r="AC779" s="706">
        <f t="shared" si="258"/>
        <v>9.4972067039106101</v>
      </c>
      <c r="AD779" s="706">
        <f t="shared" si="259"/>
        <v>12.578616352201255</v>
      </c>
      <c r="AE779" s="706">
        <f t="shared" si="260"/>
        <v>12.765957446808528</v>
      </c>
      <c r="AF779" s="706">
        <f t="shared" si="261"/>
        <v>14.634146341463406</v>
      </c>
      <c r="AG779" s="706">
        <f t="shared" si="262"/>
        <v>3.3613445378151363</v>
      </c>
      <c r="AH779" s="706">
        <f t="shared" si="263"/>
        <v>5.3097345132743445</v>
      </c>
      <c r="AI779" s="706">
        <f t="shared" si="264"/>
        <v>11.88118811881187</v>
      </c>
      <c r="AJ779" s="706">
        <f t="shared" si="265"/>
        <v>10.989010989010994</v>
      </c>
      <c r="AK779" s="706">
        <f t="shared" si="266"/>
        <v>4.5977011494252817</v>
      </c>
      <c r="AL779" s="706">
        <f t="shared" si="267"/>
        <v>-25</v>
      </c>
      <c r="AM779" s="706">
        <f t="shared" si="268"/>
        <v>0</v>
      </c>
      <c r="AN779" s="706">
        <f t="shared" si="269"/>
        <v>3.5714285714285587</v>
      </c>
      <c r="AO779" s="706">
        <f t="shared" si="270"/>
        <v>3.7037037037036979</v>
      </c>
      <c r="AP779" s="706">
        <f t="shared" si="271"/>
        <v>3.8461538461538547</v>
      </c>
      <c r="AQ779" s="707">
        <f t="shared" si="272"/>
        <v>6.1237247240361397</v>
      </c>
      <c r="AR779" s="708">
        <f t="shared" si="273"/>
        <v>8.7907280157171357</v>
      </c>
    </row>
    <row r="780" spans="1:44" ht="11.25" customHeight="1" x14ac:dyDescent="0.2">
      <c r="A780" s="589" t="s">
        <v>1741</v>
      </c>
      <c r="B780" s="536" t="s">
        <v>1742</v>
      </c>
      <c r="C780" s="538">
        <v>0.66</v>
      </c>
      <c r="D780" s="540">
        <v>0.6</v>
      </c>
      <c r="E780" s="541">
        <v>0.52</v>
      </c>
      <c r="F780" s="540">
        <v>0.44</v>
      </c>
      <c r="G780" s="541">
        <v>0.42</v>
      </c>
      <c r="H780" s="542"/>
      <c r="I780" s="540">
        <v>0.36</v>
      </c>
      <c r="J780" s="543">
        <v>0.36</v>
      </c>
      <c r="K780" s="542"/>
      <c r="L780" s="568">
        <v>0.4</v>
      </c>
      <c r="M780" s="568">
        <v>0.52</v>
      </c>
      <c r="N780" s="545">
        <v>0.52</v>
      </c>
      <c r="O780" s="544">
        <v>0.52</v>
      </c>
      <c r="P780" s="544">
        <v>0.48</v>
      </c>
      <c r="Q780" s="544">
        <v>0.45</v>
      </c>
      <c r="R780" s="544">
        <v>0.43</v>
      </c>
      <c r="S780" s="545">
        <v>0.4</v>
      </c>
      <c r="T780" s="545">
        <v>0.4</v>
      </c>
      <c r="U780" s="544">
        <v>0.4</v>
      </c>
      <c r="V780" s="544">
        <v>0.39500000000000002</v>
      </c>
      <c r="W780" s="544">
        <v>0.35</v>
      </c>
      <c r="X780" s="525">
        <f t="shared" si="274"/>
        <v>8.625</v>
      </c>
      <c r="Y780" s="706">
        <f t="shared" si="254"/>
        <v>10.000000000000009</v>
      </c>
      <c r="Z780" s="706">
        <f t="shared" si="255"/>
        <v>15.384615384615374</v>
      </c>
      <c r="AA780" s="706">
        <f t="shared" si="256"/>
        <v>18.181818181818187</v>
      </c>
      <c r="AB780" s="706">
        <f t="shared" si="257"/>
        <v>4.7619047619047672</v>
      </c>
      <c r="AC780" s="706">
        <f t="shared" si="258"/>
        <v>16.666666666666675</v>
      </c>
      <c r="AD780" s="706">
        <f t="shared" si="259"/>
        <v>0</v>
      </c>
      <c r="AE780" s="706">
        <f t="shared" si="260"/>
        <v>-10.000000000000009</v>
      </c>
      <c r="AF780" s="706">
        <f t="shared" si="261"/>
        <v>-23.076923076923073</v>
      </c>
      <c r="AG780" s="706">
        <f t="shared" si="262"/>
        <v>0</v>
      </c>
      <c r="AH780" s="706">
        <f t="shared" si="263"/>
        <v>0</v>
      </c>
      <c r="AI780" s="706">
        <f t="shared" si="264"/>
        <v>8.3333333333333481</v>
      </c>
      <c r="AJ780" s="706">
        <f t="shared" si="265"/>
        <v>6.6666666666666652</v>
      </c>
      <c r="AK780" s="706">
        <f t="shared" si="266"/>
        <v>4.6511627906976827</v>
      </c>
      <c r="AL780" s="706">
        <f t="shared" si="267"/>
        <v>7.4999999999999956</v>
      </c>
      <c r="AM780" s="706">
        <f t="shared" si="268"/>
        <v>0</v>
      </c>
      <c r="AN780" s="706">
        <f t="shared" si="269"/>
        <v>0</v>
      </c>
      <c r="AO780" s="706">
        <f t="shared" si="270"/>
        <v>1.2658227848101333</v>
      </c>
      <c r="AP780" s="706">
        <f t="shared" si="271"/>
        <v>12.857142857142879</v>
      </c>
      <c r="AQ780" s="707">
        <f t="shared" si="272"/>
        <v>4.0662339083740351</v>
      </c>
      <c r="AR780" s="708">
        <f t="shared" si="273"/>
        <v>9.8856008855889907</v>
      </c>
    </row>
    <row r="781" spans="1:44" ht="11.25" customHeight="1" x14ac:dyDescent="0.2">
      <c r="A781" s="519" t="s">
        <v>1743</v>
      </c>
      <c r="B781" s="518" t="s">
        <v>1744</v>
      </c>
      <c r="C781" s="521">
        <v>1</v>
      </c>
      <c r="D781" s="522">
        <v>0.9</v>
      </c>
      <c r="E781" s="522">
        <v>0.8</v>
      </c>
      <c r="F781" s="522">
        <v>0.65</v>
      </c>
      <c r="G781" s="522">
        <v>0.53</v>
      </c>
      <c r="H781" s="523"/>
      <c r="I781" s="522">
        <v>0.4</v>
      </c>
      <c r="J781" s="693">
        <v>0</v>
      </c>
      <c r="K781" s="523"/>
      <c r="L781" s="692">
        <v>0</v>
      </c>
      <c r="M781" s="692">
        <v>0</v>
      </c>
      <c r="N781" s="524">
        <v>0</v>
      </c>
      <c r="O781" s="524">
        <v>0</v>
      </c>
      <c r="P781" s="524">
        <v>0</v>
      </c>
      <c r="Q781" s="524">
        <v>0</v>
      </c>
      <c r="R781" s="524">
        <v>0</v>
      </c>
      <c r="S781" s="524">
        <v>0</v>
      </c>
      <c r="T781" s="524">
        <v>0</v>
      </c>
      <c r="U781" s="524">
        <v>0</v>
      </c>
      <c r="V781" s="524">
        <v>0</v>
      </c>
      <c r="W781" s="524">
        <v>0</v>
      </c>
      <c r="X781" s="525">
        <f t="shared" si="274"/>
        <v>4.28</v>
      </c>
      <c r="Y781" s="706">
        <f t="shared" si="254"/>
        <v>11.111111111111116</v>
      </c>
      <c r="Z781" s="706">
        <f t="shared" si="255"/>
        <v>12.5</v>
      </c>
      <c r="AA781" s="706">
        <f t="shared" si="256"/>
        <v>23.076923076923084</v>
      </c>
      <c r="AB781" s="706">
        <f t="shared" si="257"/>
        <v>22.641509433962259</v>
      </c>
      <c r="AC781" s="706">
        <f t="shared" si="258"/>
        <v>32.499999999999993</v>
      </c>
      <c r="AD781" s="706" t="str">
        <f t="shared" si="259"/>
        <v>n/a</v>
      </c>
      <c r="AE781" s="706" t="str">
        <f t="shared" si="260"/>
        <v>n/a</v>
      </c>
      <c r="AF781" s="706" t="str">
        <f t="shared" si="261"/>
        <v>n/a</v>
      </c>
      <c r="AG781" s="706" t="str">
        <f t="shared" si="262"/>
        <v>n/a</v>
      </c>
      <c r="AH781" s="706" t="str">
        <f t="shared" si="263"/>
        <v>n/a</v>
      </c>
      <c r="AI781" s="706" t="str">
        <f t="shared" si="264"/>
        <v>n/a</v>
      </c>
      <c r="AJ781" s="706" t="str">
        <f t="shared" si="265"/>
        <v>n/a</v>
      </c>
      <c r="AK781" s="706" t="str">
        <f t="shared" si="266"/>
        <v>n/a</v>
      </c>
      <c r="AL781" s="706" t="str">
        <f t="shared" si="267"/>
        <v>n/a</v>
      </c>
      <c r="AM781" s="706" t="str">
        <f t="shared" si="268"/>
        <v>n/a</v>
      </c>
      <c r="AN781" s="706" t="str">
        <f t="shared" si="269"/>
        <v>n/a</v>
      </c>
      <c r="AO781" s="706" t="str">
        <f t="shared" si="270"/>
        <v>n/a</v>
      </c>
      <c r="AP781" s="706" t="str">
        <f t="shared" si="271"/>
        <v>n/a</v>
      </c>
      <c r="AQ781" s="707">
        <f t="shared" si="272"/>
        <v>20.365908724399286</v>
      </c>
      <c r="AR781" s="708">
        <f t="shared" si="273"/>
        <v>8.7648149925863841</v>
      </c>
    </row>
    <row r="782" spans="1:44" ht="11.25" customHeight="1" x14ac:dyDescent="0.2">
      <c r="A782" s="588" t="s">
        <v>1745</v>
      </c>
      <c r="B782" s="518" t="s">
        <v>1746</v>
      </c>
      <c r="C782" s="530">
        <v>0.48</v>
      </c>
      <c r="D782" s="528">
        <v>0.44</v>
      </c>
      <c r="E782" s="522">
        <v>0.42</v>
      </c>
      <c r="F782" s="522">
        <v>0.35</v>
      </c>
      <c r="G782" s="522">
        <v>0.25</v>
      </c>
      <c r="H782" s="523"/>
      <c r="I782" s="522">
        <v>0.2</v>
      </c>
      <c r="J782" s="520">
        <v>0.17</v>
      </c>
      <c r="K782" s="523"/>
      <c r="L782" s="692">
        <v>0.16</v>
      </c>
      <c r="M782" s="539">
        <v>0.16</v>
      </c>
      <c r="N782" s="531">
        <v>0.15</v>
      </c>
      <c r="O782" s="531">
        <v>0.125</v>
      </c>
      <c r="P782" s="531">
        <v>0.10668</v>
      </c>
      <c r="Q782" s="531">
        <v>8.3339999999999997E-2</v>
      </c>
      <c r="R782" s="524">
        <v>0.08</v>
      </c>
      <c r="S782" s="524">
        <v>0.08</v>
      </c>
      <c r="T782" s="524">
        <v>0.12</v>
      </c>
      <c r="U782" s="524">
        <v>0.24</v>
      </c>
      <c r="V782" s="531">
        <v>0.24</v>
      </c>
      <c r="W782" s="531">
        <v>0.23000999999999999</v>
      </c>
      <c r="X782" s="525">
        <f t="shared" si="274"/>
        <v>4.0850300000000006</v>
      </c>
      <c r="Y782" s="706">
        <f t="shared" si="254"/>
        <v>9.0909090909090828</v>
      </c>
      <c r="Z782" s="706">
        <f t="shared" si="255"/>
        <v>4.7619047619047672</v>
      </c>
      <c r="AA782" s="706">
        <f t="shared" si="256"/>
        <v>19.999999999999996</v>
      </c>
      <c r="AB782" s="706">
        <f t="shared" si="257"/>
        <v>39.999999999999993</v>
      </c>
      <c r="AC782" s="706">
        <f t="shared" si="258"/>
        <v>25</v>
      </c>
      <c r="AD782" s="706">
        <f t="shared" si="259"/>
        <v>17.647058823529417</v>
      </c>
      <c r="AE782" s="706">
        <f t="shared" si="260"/>
        <v>6.25</v>
      </c>
      <c r="AF782" s="706">
        <f t="shared" si="261"/>
        <v>0</v>
      </c>
      <c r="AG782" s="706">
        <f t="shared" si="262"/>
        <v>6.6666666666666652</v>
      </c>
      <c r="AH782" s="706">
        <f t="shared" si="263"/>
        <v>19.999999999999996</v>
      </c>
      <c r="AI782" s="706">
        <f t="shared" si="264"/>
        <v>17.172853393325838</v>
      </c>
      <c r="AJ782" s="706">
        <f t="shared" si="265"/>
        <v>28.005759539236852</v>
      </c>
      <c r="AK782" s="706">
        <f t="shared" si="266"/>
        <v>4.1749999999999954</v>
      </c>
      <c r="AL782" s="706">
        <f t="shared" si="267"/>
        <v>0</v>
      </c>
      <c r="AM782" s="706">
        <f t="shared" si="268"/>
        <v>-33.333333333333329</v>
      </c>
      <c r="AN782" s="706">
        <f t="shared" si="269"/>
        <v>-50</v>
      </c>
      <c r="AO782" s="706">
        <f t="shared" si="270"/>
        <v>0</v>
      </c>
      <c r="AP782" s="706">
        <f t="shared" si="271"/>
        <v>4.343289422199037</v>
      </c>
      <c r="AQ782" s="707">
        <f t="shared" si="272"/>
        <v>6.6544504646910161</v>
      </c>
      <c r="AR782" s="708">
        <f t="shared" si="273"/>
        <v>20.940827778759079</v>
      </c>
    </row>
    <row r="783" spans="1:44" ht="11.25" customHeight="1" x14ac:dyDescent="0.2">
      <c r="A783" s="519" t="s">
        <v>1747</v>
      </c>
      <c r="B783" s="518" t="s">
        <v>1748</v>
      </c>
      <c r="C783" s="530">
        <v>0.8</v>
      </c>
      <c r="D783" s="522">
        <v>0.72</v>
      </c>
      <c r="E783" s="522">
        <v>0.6</v>
      </c>
      <c r="F783" s="522">
        <v>0.4</v>
      </c>
      <c r="G783" s="522">
        <v>0.1</v>
      </c>
      <c r="H783" s="523"/>
      <c r="I783" s="528">
        <v>0</v>
      </c>
      <c r="J783" s="693">
        <v>0</v>
      </c>
      <c r="K783" s="523"/>
      <c r="L783" s="692">
        <v>0</v>
      </c>
      <c r="M783" s="692">
        <v>0</v>
      </c>
      <c r="N783" s="524">
        <v>0</v>
      </c>
      <c r="O783" s="524">
        <v>0</v>
      </c>
      <c r="P783" s="524">
        <v>0</v>
      </c>
      <c r="Q783" s="524">
        <v>0</v>
      </c>
      <c r="R783" s="524">
        <v>0</v>
      </c>
      <c r="S783" s="524">
        <v>0</v>
      </c>
      <c r="T783" s="524">
        <v>0</v>
      </c>
      <c r="U783" s="524">
        <v>0</v>
      </c>
      <c r="V783" s="524">
        <v>0</v>
      </c>
      <c r="W783" s="524">
        <v>0</v>
      </c>
      <c r="X783" s="525">
        <f t="shared" si="274"/>
        <v>2.62</v>
      </c>
      <c r="Y783" s="706">
        <f t="shared" si="254"/>
        <v>11.111111111111116</v>
      </c>
      <c r="Z783" s="706">
        <f t="shared" si="255"/>
        <v>19.999999999999996</v>
      </c>
      <c r="AA783" s="706">
        <f t="shared" si="256"/>
        <v>49.999999999999979</v>
      </c>
      <c r="AB783" s="706">
        <f t="shared" si="257"/>
        <v>300</v>
      </c>
      <c r="AC783" s="706" t="str">
        <f t="shared" si="258"/>
        <v>n/a</v>
      </c>
      <c r="AD783" s="706" t="str">
        <f t="shared" si="259"/>
        <v>n/a</v>
      </c>
      <c r="AE783" s="706" t="str">
        <f t="shared" si="260"/>
        <v>n/a</v>
      </c>
      <c r="AF783" s="706" t="str">
        <f t="shared" si="261"/>
        <v>n/a</v>
      </c>
      <c r="AG783" s="706" t="str">
        <f t="shared" si="262"/>
        <v>n/a</v>
      </c>
      <c r="AH783" s="706" t="str">
        <f t="shared" si="263"/>
        <v>n/a</v>
      </c>
      <c r="AI783" s="706" t="str">
        <f t="shared" si="264"/>
        <v>n/a</v>
      </c>
      <c r="AJ783" s="706" t="str">
        <f t="shared" si="265"/>
        <v>n/a</v>
      </c>
      <c r="AK783" s="706" t="str">
        <f t="shared" si="266"/>
        <v>n/a</v>
      </c>
      <c r="AL783" s="706" t="str">
        <f t="shared" si="267"/>
        <v>n/a</v>
      </c>
      <c r="AM783" s="706" t="str">
        <f t="shared" si="268"/>
        <v>n/a</v>
      </c>
      <c r="AN783" s="706" t="str">
        <f t="shared" si="269"/>
        <v>n/a</v>
      </c>
      <c r="AO783" s="706" t="str">
        <f t="shared" si="270"/>
        <v>n/a</v>
      </c>
      <c r="AP783" s="706" t="str">
        <f t="shared" si="271"/>
        <v>n/a</v>
      </c>
      <c r="AQ783" s="707">
        <f t="shared" si="272"/>
        <v>95.277777777777771</v>
      </c>
      <c r="AR783" s="708">
        <f t="shared" si="273"/>
        <v>137.49186283442017</v>
      </c>
    </row>
    <row r="784" spans="1:44" ht="11.25" customHeight="1" x14ac:dyDescent="0.2">
      <c r="A784" s="506" t="s">
        <v>1751</v>
      </c>
      <c r="B784" s="503" t="s">
        <v>1752</v>
      </c>
      <c r="C784" s="550">
        <v>0.16999999999999998</v>
      </c>
      <c r="D784" s="510">
        <v>0.14285599999999998</v>
      </c>
      <c r="E784" s="510">
        <v>0.12378020000000001</v>
      </c>
      <c r="F784" s="512">
        <v>0.10476099999999999</v>
      </c>
      <c r="G784" s="510">
        <v>5.7144E-2</v>
      </c>
      <c r="H784" s="511"/>
      <c r="I784" s="512">
        <v>0</v>
      </c>
      <c r="J784" s="513">
        <v>0</v>
      </c>
      <c r="K784" s="511"/>
      <c r="L784" s="567">
        <v>0</v>
      </c>
      <c r="M784" s="567">
        <v>0</v>
      </c>
      <c r="N784" s="515">
        <v>0</v>
      </c>
      <c r="O784" s="515">
        <v>0</v>
      </c>
      <c r="P784" s="515">
        <v>0</v>
      </c>
      <c r="Q784" s="515">
        <v>0</v>
      </c>
      <c r="R784" s="515">
        <v>0</v>
      </c>
      <c r="S784" s="515">
        <v>0</v>
      </c>
      <c r="T784" s="515">
        <v>0</v>
      </c>
      <c r="U784" s="515">
        <v>0</v>
      </c>
      <c r="V784" s="515">
        <v>0</v>
      </c>
      <c r="W784" s="515">
        <v>0</v>
      </c>
      <c r="X784" s="525">
        <f t="shared" si="274"/>
        <v>0.5985412</v>
      </c>
      <c r="Y784" s="706">
        <f t="shared" si="254"/>
        <v>19.000952007616068</v>
      </c>
      <c r="Z784" s="706">
        <f t="shared" si="255"/>
        <v>15.411026965540508</v>
      </c>
      <c r="AA784" s="706">
        <f t="shared" si="256"/>
        <v>18.154847700957433</v>
      </c>
      <c r="AB784" s="706">
        <f t="shared" si="257"/>
        <v>83.32808343833122</v>
      </c>
      <c r="AC784" s="706" t="str">
        <f t="shared" si="258"/>
        <v>n/a</v>
      </c>
      <c r="AD784" s="706" t="str">
        <f t="shared" si="259"/>
        <v>n/a</v>
      </c>
      <c r="AE784" s="706" t="str">
        <f t="shared" si="260"/>
        <v>n/a</v>
      </c>
      <c r="AF784" s="706" t="str">
        <f t="shared" si="261"/>
        <v>n/a</v>
      </c>
      <c r="AG784" s="706" t="str">
        <f t="shared" si="262"/>
        <v>n/a</v>
      </c>
      <c r="AH784" s="706" t="str">
        <f t="shared" si="263"/>
        <v>n/a</v>
      </c>
      <c r="AI784" s="706" t="str">
        <f t="shared" si="264"/>
        <v>n/a</v>
      </c>
      <c r="AJ784" s="706" t="str">
        <f t="shared" si="265"/>
        <v>n/a</v>
      </c>
      <c r="AK784" s="706" t="str">
        <f t="shared" si="266"/>
        <v>n/a</v>
      </c>
      <c r="AL784" s="706" t="str">
        <f t="shared" si="267"/>
        <v>n/a</v>
      </c>
      <c r="AM784" s="706" t="str">
        <f t="shared" si="268"/>
        <v>n/a</v>
      </c>
      <c r="AN784" s="706" t="str">
        <f t="shared" si="269"/>
        <v>n/a</v>
      </c>
      <c r="AO784" s="706" t="str">
        <f t="shared" si="270"/>
        <v>n/a</v>
      </c>
      <c r="AP784" s="706" t="str">
        <f t="shared" si="271"/>
        <v>n/a</v>
      </c>
      <c r="AQ784" s="707">
        <f t="shared" si="272"/>
        <v>33.973727528111311</v>
      </c>
      <c r="AR784" s="708">
        <f t="shared" si="273"/>
        <v>32.938565366762212</v>
      </c>
    </row>
    <row r="785" spans="1:44" ht="11.25" customHeight="1" x14ac:dyDescent="0.2">
      <c r="A785" s="534" t="s">
        <v>1753</v>
      </c>
      <c r="B785" s="536" t="s">
        <v>1754</v>
      </c>
      <c r="C785" s="538">
        <v>0.97499999999999998</v>
      </c>
      <c r="D785" s="541">
        <v>0.6</v>
      </c>
      <c r="E785" s="541">
        <v>0.45</v>
      </c>
      <c r="F785" s="541">
        <v>0.32500000000000001</v>
      </c>
      <c r="G785" s="541">
        <v>0.22500000000000001</v>
      </c>
      <c r="H785" s="542"/>
      <c r="I785" s="541">
        <v>0.17</v>
      </c>
      <c r="J785" s="543">
        <v>0.16</v>
      </c>
      <c r="K785" s="542"/>
      <c r="L785" s="568">
        <v>0.16</v>
      </c>
      <c r="M785" s="568">
        <v>0.16</v>
      </c>
      <c r="N785" s="545">
        <v>0.16</v>
      </c>
      <c r="O785" s="545">
        <v>0.16</v>
      </c>
      <c r="P785" s="545">
        <v>0.16</v>
      </c>
      <c r="Q785" s="545">
        <v>0.16</v>
      </c>
      <c r="R785" s="545">
        <v>0.16</v>
      </c>
      <c r="S785" s="545">
        <v>0.16</v>
      </c>
      <c r="T785" s="545">
        <v>0.16</v>
      </c>
      <c r="U785" s="545">
        <v>0.16</v>
      </c>
      <c r="V785" s="544">
        <v>0.16</v>
      </c>
      <c r="W785" s="544">
        <v>0.13</v>
      </c>
      <c r="X785" s="525">
        <f t="shared" si="274"/>
        <v>4.7950000000000017</v>
      </c>
      <c r="Y785" s="706">
        <f t="shared" si="254"/>
        <v>62.5</v>
      </c>
      <c r="Z785" s="706">
        <f t="shared" si="255"/>
        <v>33.333333333333329</v>
      </c>
      <c r="AA785" s="706">
        <f t="shared" si="256"/>
        <v>38.46153846153846</v>
      </c>
      <c r="AB785" s="706">
        <f t="shared" si="257"/>
        <v>44.444444444444443</v>
      </c>
      <c r="AC785" s="706">
        <f t="shared" si="258"/>
        <v>32.352941176470587</v>
      </c>
      <c r="AD785" s="706">
        <f t="shared" si="259"/>
        <v>6.25</v>
      </c>
      <c r="AE785" s="706">
        <f t="shared" si="260"/>
        <v>0</v>
      </c>
      <c r="AF785" s="706">
        <f t="shared" si="261"/>
        <v>0</v>
      </c>
      <c r="AG785" s="706">
        <f t="shared" si="262"/>
        <v>0</v>
      </c>
      <c r="AH785" s="706">
        <f t="shared" si="263"/>
        <v>0</v>
      </c>
      <c r="AI785" s="706">
        <f t="shared" si="264"/>
        <v>0</v>
      </c>
      <c r="AJ785" s="706">
        <f t="shared" si="265"/>
        <v>0</v>
      </c>
      <c r="AK785" s="706">
        <f t="shared" si="266"/>
        <v>0</v>
      </c>
      <c r="AL785" s="706">
        <f t="shared" si="267"/>
        <v>0</v>
      </c>
      <c r="AM785" s="706">
        <f t="shared" si="268"/>
        <v>0</v>
      </c>
      <c r="AN785" s="706">
        <f t="shared" si="269"/>
        <v>0</v>
      </c>
      <c r="AO785" s="706">
        <f t="shared" si="270"/>
        <v>0</v>
      </c>
      <c r="AP785" s="706">
        <f t="shared" si="271"/>
        <v>23.076923076923084</v>
      </c>
      <c r="AQ785" s="707">
        <f t="shared" si="272"/>
        <v>13.356621138483883</v>
      </c>
      <c r="AR785" s="708">
        <f t="shared" si="273"/>
        <v>20.115974727615789</v>
      </c>
    </row>
    <row r="786" spans="1:44" ht="11.25" customHeight="1" x14ac:dyDescent="0.2">
      <c r="A786" s="519" t="s">
        <v>1755</v>
      </c>
      <c r="B786" s="518" t="s">
        <v>1756</v>
      </c>
      <c r="C786" s="521">
        <v>1.1400000000000001</v>
      </c>
      <c r="D786" s="522">
        <v>1.0449999999999999</v>
      </c>
      <c r="E786" s="522">
        <v>1</v>
      </c>
      <c r="F786" s="522">
        <v>0.95</v>
      </c>
      <c r="G786" s="522">
        <v>0.85</v>
      </c>
      <c r="H786" s="523"/>
      <c r="I786" s="522">
        <v>0.71</v>
      </c>
      <c r="J786" s="520">
        <v>0.42499999999999999</v>
      </c>
      <c r="K786" s="523"/>
      <c r="L786" s="692">
        <v>0.2</v>
      </c>
      <c r="M786" s="692">
        <v>0.57499999999999996</v>
      </c>
      <c r="N786" s="531">
        <v>1.7</v>
      </c>
      <c r="O786" s="531">
        <v>1.6</v>
      </c>
      <c r="P786" s="531">
        <v>1.32</v>
      </c>
      <c r="Q786" s="531">
        <v>1.2</v>
      </c>
      <c r="R786" s="531">
        <v>0.96</v>
      </c>
      <c r="S786" s="531">
        <v>0.81</v>
      </c>
      <c r="T786" s="531">
        <v>0.76249999999999996</v>
      </c>
      <c r="U786" s="531">
        <v>0.73250000000000004</v>
      </c>
      <c r="V786" s="531">
        <v>0.66415000000000002</v>
      </c>
      <c r="W786" s="531">
        <v>0.60079000000000005</v>
      </c>
      <c r="X786" s="525">
        <f t="shared" si="274"/>
        <v>17.244939999999996</v>
      </c>
      <c r="Y786" s="706">
        <f t="shared" si="254"/>
        <v>9.0909090909091042</v>
      </c>
      <c r="Z786" s="706">
        <f t="shared" si="255"/>
        <v>4.4999999999999929</v>
      </c>
      <c r="AA786" s="706">
        <f t="shared" si="256"/>
        <v>5.2631578947368363</v>
      </c>
      <c r="AB786" s="706">
        <f t="shared" si="257"/>
        <v>11.764705882352944</v>
      </c>
      <c r="AC786" s="706">
        <f t="shared" si="258"/>
        <v>19.718309859154925</v>
      </c>
      <c r="AD786" s="706">
        <f t="shared" si="259"/>
        <v>67.058823529411768</v>
      </c>
      <c r="AE786" s="706">
        <f t="shared" si="260"/>
        <v>112.5</v>
      </c>
      <c r="AF786" s="706">
        <f t="shared" si="261"/>
        <v>-65.217391304347828</v>
      </c>
      <c r="AG786" s="706">
        <f t="shared" si="262"/>
        <v>-66.176470588235304</v>
      </c>
      <c r="AH786" s="706">
        <f t="shared" si="263"/>
        <v>6.25</v>
      </c>
      <c r="AI786" s="706">
        <f t="shared" si="264"/>
        <v>21.212121212121215</v>
      </c>
      <c r="AJ786" s="706">
        <f t="shared" si="265"/>
        <v>10.000000000000009</v>
      </c>
      <c r="AK786" s="706">
        <f t="shared" si="266"/>
        <v>25</v>
      </c>
      <c r="AL786" s="706">
        <f t="shared" si="267"/>
        <v>18.518518518518512</v>
      </c>
      <c r="AM786" s="706">
        <f t="shared" si="268"/>
        <v>6.2295081967213228</v>
      </c>
      <c r="AN786" s="706">
        <f t="shared" si="269"/>
        <v>4.0955631399317349</v>
      </c>
      <c r="AO786" s="706">
        <f t="shared" si="270"/>
        <v>10.291349845667398</v>
      </c>
      <c r="AP786" s="706">
        <f t="shared" si="271"/>
        <v>10.546114282860897</v>
      </c>
      <c r="AQ786" s="707">
        <f t="shared" si="272"/>
        <v>11.702512197766861</v>
      </c>
      <c r="AR786" s="708">
        <f t="shared" si="273"/>
        <v>38.963158609120086</v>
      </c>
    </row>
    <row r="787" spans="1:44" ht="11.25" customHeight="1" x14ac:dyDescent="0.2">
      <c r="A787" s="504" t="s">
        <v>1757</v>
      </c>
      <c r="B787" s="518" t="s">
        <v>1758</v>
      </c>
      <c r="C787" s="521">
        <v>1.2249999999999999</v>
      </c>
      <c r="D787" s="522">
        <v>1.1625000000000001</v>
      </c>
      <c r="E787" s="522">
        <v>1.0925</v>
      </c>
      <c r="F787" s="522">
        <v>1.0149999999999999</v>
      </c>
      <c r="G787" s="522">
        <v>0.92500000000000004</v>
      </c>
      <c r="H787" s="523"/>
      <c r="I787" s="522">
        <v>0.875</v>
      </c>
      <c r="J787" s="520">
        <v>0.77</v>
      </c>
      <c r="K787" s="523"/>
      <c r="L787" s="692">
        <v>0.72499999999999998</v>
      </c>
      <c r="M787" s="692">
        <v>0.96499999999999997</v>
      </c>
      <c r="N787" s="531">
        <v>1.32</v>
      </c>
      <c r="O787" s="531">
        <v>1.3025</v>
      </c>
      <c r="P787" s="531">
        <v>1.2375</v>
      </c>
      <c r="Q787" s="531">
        <v>1.1924999999999999</v>
      </c>
      <c r="R787" s="531">
        <v>1.1625000000000001</v>
      </c>
      <c r="S787" s="531">
        <v>1.1325000000000001</v>
      </c>
      <c r="T787" s="531">
        <v>1.1025</v>
      </c>
      <c r="U787" s="531">
        <v>1.0774999999999999</v>
      </c>
      <c r="V787" s="531">
        <v>1.0674999999999999</v>
      </c>
      <c r="W787" s="531">
        <v>1.0565</v>
      </c>
      <c r="X787" s="525">
        <f t="shared" si="274"/>
        <v>20.406499999999998</v>
      </c>
      <c r="Y787" s="706">
        <f t="shared" si="254"/>
        <v>5.3763440860214784</v>
      </c>
      <c r="Z787" s="706">
        <f t="shared" si="255"/>
        <v>6.4073226544622441</v>
      </c>
      <c r="AA787" s="706">
        <f t="shared" si="256"/>
        <v>7.6354679802955738</v>
      </c>
      <c r="AB787" s="706">
        <f t="shared" si="257"/>
        <v>9.7297297297297192</v>
      </c>
      <c r="AC787" s="706">
        <f t="shared" si="258"/>
        <v>5.7142857142857162</v>
      </c>
      <c r="AD787" s="706">
        <f t="shared" si="259"/>
        <v>13.636363636363624</v>
      </c>
      <c r="AE787" s="706">
        <f t="shared" si="260"/>
        <v>6.2068965517241503</v>
      </c>
      <c r="AF787" s="706">
        <f t="shared" si="261"/>
        <v>-24.870466321243523</v>
      </c>
      <c r="AG787" s="706">
        <f t="shared" si="262"/>
        <v>-26.893939393939405</v>
      </c>
      <c r="AH787" s="706">
        <f t="shared" si="263"/>
        <v>1.343570057581589</v>
      </c>
      <c r="AI787" s="706">
        <f t="shared" si="264"/>
        <v>5.2525252525252419</v>
      </c>
      <c r="AJ787" s="706">
        <f t="shared" si="265"/>
        <v>3.7735849056603987</v>
      </c>
      <c r="AK787" s="706">
        <f t="shared" si="266"/>
        <v>2.580645161290307</v>
      </c>
      <c r="AL787" s="706">
        <f t="shared" si="267"/>
        <v>2.6490066225165476</v>
      </c>
      <c r="AM787" s="706">
        <f t="shared" si="268"/>
        <v>2.7210884353741527</v>
      </c>
      <c r="AN787" s="706">
        <f t="shared" si="269"/>
        <v>2.3201856148491906</v>
      </c>
      <c r="AO787" s="706">
        <f t="shared" si="270"/>
        <v>0.93676814988290502</v>
      </c>
      <c r="AP787" s="706">
        <f t="shared" si="271"/>
        <v>1.0411736867013577</v>
      </c>
      <c r="AQ787" s="707">
        <f t="shared" si="272"/>
        <v>1.4200306957822926</v>
      </c>
      <c r="AR787" s="708">
        <f t="shared" si="273"/>
        <v>10.453379650013455</v>
      </c>
    </row>
    <row r="788" spans="1:44" ht="11.25" customHeight="1" x14ac:dyDescent="0.2">
      <c r="A788" s="519" t="s">
        <v>368</v>
      </c>
      <c r="B788" s="518" t="s">
        <v>369</v>
      </c>
      <c r="C788" s="530">
        <v>0.97499999999999998</v>
      </c>
      <c r="D788" s="522">
        <v>0.93</v>
      </c>
      <c r="E788" s="522">
        <v>0.88833333333333342</v>
      </c>
      <c r="F788" s="522">
        <v>0.80666666666666664</v>
      </c>
      <c r="G788" s="522">
        <v>0.73666666666666669</v>
      </c>
      <c r="H788" s="523"/>
      <c r="I788" s="522">
        <v>0.70666666666666667</v>
      </c>
      <c r="J788" s="520">
        <v>0.68</v>
      </c>
      <c r="K788" s="523"/>
      <c r="L788" s="539">
        <v>0.6</v>
      </c>
      <c r="M788" s="539">
        <v>0.52333333333333332</v>
      </c>
      <c r="N788" s="531">
        <v>0.5033333333333333</v>
      </c>
      <c r="O788" s="531">
        <v>0.48166666666666669</v>
      </c>
      <c r="P788" s="531">
        <v>0.46</v>
      </c>
      <c r="Q788" s="531">
        <v>0.43333333333333335</v>
      </c>
      <c r="R788" s="531">
        <v>0.39833333333333337</v>
      </c>
      <c r="S788" s="531">
        <v>0.37666666666666665</v>
      </c>
      <c r="T788" s="531">
        <v>0.36110666666666669</v>
      </c>
      <c r="U788" s="531">
        <v>0.35</v>
      </c>
      <c r="V788" s="531">
        <v>0.33889333333333332</v>
      </c>
      <c r="W788" s="531">
        <v>0.32667333333333332</v>
      </c>
      <c r="X788" s="525">
        <f t="shared" si="274"/>
        <v>10.876673333333333</v>
      </c>
      <c r="Y788" s="706">
        <f t="shared" si="254"/>
        <v>4.8387096774193505</v>
      </c>
      <c r="Z788" s="706">
        <f t="shared" si="255"/>
        <v>4.6904315196998114</v>
      </c>
      <c r="AA788" s="706">
        <f t="shared" si="256"/>
        <v>10.123966942148765</v>
      </c>
      <c r="AB788" s="706">
        <f t="shared" si="257"/>
        <v>9.5022624434389016</v>
      </c>
      <c r="AC788" s="706">
        <f t="shared" si="258"/>
        <v>4.2452830188679291</v>
      </c>
      <c r="AD788" s="706">
        <f t="shared" si="259"/>
        <v>3.9215686274509665</v>
      </c>
      <c r="AE788" s="706">
        <f t="shared" si="260"/>
        <v>13.333333333333353</v>
      </c>
      <c r="AF788" s="706">
        <f t="shared" si="261"/>
        <v>14.649681528662416</v>
      </c>
      <c r="AG788" s="706">
        <f t="shared" si="262"/>
        <v>3.9735099337748325</v>
      </c>
      <c r="AH788" s="706">
        <f t="shared" si="263"/>
        <v>4.4982698961937517</v>
      </c>
      <c r="AI788" s="706">
        <f t="shared" si="264"/>
        <v>4.7101449275362306</v>
      </c>
      <c r="AJ788" s="706">
        <f t="shared" si="265"/>
        <v>6.1538461538461542</v>
      </c>
      <c r="AK788" s="706">
        <f t="shared" si="266"/>
        <v>8.786610878661083</v>
      </c>
      <c r="AL788" s="706">
        <f t="shared" si="267"/>
        <v>5.752212389380551</v>
      </c>
      <c r="AM788" s="706">
        <f t="shared" si="268"/>
        <v>4.3089761104752045</v>
      </c>
      <c r="AN788" s="706">
        <f t="shared" si="269"/>
        <v>3.1733333333333391</v>
      </c>
      <c r="AO788" s="706">
        <f t="shared" si="270"/>
        <v>3.2773340677499263</v>
      </c>
      <c r="AP788" s="706">
        <f t="shared" si="271"/>
        <v>3.7407399848982781</v>
      </c>
      <c r="AQ788" s="707">
        <f t="shared" si="272"/>
        <v>6.31556748704838</v>
      </c>
      <c r="AR788" s="708">
        <f t="shared" si="273"/>
        <v>3.4791844634587679</v>
      </c>
    </row>
    <row r="789" spans="1:44" ht="11.25" customHeight="1" x14ac:dyDescent="0.2">
      <c r="A789" s="519" t="s">
        <v>370</v>
      </c>
      <c r="B789" s="518" t="s">
        <v>371</v>
      </c>
      <c r="C789" s="521">
        <v>1.02</v>
      </c>
      <c r="D789" s="522">
        <v>0.98</v>
      </c>
      <c r="E789" s="522">
        <v>0.94</v>
      </c>
      <c r="F789" s="522">
        <v>0.9</v>
      </c>
      <c r="G789" s="522">
        <v>0.86</v>
      </c>
      <c r="H789" s="523" t="s">
        <v>91</v>
      </c>
      <c r="I789" s="522">
        <v>0.82</v>
      </c>
      <c r="J789" s="520">
        <v>0.78</v>
      </c>
      <c r="K789" s="523"/>
      <c r="L789" s="539">
        <v>0.74</v>
      </c>
      <c r="M789" s="539">
        <v>0.7</v>
      </c>
      <c r="N789" s="531">
        <v>0.63</v>
      </c>
      <c r="O789" s="531">
        <v>0.55000000000000004</v>
      </c>
      <c r="P789" s="531">
        <v>0.51</v>
      </c>
      <c r="Q789" s="531">
        <v>0.44</v>
      </c>
      <c r="R789" s="531">
        <v>0.42</v>
      </c>
      <c r="S789" s="531">
        <v>0.4</v>
      </c>
      <c r="T789" s="531">
        <v>0.39529999999999998</v>
      </c>
      <c r="U789" s="524">
        <v>0.38119999999999998</v>
      </c>
      <c r="V789" s="531">
        <v>0.3725</v>
      </c>
      <c r="W789" s="524">
        <v>0.34639999999999999</v>
      </c>
      <c r="X789" s="525">
        <f t="shared" si="274"/>
        <v>12.185400000000001</v>
      </c>
      <c r="Y789" s="706">
        <f t="shared" si="254"/>
        <v>4.081632653061229</v>
      </c>
      <c r="Z789" s="706">
        <f t="shared" si="255"/>
        <v>4.2553191489361764</v>
      </c>
      <c r="AA789" s="706">
        <f t="shared" si="256"/>
        <v>4.4444444444444287</v>
      </c>
      <c r="AB789" s="706">
        <f t="shared" si="257"/>
        <v>4.6511627906976827</v>
      </c>
      <c r="AC789" s="706">
        <f t="shared" si="258"/>
        <v>4.8780487804878092</v>
      </c>
      <c r="AD789" s="706">
        <f t="shared" si="259"/>
        <v>5.12820512820511</v>
      </c>
      <c r="AE789" s="706">
        <f t="shared" si="260"/>
        <v>5.4054054054054168</v>
      </c>
      <c r="AF789" s="706">
        <f t="shared" si="261"/>
        <v>5.7142857142857162</v>
      </c>
      <c r="AG789" s="706">
        <f t="shared" si="262"/>
        <v>11.111111111111093</v>
      </c>
      <c r="AH789" s="706">
        <f t="shared" si="263"/>
        <v>14.545454545454529</v>
      </c>
      <c r="AI789" s="706">
        <f t="shared" si="264"/>
        <v>7.8431372549019773</v>
      </c>
      <c r="AJ789" s="706">
        <f t="shared" si="265"/>
        <v>15.909090909090917</v>
      </c>
      <c r="AK789" s="706">
        <f t="shared" si="266"/>
        <v>4.7619047619047672</v>
      </c>
      <c r="AL789" s="706">
        <f t="shared" si="267"/>
        <v>4.9999999999999822</v>
      </c>
      <c r="AM789" s="706">
        <f t="shared" si="268"/>
        <v>1.1889704022261638</v>
      </c>
      <c r="AN789" s="706">
        <f t="shared" si="269"/>
        <v>3.6988457502623362</v>
      </c>
      <c r="AO789" s="706">
        <f t="shared" si="270"/>
        <v>2.3355704697986646</v>
      </c>
      <c r="AP789" s="706">
        <f t="shared" si="271"/>
        <v>7.5346420323325614</v>
      </c>
      <c r="AQ789" s="707">
        <f t="shared" si="272"/>
        <v>6.249290627922587</v>
      </c>
      <c r="AR789" s="708">
        <f t="shared" si="273"/>
        <v>3.9092000473242603</v>
      </c>
    </row>
    <row r="790" spans="1:44" ht="11.25" customHeight="1" x14ac:dyDescent="0.2">
      <c r="A790" s="535" t="s">
        <v>1759</v>
      </c>
      <c r="B790" s="536" t="s">
        <v>1760</v>
      </c>
      <c r="C790" s="549">
        <v>0.65999999999999992</v>
      </c>
      <c r="D790" s="540">
        <v>0.64</v>
      </c>
      <c r="E790" s="541">
        <v>0.61</v>
      </c>
      <c r="F790" s="540">
        <v>0.6</v>
      </c>
      <c r="G790" s="541">
        <v>0.54</v>
      </c>
      <c r="H790" s="542"/>
      <c r="I790" s="541">
        <v>0.32</v>
      </c>
      <c r="J790" s="537">
        <v>0.22</v>
      </c>
      <c r="K790" s="542"/>
      <c r="L790" s="568">
        <v>0.2</v>
      </c>
      <c r="M790" s="568">
        <v>0.2</v>
      </c>
      <c r="N790" s="545">
        <v>0.76</v>
      </c>
      <c r="O790" s="544">
        <v>0.73</v>
      </c>
      <c r="P790" s="544">
        <v>0.54</v>
      </c>
      <c r="Q790" s="544">
        <v>0.26</v>
      </c>
      <c r="R790" s="544">
        <v>0.2</v>
      </c>
      <c r="S790" s="545">
        <v>0.16</v>
      </c>
      <c r="T790" s="545">
        <v>0.16</v>
      </c>
      <c r="U790" s="545">
        <v>0.16</v>
      </c>
      <c r="V790" s="545">
        <v>0.16</v>
      </c>
      <c r="W790" s="545">
        <v>0.16</v>
      </c>
      <c r="X790" s="525">
        <f t="shared" si="274"/>
        <v>7.2800000000000011</v>
      </c>
      <c r="Y790" s="706">
        <f t="shared" si="254"/>
        <v>3.1249999999999778</v>
      </c>
      <c r="Z790" s="706">
        <f t="shared" si="255"/>
        <v>4.9180327868852514</v>
      </c>
      <c r="AA790" s="706">
        <f t="shared" si="256"/>
        <v>1.6666666666666607</v>
      </c>
      <c r="AB790" s="706">
        <f t="shared" si="257"/>
        <v>11.111111111111093</v>
      </c>
      <c r="AC790" s="706">
        <f t="shared" si="258"/>
        <v>68.75</v>
      </c>
      <c r="AD790" s="706">
        <f t="shared" si="259"/>
        <v>45.45454545454546</v>
      </c>
      <c r="AE790" s="706">
        <f t="shared" si="260"/>
        <v>9.9999999999999858</v>
      </c>
      <c r="AF790" s="706">
        <f t="shared" si="261"/>
        <v>0</v>
      </c>
      <c r="AG790" s="706">
        <f t="shared" si="262"/>
        <v>-73.684210526315795</v>
      </c>
      <c r="AH790" s="706">
        <f t="shared" si="263"/>
        <v>4.1095890410958846</v>
      </c>
      <c r="AI790" s="706">
        <f t="shared" si="264"/>
        <v>35.185185185185162</v>
      </c>
      <c r="AJ790" s="706">
        <f t="shared" si="265"/>
        <v>107.69230769230771</v>
      </c>
      <c r="AK790" s="706">
        <f t="shared" si="266"/>
        <v>30.000000000000004</v>
      </c>
      <c r="AL790" s="706">
        <f t="shared" si="267"/>
        <v>25</v>
      </c>
      <c r="AM790" s="706">
        <f t="shared" si="268"/>
        <v>0</v>
      </c>
      <c r="AN790" s="706">
        <f t="shared" si="269"/>
        <v>0</v>
      </c>
      <c r="AO790" s="706">
        <f t="shared" si="270"/>
        <v>0</v>
      </c>
      <c r="AP790" s="706">
        <f t="shared" si="271"/>
        <v>0</v>
      </c>
      <c r="AQ790" s="707">
        <f t="shared" si="272"/>
        <v>15.184901522860079</v>
      </c>
      <c r="AR790" s="708">
        <f t="shared" si="273"/>
        <v>36.549149198109028</v>
      </c>
    </row>
    <row r="791" spans="1:44" ht="11.25" customHeight="1" x14ac:dyDescent="0.2">
      <c r="A791" s="519" t="s">
        <v>1761</v>
      </c>
      <c r="B791" s="518" t="s">
        <v>1762</v>
      </c>
      <c r="C791" s="530">
        <v>0.81</v>
      </c>
      <c r="D791" s="522">
        <v>0.77</v>
      </c>
      <c r="E791" s="522">
        <v>0.68</v>
      </c>
      <c r="F791" s="522">
        <v>0.57999999999999996</v>
      </c>
      <c r="G791" s="522">
        <v>0.54</v>
      </c>
      <c r="H791" s="523"/>
      <c r="I791" s="522">
        <v>0.37</v>
      </c>
      <c r="J791" s="693">
        <v>0.28000000000000003</v>
      </c>
      <c r="K791" s="523"/>
      <c r="L791" s="692">
        <v>0.25</v>
      </c>
      <c r="M791" s="692">
        <v>0.3</v>
      </c>
      <c r="N791" s="531">
        <v>0.74</v>
      </c>
      <c r="O791" s="531">
        <v>0.72499999999999998</v>
      </c>
      <c r="P791" s="531">
        <v>0.63</v>
      </c>
      <c r="Q791" s="531">
        <v>0.51500000000000001</v>
      </c>
      <c r="R791" s="531">
        <v>0.45333000000000001</v>
      </c>
      <c r="S791" s="531">
        <v>0.4</v>
      </c>
      <c r="T791" s="531">
        <v>0.34666999999999998</v>
      </c>
      <c r="U791" s="531">
        <v>0.30667</v>
      </c>
      <c r="V791" s="531">
        <v>0.26667000000000002</v>
      </c>
      <c r="W791" s="531">
        <v>0.2</v>
      </c>
      <c r="X791" s="525">
        <f t="shared" si="274"/>
        <v>9.163339999999998</v>
      </c>
      <c r="Y791" s="706">
        <f t="shared" si="254"/>
        <v>5.1948051948051965</v>
      </c>
      <c r="Z791" s="706">
        <f t="shared" si="255"/>
        <v>13.235294117647056</v>
      </c>
      <c r="AA791" s="706">
        <f t="shared" si="256"/>
        <v>17.24137931034484</v>
      </c>
      <c r="AB791" s="706">
        <f t="shared" si="257"/>
        <v>7.4074074074073959</v>
      </c>
      <c r="AC791" s="706">
        <f t="shared" si="258"/>
        <v>45.945945945945965</v>
      </c>
      <c r="AD791" s="706">
        <f t="shared" si="259"/>
        <v>32.142857142857139</v>
      </c>
      <c r="AE791" s="706">
        <f t="shared" si="260"/>
        <v>12.000000000000011</v>
      </c>
      <c r="AF791" s="706">
        <f t="shared" si="261"/>
        <v>-16.666666666666664</v>
      </c>
      <c r="AG791" s="706">
        <f t="shared" si="262"/>
        <v>-59.45945945945946</v>
      </c>
      <c r="AH791" s="706">
        <f t="shared" si="263"/>
        <v>2.0689655172413834</v>
      </c>
      <c r="AI791" s="706">
        <f t="shared" si="264"/>
        <v>15.07936507936507</v>
      </c>
      <c r="AJ791" s="706">
        <f t="shared" si="265"/>
        <v>22.330097087378633</v>
      </c>
      <c r="AK791" s="706">
        <f t="shared" si="266"/>
        <v>13.603776498356602</v>
      </c>
      <c r="AL791" s="706">
        <f t="shared" si="267"/>
        <v>13.332499999999992</v>
      </c>
      <c r="AM791" s="706">
        <f t="shared" si="268"/>
        <v>15.383505927827624</v>
      </c>
      <c r="AN791" s="706">
        <f t="shared" si="269"/>
        <v>13.043336485472977</v>
      </c>
      <c r="AO791" s="706">
        <f t="shared" si="270"/>
        <v>14.999812502343701</v>
      </c>
      <c r="AP791" s="706">
        <f t="shared" si="271"/>
        <v>33.335000000000001</v>
      </c>
      <c r="AQ791" s="707">
        <f t="shared" si="272"/>
        <v>11.123217893937083</v>
      </c>
      <c r="AR791" s="708">
        <f t="shared" si="273"/>
        <v>22.049064902150818</v>
      </c>
    </row>
    <row r="792" spans="1:44" ht="11.25" customHeight="1" x14ac:dyDescent="0.2">
      <c r="A792" s="588" t="s">
        <v>1763</v>
      </c>
      <c r="B792" s="518" t="s">
        <v>1764</v>
      </c>
      <c r="C792" s="530">
        <v>1.1599999999999999</v>
      </c>
      <c r="D792" s="522">
        <v>1.1100000000000001</v>
      </c>
      <c r="E792" s="522">
        <v>1.08</v>
      </c>
      <c r="F792" s="522">
        <v>1.04</v>
      </c>
      <c r="G792" s="522">
        <v>1.01</v>
      </c>
      <c r="H792" s="523"/>
      <c r="I792" s="528">
        <v>1</v>
      </c>
      <c r="J792" s="693">
        <v>1</v>
      </c>
      <c r="K792" s="523"/>
      <c r="L792" s="692">
        <v>1</v>
      </c>
      <c r="M792" s="692">
        <v>1.03</v>
      </c>
      <c r="N792" s="524">
        <v>1.1200000000000001</v>
      </c>
      <c r="O792" s="531">
        <v>1.1200000000000001</v>
      </c>
      <c r="P792" s="531">
        <v>1.06</v>
      </c>
      <c r="Q792" s="531">
        <v>0.98</v>
      </c>
      <c r="R792" s="531">
        <v>0.9</v>
      </c>
      <c r="S792" s="531">
        <v>0.82</v>
      </c>
      <c r="T792" s="531">
        <v>0.76001000000000007</v>
      </c>
      <c r="U792" s="531">
        <v>0.70666000000000007</v>
      </c>
      <c r="V792" s="531">
        <v>0.17333000000000001</v>
      </c>
      <c r="W792" s="524">
        <v>0</v>
      </c>
      <c r="X792" s="525">
        <f t="shared" si="274"/>
        <v>17.070000000000004</v>
      </c>
      <c r="Y792" s="706">
        <f t="shared" si="254"/>
        <v>4.5045045045044807</v>
      </c>
      <c r="Z792" s="706">
        <f t="shared" si="255"/>
        <v>2.7777777777777901</v>
      </c>
      <c r="AA792" s="706">
        <f t="shared" si="256"/>
        <v>3.8461538461538547</v>
      </c>
      <c r="AB792" s="706">
        <f t="shared" si="257"/>
        <v>2.9702970297029729</v>
      </c>
      <c r="AC792" s="706">
        <f t="shared" si="258"/>
        <v>1.0000000000000009</v>
      </c>
      <c r="AD792" s="706">
        <f t="shared" si="259"/>
        <v>0</v>
      </c>
      <c r="AE792" s="706">
        <f t="shared" si="260"/>
        <v>0</v>
      </c>
      <c r="AF792" s="706">
        <f t="shared" si="261"/>
        <v>-2.9126213592232997</v>
      </c>
      <c r="AG792" s="706">
        <f t="shared" si="262"/>
        <v>-8.03571428571429</v>
      </c>
      <c r="AH792" s="706">
        <f t="shared" si="263"/>
        <v>0</v>
      </c>
      <c r="AI792" s="706">
        <f t="shared" si="264"/>
        <v>5.6603773584905648</v>
      </c>
      <c r="AJ792" s="706">
        <f t="shared" si="265"/>
        <v>8.163265306122458</v>
      </c>
      <c r="AK792" s="706">
        <f t="shared" si="266"/>
        <v>8.8888888888888786</v>
      </c>
      <c r="AL792" s="706">
        <f t="shared" si="267"/>
        <v>9.7560975609756184</v>
      </c>
      <c r="AM792" s="706">
        <f t="shared" si="268"/>
        <v>7.8933171931948154</v>
      </c>
      <c r="AN792" s="706">
        <f t="shared" si="269"/>
        <v>7.549599524523809</v>
      </c>
      <c r="AO792" s="706">
        <f t="shared" si="270"/>
        <v>307.69630185195871</v>
      </c>
      <c r="AP792" s="706" t="str">
        <f t="shared" si="271"/>
        <v>n/a</v>
      </c>
      <c r="AQ792" s="707">
        <f t="shared" si="272"/>
        <v>21.162249717491552</v>
      </c>
      <c r="AR792" s="708">
        <f t="shared" si="273"/>
        <v>73.985459744972573</v>
      </c>
    </row>
    <row r="793" spans="1:44" ht="11.25" customHeight="1" x14ac:dyDescent="0.2">
      <c r="A793" s="519" t="s">
        <v>840</v>
      </c>
      <c r="B793" s="518" t="s">
        <v>841</v>
      </c>
      <c r="C793" s="530">
        <v>2.48</v>
      </c>
      <c r="D793" s="522">
        <v>2.2549999999999999</v>
      </c>
      <c r="E793" s="522">
        <v>2.2000000000000002</v>
      </c>
      <c r="F793" s="522">
        <v>1.8049999999999999</v>
      </c>
      <c r="G793" s="522">
        <v>1.48</v>
      </c>
      <c r="H793" s="523"/>
      <c r="I793" s="522">
        <v>1.2450000000000001</v>
      </c>
      <c r="J793" s="520">
        <v>0.96499999999999997</v>
      </c>
      <c r="K793" s="523"/>
      <c r="L793" s="539">
        <v>0.6</v>
      </c>
      <c r="M793" s="692">
        <v>0.54</v>
      </c>
      <c r="N793" s="531">
        <v>0.46500000000000002</v>
      </c>
      <c r="O793" s="531">
        <v>0.33750000000000002</v>
      </c>
      <c r="P793" s="524">
        <v>0.3</v>
      </c>
      <c r="Q793" s="524">
        <v>0.3</v>
      </c>
      <c r="R793" s="531">
        <v>0.3</v>
      </c>
      <c r="S793" s="531">
        <v>0.23</v>
      </c>
      <c r="T793" s="524">
        <v>0.2</v>
      </c>
      <c r="U793" s="524">
        <v>0.2</v>
      </c>
      <c r="V793" s="524">
        <v>0.2</v>
      </c>
      <c r="W793" s="524">
        <v>0.2</v>
      </c>
      <c r="X793" s="525">
        <f t="shared" si="274"/>
        <v>16.302500000000002</v>
      </c>
      <c r="Y793" s="706">
        <f t="shared" si="254"/>
        <v>9.9778270509977887</v>
      </c>
      <c r="Z793" s="706">
        <f t="shared" si="255"/>
        <v>2.4999999999999911</v>
      </c>
      <c r="AA793" s="706">
        <f t="shared" si="256"/>
        <v>21.883656509695303</v>
      </c>
      <c r="AB793" s="706">
        <f t="shared" si="257"/>
        <v>21.959459459459453</v>
      </c>
      <c r="AC793" s="706">
        <f t="shared" si="258"/>
        <v>18.875502008032118</v>
      </c>
      <c r="AD793" s="706">
        <f t="shared" si="259"/>
        <v>29.015544041450791</v>
      </c>
      <c r="AE793" s="706">
        <f t="shared" si="260"/>
        <v>60.833333333333343</v>
      </c>
      <c r="AF793" s="706">
        <f t="shared" si="261"/>
        <v>11.111111111111093</v>
      </c>
      <c r="AG793" s="706">
        <f t="shared" si="262"/>
        <v>16.129032258064523</v>
      </c>
      <c r="AH793" s="706">
        <f t="shared" si="263"/>
        <v>37.777777777777779</v>
      </c>
      <c r="AI793" s="706">
        <f t="shared" si="264"/>
        <v>12.500000000000021</v>
      </c>
      <c r="AJ793" s="706">
        <f t="shared" si="265"/>
        <v>0</v>
      </c>
      <c r="AK793" s="706">
        <f t="shared" si="266"/>
        <v>0</v>
      </c>
      <c r="AL793" s="706">
        <f t="shared" si="267"/>
        <v>30.434782608695631</v>
      </c>
      <c r="AM793" s="706">
        <f t="shared" si="268"/>
        <v>14.999999999999991</v>
      </c>
      <c r="AN793" s="706">
        <f t="shared" si="269"/>
        <v>0</v>
      </c>
      <c r="AO793" s="706">
        <f t="shared" si="270"/>
        <v>0</v>
      </c>
      <c r="AP793" s="706">
        <f t="shared" si="271"/>
        <v>0</v>
      </c>
      <c r="AQ793" s="707">
        <f t="shared" si="272"/>
        <v>15.999890342145436</v>
      </c>
      <c r="AR793" s="708">
        <f t="shared" si="273"/>
        <v>16.226616210348908</v>
      </c>
    </row>
    <row r="794" spans="1:44" ht="11.25" customHeight="1" x14ac:dyDescent="0.2">
      <c r="A794" s="506" t="s">
        <v>2934</v>
      </c>
      <c r="B794" s="503" t="s">
        <v>2935</v>
      </c>
      <c r="C794" s="514">
        <v>0.46</v>
      </c>
      <c r="D794" s="510">
        <v>0.42</v>
      </c>
      <c r="E794" s="510">
        <v>0.37</v>
      </c>
      <c r="F794" s="510">
        <v>0.33</v>
      </c>
      <c r="G794" s="583">
        <v>0.28999999999999998</v>
      </c>
      <c r="H794" s="511"/>
      <c r="I794" s="512">
        <v>0.42</v>
      </c>
      <c r="J794" s="513">
        <v>0.56000000000000005</v>
      </c>
      <c r="K794" s="511"/>
      <c r="L794" s="533">
        <v>0.56000000000000005</v>
      </c>
      <c r="M794" s="516">
        <v>0.56000000000000005</v>
      </c>
      <c r="N794" s="516">
        <v>0.54</v>
      </c>
      <c r="O794" s="585">
        <v>0.52</v>
      </c>
      <c r="P794" s="585">
        <v>0.52</v>
      </c>
      <c r="Q794" s="585">
        <v>0.52</v>
      </c>
      <c r="R794" s="585">
        <v>0.52</v>
      </c>
      <c r="S794" s="585">
        <v>0.52</v>
      </c>
      <c r="T794" s="585">
        <v>0.52</v>
      </c>
      <c r="U794" s="585">
        <v>0.52</v>
      </c>
      <c r="V794" s="585">
        <v>0.52</v>
      </c>
      <c r="W794" s="516">
        <v>0.52</v>
      </c>
      <c r="X794" s="525">
        <f t="shared" si="274"/>
        <v>9.1899999999999959</v>
      </c>
      <c r="Y794" s="706">
        <f t="shared" si="254"/>
        <v>9.5238095238095344</v>
      </c>
      <c r="Z794" s="706">
        <f t="shared" si="255"/>
        <v>13.513513513513509</v>
      </c>
      <c r="AA794" s="706">
        <f t="shared" si="256"/>
        <v>12.12121212121211</v>
      </c>
      <c r="AB794" s="706">
        <f t="shared" si="257"/>
        <v>13.793103448275868</v>
      </c>
      <c r="AC794" s="706">
        <f t="shared" si="258"/>
        <v>-30.952380952380953</v>
      </c>
      <c r="AD794" s="706">
        <f t="shared" si="259"/>
        <v>-25.000000000000011</v>
      </c>
      <c r="AE794" s="706">
        <f t="shared" si="260"/>
        <v>0</v>
      </c>
      <c r="AF794" s="706">
        <f t="shared" si="261"/>
        <v>0</v>
      </c>
      <c r="AG794" s="706">
        <f t="shared" si="262"/>
        <v>3.7037037037036979</v>
      </c>
      <c r="AH794" s="706">
        <f t="shared" si="263"/>
        <v>3.8461538461538547</v>
      </c>
      <c r="AI794" s="706">
        <f t="shared" si="264"/>
        <v>0</v>
      </c>
      <c r="AJ794" s="706">
        <f t="shared" si="265"/>
        <v>0</v>
      </c>
      <c r="AK794" s="706">
        <f t="shared" si="266"/>
        <v>0</v>
      </c>
      <c r="AL794" s="706">
        <f t="shared" si="267"/>
        <v>0</v>
      </c>
      <c r="AM794" s="706">
        <f t="shared" si="268"/>
        <v>0</v>
      </c>
      <c r="AN794" s="706">
        <f t="shared" si="269"/>
        <v>0</v>
      </c>
      <c r="AO794" s="706">
        <f t="shared" si="270"/>
        <v>0</v>
      </c>
      <c r="AP794" s="706">
        <f t="shared" si="271"/>
        <v>0</v>
      </c>
      <c r="AQ794" s="707">
        <f t="shared" si="272"/>
        <v>3.050640023820033E-2</v>
      </c>
      <c r="AR794" s="708">
        <f t="shared" si="273"/>
        <v>11.432757212023306</v>
      </c>
    </row>
    <row r="795" spans="1:44" ht="11.25" customHeight="1" x14ac:dyDescent="0.2">
      <c r="A795" s="535" t="s">
        <v>372</v>
      </c>
      <c r="B795" s="536" t="s">
        <v>373</v>
      </c>
      <c r="C795" s="587">
        <v>1.32</v>
      </c>
      <c r="D795" s="541">
        <v>1.32</v>
      </c>
      <c r="E795" s="540">
        <v>1.28</v>
      </c>
      <c r="F795" s="541">
        <v>1.28</v>
      </c>
      <c r="G795" s="541">
        <v>1.25</v>
      </c>
      <c r="H795" s="542"/>
      <c r="I795" s="541">
        <v>1.24</v>
      </c>
      <c r="J795" s="543">
        <v>1.2</v>
      </c>
      <c r="K795" s="542"/>
      <c r="L795" s="557">
        <v>1.2</v>
      </c>
      <c r="M795" s="568">
        <v>1.1599999999999999</v>
      </c>
      <c r="N795" s="544">
        <v>1.1599999999999999</v>
      </c>
      <c r="O795" s="544">
        <v>1.1200000000000001</v>
      </c>
      <c r="P795" s="544">
        <v>1.08</v>
      </c>
      <c r="Q795" s="545">
        <v>1.04</v>
      </c>
      <c r="R795" s="544">
        <v>1.01</v>
      </c>
      <c r="S795" s="544">
        <v>1</v>
      </c>
      <c r="T795" s="544">
        <v>0.93</v>
      </c>
      <c r="U795" s="544">
        <v>0.89</v>
      </c>
      <c r="V795" s="544">
        <v>0.84</v>
      </c>
      <c r="W795" s="544">
        <v>0.81</v>
      </c>
      <c r="X795" s="525">
        <f t="shared" si="274"/>
        <v>21.130000000000003</v>
      </c>
      <c r="Y795" s="706">
        <f t="shared" si="254"/>
        <v>0</v>
      </c>
      <c r="Z795" s="706">
        <f t="shared" si="255"/>
        <v>3.125</v>
      </c>
      <c r="AA795" s="706">
        <f t="shared" si="256"/>
        <v>0</v>
      </c>
      <c r="AB795" s="706">
        <f t="shared" si="257"/>
        <v>2.4000000000000021</v>
      </c>
      <c r="AC795" s="706">
        <f t="shared" si="258"/>
        <v>0.80645161290322509</v>
      </c>
      <c r="AD795" s="706">
        <f t="shared" si="259"/>
        <v>3.3333333333333437</v>
      </c>
      <c r="AE795" s="706">
        <f t="shared" si="260"/>
        <v>0</v>
      </c>
      <c r="AF795" s="706">
        <f t="shared" si="261"/>
        <v>3.4482758620689724</v>
      </c>
      <c r="AG795" s="706">
        <f t="shared" si="262"/>
        <v>0</v>
      </c>
      <c r="AH795" s="706">
        <f t="shared" si="263"/>
        <v>3.5714285714285587</v>
      </c>
      <c r="AI795" s="706">
        <f t="shared" si="264"/>
        <v>3.7037037037036979</v>
      </c>
      <c r="AJ795" s="706">
        <f t="shared" si="265"/>
        <v>3.8461538461538547</v>
      </c>
      <c r="AK795" s="706">
        <f t="shared" si="266"/>
        <v>2.9702970297029729</v>
      </c>
      <c r="AL795" s="706">
        <f t="shared" si="267"/>
        <v>1.0000000000000009</v>
      </c>
      <c r="AM795" s="706">
        <f t="shared" si="268"/>
        <v>7.5268817204301008</v>
      </c>
      <c r="AN795" s="706">
        <f t="shared" si="269"/>
        <v>4.4943820224719211</v>
      </c>
      <c r="AO795" s="706">
        <f t="shared" si="270"/>
        <v>5.9523809523809534</v>
      </c>
      <c r="AP795" s="706">
        <f t="shared" si="271"/>
        <v>3.7037037037036979</v>
      </c>
      <c r="AQ795" s="707">
        <f t="shared" si="272"/>
        <v>2.7712217976822946</v>
      </c>
      <c r="AR795" s="708">
        <f t="shared" si="273"/>
        <v>2.1424753076187488</v>
      </c>
    </row>
    <row r="796" spans="1:44" ht="11.25" customHeight="1" x14ac:dyDescent="0.2">
      <c r="A796" s="519" t="s">
        <v>3967</v>
      </c>
      <c r="B796" s="518" t="s">
        <v>3968</v>
      </c>
      <c r="C796" s="530">
        <v>0.36</v>
      </c>
      <c r="D796" s="522">
        <v>0.28000000000000003</v>
      </c>
      <c r="E796" s="522">
        <v>0.21</v>
      </c>
      <c r="F796" s="522">
        <v>0.06</v>
      </c>
      <c r="G796" s="571">
        <v>0</v>
      </c>
      <c r="H796" s="523"/>
      <c r="I796" s="528">
        <v>0</v>
      </c>
      <c r="J796" s="693">
        <v>0</v>
      </c>
      <c r="K796" s="523"/>
      <c r="L796" s="692">
        <v>0</v>
      </c>
      <c r="M796" s="692">
        <v>0</v>
      </c>
      <c r="N796" s="524">
        <v>0.27</v>
      </c>
      <c r="O796" s="531">
        <v>0.35</v>
      </c>
      <c r="P796" s="531">
        <v>0.31</v>
      </c>
      <c r="Q796" s="531">
        <v>0.27</v>
      </c>
      <c r="R796" s="531">
        <v>0.23</v>
      </c>
      <c r="S796" s="531">
        <v>0.19166666666666665</v>
      </c>
      <c r="T796" s="531">
        <v>0.16666666666666666</v>
      </c>
      <c r="U796" s="572">
        <v>0</v>
      </c>
      <c r="V796" s="572">
        <v>0</v>
      </c>
      <c r="W796" s="572">
        <v>0</v>
      </c>
      <c r="X796" s="525">
        <f t="shared" si="274"/>
        <v>2.6983333333333328</v>
      </c>
      <c r="Y796" s="706">
        <f t="shared" si="254"/>
        <v>28.571428571428559</v>
      </c>
      <c r="Z796" s="706">
        <f t="shared" si="255"/>
        <v>33.33333333333335</v>
      </c>
      <c r="AA796" s="706">
        <f t="shared" si="256"/>
        <v>250</v>
      </c>
      <c r="AB796" s="706" t="str">
        <f t="shared" si="257"/>
        <v>n/a</v>
      </c>
      <c r="AC796" s="706" t="str">
        <f t="shared" si="258"/>
        <v>n/a</v>
      </c>
      <c r="AD796" s="706" t="str">
        <f t="shared" si="259"/>
        <v>n/a</v>
      </c>
      <c r="AE796" s="706" t="str">
        <f t="shared" si="260"/>
        <v>n/a</v>
      </c>
      <c r="AF796" s="706" t="str">
        <f t="shared" si="261"/>
        <v>n/a</v>
      </c>
      <c r="AG796" s="706">
        <f t="shared" si="262"/>
        <v>-100</v>
      </c>
      <c r="AH796" s="706">
        <f t="shared" si="263"/>
        <v>-22.857142857142843</v>
      </c>
      <c r="AI796" s="706">
        <f t="shared" si="264"/>
        <v>12.903225806451601</v>
      </c>
      <c r="AJ796" s="706">
        <f t="shared" si="265"/>
        <v>14.814814814814813</v>
      </c>
      <c r="AK796" s="706">
        <f t="shared" si="266"/>
        <v>17.391304347826097</v>
      </c>
      <c r="AL796" s="706">
        <f t="shared" si="267"/>
        <v>20.000000000000018</v>
      </c>
      <c r="AM796" s="706">
        <f t="shared" si="268"/>
        <v>14.999999999999991</v>
      </c>
      <c r="AN796" s="706" t="str">
        <f t="shared" si="269"/>
        <v>n/a</v>
      </c>
      <c r="AO796" s="706" t="str">
        <f t="shared" si="270"/>
        <v>n/a</v>
      </c>
      <c r="AP796" s="706" t="str">
        <f t="shared" si="271"/>
        <v>n/a</v>
      </c>
      <c r="AQ796" s="707">
        <f t="shared" si="272"/>
        <v>26.915696401671159</v>
      </c>
      <c r="AR796" s="708">
        <f t="shared" si="273"/>
        <v>87.571411452834113</v>
      </c>
    </row>
    <row r="797" spans="1:44" ht="11.25" customHeight="1" x14ac:dyDescent="0.2">
      <c r="A797" s="588" t="s">
        <v>4070</v>
      </c>
      <c r="B797" s="518" t="s">
        <v>4071</v>
      </c>
      <c r="C797" s="521">
        <v>0.14000000000000001</v>
      </c>
      <c r="D797" s="522">
        <v>0.11</v>
      </c>
      <c r="E797" s="522">
        <v>7.0000000000000007E-2</v>
      </c>
      <c r="F797" s="522">
        <v>0.02</v>
      </c>
      <c r="G797" s="571">
        <v>0</v>
      </c>
      <c r="H797" s="523"/>
      <c r="I797" s="528">
        <v>0</v>
      </c>
      <c r="J797" s="693">
        <v>0</v>
      </c>
      <c r="K797" s="523"/>
      <c r="L797" s="692">
        <v>0</v>
      </c>
      <c r="M797" s="692">
        <v>0</v>
      </c>
      <c r="N797" s="531">
        <v>0.14249999999999999</v>
      </c>
      <c r="O797" s="531">
        <v>0.38</v>
      </c>
      <c r="P797" s="531">
        <v>0.36</v>
      </c>
      <c r="Q797" s="531">
        <v>0.33</v>
      </c>
      <c r="R797" s="524">
        <v>0.3</v>
      </c>
      <c r="S797" s="524">
        <v>0.3</v>
      </c>
      <c r="T797" s="524">
        <v>0.3</v>
      </c>
      <c r="U797" s="524">
        <v>0.3</v>
      </c>
      <c r="V797" s="524">
        <v>0.3</v>
      </c>
      <c r="W797" s="531">
        <v>0.3</v>
      </c>
      <c r="X797" s="525">
        <f t="shared" si="274"/>
        <v>3.3524999999999996</v>
      </c>
      <c r="Y797" s="706">
        <f t="shared" si="254"/>
        <v>27.272727272727295</v>
      </c>
      <c r="Z797" s="706">
        <f t="shared" si="255"/>
        <v>57.142857142857139</v>
      </c>
      <c r="AA797" s="706">
        <f t="shared" si="256"/>
        <v>250.00000000000006</v>
      </c>
      <c r="AB797" s="706" t="str">
        <f t="shared" si="257"/>
        <v>n/a</v>
      </c>
      <c r="AC797" s="706" t="str">
        <f t="shared" si="258"/>
        <v>n/a</v>
      </c>
      <c r="AD797" s="706" t="str">
        <f t="shared" si="259"/>
        <v>n/a</v>
      </c>
      <c r="AE797" s="706" t="str">
        <f t="shared" si="260"/>
        <v>n/a</v>
      </c>
      <c r="AF797" s="706" t="str">
        <f t="shared" si="261"/>
        <v>n/a</v>
      </c>
      <c r="AG797" s="706">
        <f t="shared" si="262"/>
        <v>-100</v>
      </c>
      <c r="AH797" s="706">
        <f t="shared" si="263"/>
        <v>-62.5</v>
      </c>
      <c r="AI797" s="706">
        <f t="shared" si="264"/>
        <v>5.555555555555558</v>
      </c>
      <c r="AJ797" s="706">
        <f t="shared" si="265"/>
        <v>9.0909090909090828</v>
      </c>
      <c r="AK797" s="706">
        <f t="shared" si="266"/>
        <v>10.000000000000009</v>
      </c>
      <c r="AL797" s="706">
        <f t="shared" si="267"/>
        <v>0</v>
      </c>
      <c r="AM797" s="706">
        <f t="shared" si="268"/>
        <v>0</v>
      </c>
      <c r="AN797" s="706">
        <f t="shared" si="269"/>
        <v>0</v>
      </c>
      <c r="AO797" s="706">
        <f t="shared" si="270"/>
        <v>0</v>
      </c>
      <c r="AP797" s="706">
        <f t="shared" si="271"/>
        <v>0</v>
      </c>
      <c r="AQ797" s="707">
        <f t="shared" si="272"/>
        <v>15.120157620157626</v>
      </c>
      <c r="AR797" s="708">
        <f t="shared" si="273"/>
        <v>80.445021307004183</v>
      </c>
    </row>
    <row r="798" spans="1:44" ht="11.25" customHeight="1" x14ac:dyDescent="0.2">
      <c r="A798" s="519" t="s">
        <v>1767</v>
      </c>
      <c r="B798" s="518" t="s">
        <v>1768</v>
      </c>
      <c r="C798" s="521">
        <v>1.0900000000000001</v>
      </c>
      <c r="D798" s="522">
        <v>0.97</v>
      </c>
      <c r="E798" s="522">
        <v>0.86</v>
      </c>
      <c r="F798" s="522">
        <v>0.78</v>
      </c>
      <c r="G798" s="522">
        <v>0.69</v>
      </c>
      <c r="H798" s="523"/>
      <c r="I798" s="528">
        <v>0.6</v>
      </c>
      <c r="J798" s="693">
        <v>0.6</v>
      </c>
      <c r="K798" s="523"/>
      <c r="L798" s="692">
        <v>0.6</v>
      </c>
      <c r="M798" s="692">
        <v>0.6</v>
      </c>
      <c r="N798" s="531">
        <v>0.6</v>
      </c>
      <c r="O798" s="531">
        <v>0.55500000000000005</v>
      </c>
      <c r="P798" s="531">
        <v>0.495</v>
      </c>
      <c r="Q798" s="524">
        <v>0.48</v>
      </c>
      <c r="R798" s="531">
        <v>0.8</v>
      </c>
      <c r="S798" s="531">
        <v>0.75</v>
      </c>
      <c r="T798" s="524">
        <v>0.72</v>
      </c>
      <c r="U798" s="531">
        <v>0.72</v>
      </c>
      <c r="V798" s="531">
        <v>0.7</v>
      </c>
      <c r="W798" s="524">
        <v>0.68</v>
      </c>
      <c r="X798" s="525">
        <f t="shared" si="274"/>
        <v>13.29</v>
      </c>
      <c r="Y798" s="706">
        <f t="shared" si="254"/>
        <v>12.371134020618557</v>
      </c>
      <c r="Z798" s="706">
        <f t="shared" si="255"/>
        <v>12.790697674418606</v>
      </c>
      <c r="AA798" s="706">
        <f t="shared" si="256"/>
        <v>10.256410256410241</v>
      </c>
      <c r="AB798" s="706">
        <f t="shared" si="257"/>
        <v>13.043478260869579</v>
      </c>
      <c r="AC798" s="706">
        <f t="shared" si="258"/>
        <v>14.999999999999991</v>
      </c>
      <c r="AD798" s="706">
        <f t="shared" si="259"/>
        <v>0</v>
      </c>
      <c r="AE798" s="706">
        <f t="shared" si="260"/>
        <v>0</v>
      </c>
      <c r="AF798" s="706">
        <f t="shared" si="261"/>
        <v>0</v>
      </c>
      <c r="AG798" s="706">
        <f t="shared" si="262"/>
        <v>0</v>
      </c>
      <c r="AH798" s="706">
        <f t="shared" si="263"/>
        <v>8.108108108108091</v>
      </c>
      <c r="AI798" s="706">
        <f t="shared" si="264"/>
        <v>12.121212121212132</v>
      </c>
      <c r="AJ798" s="706">
        <f t="shared" si="265"/>
        <v>3.125</v>
      </c>
      <c r="AK798" s="706">
        <f t="shared" si="266"/>
        <v>-40</v>
      </c>
      <c r="AL798" s="706">
        <f t="shared" si="267"/>
        <v>6.6666666666666652</v>
      </c>
      <c r="AM798" s="706">
        <f t="shared" si="268"/>
        <v>4.1666666666666741</v>
      </c>
      <c r="AN798" s="706">
        <f t="shared" si="269"/>
        <v>0</v>
      </c>
      <c r="AO798" s="706">
        <f t="shared" si="270"/>
        <v>2.8571428571428692</v>
      </c>
      <c r="AP798" s="706">
        <f t="shared" si="271"/>
        <v>2.9411764705882248</v>
      </c>
      <c r="AQ798" s="707">
        <f t="shared" si="272"/>
        <v>3.5248718390389793</v>
      </c>
      <c r="AR798" s="708">
        <f t="shared" si="273"/>
        <v>12.113139096348727</v>
      </c>
    </row>
    <row r="799" spans="1:44" ht="11.25" customHeight="1" x14ac:dyDescent="0.2">
      <c r="A799" s="535" t="s">
        <v>1769</v>
      </c>
      <c r="B799" s="536" t="s">
        <v>1770</v>
      </c>
      <c r="C799" s="558">
        <v>3.32</v>
      </c>
      <c r="D799" s="541">
        <v>3.12</v>
      </c>
      <c r="E799" s="541">
        <v>2.92</v>
      </c>
      <c r="F799" s="541">
        <v>2.68</v>
      </c>
      <c r="G799" s="541">
        <v>2.48</v>
      </c>
      <c r="H799" s="542"/>
      <c r="I799" s="541">
        <v>2.2799999999999998</v>
      </c>
      <c r="J799" s="537">
        <v>2.08</v>
      </c>
      <c r="K799" s="542"/>
      <c r="L799" s="557">
        <v>1.88</v>
      </c>
      <c r="M799" s="568">
        <v>1.8</v>
      </c>
      <c r="N799" s="544">
        <v>1.8</v>
      </c>
      <c r="O799" s="544">
        <v>1.68</v>
      </c>
      <c r="P799" s="544">
        <v>1.52</v>
      </c>
      <c r="Q799" s="544">
        <v>1.32</v>
      </c>
      <c r="R799" s="544">
        <v>1.1200000000000001</v>
      </c>
      <c r="S799" s="544">
        <v>0.92</v>
      </c>
      <c r="T799" s="545">
        <v>0.76</v>
      </c>
      <c r="U799" s="544">
        <v>0.76</v>
      </c>
      <c r="V799" s="544">
        <v>0.68</v>
      </c>
      <c r="W799" s="544">
        <v>0.3</v>
      </c>
      <c r="X799" s="525">
        <f t="shared" si="274"/>
        <v>33.42</v>
      </c>
      <c r="Y799" s="706">
        <f t="shared" si="254"/>
        <v>6.4102564102564097</v>
      </c>
      <c r="Z799" s="706">
        <f t="shared" si="255"/>
        <v>6.8493150684931559</v>
      </c>
      <c r="AA799" s="706">
        <f t="shared" si="256"/>
        <v>8.9552238805969964</v>
      </c>
      <c r="AB799" s="706">
        <f t="shared" si="257"/>
        <v>8.064516129032274</v>
      </c>
      <c r="AC799" s="706">
        <f t="shared" si="258"/>
        <v>8.7719298245614077</v>
      </c>
      <c r="AD799" s="706">
        <f t="shared" si="259"/>
        <v>9.6153846153846025</v>
      </c>
      <c r="AE799" s="706">
        <f t="shared" si="260"/>
        <v>10.638297872340431</v>
      </c>
      <c r="AF799" s="706">
        <f t="shared" si="261"/>
        <v>4.4444444444444287</v>
      </c>
      <c r="AG799" s="706">
        <f t="shared" si="262"/>
        <v>0</v>
      </c>
      <c r="AH799" s="706">
        <f t="shared" si="263"/>
        <v>7.1428571428571397</v>
      </c>
      <c r="AI799" s="706">
        <f t="shared" si="264"/>
        <v>10.526315789473673</v>
      </c>
      <c r="AJ799" s="706">
        <f t="shared" si="265"/>
        <v>15.151515151515138</v>
      </c>
      <c r="AK799" s="706">
        <f t="shared" si="266"/>
        <v>17.857142857142861</v>
      </c>
      <c r="AL799" s="706">
        <f t="shared" si="267"/>
        <v>21.739130434782616</v>
      </c>
      <c r="AM799" s="706">
        <f t="shared" si="268"/>
        <v>21.052631578947366</v>
      </c>
      <c r="AN799" s="706">
        <f t="shared" si="269"/>
        <v>0</v>
      </c>
      <c r="AO799" s="706">
        <f t="shared" si="270"/>
        <v>11.764705882352944</v>
      </c>
      <c r="AP799" s="706">
        <f t="shared" si="271"/>
        <v>126.6666666666667</v>
      </c>
      <c r="AQ799" s="707">
        <f t="shared" si="272"/>
        <v>16.425018541602675</v>
      </c>
      <c r="AR799" s="708">
        <f t="shared" si="273"/>
        <v>28.168013899692102</v>
      </c>
    </row>
    <row r="800" spans="1:44" ht="11.25" customHeight="1" x14ac:dyDescent="0.2">
      <c r="A800" s="504" t="s">
        <v>842</v>
      </c>
      <c r="B800" s="518" t="s">
        <v>843</v>
      </c>
      <c r="C800" s="530">
        <v>2.7199999999999998</v>
      </c>
      <c r="D800" s="522">
        <v>2.62</v>
      </c>
      <c r="E800" s="522">
        <v>2.56</v>
      </c>
      <c r="F800" s="522">
        <v>2.36</v>
      </c>
      <c r="G800" s="522">
        <v>2.1949999999999998</v>
      </c>
      <c r="H800" s="523"/>
      <c r="I800" s="522">
        <v>2.0299999999999998</v>
      </c>
      <c r="J800" s="520">
        <v>1.865</v>
      </c>
      <c r="K800" s="523"/>
      <c r="L800" s="539">
        <v>1.7</v>
      </c>
      <c r="M800" s="692">
        <v>1.54</v>
      </c>
      <c r="N800" s="531">
        <v>1.345</v>
      </c>
      <c r="O800" s="531">
        <v>1.1499999999999999</v>
      </c>
      <c r="P800" s="531">
        <v>1.0249999999999999</v>
      </c>
      <c r="Q800" s="531">
        <v>0.88</v>
      </c>
      <c r="R800" s="524">
        <v>0.7</v>
      </c>
      <c r="S800" s="531">
        <v>0.5675</v>
      </c>
      <c r="T800" s="531">
        <v>0.49</v>
      </c>
      <c r="U800" s="531">
        <v>0.45</v>
      </c>
      <c r="V800" s="531">
        <v>0.41249999999999998</v>
      </c>
      <c r="W800" s="531">
        <v>0.37</v>
      </c>
      <c r="X800" s="525">
        <f t="shared" si="274"/>
        <v>26.97999999999999</v>
      </c>
      <c r="Y800" s="706">
        <f t="shared" si="254"/>
        <v>3.8167938931297662</v>
      </c>
      <c r="Z800" s="706">
        <f t="shared" si="255"/>
        <v>2.34375</v>
      </c>
      <c r="AA800" s="706">
        <f t="shared" si="256"/>
        <v>8.4745762711864394</v>
      </c>
      <c r="AB800" s="706">
        <f t="shared" si="257"/>
        <v>7.5170842824601403</v>
      </c>
      <c r="AC800" s="706">
        <f t="shared" si="258"/>
        <v>8.1280788177339858</v>
      </c>
      <c r="AD800" s="706">
        <f t="shared" si="259"/>
        <v>8.847184986595158</v>
      </c>
      <c r="AE800" s="706">
        <f t="shared" si="260"/>
        <v>9.7058823529411864</v>
      </c>
      <c r="AF800" s="706">
        <f t="shared" si="261"/>
        <v>10.389610389610393</v>
      </c>
      <c r="AG800" s="706">
        <f t="shared" si="262"/>
        <v>14.498141263940534</v>
      </c>
      <c r="AH800" s="706">
        <f t="shared" si="263"/>
        <v>16.956521739130448</v>
      </c>
      <c r="AI800" s="706">
        <f t="shared" si="264"/>
        <v>12.195121951219523</v>
      </c>
      <c r="AJ800" s="706">
        <f t="shared" si="265"/>
        <v>16.477272727272705</v>
      </c>
      <c r="AK800" s="706">
        <f t="shared" si="266"/>
        <v>25.714285714285733</v>
      </c>
      <c r="AL800" s="706">
        <f t="shared" si="267"/>
        <v>23.348017621145356</v>
      </c>
      <c r="AM800" s="706">
        <f t="shared" si="268"/>
        <v>15.816326530612246</v>
      </c>
      <c r="AN800" s="706">
        <f t="shared" si="269"/>
        <v>8.8888888888888786</v>
      </c>
      <c r="AO800" s="706">
        <f t="shared" si="270"/>
        <v>9.0909090909091042</v>
      </c>
      <c r="AP800" s="706">
        <f t="shared" si="271"/>
        <v>11.486486486486491</v>
      </c>
      <c r="AQ800" s="707">
        <f t="shared" si="272"/>
        <v>11.871940722641561</v>
      </c>
      <c r="AR800" s="708">
        <f t="shared" si="273"/>
        <v>6.0679834706394882</v>
      </c>
    </row>
    <row r="801" spans="1:44" ht="11.25" customHeight="1" x14ac:dyDescent="0.2">
      <c r="A801" s="504" t="s">
        <v>1771</v>
      </c>
      <c r="B801" s="518" t="s">
        <v>1772</v>
      </c>
      <c r="C801" s="530">
        <v>2.875</v>
      </c>
      <c r="D801" s="522">
        <v>2.375</v>
      </c>
      <c r="E801" s="522">
        <v>1.875</v>
      </c>
      <c r="F801" s="522">
        <v>1.405</v>
      </c>
      <c r="G801" s="522">
        <v>1.0525</v>
      </c>
      <c r="H801" s="523"/>
      <c r="I801" s="522">
        <v>0.8</v>
      </c>
      <c r="J801" s="520">
        <v>0.61250000000000004</v>
      </c>
      <c r="K801" s="523"/>
      <c r="L801" s="539">
        <v>0.40500000000000003</v>
      </c>
      <c r="M801" s="692">
        <v>0.03</v>
      </c>
      <c r="N801" s="524">
        <v>0.03</v>
      </c>
      <c r="O801" s="524">
        <v>0.03</v>
      </c>
      <c r="P801" s="531">
        <v>0.03</v>
      </c>
      <c r="Q801" s="524">
        <v>1.4999999999999999E-2</v>
      </c>
      <c r="R801" s="531">
        <v>1.4999999999999999E-2</v>
      </c>
      <c r="S801" s="524">
        <v>7.4999999999999997E-3</v>
      </c>
      <c r="T801" s="524">
        <v>7.4999999999999997E-3</v>
      </c>
      <c r="U801" s="531">
        <v>7.4999999999999997E-3</v>
      </c>
      <c r="V801" s="524">
        <v>3.7499999999999999E-3</v>
      </c>
      <c r="W801" s="531">
        <v>0.01</v>
      </c>
      <c r="X801" s="525">
        <f t="shared" si="274"/>
        <v>11.58625</v>
      </c>
      <c r="Y801" s="706">
        <f t="shared" si="254"/>
        <v>21.052631578947366</v>
      </c>
      <c r="Z801" s="706">
        <f t="shared" si="255"/>
        <v>26.666666666666661</v>
      </c>
      <c r="AA801" s="706">
        <f t="shared" si="256"/>
        <v>33.451957295373667</v>
      </c>
      <c r="AB801" s="706">
        <f t="shared" si="257"/>
        <v>33.4916864608076</v>
      </c>
      <c r="AC801" s="706">
        <f t="shared" si="258"/>
        <v>31.562499999999982</v>
      </c>
      <c r="AD801" s="706">
        <f t="shared" si="259"/>
        <v>30.612244897959172</v>
      </c>
      <c r="AE801" s="706">
        <f t="shared" si="260"/>
        <v>51.23456790123457</v>
      </c>
      <c r="AF801" s="706">
        <f t="shared" si="261"/>
        <v>1250.0000000000002</v>
      </c>
      <c r="AG801" s="706">
        <f t="shared" si="262"/>
        <v>0</v>
      </c>
      <c r="AH801" s="706">
        <f t="shared" si="263"/>
        <v>0</v>
      </c>
      <c r="AI801" s="706">
        <f t="shared" si="264"/>
        <v>0</v>
      </c>
      <c r="AJ801" s="706">
        <f t="shared" si="265"/>
        <v>100</v>
      </c>
      <c r="AK801" s="706">
        <f t="shared" si="266"/>
        <v>0</v>
      </c>
      <c r="AL801" s="706">
        <f t="shared" si="267"/>
        <v>100</v>
      </c>
      <c r="AM801" s="706">
        <f t="shared" si="268"/>
        <v>0</v>
      </c>
      <c r="AN801" s="706">
        <f t="shared" si="269"/>
        <v>0</v>
      </c>
      <c r="AO801" s="706">
        <f t="shared" si="270"/>
        <v>100</v>
      </c>
      <c r="AP801" s="706">
        <f t="shared" si="271"/>
        <v>-62.5</v>
      </c>
      <c r="AQ801" s="707">
        <f t="shared" si="272"/>
        <v>95.309569711166063</v>
      </c>
      <c r="AR801" s="708">
        <f t="shared" si="273"/>
        <v>291.12854745090573</v>
      </c>
    </row>
    <row r="802" spans="1:44" ht="11.25" customHeight="1" x14ac:dyDescent="0.2">
      <c r="A802" s="519" t="s">
        <v>3969</v>
      </c>
      <c r="B802" s="518" t="s">
        <v>3970</v>
      </c>
      <c r="C802" s="521">
        <v>0.23</v>
      </c>
      <c r="D802" s="522">
        <v>0.18</v>
      </c>
      <c r="E802" s="522">
        <v>0.14000000000000001</v>
      </c>
      <c r="F802" s="522">
        <v>0.1</v>
      </c>
      <c r="G802" s="522">
        <v>0.03</v>
      </c>
      <c r="H802" s="523"/>
      <c r="I802" s="528">
        <v>0</v>
      </c>
      <c r="J802" s="693">
        <v>0</v>
      </c>
      <c r="K802" s="523"/>
      <c r="L802" s="692">
        <v>0</v>
      </c>
      <c r="M802" s="577">
        <v>0</v>
      </c>
      <c r="N802" s="572">
        <v>0.15</v>
      </c>
      <c r="O802" s="531">
        <v>0.2</v>
      </c>
      <c r="P802" s="531">
        <v>0.19996</v>
      </c>
      <c r="Q802" s="531">
        <v>0.18</v>
      </c>
      <c r="R802" s="531">
        <v>0.15004000000000001</v>
      </c>
      <c r="S802" s="531">
        <v>2.998E-2</v>
      </c>
      <c r="T802" s="572">
        <v>0</v>
      </c>
      <c r="U802" s="572">
        <v>0</v>
      </c>
      <c r="V802" s="572">
        <v>0</v>
      </c>
      <c r="W802" s="531">
        <v>0.2296</v>
      </c>
      <c r="X802" s="525">
        <f t="shared" si="274"/>
        <v>1.8195799999999998</v>
      </c>
      <c r="Y802" s="706">
        <f t="shared" si="254"/>
        <v>27.777777777777789</v>
      </c>
      <c r="Z802" s="706">
        <f t="shared" si="255"/>
        <v>28.571428571428559</v>
      </c>
      <c r="AA802" s="706">
        <f t="shared" si="256"/>
        <v>40.000000000000014</v>
      </c>
      <c r="AB802" s="706">
        <f t="shared" si="257"/>
        <v>233.33333333333334</v>
      </c>
      <c r="AC802" s="706" t="str">
        <f t="shared" si="258"/>
        <v>n/a</v>
      </c>
      <c r="AD802" s="706" t="str">
        <f t="shared" si="259"/>
        <v>n/a</v>
      </c>
      <c r="AE802" s="706" t="str">
        <f t="shared" si="260"/>
        <v>n/a</v>
      </c>
      <c r="AF802" s="706" t="str">
        <f t="shared" si="261"/>
        <v>n/a</v>
      </c>
      <c r="AG802" s="706">
        <f t="shared" si="262"/>
        <v>-100</v>
      </c>
      <c r="AH802" s="706">
        <f t="shared" si="263"/>
        <v>-25.000000000000011</v>
      </c>
      <c r="AI802" s="706">
        <f t="shared" si="264"/>
        <v>2.000400080015563E-2</v>
      </c>
      <c r="AJ802" s="706">
        <f t="shared" si="265"/>
        <v>11.088888888888881</v>
      </c>
      <c r="AK802" s="706">
        <f t="shared" si="266"/>
        <v>19.968008531058381</v>
      </c>
      <c r="AL802" s="706">
        <f t="shared" si="267"/>
        <v>400.46697798532358</v>
      </c>
      <c r="AM802" s="706" t="str">
        <f t="shared" si="268"/>
        <v>n/a</v>
      </c>
      <c r="AN802" s="706" t="str">
        <f t="shared" si="269"/>
        <v>n/a</v>
      </c>
      <c r="AO802" s="706" t="str">
        <f t="shared" si="270"/>
        <v>n/a</v>
      </c>
      <c r="AP802" s="706">
        <f t="shared" si="271"/>
        <v>-100</v>
      </c>
      <c r="AQ802" s="707">
        <f t="shared" si="272"/>
        <v>48.747856280782791</v>
      </c>
      <c r="AR802" s="708">
        <f t="shared" si="273"/>
        <v>145.94963966381766</v>
      </c>
    </row>
    <row r="803" spans="1:44" ht="11.25" customHeight="1" x14ac:dyDescent="0.2">
      <c r="A803" s="502" t="s">
        <v>375</v>
      </c>
      <c r="B803" s="503" t="s">
        <v>376</v>
      </c>
      <c r="C803" s="514">
        <v>2.16</v>
      </c>
      <c r="D803" s="510">
        <v>2.12</v>
      </c>
      <c r="E803" s="510">
        <v>2.08</v>
      </c>
      <c r="F803" s="510">
        <v>2.04</v>
      </c>
      <c r="G803" s="510">
        <v>2</v>
      </c>
      <c r="H803" s="511"/>
      <c r="I803" s="510">
        <v>1.96</v>
      </c>
      <c r="J803" s="508">
        <v>1.92</v>
      </c>
      <c r="K803" s="511"/>
      <c r="L803" s="559">
        <v>1.88</v>
      </c>
      <c r="M803" s="559">
        <v>1.84</v>
      </c>
      <c r="N803" s="516">
        <v>1.8</v>
      </c>
      <c r="O803" s="516">
        <v>1.76</v>
      </c>
      <c r="P803" s="516">
        <v>1.72</v>
      </c>
      <c r="Q803" s="516">
        <v>1.68</v>
      </c>
      <c r="R803" s="516">
        <v>1.56</v>
      </c>
      <c r="S803" s="516">
        <v>1.44</v>
      </c>
      <c r="T803" s="516">
        <v>1.36</v>
      </c>
      <c r="U803" s="516">
        <v>1.28</v>
      </c>
      <c r="V803" s="516">
        <v>1.24</v>
      </c>
      <c r="W803" s="516">
        <v>1.2</v>
      </c>
      <c r="X803" s="525">
        <f t="shared" si="274"/>
        <v>33.04</v>
      </c>
      <c r="Y803" s="706">
        <f t="shared" si="254"/>
        <v>1.8867924528301883</v>
      </c>
      <c r="Z803" s="706">
        <f t="shared" si="255"/>
        <v>1.9230769230769162</v>
      </c>
      <c r="AA803" s="706">
        <f t="shared" si="256"/>
        <v>1.9607843137254832</v>
      </c>
      <c r="AB803" s="706">
        <f t="shared" si="257"/>
        <v>2.0000000000000018</v>
      </c>
      <c r="AC803" s="706">
        <f t="shared" si="258"/>
        <v>2.0408163265306145</v>
      </c>
      <c r="AD803" s="706">
        <f t="shared" si="259"/>
        <v>2.0833333333333259</v>
      </c>
      <c r="AE803" s="706">
        <f t="shared" si="260"/>
        <v>2.1276595744680771</v>
      </c>
      <c r="AF803" s="706">
        <f t="shared" si="261"/>
        <v>2.1739130434782483</v>
      </c>
      <c r="AG803" s="706">
        <f t="shared" si="262"/>
        <v>2.2222222222222143</v>
      </c>
      <c r="AH803" s="706">
        <f t="shared" si="263"/>
        <v>2.2727272727272707</v>
      </c>
      <c r="AI803" s="706">
        <f t="shared" si="264"/>
        <v>2.3255813953488413</v>
      </c>
      <c r="AJ803" s="706">
        <f t="shared" si="265"/>
        <v>2.3809523809523725</v>
      </c>
      <c r="AK803" s="706">
        <f t="shared" si="266"/>
        <v>7.6923076923076872</v>
      </c>
      <c r="AL803" s="706">
        <f t="shared" si="267"/>
        <v>8.3333333333333481</v>
      </c>
      <c r="AM803" s="706">
        <f t="shared" si="268"/>
        <v>5.8823529411764497</v>
      </c>
      <c r="AN803" s="706">
        <f t="shared" si="269"/>
        <v>6.25</v>
      </c>
      <c r="AO803" s="706">
        <f t="shared" si="270"/>
        <v>3.2258064516129004</v>
      </c>
      <c r="AP803" s="706">
        <f t="shared" si="271"/>
        <v>3.3333333333333437</v>
      </c>
      <c r="AQ803" s="707">
        <f t="shared" si="272"/>
        <v>3.3397218328031824</v>
      </c>
      <c r="AR803" s="708">
        <f t="shared" si="273"/>
        <v>2.1292356252655567</v>
      </c>
    </row>
    <row r="804" spans="1:44" ht="11.25" customHeight="1" x14ac:dyDescent="0.2">
      <c r="A804" s="535" t="s">
        <v>1773</v>
      </c>
      <c r="B804" s="536" t="s">
        <v>1774</v>
      </c>
      <c r="C804" s="549">
        <v>0.32</v>
      </c>
      <c r="D804" s="541">
        <v>0.28999999999999998</v>
      </c>
      <c r="E804" s="541">
        <v>0.27333333333333332</v>
      </c>
      <c r="F804" s="541">
        <v>0.20333333333333334</v>
      </c>
      <c r="G804" s="541">
        <v>0.13666666666666666</v>
      </c>
      <c r="H804" s="542"/>
      <c r="I804" s="540">
        <v>0.13333333333333333</v>
      </c>
      <c r="J804" s="543">
        <v>0.13333333333333333</v>
      </c>
      <c r="K804" s="542"/>
      <c r="L804" s="557">
        <v>0.13333333333333333</v>
      </c>
      <c r="M804" s="557">
        <v>8.666666666666667E-2</v>
      </c>
      <c r="N804" s="544">
        <v>0.04</v>
      </c>
      <c r="O804" s="544">
        <v>3.8333333333333337E-2</v>
      </c>
      <c r="P804" s="544">
        <v>3.6666666666666667E-2</v>
      </c>
      <c r="Q804" s="544">
        <v>3.5000000000000003E-2</v>
      </c>
      <c r="R804" s="544">
        <v>3.3333333333333333E-2</v>
      </c>
      <c r="S804" s="544">
        <v>3.1666666666666669E-2</v>
      </c>
      <c r="T804" s="544">
        <v>0.03</v>
      </c>
      <c r="U804" s="544">
        <v>2.8333333333333335E-2</v>
      </c>
      <c r="V804" s="544">
        <v>2.6666666666666668E-2</v>
      </c>
      <c r="W804" s="544">
        <v>1.2666666666666666E-2</v>
      </c>
      <c r="X804" s="525">
        <f t="shared" si="274"/>
        <v>2.0226666666666668</v>
      </c>
      <c r="Y804" s="706">
        <f t="shared" si="254"/>
        <v>10.344827586206918</v>
      </c>
      <c r="Z804" s="706">
        <f t="shared" si="255"/>
        <v>6.0975609756097615</v>
      </c>
      <c r="AA804" s="706">
        <f t="shared" si="256"/>
        <v>34.426229508196712</v>
      </c>
      <c r="AB804" s="706">
        <f t="shared" si="257"/>
        <v>48.780487804878071</v>
      </c>
      <c r="AC804" s="706">
        <f t="shared" si="258"/>
        <v>2.4999999999999911</v>
      </c>
      <c r="AD804" s="706">
        <f t="shared" si="259"/>
        <v>0</v>
      </c>
      <c r="AE804" s="706">
        <f t="shared" si="260"/>
        <v>0</v>
      </c>
      <c r="AF804" s="706">
        <f t="shared" si="261"/>
        <v>53.846153846153832</v>
      </c>
      <c r="AG804" s="706">
        <f t="shared" si="262"/>
        <v>116.66666666666666</v>
      </c>
      <c r="AH804" s="706">
        <f t="shared" si="263"/>
        <v>4.3478260869565188</v>
      </c>
      <c r="AI804" s="706">
        <f t="shared" si="264"/>
        <v>4.5454545454545636</v>
      </c>
      <c r="AJ804" s="706">
        <f t="shared" si="265"/>
        <v>4.761904761904745</v>
      </c>
      <c r="AK804" s="706">
        <f t="shared" si="266"/>
        <v>5.0000000000000044</v>
      </c>
      <c r="AL804" s="706">
        <f t="shared" si="267"/>
        <v>5.2631578947368363</v>
      </c>
      <c r="AM804" s="706">
        <f t="shared" si="268"/>
        <v>5.555555555555558</v>
      </c>
      <c r="AN804" s="706">
        <f t="shared" si="269"/>
        <v>5.8823529411764497</v>
      </c>
      <c r="AO804" s="706">
        <f t="shared" si="270"/>
        <v>6.25</v>
      </c>
      <c r="AP804" s="706">
        <f t="shared" si="271"/>
        <v>110.52631578947371</v>
      </c>
      <c r="AQ804" s="707">
        <f t="shared" si="272"/>
        <v>23.599694109053903</v>
      </c>
      <c r="AR804" s="708">
        <f t="shared" si="273"/>
        <v>36.490274955047425</v>
      </c>
    </row>
    <row r="805" spans="1:44" ht="11.25" customHeight="1" x14ac:dyDescent="0.2">
      <c r="A805" s="519" t="s">
        <v>377</v>
      </c>
      <c r="B805" s="518" t="s">
        <v>378</v>
      </c>
      <c r="C805" s="530">
        <v>2.645</v>
      </c>
      <c r="D805" s="522">
        <v>2.6124999999999998</v>
      </c>
      <c r="E805" s="522">
        <v>2.56</v>
      </c>
      <c r="F805" s="522">
        <v>2.52</v>
      </c>
      <c r="G805" s="522">
        <v>2.4900000000000002</v>
      </c>
      <c r="H805" s="523"/>
      <c r="I805" s="522">
        <v>2.4500000000000002</v>
      </c>
      <c r="J805" s="520">
        <v>2.4249999999999998</v>
      </c>
      <c r="K805" s="523"/>
      <c r="L805" s="539">
        <v>2.415</v>
      </c>
      <c r="M805" s="539">
        <v>2.38</v>
      </c>
      <c r="N805" s="531">
        <v>2.34</v>
      </c>
      <c r="O805" s="531">
        <v>2.2999999999999998</v>
      </c>
      <c r="P805" s="531">
        <v>2.2599999999999998</v>
      </c>
      <c r="Q805" s="531">
        <v>2.1749999999999998</v>
      </c>
      <c r="R805" s="531">
        <v>2</v>
      </c>
      <c r="S805" s="531">
        <v>1.96</v>
      </c>
      <c r="T805" s="531">
        <v>1.92</v>
      </c>
      <c r="U805" s="531">
        <v>1.88</v>
      </c>
      <c r="V805" s="531">
        <v>1.84</v>
      </c>
      <c r="W805" s="531">
        <v>1.81</v>
      </c>
      <c r="X805" s="525">
        <f t="shared" si="274"/>
        <v>42.982500000000016</v>
      </c>
      <c r="Y805" s="706">
        <f t="shared" si="254"/>
        <v>1.2440191387559807</v>
      </c>
      <c r="Z805" s="706">
        <f t="shared" si="255"/>
        <v>2.05078125</v>
      </c>
      <c r="AA805" s="706">
        <f t="shared" si="256"/>
        <v>1.5873015873015817</v>
      </c>
      <c r="AB805" s="706">
        <f t="shared" si="257"/>
        <v>1.2048192771084265</v>
      </c>
      <c r="AC805" s="706">
        <f t="shared" si="258"/>
        <v>1.6326530612244872</v>
      </c>
      <c r="AD805" s="706">
        <f t="shared" si="259"/>
        <v>1.0309278350515649</v>
      </c>
      <c r="AE805" s="706">
        <f t="shared" si="260"/>
        <v>0.41407867494822614</v>
      </c>
      <c r="AF805" s="706">
        <f t="shared" si="261"/>
        <v>1.4705882352941346</v>
      </c>
      <c r="AG805" s="706">
        <f t="shared" si="262"/>
        <v>1.7094017094017033</v>
      </c>
      <c r="AH805" s="706">
        <f t="shared" si="263"/>
        <v>1.7391304347826209</v>
      </c>
      <c r="AI805" s="706">
        <f t="shared" si="264"/>
        <v>1.7699115044247815</v>
      </c>
      <c r="AJ805" s="706">
        <f t="shared" si="265"/>
        <v>3.9080459770114873</v>
      </c>
      <c r="AK805" s="706">
        <f t="shared" si="266"/>
        <v>8.7499999999999911</v>
      </c>
      <c r="AL805" s="706">
        <f t="shared" si="267"/>
        <v>2.0408163265306145</v>
      </c>
      <c r="AM805" s="706">
        <f t="shared" si="268"/>
        <v>2.0833333333333259</v>
      </c>
      <c r="AN805" s="706">
        <f t="shared" si="269"/>
        <v>2.1276595744680771</v>
      </c>
      <c r="AO805" s="706">
        <f t="shared" si="270"/>
        <v>2.1739130434782483</v>
      </c>
      <c r="AP805" s="706">
        <f t="shared" si="271"/>
        <v>1.6574585635359185</v>
      </c>
      <c r="AQ805" s="707">
        <f t="shared" si="272"/>
        <v>2.1441577514806207</v>
      </c>
      <c r="AR805" s="708">
        <f t="shared" si="273"/>
        <v>1.7897286691729275</v>
      </c>
    </row>
    <row r="806" spans="1:44" ht="11.25" customHeight="1" x14ac:dyDescent="0.2">
      <c r="A806" s="504" t="s">
        <v>1775</v>
      </c>
      <c r="B806" s="518" t="s">
        <v>1776</v>
      </c>
      <c r="C806" s="521">
        <v>0.8600000000000001</v>
      </c>
      <c r="D806" s="522">
        <v>0.77</v>
      </c>
      <c r="E806" s="522">
        <v>0.7</v>
      </c>
      <c r="F806" s="522">
        <v>0.62</v>
      </c>
      <c r="G806" s="522">
        <v>0.55000000000000004</v>
      </c>
      <c r="H806" s="523"/>
      <c r="I806" s="522">
        <v>0.47</v>
      </c>
      <c r="J806" s="522">
        <v>0.39500000000000002</v>
      </c>
      <c r="K806" s="523"/>
      <c r="L806" s="521">
        <v>0.35</v>
      </c>
      <c r="M806" s="531">
        <v>0.315</v>
      </c>
      <c r="N806" s="524">
        <v>0.3</v>
      </c>
      <c r="O806" s="524">
        <v>0.3</v>
      </c>
      <c r="P806" s="524">
        <v>0.3</v>
      </c>
      <c r="Q806" s="524">
        <v>0.3</v>
      </c>
      <c r="R806" s="524">
        <v>0.3</v>
      </c>
      <c r="S806" s="524">
        <v>0.3725</v>
      </c>
      <c r="T806" s="524">
        <v>0.59</v>
      </c>
      <c r="U806" s="524">
        <v>0.59</v>
      </c>
      <c r="V806" s="524">
        <v>0.59</v>
      </c>
      <c r="W806" s="524">
        <v>0.59</v>
      </c>
      <c r="X806" s="525">
        <f t="shared" si="274"/>
        <v>9.2624999999999993</v>
      </c>
      <c r="Y806" s="706">
        <f t="shared" si="254"/>
        <v>11.688311688311703</v>
      </c>
      <c r="Z806" s="706">
        <f t="shared" si="255"/>
        <v>10.000000000000009</v>
      </c>
      <c r="AA806" s="706">
        <f t="shared" si="256"/>
        <v>12.903225806451601</v>
      </c>
      <c r="AB806" s="706">
        <f t="shared" si="257"/>
        <v>12.72727272727272</v>
      </c>
      <c r="AC806" s="706">
        <f t="shared" si="258"/>
        <v>17.021276595744705</v>
      </c>
      <c r="AD806" s="706">
        <f t="shared" si="259"/>
        <v>18.98734177215189</v>
      </c>
      <c r="AE806" s="706">
        <f t="shared" si="260"/>
        <v>12.857142857142879</v>
      </c>
      <c r="AF806" s="706">
        <f t="shared" si="261"/>
        <v>11.111111111111093</v>
      </c>
      <c r="AG806" s="706">
        <f t="shared" si="262"/>
        <v>5.0000000000000044</v>
      </c>
      <c r="AH806" s="706">
        <f t="shared" si="263"/>
        <v>0</v>
      </c>
      <c r="AI806" s="706">
        <f t="shared" si="264"/>
        <v>0</v>
      </c>
      <c r="AJ806" s="706">
        <f t="shared" si="265"/>
        <v>0</v>
      </c>
      <c r="AK806" s="706">
        <f t="shared" si="266"/>
        <v>0</v>
      </c>
      <c r="AL806" s="706">
        <f t="shared" si="267"/>
        <v>-19.463087248322154</v>
      </c>
      <c r="AM806" s="706">
        <f t="shared" si="268"/>
        <v>-36.864406779661017</v>
      </c>
      <c r="AN806" s="706">
        <f t="shared" si="269"/>
        <v>0</v>
      </c>
      <c r="AO806" s="706">
        <f t="shared" si="270"/>
        <v>0</v>
      </c>
      <c r="AP806" s="706">
        <f t="shared" si="271"/>
        <v>0</v>
      </c>
      <c r="AQ806" s="707">
        <f t="shared" si="272"/>
        <v>3.1093438072335235</v>
      </c>
      <c r="AR806" s="708">
        <f t="shared" si="273"/>
        <v>13.488276318054487</v>
      </c>
    </row>
    <row r="807" spans="1:44" ht="11.25" customHeight="1" x14ac:dyDescent="0.2">
      <c r="A807" s="519" t="s">
        <v>844</v>
      </c>
      <c r="B807" s="518" t="s">
        <v>845</v>
      </c>
      <c r="C807" s="530">
        <v>1.06</v>
      </c>
      <c r="D807" s="522">
        <v>1.04</v>
      </c>
      <c r="E807" s="522">
        <v>1.02</v>
      </c>
      <c r="F807" s="522">
        <v>1.01</v>
      </c>
      <c r="G807" s="522">
        <v>1</v>
      </c>
      <c r="H807" s="523"/>
      <c r="I807" s="522">
        <v>0.99</v>
      </c>
      <c r="J807" s="522">
        <v>0.98</v>
      </c>
      <c r="K807" s="523"/>
      <c r="L807" s="521">
        <v>0.97</v>
      </c>
      <c r="M807" s="531">
        <v>0.96</v>
      </c>
      <c r="N807" s="531">
        <v>0.95</v>
      </c>
      <c r="O807" s="531">
        <v>0.92</v>
      </c>
      <c r="P807" s="531">
        <v>0.9</v>
      </c>
      <c r="Q807" s="531">
        <v>0.88</v>
      </c>
      <c r="R807" s="531">
        <v>0.86</v>
      </c>
      <c r="S807" s="531">
        <v>0.84</v>
      </c>
      <c r="T807" s="531">
        <v>0.82</v>
      </c>
      <c r="U807" s="531">
        <v>0.8</v>
      </c>
      <c r="V807" s="531">
        <v>0.78</v>
      </c>
      <c r="W807" s="524">
        <v>0.76</v>
      </c>
      <c r="X807" s="525">
        <f t="shared" si="274"/>
        <v>17.540000000000003</v>
      </c>
      <c r="Y807" s="706">
        <f t="shared" si="254"/>
        <v>1.9230769230769162</v>
      </c>
      <c r="Z807" s="706">
        <f t="shared" si="255"/>
        <v>1.9607843137254832</v>
      </c>
      <c r="AA807" s="706">
        <f t="shared" si="256"/>
        <v>0.99009900990099098</v>
      </c>
      <c r="AB807" s="706">
        <f t="shared" si="257"/>
        <v>1.0000000000000009</v>
      </c>
      <c r="AC807" s="706">
        <f t="shared" si="258"/>
        <v>1.0101010101010166</v>
      </c>
      <c r="AD807" s="706">
        <f t="shared" si="259"/>
        <v>1.0204081632652962</v>
      </c>
      <c r="AE807" s="706">
        <f t="shared" si="260"/>
        <v>1.0309278350515427</v>
      </c>
      <c r="AF807" s="706">
        <f t="shared" si="261"/>
        <v>1.0416666666666741</v>
      </c>
      <c r="AG807" s="706">
        <f t="shared" si="262"/>
        <v>1.0526315789473717</v>
      </c>
      <c r="AH807" s="706">
        <f t="shared" si="263"/>
        <v>3.2608695652173836</v>
      </c>
      <c r="AI807" s="706">
        <f t="shared" si="264"/>
        <v>2.2222222222222143</v>
      </c>
      <c r="AJ807" s="706">
        <f t="shared" si="265"/>
        <v>2.2727272727272707</v>
      </c>
      <c r="AK807" s="706">
        <f t="shared" si="266"/>
        <v>2.3255813953488413</v>
      </c>
      <c r="AL807" s="706">
        <f t="shared" si="267"/>
        <v>2.3809523809523725</v>
      </c>
      <c r="AM807" s="706">
        <f t="shared" si="268"/>
        <v>2.4390243902439046</v>
      </c>
      <c r="AN807" s="706">
        <f t="shared" si="269"/>
        <v>2.4999999999999911</v>
      </c>
      <c r="AO807" s="706">
        <f t="shared" si="270"/>
        <v>2.5641025641025772</v>
      </c>
      <c r="AP807" s="706">
        <f t="shared" si="271"/>
        <v>2.6315789473684292</v>
      </c>
      <c r="AQ807" s="707">
        <f t="shared" si="272"/>
        <v>1.8681530132732378</v>
      </c>
      <c r="AR807" s="708">
        <f t="shared" si="273"/>
        <v>0.74886146783418417</v>
      </c>
    </row>
    <row r="808" spans="1:44" ht="11.25" customHeight="1" x14ac:dyDescent="0.2">
      <c r="A808" s="506" t="s">
        <v>1777</v>
      </c>
      <c r="B808" s="503" t="s">
        <v>1778</v>
      </c>
      <c r="C808" s="514">
        <v>0.77000000000000013</v>
      </c>
      <c r="D808" s="510">
        <v>0.66</v>
      </c>
      <c r="E808" s="510">
        <v>0.6</v>
      </c>
      <c r="F808" s="510">
        <v>0.48</v>
      </c>
      <c r="G808" s="510">
        <v>0.4</v>
      </c>
      <c r="H808" s="511"/>
      <c r="I808" s="510">
        <v>0.36</v>
      </c>
      <c r="J808" s="508">
        <v>0.32</v>
      </c>
      <c r="K808" s="511"/>
      <c r="L808" s="567">
        <v>0</v>
      </c>
      <c r="M808" s="567">
        <v>0</v>
      </c>
      <c r="N808" s="515">
        <v>0</v>
      </c>
      <c r="O808" s="515">
        <v>0</v>
      </c>
      <c r="P808" s="515">
        <v>0</v>
      </c>
      <c r="Q808" s="515">
        <v>0</v>
      </c>
      <c r="R808" s="515">
        <v>0</v>
      </c>
      <c r="S808" s="515">
        <v>0</v>
      </c>
      <c r="T808" s="515">
        <v>0</v>
      </c>
      <c r="U808" s="515">
        <v>0</v>
      </c>
      <c r="V808" s="515">
        <v>0</v>
      </c>
      <c r="W808" s="515">
        <v>0</v>
      </c>
      <c r="X808" s="525">
        <f t="shared" si="274"/>
        <v>3.59</v>
      </c>
      <c r="Y808" s="706">
        <f t="shared" si="254"/>
        <v>16.666666666666675</v>
      </c>
      <c r="Z808" s="706">
        <f t="shared" si="255"/>
        <v>10.000000000000009</v>
      </c>
      <c r="AA808" s="706">
        <f t="shared" si="256"/>
        <v>25</v>
      </c>
      <c r="AB808" s="706">
        <f t="shared" si="257"/>
        <v>19.999999999999996</v>
      </c>
      <c r="AC808" s="706">
        <f t="shared" si="258"/>
        <v>11.111111111111116</v>
      </c>
      <c r="AD808" s="706">
        <f t="shared" si="259"/>
        <v>12.5</v>
      </c>
      <c r="AE808" s="706" t="str">
        <f t="shared" si="260"/>
        <v>n/a</v>
      </c>
      <c r="AF808" s="706" t="str">
        <f t="shared" si="261"/>
        <v>n/a</v>
      </c>
      <c r="AG808" s="706" t="str">
        <f t="shared" si="262"/>
        <v>n/a</v>
      </c>
      <c r="AH808" s="706" t="str">
        <f t="shared" si="263"/>
        <v>n/a</v>
      </c>
      <c r="AI808" s="706" t="str">
        <f t="shared" si="264"/>
        <v>n/a</v>
      </c>
      <c r="AJ808" s="706" t="str">
        <f t="shared" si="265"/>
        <v>n/a</v>
      </c>
      <c r="AK808" s="706" t="str">
        <f t="shared" si="266"/>
        <v>n/a</v>
      </c>
      <c r="AL808" s="706" t="str">
        <f t="shared" si="267"/>
        <v>n/a</v>
      </c>
      <c r="AM808" s="706" t="str">
        <f t="shared" si="268"/>
        <v>n/a</v>
      </c>
      <c r="AN808" s="706" t="str">
        <f t="shared" si="269"/>
        <v>n/a</v>
      </c>
      <c r="AO808" s="706" t="str">
        <f t="shared" si="270"/>
        <v>n/a</v>
      </c>
      <c r="AP808" s="706" t="str">
        <f t="shared" si="271"/>
        <v>n/a</v>
      </c>
      <c r="AQ808" s="707">
        <f t="shared" si="272"/>
        <v>15.879629629629633</v>
      </c>
      <c r="AR808" s="708">
        <f t="shared" si="273"/>
        <v>5.8225208433455533</v>
      </c>
    </row>
    <row r="809" spans="1:44" ht="11.25" customHeight="1" x14ac:dyDescent="0.2">
      <c r="A809" s="534" t="s">
        <v>846</v>
      </c>
      <c r="B809" s="518" t="s">
        <v>847</v>
      </c>
      <c r="C809" s="521">
        <v>1.06</v>
      </c>
      <c r="D809" s="522">
        <v>1.0449999999999999</v>
      </c>
      <c r="E809" s="522">
        <v>1.0249999999999999</v>
      </c>
      <c r="F809" s="522">
        <v>1.0049999999999999</v>
      </c>
      <c r="G809" s="522">
        <v>0.98499999999999999</v>
      </c>
      <c r="H809" s="523"/>
      <c r="I809" s="522">
        <v>0.96499999999999997</v>
      </c>
      <c r="J809" s="520">
        <v>0.94499999999999995</v>
      </c>
      <c r="K809" s="523"/>
      <c r="L809" s="692">
        <v>0.94</v>
      </c>
      <c r="M809" s="539">
        <v>0.92500000000000004</v>
      </c>
      <c r="N809" s="531">
        <v>0.90500000000000003</v>
      </c>
      <c r="O809" s="531">
        <v>0.88500000000000001</v>
      </c>
      <c r="P809" s="531">
        <v>0.78</v>
      </c>
      <c r="Q809" s="531">
        <v>0.63</v>
      </c>
      <c r="R809" s="531">
        <v>0.45</v>
      </c>
      <c r="S809" s="524">
        <v>0</v>
      </c>
      <c r="T809" s="524">
        <v>0</v>
      </c>
      <c r="U809" s="524">
        <v>0</v>
      </c>
      <c r="V809" s="524">
        <v>0</v>
      </c>
      <c r="W809" s="524">
        <v>0</v>
      </c>
      <c r="X809" s="525">
        <f t="shared" si="274"/>
        <v>12.545</v>
      </c>
      <c r="Y809" s="706">
        <f t="shared" si="254"/>
        <v>1.4354066985646119</v>
      </c>
      <c r="Z809" s="706">
        <f t="shared" si="255"/>
        <v>1.9512195121951237</v>
      </c>
      <c r="AA809" s="706">
        <f t="shared" si="256"/>
        <v>1.990049751243772</v>
      </c>
      <c r="AB809" s="706">
        <f t="shared" si="257"/>
        <v>2.0304568527918621</v>
      </c>
      <c r="AC809" s="706">
        <f t="shared" si="258"/>
        <v>2.0725388601036343</v>
      </c>
      <c r="AD809" s="706">
        <f t="shared" si="259"/>
        <v>2.1164021164021163</v>
      </c>
      <c r="AE809" s="706">
        <f t="shared" si="260"/>
        <v>0.53191489361701372</v>
      </c>
      <c r="AF809" s="706">
        <f t="shared" si="261"/>
        <v>1.6216216216216051</v>
      </c>
      <c r="AG809" s="706">
        <f t="shared" si="262"/>
        <v>2.2099447513812098</v>
      </c>
      <c r="AH809" s="706">
        <f t="shared" si="263"/>
        <v>2.2598870056497189</v>
      </c>
      <c r="AI809" s="706">
        <f t="shared" si="264"/>
        <v>13.461538461538458</v>
      </c>
      <c r="AJ809" s="706">
        <f t="shared" si="265"/>
        <v>23.809523809523814</v>
      </c>
      <c r="AK809" s="706">
        <f t="shared" si="266"/>
        <v>39.999999999999993</v>
      </c>
      <c r="AL809" s="706" t="str">
        <f t="shared" si="267"/>
        <v>n/a</v>
      </c>
      <c r="AM809" s="706" t="str">
        <f t="shared" si="268"/>
        <v>n/a</v>
      </c>
      <c r="AN809" s="706" t="str">
        <f t="shared" si="269"/>
        <v>n/a</v>
      </c>
      <c r="AO809" s="706" t="str">
        <f t="shared" si="270"/>
        <v>n/a</v>
      </c>
      <c r="AP809" s="706" t="str">
        <f t="shared" si="271"/>
        <v>n/a</v>
      </c>
      <c r="AQ809" s="707">
        <f t="shared" si="272"/>
        <v>7.3454234103563794</v>
      </c>
      <c r="AR809" s="708">
        <f t="shared" si="273"/>
        <v>11.840316258674269</v>
      </c>
    </row>
    <row r="810" spans="1:44" ht="11.25" customHeight="1" x14ac:dyDescent="0.2">
      <c r="A810" s="519" t="s">
        <v>1779</v>
      </c>
      <c r="B810" s="518" t="s">
        <v>1780</v>
      </c>
      <c r="C810" s="521">
        <v>3.9689999999999999</v>
      </c>
      <c r="D810" s="522">
        <v>3.0525000000000002</v>
      </c>
      <c r="E810" s="522">
        <v>2.2825000000000002</v>
      </c>
      <c r="F810" s="522">
        <v>1.4524999999999999</v>
      </c>
      <c r="G810" s="522">
        <v>0.81</v>
      </c>
      <c r="H810" s="523"/>
      <c r="I810" s="522">
        <v>0.71250000000000002</v>
      </c>
      <c r="J810" s="520">
        <v>0.3</v>
      </c>
      <c r="K810" s="523"/>
      <c r="L810" s="692">
        <v>0</v>
      </c>
      <c r="M810" s="692">
        <v>0</v>
      </c>
      <c r="N810" s="524">
        <v>0</v>
      </c>
      <c r="O810" s="524">
        <v>0</v>
      </c>
      <c r="P810" s="524">
        <v>0</v>
      </c>
      <c r="Q810" s="524">
        <v>0</v>
      </c>
      <c r="R810" s="524">
        <v>0</v>
      </c>
      <c r="S810" s="524">
        <v>0</v>
      </c>
      <c r="T810" s="524">
        <v>0</v>
      </c>
      <c r="U810" s="524">
        <v>0</v>
      </c>
      <c r="V810" s="524">
        <v>0</v>
      </c>
      <c r="W810" s="524">
        <v>0</v>
      </c>
      <c r="X810" s="525">
        <f t="shared" si="274"/>
        <v>12.579000000000002</v>
      </c>
      <c r="Y810" s="706">
        <f t="shared" si="254"/>
        <v>30.024570024570018</v>
      </c>
      <c r="Z810" s="706">
        <f t="shared" si="255"/>
        <v>33.734939759036145</v>
      </c>
      <c r="AA810" s="706">
        <f t="shared" si="256"/>
        <v>57.14285714285716</v>
      </c>
      <c r="AB810" s="706">
        <f t="shared" si="257"/>
        <v>79.320987654320959</v>
      </c>
      <c r="AC810" s="706">
        <f t="shared" si="258"/>
        <v>13.684210526315788</v>
      </c>
      <c r="AD810" s="706">
        <f t="shared" si="259"/>
        <v>137.5</v>
      </c>
      <c r="AE810" s="706" t="str">
        <f t="shared" si="260"/>
        <v>n/a</v>
      </c>
      <c r="AF810" s="706" t="str">
        <f t="shared" si="261"/>
        <v>n/a</v>
      </c>
      <c r="AG810" s="706" t="str">
        <f t="shared" si="262"/>
        <v>n/a</v>
      </c>
      <c r="AH810" s="706" t="str">
        <f t="shared" si="263"/>
        <v>n/a</v>
      </c>
      <c r="AI810" s="706" t="str">
        <f t="shared" si="264"/>
        <v>n/a</v>
      </c>
      <c r="AJ810" s="706" t="str">
        <f t="shared" si="265"/>
        <v>n/a</v>
      </c>
      <c r="AK810" s="706" t="str">
        <f t="shared" si="266"/>
        <v>n/a</v>
      </c>
      <c r="AL810" s="706" t="str">
        <f t="shared" si="267"/>
        <v>n/a</v>
      </c>
      <c r="AM810" s="706" t="str">
        <f t="shared" si="268"/>
        <v>n/a</v>
      </c>
      <c r="AN810" s="706" t="str">
        <f t="shared" si="269"/>
        <v>n/a</v>
      </c>
      <c r="AO810" s="706" t="str">
        <f t="shared" si="270"/>
        <v>n/a</v>
      </c>
      <c r="AP810" s="706" t="str">
        <f t="shared" si="271"/>
        <v>n/a</v>
      </c>
      <c r="AQ810" s="707">
        <f t="shared" si="272"/>
        <v>58.567927517850002</v>
      </c>
      <c r="AR810" s="708">
        <f t="shared" si="273"/>
        <v>44.964299140370827</v>
      </c>
    </row>
    <row r="811" spans="1:44" ht="11.25" customHeight="1" x14ac:dyDescent="0.2">
      <c r="A811" s="504" t="s">
        <v>1781</v>
      </c>
      <c r="B811" s="518" t="s">
        <v>1782</v>
      </c>
      <c r="C811" s="521">
        <v>2.8</v>
      </c>
      <c r="D811" s="522">
        <v>2.4</v>
      </c>
      <c r="E811" s="522">
        <v>1.7</v>
      </c>
      <c r="F811" s="522">
        <v>1.05</v>
      </c>
      <c r="G811" s="522">
        <v>0.83282</v>
      </c>
      <c r="H811" s="523"/>
      <c r="I811" s="522">
        <v>0.59414</v>
      </c>
      <c r="J811" s="520">
        <v>0.27421000000000001</v>
      </c>
      <c r="K811" s="523"/>
      <c r="L811" s="692">
        <v>0.18279999999999999</v>
      </c>
      <c r="M811" s="539">
        <v>0.54844000000000004</v>
      </c>
      <c r="N811" s="531">
        <v>0.52102000000000004</v>
      </c>
      <c r="O811" s="531">
        <v>0.43875999999999998</v>
      </c>
      <c r="P811" s="531">
        <v>0.27422999999999997</v>
      </c>
      <c r="Q811" s="531">
        <v>0.17366000000000001</v>
      </c>
      <c r="R811" s="531">
        <v>0.13253999999999999</v>
      </c>
      <c r="S811" s="531">
        <v>9.597E-2</v>
      </c>
      <c r="T811" s="531">
        <v>9.1399999999999995E-2</v>
      </c>
      <c r="U811" s="531">
        <v>7.7689999999999995E-2</v>
      </c>
      <c r="V811" s="524">
        <v>7.3120000000000004E-2</v>
      </c>
      <c r="W811" s="524">
        <v>7.3120000000000004E-2</v>
      </c>
      <c r="X811" s="525">
        <f t="shared" si="274"/>
        <v>12.333919999999997</v>
      </c>
      <c r="Y811" s="706">
        <f t="shared" si="254"/>
        <v>16.666666666666675</v>
      </c>
      <c r="Z811" s="706">
        <f t="shared" si="255"/>
        <v>41.176470588235304</v>
      </c>
      <c r="AA811" s="706">
        <f t="shared" si="256"/>
        <v>61.904761904761884</v>
      </c>
      <c r="AB811" s="706">
        <f t="shared" si="257"/>
        <v>26.077663840926025</v>
      </c>
      <c r="AC811" s="706">
        <f t="shared" si="258"/>
        <v>40.172349951189943</v>
      </c>
      <c r="AD811" s="706">
        <f t="shared" si="259"/>
        <v>116.67335254002404</v>
      </c>
      <c r="AE811" s="706">
        <f t="shared" si="260"/>
        <v>50.005470459518619</v>
      </c>
      <c r="AF811" s="706">
        <f t="shared" si="261"/>
        <v>-66.66909780468238</v>
      </c>
      <c r="AG811" s="706">
        <f t="shared" si="262"/>
        <v>5.2627538290276776</v>
      </c>
      <c r="AH811" s="706">
        <f t="shared" si="263"/>
        <v>18.748290637250452</v>
      </c>
      <c r="AI811" s="706">
        <f t="shared" si="264"/>
        <v>59.997082740765052</v>
      </c>
      <c r="AJ811" s="706">
        <f t="shared" si="265"/>
        <v>57.912011977427127</v>
      </c>
      <c r="AK811" s="706">
        <f t="shared" si="266"/>
        <v>31.024596348272237</v>
      </c>
      <c r="AL811" s="706">
        <f t="shared" si="267"/>
        <v>38.105658018130661</v>
      </c>
      <c r="AM811" s="706">
        <f t="shared" si="268"/>
        <v>5.0000000000000044</v>
      </c>
      <c r="AN811" s="706">
        <f t="shared" si="269"/>
        <v>17.647058823529417</v>
      </c>
      <c r="AO811" s="706">
        <f t="shared" si="270"/>
        <v>6.2499999999999778</v>
      </c>
      <c r="AP811" s="706">
        <f t="shared" si="271"/>
        <v>0</v>
      </c>
      <c r="AQ811" s="707">
        <f t="shared" si="272"/>
        <v>29.21972725116904</v>
      </c>
      <c r="AR811" s="708">
        <f t="shared" si="273"/>
        <v>37.110136454902154</v>
      </c>
    </row>
    <row r="812" spans="1:44" ht="11.25" customHeight="1" x14ac:dyDescent="0.2">
      <c r="A812" s="504" t="s">
        <v>3971</v>
      </c>
      <c r="B812" s="518" t="s">
        <v>3972</v>
      </c>
      <c r="C812" s="521">
        <v>1.77</v>
      </c>
      <c r="D812" s="522">
        <v>1.4100000000000001</v>
      </c>
      <c r="E812" s="522">
        <v>1.1440000000000001</v>
      </c>
      <c r="F812" s="522">
        <v>0.71199999999999997</v>
      </c>
      <c r="G812" s="571">
        <v>0</v>
      </c>
      <c r="H812" s="523"/>
      <c r="I812" s="528">
        <v>0</v>
      </c>
      <c r="J812" s="693">
        <v>0</v>
      </c>
      <c r="K812" s="523"/>
      <c r="L812" s="692">
        <v>0</v>
      </c>
      <c r="M812" s="692">
        <v>0</v>
      </c>
      <c r="N812" s="524">
        <v>0</v>
      </c>
      <c r="O812" s="524">
        <v>0</v>
      </c>
      <c r="P812" s="524">
        <v>0</v>
      </c>
      <c r="Q812" s="524">
        <v>0</v>
      </c>
      <c r="R812" s="524">
        <v>0</v>
      </c>
      <c r="S812" s="524">
        <v>0</v>
      </c>
      <c r="T812" s="524">
        <v>0</v>
      </c>
      <c r="U812" s="524">
        <v>0</v>
      </c>
      <c r="V812" s="524">
        <v>0</v>
      </c>
      <c r="W812" s="524">
        <v>0</v>
      </c>
      <c r="X812" s="525">
        <f t="shared" si="274"/>
        <v>5.0359999999999996</v>
      </c>
      <c r="Y812" s="706">
        <f t="shared" si="254"/>
        <v>25.531914893617014</v>
      </c>
      <c r="Z812" s="706">
        <f t="shared" si="255"/>
        <v>23.25174825174825</v>
      </c>
      <c r="AA812" s="706">
        <f t="shared" si="256"/>
        <v>60.674157303370805</v>
      </c>
      <c r="AB812" s="706" t="str">
        <f t="shared" si="257"/>
        <v>n/a</v>
      </c>
      <c r="AC812" s="706" t="str">
        <f t="shared" si="258"/>
        <v>n/a</v>
      </c>
      <c r="AD812" s="706" t="str">
        <f t="shared" si="259"/>
        <v>n/a</v>
      </c>
      <c r="AE812" s="706" t="str">
        <f t="shared" si="260"/>
        <v>n/a</v>
      </c>
      <c r="AF812" s="706" t="str">
        <f t="shared" si="261"/>
        <v>n/a</v>
      </c>
      <c r="AG812" s="706" t="str">
        <f t="shared" si="262"/>
        <v>n/a</v>
      </c>
      <c r="AH812" s="706" t="str">
        <f t="shared" si="263"/>
        <v>n/a</v>
      </c>
      <c r="AI812" s="706" t="str">
        <f t="shared" si="264"/>
        <v>n/a</v>
      </c>
      <c r="AJ812" s="706" t="str">
        <f t="shared" si="265"/>
        <v>n/a</v>
      </c>
      <c r="AK812" s="706" t="str">
        <f t="shared" si="266"/>
        <v>n/a</v>
      </c>
      <c r="AL812" s="706" t="str">
        <f t="shared" si="267"/>
        <v>n/a</v>
      </c>
      <c r="AM812" s="706" t="str">
        <f t="shared" si="268"/>
        <v>n/a</v>
      </c>
      <c r="AN812" s="706" t="str">
        <f t="shared" si="269"/>
        <v>n/a</v>
      </c>
      <c r="AO812" s="706" t="str">
        <f t="shared" si="270"/>
        <v>n/a</v>
      </c>
      <c r="AP812" s="706" t="str">
        <f t="shared" si="271"/>
        <v>n/a</v>
      </c>
      <c r="AQ812" s="707">
        <f t="shared" si="272"/>
        <v>36.485940149578688</v>
      </c>
      <c r="AR812" s="708">
        <f t="shared" si="273"/>
        <v>20.978612365643382</v>
      </c>
    </row>
    <row r="813" spans="1:44" ht="11.25" customHeight="1" x14ac:dyDescent="0.2">
      <c r="A813" s="504" t="s">
        <v>848</v>
      </c>
      <c r="B813" s="518" t="s">
        <v>849</v>
      </c>
      <c r="C813" s="521">
        <v>1.5428571428571427</v>
      </c>
      <c r="D813" s="522">
        <v>1.4175574991901521</v>
      </c>
      <c r="E813" s="522">
        <v>1.399416909620991</v>
      </c>
      <c r="F813" s="522">
        <v>1.3327780091628485</v>
      </c>
      <c r="G813" s="522">
        <v>1.2693123896789034</v>
      </c>
      <c r="H813" s="523"/>
      <c r="I813" s="522">
        <v>1.2088689425513366</v>
      </c>
      <c r="J813" s="1162">
        <v>1.1513029019932004</v>
      </c>
      <c r="K813" s="523"/>
      <c r="L813" s="521">
        <v>1.0964789542792384</v>
      </c>
      <c r="M813" s="531">
        <v>1.0442666183172389</v>
      </c>
      <c r="N813" s="531">
        <v>0.99453953496670411</v>
      </c>
      <c r="O813" s="531">
        <v>0.94718044180816274</v>
      </c>
      <c r="P813" s="531">
        <v>0.90207562982879452</v>
      </c>
      <c r="Q813" s="531">
        <v>0.85911991819173972</v>
      </c>
      <c r="R813" s="531">
        <v>0.8182109687854594</v>
      </c>
      <c r="S813" s="531">
        <v>0.77926776393831909</v>
      </c>
      <c r="T813" s="531">
        <v>0.74216095964823514</v>
      </c>
      <c r="U813" s="531">
        <v>0.57591127609089576</v>
      </c>
      <c r="V813" s="531">
        <v>0.54848750492383469</v>
      </c>
      <c r="W813" s="531">
        <v>0.27008875406531158</v>
      </c>
      <c r="X813" s="525">
        <f t="shared" si="274"/>
        <v>18.899882119898507</v>
      </c>
      <c r="Y813" s="706">
        <f t="shared" ref="Y813:Y870" si="275">IF(ISERROR((C813/D813-1)*100),"n/a",(C813/D813-1)*100)</f>
        <v>8.8391224862888418</v>
      </c>
      <c r="Z813" s="706">
        <f t="shared" ref="Z813:Z870" si="276">IF(ISERROR((D813/E813-1)*100),"n/a",(D813/E813-1)*100)</f>
        <v>1.2962962962963065</v>
      </c>
      <c r="AA813" s="706">
        <f t="shared" ref="AA813:AA870" si="277">IF(ISERROR((E813/F813-1)*100),"n/a",(E813/F813-1)*100)</f>
        <v>5.0000000000000044</v>
      </c>
      <c r="AB813" s="706">
        <f t="shared" ref="AB813:AB870" si="278">IF(ISERROR((F813/G813-1)*100),"n/a",(F813/G813-1)*100)</f>
        <v>5.0000000000000044</v>
      </c>
      <c r="AC813" s="706">
        <f t="shared" ref="AC813:AC870" si="279">IF(ISERROR((G813/I813-1)*100),"n/a",(G813/I813-1)*100)</f>
        <v>5.0000000000000044</v>
      </c>
      <c r="AD813" s="706">
        <f t="shared" ref="AD813:AD870" si="280">IF(ISERROR((I813/J813-1)*100),"n/a",(I813/J813-1)*100)</f>
        <v>5.0000777778353989</v>
      </c>
      <c r="AE813" s="706">
        <f t="shared" ref="AE813:AE870" si="281">IF(ISERROR((J813/L813-1)*100),"n/a",(J813/L813-1)*100)</f>
        <v>5.0000000000000044</v>
      </c>
      <c r="AF813" s="706">
        <f t="shared" ref="AF813:AF870" si="282">IF(ISERROR((L813/M813-1)*100),"n/a",(L813/M813-1)*100)</f>
        <v>4.9999047222380799</v>
      </c>
      <c r="AG813" s="706">
        <f t="shared" ref="AG813:AG870" si="283">IF(ISERROR((M813/N813-1)*100),"n/a",(M813/N813-1)*100)</f>
        <v>5.0000107187493148</v>
      </c>
      <c r="AH813" s="706">
        <f t="shared" ref="AH813:AH870" si="284">IF(ISERROR((N813/O813-1)*100),"n/a",(N813/O813-1)*100)</f>
        <v>5.0000075031250812</v>
      </c>
      <c r="AI813" s="706">
        <f t="shared" ref="AI813:AI870" si="285">IF(ISERROR((O813/P813-1)*100),"n/a",(O813/P813-1)*100)</f>
        <v>5.000114235203168</v>
      </c>
      <c r="AJ813" s="706">
        <f t="shared" ref="AJ813:AJ870" si="286">IF(ISERROR((P813/Q813-1)*100),"n/a",(P813/Q813-1)*100)</f>
        <v>4.9999669111929324</v>
      </c>
      <c r="AK813" s="706">
        <f t="shared" ref="AK813:AK870" si="287">IF(ISERROR((Q813/R813-1)*100),"n/a",(Q813/R813-1)*100)</f>
        <v>4.9998045695971216</v>
      </c>
      <c r="AL813" s="706">
        <f t="shared" ref="AL813:AL870" si="288">IF(ISERROR((R813/S813-1)*100),"n/a",(R813/S813-1)*100)</f>
        <v>4.9974099596172605</v>
      </c>
      <c r="AM813" s="706">
        <f t="shared" ref="AM813:AM870" si="289">IF(ISERROR((S813/T813-1)*100),"n/a",(S813/T813-1)*100)</f>
        <v>4.9998324228307078</v>
      </c>
      <c r="AN813" s="706">
        <f t="shared" ref="AN813:AN870" si="290">IF(ISERROR((T813/U813-1)*100),"n/a",(T813/U813-1)*100)</f>
        <v>28.867238836820452</v>
      </c>
      <c r="AO813" s="706">
        <f t="shared" ref="AO813:AO870" si="291">IF(ISERROR((U813/V813-1)*100),"n/a",(U813/V813-1)*100)</f>
        <v>4.9998898645593037</v>
      </c>
      <c r="AP813" s="706">
        <f t="shared" ref="AP813:AP870" si="292">IF(ISERROR((V813/W813-1)*100),"n/a",(V813/W813-1)*100)</f>
        <v>103.07676519963582</v>
      </c>
      <c r="AQ813" s="707">
        <f t="shared" ref="AQ813:AQ870" si="293">AVERAGE(Y813:AP813)</f>
        <v>11.782024527999432</v>
      </c>
      <c r="AR813" s="708">
        <f t="shared" ref="AR813:AR870" si="294">STDEV(Y813:AP813)</f>
        <v>23.501223786098876</v>
      </c>
    </row>
    <row r="814" spans="1:44" ht="11.25" customHeight="1" x14ac:dyDescent="0.2">
      <c r="A814" s="504" t="s">
        <v>379</v>
      </c>
      <c r="B814" s="518" t="s">
        <v>380</v>
      </c>
      <c r="C814" s="530">
        <v>1.71</v>
      </c>
      <c r="D814" s="522">
        <v>1.62</v>
      </c>
      <c r="E814" s="522">
        <v>1.54</v>
      </c>
      <c r="F814" s="522">
        <v>1.46</v>
      </c>
      <c r="G814" s="522">
        <v>1.425</v>
      </c>
      <c r="H814" s="523"/>
      <c r="I814" s="522">
        <v>1.405</v>
      </c>
      <c r="J814" s="520">
        <v>1.385</v>
      </c>
      <c r="K814" s="523"/>
      <c r="L814" s="539">
        <v>1.365</v>
      </c>
      <c r="M814" s="539">
        <v>1.345</v>
      </c>
      <c r="N814" s="531">
        <v>1.31</v>
      </c>
      <c r="O814" s="531">
        <v>1.27</v>
      </c>
      <c r="P814" s="531">
        <v>1.23</v>
      </c>
      <c r="Q814" s="531">
        <v>1.19</v>
      </c>
      <c r="R814" s="531">
        <v>1.1499999999999999</v>
      </c>
      <c r="S814" s="531">
        <v>1.1100000000000001</v>
      </c>
      <c r="T814" s="531">
        <v>1.07</v>
      </c>
      <c r="U814" s="531">
        <v>1.03</v>
      </c>
      <c r="V814" s="531">
        <v>0.98250000000000004</v>
      </c>
      <c r="W814" s="531">
        <v>0.95</v>
      </c>
      <c r="X814" s="525">
        <f t="shared" si="274"/>
        <v>24.547500000000003</v>
      </c>
      <c r="Y814" s="706">
        <f t="shared" si="275"/>
        <v>5.5555555555555358</v>
      </c>
      <c r="Z814" s="706">
        <f t="shared" si="276"/>
        <v>5.1948051948051965</v>
      </c>
      <c r="AA814" s="706">
        <f t="shared" si="277"/>
        <v>5.4794520547945202</v>
      </c>
      <c r="AB814" s="706">
        <f t="shared" si="278"/>
        <v>2.4561403508771784</v>
      </c>
      <c r="AC814" s="706">
        <f t="shared" si="279"/>
        <v>1.4234875444839812</v>
      </c>
      <c r="AD814" s="706">
        <f t="shared" si="280"/>
        <v>1.4440433212996373</v>
      </c>
      <c r="AE814" s="706">
        <f t="shared" si="281"/>
        <v>1.46520146520146</v>
      </c>
      <c r="AF814" s="706">
        <f t="shared" si="282"/>
        <v>1.4869888475836479</v>
      </c>
      <c r="AG814" s="706">
        <f t="shared" si="283"/>
        <v>2.6717557251908275</v>
      </c>
      <c r="AH814" s="706">
        <f t="shared" si="284"/>
        <v>3.1496062992125928</v>
      </c>
      <c r="AI814" s="706">
        <f t="shared" si="285"/>
        <v>3.2520325203251987</v>
      </c>
      <c r="AJ814" s="706">
        <f t="shared" si="286"/>
        <v>3.3613445378151363</v>
      </c>
      <c r="AK814" s="706">
        <f t="shared" si="287"/>
        <v>3.4782608695652195</v>
      </c>
      <c r="AL814" s="706">
        <f t="shared" si="288"/>
        <v>3.603603603603589</v>
      </c>
      <c r="AM814" s="706">
        <f t="shared" si="289"/>
        <v>3.7383177570093462</v>
      </c>
      <c r="AN814" s="706">
        <f t="shared" si="290"/>
        <v>3.8834951456310662</v>
      </c>
      <c r="AO814" s="706">
        <f t="shared" si="291"/>
        <v>4.8346055979643809</v>
      </c>
      <c r="AP814" s="706">
        <f t="shared" si="292"/>
        <v>3.4210526315789469</v>
      </c>
      <c r="AQ814" s="707">
        <f t="shared" si="293"/>
        <v>3.3277638345831924</v>
      </c>
      <c r="AR814" s="708">
        <f t="shared" si="294"/>
        <v>1.3546218198550795</v>
      </c>
    </row>
    <row r="815" spans="1:44" ht="11.25" customHeight="1" x14ac:dyDescent="0.2">
      <c r="A815" s="504" t="s">
        <v>1783</v>
      </c>
      <c r="B815" s="518" t="s">
        <v>1784</v>
      </c>
      <c r="C815" s="530">
        <v>3.1150000000000002</v>
      </c>
      <c r="D815" s="522">
        <v>2.9649999999999999</v>
      </c>
      <c r="E815" s="522">
        <v>2.8353900000000003</v>
      </c>
      <c r="F815" s="522">
        <v>2.5810325000000001</v>
      </c>
      <c r="G815" s="522">
        <v>2.3808175</v>
      </c>
      <c r="H815" s="523"/>
      <c r="I815" s="522">
        <v>2.1588400000000001</v>
      </c>
      <c r="J815" s="520">
        <v>2.0021499999999999</v>
      </c>
      <c r="K815" s="523"/>
      <c r="L815" s="539">
        <v>1.8628700000000002</v>
      </c>
      <c r="M815" s="692">
        <v>1.7845249999999999</v>
      </c>
      <c r="N815" s="531">
        <v>1.7845249999999999</v>
      </c>
      <c r="O815" s="531">
        <v>1.65395</v>
      </c>
      <c r="P815" s="531">
        <v>1.3753900000000001</v>
      </c>
      <c r="Q815" s="531">
        <v>1.25352</v>
      </c>
      <c r="R815" s="531">
        <v>1.13165</v>
      </c>
      <c r="S815" s="531">
        <v>0.93143500000000012</v>
      </c>
      <c r="T815" s="531">
        <v>0.82697500000000002</v>
      </c>
      <c r="U815" s="531">
        <v>0.80086000000000013</v>
      </c>
      <c r="V815" s="531">
        <v>0.79215500000000005</v>
      </c>
      <c r="W815" s="531">
        <v>0.33949500000000005</v>
      </c>
      <c r="X815" s="525">
        <f t="shared" si="274"/>
        <v>32.575579999999995</v>
      </c>
      <c r="Y815" s="706">
        <f t="shared" si="275"/>
        <v>5.0590219224283528</v>
      </c>
      <c r="Z815" s="706">
        <f t="shared" si="276"/>
        <v>4.5711524693252015</v>
      </c>
      <c r="AA815" s="706">
        <f t="shared" si="277"/>
        <v>9.8548739700100807</v>
      </c>
      <c r="AB815" s="706">
        <f t="shared" si="278"/>
        <v>8.4095063985374807</v>
      </c>
      <c r="AC815" s="706">
        <f t="shared" si="279"/>
        <v>10.282258064516125</v>
      </c>
      <c r="AD815" s="706">
        <f t="shared" si="280"/>
        <v>7.8260869565217606</v>
      </c>
      <c r="AE815" s="706">
        <f t="shared" si="281"/>
        <v>7.4766355140186702</v>
      </c>
      <c r="AF815" s="706">
        <f t="shared" si="282"/>
        <v>4.3902439024390505</v>
      </c>
      <c r="AG815" s="706">
        <f t="shared" si="283"/>
        <v>0</v>
      </c>
      <c r="AH815" s="706">
        <f t="shared" si="284"/>
        <v>7.8947368421052655</v>
      </c>
      <c r="AI815" s="706">
        <f t="shared" si="285"/>
        <v>20.253164556962023</v>
      </c>
      <c r="AJ815" s="706">
        <f t="shared" si="286"/>
        <v>9.7222222222222321</v>
      </c>
      <c r="AK815" s="706">
        <f t="shared" si="287"/>
        <v>10.769230769230752</v>
      </c>
      <c r="AL815" s="706">
        <f t="shared" si="288"/>
        <v>21.495327102803728</v>
      </c>
      <c r="AM815" s="706">
        <f t="shared" si="289"/>
        <v>12.631578947368439</v>
      </c>
      <c r="AN815" s="706">
        <f t="shared" si="290"/>
        <v>3.2608695652173836</v>
      </c>
      <c r="AO815" s="706">
        <f t="shared" si="291"/>
        <v>1.0989010989011172</v>
      </c>
      <c r="AP815" s="706">
        <f t="shared" si="292"/>
        <v>133.33333333333331</v>
      </c>
      <c r="AQ815" s="707">
        <f t="shared" si="293"/>
        <v>15.462730201996717</v>
      </c>
      <c r="AR815" s="708">
        <f t="shared" si="294"/>
        <v>29.947980188787128</v>
      </c>
    </row>
    <row r="816" spans="1:44" ht="11.25" customHeight="1" x14ac:dyDescent="0.2">
      <c r="A816" s="519" t="s">
        <v>850</v>
      </c>
      <c r="B816" s="518" t="s">
        <v>851</v>
      </c>
      <c r="C816" s="530">
        <v>2.3224999999999998</v>
      </c>
      <c r="D816" s="522">
        <v>2.2725</v>
      </c>
      <c r="E816" s="522">
        <v>2.2149999999999999</v>
      </c>
      <c r="F816" s="522">
        <v>2.14</v>
      </c>
      <c r="G816" s="522">
        <v>2.0750000000000002</v>
      </c>
      <c r="H816" s="523"/>
      <c r="I816" s="522">
        <v>2.0150000000000001</v>
      </c>
      <c r="J816" s="520">
        <v>1.9624999999999999</v>
      </c>
      <c r="K816" s="523"/>
      <c r="L816" s="539">
        <v>1.9125000000000001</v>
      </c>
      <c r="M816" s="539">
        <v>1.855</v>
      </c>
      <c r="N816" s="531">
        <v>1.75</v>
      </c>
      <c r="O816" s="531">
        <v>1.645</v>
      </c>
      <c r="P816" s="524">
        <v>1.62</v>
      </c>
      <c r="Q816" s="531">
        <v>1.6</v>
      </c>
      <c r="R816" s="524">
        <v>1.54</v>
      </c>
      <c r="S816" s="524">
        <v>1.54</v>
      </c>
      <c r="T816" s="524">
        <v>1.54</v>
      </c>
      <c r="U816" s="524">
        <v>1.54</v>
      </c>
      <c r="V816" s="524">
        <v>1.54</v>
      </c>
      <c r="W816" s="524">
        <v>1.54</v>
      </c>
      <c r="X816" s="525">
        <f t="shared" si="274"/>
        <v>34.625</v>
      </c>
      <c r="Y816" s="706">
        <f t="shared" si="275"/>
        <v>2.2002200220021972</v>
      </c>
      <c r="Z816" s="706">
        <f t="shared" si="276"/>
        <v>2.5959367945823875</v>
      </c>
      <c r="AA816" s="706">
        <f t="shared" si="277"/>
        <v>3.5046728971962482</v>
      </c>
      <c r="AB816" s="706">
        <f t="shared" si="278"/>
        <v>3.1325301204819356</v>
      </c>
      <c r="AC816" s="706">
        <f t="shared" si="279"/>
        <v>2.977667493796532</v>
      </c>
      <c r="AD816" s="706">
        <f t="shared" si="280"/>
        <v>2.6751592356688114</v>
      </c>
      <c r="AE816" s="706">
        <f t="shared" si="281"/>
        <v>2.614379084967311</v>
      </c>
      <c r="AF816" s="706">
        <f t="shared" si="282"/>
        <v>3.0997304582210283</v>
      </c>
      <c r="AG816" s="706">
        <f t="shared" si="283"/>
        <v>6.0000000000000053</v>
      </c>
      <c r="AH816" s="706">
        <f t="shared" si="284"/>
        <v>6.3829787234042534</v>
      </c>
      <c r="AI816" s="706">
        <f t="shared" si="285"/>
        <v>1.5432098765431945</v>
      </c>
      <c r="AJ816" s="706">
        <f t="shared" si="286"/>
        <v>1.2499999999999956</v>
      </c>
      <c r="AK816" s="706">
        <f t="shared" si="287"/>
        <v>3.8961038961039085</v>
      </c>
      <c r="AL816" s="706">
        <f t="shared" si="288"/>
        <v>0</v>
      </c>
      <c r="AM816" s="706">
        <f t="shared" si="289"/>
        <v>0</v>
      </c>
      <c r="AN816" s="706">
        <f t="shared" si="290"/>
        <v>0</v>
      </c>
      <c r="AO816" s="706">
        <f t="shared" si="291"/>
        <v>0</v>
      </c>
      <c r="AP816" s="706">
        <f t="shared" si="292"/>
        <v>0</v>
      </c>
      <c r="AQ816" s="707">
        <f t="shared" si="293"/>
        <v>2.3262549223871005</v>
      </c>
      <c r="AR816" s="708">
        <f t="shared" si="294"/>
        <v>1.9493791611550249</v>
      </c>
    </row>
    <row r="817" spans="1:44" ht="11.25" customHeight="1" x14ac:dyDescent="0.2">
      <c r="A817" s="502" t="s">
        <v>381</v>
      </c>
      <c r="B817" s="503" t="s">
        <v>382</v>
      </c>
      <c r="C817" s="550">
        <v>1.72</v>
      </c>
      <c r="D817" s="510">
        <v>1.53</v>
      </c>
      <c r="E817" s="510">
        <v>1.33</v>
      </c>
      <c r="F817" s="510">
        <v>1.1074999999999999</v>
      </c>
      <c r="G817" s="510">
        <v>0.91500000000000004</v>
      </c>
      <c r="H817" s="511"/>
      <c r="I817" s="510">
        <v>0.75749999999999995</v>
      </c>
      <c r="J817" s="508">
        <v>0.65249999999999997</v>
      </c>
      <c r="K817" s="511"/>
      <c r="L817" s="559">
        <v>0.60750000000000004</v>
      </c>
      <c r="M817" s="559">
        <v>0.59250000000000003</v>
      </c>
      <c r="N817" s="516">
        <v>0.58250000000000002</v>
      </c>
      <c r="O817" s="516">
        <v>0.5575</v>
      </c>
      <c r="P817" s="516">
        <v>0.48499999999999999</v>
      </c>
      <c r="Q817" s="516">
        <v>0.27500000000000002</v>
      </c>
      <c r="R817" s="516">
        <v>0.26250000000000001</v>
      </c>
      <c r="S817" s="516">
        <v>0.2525</v>
      </c>
      <c r="T817" s="516">
        <v>0.24249999999999999</v>
      </c>
      <c r="U817" s="516">
        <v>0.23250000000000001</v>
      </c>
      <c r="V817" s="516">
        <v>0.2225</v>
      </c>
      <c r="W817" s="516">
        <v>0.21249999999999999</v>
      </c>
      <c r="X817" s="525">
        <f t="shared" si="274"/>
        <v>12.537499999999998</v>
      </c>
      <c r="Y817" s="706">
        <f t="shared" si="275"/>
        <v>12.418300653594772</v>
      </c>
      <c r="Z817" s="706">
        <f t="shared" si="276"/>
        <v>15.037593984962406</v>
      </c>
      <c r="AA817" s="706">
        <f t="shared" si="277"/>
        <v>20.090293453724616</v>
      </c>
      <c r="AB817" s="706">
        <f t="shared" si="278"/>
        <v>21.038251366120207</v>
      </c>
      <c r="AC817" s="706">
        <f t="shared" si="279"/>
        <v>20.792079207920811</v>
      </c>
      <c r="AD817" s="706">
        <f t="shared" si="280"/>
        <v>16.09195402298851</v>
      </c>
      <c r="AE817" s="706">
        <f t="shared" si="281"/>
        <v>7.4074074074073959</v>
      </c>
      <c r="AF817" s="706">
        <f t="shared" si="282"/>
        <v>2.5316455696202445</v>
      </c>
      <c r="AG817" s="706">
        <f t="shared" si="283"/>
        <v>1.7167381974249052</v>
      </c>
      <c r="AH817" s="706">
        <f t="shared" si="284"/>
        <v>4.484304932735439</v>
      </c>
      <c r="AI817" s="706">
        <f t="shared" si="285"/>
        <v>14.948453608247414</v>
      </c>
      <c r="AJ817" s="706">
        <f t="shared" si="286"/>
        <v>76.363636363636346</v>
      </c>
      <c r="AK817" s="706">
        <f t="shared" si="287"/>
        <v>4.7619047619047672</v>
      </c>
      <c r="AL817" s="706">
        <f t="shared" si="288"/>
        <v>3.9603960396039639</v>
      </c>
      <c r="AM817" s="706">
        <f t="shared" si="289"/>
        <v>4.1237113402061931</v>
      </c>
      <c r="AN817" s="706">
        <f t="shared" si="290"/>
        <v>4.3010752688172005</v>
      </c>
      <c r="AO817" s="706">
        <f t="shared" si="291"/>
        <v>4.4943820224719211</v>
      </c>
      <c r="AP817" s="706">
        <f t="shared" si="292"/>
        <v>4.705882352941182</v>
      </c>
      <c r="AQ817" s="707">
        <f t="shared" si="293"/>
        <v>13.292667253018237</v>
      </c>
      <c r="AR817" s="708">
        <f t="shared" si="294"/>
        <v>17.137383737951879</v>
      </c>
    </row>
    <row r="818" spans="1:44" ht="11.25" customHeight="1" x14ac:dyDescent="0.2">
      <c r="A818" s="535" t="s">
        <v>852</v>
      </c>
      <c r="B818" s="536" t="s">
        <v>853</v>
      </c>
      <c r="C818" s="549">
        <v>0.69</v>
      </c>
      <c r="D818" s="541">
        <v>0.58499999999999996</v>
      </c>
      <c r="E818" s="541">
        <v>0.5</v>
      </c>
      <c r="F818" s="541">
        <v>0.42</v>
      </c>
      <c r="G818" s="541">
        <v>0.34749999999999998</v>
      </c>
      <c r="H818" s="542"/>
      <c r="I818" s="541">
        <v>0.2475</v>
      </c>
      <c r="J818" s="537">
        <v>0.16750000000000001</v>
      </c>
      <c r="K818" s="542"/>
      <c r="L818" s="557">
        <v>0.13125000000000001</v>
      </c>
      <c r="M818" s="557">
        <v>0.11</v>
      </c>
      <c r="N818" s="544">
        <v>5.2499999999999998E-2</v>
      </c>
      <c r="O818" s="545">
        <v>0</v>
      </c>
      <c r="P818" s="545">
        <v>0</v>
      </c>
      <c r="Q818" s="545">
        <v>0</v>
      </c>
      <c r="R818" s="545">
        <v>0</v>
      </c>
      <c r="S818" s="545">
        <v>0</v>
      </c>
      <c r="T818" s="545">
        <v>0</v>
      </c>
      <c r="U818" s="545">
        <v>0</v>
      </c>
      <c r="V818" s="545">
        <v>0</v>
      </c>
      <c r="W818" s="545">
        <v>0</v>
      </c>
      <c r="X818" s="525">
        <f t="shared" si="274"/>
        <v>3.2512500000000002</v>
      </c>
      <c r="Y818" s="706">
        <f t="shared" si="275"/>
        <v>17.948717948717952</v>
      </c>
      <c r="Z818" s="706">
        <f t="shared" si="276"/>
        <v>16.999999999999993</v>
      </c>
      <c r="AA818" s="706">
        <f t="shared" si="277"/>
        <v>19.047619047619047</v>
      </c>
      <c r="AB818" s="706">
        <f t="shared" si="278"/>
        <v>20.863309352517987</v>
      </c>
      <c r="AC818" s="706">
        <f t="shared" si="279"/>
        <v>40.404040404040401</v>
      </c>
      <c r="AD818" s="706">
        <f t="shared" si="280"/>
        <v>47.761194029850728</v>
      </c>
      <c r="AE818" s="706">
        <f t="shared" si="281"/>
        <v>27.619047619047631</v>
      </c>
      <c r="AF818" s="706">
        <f t="shared" si="282"/>
        <v>19.318181818181813</v>
      </c>
      <c r="AG818" s="706">
        <f t="shared" si="283"/>
        <v>109.52380952380953</v>
      </c>
      <c r="AH818" s="706" t="str">
        <f t="shared" si="284"/>
        <v>n/a</v>
      </c>
      <c r="AI818" s="706" t="str">
        <f t="shared" si="285"/>
        <v>n/a</v>
      </c>
      <c r="AJ818" s="706" t="str">
        <f t="shared" si="286"/>
        <v>n/a</v>
      </c>
      <c r="AK818" s="706" t="str">
        <f t="shared" si="287"/>
        <v>n/a</v>
      </c>
      <c r="AL818" s="706" t="str">
        <f t="shared" si="288"/>
        <v>n/a</v>
      </c>
      <c r="AM818" s="706" t="str">
        <f t="shared" si="289"/>
        <v>n/a</v>
      </c>
      <c r="AN818" s="706" t="str">
        <f t="shared" si="290"/>
        <v>n/a</v>
      </c>
      <c r="AO818" s="706" t="str">
        <f t="shared" si="291"/>
        <v>n/a</v>
      </c>
      <c r="AP818" s="706" t="str">
        <f t="shared" si="292"/>
        <v>n/a</v>
      </c>
      <c r="AQ818" s="707">
        <f t="shared" si="293"/>
        <v>35.498435527087231</v>
      </c>
      <c r="AR818" s="708">
        <f t="shared" si="294"/>
        <v>29.818372167104116</v>
      </c>
    </row>
    <row r="819" spans="1:44" ht="11.25" customHeight="1" x14ac:dyDescent="0.2">
      <c r="A819" s="519" t="s">
        <v>854</v>
      </c>
      <c r="B819" s="518" t="s">
        <v>855</v>
      </c>
      <c r="C819" s="530">
        <v>0.26</v>
      </c>
      <c r="D819" s="522">
        <v>0.23</v>
      </c>
      <c r="E819" s="522">
        <v>0.21</v>
      </c>
      <c r="F819" s="522">
        <v>0.19</v>
      </c>
      <c r="G819" s="522">
        <v>0.17</v>
      </c>
      <c r="H819" s="523"/>
      <c r="I819" s="522">
        <v>0.15</v>
      </c>
      <c r="J819" s="520">
        <v>0.13</v>
      </c>
      <c r="K819" s="523"/>
      <c r="L819" s="539">
        <v>0.11</v>
      </c>
      <c r="M819" s="539">
        <v>9.5000000000000001E-2</v>
      </c>
      <c r="N819" s="531">
        <v>8.5000000000000006E-2</v>
      </c>
      <c r="O819" s="531">
        <v>7.4999999999999997E-2</v>
      </c>
      <c r="P819" s="531">
        <v>6.5000000000000002E-2</v>
      </c>
      <c r="Q819" s="531">
        <v>5.5E-2</v>
      </c>
      <c r="R819" s="531">
        <v>4.4999999999999998E-2</v>
      </c>
      <c r="S819" s="524">
        <v>0.04</v>
      </c>
      <c r="T819" s="524">
        <v>0.04</v>
      </c>
      <c r="U819" s="531">
        <v>0.04</v>
      </c>
      <c r="V819" s="531">
        <v>3.875E-2</v>
      </c>
      <c r="W819" s="531">
        <v>3.5000000000000003E-2</v>
      </c>
      <c r="X819" s="525">
        <f t="shared" si="274"/>
        <v>2.0637499999999998</v>
      </c>
      <c r="Y819" s="706">
        <f t="shared" si="275"/>
        <v>13.043478260869556</v>
      </c>
      <c r="Z819" s="706">
        <f t="shared" si="276"/>
        <v>9.5238095238095344</v>
      </c>
      <c r="AA819" s="706">
        <f t="shared" si="277"/>
        <v>10.526315789473673</v>
      </c>
      <c r="AB819" s="706">
        <f t="shared" si="278"/>
        <v>11.764705882352944</v>
      </c>
      <c r="AC819" s="706">
        <f t="shared" si="279"/>
        <v>13.333333333333353</v>
      </c>
      <c r="AD819" s="706">
        <f t="shared" si="280"/>
        <v>15.384615384615374</v>
      </c>
      <c r="AE819" s="706">
        <f t="shared" si="281"/>
        <v>18.181818181818187</v>
      </c>
      <c r="AF819" s="706">
        <f t="shared" si="282"/>
        <v>15.789473684210531</v>
      </c>
      <c r="AG819" s="706">
        <f t="shared" si="283"/>
        <v>11.764705882352944</v>
      </c>
      <c r="AH819" s="706">
        <f t="shared" si="284"/>
        <v>13.333333333333353</v>
      </c>
      <c r="AI819" s="706">
        <f t="shared" si="285"/>
        <v>15.384615384615374</v>
      </c>
      <c r="AJ819" s="706">
        <f t="shared" si="286"/>
        <v>18.181818181818187</v>
      </c>
      <c r="AK819" s="706">
        <f t="shared" si="287"/>
        <v>22.222222222222232</v>
      </c>
      <c r="AL819" s="706">
        <f t="shared" si="288"/>
        <v>12.5</v>
      </c>
      <c r="AM819" s="706">
        <f t="shared" si="289"/>
        <v>0</v>
      </c>
      <c r="AN819" s="706">
        <f t="shared" si="290"/>
        <v>0</v>
      </c>
      <c r="AO819" s="706">
        <f t="shared" si="291"/>
        <v>3.2258064516129004</v>
      </c>
      <c r="AP819" s="706">
        <f t="shared" si="292"/>
        <v>10.714285714285698</v>
      </c>
      <c r="AQ819" s="707">
        <f t="shared" si="293"/>
        <v>11.937463178373546</v>
      </c>
      <c r="AR819" s="708">
        <f t="shared" si="294"/>
        <v>5.9313348582723311</v>
      </c>
    </row>
    <row r="820" spans="1:44" ht="11.25" customHeight="1" x14ac:dyDescent="0.2">
      <c r="A820" s="504" t="s">
        <v>2967</v>
      </c>
      <c r="B820" s="518" t="s">
        <v>2968</v>
      </c>
      <c r="C820" s="530">
        <v>1</v>
      </c>
      <c r="D820" s="522">
        <v>0.8</v>
      </c>
      <c r="E820" s="522">
        <v>0.4</v>
      </c>
      <c r="F820" s="522">
        <v>0.22</v>
      </c>
      <c r="G820" s="571">
        <v>0.04</v>
      </c>
      <c r="H820" s="523"/>
      <c r="I820" s="528">
        <v>0.04</v>
      </c>
      <c r="J820" s="693">
        <v>0.76</v>
      </c>
      <c r="K820" s="523"/>
      <c r="L820" s="577">
        <v>1</v>
      </c>
      <c r="M820" s="577">
        <v>1.48</v>
      </c>
      <c r="N820" s="531">
        <v>1.96</v>
      </c>
      <c r="O820" s="531">
        <v>1.84</v>
      </c>
      <c r="P820" s="531">
        <v>1.48</v>
      </c>
      <c r="Q820" s="531">
        <v>1.1599999999999999</v>
      </c>
      <c r="R820" s="531">
        <v>1.04</v>
      </c>
      <c r="S820" s="531">
        <v>0.98</v>
      </c>
      <c r="T820" s="531">
        <v>0.94</v>
      </c>
      <c r="U820" s="531">
        <v>0.9</v>
      </c>
      <c r="V820" s="531">
        <v>0.84</v>
      </c>
      <c r="W820" s="531">
        <v>0.78</v>
      </c>
      <c r="X820" s="525">
        <f t="shared" si="274"/>
        <v>17.660000000000004</v>
      </c>
      <c r="Y820" s="706">
        <f t="shared" si="275"/>
        <v>25</v>
      </c>
      <c r="Z820" s="706">
        <f t="shared" si="276"/>
        <v>100</v>
      </c>
      <c r="AA820" s="706">
        <f t="shared" si="277"/>
        <v>81.818181818181841</v>
      </c>
      <c r="AB820" s="706">
        <f t="shared" si="278"/>
        <v>450</v>
      </c>
      <c r="AC820" s="706">
        <f t="shared" si="279"/>
        <v>0</v>
      </c>
      <c r="AD820" s="706">
        <f t="shared" si="280"/>
        <v>-94.736842105263165</v>
      </c>
      <c r="AE820" s="706">
        <f t="shared" si="281"/>
        <v>-24</v>
      </c>
      <c r="AF820" s="706">
        <f t="shared" si="282"/>
        <v>-32.432432432432435</v>
      </c>
      <c r="AG820" s="706">
        <f t="shared" si="283"/>
        <v>-24.489795918367353</v>
      </c>
      <c r="AH820" s="706">
        <f t="shared" si="284"/>
        <v>6.5217391304347672</v>
      </c>
      <c r="AI820" s="706">
        <f t="shared" si="285"/>
        <v>24.324324324324319</v>
      </c>
      <c r="AJ820" s="706">
        <f t="shared" si="286"/>
        <v>27.586206896551737</v>
      </c>
      <c r="AK820" s="706">
        <f t="shared" si="287"/>
        <v>11.538461538461519</v>
      </c>
      <c r="AL820" s="706">
        <f t="shared" si="288"/>
        <v>6.1224489795918435</v>
      </c>
      <c r="AM820" s="706">
        <f t="shared" si="289"/>
        <v>4.2553191489361764</v>
      </c>
      <c r="AN820" s="706">
        <f t="shared" si="290"/>
        <v>4.4444444444444287</v>
      </c>
      <c r="AO820" s="706">
        <f t="shared" si="291"/>
        <v>7.1428571428571397</v>
      </c>
      <c r="AP820" s="706">
        <f t="shared" si="292"/>
        <v>7.6923076923076872</v>
      </c>
      <c r="AQ820" s="707">
        <f t="shared" si="293"/>
        <v>32.265956703334922</v>
      </c>
      <c r="AR820" s="708">
        <f t="shared" si="294"/>
        <v>112.19628796039683</v>
      </c>
    </row>
    <row r="821" spans="1:44" ht="11.25" customHeight="1" x14ac:dyDescent="0.2">
      <c r="A821" s="506" t="s">
        <v>856</v>
      </c>
      <c r="B821" s="503" t="s">
        <v>857</v>
      </c>
      <c r="C821" s="550">
        <v>4.0199999999999996</v>
      </c>
      <c r="D821" s="510">
        <v>3.94</v>
      </c>
      <c r="E821" s="510">
        <v>3.8269999999999995</v>
      </c>
      <c r="F821" s="510">
        <v>3.6150000000000002</v>
      </c>
      <c r="G821" s="510">
        <v>3.18</v>
      </c>
      <c r="H821" s="511"/>
      <c r="I821" s="510">
        <v>2.3450000000000002</v>
      </c>
      <c r="J821" s="508">
        <v>2.1320000000000001</v>
      </c>
      <c r="K821" s="511"/>
      <c r="L821" s="559">
        <v>2.02</v>
      </c>
      <c r="M821" s="559">
        <v>1.988</v>
      </c>
      <c r="N821" s="516">
        <v>1.9379999999999999</v>
      </c>
      <c r="O821" s="516">
        <v>1.859</v>
      </c>
      <c r="P821" s="516">
        <v>1.8120000000000001</v>
      </c>
      <c r="Q821" s="516">
        <v>1.78</v>
      </c>
      <c r="R821" s="516">
        <v>1.7489999999999999</v>
      </c>
      <c r="S821" s="516">
        <v>1.73</v>
      </c>
      <c r="T821" s="516">
        <v>1.714</v>
      </c>
      <c r="U821" s="516">
        <v>1.696</v>
      </c>
      <c r="V821" s="516">
        <v>1.6850000000000001</v>
      </c>
      <c r="W821" s="516">
        <v>1.665</v>
      </c>
      <c r="X821" s="525">
        <f t="shared" si="274"/>
        <v>44.694999999999993</v>
      </c>
      <c r="Y821" s="706">
        <f t="shared" si="275"/>
        <v>2.0304568527918621</v>
      </c>
      <c r="Z821" s="706">
        <f t="shared" si="276"/>
        <v>2.9527044682519099</v>
      </c>
      <c r="AA821" s="706">
        <f t="shared" si="277"/>
        <v>5.86445366528352</v>
      </c>
      <c r="AB821" s="706">
        <f t="shared" si="278"/>
        <v>13.67924528301887</v>
      </c>
      <c r="AC821" s="706">
        <f t="shared" si="279"/>
        <v>35.607675906183367</v>
      </c>
      <c r="AD821" s="706">
        <f t="shared" si="280"/>
        <v>9.9906191369605999</v>
      </c>
      <c r="AE821" s="706">
        <f t="shared" si="281"/>
        <v>5.5445544554455495</v>
      </c>
      <c r="AF821" s="706">
        <f t="shared" si="282"/>
        <v>1.6096579476861272</v>
      </c>
      <c r="AG821" s="706">
        <f t="shared" si="283"/>
        <v>2.5799793601651189</v>
      </c>
      <c r="AH821" s="706">
        <f t="shared" si="284"/>
        <v>4.2495965572888705</v>
      </c>
      <c r="AI821" s="706">
        <f t="shared" si="285"/>
        <v>2.5938189845474469</v>
      </c>
      <c r="AJ821" s="706">
        <f t="shared" si="286"/>
        <v>1.7977528089887729</v>
      </c>
      <c r="AK821" s="706">
        <f t="shared" si="287"/>
        <v>1.7724413950829021</v>
      </c>
      <c r="AL821" s="706">
        <f t="shared" si="288"/>
        <v>1.0982658959537428</v>
      </c>
      <c r="AM821" s="706">
        <f t="shared" si="289"/>
        <v>0.9334889148191472</v>
      </c>
      <c r="AN821" s="706">
        <f t="shared" si="290"/>
        <v>1.0613207547169878</v>
      </c>
      <c r="AO821" s="706">
        <f t="shared" si="291"/>
        <v>0.65281899109792541</v>
      </c>
      <c r="AP821" s="706">
        <f t="shared" si="292"/>
        <v>1.2012012012011963</v>
      </c>
      <c r="AQ821" s="707">
        <f t="shared" si="293"/>
        <v>5.2900029210824417</v>
      </c>
      <c r="AR821" s="708">
        <f t="shared" si="294"/>
        <v>8.3122246648486815</v>
      </c>
    </row>
    <row r="822" spans="1:44" ht="11.25" customHeight="1" x14ac:dyDescent="0.2">
      <c r="A822" s="535" t="s">
        <v>858</v>
      </c>
      <c r="B822" s="518" t="s">
        <v>859</v>
      </c>
      <c r="C822" s="530">
        <v>0.54</v>
      </c>
      <c r="D822" s="522">
        <v>0.5</v>
      </c>
      <c r="E822" s="522">
        <v>0.47</v>
      </c>
      <c r="F822" s="522">
        <v>0.43</v>
      </c>
      <c r="G822" s="522">
        <v>0.38</v>
      </c>
      <c r="H822" s="523"/>
      <c r="I822" s="522">
        <v>0.34</v>
      </c>
      <c r="J822" s="520">
        <v>0.3</v>
      </c>
      <c r="K822" s="523"/>
      <c r="L822" s="539">
        <v>0.27</v>
      </c>
      <c r="M822" s="692">
        <v>0.24</v>
      </c>
      <c r="N822" s="531">
        <v>0.23</v>
      </c>
      <c r="O822" s="531">
        <v>0.2</v>
      </c>
      <c r="P822" s="531">
        <v>0.16</v>
      </c>
      <c r="Q822" s="531">
        <v>0.13331999999999999</v>
      </c>
      <c r="R822" s="531">
        <v>0.12444</v>
      </c>
      <c r="S822" s="531">
        <v>0.12148</v>
      </c>
      <c r="T822" s="531">
        <v>0.10470000000000002</v>
      </c>
      <c r="U822" s="524">
        <v>0.10272000000000001</v>
      </c>
      <c r="V822" s="524">
        <v>0.10272000000000001</v>
      </c>
      <c r="W822" s="531">
        <v>0.10272000000000001</v>
      </c>
      <c r="X822" s="525">
        <f t="shared" si="274"/>
        <v>4.8520999999999992</v>
      </c>
      <c r="Y822" s="706">
        <f t="shared" si="275"/>
        <v>8.0000000000000071</v>
      </c>
      <c r="Z822" s="706">
        <f t="shared" si="276"/>
        <v>6.3829787234042534</v>
      </c>
      <c r="AA822" s="706">
        <f t="shared" si="277"/>
        <v>9.302325581395344</v>
      </c>
      <c r="AB822" s="706">
        <f t="shared" si="278"/>
        <v>13.157894736842103</v>
      </c>
      <c r="AC822" s="706">
        <f t="shared" si="279"/>
        <v>11.764705882352944</v>
      </c>
      <c r="AD822" s="706">
        <f t="shared" si="280"/>
        <v>13.333333333333353</v>
      </c>
      <c r="AE822" s="706">
        <f t="shared" si="281"/>
        <v>11.111111111111093</v>
      </c>
      <c r="AF822" s="706">
        <f t="shared" si="282"/>
        <v>12.500000000000021</v>
      </c>
      <c r="AG822" s="706">
        <f t="shared" si="283"/>
        <v>4.3478260869565188</v>
      </c>
      <c r="AH822" s="706">
        <f t="shared" si="284"/>
        <v>14.999999999999991</v>
      </c>
      <c r="AI822" s="706">
        <f t="shared" si="285"/>
        <v>25</v>
      </c>
      <c r="AJ822" s="706">
        <f t="shared" si="286"/>
        <v>20.012001200120011</v>
      </c>
      <c r="AK822" s="706">
        <f t="shared" si="287"/>
        <v>7.1359691417550719</v>
      </c>
      <c r="AL822" s="706">
        <f t="shared" si="288"/>
        <v>2.4366150806717002</v>
      </c>
      <c r="AM822" s="706">
        <f t="shared" si="289"/>
        <v>16.026743075453666</v>
      </c>
      <c r="AN822" s="706">
        <f t="shared" si="290"/>
        <v>1.9275700934579421</v>
      </c>
      <c r="AO822" s="706">
        <f t="shared" si="291"/>
        <v>0</v>
      </c>
      <c r="AP822" s="706">
        <f t="shared" si="292"/>
        <v>0</v>
      </c>
      <c r="AQ822" s="707">
        <f t="shared" si="293"/>
        <v>9.8577263359363378</v>
      </c>
      <c r="AR822" s="708">
        <f t="shared" si="294"/>
        <v>6.8512251548706997</v>
      </c>
    </row>
    <row r="823" spans="1:44" ht="11.25" customHeight="1" x14ac:dyDescent="0.2">
      <c r="A823" s="519" t="s">
        <v>1785</v>
      </c>
      <c r="B823" s="518" t="s">
        <v>1786</v>
      </c>
      <c r="C823" s="530">
        <v>3.36</v>
      </c>
      <c r="D823" s="522">
        <v>3</v>
      </c>
      <c r="E823" s="522">
        <v>2.72</v>
      </c>
      <c r="F823" s="522">
        <v>2.4</v>
      </c>
      <c r="G823" s="522">
        <v>1.6</v>
      </c>
      <c r="H823" s="523"/>
      <c r="I823" s="522">
        <v>0.4</v>
      </c>
      <c r="J823" s="693">
        <v>0</v>
      </c>
      <c r="K823" s="523"/>
      <c r="L823" s="692">
        <v>0</v>
      </c>
      <c r="M823" s="692">
        <v>0</v>
      </c>
      <c r="N823" s="524">
        <v>0</v>
      </c>
      <c r="O823" s="524">
        <v>0</v>
      </c>
      <c r="P823" s="524">
        <v>0</v>
      </c>
      <c r="Q823" s="524">
        <v>0</v>
      </c>
      <c r="R823" s="524">
        <v>0</v>
      </c>
      <c r="S823" s="524">
        <v>0</v>
      </c>
      <c r="T823" s="524">
        <v>0</v>
      </c>
      <c r="U823" s="524">
        <v>0</v>
      </c>
      <c r="V823" s="524">
        <v>0</v>
      </c>
      <c r="W823" s="524">
        <v>0</v>
      </c>
      <c r="X823" s="525">
        <f t="shared" si="274"/>
        <v>13.48</v>
      </c>
      <c r="Y823" s="706">
        <f t="shared" si="275"/>
        <v>11.999999999999989</v>
      </c>
      <c r="Z823" s="706">
        <f t="shared" si="276"/>
        <v>10.294117647058808</v>
      </c>
      <c r="AA823" s="706">
        <f t="shared" si="277"/>
        <v>13.333333333333353</v>
      </c>
      <c r="AB823" s="706">
        <f t="shared" si="278"/>
        <v>49.999999999999979</v>
      </c>
      <c r="AC823" s="706">
        <f t="shared" si="279"/>
        <v>300</v>
      </c>
      <c r="AD823" s="706" t="str">
        <f t="shared" si="280"/>
        <v>n/a</v>
      </c>
      <c r="AE823" s="706" t="str">
        <f t="shared" si="281"/>
        <v>n/a</v>
      </c>
      <c r="AF823" s="706" t="str">
        <f t="shared" si="282"/>
        <v>n/a</v>
      </c>
      <c r="AG823" s="706" t="str">
        <f t="shared" si="283"/>
        <v>n/a</v>
      </c>
      <c r="AH823" s="706" t="str">
        <f t="shared" si="284"/>
        <v>n/a</v>
      </c>
      <c r="AI823" s="706" t="str">
        <f t="shared" si="285"/>
        <v>n/a</v>
      </c>
      <c r="AJ823" s="706" t="str">
        <f t="shared" si="286"/>
        <v>n/a</v>
      </c>
      <c r="AK823" s="706" t="str">
        <f t="shared" si="287"/>
        <v>n/a</v>
      </c>
      <c r="AL823" s="706" t="str">
        <f t="shared" si="288"/>
        <v>n/a</v>
      </c>
      <c r="AM823" s="706" t="str">
        <f t="shared" si="289"/>
        <v>n/a</v>
      </c>
      <c r="AN823" s="706" t="str">
        <f t="shared" si="290"/>
        <v>n/a</v>
      </c>
      <c r="AO823" s="706" t="str">
        <f t="shared" si="291"/>
        <v>n/a</v>
      </c>
      <c r="AP823" s="706" t="str">
        <f t="shared" si="292"/>
        <v>n/a</v>
      </c>
      <c r="AQ823" s="707">
        <f t="shared" si="293"/>
        <v>77.125490196078431</v>
      </c>
      <c r="AR823" s="708">
        <f t="shared" si="294"/>
        <v>125.68416810201505</v>
      </c>
    </row>
    <row r="824" spans="1:44" ht="11.25" customHeight="1" x14ac:dyDescent="0.2">
      <c r="A824" s="504" t="s">
        <v>384</v>
      </c>
      <c r="B824" s="518" t="s">
        <v>385</v>
      </c>
      <c r="C824" s="521">
        <v>5.0599999999999996</v>
      </c>
      <c r="D824" s="522">
        <v>4.83</v>
      </c>
      <c r="E824" s="522">
        <v>4.59</v>
      </c>
      <c r="F824" s="522">
        <v>4.17</v>
      </c>
      <c r="G824" s="522">
        <v>3.59</v>
      </c>
      <c r="H824" s="523"/>
      <c r="I824" s="522">
        <v>3.06</v>
      </c>
      <c r="J824" s="520">
        <v>2.52</v>
      </c>
      <c r="K824" s="523"/>
      <c r="L824" s="539">
        <v>2.08</v>
      </c>
      <c r="M824" s="539">
        <v>1.78</v>
      </c>
      <c r="N824" s="531">
        <v>1.55</v>
      </c>
      <c r="O824" s="531">
        <v>1.34</v>
      </c>
      <c r="P824" s="531">
        <v>1.1100000000000001</v>
      </c>
      <c r="Q824" s="531">
        <v>0.92</v>
      </c>
      <c r="R824" s="531">
        <v>0.78500000000000003</v>
      </c>
      <c r="S824" s="531">
        <v>0.73499999999999999</v>
      </c>
      <c r="T824" s="531">
        <v>0.71499999999999997</v>
      </c>
      <c r="U824" s="531">
        <v>0.69499999999999995</v>
      </c>
      <c r="V824" s="531">
        <v>0.67</v>
      </c>
      <c r="W824" s="531">
        <v>0.63</v>
      </c>
      <c r="X824" s="525">
        <f t="shared" si="274"/>
        <v>40.830000000000005</v>
      </c>
      <c r="Y824" s="706">
        <f t="shared" si="275"/>
        <v>4.761904761904745</v>
      </c>
      <c r="Z824" s="706">
        <f t="shared" si="276"/>
        <v>5.2287581699346442</v>
      </c>
      <c r="AA824" s="706">
        <f t="shared" si="277"/>
        <v>10.07194244604317</v>
      </c>
      <c r="AB824" s="706">
        <f t="shared" si="278"/>
        <v>16.15598885793872</v>
      </c>
      <c r="AC824" s="706">
        <f t="shared" si="279"/>
        <v>17.320261437908478</v>
      </c>
      <c r="AD824" s="706">
        <f t="shared" si="280"/>
        <v>21.42857142857142</v>
      </c>
      <c r="AE824" s="706">
        <f t="shared" si="281"/>
        <v>21.153846153846146</v>
      </c>
      <c r="AF824" s="706">
        <f t="shared" si="282"/>
        <v>16.853932584269661</v>
      </c>
      <c r="AG824" s="706">
        <f t="shared" si="283"/>
        <v>14.838709677419359</v>
      </c>
      <c r="AH824" s="706">
        <f t="shared" si="284"/>
        <v>15.671641791044767</v>
      </c>
      <c r="AI824" s="706">
        <f t="shared" si="285"/>
        <v>20.72072072072071</v>
      </c>
      <c r="AJ824" s="706">
        <f t="shared" si="286"/>
        <v>20.65217391304348</v>
      </c>
      <c r="AK824" s="706">
        <f t="shared" si="287"/>
        <v>17.197452229299358</v>
      </c>
      <c r="AL824" s="706">
        <f t="shared" si="288"/>
        <v>6.8027210884353817</v>
      </c>
      <c r="AM824" s="706">
        <f t="shared" si="289"/>
        <v>2.7972027972027913</v>
      </c>
      <c r="AN824" s="706">
        <f t="shared" si="290"/>
        <v>2.877697841726623</v>
      </c>
      <c r="AO824" s="706">
        <f t="shared" si="291"/>
        <v>3.731343283582067</v>
      </c>
      <c r="AP824" s="706">
        <f t="shared" si="292"/>
        <v>6.3492063492063489</v>
      </c>
      <c r="AQ824" s="707">
        <f t="shared" si="293"/>
        <v>12.478559751783216</v>
      </c>
      <c r="AR824" s="708">
        <f t="shared" si="294"/>
        <v>7.0056670039968605</v>
      </c>
    </row>
    <row r="825" spans="1:44" ht="11.25" customHeight="1" x14ac:dyDescent="0.2">
      <c r="A825" s="519" t="s">
        <v>388</v>
      </c>
      <c r="B825" s="518" t="s">
        <v>389</v>
      </c>
      <c r="C825" s="530">
        <v>1.55</v>
      </c>
      <c r="D825" s="522">
        <v>1.47</v>
      </c>
      <c r="E825" s="522">
        <v>1.395</v>
      </c>
      <c r="F825" s="522">
        <v>1.3049999999999999</v>
      </c>
      <c r="G825" s="522">
        <v>1.18</v>
      </c>
      <c r="H825" s="523"/>
      <c r="I825" s="522">
        <v>1</v>
      </c>
      <c r="J825" s="520">
        <v>0.8</v>
      </c>
      <c r="K825" s="523"/>
      <c r="L825" s="539">
        <v>0.625</v>
      </c>
      <c r="M825" s="539">
        <v>0.5</v>
      </c>
      <c r="N825" s="531">
        <v>0.41499999999999998</v>
      </c>
      <c r="O825" s="531">
        <v>0.34499999999999997</v>
      </c>
      <c r="P825" s="531">
        <v>0.28499999999999998</v>
      </c>
      <c r="Q825" s="531">
        <v>0.23499999999999999</v>
      </c>
      <c r="R825" s="531">
        <v>0.19125</v>
      </c>
      <c r="S825" s="531">
        <v>0.16125</v>
      </c>
      <c r="T825" s="531">
        <v>0.14624999999999999</v>
      </c>
      <c r="U825" s="531">
        <v>0.14124999999999999</v>
      </c>
      <c r="V825" s="531">
        <v>0.13625000000000001</v>
      </c>
      <c r="W825" s="531">
        <v>0.13125000000000001</v>
      </c>
      <c r="X825" s="525">
        <f t="shared" si="274"/>
        <v>12.012499999999999</v>
      </c>
      <c r="Y825" s="706">
        <f t="shared" si="275"/>
        <v>5.4421768707483054</v>
      </c>
      <c r="Z825" s="706">
        <f t="shared" si="276"/>
        <v>5.3763440860215006</v>
      </c>
      <c r="AA825" s="706">
        <f t="shared" si="277"/>
        <v>6.8965517241379448</v>
      </c>
      <c r="AB825" s="706">
        <f t="shared" si="278"/>
        <v>10.593220338983045</v>
      </c>
      <c r="AC825" s="706">
        <f t="shared" si="279"/>
        <v>17.999999999999993</v>
      </c>
      <c r="AD825" s="706">
        <f t="shared" si="280"/>
        <v>25</v>
      </c>
      <c r="AE825" s="706">
        <f t="shared" si="281"/>
        <v>28.000000000000004</v>
      </c>
      <c r="AF825" s="706">
        <f t="shared" si="282"/>
        <v>25</v>
      </c>
      <c r="AG825" s="706">
        <f t="shared" si="283"/>
        <v>20.481927710843383</v>
      </c>
      <c r="AH825" s="706">
        <f t="shared" si="284"/>
        <v>20.289855072463769</v>
      </c>
      <c r="AI825" s="706">
        <f t="shared" si="285"/>
        <v>21.052631578947366</v>
      </c>
      <c r="AJ825" s="706">
        <f t="shared" si="286"/>
        <v>21.276595744680836</v>
      </c>
      <c r="AK825" s="706">
        <f t="shared" si="287"/>
        <v>22.875816993464039</v>
      </c>
      <c r="AL825" s="706">
        <f t="shared" si="288"/>
        <v>18.604651162790688</v>
      </c>
      <c r="AM825" s="706">
        <f t="shared" si="289"/>
        <v>10.256410256410264</v>
      </c>
      <c r="AN825" s="706">
        <f t="shared" si="290"/>
        <v>3.539823008849563</v>
      </c>
      <c r="AO825" s="706">
        <f t="shared" si="291"/>
        <v>3.6697247706421798</v>
      </c>
      <c r="AP825" s="706">
        <f t="shared" si="292"/>
        <v>3.8095238095238182</v>
      </c>
      <c r="AQ825" s="707">
        <f t="shared" si="293"/>
        <v>15.009180729361484</v>
      </c>
      <c r="AR825" s="708">
        <f t="shared" si="294"/>
        <v>8.6213691385401372</v>
      </c>
    </row>
    <row r="826" spans="1:44" ht="11.25" customHeight="1" x14ac:dyDescent="0.2">
      <c r="A826" s="502" t="s">
        <v>4113</v>
      </c>
      <c r="B826" s="503" t="s">
        <v>387</v>
      </c>
      <c r="C826" s="514">
        <v>2.0300000000000002</v>
      </c>
      <c r="D826" s="510">
        <v>1.99</v>
      </c>
      <c r="E826" s="510">
        <v>1.95</v>
      </c>
      <c r="F826" s="510">
        <v>1.91</v>
      </c>
      <c r="G826" s="510">
        <v>1.8075000000000001</v>
      </c>
      <c r="H826" s="511"/>
      <c r="I826" s="510">
        <v>1.5575000000000001</v>
      </c>
      <c r="J826" s="508">
        <v>1.3975</v>
      </c>
      <c r="K826" s="511"/>
      <c r="L826" s="559">
        <v>1.18</v>
      </c>
      <c r="M826" s="559">
        <v>1.0549999999999999</v>
      </c>
      <c r="N826" s="516">
        <v>0.9325</v>
      </c>
      <c r="O826" s="516">
        <v>0.82750000000000001</v>
      </c>
      <c r="P826" s="516">
        <v>0.65249999999999997</v>
      </c>
      <c r="Q826" s="516">
        <v>0.57999999999999996</v>
      </c>
      <c r="R826" s="516">
        <v>0.48</v>
      </c>
      <c r="S826" s="516">
        <v>0.34499999999999997</v>
      </c>
      <c r="T826" s="516">
        <v>0.29499999999999998</v>
      </c>
      <c r="U826" s="516">
        <v>0.27</v>
      </c>
      <c r="V826" s="516">
        <v>0.23</v>
      </c>
      <c r="W826" s="516">
        <v>0.2</v>
      </c>
      <c r="X826" s="525">
        <f t="shared" si="274"/>
        <v>19.689999999999998</v>
      </c>
      <c r="Y826" s="706">
        <f t="shared" si="275"/>
        <v>2.0100502512562901</v>
      </c>
      <c r="Z826" s="706">
        <f t="shared" si="276"/>
        <v>2.051282051282044</v>
      </c>
      <c r="AA826" s="706">
        <f t="shared" si="277"/>
        <v>2.0942408376963373</v>
      </c>
      <c r="AB826" s="706">
        <f t="shared" si="278"/>
        <v>5.6708160442600075</v>
      </c>
      <c r="AC826" s="706">
        <f t="shared" si="279"/>
        <v>16.0513643659711</v>
      </c>
      <c r="AD826" s="706">
        <f t="shared" si="280"/>
        <v>11.449016100178898</v>
      </c>
      <c r="AE826" s="706">
        <f t="shared" si="281"/>
        <v>18.432203389830516</v>
      </c>
      <c r="AF826" s="706">
        <f t="shared" si="282"/>
        <v>11.848341232227488</v>
      </c>
      <c r="AG826" s="706">
        <f t="shared" si="283"/>
        <v>13.136729222520094</v>
      </c>
      <c r="AH826" s="706">
        <f t="shared" si="284"/>
        <v>12.688821752265866</v>
      </c>
      <c r="AI826" s="706">
        <f t="shared" si="285"/>
        <v>26.819923371647512</v>
      </c>
      <c r="AJ826" s="706">
        <f t="shared" si="286"/>
        <v>12.5</v>
      </c>
      <c r="AK826" s="706">
        <f t="shared" si="287"/>
        <v>20.833333333333325</v>
      </c>
      <c r="AL826" s="706">
        <f t="shared" si="288"/>
        <v>39.130434782608688</v>
      </c>
      <c r="AM826" s="706">
        <f t="shared" si="289"/>
        <v>16.949152542372879</v>
      </c>
      <c r="AN826" s="706">
        <f t="shared" si="290"/>
        <v>9.259259259259256</v>
      </c>
      <c r="AO826" s="706">
        <f t="shared" si="291"/>
        <v>17.391304347826097</v>
      </c>
      <c r="AP826" s="706">
        <f t="shared" si="292"/>
        <v>14.999999999999991</v>
      </c>
      <c r="AQ826" s="707">
        <f t="shared" si="293"/>
        <v>14.073126271363131</v>
      </c>
      <c r="AR826" s="708">
        <f t="shared" si="294"/>
        <v>9.150756029810946</v>
      </c>
    </row>
    <row r="827" spans="1:44" x14ac:dyDescent="0.2">
      <c r="A827" s="526" t="s">
        <v>1787</v>
      </c>
      <c r="B827" s="650" t="s">
        <v>1788</v>
      </c>
      <c r="C827" s="531">
        <v>1.56</v>
      </c>
      <c r="D827" s="562">
        <v>1.49</v>
      </c>
      <c r="E827" s="562">
        <v>1.35</v>
      </c>
      <c r="F827" s="562">
        <v>0.86</v>
      </c>
      <c r="G827" s="562">
        <v>0.75</v>
      </c>
      <c r="H827" s="671"/>
      <c r="I827" s="562">
        <v>0.6</v>
      </c>
      <c r="J827" s="562">
        <v>0.4</v>
      </c>
      <c r="K827" s="671"/>
      <c r="L827" s="524">
        <v>0.35</v>
      </c>
      <c r="M827" s="524">
        <v>0.35</v>
      </c>
      <c r="N827" s="531">
        <v>0.35</v>
      </c>
      <c r="O827" s="531">
        <v>0.30571999999999999</v>
      </c>
      <c r="P827" s="531">
        <v>0.26627000000000001</v>
      </c>
      <c r="Q827" s="531">
        <v>0.23669000000000001</v>
      </c>
      <c r="R827" s="524">
        <v>0.20710000000000001</v>
      </c>
      <c r="S827" s="524">
        <v>0.20710000000000001</v>
      </c>
      <c r="T827" s="524">
        <v>0.20710000000000001</v>
      </c>
      <c r="U827" s="524">
        <v>0.20710000000000001</v>
      </c>
      <c r="V827" s="531">
        <v>0.20710000000000001</v>
      </c>
      <c r="W827" s="524">
        <v>5.2269999999999997E-2</v>
      </c>
      <c r="X827" s="525">
        <f t="shared" si="274"/>
        <v>9.956450000000002</v>
      </c>
      <c r="Y827" s="706">
        <f t="shared" si="275"/>
        <v>4.6979865771812124</v>
      </c>
      <c r="Z827" s="706">
        <f t="shared" si="276"/>
        <v>10.370370370370363</v>
      </c>
      <c r="AA827" s="706">
        <f t="shared" si="277"/>
        <v>56.976744186046524</v>
      </c>
      <c r="AB827" s="706">
        <f t="shared" si="278"/>
        <v>14.666666666666671</v>
      </c>
      <c r="AC827" s="706">
        <f t="shared" si="279"/>
        <v>25</v>
      </c>
      <c r="AD827" s="706">
        <f t="shared" si="280"/>
        <v>49.999999999999979</v>
      </c>
      <c r="AE827" s="706">
        <f t="shared" si="281"/>
        <v>14.285714285714302</v>
      </c>
      <c r="AF827" s="706">
        <f t="shared" si="282"/>
        <v>0</v>
      </c>
      <c r="AG827" s="706">
        <f t="shared" si="283"/>
        <v>0</v>
      </c>
      <c r="AH827" s="706">
        <f t="shared" si="284"/>
        <v>14.48384142352479</v>
      </c>
      <c r="AI827" s="706">
        <f t="shared" si="285"/>
        <v>14.815788485371995</v>
      </c>
      <c r="AJ827" s="706">
        <f t="shared" si="286"/>
        <v>12.497359415268905</v>
      </c>
      <c r="AK827" s="706">
        <f t="shared" si="287"/>
        <v>14.287783679381949</v>
      </c>
      <c r="AL827" s="706">
        <f t="shared" si="288"/>
        <v>0</v>
      </c>
      <c r="AM827" s="706">
        <f t="shared" si="289"/>
        <v>0</v>
      </c>
      <c r="AN827" s="706">
        <f t="shared" si="290"/>
        <v>0</v>
      </c>
      <c r="AO827" s="706">
        <f t="shared" si="291"/>
        <v>0</v>
      </c>
      <c r="AP827" s="706">
        <f t="shared" si="292"/>
        <v>296.21197627702315</v>
      </c>
      <c r="AQ827" s="707">
        <f t="shared" si="293"/>
        <v>29.349679520363882</v>
      </c>
      <c r="AR827" s="708">
        <f t="shared" si="294"/>
        <v>68.576295121405266</v>
      </c>
    </row>
    <row r="828" spans="1:44" x14ac:dyDescent="0.2">
      <c r="A828" s="526" t="s">
        <v>1790</v>
      </c>
      <c r="B828" s="651" t="s">
        <v>1791</v>
      </c>
      <c r="C828" s="531">
        <v>0.6</v>
      </c>
      <c r="D828" s="562">
        <v>0.56000000000000005</v>
      </c>
      <c r="E828" s="562">
        <v>0.52</v>
      </c>
      <c r="F828" s="562">
        <v>0.42</v>
      </c>
      <c r="G828" s="562">
        <v>0.36</v>
      </c>
      <c r="H828" s="671"/>
      <c r="I828" s="562">
        <v>0.32</v>
      </c>
      <c r="J828" s="562">
        <v>0.24</v>
      </c>
      <c r="K828" s="671"/>
      <c r="L828" s="524">
        <v>0.2</v>
      </c>
      <c r="M828" s="524">
        <v>0.2</v>
      </c>
      <c r="N828" s="531">
        <v>0.84</v>
      </c>
      <c r="O828" s="531">
        <v>0.83</v>
      </c>
      <c r="P828" s="531">
        <v>0.81</v>
      </c>
      <c r="Q828" s="531">
        <v>0.77272999999999992</v>
      </c>
      <c r="R828" s="531">
        <v>0.74546000000000001</v>
      </c>
      <c r="S828" s="531">
        <v>0.70924000000000009</v>
      </c>
      <c r="T828" s="531">
        <v>0.67344000000000004</v>
      </c>
      <c r="U828" s="531">
        <v>0.64066000000000001</v>
      </c>
      <c r="V828" s="531">
        <v>0.60850000000000004</v>
      </c>
      <c r="W828" s="531">
        <v>0.55769000000000002</v>
      </c>
      <c r="X828" s="525">
        <f t="shared" si="274"/>
        <v>10.60772</v>
      </c>
      <c r="Y828" s="706">
        <f t="shared" si="275"/>
        <v>7.1428571428571397</v>
      </c>
      <c r="Z828" s="706">
        <f t="shared" si="276"/>
        <v>7.6923076923077094</v>
      </c>
      <c r="AA828" s="706">
        <f t="shared" si="277"/>
        <v>23.809523809523814</v>
      </c>
      <c r="AB828" s="706">
        <f t="shared" si="278"/>
        <v>16.666666666666675</v>
      </c>
      <c r="AC828" s="706">
        <f t="shared" si="279"/>
        <v>12.5</v>
      </c>
      <c r="AD828" s="706">
        <f t="shared" si="280"/>
        <v>33.33333333333335</v>
      </c>
      <c r="AE828" s="706">
        <f t="shared" si="281"/>
        <v>19.999999999999996</v>
      </c>
      <c r="AF828" s="706">
        <f t="shared" si="282"/>
        <v>0</v>
      </c>
      <c r="AG828" s="706">
        <f t="shared" si="283"/>
        <v>-76.19047619047619</v>
      </c>
      <c r="AH828" s="706">
        <f t="shared" si="284"/>
        <v>1.2048192771084265</v>
      </c>
      <c r="AI828" s="706">
        <f t="shared" si="285"/>
        <v>2.4691358024691246</v>
      </c>
      <c r="AJ828" s="706">
        <f t="shared" si="286"/>
        <v>4.8231594476725537</v>
      </c>
      <c r="AK828" s="706">
        <f t="shared" si="287"/>
        <v>3.6581439648002423</v>
      </c>
      <c r="AL828" s="706">
        <f t="shared" si="288"/>
        <v>5.1068749647509959</v>
      </c>
      <c r="AM828" s="706">
        <f t="shared" si="289"/>
        <v>5.3159895462105089</v>
      </c>
      <c r="AN828" s="706">
        <f t="shared" si="290"/>
        <v>5.1165985077888498</v>
      </c>
      <c r="AO828" s="706">
        <f t="shared" si="291"/>
        <v>5.2851273623664596</v>
      </c>
      <c r="AP828" s="706">
        <f t="shared" si="292"/>
        <v>9.1107963205365081</v>
      </c>
      <c r="AQ828" s="707">
        <f t="shared" si="293"/>
        <v>4.8358254248842325</v>
      </c>
      <c r="AR828" s="708">
        <f t="shared" si="294"/>
        <v>22.018616492897333</v>
      </c>
    </row>
    <row r="829" spans="1:44" x14ac:dyDescent="0.2">
      <c r="A829" s="527" t="s">
        <v>1792</v>
      </c>
      <c r="B829" s="651" t="s">
        <v>1793</v>
      </c>
      <c r="C829" s="531">
        <v>1.54</v>
      </c>
      <c r="D829" s="562">
        <v>1.46</v>
      </c>
      <c r="E829" s="562">
        <v>1.34</v>
      </c>
      <c r="F829" s="562">
        <v>1.17</v>
      </c>
      <c r="G829" s="562">
        <v>1</v>
      </c>
      <c r="H829" s="671"/>
      <c r="I829" s="562">
        <v>0.92</v>
      </c>
      <c r="J829" s="562">
        <v>0.87</v>
      </c>
      <c r="K829" s="671"/>
      <c r="L829" s="524">
        <v>0.84</v>
      </c>
      <c r="M829" s="531">
        <v>0.84</v>
      </c>
      <c r="N829" s="531">
        <v>0.82</v>
      </c>
      <c r="O829" s="531">
        <v>0.79</v>
      </c>
      <c r="P829" s="531">
        <v>0.75</v>
      </c>
      <c r="Q829" s="531">
        <v>0.71</v>
      </c>
      <c r="R829" s="531">
        <v>0.67</v>
      </c>
      <c r="S829" s="531">
        <v>0.6</v>
      </c>
      <c r="T829" s="531">
        <v>0.55000000000000004</v>
      </c>
      <c r="U829" s="531">
        <v>0.51</v>
      </c>
      <c r="V829" s="531">
        <v>0.47</v>
      </c>
      <c r="W829" s="531">
        <v>0.43</v>
      </c>
      <c r="X829" s="525">
        <f t="shared" si="274"/>
        <v>16.28</v>
      </c>
      <c r="Y829" s="706">
        <f t="shared" si="275"/>
        <v>5.4794520547945202</v>
      </c>
      <c r="Z829" s="706">
        <f t="shared" si="276"/>
        <v>8.9552238805969964</v>
      </c>
      <c r="AA829" s="706">
        <f t="shared" si="277"/>
        <v>14.529914529914546</v>
      </c>
      <c r="AB829" s="706">
        <f t="shared" si="278"/>
        <v>16.999999999999993</v>
      </c>
      <c r="AC829" s="706">
        <f t="shared" si="279"/>
        <v>8.6956521739130377</v>
      </c>
      <c r="AD829" s="706">
        <f t="shared" si="280"/>
        <v>5.7471264367816133</v>
      </c>
      <c r="AE829" s="706">
        <f t="shared" si="281"/>
        <v>3.5714285714285809</v>
      </c>
      <c r="AF829" s="706">
        <f t="shared" si="282"/>
        <v>0</v>
      </c>
      <c r="AG829" s="706">
        <f t="shared" si="283"/>
        <v>2.4390243902439046</v>
      </c>
      <c r="AH829" s="706">
        <f t="shared" si="284"/>
        <v>3.7974683544303778</v>
      </c>
      <c r="AI829" s="706">
        <f t="shared" si="285"/>
        <v>5.3333333333333455</v>
      </c>
      <c r="AJ829" s="706">
        <f t="shared" si="286"/>
        <v>5.6338028169014231</v>
      </c>
      <c r="AK829" s="706">
        <f t="shared" si="287"/>
        <v>5.9701492537313383</v>
      </c>
      <c r="AL829" s="706">
        <f t="shared" si="288"/>
        <v>11.66666666666667</v>
      </c>
      <c r="AM829" s="706">
        <f t="shared" si="289"/>
        <v>9.0909090909090828</v>
      </c>
      <c r="AN829" s="706">
        <f t="shared" si="290"/>
        <v>7.8431372549019773</v>
      </c>
      <c r="AO829" s="706">
        <f t="shared" si="291"/>
        <v>8.5106382978723527</v>
      </c>
      <c r="AP829" s="706">
        <f t="shared" si="292"/>
        <v>9.302325581395344</v>
      </c>
      <c r="AQ829" s="707">
        <f t="shared" si="293"/>
        <v>7.4203473715452839</v>
      </c>
      <c r="AR829" s="708">
        <f t="shared" si="294"/>
        <v>4.1731707376498539</v>
      </c>
    </row>
    <row r="830" spans="1:44" x14ac:dyDescent="0.2">
      <c r="A830" s="694" t="s">
        <v>1794</v>
      </c>
      <c r="B830" s="651" t="s">
        <v>1795</v>
      </c>
      <c r="C830" s="531">
        <v>0.5</v>
      </c>
      <c r="D830" s="562">
        <v>0.41</v>
      </c>
      <c r="E830" s="562">
        <v>0.35666666666666669</v>
      </c>
      <c r="F830" s="562">
        <v>0.31666666666666665</v>
      </c>
      <c r="G830" s="562">
        <v>0.27666666666666667</v>
      </c>
      <c r="H830" s="671"/>
      <c r="I830" s="562">
        <v>0.24666666666666667</v>
      </c>
      <c r="J830" s="562">
        <v>0.21</v>
      </c>
      <c r="K830" s="671"/>
      <c r="L830" s="531">
        <v>5.0219999999999994E-2</v>
      </c>
      <c r="M830" s="524">
        <v>0</v>
      </c>
      <c r="N830" s="524">
        <v>0</v>
      </c>
      <c r="O830" s="524">
        <v>0</v>
      </c>
      <c r="P830" s="524">
        <v>0</v>
      </c>
      <c r="Q830" s="524">
        <v>0</v>
      </c>
      <c r="R830" s="524">
        <v>0</v>
      </c>
      <c r="S830" s="524">
        <v>0</v>
      </c>
      <c r="T830" s="524">
        <v>0</v>
      </c>
      <c r="U830" s="524">
        <v>0</v>
      </c>
      <c r="V830" s="524">
        <v>0</v>
      </c>
      <c r="W830" s="524">
        <v>0</v>
      </c>
      <c r="X830" s="525">
        <f t="shared" si="274"/>
        <v>2.3668866666666664</v>
      </c>
      <c r="Y830" s="706">
        <f t="shared" si="275"/>
        <v>21.95121951219512</v>
      </c>
      <c r="Z830" s="706">
        <f t="shared" si="276"/>
        <v>14.953271028037364</v>
      </c>
      <c r="AA830" s="706">
        <f t="shared" si="277"/>
        <v>12.631578947368439</v>
      </c>
      <c r="AB830" s="706">
        <f t="shared" si="278"/>
        <v>14.457831325301207</v>
      </c>
      <c r="AC830" s="706">
        <f t="shared" si="279"/>
        <v>12.162162162162172</v>
      </c>
      <c r="AD830" s="706">
        <f t="shared" si="280"/>
        <v>17.460317460317466</v>
      </c>
      <c r="AE830" s="706">
        <f t="shared" si="281"/>
        <v>318.16009557945046</v>
      </c>
      <c r="AF830" s="706" t="str">
        <f t="shared" si="282"/>
        <v>n/a</v>
      </c>
      <c r="AG830" s="706" t="str">
        <f t="shared" si="283"/>
        <v>n/a</v>
      </c>
      <c r="AH830" s="706" t="str">
        <f t="shared" si="284"/>
        <v>n/a</v>
      </c>
      <c r="AI830" s="706" t="str">
        <f t="shared" si="285"/>
        <v>n/a</v>
      </c>
      <c r="AJ830" s="706" t="str">
        <f t="shared" si="286"/>
        <v>n/a</v>
      </c>
      <c r="AK830" s="706" t="str">
        <f t="shared" si="287"/>
        <v>n/a</v>
      </c>
      <c r="AL830" s="706" t="str">
        <f t="shared" si="288"/>
        <v>n/a</v>
      </c>
      <c r="AM830" s="706" t="str">
        <f t="shared" si="289"/>
        <v>n/a</v>
      </c>
      <c r="AN830" s="706" t="str">
        <f t="shared" si="290"/>
        <v>n/a</v>
      </c>
      <c r="AO830" s="706" t="str">
        <f t="shared" si="291"/>
        <v>n/a</v>
      </c>
      <c r="AP830" s="706" t="str">
        <f t="shared" si="292"/>
        <v>n/a</v>
      </c>
      <c r="AQ830" s="707">
        <f t="shared" si="293"/>
        <v>58.825210859261745</v>
      </c>
      <c r="AR830" s="708">
        <f t="shared" si="294"/>
        <v>114.40413111042479</v>
      </c>
    </row>
    <row r="831" spans="1:44" x14ac:dyDescent="0.2">
      <c r="A831" s="527" t="s">
        <v>772</v>
      </c>
      <c r="B831" s="651" t="s">
        <v>860</v>
      </c>
      <c r="C831" s="531">
        <v>1.86</v>
      </c>
      <c r="D831" s="562">
        <v>1.64</v>
      </c>
      <c r="E831" s="562">
        <v>1.54</v>
      </c>
      <c r="F831" s="562">
        <v>1.5</v>
      </c>
      <c r="G831" s="562">
        <v>1.46</v>
      </c>
      <c r="H831" s="671"/>
      <c r="I831" s="562">
        <v>1.42</v>
      </c>
      <c r="J831" s="562">
        <v>1.36</v>
      </c>
      <c r="K831" s="671"/>
      <c r="L831" s="531">
        <v>1.26</v>
      </c>
      <c r="M831" s="531">
        <v>1.1599999999999999</v>
      </c>
      <c r="N831" s="531">
        <v>1.08</v>
      </c>
      <c r="O831" s="531">
        <v>0.96</v>
      </c>
      <c r="P831" s="531">
        <v>0.88</v>
      </c>
      <c r="Q831" s="531">
        <v>0.8</v>
      </c>
      <c r="R831" s="531">
        <v>0.75</v>
      </c>
      <c r="S831" s="524">
        <v>0.01</v>
      </c>
      <c r="T831" s="524">
        <v>0.01</v>
      </c>
      <c r="U831" s="524">
        <v>0.01</v>
      </c>
      <c r="V831" s="524">
        <v>0.01</v>
      </c>
      <c r="W831" s="524">
        <v>0.01</v>
      </c>
      <c r="X831" s="525">
        <f t="shared" si="274"/>
        <v>17.720000000000006</v>
      </c>
      <c r="Y831" s="706">
        <f t="shared" si="275"/>
        <v>13.414634146341475</v>
      </c>
      <c r="Z831" s="706">
        <f t="shared" si="276"/>
        <v>6.4935064935064846</v>
      </c>
      <c r="AA831" s="706">
        <f t="shared" si="277"/>
        <v>2.6666666666666616</v>
      </c>
      <c r="AB831" s="706">
        <f t="shared" si="278"/>
        <v>2.7397260273972712</v>
      </c>
      <c r="AC831" s="706">
        <f t="shared" si="279"/>
        <v>2.8169014084507005</v>
      </c>
      <c r="AD831" s="706">
        <f t="shared" si="280"/>
        <v>4.4117647058823373</v>
      </c>
      <c r="AE831" s="706">
        <f t="shared" si="281"/>
        <v>7.9365079365079527</v>
      </c>
      <c r="AF831" s="706">
        <f t="shared" si="282"/>
        <v>8.6206896551724199</v>
      </c>
      <c r="AG831" s="706">
        <f t="shared" si="283"/>
        <v>7.4074074074073959</v>
      </c>
      <c r="AH831" s="706">
        <f t="shared" si="284"/>
        <v>12.500000000000021</v>
      </c>
      <c r="AI831" s="706">
        <f t="shared" si="285"/>
        <v>9.0909090909090828</v>
      </c>
      <c r="AJ831" s="706">
        <f t="shared" si="286"/>
        <v>9.9999999999999858</v>
      </c>
      <c r="AK831" s="706">
        <f t="shared" si="287"/>
        <v>6.6666666666666652</v>
      </c>
      <c r="AL831" s="706">
        <f t="shared" si="288"/>
        <v>7400</v>
      </c>
      <c r="AM831" s="706">
        <f t="shared" si="289"/>
        <v>0</v>
      </c>
      <c r="AN831" s="706">
        <f t="shared" si="290"/>
        <v>0</v>
      </c>
      <c r="AO831" s="706">
        <f t="shared" si="291"/>
        <v>0</v>
      </c>
      <c r="AP831" s="706">
        <f t="shared" si="292"/>
        <v>0</v>
      </c>
      <c r="AQ831" s="707">
        <f t="shared" si="293"/>
        <v>416.37585445582823</v>
      </c>
      <c r="AR831" s="708">
        <f t="shared" si="294"/>
        <v>1742.8880749039993</v>
      </c>
    </row>
    <row r="832" spans="1:44" x14ac:dyDescent="0.2">
      <c r="A832" s="501" t="s">
        <v>2983</v>
      </c>
      <c r="B832" s="651" t="s">
        <v>2984</v>
      </c>
      <c r="C832" s="531">
        <v>4.5999999999999996</v>
      </c>
      <c r="D832" s="562">
        <v>3.8</v>
      </c>
      <c r="E832" s="562">
        <v>2.8</v>
      </c>
      <c r="F832" s="562">
        <v>2</v>
      </c>
      <c r="G832" s="634">
        <v>1.1499999999999999</v>
      </c>
      <c r="H832" s="671"/>
      <c r="I832" s="562">
        <v>2.48</v>
      </c>
      <c r="J832" s="562">
        <v>2.23</v>
      </c>
      <c r="K832" s="671"/>
      <c r="L832" s="531">
        <v>2.12</v>
      </c>
      <c r="M832" s="531">
        <v>1.89</v>
      </c>
      <c r="N832" s="531">
        <v>1.75</v>
      </c>
      <c r="O832" s="531">
        <v>1.31</v>
      </c>
      <c r="P832" s="531">
        <v>0.95</v>
      </c>
      <c r="Q832" s="531">
        <v>0.62</v>
      </c>
      <c r="R832" s="531">
        <v>0.38</v>
      </c>
      <c r="S832" s="531">
        <v>0.2</v>
      </c>
      <c r="T832" s="531">
        <v>0.115</v>
      </c>
      <c r="U832" s="524">
        <v>0.1</v>
      </c>
      <c r="V832" s="524">
        <v>0.1</v>
      </c>
      <c r="W832" s="531">
        <v>0.1</v>
      </c>
      <c r="X832" s="525">
        <f t="shared" si="274"/>
        <v>28.695</v>
      </c>
      <c r="Y832" s="706">
        <f t="shared" si="275"/>
        <v>21.052631578947366</v>
      </c>
      <c r="Z832" s="706">
        <f t="shared" si="276"/>
        <v>35.714285714285722</v>
      </c>
      <c r="AA832" s="706">
        <f t="shared" si="277"/>
        <v>39.999999999999993</v>
      </c>
      <c r="AB832" s="706">
        <f t="shared" si="278"/>
        <v>73.913043478260889</v>
      </c>
      <c r="AC832" s="706">
        <f t="shared" si="279"/>
        <v>-53.629032258064527</v>
      </c>
      <c r="AD832" s="706">
        <f t="shared" si="280"/>
        <v>11.210762331838575</v>
      </c>
      <c r="AE832" s="706">
        <f t="shared" si="281"/>
        <v>5.1886792452830122</v>
      </c>
      <c r="AF832" s="706">
        <f t="shared" si="282"/>
        <v>12.169312169312185</v>
      </c>
      <c r="AG832" s="706">
        <f t="shared" si="283"/>
        <v>7.9999999999999849</v>
      </c>
      <c r="AH832" s="706">
        <f t="shared" si="284"/>
        <v>33.587786259541971</v>
      </c>
      <c r="AI832" s="706">
        <f t="shared" si="285"/>
        <v>37.894736842105267</v>
      </c>
      <c r="AJ832" s="706">
        <f t="shared" si="286"/>
        <v>53.225806451612897</v>
      </c>
      <c r="AK832" s="706">
        <f t="shared" si="287"/>
        <v>63.157894736842103</v>
      </c>
      <c r="AL832" s="706">
        <f t="shared" si="288"/>
        <v>89.999999999999986</v>
      </c>
      <c r="AM832" s="706">
        <f t="shared" si="289"/>
        <v>73.91304347826086</v>
      </c>
      <c r="AN832" s="706">
        <f t="shared" si="290"/>
        <v>14.999999999999991</v>
      </c>
      <c r="AO832" s="706">
        <f t="shared" si="291"/>
        <v>0</v>
      </c>
      <c r="AP832" s="706">
        <f t="shared" si="292"/>
        <v>0</v>
      </c>
      <c r="AQ832" s="707">
        <f t="shared" si="293"/>
        <v>28.911052779345905</v>
      </c>
      <c r="AR832" s="708">
        <f t="shared" si="294"/>
        <v>34.429419219514791</v>
      </c>
    </row>
    <row r="833" spans="1:44" x14ac:dyDescent="0.2">
      <c r="A833" s="527" t="s">
        <v>1796</v>
      </c>
      <c r="B833" s="651" t="s">
        <v>1797</v>
      </c>
      <c r="C833" s="531">
        <v>0.75</v>
      </c>
      <c r="D833" s="562">
        <v>0.71</v>
      </c>
      <c r="E833" s="562">
        <v>0.66</v>
      </c>
      <c r="F833" s="562">
        <v>0.57999999999999996</v>
      </c>
      <c r="G833" s="562">
        <v>0.5</v>
      </c>
      <c r="H833" s="671"/>
      <c r="I833" s="564">
        <v>0.44</v>
      </c>
      <c r="J833" s="564">
        <v>0.44</v>
      </c>
      <c r="K833" s="671"/>
      <c r="L833" s="524">
        <v>0.44</v>
      </c>
      <c r="M833" s="524">
        <v>0.44</v>
      </c>
      <c r="N833" s="531">
        <v>0.44</v>
      </c>
      <c r="O833" s="531">
        <v>0.4</v>
      </c>
      <c r="P833" s="531">
        <v>0.36</v>
      </c>
      <c r="Q833" s="531">
        <v>0.32</v>
      </c>
      <c r="R833" s="531">
        <v>0.28000000000000003</v>
      </c>
      <c r="S833" s="524">
        <v>0.24</v>
      </c>
      <c r="T833" s="524">
        <v>0.24</v>
      </c>
      <c r="U833" s="524">
        <v>0.24</v>
      </c>
      <c r="V833" s="524">
        <v>0.26800000000000002</v>
      </c>
      <c r="W833" s="524">
        <v>0.35199999999999998</v>
      </c>
      <c r="X833" s="525">
        <f t="shared" si="274"/>
        <v>8.1000000000000032</v>
      </c>
      <c r="Y833" s="706">
        <f t="shared" si="275"/>
        <v>5.6338028169014231</v>
      </c>
      <c r="Z833" s="706">
        <f t="shared" si="276"/>
        <v>7.575757575757569</v>
      </c>
      <c r="AA833" s="706">
        <f t="shared" si="277"/>
        <v>13.793103448275868</v>
      </c>
      <c r="AB833" s="706">
        <f t="shared" si="278"/>
        <v>15.999999999999993</v>
      </c>
      <c r="AC833" s="706">
        <f t="shared" si="279"/>
        <v>13.636363636363647</v>
      </c>
      <c r="AD833" s="706">
        <f t="shared" si="280"/>
        <v>0</v>
      </c>
      <c r="AE833" s="706">
        <f t="shared" si="281"/>
        <v>0</v>
      </c>
      <c r="AF833" s="706">
        <f t="shared" si="282"/>
        <v>0</v>
      </c>
      <c r="AG833" s="706">
        <f t="shared" si="283"/>
        <v>0</v>
      </c>
      <c r="AH833" s="706">
        <f t="shared" si="284"/>
        <v>9.9999999999999858</v>
      </c>
      <c r="AI833" s="706">
        <f t="shared" si="285"/>
        <v>11.111111111111116</v>
      </c>
      <c r="AJ833" s="706">
        <f t="shared" si="286"/>
        <v>12.5</v>
      </c>
      <c r="AK833" s="706">
        <f t="shared" si="287"/>
        <v>14.285714285714279</v>
      </c>
      <c r="AL833" s="706">
        <f t="shared" si="288"/>
        <v>16.666666666666675</v>
      </c>
      <c r="AM833" s="706">
        <f t="shared" si="289"/>
        <v>0</v>
      </c>
      <c r="AN833" s="706">
        <f t="shared" si="290"/>
        <v>0</v>
      </c>
      <c r="AO833" s="706">
        <f t="shared" si="291"/>
        <v>-10.447761194029859</v>
      </c>
      <c r="AP833" s="706">
        <f t="shared" si="292"/>
        <v>-23.863636363636353</v>
      </c>
      <c r="AQ833" s="707">
        <f t="shared" si="293"/>
        <v>4.8272845546180196</v>
      </c>
      <c r="AR833" s="708">
        <f t="shared" si="294"/>
        <v>10.409494639141675</v>
      </c>
    </row>
    <row r="834" spans="1:44" x14ac:dyDescent="0.2">
      <c r="A834" s="526" t="s">
        <v>1798</v>
      </c>
      <c r="B834" s="651" t="s">
        <v>1799</v>
      </c>
      <c r="C834" s="531">
        <v>1.96</v>
      </c>
      <c r="D834" s="562">
        <v>1.68</v>
      </c>
      <c r="E834" s="562">
        <v>1.52</v>
      </c>
      <c r="F834" s="562">
        <v>1.36</v>
      </c>
      <c r="G834" s="562">
        <v>1.24</v>
      </c>
      <c r="H834" s="671"/>
      <c r="I834" s="562">
        <v>1.1599999999999999</v>
      </c>
      <c r="J834" s="564">
        <v>1.08</v>
      </c>
      <c r="K834" s="671"/>
      <c r="L834" s="531">
        <v>1.02</v>
      </c>
      <c r="M834" s="524">
        <v>1</v>
      </c>
      <c r="N834" s="524">
        <v>1</v>
      </c>
      <c r="O834" s="531">
        <v>1</v>
      </c>
      <c r="P834" s="524">
        <v>0.88</v>
      </c>
      <c r="Q834" s="531">
        <v>0.86</v>
      </c>
      <c r="R834" s="524">
        <v>0.8</v>
      </c>
      <c r="S834" s="524">
        <v>0.8</v>
      </c>
      <c r="T834" s="524">
        <v>0.94</v>
      </c>
      <c r="U834" s="524">
        <v>1.1299999999999999</v>
      </c>
      <c r="V834" s="524">
        <v>1.28</v>
      </c>
      <c r="W834" s="524">
        <v>1.28</v>
      </c>
      <c r="X834" s="525">
        <f t="shared" si="274"/>
        <v>21.990000000000002</v>
      </c>
      <c r="Y834" s="706">
        <f t="shared" si="275"/>
        <v>16.666666666666675</v>
      </c>
      <c r="Z834" s="706">
        <f t="shared" si="276"/>
        <v>10.526315789473673</v>
      </c>
      <c r="AA834" s="706">
        <f t="shared" si="277"/>
        <v>11.764705882352944</v>
      </c>
      <c r="AB834" s="706">
        <f t="shared" si="278"/>
        <v>9.6774193548387224</v>
      </c>
      <c r="AC834" s="706">
        <f t="shared" si="279"/>
        <v>6.8965517241379448</v>
      </c>
      <c r="AD834" s="706">
        <f t="shared" si="280"/>
        <v>7.4074074074073959</v>
      </c>
      <c r="AE834" s="706">
        <f t="shared" si="281"/>
        <v>5.8823529411764719</v>
      </c>
      <c r="AF834" s="706">
        <f t="shared" si="282"/>
        <v>2.0000000000000018</v>
      </c>
      <c r="AG834" s="706">
        <f t="shared" si="283"/>
        <v>0</v>
      </c>
      <c r="AH834" s="706">
        <f t="shared" si="284"/>
        <v>0</v>
      </c>
      <c r="AI834" s="706">
        <f t="shared" si="285"/>
        <v>13.636363636363647</v>
      </c>
      <c r="AJ834" s="706">
        <f t="shared" si="286"/>
        <v>2.3255813953488413</v>
      </c>
      <c r="AK834" s="706">
        <f t="shared" si="287"/>
        <v>7.4999999999999956</v>
      </c>
      <c r="AL834" s="706">
        <f t="shared" si="288"/>
        <v>0</v>
      </c>
      <c r="AM834" s="706">
        <f t="shared" si="289"/>
        <v>-14.893617021276583</v>
      </c>
      <c r="AN834" s="706">
        <f t="shared" si="290"/>
        <v>-16.814159292035392</v>
      </c>
      <c r="AO834" s="706">
        <f t="shared" si="291"/>
        <v>-11.718750000000011</v>
      </c>
      <c r="AP834" s="706">
        <f t="shared" si="292"/>
        <v>0</v>
      </c>
      <c r="AQ834" s="707">
        <f t="shared" si="293"/>
        <v>2.8253799158030191</v>
      </c>
      <c r="AR834" s="708">
        <f t="shared" si="294"/>
        <v>9.4166928511646653</v>
      </c>
    </row>
    <row r="835" spans="1:44" x14ac:dyDescent="0.2">
      <c r="A835" s="526" t="s">
        <v>1800</v>
      </c>
      <c r="B835" s="651" t="s">
        <v>1801</v>
      </c>
      <c r="C835" s="531">
        <v>1.03</v>
      </c>
      <c r="D835" s="562">
        <v>0.98</v>
      </c>
      <c r="E835" s="562">
        <v>0.89</v>
      </c>
      <c r="F835" s="562">
        <v>0.75</v>
      </c>
      <c r="G835" s="562">
        <v>0.55000000000000004</v>
      </c>
      <c r="H835" s="671"/>
      <c r="I835" s="562">
        <v>0.35</v>
      </c>
      <c r="J835" s="562">
        <v>0.16</v>
      </c>
      <c r="K835" s="671"/>
      <c r="L835" s="524">
        <v>0.04</v>
      </c>
      <c r="M835" s="524">
        <v>0.04</v>
      </c>
      <c r="N835" s="531">
        <v>1.2</v>
      </c>
      <c r="O835" s="531">
        <v>1.17</v>
      </c>
      <c r="P835" s="531">
        <v>1.06</v>
      </c>
      <c r="Q835" s="531">
        <v>0.98</v>
      </c>
      <c r="R835" s="531">
        <v>0.9</v>
      </c>
      <c r="S835" s="531">
        <v>0.82</v>
      </c>
      <c r="T835" s="531">
        <v>0.74</v>
      </c>
      <c r="U835" s="531">
        <v>0.67</v>
      </c>
      <c r="V835" s="531">
        <v>0.62</v>
      </c>
      <c r="W835" s="531">
        <v>0.47</v>
      </c>
      <c r="X835" s="525">
        <f t="shared" si="274"/>
        <v>13.420000000000002</v>
      </c>
      <c r="Y835" s="706">
        <f t="shared" si="275"/>
        <v>5.1020408163265252</v>
      </c>
      <c r="Z835" s="706">
        <f t="shared" si="276"/>
        <v>10.1123595505618</v>
      </c>
      <c r="AA835" s="706">
        <f t="shared" si="277"/>
        <v>18.666666666666675</v>
      </c>
      <c r="AB835" s="706">
        <f t="shared" si="278"/>
        <v>36.363636363636353</v>
      </c>
      <c r="AC835" s="706">
        <f t="shared" si="279"/>
        <v>57.14285714285716</v>
      </c>
      <c r="AD835" s="706">
        <f t="shared" si="280"/>
        <v>118.75</v>
      </c>
      <c r="AE835" s="706">
        <f t="shared" si="281"/>
        <v>300</v>
      </c>
      <c r="AF835" s="706">
        <f t="shared" si="282"/>
        <v>0</v>
      </c>
      <c r="AG835" s="706">
        <f t="shared" si="283"/>
        <v>-96.666666666666671</v>
      </c>
      <c r="AH835" s="706">
        <f t="shared" si="284"/>
        <v>2.5641025641025772</v>
      </c>
      <c r="AI835" s="706">
        <f t="shared" si="285"/>
        <v>10.377358490566024</v>
      </c>
      <c r="AJ835" s="706">
        <f t="shared" si="286"/>
        <v>8.163265306122458</v>
      </c>
      <c r="AK835" s="706">
        <f t="shared" si="287"/>
        <v>8.8888888888888786</v>
      </c>
      <c r="AL835" s="706">
        <f t="shared" si="288"/>
        <v>9.7560975609756184</v>
      </c>
      <c r="AM835" s="706">
        <f t="shared" si="289"/>
        <v>10.810810810810811</v>
      </c>
      <c r="AN835" s="706">
        <f t="shared" si="290"/>
        <v>10.447761194029837</v>
      </c>
      <c r="AO835" s="706">
        <f t="shared" si="291"/>
        <v>8.064516129032274</v>
      </c>
      <c r="AP835" s="706">
        <f t="shared" si="292"/>
        <v>31.914893617021288</v>
      </c>
      <c r="AQ835" s="707">
        <f t="shared" si="293"/>
        <v>30.581032690829538</v>
      </c>
      <c r="AR835" s="708">
        <f t="shared" si="294"/>
        <v>77.967373713968868</v>
      </c>
    </row>
    <row r="836" spans="1:44" x14ac:dyDescent="0.2">
      <c r="A836" s="527" t="s">
        <v>861</v>
      </c>
      <c r="B836" s="651" t="s">
        <v>862</v>
      </c>
      <c r="C836" s="531">
        <v>2.08</v>
      </c>
      <c r="D836" s="562">
        <v>1.98</v>
      </c>
      <c r="E836" s="562">
        <v>1.7428805999999999</v>
      </c>
      <c r="F836" s="562">
        <v>1.56</v>
      </c>
      <c r="G836" s="562">
        <v>1.4450000000000001</v>
      </c>
      <c r="H836" s="671"/>
      <c r="I836" s="562">
        <v>1.2</v>
      </c>
      <c r="J836" s="562">
        <v>1.04</v>
      </c>
      <c r="K836" s="671"/>
      <c r="L836" s="531">
        <v>0.8</v>
      </c>
      <c r="M836" s="531">
        <v>0.67500000000000004</v>
      </c>
      <c r="N836" s="531">
        <v>0.54</v>
      </c>
      <c r="O836" s="531">
        <v>0.5</v>
      </c>
      <c r="P836" s="531">
        <v>0.46</v>
      </c>
      <c r="Q836" s="531">
        <v>0.44</v>
      </c>
      <c r="R836" s="531">
        <v>0.41499999999999998</v>
      </c>
      <c r="S836" s="524">
        <v>0.4</v>
      </c>
      <c r="T836" s="524">
        <v>0.4</v>
      </c>
      <c r="U836" s="524">
        <v>0.4</v>
      </c>
      <c r="V836" s="524">
        <v>0.68500000000000005</v>
      </c>
      <c r="W836" s="524">
        <v>0.78</v>
      </c>
      <c r="X836" s="525">
        <f t="shared" si="274"/>
        <v>17.5428806</v>
      </c>
      <c r="Y836" s="706">
        <f t="shared" si="275"/>
        <v>5.0505050505050608</v>
      </c>
      <c r="Z836" s="706">
        <f t="shared" si="276"/>
        <v>13.605028365110039</v>
      </c>
      <c r="AA836" s="706">
        <f t="shared" si="277"/>
        <v>11.723115384615369</v>
      </c>
      <c r="AB836" s="706">
        <f t="shared" si="278"/>
        <v>7.9584775086505077</v>
      </c>
      <c r="AC836" s="706">
        <f t="shared" si="279"/>
        <v>20.416666666666682</v>
      </c>
      <c r="AD836" s="706">
        <f t="shared" si="280"/>
        <v>15.384615384615374</v>
      </c>
      <c r="AE836" s="706">
        <f t="shared" si="281"/>
        <v>30.000000000000004</v>
      </c>
      <c r="AF836" s="706">
        <f t="shared" si="282"/>
        <v>18.518518518518512</v>
      </c>
      <c r="AG836" s="706">
        <f t="shared" si="283"/>
        <v>25</v>
      </c>
      <c r="AH836" s="706">
        <f t="shared" si="284"/>
        <v>8.0000000000000071</v>
      </c>
      <c r="AI836" s="706">
        <f t="shared" si="285"/>
        <v>8.6956521739130377</v>
      </c>
      <c r="AJ836" s="706">
        <f t="shared" si="286"/>
        <v>4.5454545454545414</v>
      </c>
      <c r="AK836" s="706">
        <f t="shared" si="287"/>
        <v>6.024096385542177</v>
      </c>
      <c r="AL836" s="706">
        <f t="shared" si="288"/>
        <v>3.7499999999999867</v>
      </c>
      <c r="AM836" s="706">
        <f t="shared" si="289"/>
        <v>0</v>
      </c>
      <c r="AN836" s="706">
        <f t="shared" si="290"/>
        <v>0</v>
      </c>
      <c r="AO836" s="706">
        <f t="shared" si="291"/>
        <v>-41.605839416058402</v>
      </c>
      <c r="AP836" s="706">
        <f t="shared" si="292"/>
        <v>-12.179487179487181</v>
      </c>
      <c r="AQ836" s="707">
        <f t="shared" si="293"/>
        <v>6.9381557437803156</v>
      </c>
      <c r="AR836" s="708">
        <f t="shared" si="294"/>
        <v>15.636241543523809</v>
      </c>
    </row>
    <row r="837" spans="1:44" x14ac:dyDescent="0.2">
      <c r="A837" s="532" t="s">
        <v>1802</v>
      </c>
      <c r="B837" s="651" t="s">
        <v>1803</v>
      </c>
      <c r="C837" s="531">
        <v>1.54</v>
      </c>
      <c r="D837" s="562">
        <v>1.46</v>
      </c>
      <c r="E837" s="562">
        <v>1.38</v>
      </c>
      <c r="F837" s="562">
        <v>1.3</v>
      </c>
      <c r="G837" s="562">
        <v>1.22</v>
      </c>
      <c r="H837" s="671"/>
      <c r="I837" s="562">
        <v>1.1599999999999999</v>
      </c>
      <c r="J837" s="562">
        <v>1.1000000000000001</v>
      </c>
      <c r="K837" s="671"/>
      <c r="L837" s="524">
        <v>1.04</v>
      </c>
      <c r="M837" s="524">
        <v>1.2749999999999999</v>
      </c>
      <c r="N837" s="531">
        <v>2.1</v>
      </c>
      <c r="O837" s="531">
        <v>1.98</v>
      </c>
      <c r="P837" s="531">
        <v>1.86</v>
      </c>
      <c r="Q837" s="531">
        <v>1.76</v>
      </c>
      <c r="R837" s="531">
        <v>1.66</v>
      </c>
      <c r="S837" s="531">
        <v>1.56</v>
      </c>
      <c r="T837" s="531">
        <v>1.48</v>
      </c>
      <c r="U837" s="531">
        <v>1.4044399999999999</v>
      </c>
      <c r="V837" s="531">
        <v>1.3333200000000001</v>
      </c>
      <c r="W837" s="531">
        <v>1.26224</v>
      </c>
      <c r="X837" s="525">
        <f t="shared" si="274"/>
        <v>27.875</v>
      </c>
      <c r="Y837" s="706">
        <f t="shared" si="275"/>
        <v>5.4794520547945202</v>
      </c>
      <c r="Z837" s="706">
        <f t="shared" si="276"/>
        <v>5.7971014492753659</v>
      </c>
      <c r="AA837" s="706">
        <f t="shared" si="277"/>
        <v>6.153846153846132</v>
      </c>
      <c r="AB837" s="706">
        <f t="shared" si="278"/>
        <v>6.5573770491803351</v>
      </c>
      <c r="AC837" s="706">
        <f t="shared" si="279"/>
        <v>5.1724137931034475</v>
      </c>
      <c r="AD837" s="706">
        <f t="shared" si="280"/>
        <v>5.4545454545454453</v>
      </c>
      <c r="AE837" s="706">
        <f t="shared" si="281"/>
        <v>5.7692307692307709</v>
      </c>
      <c r="AF837" s="706">
        <f t="shared" si="282"/>
        <v>-18.431372549019599</v>
      </c>
      <c r="AG837" s="706">
        <f t="shared" si="283"/>
        <v>-39.285714285714292</v>
      </c>
      <c r="AH837" s="706">
        <f t="shared" si="284"/>
        <v>6.0606060606060552</v>
      </c>
      <c r="AI837" s="706">
        <f t="shared" si="285"/>
        <v>6.4516129032258007</v>
      </c>
      <c r="AJ837" s="706">
        <f t="shared" si="286"/>
        <v>5.6818181818181879</v>
      </c>
      <c r="AK837" s="706">
        <f t="shared" si="287"/>
        <v>6.024096385542177</v>
      </c>
      <c r="AL837" s="706">
        <f t="shared" si="288"/>
        <v>6.4102564102564097</v>
      </c>
      <c r="AM837" s="706">
        <f t="shared" si="289"/>
        <v>5.4054054054054168</v>
      </c>
      <c r="AN837" s="706">
        <f t="shared" si="290"/>
        <v>5.3800803167098676</v>
      </c>
      <c r="AO837" s="706">
        <f t="shared" si="291"/>
        <v>5.3340533405333845</v>
      </c>
      <c r="AP837" s="706">
        <f t="shared" si="292"/>
        <v>5.6312587146659876</v>
      </c>
      <c r="AQ837" s="707">
        <f t="shared" si="293"/>
        <v>1.9470037560003013</v>
      </c>
      <c r="AR837" s="708">
        <f t="shared" si="294"/>
        <v>11.771058913397146</v>
      </c>
    </row>
    <row r="838" spans="1:44" x14ac:dyDescent="0.2">
      <c r="A838" s="1149" t="s">
        <v>3973</v>
      </c>
      <c r="B838" s="670" t="s">
        <v>3974</v>
      </c>
      <c r="C838" s="13">
        <v>0.19</v>
      </c>
      <c r="D838" s="13">
        <v>0.15</v>
      </c>
      <c r="E838" s="13">
        <v>0.11</v>
      </c>
      <c r="F838" s="13">
        <v>7.0000000000000007E-2</v>
      </c>
      <c r="G838" s="564">
        <v>0</v>
      </c>
      <c r="H838" s="13"/>
      <c r="I838" s="564">
        <v>0</v>
      </c>
      <c r="J838" s="564">
        <v>0</v>
      </c>
      <c r="K838" s="566"/>
      <c r="L838" s="524">
        <v>0</v>
      </c>
      <c r="M838" s="524">
        <v>0</v>
      </c>
      <c r="N838" s="524">
        <v>0</v>
      </c>
      <c r="O838" s="524">
        <v>0</v>
      </c>
      <c r="P838" s="524">
        <v>0</v>
      </c>
      <c r="Q838" s="524">
        <v>0</v>
      </c>
      <c r="R838" s="524">
        <v>0</v>
      </c>
      <c r="S838" s="524">
        <v>0</v>
      </c>
      <c r="T838" s="524">
        <v>0</v>
      </c>
      <c r="U838" s="524">
        <v>0</v>
      </c>
      <c r="V838" s="524">
        <v>0</v>
      </c>
      <c r="W838" s="524">
        <v>0</v>
      </c>
      <c r="X838" s="525">
        <f t="shared" si="274"/>
        <v>0.52</v>
      </c>
      <c r="Y838" s="706">
        <f t="shared" si="275"/>
        <v>26.666666666666682</v>
      </c>
      <c r="Z838" s="706">
        <f t="shared" si="276"/>
        <v>36.363636363636353</v>
      </c>
      <c r="AA838" s="706">
        <f t="shared" si="277"/>
        <v>57.142857142857139</v>
      </c>
      <c r="AB838" s="706" t="str">
        <f t="shared" si="278"/>
        <v>n/a</v>
      </c>
      <c r="AC838" s="706" t="str">
        <f t="shared" si="279"/>
        <v>n/a</v>
      </c>
      <c r="AD838" s="706" t="str">
        <f t="shared" si="280"/>
        <v>n/a</v>
      </c>
      <c r="AE838" s="706" t="str">
        <f t="shared" si="281"/>
        <v>n/a</v>
      </c>
      <c r="AF838" s="706" t="str">
        <f t="shared" si="282"/>
        <v>n/a</v>
      </c>
      <c r="AG838" s="706" t="str">
        <f t="shared" si="283"/>
        <v>n/a</v>
      </c>
      <c r="AH838" s="706" t="str">
        <f t="shared" si="284"/>
        <v>n/a</v>
      </c>
      <c r="AI838" s="706" t="str">
        <f t="shared" si="285"/>
        <v>n/a</v>
      </c>
      <c r="AJ838" s="706" t="str">
        <f t="shared" si="286"/>
        <v>n/a</v>
      </c>
      <c r="AK838" s="706" t="str">
        <f t="shared" si="287"/>
        <v>n/a</v>
      </c>
      <c r="AL838" s="706" t="str">
        <f t="shared" si="288"/>
        <v>n/a</v>
      </c>
      <c r="AM838" s="706" t="str">
        <f t="shared" si="289"/>
        <v>n/a</v>
      </c>
      <c r="AN838" s="706" t="str">
        <f t="shared" si="290"/>
        <v>n/a</v>
      </c>
      <c r="AO838" s="706" t="str">
        <f t="shared" si="291"/>
        <v>n/a</v>
      </c>
      <c r="AP838" s="706" t="str">
        <f t="shared" si="292"/>
        <v>n/a</v>
      </c>
      <c r="AQ838" s="707">
        <f t="shared" si="293"/>
        <v>40.057720057720054</v>
      </c>
      <c r="AR838" s="708">
        <f t="shared" si="294"/>
        <v>15.570299844236532</v>
      </c>
    </row>
    <row r="839" spans="1:44" x14ac:dyDescent="0.2">
      <c r="A839" s="501" t="s">
        <v>1804</v>
      </c>
      <c r="B839" s="651" t="s">
        <v>1805</v>
      </c>
      <c r="C839" s="531">
        <v>1.54</v>
      </c>
      <c r="D839" s="562">
        <v>1.5149999999999999</v>
      </c>
      <c r="E839" s="562">
        <v>1.4750000000000001</v>
      </c>
      <c r="F839" s="562">
        <v>1.35</v>
      </c>
      <c r="G839" s="562">
        <v>1.1499999999999999</v>
      </c>
      <c r="H839" s="671"/>
      <c r="I839" s="562">
        <v>0.88</v>
      </c>
      <c r="J839" s="562">
        <v>0.48</v>
      </c>
      <c r="K839" s="671"/>
      <c r="L839" s="524">
        <v>0.2</v>
      </c>
      <c r="M839" s="524">
        <v>0.49</v>
      </c>
      <c r="N839" s="531">
        <v>1.3</v>
      </c>
      <c r="O839" s="531">
        <v>1.18</v>
      </c>
      <c r="P839" s="531">
        <v>1.08</v>
      </c>
      <c r="Q839" s="531">
        <v>1</v>
      </c>
      <c r="R839" s="531">
        <v>0.93</v>
      </c>
      <c r="S839" s="531">
        <v>0.75</v>
      </c>
      <c r="T839" s="531">
        <v>0.55000000000000004</v>
      </c>
      <c r="U839" s="531">
        <v>0.5</v>
      </c>
      <c r="V839" s="531">
        <v>0.45</v>
      </c>
      <c r="W839" s="531">
        <v>0.39250000000000002</v>
      </c>
      <c r="X839" s="525">
        <f t="shared" ref="X839:X870" si="295">SUM(C839:W839)</f>
        <v>17.212499999999995</v>
      </c>
      <c r="Y839" s="706">
        <f t="shared" si="275"/>
        <v>1.650165016501659</v>
      </c>
      <c r="Z839" s="706">
        <f t="shared" si="276"/>
        <v>2.7118644067796405</v>
      </c>
      <c r="AA839" s="706">
        <f t="shared" si="277"/>
        <v>9.259259259259256</v>
      </c>
      <c r="AB839" s="706">
        <f t="shared" si="278"/>
        <v>17.391304347826097</v>
      </c>
      <c r="AC839" s="706">
        <f t="shared" si="279"/>
        <v>30.681818181818166</v>
      </c>
      <c r="AD839" s="706">
        <f t="shared" si="280"/>
        <v>83.333333333333343</v>
      </c>
      <c r="AE839" s="706">
        <f t="shared" si="281"/>
        <v>140</v>
      </c>
      <c r="AF839" s="706">
        <f t="shared" si="282"/>
        <v>-59.183673469387756</v>
      </c>
      <c r="AG839" s="706">
        <f t="shared" si="283"/>
        <v>-62.307692307692307</v>
      </c>
      <c r="AH839" s="706">
        <f t="shared" si="284"/>
        <v>10.169491525423746</v>
      </c>
      <c r="AI839" s="706">
        <f t="shared" si="285"/>
        <v>9.259259259259256</v>
      </c>
      <c r="AJ839" s="706">
        <f t="shared" si="286"/>
        <v>8.0000000000000071</v>
      </c>
      <c r="AK839" s="706">
        <f t="shared" si="287"/>
        <v>7.5268817204301008</v>
      </c>
      <c r="AL839" s="706">
        <f t="shared" si="288"/>
        <v>24</v>
      </c>
      <c r="AM839" s="706">
        <f t="shared" si="289"/>
        <v>36.363636363636353</v>
      </c>
      <c r="AN839" s="706">
        <f t="shared" si="290"/>
        <v>10.000000000000009</v>
      </c>
      <c r="AO839" s="706">
        <f t="shared" si="291"/>
        <v>11.111111111111116</v>
      </c>
      <c r="AP839" s="706">
        <f t="shared" si="292"/>
        <v>14.649681528662416</v>
      </c>
      <c r="AQ839" s="707">
        <f t="shared" si="293"/>
        <v>16.367580015386729</v>
      </c>
      <c r="AR839" s="708">
        <f t="shared" si="294"/>
        <v>44.120873395699071</v>
      </c>
    </row>
    <row r="840" spans="1:44" x14ac:dyDescent="0.2">
      <c r="A840" s="526" t="s">
        <v>1806</v>
      </c>
      <c r="B840" s="651" t="s">
        <v>1807</v>
      </c>
      <c r="C840" s="531">
        <v>0.28000000000000003</v>
      </c>
      <c r="D840" s="562">
        <v>0.245</v>
      </c>
      <c r="E840" s="562">
        <v>0.22500000000000001</v>
      </c>
      <c r="F840" s="562">
        <v>0.20499999999999999</v>
      </c>
      <c r="G840" s="562">
        <v>0.18</v>
      </c>
      <c r="H840" s="671"/>
      <c r="I840" s="562">
        <v>0.1</v>
      </c>
      <c r="J840" s="564">
        <v>0.08</v>
      </c>
      <c r="K840" s="671"/>
      <c r="L840" s="531">
        <v>6.5000000000000002E-2</v>
      </c>
      <c r="M840" s="524">
        <v>0.06</v>
      </c>
      <c r="N840" s="524">
        <v>0.255</v>
      </c>
      <c r="O840" s="524">
        <v>0.32</v>
      </c>
      <c r="P840" s="524">
        <v>0.32</v>
      </c>
      <c r="Q840" s="531">
        <v>0.28999999999999998</v>
      </c>
      <c r="R840" s="524">
        <v>0.26</v>
      </c>
      <c r="S840" s="531">
        <v>0.13</v>
      </c>
      <c r="T840" s="524">
        <v>0</v>
      </c>
      <c r="U840" s="524">
        <v>0</v>
      </c>
      <c r="V840" s="524">
        <v>0</v>
      </c>
      <c r="W840" s="524">
        <v>0</v>
      </c>
      <c r="X840" s="525">
        <f t="shared" si="295"/>
        <v>3.0149999999999997</v>
      </c>
      <c r="Y840" s="706">
        <f t="shared" si="275"/>
        <v>14.285714285714302</v>
      </c>
      <c r="Z840" s="706">
        <f t="shared" si="276"/>
        <v>8.8888888888888786</v>
      </c>
      <c r="AA840" s="706">
        <f t="shared" si="277"/>
        <v>9.7560975609756184</v>
      </c>
      <c r="AB840" s="706">
        <f t="shared" si="278"/>
        <v>13.888888888888884</v>
      </c>
      <c r="AC840" s="706">
        <f t="shared" si="279"/>
        <v>79.999999999999986</v>
      </c>
      <c r="AD840" s="706">
        <f t="shared" si="280"/>
        <v>25</v>
      </c>
      <c r="AE840" s="706">
        <f t="shared" si="281"/>
        <v>23.076923076923084</v>
      </c>
      <c r="AF840" s="706">
        <f t="shared" si="282"/>
        <v>8.3333333333333481</v>
      </c>
      <c r="AG840" s="706">
        <f t="shared" si="283"/>
        <v>-76.470588235294116</v>
      </c>
      <c r="AH840" s="706">
        <f t="shared" si="284"/>
        <v>-20.3125</v>
      </c>
      <c r="AI840" s="706">
        <f t="shared" si="285"/>
        <v>0</v>
      </c>
      <c r="AJ840" s="706">
        <f t="shared" si="286"/>
        <v>10.344827586206918</v>
      </c>
      <c r="AK840" s="706">
        <f t="shared" si="287"/>
        <v>11.538461538461519</v>
      </c>
      <c r="AL840" s="706">
        <f t="shared" si="288"/>
        <v>100</v>
      </c>
      <c r="AM840" s="706" t="str">
        <f t="shared" si="289"/>
        <v>n/a</v>
      </c>
      <c r="AN840" s="706" t="str">
        <f t="shared" si="290"/>
        <v>n/a</v>
      </c>
      <c r="AO840" s="706" t="str">
        <f t="shared" si="291"/>
        <v>n/a</v>
      </c>
      <c r="AP840" s="706" t="str">
        <f t="shared" si="292"/>
        <v>n/a</v>
      </c>
      <c r="AQ840" s="707">
        <f t="shared" si="293"/>
        <v>14.8807176374356</v>
      </c>
      <c r="AR840" s="708">
        <f t="shared" si="294"/>
        <v>40.760619140911288</v>
      </c>
    </row>
    <row r="841" spans="1:44" x14ac:dyDescent="0.2">
      <c r="A841" s="547" t="s">
        <v>1808</v>
      </c>
      <c r="B841" s="651" t="s">
        <v>1809</v>
      </c>
      <c r="C841" s="531">
        <v>1.02</v>
      </c>
      <c r="D841" s="562">
        <v>0.95</v>
      </c>
      <c r="E841" s="562">
        <v>0.91</v>
      </c>
      <c r="F841" s="562">
        <v>0.86</v>
      </c>
      <c r="G841" s="562">
        <v>0.76</v>
      </c>
      <c r="H841" s="671"/>
      <c r="I841" s="562">
        <v>0.68</v>
      </c>
      <c r="J841" s="562">
        <v>0.6</v>
      </c>
      <c r="K841" s="671"/>
      <c r="L841" s="524">
        <v>0.56000000000000005</v>
      </c>
      <c r="M841" s="524">
        <v>0.98</v>
      </c>
      <c r="N841" s="531">
        <v>1.115</v>
      </c>
      <c r="O841" s="531">
        <v>1.0900000000000001</v>
      </c>
      <c r="P841" s="531">
        <v>1.0549999999999999</v>
      </c>
      <c r="Q841" s="531">
        <v>1.03</v>
      </c>
      <c r="R841" s="531">
        <v>0.99</v>
      </c>
      <c r="S841" s="531">
        <v>0.95499999999999996</v>
      </c>
      <c r="T841" s="531">
        <v>0.93</v>
      </c>
      <c r="U841" s="531">
        <v>0.91500000000000004</v>
      </c>
      <c r="V841" s="531">
        <v>0.89</v>
      </c>
      <c r="W841" s="531">
        <v>0.87</v>
      </c>
      <c r="X841" s="525">
        <f t="shared" si="295"/>
        <v>17.16</v>
      </c>
      <c r="Y841" s="706">
        <f t="shared" si="275"/>
        <v>7.3684210526315796</v>
      </c>
      <c r="Z841" s="706">
        <f t="shared" si="276"/>
        <v>4.39560439560438</v>
      </c>
      <c r="AA841" s="706">
        <f t="shared" si="277"/>
        <v>5.8139534883721034</v>
      </c>
      <c r="AB841" s="706">
        <f t="shared" si="278"/>
        <v>13.157894736842103</v>
      </c>
      <c r="AC841" s="706">
        <f t="shared" si="279"/>
        <v>11.764705882352944</v>
      </c>
      <c r="AD841" s="706">
        <f t="shared" si="280"/>
        <v>13.333333333333353</v>
      </c>
      <c r="AE841" s="706">
        <f t="shared" si="281"/>
        <v>7.1428571428571397</v>
      </c>
      <c r="AF841" s="706">
        <f t="shared" si="282"/>
        <v>-42.857142857142847</v>
      </c>
      <c r="AG841" s="706">
        <f t="shared" si="283"/>
        <v>-12.107623318385652</v>
      </c>
      <c r="AH841" s="706">
        <f t="shared" si="284"/>
        <v>2.2935779816513735</v>
      </c>
      <c r="AI841" s="706">
        <f t="shared" si="285"/>
        <v>3.3175355450237198</v>
      </c>
      <c r="AJ841" s="706">
        <f t="shared" si="286"/>
        <v>2.4271844660194164</v>
      </c>
      <c r="AK841" s="706">
        <f t="shared" si="287"/>
        <v>4.0404040404040442</v>
      </c>
      <c r="AL841" s="706">
        <f t="shared" si="288"/>
        <v>3.6649214659685958</v>
      </c>
      <c r="AM841" s="706">
        <f t="shared" si="289"/>
        <v>2.6881720430107503</v>
      </c>
      <c r="AN841" s="706">
        <f t="shared" si="290"/>
        <v>1.6393442622950838</v>
      </c>
      <c r="AO841" s="706">
        <f t="shared" si="291"/>
        <v>2.8089887640449396</v>
      </c>
      <c r="AP841" s="706">
        <f t="shared" si="292"/>
        <v>2.2988505747126409</v>
      </c>
      <c r="AQ841" s="707">
        <f t="shared" si="293"/>
        <v>1.8439434999775368</v>
      </c>
      <c r="AR841" s="708">
        <f t="shared" si="294"/>
        <v>12.473227273049696</v>
      </c>
    </row>
    <row r="842" spans="1:44" s="666" customFormat="1" x14ac:dyDescent="0.2">
      <c r="A842" s="526" t="s">
        <v>1810</v>
      </c>
      <c r="B842" s="668" t="s">
        <v>1811</v>
      </c>
      <c r="C842" s="596">
        <v>0.71000000000000008</v>
      </c>
      <c r="D842" s="673">
        <v>0.67</v>
      </c>
      <c r="E842" s="673">
        <v>0.62</v>
      </c>
      <c r="F842" s="673">
        <v>0.49</v>
      </c>
      <c r="G842" s="673">
        <v>0.42</v>
      </c>
      <c r="H842" s="674"/>
      <c r="I842" s="673">
        <v>0.36</v>
      </c>
      <c r="J842" s="673">
        <v>0.22</v>
      </c>
      <c r="K842" s="674"/>
      <c r="L842" s="595">
        <v>0.05</v>
      </c>
      <c r="M842" s="595">
        <v>0.09</v>
      </c>
      <c r="N842" s="595">
        <v>0.64</v>
      </c>
      <c r="O842" s="595">
        <v>0.64</v>
      </c>
      <c r="P842" s="595">
        <v>0.64</v>
      </c>
      <c r="Q842" s="596">
        <v>0.64</v>
      </c>
      <c r="R842" s="596">
        <v>0.62475999999999998</v>
      </c>
      <c r="S842" s="596">
        <v>0.60951999999999995</v>
      </c>
      <c r="T842" s="596">
        <v>0.6</v>
      </c>
      <c r="U842" s="596">
        <v>0.14285999999999999</v>
      </c>
      <c r="V842" s="595">
        <v>0</v>
      </c>
      <c r="W842" s="595">
        <v>0</v>
      </c>
      <c r="X842" s="525">
        <f t="shared" si="295"/>
        <v>8.1671399999999998</v>
      </c>
      <c r="Y842" s="712">
        <f t="shared" si="275"/>
        <v>5.9701492537313383</v>
      </c>
      <c r="Z842" s="712">
        <f t="shared" si="276"/>
        <v>8.064516129032274</v>
      </c>
      <c r="AA842" s="712">
        <f t="shared" si="277"/>
        <v>26.530612244897966</v>
      </c>
      <c r="AB842" s="712">
        <f t="shared" si="278"/>
        <v>16.666666666666675</v>
      </c>
      <c r="AC842" s="712">
        <f t="shared" si="279"/>
        <v>16.666666666666675</v>
      </c>
      <c r="AD842" s="712">
        <f t="shared" si="280"/>
        <v>63.636363636363626</v>
      </c>
      <c r="AE842" s="712">
        <f t="shared" si="281"/>
        <v>339.99999999999994</v>
      </c>
      <c r="AF842" s="712">
        <f t="shared" si="282"/>
        <v>-44.444444444444443</v>
      </c>
      <c r="AG842" s="712">
        <f t="shared" si="283"/>
        <v>-85.9375</v>
      </c>
      <c r="AH842" s="712">
        <f t="shared" si="284"/>
        <v>0</v>
      </c>
      <c r="AI842" s="712">
        <f t="shared" si="285"/>
        <v>0</v>
      </c>
      <c r="AJ842" s="712">
        <f t="shared" si="286"/>
        <v>0</v>
      </c>
      <c r="AK842" s="712">
        <f t="shared" si="287"/>
        <v>2.4393367052948367</v>
      </c>
      <c r="AL842" s="712">
        <f t="shared" si="288"/>
        <v>2.5003281270508104</v>
      </c>
      <c r="AM842" s="712">
        <f t="shared" si="289"/>
        <v>1.5866666666666696</v>
      </c>
      <c r="AN842" s="712">
        <f t="shared" si="290"/>
        <v>319.99160016799664</v>
      </c>
      <c r="AO842" s="712" t="str">
        <f t="shared" si="291"/>
        <v>n/a</v>
      </c>
      <c r="AP842" s="712" t="str">
        <f t="shared" si="292"/>
        <v>n/a</v>
      </c>
      <c r="AQ842" s="713">
        <f t="shared" si="293"/>
        <v>42.104435113745183</v>
      </c>
      <c r="AR842" s="714">
        <f t="shared" si="294"/>
        <v>116.73761626335826</v>
      </c>
    </row>
    <row r="843" spans="1:44" s="605" customFormat="1" x14ac:dyDescent="0.2">
      <c r="A843" s="983" t="s">
        <v>390</v>
      </c>
      <c r="B843" s="566" t="s">
        <v>391</v>
      </c>
      <c r="C843" s="549">
        <v>0.53</v>
      </c>
      <c r="D843" s="541">
        <v>0.49</v>
      </c>
      <c r="E843" s="541">
        <v>0.45</v>
      </c>
      <c r="F843" s="541">
        <v>0.41</v>
      </c>
      <c r="G843" s="541">
        <v>0.38500000000000001</v>
      </c>
      <c r="H843" s="542"/>
      <c r="I843" s="541">
        <v>0.36499999999999999</v>
      </c>
      <c r="J843" s="537">
        <v>0.34499999999999997</v>
      </c>
      <c r="K843" s="542"/>
      <c r="L843" s="557">
        <v>0.32500000000000001</v>
      </c>
      <c r="M843" s="557">
        <v>0.30499999999999999</v>
      </c>
      <c r="N843" s="544">
        <v>0.28499999999999998</v>
      </c>
      <c r="O843" s="544">
        <v>0.26500000000000001</v>
      </c>
      <c r="P843" s="544">
        <v>0.245</v>
      </c>
      <c r="Q843" s="544">
        <v>0.22500000000000001</v>
      </c>
      <c r="R843" s="544">
        <v>0.21249999999999999</v>
      </c>
      <c r="S843" s="544">
        <v>0.20250000000000001</v>
      </c>
      <c r="T843" s="545">
        <v>0.19</v>
      </c>
      <c r="U843" s="544">
        <v>0.1825</v>
      </c>
      <c r="V843" s="544">
        <v>0.17249999999999999</v>
      </c>
      <c r="W843" s="544">
        <v>0.16250000000000001</v>
      </c>
      <c r="X843" s="525">
        <f t="shared" si="295"/>
        <v>5.7475000000000005</v>
      </c>
      <c r="Y843" s="706">
        <f t="shared" si="275"/>
        <v>8.163265306122458</v>
      </c>
      <c r="Z843" s="706">
        <f t="shared" si="276"/>
        <v>8.8888888888888786</v>
      </c>
      <c r="AA843" s="706">
        <f t="shared" si="277"/>
        <v>9.7560975609756184</v>
      </c>
      <c r="AB843" s="706">
        <f t="shared" si="278"/>
        <v>6.4935064935064846</v>
      </c>
      <c r="AC843" s="706">
        <f t="shared" si="279"/>
        <v>5.4794520547945202</v>
      </c>
      <c r="AD843" s="706">
        <f t="shared" si="280"/>
        <v>5.7971014492753659</v>
      </c>
      <c r="AE843" s="715">
        <f t="shared" si="281"/>
        <v>6.153846153846132</v>
      </c>
      <c r="AF843" s="716">
        <f t="shared" si="282"/>
        <v>6.5573770491803351</v>
      </c>
      <c r="AG843" s="715">
        <f t="shared" si="283"/>
        <v>7.0175438596491224</v>
      </c>
      <c r="AH843" s="715">
        <f t="shared" si="284"/>
        <v>7.5471698113207308</v>
      </c>
      <c r="AI843" s="715">
        <f t="shared" si="285"/>
        <v>8.163265306122458</v>
      </c>
      <c r="AJ843" s="715">
        <f t="shared" si="286"/>
        <v>8.8888888888888786</v>
      </c>
      <c r="AK843" s="715">
        <f t="shared" si="287"/>
        <v>5.8823529411764719</v>
      </c>
      <c r="AL843" s="715">
        <f t="shared" si="288"/>
        <v>4.9382716049382713</v>
      </c>
      <c r="AM843" s="715">
        <f t="shared" si="289"/>
        <v>6.578947368421062</v>
      </c>
      <c r="AN843" s="715">
        <f t="shared" si="290"/>
        <v>4.1095890410958846</v>
      </c>
      <c r="AO843" s="715">
        <f t="shared" si="291"/>
        <v>5.7971014492753659</v>
      </c>
      <c r="AP843" s="715">
        <f t="shared" si="292"/>
        <v>6.153846153846132</v>
      </c>
      <c r="AQ843" s="707">
        <f t="shared" si="293"/>
        <v>6.7981395211846767</v>
      </c>
      <c r="AR843" s="708">
        <f t="shared" si="294"/>
        <v>1.4975767186768714</v>
      </c>
    </row>
    <row r="844" spans="1:44" s="605" customFormat="1" x14ac:dyDescent="0.2">
      <c r="A844" s="982" t="s">
        <v>392</v>
      </c>
      <c r="B844" s="566" t="s">
        <v>393</v>
      </c>
      <c r="C844" s="530">
        <v>1.5699999999999998</v>
      </c>
      <c r="D844" s="528">
        <v>1.56</v>
      </c>
      <c r="E844" s="522">
        <v>1.53</v>
      </c>
      <c r="F844" s="528">
        <v>1.52</v>
      </c>
      <c r="G844" s="522">
        <v>1.49</v>
      </c>
      <c r="H844" s="523"/>
      <c r="I844" s="528">
        <v>1.48</v>
      </c>
      <c r="J844" s="520">
        <v>1.45</v>
      </c>
      <c r="K844" s="523"/>
      <c r="L844" s="539">
        <v>1.44</v>
      </c>
      <c r="M844" s="539">
        <v>1.41</v>
      </c>
      <c r="N844" s="531">
        <v>1.39</v>
      </c>
      <c r="O844" s="524">
        <v>1.36</v>
      </c>
      <c r="P844" s="531">
        <v>1.3</v>
      </c>
      <c r="Q844" s="531">
        <v>1.22</v>
      </c>
      <c r="R844" s="531">
        <v>1.1000000000000001</v>
      </c>
      <c r="S844" s="531">
        <v>1</v>
      </c>
      <c r="T844" s="531">
        <v>0.9</v>
      </c>
      <c r="U844" s="531">
        <v>0.82</v>
      </c>
      <c r="V844" s="531">
        <v>0.74</v>
      </c>
      <c r="W844" s="531">
        <v>0.66</v>
      </c>
      <c r="X844" s="525">
        <f t="shared" si="295"/>
        <v>23.939999999999998</v>
      </c>
      <c r="Y844" s="717">
        <f t="shared" si="275"/>
        <v>0.64102564102561654</v>
      </c>
      <c r="Z844" s="717">
        <f t="shared" si="276"/>
        <v>1.9607843137254832</v>
      </c>
      <c r="AA844" s="717">
        <f t="shared" si="277"/>
        <v>0.65789473684210176</v>
      </c>
      <c r="AB844" s="717">
        <f t="shared" si="278"/>
        <v>2.0134228187919545</v>
      </c>
      <c r="AC844" s="717">
        <f t="shared" si="279"/>
        <v>0.67567567567567988</v>
      </c>
      <c r="AD844" s="717">
        <f t="shared" si="280"/>
        <v>2.0689655172413834</v>
      </c>
      <c r="AE844" s="718">
        <f t="shared" si="281"/>
        <v>0.69444444444444198</v>
      </c>
      <c r="AF844" s="719">
        <f t="shared" si="282"/>
        <v>2.1276595744680771</v>
      </c>
      <c r="AG844" s="718">
        <f t="shared" si="283"/>
        <v>1.4388489208633004</v>
      </c>
      <c r="AH844" s="718">
        <f t="shared" si="284"/>
        <v>2.2058823529411686</v>
      </c>
      <c r="AI844" s="718">
        <f t="shared" si="285"/>
        <v>4.6153846153846212</v>
      </c>
      <c r="AJ844" s="718">
        <f t="shared" si="286"/>
        <v>6.5573770491803351</v>
      </c>
      <c r="AK844" s="718">
        <f t="shared" si="287"/>
        <v>10.909090909090891</v>
      </c>
      <c r="AL844" s="718">
        <f t="shared" si="288"/>
        <v>10.000000000000009</v>
      </c>
      <c r="AM844" s="718">
        <f t="shared" si="289"/>
        <v>11.111111111111116</v>
      </c>
      <c r="AN844" s="718">
        <f t="shared" si="290"/>
        <v>9.7560975609756184</v>
      </c>
      <c r="AO844" s="718">
        <f t="shared" si="291"/>
        <v>10.810810810810811</v>
      </c>
      <c r="AP844" s="718">
        <f t="shared" si="292"/>
        <v>12.12121212121211</v>
      </c>
      <c r="AQ844" s="720">
        <f t="shared" si="293"/>
        <v>5.0203160096547057</v>
      </c>
      <c r="AR844" s="721">
        <f t="shared" si="294"/>
        <v>4.4556995827142618</v>
      </c>
    </row>
    <row r="845" spans="1:44" s="665" customFormat="1" ht="12" x14ac:dyDescent="0.2">
      <c r="A845" s="983" t="s">
        <v>1812</v>
      </c>
      <c r="B845" s="566" t="s">
        <v>1813</v>
      </c>
      <c r="C845" s="531">
        <v>2.0187499999999998</v>
      </c>
      <c r="D845" s="562">
        <v>1.7090000000000001</v>
      </c>
      <c r="E845" s="562">
        <v>1.401</v>
      </c>
      <c r="F845" s="562">
        <v>1.0430000000000001</v>
      </c>
      <c r="G845" s="562">
        <v>0.41200000000000003</v>
      </c>
      <c r="H845" s="671"/>
      <c r="I845" s="564">
        <v>0</v>
      </c>
      <c r="J845" s="564">
        <v>0</v>
      </c>
      <c r="K845" s="671"/>
      <c r="L845" s="524">
        <v>0</v>
      </c>
      <c r="M845" s="524">
        <v>0</v>
      </c>
      <c r="N845" s="524">
        <v>0</v>
      </c>
      <c r="O845" s="524">
        <v>0</v>
      </c>
      <c r="P845" s="524">
        <v>0</v>
      </c>
      <c r="Q845" s="524">
        <v>0</v>
      </c>
      <c r="R845" s="524">
        <v>0</v>
      </c>
      <c r="S845" s="524">
        <v>0</v>
      </c>
      <c r="T845" s="524">
        <v>0</v>
      </c>
      <c r="U845" s="524">
        <v>0</v>
      </c>
      <c r="V845" s="524">
        <v>0</v>
      </c>
      <c r="W845" s="524">
        <v>0</v>
      </c>
      <c r="X845" s="525">
        <f t="shared" si="295"/>
        <v>6.5837500000000002</v>
      </c>
      <c r="Y845" s="717">
        <f t="shared" si="275"/>
        <v>18.124634289057905</v>
      </c>
      <c r="Z845" s="717">
        <f t="shared" si="276"/>
        <v>21.984296930763737</v>
      </c>
      <c r="AA845" s="717">
        <f t="shared" si="277"/>
        <v>34.324065196548403</v>
      </c>
      <c r="AB845" s="717">
        <f t="shared" si="278"/>
        <v>153.15533980582526</v>
      </c>
      <c r="AC845" s="717" t="str">
        <f t="shared" si="279"/>
        <v>n/a</v>
      </c>
      <c r="AD845" s="717" t="str">
        <f t="shared" si="280"/>
        <v>n/a</v>
      </c>
      <c r="AE845" s="718" t="str">
        <f t="shared" si="281"/>
        <v>n/a</v>
      </c>
      <c r="AF845" s="719" t="str">
        <f t="shared" si="282"/>
        <v>n/a</v>
      </c>
      <c r="AG845" s="718" t="str">
        <f t="shared" si="283"/>
        <v>n/a</v>
      </c>
      <c r="AH845" s="718" t="str">
        <f t="shared" si="284"/>
        <v>n/a</v>
      </c>
      <c r="AI845" s="718" t="str">
        <f t="shared" si="285"/>
        <v>n/a</v>
      </c>
      <c r="AJ845" s="718" t="str">
        <f t="shared" si="286"/>
        <v>n/a</v>
      </c>
      <c r="AK845" s="718" t="str">
        <f t="shared" si="287"/>
        <v>n/a</v>
      </c>
      <c r="AL845" s="718" t="str">
        <f t="shared" si="288"/>
        <v>n/a</v>
      </c>
      <c r="AM845" s="718" t="str">
        <f t="shared" si="289"/>
        <v>n/a</v>
      </c>
      <c r="AN845" s="718" t="str">
        <f t="shared" si="290"/>
        <v>n/a</v>
      </c>
      <c r="AO845" s="718" t="str">
        <f t="shared" si="291"/>
        <v>n/a</v>
      </c>
      <c r="AP845" s="718" t="str">
        <f t="shared" si="292"/>
        <v>n/a</v>
      </c>
      <c r="AQ845" s="720">
        <f t="shared" si="293"/>
        <v>56.897084055548831</v>
      </c>
      <c r="AR845" s="721">
        <f t="shared" si="294"/>
        <v>64.543005162475552</v>
      </c>
    </row>
    <row r="846" spans="1:44" s="665" customFormat="1" ht="12" x14ac:dyDescent="0.2">
      <c r="A846" s="983" t="s">
        <v>865</v>
      </c>
      <c r="B846" s="566" t="s">
        <v>866</v>
      </c>
      <c r="C846" s="531">
        <v>3.53</v>
      </c>
      <c r="D846" s="562">
        <v>3.29</v>
      </c>
      <c r="E846" s="562">
        <v>2.95</v>
      </c>
      <c r="F846" s="562">
        <v>2.5499999999999998</v>
      </c>
      <c r="G846" s="562">
        <v>2.2000000000000002</v>
      </c>
      <c r="H846" s="671"/>
      <c r="I846" s="562">
        <v>1.88</v>
      </c>
      <c r="J846" s="562">
        <v>1.595</v>
      </c>
      <c r="K846" s="671"/>
      <c r="L846" s="531">
        <v>1.39</v>
      </c>
      <c r="M846" s="531">
        <v>1.23</v>
      </c>
      <c r="N846" s="531">
        <v>0.45799999999999996</v>
      </c>
      <c r="O846" s="524">
        <v>0</v>
      </c>
      <c r="P846" s="524">
        <v>0</v>
      </c>
      <c r="Q846" s="524">
        <v>0</v>
      </c>
      <c r="R846" s="524">
        <v>0</v>
      </c>
      <c r="S846" s="524">
        <v>0</v>
      </c>
      <c r="T846" s="524">
        <v>0</v>
      </c>
      <c r="U846" s="524">
        <v>0</v>
      </c>
      <c r="V846" s="524">
        <v>0</v>
      </c>
      <c r="W846" s="524">
        <v>0</v>
      </c>
      <c r="X846" s="525">
        <f t="shared" si="295"/>
        <v>21.072999999999997</v>
      </c>
      <c r="Y846" s="717">
        <f t="shared" si="275"/>
        <v>7.2948328267477214</v>
      </c>
      <c r="Z846" s="717">
        <f t="shared" si="276"/>
        <v>11.525423728813555</v>
      </c>
      <c r="AA846" s="717">
        <f t="shared" si="277"/>
        <v>15.686274509803933</v>
      </c>
      <c r="AB846" s="717">
        <f t="shared" si="278"/>
        <v>15.909090909090896</v>
      </c>
      <c r="AC846" s="717">
        <f t="shared" si="279"/>
        <v>17.021276595744705</v>
      </c>
      <c r="AD846" s="717">
        <f t="shared" si="280"/>
        <v>17.868338557993724</v>
      </c>
      <c r="AE846" s="718">
        <f t="shared" si="281"/>
        <v>14.748201438848918</v>
      </c>
      <c r="AF846" s="719">
        <f t="shared" si="282"/>
        <v>13.008130081300816</v>
      </c>
      <c r="AG846" s="718">
        <f t="shared" si="283"/>
        <v>168.55895196506552</v>
      </c>
      <c r="AH846" s="718" t="str">
        <f t="shared" si="284"/>
        <v>n/a</v>
      </c>
      <c r="AI846" s="718" t="str">
        <f t="shared" si="285"/>
        <v>n/a</v>
      </c>
      <c r="AJ846" s="718" t="str">
        <f t="shared" si="286"/>
        <v>n/a</v>
      </c>
      <c r="AK846" s="718" t="str">
        <f t="shared" si="287"/>
        <v>n/a</v>
      </c>
      <c r="AL846" s="718" t="str">
        <f t="shared" si="288"/>
        <v>n/a</v>
      </c>
      <c r="AM846" s="718" t="str">
        <f t="shared" si="289"/>
        <v>n/a</v>
      </c>
      <c r="AN846" s="718" t="str">
        <f t="shared" si="290"/>
        <v>n/a</v>
      </c>
      <c r="AO846" s="718" t="str">
        <f t="shared" si="291"/>
        <v>n/a</v>
      </c>
      <c r="AP846" s="718" t="str">
        <f t="shared" si="292"/>
        <v>n/a</v>
      </c>
      <c r="AQ846" s="720">
        <f t="shared" si="293"/>
        <v>31.291168957045532</v>
      </c>
      <c r="AR846" s="721">
        <f t="shared" si="294"/>
        <v>51.576176220943225</v>
      </c>
    </row>
    <row r="847" spans="1:44" s="665" customFormat="1" ht="12" x14ac:dyDescent="0.2">
      <c r="A847" s="982" t="s">
        <v>1814</v>
      </c>
      <c r="B847" s="566" t="s">
        <v>1815</v>
      </c>
      <c r="C847" s="531">
        <v>0.44</v>
      </c>
      <c r="D847" s="562">
        <v>0.36</v>
      </c>
      <c r="E847" s="562">
        <v>0.28000000000000003</v>
      </c>
      <c r="F847" s="562">
        <v>0.2</v>
      </c>
      <c r="G847" s="562">
        <v>0.13</v>
      </c>
      <c r="H847" s="671"/>
      <c r="I847" s="562">
        <v>0.08</v>
      </c>
      <c r="J847" s="562">
        <v>0.04</v>
      </c>
      <c r="K847" s="671"/>
      <c r="L847" s="524">
        <v>0.02</v>
      </c>
      <c r="M847" s="524">
        <v>0.02</v>
      </c>
      <c r="N847" s="524">
        <v>0.02</v>
      </c>
      <c r="O847" s="524">
        <v>0.02</v>
      </c>
      <c r="P847" s="524">
        <v>0.02</v>
      </c>
      <c r="Q847" s="524">
        <v>0.02</v>
      </c>
      <c r="R847" s="524">
        <v>0.02</v>
      </c>
      <c r="S847" s="524">
        <v>0.02</v>
      </c>
      <c r="T847" s="524">
        <v>0.02</v>
      </c>
      <c r="U847" s="524">
        <v>0.02</v>
      </c>
      <c r="V847" s="524">
        <v>0.02</v>
      </c>
      <c r="W847" s="524">
        <v>0.02</v>
      </c>
      <c r="X847" s="525">
        <f t="shared" si="295"/>
        <v>1.7700000000000005</v>
      </c>
      <c r="Y847" s="717">
        <f t="shared" si="275"/>
        <v>22.222222222222232</v>
      </c>
      <c r="Z847" s="717">
        <f t="shared" si="276"/>
        <v>28.571428571428559</v>
      </c>
      <c r="AA847" s="717">
        <f t="shared" si="277"/>
        <v>40.000000000000014</v>
      </c>
      <c r="AB847" s="717">
        <f t="shared" si="278"/>
        <v>53.846153846153854</v>
      </c>
      <c r="AC847" s="717">
        <f t="shared" si="279"/>
        <v>62.5</v>
      </c>
      <c r="AD847" s="717">
        <f t="shared" si="280"/>
        <v>100</v>
      </c>
      <c r="AE847" s="718">
        <f t="shared" si="281"/>
        <v>100</v>
      </c>
      <c r="AF847" s="719">
        <f t="shared" si="282"/>
        <v>0</v>
      </c>
      <c r="AG847" s="718">
        <f t="shared" si="283"/>
        <v>0</v>
      </c>
      <c r="AH847" s="718">
        <f t="shared" si="284"/>
        <v>0</v>
      </c>
      <c r="AI847" s="718">
        <f t="shared" si="285"/>
        <v>0</v>
      </c>
      <c r="AJ847" s="718">
        <f t="shared" si="286"/>
        <v>0</v>
      </c>
      <c r="AK847" s="718">
        <f t="shared" si="287"/>
        <v>0</v>
      </c>
      <c r="AL847" s="718">
        <f t="shared" si="288"/>
        <v>0</v>
      </c>
      <c r="AM847" s="718">
        <f t="shared" si="289"/>
        <v>0</v>
      </c>
      <c r="AN847" s="718">
        <f t="shared" si="290"/>
        <v>0</v>
      </c>
      <c r="AO847" s="718">
        <f t="shared" si="291"/>
        <v>0</v>
      </c>
      <c r="AP847" s="718">
        <f t="shared" si="292"/>
        <v>0</v>
      </c>
      <c r="AQ847" s="720">
        <f t="shared" si="293"/>
        <v>22.618878035544704</v>
      </c>
      <c r="AR847" s="721">
        <f t="shared" si="294"/>
        <v>34.731547272122455</v>
      </c>
    </row>
    <row r="848" spans="1:44" s="665" customFormat="1" ht="12" x14ac:dyDescent="0.2">
      <c r="A848" s="983" t="s">
        <v>867</v>
      </c>
      <c r="B848" s="982" t="s">
        <v>868</v>
      </c>
      <c r="C848" s="531">
        <v>0.80119999999999991</v>
      </c>
      <c r="D848" s="562">
        <v>0.74419999999999997</v>
      </c>
      <c r="E848" s="562">
        <v>0.69300000000000006</v>
      </c>
      <c r="F848" s="562">
        <v>0.58200000000000007</v>
      </c>
      <c r="G848" s="562">
        <v>0.41249999999999998</v>
      </c>
      <c r="H848" s="671"/>
      <c r="I848" s="562">
        <v>0.26124999999999998</v>
      </c>
      <c r="J848" s="562">
        <v>0.13724999999999998</v>
      </c>
      <c r="K848" s="671"/>
      <c r="L848" s="531">
        <v>0.121</v>
      </c>
      <c r="M848" s="531">
        <v>0.11</v>
      </c>
      <c r="N848" s="531">
        <v>0.10249999999999999</v>
      </c>
      <c r="O848" s="531">
        <v>0.09</v>
      </c>
      <c r="P848" s="531">
        <v>6.7500000000000004E-2</v>
      </c>
      <c r="Q848" s="531">
        <v>4.8500000000000001E-2</v>
      </c>
      <c r="R848" s="531">
        <v>0.01</v>
      </c>
      <c r="S848" s="524">
        <v>0</v>
      </c>
      <c r="T848" s="524">
        <v>0</v>
      </c>
      <c r="U848" s="524">
        <v>0</v>
      </c>
      <c r="V848" s="524">
        <v>0</v>
      </c>
      <c r="W848" s="524">
        <v>0</v>
      </c>
      <c r="X848" s="525">
        <f t="shared" si="295"/>
        <v>4.1808999999999994</v>
      </c>
      <c r="Y848" s="717">
        <f t="shared" si="275"/>
        <v>7.6592313894114472</v>
      </c>
      <c r="Z848" s="717">
        <f t="shared" si="276"/>
        <v>7.388167388167366</v>
      </c>
      <c r="AA848" s="717">
        <f t="shared" si="277"/>
        <v>19.072164948453608</v>
      </c>
      <c r="AB848" s="717">
        <f t="shared" si="278"/>
        <v>41.090909090909108</v>
      </c>
      <c r="AC848" s="717">
        <f t="shared" si="279"/>
        <v>57.894736842105267</v>
      </c>
      <c r="AD848" s="717">
        <f t="shared" si="280"/>
        <v>90.34608378870675</v>
      </c>
      <c r="AE848" s="718">
        <f t="shared" si="281"/>
        <v>13.429752066115697</v>
      </c>
      <c r="AF848" s="719">
        <f t="shared" si="282"/>
        <v>9.9999999999999858</v>
      </c>
      <c r="AG848" s="718">
        <f t="shared" si="283"/>
        <v>7.3170731707317138</v>
      </c>
      <c r="AH848" s="718">
        <f t="shared" si="284"/>
        <v>13.888888888888884</v>
      </c>
      <c r="AI848" s="718">
        <f t="shared" si="285"/>
        <v>33.333333333333329</v>
      </c>
      <c r="AJ848" s="718">
        <f t="shared" si="286"/>
        <v>39.175257731958759</v>
      </c>
      <c r="AK848" s="718">
        <f t="shared" si="287"/>
        <v>384.99999999999994</v>
      </c>
      <c r="AL848" s="718" t="str">
        <f t="shared" si="288"/>
        <v>n/a</v>
      </c>
      <c r="AM848" s="718" t="str">
        <f t="shared" si="289"/>
        <v>n/a</v>
      </c>
      <c r="AN848" s="718" t="str">
        <f t="shared" si="290"/>
        <v>n/a</v>
      </c>
      <c r="AO848" s="718" t="str">
        <f t="shared" si="291"/>
        <v>n/a</v>
      </c>
      <c r="AP848" s="718" t="str">
        <f t="shared" si="292"/>
        <v>n/a</v>
      </c>
      <c r="AQ848" s="720">
        <f t="shared" si="293"/>
        <v>55.815046049137067</v>
      </c>
      <c r="AR848" s="721">
        <f t="shared" si="294"/>
        <v>101.88970088280753</v>
      </c>
    </row>
    <row r="849" spans="1:44" s="665" customFormat="1" ht="12" x14ac:dyDescent="0.2">
      <c r="A849" s="983" t="s">
        <v>3975</v>
      </c>
      <c r="B849" s="566" t="s">
        <v>3976</v>
      </c>
      <c r="C849" s="531">
        <v>1.4404999999999999</v>
      </c>
      <c r="D849" s="562">
        <v>1.286</v>
      </c>
      <c r="E849" s="562">
        <v>1.1483000000000001</v>
      </c>
      <c r="F849" s="562">
        <v>0.1704</v>
      </c>
      <c r="G849" s="634">
        <v>0</v>
      </c>
      <c r="H849" s="671"/>
      <c r="I849" s="564">
        <v>0</v>
      </c>
      <c r="J849" s="634">
        <v>0</v>
      </c>
      <c r="K849" s="671"/>
      <c r="L849" s="572">
        <v>0</v>
      </c>
      <c r="M849" s="572">
        <v>0</v>
      </c>
      <c r="N849" s="524">
        <v>0</v>
      </c>
      <c r="O849" s="524">
        <v>0</v>
      </c>
      <c r="P849" s="524">
        <v>0</v>
      </c>
      <c r="Q849" s="524">
        <v>0</v>
      </c>
      <c r="R849" s="524">
        <v>0</v>
      </c>
      <c r="S849" s="524">
        <v>0</v>
      </c>
      <c r="T849" s="524">
        <v>0</v>
      </c>
      <c r="U849" s="524">
        <v>0</v>
      </c>
      <c r="V849" s="524">
        <v>0</v>
      </c>
      <c r="W849" s="524">
        <v>0</v>
      </c>
      <c r="X849" s="525">
        <f t="shared" si="295"/>
        <v>4.0451999999999995</v>
      </c>
      <c r="Y849" s="717">
        <f t="shared" si="275"/>
        <v>12.013996889580092</v>
      </c>
      <c r="Z849" s="717">
        <f t="shared" si="276"/>
        <v>11.991639815379251</v>
      </c>
      <c r="AA849" s="717">
        <f t="shared" si="277"/>
        <v>573.88497652582168</v>
      </c>
      <c r="AB849" s="717" t="str">
        <f t="shared" si="278"/>
        <v>n/a</v>
      </c>
      <c r="AC849" s="717" t="str">
        <f t="shared" si="279"/>
        <v>n/a</v>
      </c>
      <c r="AD849" s="717" t="str">
        <f t="shared" si="280"/>
        <v>n/a</v>
      </c>
      <c r="AE849" s="718" t="str">
        <f t="shared" si="281"/>
        <v>n/a</v>
      </c>
      <c r="AF849" s="719" t="str">
        <f t="shared" si="282"/>
        <v>n/a</v>
      </c>
      <c r="AG849" s="718" t="str">
        <f t="shared" si="283"/>
        <v>n/a</v>
      </c>
      <c r="AH849" s="718" t="str">
        <f t="shared" si="284"/>
        <v>n/a</v>
      </c>
      <c r="AI849" s="718" t="str">
        <f t="shared" si="285"/>
        <v>n/a</v>
      </c>
      <c r="AJ849" s="718" t="str">
        <f t="shared" si="286"/>
        <v>n/a</v>
      </c>
      <c r="AK849" s="718" t="str">
        <f t="shared" si="287"/>
        <v>n/a</v>
      </c>
      <c r="AL849" s="718" t="str">
        <f t="shared" si="288"/>
        <v>n/a</v>
      </c>
      <c r="AM849" s="718" t="str">
        <f t="shared" si="289"/>
        <v>n/a</v>
      </c>
      <c r="AN849" s="718" t="str">
        <f t="shared" si="290"/>
        <v>n/a</v>
      </c>
      <c r="AO849" s="718" t="str">
        <f t="shared" si="291"/>
        <v>n/a</v>
      </c>
      <c r="AP849" s="718" t="str">
        <f t="shared" si="292"/>
        <v>n/a</v>
      </c>
      <c r="AQ849" s="720">
        <f t="shared" si="293"/>
        <v>199.296871076927</v>
      </c>
      <c r="AR849" s="721">
        <f t="shared" si="294"/>
        <v>324.40281546682644</v>
      </c>
    </row>
    <row r="850" spans="1:44" s="665" customFormat="1" ht="12" x14ac:dyDescent="0.2">
      <c r="A850" s="982" t="s">
        <v>1816</v>
      </c>
      <c r="B850" s="566" t="s">
        <v>1817</v>
      </c>
      <c r="C850" s="531">
        <v>1.6300000000000001</v>
      </c>
      <c r="D850" s="562">
        <v>1.5249999999999999</v>
      </c>
      <c r="E850" s="562">
        <v>1.2498639891999999</v>
      </c>
      <c r="F850" s="562">
        <v>0.64018410000000003</v>
      </c>
      <c r="G850" s="562">
        <v>0.52787110000000004</v>
      </c>
      <c r="H850" s="671"/>
      <c r="I850" s="562">
        <v>0.37063289999999999</v>
      </c>
      <c r="J850" s="564">
        <v>0.35940159999999999</v>
      </c>
      <c r="K850" s="671"/>
      <c r="L850" s="531">
        <v>0.29201379999999999</v>
      </c>
      <c r="M850" s="531">
        <v>0.20216339999999999</v>
      </c>
      <c r="N850" s="524">
        <v>0.17970079999999999</v>
      </c>
      <c r="O850" s="531">
        <v>0.17970079999999999</v>
      </c>
      <c r="P850" s="524">
        <v>0.16173071999999999</v>
      </c>
      <c r="Q850" s="531">
        <v>0.16173071999999999</v>
      </c>
      <c r="R850" s="531">
        <v>0.15499193999999999</v>
      </c>
      <c r="S850" s="531">
        <v>0.1460069</v>
      </c>
      <c r="T850" s="531">
        <v>0.13702186</v>
      </c>
      <c r="U850" s="524">
        <v>0.1347756</v>
      </c>
      <c r="V850" s="524">
        <v>0.1347756</v>
      </c>
      <c r="W850" s="524">
        <v>0.1347756</v>
      </c>
      <c r="X850" s="525">
        <f t="shared" si="295"/>
        <v>8.3223414291999998</v>
      </c>
      <c r="Y850" s="717">
        <f t="shared" si="275"/>
        <v>6.8852459016393475</v>
      </c>
      <c r="Z850" s="717">
        <f t="shared" si="276"/>
        <v>22.013276098634236</v>
      </c>
      <c r="AA850" s="717">
        <f t="shared" si="277"/>
        <v>95.235087719298207</v>
      </c>
      <c r="AB850" s="717">
        <f t="shared" si="278"/>
        <v>21.276595744680861</v>
      </c>
      <c r="AC850" s="717">
        <f t="shared" si="279"/>
        <v>42.424242424242429</v>
      </c>
      <c r="AD850" s="717">
        <f t="shared" si="280"/>
        <v>3.125</v>
      </c>
      <c r="AE850" s="718">
        <f t="shared" si="281"/>
        <v>23.076923076923084</v>
      </c>
      <c r="AF850" s="719">
        <f t="shared" si="282"/>
        <v>44.444444444444443</v>
      </c>
      <c r="AG850" s="718">
        <f t="shared" si="283"/>
        <v>12.5</v>
      </c>
      <c r="AH850" s="718">
        <f t="shared" si="284"/>
        <v>0</v>
      </c>
      <c r="AI850" s="718">
        <f t="shared" si="285"/>
        <v>11.111111111111116</v>
      </c>
      <c r="AJ850" s="718">
        <f t="shared" si="286"/>
        <v>0</v>
      </c>
      <c r="AK850" s="718">
        <f t="shared" si="287"/>
        <v>4.3478260869565188</v>
      </c>
      <c r="AL850" s="718">
        <f t="shared" si="288"/>
        <v>6.1538461538461542</v>
      </c>
      <c r="AM850" s="718">
        <f t="shared" si="289"/>
        <v>6.5573770491803351</v>
      </c>
      <c r="AN850" s="718">
        <f t="shared" si="290"/>
        <v>1.6666666666666607</v>
      </c>
      <c r="AO850" s="718">
        <f t="shared" si="291"/>
        <v>0</v>
      </c>
      <c r="AP850" s="718">
        <f t="shared" si="292"/>
        <v>0</v>
      </c>
      <c r="AQ850" s="720">
        <f t="shared" si="293"/>
        <v>16.71209124875686</v>
      </c>
      <c r="AR850" s="721">
        <f t="shared" si="294"/>
        <v>23.919972791104659</v>
      </c>
    </row>
    <row r="851" spans="1:44" x14ac:dyDescent="0.2">
      <c r="A851" s="982" t="s">
        <v>869</v>
      </c>
      <c r="B851" s="566" t="s">
        <v>870</v>
      </c>
      <c r="C851" s="531">
        <v>2.48</v>
      </c>
      <c r="D851" s="562">
        <v>2.2799999999999998</v>
      </c>
      <c r="E851" s="562">
        <v>2</v>
      </c>
      <c r="F851" s="562">
        <v>1.76</v>
      </c>
      <c r="G851" s="562">
        <v>1.6</v>
      </c>
      <c r="H851" s="671"/>
      <c r="I851" s="562">
        <v>1.48</v>
      </c>
      <c r="J851" s="562">
        <v>1.38</v>
      </c>
      <c r="K851" s="671" t="s">
        <v>91</v>
      </c>
      <c r="L851" s="531">
        <v>1.32</v>
      </c>
      <c r="M851" s="531">
        <v>1.2</v>
      </c>
      <c r="N851" s="531">
        <v>1.1499999999999999</v>
      </c>
      <c r="O851" s="531">
        <v>0.8</v>
      </c>
      <c r="P851" s="531">
        <v>0.42</v>
      </c>
      <c r="Q851" s="531">
        <v>0.33</v>
      </c>
      <c r="R851" s="531">
        <v>0.19</v>
      </c>
      <c r="S851" s="531">
        <v>0.09</v>
      </c>
      <c r="T851" s="531">
        <v>0.02</v>
      </c>
      <c r="U851" s="524">
        <v>0</v>
      </c>
      <c r="V851" s="524">
        <v>0</v>
      </c>
      <c r="W851" s="524">
        <v>0</v>
      </c>
      <c r="X851" s="525">
        <f t="shared" si="295"/>
        <v>18.5</v>
      </c>
      <c r="Y851" s="717">
        <f t="shared" si="275"/>
        <v>8.7719298245614077</v>
      </c>
      <c r="Z851" s="717">
        <f t="shared" si="276"/>
        <v>13.999999999999989</v>
      </c>
      <c r="AA851" s="717">
        <f t="shared" si="277"/>
        <v>13.636363636363647</v>
      </c>
      <c r="AB851" s="717">
        <f t="shared" si="278"/>
        <v>9.9999999999999858</v>
      </c>
      <c r="AC851" s="717">
        <f t="shared" si="279"/>
        <v>8.1081081081081141</v>
      </c>
      <c r="AD851" s="717">
        <f t="shared" si="280"/>
        <v>7.2463768115942129</v>
      </c>
      <c r="AE851" s="718">
        <f t="shared" si="281"/>
        <v>4.5454545454545414</v>
      </c>
      <c r="AF851" s="719">
        <f t="shared" si="282"/>
        <v>10.000000000000009</v>
      </c>
      <c r="AG851" s="718">
        <f t="shared" si="283"/>
        <v>4.3478260869565188</v>
      </c>
      <c r="AH851" s="718">
        <f t="shared" si="284"/>
        <v>43.749999999999979</v>
      </c>
      <c r="AI851" s="718">
        <f t="shared" si="285"/>
        <v>90.476190476190482</v>
      </c>
      <c r="AJ851" s="718">
        <f t="shared" si="286"/>
        <v>27.27272727272727</v>
      </c>
      <c r="AK851" s="718">
        <f t="shared" si="287"/>
        <v>73.684210526315795</v>
      </c>
      <c r="AL851" s="718">
        <f t="shared" si="288"/>
        <v>111.11111111111111</v>
      </c>
      <c r="AM851" s="718">
        <f t="shared" si="289"/>
        <v>350</v>
      </c>
      <c r="AN851" s="718" t="str">
        <f t="shared" si="290"/>
        <v>n/a</v>
      </c>
      <c r="AO851" s="718" t="str">
        <f t="shared" si="291"/>
        <v>n/a</v>
      </c>
      <c r="AP851" s="718" t="str">
        <f t="shared" si="292"/>
        <v>n/a</v>
      </c>
      <c r="AQ851" s="720">
        <f t="shared" si="293"/>
        <v>51.796686559958871</v>
      </c>
      <c r="AR851" s="721">
        <f t="shared" si="294"/>
        <v>89.31969440447169</v>
      </c>
    </row>
    <row r="852" spans="1:44" x14ac:dyDescent="0.2">
      <c r="A852" s="982" t="s">
        <v>394</v>
      </c>
      <c r="B852" s="566" t="s">
        <v>395</v>
      </c>
      <c r="C852" s="531">
        <v>0.87</v>
      </c>
      <c r="D852" s="562">
        <v>0.83</v>
      </c>
      <c r="E852" s="562">
        <v>0.79</v>
      </c>
      <c r="F852" s="562">
        <v>0.75</v>
      </c>
      <c r="G852" s="562">
        <v>0.7</v>
      </c>
      <c r="H852" s="671" t="s">
        <v>91</v>
      </c>
      <c r="I852" s="562">
        <v>0.66</v>
      </c>
      <c r="J852" s="564">
        <v>0.64</v>
      </c>
      <c r="K852" s="671"/>
      <c r="L852" s="531">
        <v>0.62</v>
      </c>
      <c r="M852" s="531">
        <v>0.57999999999999996</v>
      </c>
      <c r="N852" s="531">
        <v>0.5</v>
      </c>
      <c r="O852" s="531">
        <v>0.4</v>
      </c>
      <c r="P852" s="531">
        <v>0.34</v>
      </c>
      <c r="Q852" s="531">
        <v>0.25</v>
      </c>
      <c r="R852" s="531">
        <v>0.21</v>
      </c>
      <c r="S852" s="531">
        <v>0.18</v>
      </c>
      <c r="T852" s="531">
        <v>0.16667000000000001</v>
      </c>
      <c r="U852" s="531">
        <v>0.15332999999999999</v>
      </c>
      <c r="V852" s="531">
        <v>0.14000000000000001</v>
      </c>
      <c r="W852" s="531">
        <v>0.12667</v>
      </c>
      <c r="X852" s="525">
        <f t="shared" si="295"/>
        <v>8.9066700000000019</v>
      </c>
      <c r="Y852" s="717">
        <f t="shared" si="275"/>
        <v>4.8192771084337505</v>
      </c>
      <c r="Z852" s="717">
        <f t="shared" si="276"/>
        <v>5.0632911392404889</v>
      </c>
      <c r="AA852" s="717">
        <f t="shared" si="277"/>
        <v>5.3333333333333455</v>
      </c>
      <c r="AB852" s="717">
        <f t="shared" si="278"/>
        <v>7.1428571428571397</v>
      </c>
      <c r="AC852" s="717">
        <f t="shared" si="279"/>
        <v>6.0606060606060552</v>
      </c>
      <c r="AD852" s="717">
        <f t="shared" si="280"/>
        <v>3.125</v>
      </c>
      <c r="AE852" s="718">
        <f t="shared" si="281"/>
        <v>3.2258064516129004</v>
      </c>
      <c r="AF852" s="719">
        <f t="shared" si="282"/>
        <v>6.8965517241379448</v>
      </c>
      <c r="AG852" s="718">
        <f t="shared" si="283"/>
        <v>15.999999999999993</v>
      </c>
      <c r="AH852" s="718">
        <f t="shared" si="284"/>
        <v>25</v>
      </c>
      <c r="AI852" s="718">
        <f t="shared" si="285"/>
        <v>17.647058823529417</v>
      </c>
      <c r="AJ852" s="718">
        <f t="shared" si="286"/>
        <v>36.000000000000007</v>
      </c>
      <c r="AK852" s="718">
        <f t="shared" si="287"/>
        <v>19.047619047619047</v>
      </c>
      <c r="AL852" s="718">
        <f t="shared" si="288"/>
        <v>16.666666666666675</v>
      </c>
      <c r="AM852" s="718">
        <f t="shared" si="289"/>
        <v>7.9978400431991226</v>
      </c>
      <c r="AN852" s="718">
        <f t="shared" si="290"/>
        <v>8.7001891345464202</v>
      </c>
      <c r="AO852" s="718">
        <f t="shared" si="291"/>
        <v>9.5214285714285474</v>
      </c>
      <c r="AP852" s="718">
        <f t="shared" si="292"/>
        <v>10.523407278755826</v>
      </c>
      <c r="AQ852" s="720">
        <f t="shared" si="293"/>
        <v>11.59838514033148</v>
      </c>
      <c r="AR852" s="721">
        <f t="shared" si="294"/>
        <v>8.6821420413797092</v>
      </c>
    </row>
    <row r="853" spans="1:44" x14ac:dyDescent="0.2">
      <c r="A853" s="982" t="s">
        <v>1818</v>
      </c>
      <c r="B853" s="566" t="s">
        <v>1819</v>
      </c>
      <c r="C853" s="531">
        <v>1.25</v>
      </c>
      <c r="D853" s="564">
        <v>1.24</v>
      </c>
      <c r="E853" s="562">
        <v>1.2</v>
      </c>
      <c r="F853" s="562">
        <v>1.02</v>
      </c>
      <c r="G853" s="562">
        <v>0.81</v>
      </c>
      <c r="H853" s="671"/>
      <c r="I853" s="562">
        <v>0.62</v>
      </c>
      <c r="J853" s="562">
        <v>0.6</v>
      </c>
      <c r="K853" s="671"/>
      <c r="L853" s="524">
        <v>0.10525999999999999</v>
      </c>
      <c r="M853" s="524">
        <v>0.22103999999999999</v>
      </c>
      <c r="N853" s="524">
        <v>0.88415999999999995</v>
      </c>
      <c r="O853" s="531">
        <v>0.88415999999999995</v>
      </c>
      <c r="P853" s="531">
        <v>0.81048000000000009</v>
      </c>
      <c r="Q853" s="531">
        <v>0.69996000000000003</v>
      </c>
      <c r="R853" s="524">
        <v>0.58944000000000007</v>
      </c>
      <c r="S853" s="524">
        <v>0.58944000000000007</v>
      </c>
      <c r="T853" s="524">
        <v>0.58944000000000007</v>
      </c>
      <c r="U853" s="524">
        <v>0.58944000000000007</v>
      </c>
      <c r="V853" s="524">
        <v>0.58944000000000007</v>
      </c>
      <c r="W853" s="524">
        <v>0.58944000000000007</v>
      </c>
      <c r="X853" s="525">
        <f t="shared" si="295"/>
        <v>13.8817</v>
      </c>
      <c r="Y853" s="717">
        <f t="shared" si="275"/>
        <v>0.80645161290322509</v>
      </c>
      <c r="Z853" s="717">
        <f t="shared" si="276"/>
        <v>3.3333333333333437</v>
      </c>
      <c r="AA853" s="717">
        <f t="shared" si="277"/>
        <v>17.647058823529417</v>
      </c>
      <c r="AB853" s="717">
        <f t="shared" si="278"/>
        <v>25.925925925925931</v>
      </c>
      <c r="AC853" s="717">
        <f t="shared" si="279"/>
        <v>30.645161290322598</v>
      </c>
      <c r="AD853" s="717">
        <f t="shared" si="280"/>
        <v>3.3333333333333437</v>
      </c>
      <c r="AE853" s="718">
        <f t="shared" si="281"/>
        <v>470.01710051301541</v>
      </c>
      <c r="AF853" s="719">
        <f t="shared" si="282"/>
        <v>-52.379659790083245</v>
      </c>
      <c r="AG853" s="718">
        <f t="shared" si="283"/>
        <v>-75</v>
      </c>
      <c r="AH853" s="718">
        <f t="shared" si="284"/>
        <v>0</v>
      </c>
      <c r="AI853" s="718">
        <f t="shared" si="285"/>
        <v>9.0909090909090828</v>
      </c>
      <c r="AJ853" s="718">
        <f t="shared" si="286"/>
        <v>15.789473684210531</v>
      </c>
      <c r="AK853" s="718">
        <f t="shared" si="287"/>
        <v>18.75</v>
      </c>
      <c r="AL853" s="718">
        <f t="shared" si="288"/>
        <v>0</v>
      </c>
      <c r="AM853" s="718">
        <f t="shared" si="289"/>
        <v>0</v>
      </c>
      <c r="AN853" s="718">
        <f t="shared" si="290"/>
        <v>0</v>
      </c>
      <c r="AO853" s="718">
        <f t="shared" si="291"/>
        <v>0</v>
      </c>
      <c r="AP853" s="718">
        <f t="shared" si="292"/>
        <v>0</v>
      </c>
      <c r="AQ853" s="720">
        <f t="shared" si="293"/>
        <v>25.997727100966646</v>
      </c>
      <c r="AR853" s="721">
        <f t="shared" si="294"/>
        <v>113.69409842912334</v>
      </c>
    </row>
    <row r="854" spans="1:44" x14ac:dyDescent="0.2">
      <c r="A854" s="982" t="s">
        <v>1820</v>
      </c>
      <c r="B854" s="566" t="s">
        <v>1821</v>
      </c>
      <c r="C854" s="531">
        <v>4.3000000000000007</v>
      </c>
      <c r="D854" s="562">
        <v>3.9</v>
      </c>
      <c r="E854" s="562">
        <v>3.45</v>
      </c>
      <c r="F854" s="562">
        <v>2.875</v>
      </c>
      <c r="G854" s="562">
        <v>2.375</v>
      </c>
      <c r="H854" s="671"/>
      <c r="I854" s="564">
        <v>2</v>
      </c>
      <c r="J854" s="562">
        <v>1.93</v>
      </c>
      <c r="K854" s="671"/>
      <c r="L854" s="524">
        <v>1.72</v>
      </c>
      <c r="M854" s="524">
        <v>1.72</v>
      </c>
      <c r="N854" s="524">
        <v>1.72</v>
      </c>
      <c r="O854" s="524">
        <v>1.72</v>
      </c>
      <c r="P854" s="524">
        <v>1.72</v>
      </c>
      <c r="Q854" s="524">
        <v>1.72</v>
      </c>
      <c r="R854" s="531">
        <v>1.72</v>
      </c>
      <c r="S854" s="524">
        <v>1.36</v>
      </c>
      <c r="T854" s="524">
        <v>1.36</v>
      </c>
      <c r="U854" s="524">
        <v>1.36</v>
      </c>
      <c r="V854" s="524">
        <v>1.36</v>
      </c>
      <c r="W854" s="524">
        <v>1.36</v>
      </c>
      <c r="X854" s="525">
        <f t="shared" si="295"/>
        <v>39.669999999999995</v>
      </c>
      <c r="Y854" s="717">
        <f t="shared" si="275"/>
        <v>10.256410256410287</v>
      </c>
      <c r="Z854" s="717">
        <f t="shared" si="276"/>
        <v>13.043478260869556</v>
      </c>
      <c r="AA854" s="717">
        <f t="shared" si="277"/>
        <v>19.999999999999996</v>
      </c>
      <c r="AB854" s="717">
        <f t="shared" si="278"/>
        <v>21.052631578947366</v>
      </c>
      <c r="AC854" s="717">
        <f t="shared" si="279"/>
        <v>18.75</v>
      </c>
      <c r="AD854" s="717">
        <f t="shared" si="280"/>
        <v>3.62694300518136</v>
      </c>
      <c r="AE854" s="718">
        <f t="shared" si="281"/>
        <v>12.209302325581394</v>
      </c>
      <c r="AF854" s="719">
        <f t="shared" si="282"/>
        <v>0</v>
      </c>
      <c r="AG854" s="718">
        <f t="shared" si="283"/>
        <v>0</v>
      </c>
      <c r="AH854" s="718">
        <f t="shared" si="284"/>
        <v>0</v>
      </c>
      <c r="AI854" s="718">
        <f t="shared" si="285"/>
        <v>0</v>
      </c>
      <c r="AJ854" s="718">
        <f t="shared" si="286"/>
        <v>0</v>
      </c>
      <c r="AK854" s="718">
        <f t="shared" si="287"/>
        <v>0</v>
      </c>
      <c r="AL854" s="718">
        <f t="shared" si="288"/>
        <v>26.470588235294112</v>
      </c>
      <c r="AM854" s="718">
        <f t="shared" si="289"/>
        <v>0</v>
      </c>
      <c r="AN854" s="718">
        <f t="shared" si="290"/>
        <v>0</v>
      </c>
      <c r="AO854" s="718">
        <f t="shared" si="291"/>
        <v>0</v>
      </c>
      <c r="AP854" s="718">
        <f t="shared" si="292"/>
        <v>0</v>
      </c>
      <c r="AQ854" s="720">
        <f t="shared" si="293"/>
        <v>6.9671863145713377</v>
      </c>
      <c r="AR854" s="721">
        <f t="shared" si="294"/>
        <v>9.2649420197421897</v>
      </c>
    </row>
    <row r="855" spans="1:44" x14ac:dyDescent="0.2">
      <c r="A855" s="982" t="s">
        <v>1822</v>
      </c>
      <c r="B855" s="566" t="s">
        <v>1823</v>
      </c>
      <c r="C855" s="531">
        <v>0.31</v>
      </c>
      <c r="D855" s="562">
        <v>0.28000000000000003</v>
      </c>
      <c r="E855" s="562">
        <v>0.27</v>
      </c>
      <c r="F855" s="562">
        <v>0.26</v>
      </c>
      <c r="G855" s="562">
        <v>0.25</v>
      </c>
      <c r="H855" s="671"/>
      <c r="I855" s="562">
        <v>0.2</v>
      </c>
      <c r="J855" s="562">
        <v>0.15</v>
      </c>
      <c r="K855" s="671"/>
      <c r="L855" s="524">
        <v>0</v>
      </c>
      <c r="M855" s="524">
        <v>0</v>
      </c>
      <c r="N855" s="524">
        <v>0</v>
      </c>
      <c r="O855" s="524">
        <v>0</v>
      </c>
      <c r="P855" s="524">
        <v>0</v>
      </c>
      <c r="Q855" s="524">
        <v>0</v>
      </c>
      <c r="R855" s="524">
        <v>0</v>
      </c>
      <c r="S855" s="524">
        <v>0</v>
      </c>
      <c r="T855" s="524">
        <v>0</v>
      </c>
      <c r="U855" s="524">
        <v>0</v>
      </c>
      <c r="V855" s="524">
        <v>0</v>
      </c>
      <c r="W855" s="524">
        <v>0</v>
      </c>
      <c r="X855" s="525">
        <f t="shared" si="295"/>
        <v>1.72</v>
      </c>
      <c r="Y855" s="717">
        <f t="shared" si="275"/>
        <v>10.714285714285698</v>
      </c>
      <c r="Z855" s="717">
        <f t="shared" si="276"/>
        <v>3.7037037037036979</v>
      </c>
      <c r="AA855" s="717">
        <f t="shared" si="277"/>
        <v>3.8461538461538547</v>
      </c>
      <c r="AB855" s="717">
        <f t="shared" si="278"/>
        <v>4.0000000000000036</v>
      </c>
      <c r="AC855" s="717">
        <f t="shared" si="279"/>
        <v>25</v>
      </c>
      <c r="AD855" s="717">
        <f t="shared" si="280"/>
        <v>33.33333333333335</v>
      </c>
      <c r="AE855" s="718" t="str">
        <f t="shared" si="281"/>
        <v>n/a</v>
      </c>
      <c r="AF855" s="719" t="str">
        <f t="shared" si="282"/>
        <v>n/a</v>
      </c>
      <c r="AG855" s="718" t="str">
        <f t="shared" si="283"/>
        <v>n/a</v>
      </c>
      <c r="AH855" s="718" t="str">
        <f t="shared" si="284"/>
        <v>n/a</v>
      </c>
      <c r="AI855" s="718" t="str">
        <f t="shared" si="285"/>
        <v>n/a</v>
      </c>
      <c r="AJ855" s="718" t="str">
        <f t="shared" si="286"/>
        <v>n/a</v>
      </c>
      <c r="AK855" s="718" t="str">
        <f t="shared" si="287"/>
        <v>n/a</v>
      </c>
      <c r="AL855" s="718" t="str">
        <f t="shared" si="288"/>
        <v>n/a</v>
      </c>
      <c r="AM855" s="718" t="str">
        <f t="shared" si="289"/>
        <v>n/a</v>
      </c>
      <c r="AN855" s="718" t="str">
        <f t="shared" si="290"/>
        <v>n/a</v>
      </c>
      <c r="AO855" s="718" t="str">
        <f t="shared" si="291"/>
        <v>n/a</v>
      </c>
      <c r="AP855" s="718" t="str">
        <f t="shared" si="292"/>
        <v>n/a</v>
      </c>
      <c r="AQ855" s="720">
        <f t="shared" si="293"/>
        <v>13.432912766246099</v>
      </c>
      <c r="AR855" s="721">
        <f t="shared" si="294"/>
        <v>12.749576288630982</v>
      </c>
    </row>
    <row r="856" spans="1:44" x14ac:dyDescent="0.2">
      <c r="A856" s="982" t="s">
        <v>871</v>
      </c>
      <c r="B856" s="982" t="s">
        <v>872</v>
      </c>
      <c r="C856" s="531">
        <v>1.54</v>
      </c>
      <c r="D856" s="562">
        <v>1.46</v>
      </c>
      <c r="E856" s="562">
        <v>1.38</v>
      </c>
      <c r="F856" s="562">
        <v>1.3</v>
      </c>
      <c r="G856" s="562">
        <v>1.1499999999999999</v>
      </c>
      <c r="H856" s="671"/>
      <c r="I856" s="562">
        <v>0.88</v>
      </c>
      <c r="J856" s="562">
        <v>0.66</v>
      </c>
      <c r="K856" s="671"/>
      <c r="L856" s="531">
        <v>0.55000000000000004</v>
      </c>
      <c r="M856" s="531">
        <v>0.48</v>
      </c>
      <c r="N856" s="531">
        <v>0.47499999999999998</v>
      </c>
      <c r="O856" s="531">
        <v>0.44500000000000001</v>
      </c>
      <c r="P856" s="531">
        <v>0.3</v>
      </c>
      <c r="Q856" s="524">
        <v>0</v>
      </c>
      <c r="R856" s="524">
        <v>0</v>
      </c>
      <c r="S856" s="524">
        <v>0</v>
      </c>
      <c r="T856" s="524">
        <v>0</v>
      </c>
      <c r="U856" s="524">
        <v>0</v>
      </c>
      <c r="V856" s="524">
        <v>0</v>
      </c>
      <c r="W856" s="524">
        <v>0</v>
      </c>
      <c r="X856" s="525">
        <f t="shared" si="295"/>
        <v>10.620000000000001</v>
      </c>
      <c r="Y856" s="717">
        <f t="shared" si="275"/>
        <v>5.4794520547945202</v>
      </c>
      <c r="Z856" s="717">
        <f t="shared" si="276"/>
        <v>5.7971014492753659</v>
      </c>
      <c r="AA856" s="717">
        <f t="shared" si="277"/>
        <v>6.153846153846132</v>
      </c>
      <c r="AB856" s="717">
        <f t="shared" si="278"/>
        <v>13.043478260869579</v>
      </c>
      <c r="AC856" s="717">
        <f t="shared" si="279"/>
        <v>30.681818181818166</v>
      </c>
      <c r="AD856" s="717">
        <f t="shared" si="280"/>
        <v>33.333333333333329</v>
      </c>
      <c r="AE856" s="718">
        <f t="shared" si="281"/>
        <v>19.999999999999996</v>
      </c>
      <c r="AF856" s="719">
        <f t="shared" si="282"/>
        <v>14.583333333333348</v>
      </c>
      <c r="AG856" s="718">
        <f t="shared" si="283"/>
        <v>1.0526315789473717</v>
      </c>
      <c r="AH856" s="718">
        <f t="shared" si="284"/>
        <v>6.7415730337078594</v>
      </c>
      <c r="AI856" s="718">
        <f t="shared" si="285"/>
        <v>48.333333333333343</v>
      </c>
      <c r="AJ856" s="718" t="str">
        <f t="shared" si="286"/>
        <v>n/a</v>
      </c>
      <c r="AK856" s="718" t="str">
        <f t="shared" si="287"/>
        <v>n/a</v>
      </c>
      <c r="AL856" s="718" t="str">
        <f t="shared" si="288"/>
        <v>n/a</v>
      </c>
      <c r="AM856" s="718" t="str">
        <f t="shared" si="289"/>
        <v>n/a</v>
      </c>
      <c r="AN856" s="718" t="str">
        <f t="shared" si="290"/>
        <v>n/a</v>
      </c>
      <c r="AO856" s="718" t="str">
        <f t="shared" si="291"/>
        <v>n/a</v>
      </c>
      <c r="AP856" s="718" t="str">
        <f t="shared" si="292"/>
        <v>n/a</v>
      </c>
      <c r="AQ856" s="720">
        <f t="shared" si="293"/>
        <v>16.836354610296272</v>
      </c>
      <c r="AR856" s="721">
        <f t="shared" si="294"/>
        <v>14.837009017811415</v>
      </c>
    </row>
    <row r="857" spans="1:44" x14ac:dyDescent="0.2">
      <c r="A857" s="1072" t="s">
        <v>1825</v>
      </c>
      <c r="B857" s="566" t="s">
        <v>1826</v>
      </c>
      <c r="C857" s="531">
        <v>2.0700000000000003</v>
      </c>
      <c r="D857" s="562">
        <v>1.75</v>
      </c>
      <c r="E857" s="562">
        <v>1.23</v>
      </c>
      <c r="F857" s="562">
        <v>1.18</v>
      </c>
      <c r="G857" s="562">
        <v>1.1100000000000001</v>
      </c>
      <c r="H857" s="671"/>
      <c r="I857" s="562">
        <v>1.07</v>
      </c>
      <c r="J857" s="564">
        <v>1.04</v>
      </c>
      <c r="K857" s="671"/>
      <c r="L857" s="524">
        <v>1.04</v>
      </c>
      <c r="M857" s="524">
        <v>1.04</v>
      </c>
      <c r="N857" s="531">
        <v>1.03</v>
      </c>
      <c r="O857" s="531">
        <v>0.98499999999999999</v>
      </c>
      <c r="P857" s="531">
        <v>0.92</v>
      </c>
      <c r="Q857" s="531">
        <v>0.83250000000000002</v>
      </c>
      <c r="R857" s="531">
        <v>0.7</v>
      </c>
      <c r="S857" s="531">
        <v>0.41249999999999998</v>
      </c>
      <c r="T857" s="524">
        <v>0</v>
      </c>
      <c r="U857" s="524">
        <v>0</v>
      </c>
      <c r="V857" s="524">
        <v>0</v>
      </c>
      <c r="W857" s="524">
        <v>0</v>
      </c>
      <c r="X857" s="525">
        <f t="shared" si="295"/>
        <v>16.409999999999997</v>
      </c>
      <c r="Y857" s="717">
        <f t="shared" si="275"/>
        <v>18.285714285714306</v>
      </c>
      <c r="Z857" s="717">
        <f t="shared" si="276"/>
        <v>42.276422764227647</v>
      </c>
      <c r="AA857" s="717">
        <f t="shared" si="277"/>
        <v>4.2372881355932313</v>
      </c>
      <c r="AB857" s="717">
        <f t="shared" si="278"/>
        <v>6.3063063063062863</v>
      </c>
      <c r="AC857" s="717">
        <f t="shared" si="279"/>
        <v>3.7383177570093462</v>
      </c>
      <c r="AD857" s="717">
        <f t="shared" si="280"/>
        <v>2.8846153846153966</v>
      </c>
      <c r="AE857" s="718">
        <f t="shared" si="281"/>
        <v>0</v>
      </c>
      <c r="AF857" s="719">
        <f t="shared" si="282"/>
        <v>0</v>
      </c>
      <c r="AG857" s="718">
        <f t="shared" si="283"/>
        <v>0.97087378640776656</v>
      </c>
      <c r="AH857" s="718">
        <f t="shared" si="284"/>
        <v>4.5685279187817285</v>
      </c>
      <c r="AI857" s="718">
        <f t="shared" si="285"/>
        <v>7.0652173913043459</v>
      </c>
      <c r="AJ857" s="718">
        <f t="shared" si="286"/>
        <v>10.510510510510507</v>
      </c>
      <c r="AK857" s="718">
        <f t="shared" si="287"/>
        <v>18.928571428571427</v>
      </c>
      <c r="AL857" s="718">
        <f t="shared" si="288"/>
        <v>69.696969696969703</v>
      </c>
      <c r="AM857" s="718" t="str">
        <f t="shared" si="289"/>
        <v>n/a</v>
      </c>
      <c r="AN857" s="718" t="str">
        <f t="shared" si="290"/>
        <v>n/a</v>
      </c>
      <c r="AO857" s="718" t="str">
        <f t="shared" si="291"/>
        <v>n/a</v>
      </c>
      <c r="AP857" s="718" t="str">
        <f t="shared" si="292"/>
        <v>n/a</v>
      </c>
      <c r="AQ857" s="720">
        <f t="shared" si="293"/>
        <v>13.53352395471512</v>
      </c>
      <c r="AR857" s="721">
        <f t="shared" si="294"/>
        <v>19.681416826461035</v>
      </c>
    </row>
    <row r="858" spans="1:44" x14ac:dyDescent="0.2">
      <c r="A858" s="984" t="s">
        <v>1827</v>
      </c>
      <c r="B858" s="566" t="s">
        <v>1828</v>
      </c>
      <c r="C858" s="531">
        <v>0.43000000000000005</v>
      </c>
      <c r="D858" s="562">
        <v>0.37</v>
      </c>
      <c r="E858" s="562">
        <v>0.27</v>
      </c>
      <c r="F858" s="562">
        <v>0.23</v>
      </c>
      <c r="G858" s="562">
        <v>0.19</v>
      </c>
      <c r="H858" s="671"/>
      <c r="I858" s="562">
        <v>0.15</v>
      </c>
      <c r="J858" s="562">
        <v>0.11</v>
      </c>
      <c r="K858" s="671"/>
      <c r="L858" s="531">
        <v>0.06</v>
      </c>
      <c r="M858" s="524">
        <v>0</v>
      </c>
      <c r="N858" s="524">
        <v>0</v>
      </c>
      <c r="O858" s="524">
        <v>0</v>
      </c>
      <c r="P858" s="524">
        <v>0</v>
      </c>
      <c r="Q858" s="524">
        <v>0</v>
      </c>
      <c r="R858" s="524">
        <v>0</v>
      </c>
      <c r="S858" s="524">
        <v>0</v>
      </c>
      <c r="T858" s="524">
        <v>0</v>
      </c>
      <c r="U858" s="524">
        <v>0</v>
      </c>
      <c r="V858" s="524">
        <v>0</v>
      </c>
      <c r="W858" s="524">
        <v>0</v>
      </c>
      <c r="X858" s="525">
        <f t="shared" si="295"/>
        <v>1.81</v>
      </c>
      <c r="Y858" s="717">
        <f t="shared" si="275"/>
        <v>16.216216216216228</v>
      </c>
      <c r="Z858" s="717">
        <f t="shared" si="276"/>
        <v>37.037037037037024</v>
      </c>
      <c r="AA858" s="717">
        <f t="shared" si="277"/>
        <v>17.391304347826097</v>
      </c>
      <c r="AB858" s="717">
        <f t="shared" si="278"/>
        <v>21.052631578947366</v>
      </c>
      <c r="AC858" s="717">
        <f t="shared" si="279"/>
        <v>26.666666666666682</v>
      </c>
      <c r="AD858" s="717">
        <f t="shared" si="280"/>
        <v>36.363636363636353</v>
      </c>
      <c r="AE858" s="718">
        <f t="shared" si="281"/>
        <v>83.333333333333343</v>
      </c>
      <c r="AF858" s="719" t="str">
        <f t="shared" si="282"/>
        <v>n/a</v>
      </c>
      <c r="AG858" s="718" t="str">
        <f t="shared" si="283"/>
        <v>n/a</v>
      </c>
      <c r="AH858" s="718" t="str">
        <f t="shared" si="284"/>
        <v>n/a</v>
      </c>
      <c r="AI858" s="718" t="str">
        <f t="shared" si="285"/>
        <v>n/a</v>
      </c>
      <c r="AJ858" s="718" t="str">
        <f t="shared" si="286"/>
        <v>n/a</v>
      </c>
      <c r="AK858" s="718" t="str">
        <f t="shared" si="287"/>
        <v>n/a</v>
      </c>
      <c r="AL858" s="718" t="str">
        <f t="shared" si="288"/>
        <v>n/a</v>
      </c>
      <c r="AM858" s="718" t="str">
        <f t="shared" si="289"/>
        <v>n/a</v>
      </c>
      <c r="AN858" s="718" t="str">
        <f t="shared" si="290"/>
        <v>n/a</v>
      </c>
      <c r="AO858" s="718" t="str">
        <f t="shared" si="291"/>
        <v>n/a</v>
      </c>
      <c r="AP858" s="718" t="str">
        <f t="shared" si="292"/>
        <v>n/a</v>
      </c>
      <c r="AQ858" s="720">
        <f t="shared" si="293"/>
        <v>34.008689363380441</v>
      </c>
      <c r="AR858" s="721">
        <f t="shared" si="294"/>
        <v>23.317059147791067</v>
      </c>
    </row>
    <row r="859" spans="1:44" x14ac:dyDescent="0.2">
      <c r="A859" s="645" t="s">
        <v>3977</v>
      </c>
      <c r="B859" s="651" t="s">
        <v>3978</v>
      </c>
      <c r="C859" s="531">
        <v>0.56000000000000005</v>
      </c>
      <c r="D859" s="562">
        <v>0.48</v>
      </c>
      <c r="E859" s="562">
        <v>0.44</v>
      </c>
      <c r="F859" s="562">
        <v>0.4</v>
      </c>
      <c r="G859" s="634">
        <v>0.18</v>
      </c>
      <c r="H859" s="671"/>
      <c r="I859" s="564">
        <v>0.18</v>
      </c>
      <c r="J859" s="564">
        <v>0.18</v>
      </c>
      <c r="K859" s="671"/>
      <c r="L859" s="524">
        <v>0.18</v>
      </c>
      <c r="M859" s="524">
        <v>0.27</v>
      </c>
      <c r="N859" s="531">
        <v>0.36</v>
      </c>
      <c r="O859" s="531">
        <v>0.32</v>
      </c>
      <c r="P859" s="531">
        <v>0.28000000000000003</v>
      </c>
      <c r="Q859" s="531">
        <v>0.24</v>
      </c>
      <c r="R859" s="531">
        <v>0.2</v>
      </c>
      <c r="S859" s="531">
        <v>0.16</v>
      </c>
      <c r="T859" s="531">
        <v>0.12</v>
      </c>
      <c r="U859" s="531">
        <v>9.3340000000000006E-2</v>
      </c>
      <c r="V859" s="531">
        <v>0.05</v>
      </c>
      <c r="W859" s="572">
        <v>0</v>
      </c>
      <c r="X859" s="525">
        <f t="shared" si="295"/>
        <v>4.693340000000001</v>
      </c>
      <c r="Y859" s="717">
        <f t="shared" si="275"/>
        <v>16.666666666666675</v>
      </c>
      <c r="Z859" s="717">
        <f t="shared" si="276"/>
        <v>9.0909090909090828</v>
      </c>
      <c r="AA859" s="717">
        <f t="shared" si="277"/>
        <v>9.9999999999999858</v>
      </c>
      <c r="AB859" s="717">
        <f t="shared" si="278"/>
        <v>122.22222222222223</v>
      </c>
      <c r="AC859" s="717">
        <f t="shared" si="279"/>
        <v>0</v>
      </c>
      <c r="AD859" s="717">
        <f t="shared" si="280"/>
        <v>0</v>
      </c>
      <c r="AE859" s="718">
        <f t="shared" si="281"/>
        <v>0</v>
      </c>
      <c r="AF859" s="719">
        <f t="shared" si="282"/>
        <v>-33.333333333333336</v>
      </c>
      <c r="AG859" s="718">
        <f t="shared" si="283"/>
        <v>-24.999999999999989</v>
      </c>
      <c r="AH859" s="718">
        <f t="shared" si="284"/>
        <v>12.5</v>
      </c>
      <c r="AI859" s="718">
        <f t="shared" si="285"/>
        <v>14.285714285714279</v>
      </c>
      <c r="AJ859" s="718">
        <f t="shared" si="286"/>
        <v>16.666666666666675</v>
      </c>
      <c r="AK859" s="718">
        <f t="shared" si="287"/>
        <v>19.999999999999996</v>
      </c>
      <c r="AL859" s="718">
        <f t="shared" si="288"/>
        <v>25</v>
      </c>
      <c r="AM859" s="718">
        <f t="shared" si="289"/>
        <v>33.33333333333335</v>
      </c>
      <c r="AN859" s="718">
        <f t="shared" si="290"/>
        <v>28.562245553888999</v>
      </c>
      <c r="AO859" s="718">
        <f t="shared" si="291"/>
        <v>86.68</v>
      </c>
      <c r="AP859" s="718" t="str">
        <f t="shared" si="292"/>
        <v>n/a</v>
      </c>
      <c r="AQ859" s="720">
        <f t="shared" si="293"/>
        <v>19.804377910945174</v>
      </c>
      <c r="AR859" s="721">
        <f t="shared" si="294"/>
        <v>36.717351466197897</v>
      </c>
    </row>
    <row r="860" spans="1:44" x14ac:dyDescent="0.2">
      <c r="A860" s="667" t="s">
        <v>4098</v>
      </c>
      <c r="B860" s="651" t="s">
        <v>4097</v>
      </c>
      <c r="C860" s="531">
        <v>0.82</v>
      </c>
      <c r="D860" s="634">
        <v>0.8</v>
      </c>
      <c r="E860" s="562">
        <v>0.76500000000000001</v>
      </c>
      <c r="F860" s="634">
        <v>0.76</v>
      </c>
      <c r="G860" s="562">
        <v>0.745</v>
      </c>
      <c r="H860" s="671"/>
      <c r="I860" s="562">
        <v>0.65500000000000003</v>
      </c>
      <c r="J860" s="562">
        <v>0.56999999999999995</v>
      </c>
      <c r="K860" s="671"/>
      <c r="L860" s="524">
        <v>0.5</v>
      </c>
      <c r="M860" s="524">
        <v>0.5</v>
      </c>
      <c r="N860" s="524">
        <v>0.5</v>
      </c>
      <c r="O860" s="531">
        <v>0.25</v>
      </c>
      <c r="P860" s="572">
        <v>0</v>
      </c>
      <c r="Q860" s="572">
        <v>0</v>
      </c>
      <c r="R860" s="572">
        <v>0</v>
      </c>
      <c r="S860" s="572">
        <v>0</v>
      </c>
      <c r="T860" s="572">
        <v>0</v>
      </c>
      <c r="U860" s="572">
        <v>0</v>
      </c>
      <c r="V860" s="524">
        <v>0</v>
      </c>
      <c r="W860" s="524">
        <v>0</v>
      </c>
      <c r="X860" s="525">
        <f t="shared" si="295"/>
        <v>6.8650000000000011</v>
      </c>
      <c r="Y860" s="717">
        <f t="shared" si="275"/>
        <v>2.4999999999999911</v>
      </c>
      <c r="Z860" s="717">
        <f t="shared" si="276"/>
        <v>4.5751633986928164</v>
      </c>
      <c r="AA860" s="717">
        <f t="shared" si="277"/>
        <v>0.65789473684210176</v>
      </c>
      <c r="AB860" s="717">
        <f t="shared" si="278"/>
        <v>2.0134228187919545</v>
      </c>
      <c r="AC860" s="717">
        <f t="shared" si="279"/>
        <v>13.740458015267176</v>
      </c>
      <c r="AD860" s="717">
        <f t="shared" si="280"/>
        <v>14.91228070175441</v>
      </c>
      <c r="AE860" s="718">
        <f t="shared" si="281"/>
        <v>13.999999999999989</v>
      </c>
      <c r="AF860" s="719">
        <f t="shared" si="282"/>
        <v>0</v>
      </c>
      <c r="AG860" s="718">
        <f t="shared" si="283"/>
        <v>0</v>
      </c>
      <c r="AH860" s="718">
        <f t="shared" si="284"/>
        <v>100</v>
      </c>
      <c r="AI860" s="718" t="str">
        <f t="shared" si="285"/>
        <v>n/a</v>
      </c>
      <c r="AJ860" s="718" t="str">
        <f t="shared" si="286"/>
        <v>n/a</v>
      </c>
      <c r="AK860" s="718" t="str">
        <f t="shared" si="287"/>
        <v>n/a</v>
      </c>
      <c r="AL860" s="718" t="str">
        <f t="shared" si="288"/>
        <v>n/a</v>
      </c>
      <c r="AM860" s="718" t="str">
        <f t="shared" si="289"/>
        <v>n/a</v>
      </c>
      <c r="AN860" s="718" t="str">
        <f t="shared" si="290"/>
        <v>n/a</v>
      </c>
      <c r="AO860" s="718" t="str">
        <f t="shared" si="291"/>
        <v>n/a</v>
      </c>
      <c r="AP860" s="718" t="str">
        <f t="shared" si="292"/>
        <v>n/a</v>
      </c>
      <c r="AQ860" s="720">
        <f t="shared" si="293"/>
        <v>15.239921967134842</v>
      </c>
      <c r="AR860" s="721">
        <f t="shared" si="294"/>
        <v>30.397903625835745</v>
      </c>
    </row>
    <row r="861" spans="1:44" x14ac:dyDescent="0.2">
      <c r="A861" s="667" t="s">
        <v>1829</v>
      </c>
      <c r="B861" s="651" t="s">
        <v>1830</v>
      </c>
      <c r="C861" s="531">
        <v>0.82000000000000006</v>
      </c>
      <c r="D861" s="562">
        <v>0.78</v>
      </c>
      <c r="E861" s="562">
        <v>0.74</v>
      </c>
      <c r="F861" s="562">
        <v>0.66</v>
      </c>
      <c r="G861" s="562">
        <v>0.56000000000000005</v>
      </c>
      <c r="H861" s="671"/>
      <c r="I861" s="562">
        <v>0.5</v>
      </c>
      <c r="J861" s="562">
        <v>0.44</v>
      </c>
      <c r="K861" s="671"/>
      <c r="L861" s="524">
        <v>0.4</v>
      </c>
      <c r="M861" s="524">
        <v>0.47</v>
      </c>
      <c r="N861" s="524">
        <v>0.68</v>
      </c>
      <c r="O861" s="524">
        <v>0.68</v>
      </c>
      <c r="P861" s="524">
        <v>0.68</v>
      </c>
      <c r="Q861" s="531">
        <v>0.68</v>
      </c>
      <c r="R861" s="524">
        <v>0.64</v>
      </c>
      <c r="S861" s="524">
        <v>0.64</v>
      </c>
      <c r="T861" s="524">
        <v>0.64</v>
      </c>
      <c r="U861" s="531">
        <v>0.64</v>
      </c>
      <c r="V861" s="531">
        <v>0.63</v>
      </c>
      <c r="W861" s="531">
        <v>0.59</v>
      </c>
      <c r="X861" s="525">
        <f t="shared" si="295"/>
        <v>11.870000000000003</v>
      </c>
      <c r="Y861" s="717">
        <f t="shared" si="275"/>
        <v>5.1282051282051322</v>
      </c>
      <c r="Z861" s="717">
        <f t="shared" si="276"/>
        <v>5.4054054054054168</v>
      </c>
      <c r="AA861" s="717">
        <f t="shared" si="277"/>
        <v>12.12121212121211</v>
      </c>
      <c r="AB861" s="717">
        <f t="shared" si="278"/>
        <v>17.857142857142861</v>
      </c>
      <c r="AC861" s="717">
        <f t="shared" si="279"/>
        <v>12.000000000000011</v>
      </c>
      <c r="AD861" s="717">
        <f t="shared" si="280"/>
        <v>13.636363636363647</v>
      </c>
      <c r="AE861" s="718">
        <f t="shared" si="281"/>
        <v>9.9999999999999858</v>
      </c>
      <c r="AF861" s="719">
        <f t="shared" si="282"/>
        <v>-14.893617021276583</v>
      </c>
      <c r="AG861" s="718">
        <f t="shared" si="283"/>
        <v>-30.882352941176482</v>
      </c>
      <c r="AH861" s="718">
        <f t="shared" si="284"/>
        <v>0</v>
      </c>
      <c r="AI861" s="718">
        <f t="shared" si="285"/>
        <v>0</v>
      </c>
      <c r="AJ861" s="718">
        <f t="shared" si="286"/>
        <v>0</v>
      </c>
      <c r="AK861" s="718">
        <f t="shared" si="287"/>
        <v>6.25</v>
      </c>
      <c r="AL861" s="718">
        <f t="shared" si="288"/>
        <v>0</v>
      </c>
      <c r="AM861" s="718">
        <f t="shared" si="289"/>
        <v>0</v>
      </c>
      <c r="AN861" s="718">
        <f t="shared" si="290"/>
        <v>0</v>
      </c>
      <c r="AO861" s="718">
        <f t="shared" si="291"/>
        <v>1.5873015873015817</v>
      </c>
      <c r="AP861" s="718">
        <f t="shared" si="292"/>
        <v>6.7796610169491567</v>
      </c>
      <c r="AQ861" s="720">
        <f t="shared" si="293"/>
        <v>2.4994067661181574</v>
      </c>
      <c r="AR861" s="721">
        <f t="shared" si="294"/>
        <v>11.11942499749355</v>
      </c>
    </row>
    <row r="862" spans="1:44" x14ac:dyDescent="0.2">
      <c r="A862" s="667" t="s">
        <v>1831</v>
      </c>
      <c r="B862" s="651" t="s">
        <v>4025</v>
      </c>
      <c r="C862" s="531">
        <v>3.5821449999999997</v>
      </c>
      <c r="D862" s="562">
        <v>3.4063489999999996</v>
      </c>
      <c r="E862" s="562">
        <v>3.2215800000000003</v>
      </c>
      <c r="F862" s="562">
        <v>2.9119669999999998</v>
      </c>
      <c r="G862" s="562">
        <v>2.3032539999999999</v>
      </c>
      <c r="H862" s="671"/>
      <c r="I862" s="562">
        <v>2.0238290000000001</v>
      </c>
      <c r="J862" s="562">
        <v>1.538116</v>
      </c>
      <c r="K862" s="671"/>
      <c r="L862" s="531">
        <v>1.2616580000000002</v>
      </c>
      <c r="M862" s="524">
        <v>1.253044</v>
      </c>
      <c r="N862" s="531">
        <v>1.28474</v>
      </c>
      <c r="O862" s="531">
        <v>1.2044950000000001</v>
      </c>
      <c r="P862" s="531">
        <v>0.89600000000000013</v>
      </c>
      <c r="Q862" s="531">
        <v>0.77300000000000002</v>
      </c>
      <c r="R862" s="524">
        <v>0.33100000000000002</v>
      </c>
      <c r="S862" s="531">
        <v>0.49</v>
      </c>
      <c r="T862" s="531">
        <v>0.38900000000000001</v>
      </c>
      <c r="U862" s="524">
        <v>0</v>
      </c>
      <c r="V862" s="524">
        <v>0</v>
      </c>
      <c r="W862" s="524">
        <v>0</v>
      </c>
      <c r="X862" s="525">
        <f t="shared" si="295"/>
        <v>26.870176999999995</v>
      </c>
      <c r="Y862" s="717">
        <f t="shared" si="275"/>
        <v>5.1608334906376285</v>
      </c>
      <c r="Z862" s="717">
        <f t="shared" si="276"/>
        <v>5.7353534601034095</v>
      </c>
      <c r="AA862" s="717">
        <f t="shared" si="277"/>
        <v>10.632435051633514</v>
      </c>
      <c r="AB862" s="717">
        <f t="shared" si="278"/>
        <v>26.428392179064918</v>
      </c>
      <c r="AC862" s="717">
        <f t="shared" si="279"/>
        <v>13.806749483281443</v>
      </c>
      <c r="AD862" s="717">
        <f t="shared" si="280"/>
        <v>31.578437517066327</v>
      </c>
      <c r="AE862" s="718">
        <f t="shared" si="281"/>
        <v>21.912277336647467</v>
      </c>
      <c r="AF862" s="719">
        <f t="shared" si="282"/>
        <v>0.68744593166720769</v>
      </c>
      <c r="AG862" s="718">
        <f t="shared" si="283"/>
        <v>-2.4671139685850774</v>
      </c>
      <c r="AH862" s="718">
        <f t="shared" si="284"/>
        <v>6.6621281117812847</v>
      </c>
      <c r="AI862" s="718">
        <f t="shared" si="285"/>
        <v>34.430245535714278</v>
      </c>
      <c r="AJ862" s="718">
        <f t="shared" si="286"/>
        <v>15.912031047865472</v>
      </c>
      <c r="AK862" s="718">
        <f t="shared" si="287"/>
        <v>133.53474320241691</v>
      </c>
      <c r="AL862" s="718">
        <f t="shared" si="288"/>
        <v>-32.448979591836732</v>
      </c>
      <c r="AM862" s="718">
        <f t="shared" si="289"/>
        <v>25.96401028277635</v>
      </c>
      <c r="AN862" s="718" t="str">
        <f t="shared" si="290"/>
        <v>n/a</v>
      </c>
      <c r="AO862" s="718" t="str">
        <f t="shared" si="291"/>
        <v>n/a</v>
      </c>
      <c r="AP862" s="718" t="str">
        <f t="shared" si="292"/>
        <v>n/a</v>
      </c>
      <c r="AQ862" s="720">
        <f t="shared" si="293"/>
        <v>19.835265938015628</v>
      </c>
      <c r="AR862" s="721">
        <f t="shared" si="294"/>
        <v>35.542342821557888</v>
      </c>
    </row>
    <row r="863" spans="1:44" x14ac:dyDescent="0.2">
      <c r="A863" s="566" t="s">
        <v>3021</v>
      </c>
      <c r="B863" s="651" t="s">
        <v>3022</v>
      </c>
      <c r="C863" s="531">
        <v>0.3</v>
      </c>
      <c r="D863" s="562">
        <v>0.25</v>
      </c>
      <c r="E863" s="562">
        <v>0.21</v>
      </c>
      <c r="F863" s="562">
        <v>0.17</v>
      </c>
      <c r="G863" s="634">
        <v>0.16</v>
      </c>
      <c r="H863" s="671"/>
      <c r="I863" s="564">
        <v>0.16</v>
      </c>
      <c r="J863" s="564">
        <v>0.16</v>
      </c>
      <c r="K863" s="671"/>
      <c r="L863" s="524">
        <v>0.16</v>
      </c>
      <c r="M863" s="531">
        <v>0.16</v>
      </c>
      <c r="N863" s="531">
        <v>0.14000000000000001</v>
      </c>
      <c r="O863" s="531">
        <v>0.12666666666666668</v>
      </c>
      <c r="P863" s="531">
        <v>0.10333333333333333</v>
      </c>
      <c r="Q863" s="531">
        <v>9.0000000000000011E-2</v>
      </c>
      <c r="R863" s="531">
        <v>7.6666666666666675E-2</v>
      </c>
      <c r="S863" s="531">
        <v>6.6666666666666666E-2</v>
      </c>
      <c r="T863" s="531">
        <v>6.3333333333333339E-2</v>
      </c>
      <c r="U863" s="531">
        <v>5.3333333333333337E-2</v>
      </c>
      <c r="V863" s="531">
        <v>4.9999999999999996E-2</v>
      </c>
      <c r="W863" s="531">
        <v>0.04</v>
      </c>
      <c r="X863" s="525">
        <f t="shared" si="295"/>
        <v>2.5399999999999996</v>
      </c>
      <c r="Y863" s="717">
        <f t="shared" si="275"/>
        <v>19.999999999999996</v>
      </c>
      <c r="Z863" s="717">
        <f t="shared" si="276"/>
        <v>19.047619047619047</v>
      </c>
      <c r="AA863" s="717">
        <f t="shared" si="277"/>
        <v>23.529411764705866</v>
      </c>
      <c r="AB863" s="717">
        <f t="shared" si="278"/>
        <v>6.25</v>
      </c>
      <c r="AC863" s="717">
        <f t="shared" si="279"/>
        <v>0</v>
      </c>
      <c r="AD863" s="717">
        <f t="shared" si="280"/>
        <v>0</v>
      </c>
      <c r="AE863" s="718">
        <f t="shared" si="281"/>
        <v>0</v>
      </c>
      <c r="AF863" s="719">
        <f t="shared" si="282"/>
        <v>0</v>
      </c>
      <c r="AG863" s="718">
        <f t="shared" si="283"/>
        <v>14.285714285714279</v>
      </c>
      <c r="AH863" s="718">
        <f t="shared" si="284"/>
        <v>10.526315789473696</v>
      </c>
      <c r="AI863" s="718">
        <f t="shared" si="285"/>
        <v>22.580645161290324</v>
      </c>
      <c r="AJ863" s="718">
        <f t="shared" si="286"/>
        <v>14.814814814814792</v>
      </c>
      <c r="AK863" s="718">
        <f t="shared" si="287"/>
        <v>17.391304347826097</v>
      </c>
      <c r="AL863" s="718">
        <f t="shared" si="288"/>
        <v>15.000000000000014</v>
      </c>
      <c r="AM863" s="718">
        <f t="shared" si="289"/>
        <v>5.2631578947368363</v>
      </c>
      <c r="AN863" s="718">
        <f t="shared" si="290"/>
        <v>18.75</v>
      </c>
      <c r="AO863" s="718">
        <f t="shared" si="291"/>
        <v>6.6666666666666874</v>
      </c>
      <c r="AP863" s="718">
        <f t="shared" si="292"/>
        <v>24.999999999999979</v>
      </c>
      <c r="AQ863" s="720">
        <f t="shared" si="293"/>
        <v>12.172536098491532</v>
      </c>
      <c r="AR863" s="721">
        <f t="shared" si="294"/>
        <v>8.7744634532498793</v>
      </c>
    </row>
    <row r="864" spans="1:44" x14ac:dyDescent="0.2">
      <c r="A864" s="667" t="s">
        <v>4341</v>
      </c>
      <c r="B864" s="651" t="s">
        <v>4340</v>
      </c>
      <c r="C864" s="531">
        <v>2.3199999999999998</v>
      </c>
      <c r="D864" s="562">
        <v>2</v>
      </c>
      <c r="E864" s="562">
        <v>1.68</v>
      </c>
      <c r="F864" s="562">
        <v>1.4</v>
      </c>
      <c r="G864" s="562">
        <v>1.1599999999999999</v>
      </c>
      <c r="H864" s="671"/>
      <c r="I864" s="562">
        <v>0.92</v>
      </c>
      <c r="J864" s="562">
        <v>0.6</v>
      </c>
      <c r="K864" s="671"/>
      <c r="L864" s="531">
        <v>0.48</v>
      </c>
      <c r="M864" s="524">
        <v>0.16</v>
      </c>
      <c r="N864" s="531">
        <v>0.16</v>
      </c>
      <c r="O864" s="524">
        <v>0.08</v>
      </c>
      <c r="P864" s="524">
        <v>0</v>
      </c>
      <c r="Q864" s="524">
        <v>0</v>
      </c>
      <c r="R864" s="524">
        <v>0</v>
      </c>
      <c r="S864" s="524">
        <v>0</v>
      </c>
      <c r="T864" s="524">
        <v>0</v>
      </c>
      <c r="U864" s="524">
        <v>0</v>
      </c>
      <c r="V864" s="524">
        <v>0</v>
      </c>
      <c r="W864" s="524">
        <v>0</v>
      </c>
      <c r="X864" s="525">
        <f t="shared" si="295"/>
        <v>10.96</v>
      </c>
      <c r="Y864" s="717">
        <f t="shared" si="275"/>
        <v>15.999999999999993</v>
      </c>
      <c r="Z864" s="717">
        <f t="shared" si="276"/>
        <v>19.047619047619047</v>
      </c>
      <c r="AA864" s="717">
        <f t="shared" si="277"/>
        <v>19.999999999999996</v>
      </c>
      <c r="AB864" s="717">
        <f t="shared" si="278"/>
        <v>20.68965517241379</v>
      </c>
      <c r="AC864" s="717">
        <f t="shared" si="279"/>
        <v>26.086956521739111</v>
      </c>
      <c r="AD864" s="717">
        <f t="shared" si="280"/>
        <v>53.333333333333343</v>
      </c>
      <c r="AE864" s="718">
        <f t="shared" si="281"/>
        <v>25</v>
      </c>
      <c r="AF864" s="719">
        <f t="shared" si="282"/>
        <v>200</v>
      </c>
      <c r="AG864" s="718">
        <f t="shared" si="283"/>
        <v>0</v>
      </c>
      <c r="AH864" s="718">
        <f t="shared" si="284"/>
        <v>100</v>
      </c>
      <c r="AI864" s="718" t="str">
        <f t="shared" si="285"/>
        <v>n/a</v>
      </c>
      <c r="AJ864" s="718" t="str">
        <f t="shared" si="286"/>
        <v>n/a</v>
      </c>
      <c r="AK864" s="718" t="str">
        <f t="shared" si="287"/>
        <v>n/a</v>
      </c>
      <c r="AL864" s="718" t="str">
        <f t="shared" si="288"/>
        <v>n/a</v>
      </c>
      <c r="AM864" s="718" t="str">
        <f t="shared" si="289"/>
        <v>n/a</v>
      </c>
      <c r="AN864" s="718" t="str">
        <f t="shared" si="290"/>
        <v>n/a</v>
      </c>
      <c r="AO864" s="718" t="str">
        <f t="shared" si="291"/>
        <v>n/a</v>
      </c>
      <c r="AP864" s="718" t="str">
        <f t="shared" si="292"/>
        <v>n/a</v>
      </c>
      <c r="AQ864" s="720">
        <f t="shared" si="293"/>
        <v>48.015756407510523</v>
      </c>
      <c r="AR864" s="721">
        <f t="shared" si="294"/>
        <v>60.131077871314019</v>
      </c>
    </row>
    <row r="865" spans="1:44" x14ac:dyDescent="0.2">
      <c r="A865" s="566" t="s">
        <v>873</v>
      </c>
      <c r="B865" s="651" t="s">
        <v>874</v>
      </c>
      <c r="C865" s="531">
        <v>1.4200000000000002</v>
      </c>
      <c r="D865" s="562">
        <v>1.34</v>
      </c>
      <c r="E865" s="562">
        <v>1.26</v>
      </c>
      <c r="F865" s="562">
        <v>1.18</v>
      </c>
      <c r="G865" s="562">
        <v>1.1000000000000001</v>
      </c>
      <c r="H865" s="671"/>
      <c r="I865" s="562">
        <v>1.06</v>
      </c>
      <c r="J865" s="562">
        <v>1.0249999999999999</v>
      </c>
      <c r="K865" s="671"/>
      <c r="L865" s="531">
        <v>0.995</v>
      </c>
      <c r="M865" s="531">
        <v>0.96499999999999997</v>
      </c>
      <c r="N865" s="531">
        <v>0.93500000000000005</v>
      </c>
      <c r="O865" s="531">
        <v>0.90500000000000003</v>
      </c>
      <c r="P865" s="531">
        <v>0.875</v>
      </c>
      <c r="Q865" s="531">
        <v>0.84499999999999997</v>
      </c>
      <c r="R865" s="531">
        <v>0.79</v>
      </c>
      <c r="S865" s="524">
        <v>0.75</v>
      </c>
      <c r="T865" s="524">
        <v>1.3125</v>
      </c>
      <c r="U865" s="531">
        <v>1.5</v>
      </c>
      <c r="V865" s="524">
        <v>1.3105</v>
      </c>
      <c r="W865" s="531">
        <v>1.44</v>
      </c>
      <c r="X865" s="525">
        <f t="shared" si="295"/>
        <v>21.008000000000003</v>
      </c>
      <c r="Y865" s="717">
        <f t="shared" si="275"/>
        <v>5.9701492537313383</v>
      </c>
      <c r="Z865" s="717">
        <f t="shared" si="276"/>
        <v>6.3492063492063489</v>
      </c>
      <c r="AA865" s="717">
        <f t="shared" si="277"/>
        <v>6.7796610169491567</v>
      </c>
      <c r="AB865" s="717">
        <f t="shared" si="278"/>
        <v>7.2727272727272529</v>
      </c>
      <c r="AC865" s="717">
        <f t="shared" si="279"/>
        <v>3.7735849056603765</v>
      </c>
      <c r="AD865" s="717">
        <f t="shared" si="280"/>
        <v>3.4146341463414887</v>
      </c>
      <c r="AE865" s="718">
        <f t="shared" si="281"/>
        <v>3.015075376884413</v>
      </c>
      <c r="AF865" s="719">
        <f t="shared" si="282"/>
        <v>3.1088082901554515</v>
      </c>
      <c r="AG865" s="718">
        <f t="shared" si="283"/>
        <v>3.2085561497326109</v>
      </c>
      <c r="AH865" s="718">
        <f t="shared" si="284"/>
        <v>3.3149171270718369</v>
      </c>
      <c r="AI865" s="718">
        <f t="shared" si="285"/>
        <v>3.4285714285714253</v>
      </c>
      <c r="AJ865" s="718">
        <f t="shared" si="286"/>
        <v>3.5502958579881616</v>
      </c>
      <c r="AK865" s="718">
        <f t="shared" si="287"/>
        <v>6.9620253164556889</v>
      </c>
      <c r="AL865" s="718">
        <f t="shared" si="288"/>
        <v>5.3333333333333455</v>
      </c>
      <c r="AM865" s="718">
        <f t="shared" si="289"/>
        <v>-42.857142857142861</v>
      </c>
      <c r="AN865" s="718">
        <f t="shared" si="290"/>
        <v>-12.5</v>
      </c>
      <c r="AO865" s="718">
        <f t="shared" si="291"/>
        <v>14.460129721480342</v>
      </c>
      <c r="AP865" s="718">
        <f t="shared" si="292"/>
        <v>-8.9930555555555518</v>
      </c>
      <c r="AQ865" s="720">
        <f t="shared" si="293"/>
        <v>0.86619317408837881</v>
      </c>
      <c r="AR865" s="721">
        <f t="shared" si="294"/>
        <v>12.394196509956995</v>
      </c>
    </row>
    <row r="866" spans="1:44" x14ac:dyDescent="0.2">
      <c r="A866" s="566" t="s">
        <v>875</v>
      </c>
      <c r="B866" s="651" t="s">
        <v>876</v>
      </c>
      <c r="C866" s="531">
        <v>1.38</v>
      </c>
      <c r="D866" s="562">
        <v>1.3</v>
      </c>
      <c r="E866" s="562">
        <v>1.22</v>
      </c>
      <c r="F866" s="562">
        <v>1.08</v>
      </c>
      <c r="G866" s="562">
        <v>0.97</v>
      </c>
      <c r="H866" s="671"/>
      <c r="I866" s="562">
        <v>0.85</v>
      </c>
      <c r="J866" s="562">
        <v>0.73</v>
      </c>
      <c r="K866" s="671"/>
      <c r="L866" s="524">
        <v>0.64</v>
      </c>
      <c r="M866" s="531">
        <v>0.57999999999999996</v>
      </c>
      <c r="N866" s="531">
        <v>0.54</v>
      </c>
      <c r="O866" s="531">
        <v>0.45</v>
      </c>
      <c r="P866" s="531">
        <v>0.34</v>
      </c>
      <c r="Q866" s="531">
        <v>0.26</v>
      </c>
      <c r="R866" s="531">
        <v>0.15</v>
      </c>
      <c r="S866" s="524">
        <v>0</v>
      </c>
      <c r="T866" s="524">
        <v>0</v>
      </c>
      <c r="U866" s="524">
        <v>0</v>
      </c>
      <c r="V866" s="524">
        <v>0</v>
      </c>
      <c r="W866" s="524">
        <v>0</v>
      </c>
      <c r="X866" s="525">
        <f t="shared" si="295"/>
        <v>10.489999999999998</v>
      </c>
      <c r="Y866" s="717">
        <f t="shared" si="275"/>
        <v>6.153846153846132</v>
      </c>
      <c r="Z866" s="717">
        <f t="shared" si="276"/>
        <v>6.5573770491803351</v>
      </c>
      <c r="AA866" s="717">
        <f t="shared" si="277"/>
        <v>12.962962962962955</v>
      </c>
      <c r="AB866" s="717">
        <f t="shared" si="278"/>
        <v>11.340206185567014</v>
      </c>
      <c r="AC866" s="717">
        <f t="shared" si="279"/>
        <v>14.117647058823524</v>
      </c>
      <c r="AD866" s="717">
        <f t="shared" si="280"/>
        <v>16.43835616438356</v>
      </c>
      <c r="AE866" s="718">
        <f t="shared" si="281"/>
        <v>14.0625</v>
      </c>
      <c r="AF866" s="719">
        <f t="shared" si="282"/>
        <v>10.344827586206918</v>
      </c>
      <c r="AG866" s="718">
        <f t="shared" si="283"/>
        <v>7.4074074074073959</v>
      </c>
      <c r="AH866" s="718">
        <f t="shared" si="284"/>
        <v>19.999999999999996</v>
      </c>
      <c r="AI866" s="718">
        <f t="shared" si="285"/>
        <v>32.352941176470587</v>
      </c>
      <c r="AJ866" s="718">
        <f t="shared" si="286"/>
        <v>30.76923076923077</v>
      </c>
      <c r="AK866" s="718">
        <f t="shared" si="287"/>
        <v>73.333333333333343</v>
      </c>
      <c r="AL866" s="718" t="str">
        <f t="shared" si="288"/>
        <v>n/a</v>
      </c>
      <c r="AM866" s="718" t="str">
        <f t="shared" si="289"/>
        <v>n/a</v>
      </c>
      <c r="AN866" s="718" t="str">
        <f t="shared" si="290"/>
        <v>n/a</v>
      </c>
      <c r="AO866" s="718" t="str">
        <f t="shared" si="291"/>
        <v>n/a</v>
      </c>
      <c r="AP866" s="718" t="str">
        <f t="shared" si="292"/>
        <v>n/a</v>
      </c>
      <c r="AQ866" s="720">
        <f t="shared" si="293"/>
        <v>19.680048911339426</v>
      </c>
      <c r="AR866" s="721">
        <f t="shared" si="294"/>
        <v>18.126762391221916</v>
      </c>
    </row>
    <row r="867" spans="1:44" x14ac:dyDescent="0.2">
      <c r="A867" s="667" t="s">
        <v>1837</v>
      </c>
      <c r="B867" s="651" t="s">
        <v>1838</v>
      </c>
      <c r="C867" s="531">
        <v>0.72</v>
      </c>
      <c r="D867" s="562">
        <v>0.61960000000000004</v>
      </c>
      <c r="E867" s="562">
        <v>0.56320000000000003</v>
      </c>
      <c r="F867" s="562">
        <v>0.51200000000000001</v>
      </c>
      <c r="G867" s="562">
        <v>0.46400000000000002</v>
      </c>
      <c r="H867" s="671"/>
      <c r="I867" s="562">
        <v>0.40400000000000003</v>
      </c>
      <c r="J867" s="562">
        <v>0.10100000000000001</v>
      </c>
      <c r="K867" s="671"/>
      <c r="L867" s="524">
        <v>0</v>
      </c>
      <c r="M867" s="524">
        <v>0</v>
      </c>
      <c r="N867" s="524">
        <v>0</v>
      </c>
      <c r="O867" s="524">
        <v>0</v>
      </c>
      <c r="P867" s="524">
        <v>0</v>
      </c>
      <c r="Q867" s="524">
        <v>0</v>
      </c>
      <c r="R867" s="524">
        <v>0</v>
      </c>
      <c r="S867" s="524">
        <v>0</v>
      </c>
      <c r="T867" s="524">
        <v>0</v>
      </c>
      <c r="U867" s="524">
        <v>0</v>
      </c>
      <c r="V867" s="524">
        <v>0</v>
      </c>
      <c r="W867" s="524">
        <v>0</v>
      </c>
      <c r="X867" s="525">
        <f t="shared" si="295"/>
        <v>3.3837999999999999</v>
      </c>
      <c r="Y867" s="717">
        <f t="shared" si="275"/>
        <v>16.204002582311162</v>
      </c>
      <c r="Z867" s="717">
        <f t="shared" si="276"/>
        <v>10.014204545454541</v>
      </c>
      <c r="AA867" s="717">
        <f t="shared" si="277"/>
        <v>10.000000000000009</v>
      </c>
      <c r="AB867" s="717">
        <f t="shared" si="278"/>
        <v>10.344827586206895</v>
      </c>
      <c r="AC867" s="717">
        <f t="shared" si="279"/>
        <v>14.851485148514843</v>
      </c>
      <c r="AD867" s="717">
        <f t="shared" si="280"/>
        <v>300</v>
      </c>
      <c r="AE867" s="718" t="str">
        <f t="shared" si="281"/>
        <v>n/a</v>
      </c>
      <c r="AF867" s="719" t="str">
        <f t="shared" si="282"/>
        <v>n/a</v>
      </c>
      <c r="AG867" s="718" t="str">
        <f t="shared" si="283"/>
        <v>n/a</v>
      </c>
      <c r="AH867" s="718" t="str">
        <f t="shared" si="284"/>
        <v>n/a</v>
      </c>
      <c r="AI867" s="718" t="str">
        <f t="shared" si="285"/>
        <v>n/a</v>
      </c>
      <c r="AJ867" s="718" t="str">
        <f t="shared" si="286"/>
        <v>n/a</v>
      </c>
      <c r="AK867" s="718" t="str">
        <f t="shared" si="287"/>
        <v>n/a</v>
      </c>
      <c r="AL867" s="718" t="str">
        <f t="shared" si="288"/>
        <v>n/a</v>
      </c>
      <c r="AM867" s="718" t="str">
        <f t="shared" si="289"/>
        <v>n/a</v>
      </c>
      <c r="AN867" s="718" t="str">
        <f t="shared" si="290"/>
        <v>n/a</v>
      </c>
      <c r="AO867" s="718" t="str">
        <f t="shared" si="291"/>
        <v>n/a</v>
      </c>
      <c r="AP867" s="718" t="str">
        <f t="shared" si="292"/>
        <v>n/a</v>
      </c>
      <c r="AQ867" s="720">
        <f t="shared" si="293"/>
        <v>60.235753310414573</v>
      </c>
      <c r="AR867" s="721">
        <f t="shared" si="294"/>
        <v>117.49073171959729</v>
      </c>
    </row>
    <row r="868" spans="1:44" x14ac:dyDescent="0.2">
      <c r="A868" s="645" t="s">
        <v>877</v>
      </c>
      <c r="B868" s="651" t="s">
        <v>878</v>
      </c>
      <c r="C868" s="531">
        <v>0.64080000000000004</v>
      </c>
      <c r="D868" s="562">
        <v>0.622</v>
      </c>
      <c r="E868" s="562">
        <v>0.59799999999999998</v>
      </c>
      <c r="F868" s="562">
        <v>0.57240000000000002</v>
      </c>
      <c r="G868" s="562">
        <v>0.55320000000000003</v>
      </c>
      <c r="H868" s="671"/>
      <c r="I868" s="562">
        <v>0.53439999999999999</v>
      </c>
      <c r="J868" s="562">
        <v>0.52400000000000002</v>
      </c>
      <c r="K868" s="672"/>
      <c r="L868" s="531">
        <v>0.51200000000000001</v>
      </c>
      <c r="M868" s="531">
        <v>0.504</v>
      </c>
      <c r="N868" s="531">
        <v>0.48399999999999999</v>
      </c>
      <c r="O868" s="531">
        <v>0.47199999999999998</v>
      </c>
      <c r="P868" s="531">
        <v>0.44800000000000001</v>
      </c>
      <c r="Q868" s="531">
        <v>0.41599999999999998</v>
      </c>
      <c r="R868" s="531">
        <v>0.38667000000000001</v>
      </c>
      <c r="S868" s="531">
        <v>0.36</v>
      </c>
      <c r="T868" s="531">
        <v>0.34666999999999998</v>
      </c>
      <c r="U868" s="531">
        <v>0.33333000000000002</v>
      </c>
      <c r="V868" s="531">
        <v>0.32</v>
      </c>
      <c r="W868" s="531">
        <v>0.30667</v>
      </c>
      <c r="X868" s="525">
        <f t="shared" si="295"/>
        <v>8.9341399999999993</v>
      </c>
      <c r="Y868" s="717">
        <f t="shared" si="275"/>
        <v>3.0225080385852143</v>
      </c>
      <c r="Z868" s="717">
        <f t="shared" si="276"/>
        <v>4.013377926421402</v>
      </c>
      <c r="AA868" s="717">
        <f t="shared" si="277"/>
        <v>4.4723969252270956</v>
      </c>
      <c r="AB868" s="717">
        <f t="shared" si="278"/>
        <v>3.4707158351410028</v>
      </c>
      <c r="AC868" s="717">
        <f t="shared" si="279"/>
        <v>3.5179640718562943</v>
      </c>
      <c r="AD868" s="717">
        <f t="shared" si="280"/>
        <v>1.984732824427482</v>
      </c>
      <c r="AE868" s="718">
        <f t="shared" si="281"/>
        <v>2.34375</v>
      </c>
      <c r="AF868" s="719">
        <f t="shared" si="282"/>
        <v>1.5873015873015817</v>
      </c>
      <c r="AG868" s="718">
        <f t="shared" si="283"/>
        <v>4.1322314049586861</v>
      </c>
      <c r="AH868" s="718">
        <f t="shared" si="284"/>
        <v>2.5423728813559254</v>
      </c>
      <c r="AI868" s="718">
        <f t="shared" si="285"/>
        <v>5.3571428571428603</v>
      </c>
      <c r="AJ868" s="718">
        <f t="shared" si="286"/>
        <v>7.6923076923077094</v>
      </c>
      <c r="AK868" s="718">
        <f t="shared" si="287"/>
        <v>7.5852794372462284</v>
      </c>
      <c r="AL868" s="718">
        <f t="shared" si="288"/>
        <v>7.4083333333333501</v>
      </c>
      <c r="AM868" s="718">
        <f t="shared" si="289"/>
        <v>3.8451553350448586</v>
      </c>
      <c r="AN868" s="718">
        <f t="shared" si="290"/>
        <v>4.0020400204001882</v>
      </c>
      <c r="AO868" s="718">
        <f t="shared" si="291"/>
        <v>4.165624999999995</v>
      </c>
      <c r="AP868" s="718">
        <f t="shared" si="292"/>
        <v>4.3466918837838708</v>
      </c>
      <c r="AQ868" s="720">
        <f t="shared" si="293"/>
        <v>4.1938848363629866</v>
      </c>
      <c r="AR868" s="721">
        <f t="shared" si="294"/>
        <v>1.8133487343104688</v>
      </c>
    </row>
    <row r="869" spans="1:44" x14ac:dyDescent="0.2">
      <c r="A869" s="971" t="s">
        <v>1847</v>
      </c>
      <c r="B869" s="651" t="s">
        <v>1848</v>
      </c>
      <c r="C869" s="531">
        <v>0.44</v>
      </c>
      <c r="D869" s="562">
        <v>0.28000000000000003</v>
      </c>
      <c r="E869" s="562">
        <v>0.22</v>
      </c>
      <c r="F869" s="564">
        <v>0.16</v>
      </c>
      <c r="G869" s="562">
        <v>0.13</v>
      </c>
      <c r="H869" s="671"/>
      <c r="I869" s="564">
        <v>0.04</v>
      </c>
      <c r="J869" s="564">
        <v>0.04</v>
      </c>
      <c r="K869" s="671"/>
      <c r="L869" s="524">
        <v>0.04</v>
      </c>
      <c r="M869" s="524">
        <v>0.1</v>
      </c>
      <c r="N869" s="524">
        <v>1.61</v>
      </c>
      <c r="O869" s="531">
        <v>1.68</v>
      </c>
      <c r="P869" s="531">
        <v>1.47</v>
      </c>
      <c r="Q869" s="524">
        <v>1.44</v>
      </c>
      <c r="R869" s="531">
        <v>1.26</v>
      </c>
      <c r="S869" s="531">
        <v>1.04</v>
      </c>
      <c r="T869" s="524">
        <v>0.8</v>
      </c>
      <c r="U869" s="531">
        <v>0.8</v>
      </c>
      <c r="V869" s="531">
        <v>0.745</v>
      </c>
      <c r="W869" s="531">
        <v>0.57499999999999996</v>
      </c>
      <c r="X869" s="525">
        <f t="shared" si="295"/>
        <v>12.87</v>
      </c>
      <c r="Y869" s="717">
        <f t="shared" si="275"/>
        <v>57.142857142857139</v>
      </c>
      <c r="Z869" s="717">
        <f t="shared" si="276"/>
        <v>27.272727272727295</v>
      </c>
      <c r="AA869" s="717">
        <f t="shared" si="277"/>
        <v>37.5</v>
      </c>
      <c r="AB869" s="717">
        <f t="shared" si="278"/>
        <v>23.076923076923084</v>
      </c>
      <c r="AC869" s="717">
        <f t="shared" si="279"/>
        <v>225</v>
      </c>
      <c r="AD869" s="717">
        <f t="shared" si="280"/>
        <v>0</v>
      </c>
      <c r="AE869" s="718">
        <f t="shared" si="281"/>
        <v>0</v>
      </c>
      <c r="AF869" s="719">
        <f t="shared" si="282"/>
        <v>-60.000000000000007</v>
      </c>
      <c r="AG869" s="718">
        <f t="shared" si="283"/>
        <v>-93.788819875776397</v>
      </c>
      <c r="AH869" s="718">
        <f t="shared" si="284"/>
        <v>-4.1666666666666519</v>
      </c>
      <c r="AI869" s="718">
        <f t="shared" si="285"/>
        <v>14.285714285714279</v>
      </c>
      <c r="AJ869" s="718">
        <f t="shared" si="286"/>
        <v>2.0833333333333259</v>
      </c>
      <c r="AK869" s="718">
        <f t="shared" si="287"/>
        <v>14.285714285714279</v>
      </c>
      <c r="AL869" s="718">
        <f t="shared" si="288"/>
        <v>21.153846153846146</v>
      </c>
      <c r="AM869" s="718">
        <f t="shared" si="289"/>
        <v>30.000000000000004</v>
      </c>
      <c r="AN869" s="718">
        <f t="shared" si="290"/>
        <v>0</v>
      </c>
      <c r="AO869" s="718">
        <f t="shared" si="291"/>
        <v>7.3825503355704702</v>
      </c>
      <c r="AP869" s="718">
        <f t="shared" si="292"/>
        <v>29.565217391304355</v>
      </c>
      <c r="AQ869" s="720">
        <f t="shared" si="293"/>
        <v>18.377410929752628</v>
      </c>
      <c r="AR869" s="721">
        <f t="shared" si="294"/>
        <v>62.117570069714759</v>
      </c>
    </row>
    <row r="870" spans="1:44" x14ac:dyDescent="0.2">
      <c r="A870" s="667" t="s">
        <v>1849</v>
      </c>
      <c r="B870" s="651" t="s">
        <v>1850</v>
      </c>
      <c r="C870" s="531">
        <v>0.42</v>
      </c>
      <c r="D870" s="562">
        <v>0.38</v>
      </c>
      <c r="E870" s="562">
        <v>0.33200000000000002</v>
      </c>
      <c r="F870" s="562">
        <v>0.28799999999999998</v>
      </c>
      <c r="G870" s="562">
        <v>0.13</v>
      </c>
      <c r="H870" s="671"/>
      <c r="I870" s="564">
        <v>0</v>
      </c>
      <c r="J870" s="564">
        <v>0</v>
      </c>
      <c r="K870" s="671"/>
      <c r="L870" s="524">
        <v>0</v>
      </c>
      <c r="M870" s="524">
        <v>0</v>
      </c>
      <c r="N870" s="524">
        <v>0</v>
      </c>
      <c r="O870" s="524">
        <v>0</v>
      </c>
      <c r="P870" s="524">
        <v>0</v>
      </c>
      <c r="Q870" s="524">
        <v>0</v>
      </c>
      <c r="R870" s="524">
        <v>0</v>
      </c>
      <c r="S870" s="524">
        <v>0</v>
      </c>
      <c r="T870" s="524">
        <v>0</v>
      </c>
      <c r="U870" s="524">
        <v>0</v>
      </c>
      <c r="V870" s="524">
        <v>0</v>
      </c>
      <c r="W870" s="524">
        <v>0</v>
      </c>
      <c r="X870" s="525">
        <f t="shared" si="295"/>
        <v>1.5500000000000003</v>
      </c>
      <c r="Y870" s="717">
        <f t="shared" si="275"/>
        <v>10.526315789473673</v>
      </c>
      <c r="Z870" s="717">
        <f t="shared" si="276"/>
        <v>14.457831325301207</v>
      </c>
      <c r="AA870" s="717">
        <f t="shared" si="277"/>
        <v>15.277777777777789</v>
      </c>
      <c r="AB870" s="717">
        <f t="shared" si="278"/>
        <v>121.5384615384615</v>
      </c>
      <c r="AC870" s="717" t="str">
        <f t="shared" si="279"/>
        <v>n/a</v>
      </c>
      <c r="AD870" s="717" t="str">
        <f t="shared" si="280"/>
        <v>n/a</v>
      </c>
      <c r="AE870" s="718" t="str">
        <f t="shared" si="281"/>
        <v>n/a</v>
      </c>
      <c r="AF870" s="719" t="str">
        <f t="shared" si="282"/>
        <v>n/a</v>
      </c>
      <c r="AG870" s="718" t="str">
        <f t="shared" si="283"/>
        <v>n/a</v>
      </c>
      <c r="AH870" s="718" t="str">
        <f t="shared" si="284"/>
        <v>n/a</v>
      </c>
      <c r="AI870" s="718" t="str">
        <f t="shared" si="285"/>
        <v>n/a</v>
      </c>
      <c r="AJ870" s="718" t="str">
        <f t="shared" si="286"/>
        <v>n/a</v>
      </c>
      <c r="AK870" s="718" t="str">
        <f t="shared" si="287"/>
        <v>n/a</v>
      </c>
      <c r="AL870" s="718" t="str">
        <f t="shared" si="288"/>
        <v>n/a</v>
      </c>
      <c r="AM870" s="718" t="str">
        <f t="shared" si="289"/>
        <v>n/a</v>
      </c>
      <c r="AN870" s="718" t="str">
        <f t="shared" si="290"/>
        <v>n/a</v>
      </c>
      <c r="AO870" s="718" t="str">
        <f t="shared" si="291"/>
        <v>n/a</v>
      </c>
      <c r="AP870" s="718" t="str">
        <f t="shared" si="292"/>
        <v>n/a</v>
      </c>
      <c r="AQ870" s="720">
        <f t="shared" si="293"/>
        <v>40.450096607753544</v>
      </c>
      <c r="AR870" s="721">
        <f t="shared" si="294"/>
        <v>54.098672427911609</v>
      </c>
    </row>
  </sheetData>
  <sheetProtection selectLockedCells="1" selectUnlockedCells="1"/>
  <conditionalFormatting sqref="A502 A504 A529 A576 A608 A671 A694 A711 A716 A718 A720 A755:A758 A760:A762 A826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71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918"/>
    <col min="43" max="43" width="7.85546875" style="918" customWidth="1"/>
    <col min="44" max="50" width="6.28515625" style="910" customWidth="1"/>
  </cols>
  <sheetData>
    <row r="1" spans="1:59" x14ac:dyDescent="0.2">
      <c r="A1" s="133" t="s">
        <v>1853</v>
      </c>
      <c r="B1" s="134"/>
    </row>
    <row r="2" spans="1:59" ht="76.5" x14ac:dyDescent="0.2">
      <c r="A2" s="648" t="s">
        <v>4240</v>
      </c>
      <c r="B2" s="135"/>
    </row>
    <row r="3" spans="1:59" s="726" customFormat="1" ht="12.75" customHeight="1" x14ac:dyDescent="0.2">
      <c r="A3" s="901"/>
      <c r="B3" s="902"/>
      <c r="C3" s="30"/>
      <c r="D3" s="902"/>
      <c r="E3" s="903"/>
      <c r="F3" s="903"/>
      <c r="G3" s="902"/>
      <c r="H3" s="902"/>
      <c r="I3" s="902"/>
      <c r="J3" s="902"/>
      <c r="K3" s="13"/>
      <c r="L3" s="904"/>
      <c r="M3" s="900"/>
      <c r="N3" s="13"/>
      <c r="O3" s="212"/>
      <c r="P3" s="936"/>
      <c r="Q3" s="936"/>
      <c r="R3" s="13"/>
      <c r="S3" s="641" t="s">
        <v>4235</v>
      </c>
      <c r="T3" s="643"/>
      <c r="U3" s="643"/>
      <c r="V3" s="12"/>
      <c r="W3" s="12"/>
      <c r="Y3" s="13"/>
      <c r="Z3" s="905"/>
      <c r="AA3" s="13"/>
      <c r="AB3" s="13"/>
      <c r="AC3" s="638"/>
      <c r="AD3" s="638"/>
      <c r="AE3" s="638"/>
      <c r="AF3" s="638"/>
      <c r="AG3" s="638"/>
      <c r="AH3" s="638"/>
      <c r="AI3" s="638"/>
      <c r="AJ3" s="638"/>
      <c r="AK3" s="638"/>
      <c r="AM3" s="642"/>
      <c r="AN3" s="642"/>
      <c r="AO3" s="919"/>
      <c r="AP3" s="920"/>
      <c r="AQ3" s="921"/>
      <c r="AR3" s="229" t="s">
        <v>5</v>
      </c>
      <c r="AS3" s="911"/>
      <c r="AU3" s="911"/>
      <c r="AV3" s="912"/>
      <c r="AW3" s="1189" t="s">
        <v>19</v>
      </c>
      <c r="AX3" s="1189"/>
      <c r="AY3" s="13"/>
      <c r="AZ3" s="1185" t="s">
        <v>20</v>
      </c>
      <c r="BA3" s="1186"/>
      <c r="BB3" s="1186"/>
      <c r="BC3" s="1187"/>
    </row>
    <row r="4" spans="1:59" s="605" customFormat="1" ht="12.75" customHeight="1" x14ac:dyDescent="0.2">
      <c r="A4" s="566" t="s">
        <v>21</v>
      </c>
      <c r="B4" s="554" t="s">
        <v>22</v>
      </c>
      <c r="C4" s="618"/>
      <c r="D4" s="566"/>
      <c r="E4" s="797" t="s">
        <v>23</v>
      </c>
      <c r="F4" s="797" t="s">
        <v>24</v>
      </c>
      <c r="G4" s="796" t="s">
        <v>25</v>
      </c>
      <c r="H4" s="618"/>
      <c r="I4" s="798">
        <f>'All CCC'!I5</f>
        <v>43465</v>
      </c>
      <c r="J4" s="554" t="s">
        <v>26</v>
      </c>
      <c r="K4" s="554" t="s">
        <v>4282</v>
      </c>
      <c r="L4" s="679" t="s">
        <v>4232</v>
      </c>
      <c r="M4" s="618"/>
      <c r="N4" s="566" t="s">
        <v>28</v>
      </c>
      <c r="O4" s="554" t="s">
        <v>4283</v>
      </c>
      <c r="P4" s="1184" t="s">
        <v>4287</v>
      </c>
      <c r="Q4" s="1184"/>
      <c r="R4" s="554" t="s">
        <v>27</v>
      </c>
      <c r="S4" s="742" t="s">
        <v>43</v>
      </c>
      <c r="T4" s="742" t="s">
        <v>43</v>
      </c>
      <c r="U4" s="742" t="s">
        <v>43</v>
      </c>
      <c r="V4" s="742" t="s">
        <v>43</v>
      </c>
      <c r="W4" s="742" t="s">
        <v>42</v>
      </c>
      <c r="X4" s="742" t="s">
        <v>37</v>
      </c>
      <c r="Y4" s="799" t="s">
        <v>29</v>
      </c>
      <c r="Z4" s="554" t="s">
        <v>31</v>
      </c>
      <c r="AA4" s="554" t="s">
        <v>33</v>
      </c>
      <c r="AB4" s="554" t="s">
        <v>34</v>
      </c>
      <c r="AC4" s="783" t="s">
        <v>33</v>
      </c>
      <c r="AD4" s="783"/>
      <c r="AE4" s="783" t="s">
        <v>33</v>
      </c>
      <c r="AF4" s="783" t="s">
        <v>36</v>
      </c>
      <c r="AG4" s="783" t="s">
        <v>33</v>
      </c>
      <c r="AH4" s="783" t="s">
        <v>33</v>
      </c>
      <c r="AI4" s="783" t="s">
        <v>4260</v>
      </c>
      <c r="AJ4" s="783" t="s">
        <v>37</v>
      </c>
      <c r="AK4" s="783" t="s">
        <v>4261</v>
      </c>
      <c r="AL4" s="783" t="s">
        <v>39</v>
      </c>
      <c r="AM4" s="783" t="s">
        <v>40</v>
      </c>
      <c r="AN4" s="783" t="s">
        <v>41</v>
      </c>
      <c r="AO4" s="718" t="s">
        <v>48</v>
      </c>
      <c r="AP4" s="718" t="s">
        <v>49</v>
      </c>
      <c r="AQ4" s="847" t="s">
        <v>32</v>
      </c>
      <c r="AR4" s="913" t="s">
        <v>50</v>
      </c>
      <c r="AS4" s="914"/>
      <c r="AT4" s="915"/>
      <c r="AU4" s="915"/>
      <c r="AV4" s="915"/>
      <c r="AW4" s="1188" t="s">
        <v>51</v>
      </c>
      <c r="AX4" s="1188"/>
      <c r="AY4" s="800" t="s">
        <v>52</v>
      </c>
      <c r="AZ4" s="857" t="s">
        <v>53</v>
      </c>
      <c r="BA4" s="801" t="s">
        <v>53</v>
      </c>
      <c r="BB4" s="801" t="s">
        <v>54</v>
      </c>
      <c r="BC4" s="858" t="s">
        <v>55</v>
      </c>
      <c r="BD4" s="686"/>
      <c r="BE4" s="618" t="s">
        <v>4353</v>
      </c>
      <c r="BF4" s="618" t="s">
        <v>4355</v>
      </c>
      <c r="BG4" s="701" t="s">
        <v>33</v>
      </c>
    </row>
    <row r="5" spans="1:59" s="666" customFormat="1" ht="12.75" customHeight="1" thickBot="1" x14ac:dyDescent="0.25">
      <c r="A5" s="724" t="s">
        <v>56</v>
      </c>
      <c r="B5" s="735" t="s">
        <v>57</v>
      </c>
      <c r="C5" s="735" t="s">
        <v>96</v>
      </c>
      <c r="D5" s="735" t="s">
        <v>58</v>
      </c>
      <c r="E5" s="906" t="s">
        <v>59</v>
      </c>
      <c r="F5" s="906" t="s">
        <v>60</v>
      </c>
      <c r="G5" s="663" t="s">
        <v>61</v>
      </c>
      <c r="H5" s="663" t="s">
        <v>62</v>
      </c>
      <c r="I5" s="735" t="s">
        <v>63</v>
      </c>
      <c r="J5" s="735" t="s">
        <v>64</v>
      </c>
      <c r="K5" s="735" t="s">
        <v>72</v>
      </c>
      <c r="L5" s="733" t="s">
        <v>4233</v>
      </c>
      <c r="M5" s="663" t="s">
        <v>4284</v>
      </c>
      <c r="N5" s="907" t="s">
        <v>70</v>
      </c>
      <c r="O5" s="735" t="s">
        <v>73</v>
      </c>
      <c r="P5" s="937" t="s">
        <v>68</v>
      </c>
      <c r="Q5" s="937" t="s">
        <v>69</v>
      </c>
      <c r="R5" s="735" t="s">
        <v>67</v>
      </c>
      <c r="S5" s="814" t="s">
        <v>88</v>
      </c>
      <c r="T5" s="814" t="s">
        <v>89</v>
      </c>
      <c r="U5" s="814" t="s">
        <v>52</v>
      </c>
      <c r="V5" s="814" t="s">
        <v>90</v>
      </c>
      <c r="W5" s="814" t="s">
        <v>87</v>
      </c>
      <c r="X5" s="814" t="s">
        <v>86</v>
      </c>
      <c r="Y5" s="724" t="s">
        <v>1870</v>
      </c>
      <c r="Z5" s="735" t="s">
        <v>73</v>
      </c>
      <c r="AA5" s="735" t="s">
        <v>75</v>
      </c>
      <c r="AB5" s="735" t="s">
        <v>76</v>
      </c>
      <c r="AC5" s="784" t="s">
        <v>77</v>
      </c>
      <c r="AD5" s="784" t="s">
        <v>35</v>
      </c>
      <c r="AE5" s="784" t="s">
        <v>78</v>
      </c>
      <c r="AF5" s="784" t="s">
        <v>79</v>
      </c>
      <c r="AG5" s="784" t="s">
        <v>80</v>
      </c>
      <c r="AH5" s="784" t="s">
        <v>81</v>
      </c>
      <c r="AI5" s="784" t="s">
        <v>81</v>
      </c>
      <c r="AJ5" s="784" t="s">
        <v>81</v>
      </c>
      <c r="AK5" s="784" t="s">
        <v>81</v>
      </c>
      <c r="AL5" s="784" t="s">
        <v>83</v>
      </c>
      <c r="AM5" s="784" t="s">
        <v>84</v>
      </c>
      <c r="AN5" s="784" t="s">
        <v>85</v>
      </c>
      <c r="AO5" s="922" t="s">
        <v>97</v>
      </c>
      <c r="AP5" s="922" t="s">
        <v>98</v>
      </c>
      <c r="AQ5" s="923" t="s">
        <v>74</v>
      </c>
      <c r="AR5" s="917">
        <v>2018</v>
      </c>
      <c r="AS5" s="917">
        <v>2019</v>
      </c>
      <c r="AT5" s="917">
        <v>2020</v>
      </c>
      <c r="AU5" s="917">
        <v>2021</v>
      </c>
      <c r="AV5" s="917">
        <v>2022</v>
      </c>
      <c r="AW5" s="916" t="s">
        <v>99</v>
      </c>
      <c r="AX5" s="916" t="s">
        <v>100</v>
      </c>
      <c r="AY5" s="908" t="s">
        <v>101</v>
      </c>
      <c r="AZ5" s="924" t="s">
        <v>102</v>
      </c>
      <c r="BA5" s="909" t="s">
        <v>103</v>
      </c>
      <c r="BB5" s="909" t="s">
        <v>104</v>
      </c>
      <c r="BC5" s="925" t="s">
        <v>104</v>
      </c>
      <c r="BD5" s="985" t="s">
        <v>4351</v>
      </c>
      <c r="BE5" s="812" t="s">
        <v>4354</v>
      </c>
      <c r="BF5" s="812" t="s">
        <v>4356</v>
      </c>
      <c r="BG5" s="928" t="s">
        <v>4479</v>
      </c>
    </row>
    <row r="6" spans="1:59" ht="11.25" customHeight="1" x14ac:dyDescent="0.2">
      <c r="A6" s="646" t="str">
        <f>IF($B6="","",INDEX('All CCC'!A$7:A$965,MATCH(WatchList!$B6,'All CCC'!$B$7:$B$965,0)))</f>
        <v>3M Company</v>
      </c>
      <c r="B6" s="36" t="s">
        <v>111</v>
      </c>
      <c r="C6" s="976" t="str">
        <f>IF($B6="","",INDEX('All CCC'!C$7:C$965,MATCH(WatchList!$B6,'All CCC'!$B$7:$B$965,0)))</f>
        <v>Industrials</v>
      </c>
      <c r="D6" s="976" t="str">
        <f>IF($B6="","",INDEX('All CCC'!D$7:D$965,MATCH(WatchList!$B6,'All CCC'!$B$7:$B$965,0)))</f>
        <v>Industrial Conglomerates</v>
      </c>
      <c r="E6" s="976">
        <f>IF($B6="","",INDEX('All CCC'!E$7:E$965,MATCH(WatchList!$B6,'All CCC'!$B$7:$B$965,0)))</f>
        <v>60</v>
      </c>
      <c r="F6" s="976">
        <f>IF($B6="","",INDEX('All CCC'!F$7:F$965,MATCH(WatchList!$B6,'All CCC'!$B$7:$B$965,0)))</f>
        <v>8</v>
      </c>
      <c r="G6" s="976" t="str">
        <f>IF($B6="","",INDEX('All CCC'!G$7:G$965,MATCH(WatchList!$B6,'All CCC'!$B$7:$B$965,0)))</f>
        <v>N</v>
      </c>
      <c r="H6" s="976" t="str">
        <f>IF($B6="","",INDEX('All CCC'!H$7:H$965,MATCH(WatchList!$B6,'All CCC'!$B$7:$B$965,0)))</f>
        <v>N</v>
      </c>
      <c r="I6" s="976">
        <f>IF($B6="","",INDEX('All CCC'!I$7:I$965,MATCH(WatchList!$B6,'All CCC'!$B$7:$B$965,0)))</f>
        <v>190.54</v>
      </c>
      <c r="J6" s="976">
        <f>IF($B6="","",INDEX('All CCC'!J$7:J$965,MATCH(WatchList!$B6,'All CCC'!$B$7:$B$965,0)))</f>
        <v>2.8550435604072639</v>
      </c>
      <c r="K6" s="976">
        <f>IF($B6="","",INDEX('All CCC'!K$7:K$965,MATCH(WatchList!$B6,'All CCC'!$B$7:$B$965,0)))</f>
        <v>1.36</v>
      </c>
      <c r="L6" s="976">
        <f>IF($B6="","",INDEX('All CCC'!L$7:L$965,MATCH(WatchList!$B6,'All CCC'!$B$7:$B$965,0)))</f>
        <v>4</v>
      </c>
      <c r="M6" s="976">
        <f>IF($B6="","",INDEX('All CCC'!M$7:M$965,MATCH(WatchList!$B6,'All CCC'!$B$7:$B$965,0)))</f>
        <v>5.44</v>
      </c>
      <c r="N6" s="976" t="str">
        <f>IF($B6="","",INDEX('All CCC'!N$7:N$965,MATCH(WatchList!$B6,'All CCC'!$B$7:$B$965,0)))</f>
        <v>C12</v>
      </c>
      <c r="O6" s="976">
        <f>IF($B6="","",INDEX('All CCC'!O$7:O$965,MATCH(WatchList!$B6,'All CCC'!$B$7:$B$965,0)))</f>
        <v>1.175</v>
      </c>
      <c r="P6" s="977">
        <f>IF($B6="","",INDEX('All CCC'!P$7:P$965,MATCH(WatchList!$B6,'All CCC'!$B$7:$B$965,0)))</f>
        <v>43146</v>
      </c>
      <c r="Q6" s="977">
        <f>IF($B6="","",INDEX('All CCC'!Q$7:Q$965,MATCH(WatchList!$B6,'All CCC'!$B$7:$B$965,0)))</f>
        <v>43171</v>
      </c>
      <c r="R6" s="976">
        <f>IF($B6="","",INDEX('All CCC'!R$7:R$965,MATCH(WatchList!$B6,'All CCC'!$B$7:$B$965,0)))</f>
        <v>15.744680851063833</v>
      </c>
      <c r="S6" s="976">
        <f>IF($B6="","",INDEX('All CCC'!S$7:S$965,MATCH(WatchList!$B6,'All CCC'!$B$7:$B$965,0)))</f>
        <v>5.8558558558558405</v>
      </c>
      <c r="T6" s="976">
        <f>IF($B6="","",INDEX('All CCC'!T$7:T$965,MATCH(WatchList!$B6,'All CCC'!$B$7:$B$965,0)))</f>
        <v>11.179295381557308</v>
      </c>
      <c r="U6" s="976">
        <f>IF($B6="","",INDEX('All CCC'!U$7:U$965,MATCH(WatchList!$B6,'All CCC'!$B$7:$B$965,0)))</f>
        <v>14.772322765300604</v>
      </c>
      <c r="V6" s="976">
        <f>IF($B6="","",INDEX('All CCC'!V$7:V$965,MATCH(WatchList!$B6,'All CCC'!$B$7:$B$965,0)))</f>
        <v>9.3653287876894087</v>
      </c>
      <c r="W6" s="976">
        <f>IF($B6="","",INDEX('All CCC'!W$7:W$965,MATCH(WatchList!$B6,'All CCC'!$B$7:$B$965,0)))</f>
        <v>1.5773416075598554</v>
      </c>
      <c r="X6" s="976">
        <f>IF($B6="","",INDEX('All CCC'!X$7:X$965,MATCH(WatchList!$B6,'All CCC'!$B$7:$B$965,0)))</f>
        <v>1.9184834760130653</v>
      </c>
      <c r="Y6" s="976">
        <f>IF($B6="","",INDEX('All CCC'!Y$7:Y$965,MATCH(WatchList!$B6,'All CCC'!$B$7:$B$965,0)))</f>
        <v>0</v>
      </c>
      <c r="Z6" s="976">
        <f>IF($B6="","",INDEX('All CCC'!Z$7:Z$965,MATCH(WatchList!$B6,'All CCC'!$B$7:$B$965,0)))</f>
        <v>59.91189427312775</v>
      </c>
      <c r="AA6" s="976">
        <f>IF($B6="","",INDEX('All CCC'!AA$7:AA$965,MATCH(WatchList!$B6,'All CCC'!$B$7:$B$965,0)))</f>
        <v>20.984581497797357</v>
      </c>
      <c r="AB6" s="976">
        <f>IF($B6="","",INDEX('All CCC'!AB$7:AB$965,MATCH(WatchList!$B6,'All CCC'!$B$7:$B$965,0)))</f>
        <v>12</v>
      </c>
      <c r="AC6" s="976">
        <f>IF($B6="","",INDEX('All CCC'!AC$7:AC$965,MATCH(WatchList!$B6,'All CCC'!$B$7:$B$965,0)))</f>
        <v>9.08</v>
      </c>
      <c r="AD6" s="976">
        <f>IF($B6="","",INDEX('All CCC'!AD$7:AD$965,MATCH(WatchList!$B6,'All CCC'!$B$7:$B$965,0)))</f>
        <v>2.2999999999999998</v>
      </c>
      <c r="AE6" s="976">
        <f>IF($B6="","",INDEX('All CCC'!AE$7:AE$965,MATCH(WatchList!$B6,'All CCC'!$B$7:$B$965,0)))</f>
        <v>3.48</v>
      </c>
      <c r="AF6" s="976">
        <f>IF($B6="","",INDEX('All CCC'!AF$7:AF$965,MATCH(WatchList!$B6,'All CCC'!$B$7:$B$965,0)))</f>
        <v>10.89</v>
      </c>
      <c r="AG6" s="976">
        <f>IF($B6="","",INDEX('All CCC'!AG$7:AG$965,MATCH(WatchList!$B6,'All CCC'!$B$7:$B$965,0)))</f>
        <v>41.9</v>
      </c>
      <c r="AH6" s="976">
        <f>IF($B6="","",INDEX('All CCC'!AH$7:AH$965,MATCH(WatchList!$B6,'All CCC'!$B$7:$B$965,0)))</f>
        <v>12.4</v>
      </c>
      <c r="AI6" s="976">
        <f>IF($B6="","",INDEX('All CCC'!AI$7:AI$965,MATCH(WatchList!$B6,'All CCC'!$B$7:$B$965,0)))</f>
        <v>8.19</v>
      </c>
      <c r="AJ6" s="976">
        <f>IF($B6="","",INDEX('All CCC'!AJ$7:AJ$965,MATCH(WatchList!$B6,'All CCC'!$B$7:$B$965,0)))</f>
        <v>7.7</v>
      </c>
      <c r="AK6" s="976">
        <f>IF($B6="","",INDEX('All CCC'!AK$7:AK$965,MATCH(WatchList!$B6,'All CCC'!$B$7:$B$965,0)))</f>
        <v>9.11</v>
      </c>
      <c r="AL6" s="976">
        <f>IF($B6="","",INDEX('All CCC'!AL$7:AL$965,MATCH(WatchList!$B6,'All CCC'!$B$7:$B$965,0)))</f>
        <v>114140</v>
      </c>
      <c r="AM6" s="976">
        <f>IF($B6="","",INDEX('All CCC'!AM$7:AM$965,MATCH(WatchList!$B6,'All CCC'!$B$7:$B$965,0)))</f>
        <v>7.7399999999999993</v>
      </c>
      <c r="AN6" s="976">
        <f>IF($B6="","",INDEX('All CCC'!AN$7:AN$965,MATCH(WatchList!$B6,'All CCC'!$B$7:$B$965,0)))</f>
        <v>1.45</v>
      </c>
      <c r="AO6" s="976">
        <f>IF($B6="","",INDEX('All CCC'!AO$7:AO$965,MATCH(WatchList!$B6,'All CCC'!$B$7:$B$965,0)))</f>
        <v>-3.3572151720894894</v>
      </c>
      <c r="AP6" s="976">
        <f>IF($B6="","",INDEX('All CCC'!AP$7:AP$965,MATCH(WatchList!$B6,'All CCC'!$B$7:$B$965,0)))</f>
        <v>17.627366325707868</v>
      </c>
      <c r="AQ6" s="976">
        <f>IF($B6="","",INDEX('All CCC'!AQ$7:AQ$965,MATCH(WatchList!$B6,'All CCC'!$B$7:$B$965,0)))</f>
        <v>218.69322937480052</v>
      </c>
      <c r="AR6" s="976">
        <f>IF($B6="","",INDEX('All CCC'!AR$7:AR$965,MATCH(WatchList!$B6,'All CCC'!$B$7:$B$965,0)))</f>
        <v>5.1700000000000008</v>
      </c>
      <c r="AS6" s="976">
        <f>IF($B6="","",INDEX('All CCC'!AS$7:AS$965,MATCH(WatchList!$B6,'All CCC'!$B$7:$B$965,0)))</f>
        <v>5.5934230000000014</v>
      </c>
      <c r="AT6" s="976">
        <f>IF($B6="","",INDEX('All CCC'!AT$7:AT$965,MATCH(WatchList!$B6,'All CCC'!$B$7:$B$965,0)))</f>
        <v>6.1029838353000017</v>
      </c>
      <c r="AU6" s="976">
        <f>IF($B6="","",INDEX('All CCC'!AU$7:AU$965,MATCH(WatchList!$B6,'All CCC'!$B$7:$B$965,0)))</f>
        <v>6.6589656626958318</v>
      </c>
      <c r="AV6" s="976">
        <f>IF($B6="","",INDEX('All CCC'!AV$7:AV$965,MATCH(WatchList!$B6,'All CCC'!$B$7:$B$965,0)))</f>
        <v>7.2655974345674217</v>
      </c>
      <c r="AW6" s="976">
        <f>IF($B6="","",INDEX('All CCC'!AW$7:AW$965,MATCH(WatchList!$B6,'All CCC'!$B$7:$B$965,0)))</f>
        <v>30.790969932563257</v>
      </c>
      <c r="AX6" s="976">
        <f>IF($B6="","",INDEX('All CCC'!AX$7:AX$965,MATCH(WatchList!$B6,'All CCC'!$B$7:$B$965,0)))</f>
        <v>16.1598456662975</v>
      </c>
      <c r="AY6" s="976">
        <f>IF($B6="","",INDEX('All CCC'!AY$7:AY$965,MATCH(WatchList!$B6,'All CCC'!$B$7:$B$965,0)))</f>
        <v>1.1000000000000001</v>
      </c>
      <c r="AZ6" s="976">
        <f>IF($B6="","",INDEX('All CCC'!AZ$7:AZ$965,MATCH(WatchList!$B6,'All CCC'!$B$7:$B$965,0)))</f>
        <v>7.7299999999999995</v>
      </c>
      <c r="BA6" s="976">
        <f>IF($B6="","",INDEX('All CCC'!BA$7:BA$965,MATCH(WatchList!$B6,'All CCC'!$B$7:$B$965,0)))</f>
        <v>-26.650000000000002</v>
      </c>
      <c r="BB6" s="976">
        <f>IF($B6="","",INDEX('All CCC'!BB$7:BB$965,MATCH(WatchList!$B6,'All CCC'!$B$7:$B$965,0)))</f>
        <v>-3.01</v>
      </c>
      <c r="BC6" s="976">
        <f>IF($B6="","",INDEX('All CCC'!BC$7:BC$965,MATCH(WatchList!$B6,'All CCC'!$B$7:$B$965,0)))</f>
        <v>-6.69</v>
      </c>
      <c r="BD6" s="976">
        <f>IF($B6="","",INDEX('All CCC'!BD$7:BD$965,MATCH(WatchList!$B6,'All CCC'!$B$7:$B$965,0)))</f>
        <v>0</v>
      </c>
      <c r="BE6" s="976">
        <f>IF($B6="","",INDEX('All CCC'!BE$7:BE$965,MATCH(WatchList!$B6,'All CCC'!$B$7:$B$965,0)))</f>
        <v>1959</v>
      </c>
      <c r="BF6" s="976" t="e">
        <f>IF($B6="","",INDEX('All CCC'!BF$7:BF$965,MATCH(WatchList!$B6,'All CCC'!$B$7:$B$965,0)))</f>
        <v>#VALUE!</v>
      </c>
      <c r="BG6" s="976">
        <f>IF($B6="","",INDEX('All CCC'!BG$7:BG$965,MATCH(WatchList!$B6,'All CCC'!$B$7:$B$965,0)))</f>
        <v>12</v>
      </c>
    </row>
    <row r="7" spans="1:59" ht="11.25" customHeight="1" x14ac:dyDescent="0.2">
      <c r="A7" s="646" t="str">
        <f>IF($B7="","",INDEX('All CCC'!A$7:A$965,MATCH(WatchList!$B7,'All CCC'!$B$7:$B$965,0)))</f>
        <v/>
      </c>
      <c r="B7" s="36"/>
      <c r="C7" s="976" t="str">
        <f>IF($B7="","",INDEX('All CCC'!C$7:C$965,MATCH(WatchList!$B7,'All CCC'!$B$7:$B$965,0)))</f>
        <v/>
      </c>
      <c r="D7" s="976" t="str">
        <f>IF($B7="","",INDEX('All CCC'!D$7:D$965,MATCH(WatchList!$B7,'All CCC'!$B$7:$B$965,0)))</f>
        <v/>
      </c>
      <c r="E7" s="976" t="str">
        <f>IF($B7="","",INDEX('All CCC'!E$7:E$965,MATCH(WatchList!$B7,'All CCC'!$B$7:$B$965,0)))</f>
        <v/>
      </c>
      <c r="F7" s="976" t="str">
        <f>IF($B7="","",INDEX('All CCC'!F$7:F$965,MATCH(WatchList!$B7,'All CCC'!$B$7:$B$965,0)))</f>
        <v/>
      </c>
      <c r="G7" s="976" t="str">
        <f>IF($B7="","",INDEX('All CCC'!G$7:G$965,MATCH(WatchList!$B7,'All CCC'!$B$7:$B$965,0)))</f>
        <v/>
      </c>
      <c r="H7" s="976" t="str">
        <f>IF($B7="","",INDEX('All CCC'!H$7:H$965,MATCH(WatchList!$B7,'All CCC'!$B$7:$B$965,0)))</f>
        <v/>
      </c>
      <c r="I7" s="976" t="str">
        <f>IF($B7="","",INDEX('All CCC'!I$7:I$965,MATCH(WatchList!$B7,'All CCC'!$B$7:$B$965,0)))</f>
        <v/>
      </c>
      <c r="J7" s="976" t="str">
        <f>IF($B7="","",INDEX('All CCC'!J$7:J$965,MATCH(WatchList!$B7,'All CCC'!$B$7:$B$965,0)))</f>
        <v/>
      </c>
      <c r="K7" s="976" t="str">
        <f>IF($B7="","",INDEX('All CCC'!K$7:K$965,MATCH(WatchList!$B7,'All CCC'!$B$7:$B$965,0)))</f>
        <v/>
      </c>
      <c r="L7" s="976" t="str">
        <f>IF($B7="","",INDEX('All CCC'!L$7:L$965,MATCH(WatchList!$B7,'All CCC'!$B$7:$B$965,0)))</f>
        <v/>
      </c>
      <c r="M7" s="976" t="str">
        <f>IF($B7="","",INDEX('All CCC'!M$7:M$965,MATCH(WatchList!$B7,'All CCC'!$B$7:$B$965,0)))</f>
        <v/>
      </c>
      <c r="N7" s="976" t="str">
        <f>IF($B7="","",INDEX('All CCC'!N$7:N$965,MATCH(WatchList!$B7,'All CCC'!$B$7:$B$965,0)))</f>
        <v/>
      </c>
      <c r="O7" s="976" t="str">
        <f>IF($B7="","",INDEX('All CCC'!O$7:O$965,MATCH(WatchList!$B7,'All CCC'!$B$7:$B$965,0)))</f>
        <v/>
      </c>
      <c r="P7" s="977" t="str">
        <f>IF($B7="","",INDEX('All CCC'!P$7:P$965,MATCH(WatchList!$B7,'All CCC'!$B$7:$B$965,0)))</f>
        <v/>
      </c>
      <c r="Q7" s="977" t="str">
        <f>IF($B7="","",INDEX('All CCC'!Q$7:Q$965,MATCH(WatchList!$B7,'All CCC'!$B$7:$B$965,0)))</f>
        <v/>
      </c>
      <c r="R7" s="976" t="str">
        <f>IF($B7="","",INDEX('All CCC'!R$7:R$965,MATCH(WatchList!$B7,'All CCC'!$B$7:$B$965,0)))</f>
        <v/>
      </c>
      <c r="S7" s="976" t="str">
        <f>IF($B7="","",INDEX('All CCC'!S$7:S$965,MATCH(WatchList!$B7,'All CCC'!$B$7:$B$965,0)))</f>
        <v/>
      </c>
      <c r="T7" s="976" t="str">
        <f>IF($B7="","",INDEX('All CCC'!T$7:T$965,MATCH(WatchList!$B7,'All CCC'!$B$7:$B$965,0)))</f>
        <v/>
      </c>
      <c r="U7" s="976" t="str">
        <f>IF($B7="","",INDEX('All CCC'!U$7:U$965,MATCH(WatchList!$B7,'All CCC'!$B$7:$B$965,0)))</f>
        <v/>
      </c>
      <c r="V7" s="976" t="str">
        <f>IF($B7="","",INDEX('All CCC'!V$7:V$965,MATCH(WatchList!$B7,'All CCC'!$B$7:$B$965,0)))</f>
        <v/>
      </c>
      <c r="W7" s="976" t="str">
        <f>IF($B7="","",INDEX('All CCC'!W$7:W$965,MATCH(WatchList!$B7,'All CCC'!$B$7:$B$965,0)))</f>
        <v/>
      </c>
      <c r="X7" s="976" t="str">
        <f>IF($B7="","",INDEX('All CCC'!X$7:X$965,MATCH(WatchList!$B7,'All CCC'!$B$7:$B$965,0)))</f>
        <v/>
      </c>
      <c r="Y7" s="976" t="str">
        <f>IF($B7="","",INDEX('All CCC'!Y$7:Y$965,MATCH(WatchList!$B7,'All CCC'!$B$7:$B$965,0)))</f>
        <v/>
      </c>
      <c r="Z7" s="976" t="str">
        <f>IF($B7="","",INDEX('All CCC'!Z$7:Z$965,MATCH(WatchList!$B7,'All CCC'!$B$7:$B$965,0)))</f>
        <v/>
      </c>
      <c r="AA7" s="976" t="str">
        <f>IF($B7="","",INDEX('All CCC'!AA$7:AA$965,MATCH(WatchList!$B7,'All CCC'!$B$7:$B$965,0)))</f>
        <v/>
      </c>
      <c r="AB7" s="976" t="str">
        <f>IF($B7="","",INDEX('All CCC'!AB$7:AB$965,MATCH(WatchList!$B7,'All CCC'!$B$7:$B$965,0)))</f>
        <v/>
      </c>
      <c r="AC7" s="976" t="str">
        <f>IF($B7="","",INDEX('All CCC'!AC$7:AC$965,MATCH(WatchList!$B7,'All CCC'!$B$7:$B$965,0)))</f>
        <v/>
      </c>
      <c r="AD7" s="976" t="str">
        <f>IF($B7="","",INDEX('All CCC'!AD$7:AD$965,MATCH(WatchList!$B7,'All CCC'!$B$7:$B$965,0)))</f>
        <v/>
      </c>
      <c r="AE7" s="976" t="str">
        <f>IF($B7="","",INDEX('All CCC'!AE$7:AE$965,MATCH(WatchList!$B7,'All CCC'!$B$7:$B$965,0)))</f>
        <v/>
      </c>
      <c r="AF7" s="976" t="str">
        <f>IF($B7="","",INDEX('All CCC'!AF$7:AF$965,MATCH(WatchList!$B7,'All CCC'!$B$7:$B$965,0)))</f>
        <v/>
      </c>
      <c r="AG7" s="976" t="str">
        <f>IF($B7="","",INDEX('All CCC'!AG$7:AG$965,MATCH(WatchList!$B7,'All CCC'!$B$7:$B$965,0)))</f>
        <v/>
      </c>
      <c r="AH7" s="976" t="str">
        <f>IF($B7="","",INDEX('All CCC'!AH$7:AH$965,MATCH(WatchList!$B7,'All CCC'!$B$7:$B$965,0)))</f>
        <v/>
      </c>
      <c r="AI7" s="976" t="str">
        <f>IF($B7="","",INDEX('All CCC'!AI$7:AI$965,MATCH(WatchList!$B7,'All CCC'!$B$7:$B$965,0)))</f>
        <v/>
      </c>
      <c r="AJ7" s="976" t="str">
        <f>IF($B7="","",INDEX('All CCC'!AJ$7:AJ$965,MATCH(WatchList!$B7,'All CCC'!$B$7:$B$965,0)))</f>
        <v/>
      </c>
      <c r="AK7" s="976" t="str">
        <f>IF($B7="","",INDEX('All CCC'!AK$7:AK$965,MATCH(WatchList!$B7,'All CCC'!$B$7:$B$965,0)))</f>
        <v/>
      </c>
      <c r="AL7" s="976" t="str">
        <f>IF($B7="","",INDEX('All CCC'!AL$7:AL$965,MATCH(WatchList!$B7,'All CCC'!$B$7:$B$965,0)))</f>
        <v/>
      </c>
      <c r="AM7" s="976" t="str">
        <f>IF($B7="","",INDEX('All CCC'!AM$7:AM$965,MATCH(WatchList!$B7,'All CCC'!$B$7:$B$965,0)))</f>
        <v/>
      </c>
      <c r="AN7" s="976" t="str">
        <f>IF($B7="","",INDEX('All CCC'!AN$7:AN$965,MATCH(WatchList!$B7,'All CCC'!$B$7:$B$965,0)))</f>
        <v/>
      </c>
      <c r="AO7" s="976" t="str">
        <f>IF($B7="","",INDEX('All CCC'!AO$7:AO$965,MATCH(WatchList!$B7,'All CCC'!$B$7:$B$965,0)))</f>
        <v/>
      </c>
      <c r="AP7" s="976" t="str">
        <f>IF($B7="","",INDEX('All CCC'!AP$7:AP$965,MATCH(WatchList!$B7,'All CCC'!$B$7:$B$965,0)))</f>
        <v/>
      </c>
      <c r="AQ7" s="976" t="str">
        <f>IF($B7="","",INDEX('All CCC'!AQ$7:AQ$965,MATCH(WatchList!$B7,'All CCC'!$B$7:$B$965,0)))</f>
        <v/>
      </c>
      <c r="AR7" s="976" t="str">
        <f>IF($B7="","",INDEX('All CCC'!AR$7:AR$965,MATCH(WatchList!$B7,'All CCC'!$B$7:$B$965,0)))</f>
        <v/>
      </c>
      <c r="AS7" s="976" t="str">
        <f>IF($B7="","",INDEX('All CCC'!AS$7:AS$965,MATCH(WatchList!$B7,'All CCC'!$B$7:$B$965,0)))</f>
        <v/>
      </c>
      <c r="AT7" s="976" t="str">
        <f>IF($B7="","",INDEX('All CCC'!AT$7:AT$965,MATCH(WatchList!$B7,'All CCC'!$B$7:$B$965,0)))</f>
        <v/>
      </c>
      <c r="AU7" s="976" t="str">
        <f>IF($B7="","",INDEX('All CCC'!AU$7:AU$965,MATCH(WatchList!$B7,'All CCC'!$B$7:$B$965,0)))</f>
        <v/>
      </c>
      <c r="AV7" s="976" t="str">
        <f>IF($B7="","",INDEX('All CCC'!AV$7:AV$965,MATCH(WatchList!$B7,'All CCC'!$B$7:$B$965,0)))</f>
        <v/>
      </c>
      <c r="AW7" s="976" t="str">
        <f>IF($B7="","",INDEX('All CCC'!AW$7:AW$965,MATCH(WatchList!$B7,'All CCC'!$B$7:$B$965,0)))</f>
        <v/>
      </c>
      <c r="AX7" s="976" t="str">
        <f>IF($B7="","",INDEX('All CCC'!AX$7:AX$965,MATCH(WatchList!$B7,'All CCC'!$B$7:$B$965,0)))</f>
        <v/>
      </c>
      <c r="AY7" s="976" t="str">
        <f>IF($B7="","",INDEX('All CCC'!AY$7:AY$965,MATCH(WatchList!$B7,'All CCC'!$B$7:$B$965,0)))</f>
        <v/>
      </c>
      <c r="AZ7" s="976" t="str">
        <f>IF($B7="","",INDEX('All CCC'!AZ$7:AZ$965,MATCH(WatchList!$B7,'All CCC'!$B$7:$B$965,0)))</f>
        <v/>
      </c>
      <c r="BA7" s="976" t="str">
        <f>IF($B7="","",INDEX('All CCC'!BA$7:BA$965,MATCH(WatchList!$B7,'All CCC'!$B$7:$B$965,0)))</f>
        <v/>
      </c>
      <c r="BB7" s="976" t="str">
        <f>IF($B7="","",INDEX('All CCC'!BB$7:BB$965,MATCH(WatchList!$B7,'All CCC'!$B$7:$B$965,0)))</f>
        <v/>
      </c>
      <c r="BC7" s="976" t="str">
        <f>IF($B7="","",INDEX('All CCC'!BC$7:BC$965,MATCH(WatchList!$B7,'All CCC'!$B$7:$B$965,0)))</f>
        <v/>
      </c>
      <c r="BD7" s="976" t="str">
        <f>IF($B7="","",INDEX('All CCC'!BD$7:BD$965,MATCH(WatchList!$B7,'All CCC'!$B$7:$B$965,0)))</f>
        <v/>
      </c>
      <c r="BE7" s="976" t="str">
        <f>IF($B7="","",INDEX('All CCC'!BE$7:BE$965,MATCH(WatchList!$B7,'All CCC'!$B$7:$B$965,0)))</f>
        <v/>
      </c>
      <c r="BF7" s="976" t="str">
        <f>IF($B7="","",INDEX('All CCC'!BF$7:BF$965,MATCH(WatchList!$B7,'All CCC'!$B$7:$B$965,0)))</f>
        <v/>
      </c>
      <c r="BG7" s="976" t="str">
        <f>IF($B7="","",INDEX('All CCC'!BG$7:BG$965,MATCH(WatchList!$B7,'All CCC'!$B$7:$B$965,0)))</f>
        <v/>
      </c>
    </row>
    <row r="8" spans="1:59" s="605" customFormat="1" ht="11.25" customHeight="1" x14ac:dyDescent="0.2">
      <c r="A8" s="646" t="str">
        <f>IF($B8="","",INDEX('All CCC'!A$7:A$965,MATCH(WatchList!$B8,'All CCC'!$B$7:$B$965,0)))</f>
        <v/>
      </c>
      <c r="B8" s="36"/>
      <c r="C8" s="976" t="str">
        <f>IF($B8="","",INDEX('All CCC'!C$7:C$965,MATCH(WatchList!$B8,'All CCC'!$B$7:$B$965,0)))</f>
        <v/>
      </c>
      <c r="D8" s="976" t="str">
        <f>IF($B8="","",INDEX('All CCC'!D$7:D$965,MATCH(WatchList!$B8,'All CCC'!$B$7:$B$965,0)))</f>
        <v/>
      </c>
      <c r="E8" s="976" t="str">
        <f>IF($B8="","",INDEX('All CCC'!E$7:E$965,MATCH(WatchList!$B8,'All CCC'!$B$7:$B$965,0)))</f>
        <v/>
      </c>
      <c r="F8" s="976" t="str">
        <f>IF($B8="","",INDEX('All CCC'!F$7:F$965,MATCH(WatchList!$B8,'All CCC'!$B$7:$B$965,0)))</f>
        <v/>
      </c>
      <c r="G8" s="976" t="str">
        <f>IF($B8="","",INDEX('All CCC'!G$7:G$965,MATCH(WatchList!$B8,'All CCC'!$B$7:$B$965,0)))</f>
        <v/>
      </c>
      <c r="H8" s="976" t="str">
        <f>IF($B8="","",INDEX('All CCC'!H$7:H$965,MATCH(WatchList!$B8,'All CCC'!$B$7:$B$965,0)))</f>
        <v/>
      </c>
      <c r="I8" s="976" t="str">
        <f>IF($B8="","",INDEX('All CCC'!I$7:I$965,MATCH(WatchList!$B8,'All CCC'!$B$7:$B$965,0)))</f>
        <v/>
      </c>
      <c r="J8" s="976" t="str">
        <f>IF($B8="","",INDEX('All CCC'!J$7:J$965,MATCH(WatchList!$B8,'All CCC'!$B$7:$B$965,0)))</f>
        <v/>
      </c>
      <c r="K8" s="976" t="str">
        <f>IF($B8="","",INDEX('All CCC'!K$7:K$965,MATCH(WatchList!$B8,'All CCC'!$B$7:$B$965,0)))</f>
        <v/>
      </c>
      <c r="L8" s="976" t="str">
        <f>IF($B8="","",INDEX('All CCC'!L$7:L$965,MATCH(WatchList!$B8,'All CCC'!$B$7:$B$965,0)))</f>
        <v/>
      </c>
      <c r="M8" s="976" t="str">
        <f>IF($B8="","",INDEX('All CCC'!M$7:M$965,MATCH(WatchList!$B8,'All CCC'!$B$7:$B$965,0)))</f>
        <v/>
      </c>
      <c r="N8" s="976" t="str">
        <f>IF($B8="","",INDEX('All CCC'!N$7:N$965,MATCH(WatchList!$B8,'All CCC'!$B$7:$B$965,0)))</f>
        <v/>
      </c>
      <c r="O8" s="976" t="str">
        <f>IF($B8="","",INDEX('All CCC'!O$7:O$965,MATCH(WatchList!$B8,'All CCC'!$B$7:$B$965,0)))</f>
        <v/>
      </c>
      <c r="P8" s="977" t="str">
        <f>IF($B8="","",INDEX('All CCC'!P$7:P$965,MATCH(WatchList!$B8,'All CCC'!$B$7:$B$965,0)))</f>
        <v/>
      </c>
      <c r="Q8" s="977" t="str">
        <f>IF($B8="","",INDEX('All CCC'!Q$7:Q$965,MATCH(WatchList!$B8,'All CCC'!$B$7:$B$965,0)))</f>
        <v/>
      </c>
      <c r="R8" s="976" t="str">
        <f>IF($B8="","",INDEX('All CCC'!R$7:R$965,MATCH(WatchList!$B8,'All CCC'!$B$7:$B$965,0)))</f>
        <v/>
      </c>
      <c r="S8" s="976" t="str">
        <f>IF($B8="","",INDEX('All CCC'!S$7:S$965,MATCH(WatchList!$B8,'All CCC'!$B$7:$B$965,0)))</f>
        <v/>
      </c>
      <c r="T8" s="976" t="str">
        <f>IF($B8="","",INDEX('All CCC'!T$7:T$965,MATCH(WatchList!$B8,'All CCC'!$B$7:$B$965,0)))</f>
        <v/>
      </c>
      <c r="U8" s="976" t="str">
        <f>IF($B8="","",INDEX('All CCC'!U$7:U$965,MATCH(WatchList!$B8,'All CCC'!$B$7:$B$965,0)))</f>
        <v/>
      </c>
      <c r="V8" s="976" t="str">
        <f>IF($B8="","",INDEX('All CCC'!V$7:V$965,MATCH(WatchList!$B8,'All CCC'!$B$7:$B$965,0)))</f>
        <v/>
      </c>
      <c r="W8" s="976" t="str">
        <f>IF($B8="","",INDEX('All CCC'!W$7:W$965,MATCH(WatchList!$B8,'All CCC'!$B$7:$B$965,0)))</f>
        <v/>
      </c>
      <c r="X8" s="976" t="str">
        <f>IF($B8="","",INDEX('All CCC'!X$7:X$965,MATCH(WatchList!$B8,'All CCC'!$B$7:$B$965,0)))</f>
        <v/>
      </c>
      <c r="Y8" s="976" t="str">
        <f>IF($B8="","",INDEX('All CCC'!Y$7:Y$965,MATCH(WatchList!$B8,'All CCC'!$B$7:$B$965,0)))</f>
        <v/>
      </c>
      <c r="Z8" s="976" t="str">
        <f>IF($B8="","",INDEX('All CCC'!Z$7:Z$965,MATCH(WatchList!$B8,'All CCC'!$B$7:$B$965,0)))</f>
        <v/>
      </c>
      <c r="AA8" s="976" t="str">
        <f>IF($B8="","",INDEX('All CCC'!AA$7:AA$965,MATCH(WatchList!$B8,'All CCC'!$B$7:$B$965,0)))</f>
        <v/>
      </c>
      <c r="AB8" s="976" t="str">
        <f>IF($B8="","",INDEX('All CCC'!AB$7:AB$965,MATCH(WatchList!$B8,'All CCC'!$B$7:$B$965,0)))</f>
        <v/>
      </c>
      <c r="AC8" s="976" t="str">
        <f>IF($B8="","",INDEX('All CCC'!AC$7:AC$965,MATCH(WatchList!$B8,'All CCC'!$B$7:$B$965,0)))</f>
        <v/>
      </c>
      <c r="AD8" s="976" t="str">
        <f>IF($B8="","",INDEX('All CCC'!AD$7:AD$965,MATCH(WatchList!$B8,'All CCC'!$B$7:$B$965,0)))</f>
        <v/>
      </c>
      <c r="AE8" s="976" t="str">
        <f>IF($B8="","",INDEX('All CCC'!AE$7:AE$965,MATCH(WatchList!$B8,'All CCC'!$B$7:$B$965,0)))</f>
        <v/>
      </c>
      <c r="AF8" s="976" t="str">
        <f>IF($B8="","",INDEX('All CCC'!AF$7:AF$965,MATCH(WatchList!$B8,'All CCC'!$B$7:$B$965,0)))</f>
        <v/>
      </c>
      <c r="AG8" s="976" t="str">
        <f>IF($B8="","",INDEX('All CCC'!AG$7:AG$965,MATCH(WatchList!$B8,'All CCC'!$B$7:$B$965,0)))</f>
        <v/>
      </c>
      <c r="AH8" s="976" t="str">
        <f>IF($B8="","",INDEX('All CCC'!AH$7:AH$965,MATCH(WatchList!$B8,'All CCC'!$B$7:$B$965,0)))</f>
        <v/>
      </c>
      <c r="AI8" s="976" t="str">
        <f>IF($B8="","",INDEX('All CCC'!AI$7:AI$965,MATCH(WatchList!$B8,'All CCC'!$B$7:$B$965,0)))</f>
        <v/>
      </c>
      <c r="AJ8" s="976" t="str">
        <f>IF($B8="","",INDEX('All CCC'!AJ$7:AJ$965,MATCH(WatchList!$B8,'All CCC'!$B$7:$B$965,0)))</f>
        <v/>
      </c>
      <c r="AK8" s="976" t="str">
        <f>IF($B8="","",INDEX('All CCC'!AK$7:AK$965,MATCH(WatchList!$B8,'All CCC'!$B$7:$B$965,0)))</f>
        <v/>
      </c>
      <c r="AL8" s="976" t="str">
        <f>IF($B8="","",INDEX('All CCC'!AL$7:AL$965,MATCH(WatchList!$B8,'All CCC'!$B$7:$B$965,0)))</f>
        <v/>
      </c>
      <c r="AM8" s="976" t="str">
        <f>IF($B8="","",INDEX('All CCC'!AM$7:AM$965,MATCH(WatchList!$B8,'All CCC'!$B$7:$B$965,0)))</f>
        <v/>
      </c>
      <c r="AN8" s="976" t="str">
        <f>IF($B8="","",INDEX('All CCC'!AN$7:AN$965,MATCH(WatchList!$B8,'All CCC'!$B$7:$B$965,0)))</f>
        <v/>
      </c>
      <c r="AO8" s="976" t="str">
        <f>IF($B8="","",INDEX('All CCC'!AO$7:AO$965,MATCH(WatchList!$B8,'All CCC'!$B$7:$B$965,0)))</f>
        <v/>
      </c>
      <c r="AP8" s="976" t="str">
        <f>IF($B8="","",INDEX('All CCC'!AP$7:AP$965,MATCH(WatchList!$B8,'All CCC'!$B$7:$B$965,0)))</f>
        <v/>
      </c>
      <c r="AQ8" s="976" t="str">
        <f>IF($B8="","",INDEX('All CCC'!AQ$7:AQ$965,MATCH(WatchList!$B8,'All CCC'!$B$7:$B$965,0)))</f>
        <v/>
      </c>
      <c r="AR8" s="976" t="str">
        <f>IF($B8="","",INDEX('All CCC'!AR$7:AR$965,MATCH(WatchList!$B8,'All CCC'!$B$7:$B$965,0)))</f>
        <v/>
      </c>
      <c r="AS8" s="976" t="str">
        <f>IF($B8="","",INDEX('All CCC'!AS$7:AS$965,MATCH(WatchList!$B8,'All CCC'!$B$7:$B$965,0)))</f>
        <v/>
      </c>
      <c r="AT8" s="976" t="str">
        <f>IF($B8="","",INDEX('All CCC'!AT$7:AT$965,MATCH(WatchList!$B8,'All CCC'!$B$7:$B$965,0)))</f>
        <v/>
      </c>
      <c r="AU8" s="976" t="str">
        <f>IF($B8="","",INDEX('All CCC'!AU$7:AU$965,MATCH(WatchList!$B8,'All CCC'!$B$7:$B$965,0)))</f>
        <v/>
      </c>
      <c r="AV8" s="976" t="str">
        <f>IF($B8="","",INDEX('All CCC'!AV$7:AV$965,MATCH(WatchList!$B8,'All CCC'!$B$7:$B$965,0)))</f>
        <v/>
      </c>
      <c r="AW8" s="976" t="str">
        <f>IF($B8="","",INDEX('All CCC'!AW$7:AW$965,MATCH(WatchList!$B8,'All CCC'!$B$7:$B$965,0)))</f>
        <v/>
      </c>
      <c r="AX8" s="976" t="str">
        <f>IF($B8="","",INDEX('All CCC'!AX$7:AX$965,MATCH(WatchList!$B8,'All CCC'!$B$7:$B$965,0)))</f>
        <v/>
      </c>
      <c r="AY8" s="976" t="str">
        <f>IF($B8="","",INDEX('All CCC'!AY$7:AY$965,MATCH(WatchList!$B8,'All CCC'!$B$7:$B$965,0)))</f>
        <v/>
      </c>
      <c r="AZ8" s="976" t="str">
        <f>IF($B8="","",INDEX('All CCC'!AZ$7:AZ$965,MATCH(WatchList!$B8,'All CCC'!$B$7:$B$965,0)))</f>
        <v/>
      </c>
      <c r="BA8" s="976" t="str">
        <f>IF($B8="","",INDEX('All CCC'!BA$7:BA$965,MATCH(WatchList!$B8,'All CCC'!$B$7:$B$965,0)))</f>
        <v/>
      </c>
      <c r="BB8" s="976" t="str">
        <f>IF($B8="","",INDEX('All CCC'!BB$7:BB$965,MATCH(WatchList!$B8,'All CCC'!$B$7:$B$965,0)))</f>
        <v/>
      </c>
      <c r="BC8" s="976" t="str">
        <f>IF($B8="","",INDEX('All CCC'!BC$7:BC$965,MATCH(WatchList!$B8,'All CCC'!$B$7:$B$965,0)))</f>
        <v/>
      </c>
      <c r="BD8" s="976" t="str">
        <f>IF($B8="","",INDEX('All CCC'!BD$7:BD$965,MATCH(WatchList!$B8,'All CCC'!$B$7:$B$965,0)))</f>
        <v/>
      </c>
      <c r="BE8" s="976" t="str">
        <f>IF($B8="","",INDEX('All CCC'!BE$7:BE$965,MATCH(WatchList!$B8,'All CCC'!$B$7:$B$965,0)))</f>
        <v/>
      </c>
      <c r="BF8" s="976" t="str">
        <f>IF($B8="","",INDEX('All CCC'!BF$7:BF$965,MATCH(WatchList!$B8,'All CCC'!$B$7:$B$965,0)))</f>
        <v/>
      </c>
      <c r="BG8" s="976" t="str">
        <f>IF($B8="","",INDEX('All CCC'!BG$7:BG$965,MATCH(WatchList!$B8,'All CCC'!$B$7:$B$965,0)))</f>
        <v/>
      </c>
    </row>
    <row r="9" spans="1:59" ht="11.25" customHeight="1" x14ac:dyDescent="0.2">
      <c r="A9" s="646" t="str">
        <f>IF($B9="","",INDEX('All CCC'!A$7:A$965,MATCH(WatchList!$B9,'All CCC'!$B$7:$B$965,0)))</f>
        <v/>
      </c>
      <c r="B9" s="36"/>
      <c r="C9" s="976" t="str">
        <f>IF($B9="","",INDEX('All CCC'!C$7:C$965,MATCH(WatchList!$B9,'All CCC'!$B$7:$B$965,0)))</f>
        <v/>
      </c>
      <c r="D9" s="976" t="str">
        <f>IF($B9="","",INDEX('All CCC'!D$7:D$965,MATCH(WatchList!$B9,'All CCC'!$B$7:$B$965,0)))</f>
        <v/>
      </c>
      <c r="E9" s="976" t="str">
        <f>IF($B9="","",INDEX('All CCC'!E$7:E$965,MATCH(WatchList!$B9,'All CCC'!$B$7:$B$965,0)))</f>
        <v/>
      </c>
      <c r="F9" s="976" t="str">
        <f>IF($B9="","",INDEX('All CCC'!F$7:F$965,MATCH(WatchList!$B9,'All CCC'!$B$7:$B$965,0)))</f>
        <v/>
      </c>
      <c r="G9" s="976" t="str">
        <f>IF($B9="","",INDEX('All CCC'!G$7:G$965,MATCH(WatchList!$B9,'All CCC'!$B$7:$B$965,0)))</f>
        <v/>
      </c>
      <c r="H9" s="976" t="str">
        <f>IF($B9="","",INDEX('All CCC'!H$7:H$965,MATCH(WatchList!$B9,'All CCC'!$B$7:$B$965,0)))</f>
        <v/>
      </c>
      <c r="I9" s="976" t="str">
        <f>IF($B9="","",INDEX('All CCC'!I$7:I$965,MATCH(WatchList!$B9,'All CCC'!$B$7:$B$965,0)))</f>
        <v/>
      </c>
      <c r="J9" s="976" t="str">
        <f>IF($B9="","",INDEX('All CCC'!J$7:J$965,MATCH(WatchList!$B9,'All CCC'!$B$7:$B$965,0)))</f>
        <v/>
      </c>
      <c r="K9" s="976" t="str">
        <f>IF($B9="","",INDEX('All CCC'!K$7:K$965,MATCH(WatchList!$B9,'All CCC'!$B$7:$B$965,0)))</f>
        <v/>
      </c>
      <c r="L9" s="976" t="str">
        <f>IF($B9="","",INDEX('All CCC'!L$7:L$965,MATCH(WatchList!$B9,'All CCC'!$B$7:$B$965,0)))</f>
        <v/>
      </c>
      <c r="M9" s="976" t="str">
        <f>IF($B9="","",INDEX('All CCC'!M$7:M$965,MATCH(WatchList!$B9,'All CCC'!$B$7:$B$965,0)))</f>
        <v/>
      </c>
      <c r="N9" s="976" t="str">
        <f>IF($B9="","",INDEX('All CCC'!N$7:N$965,MATCH(WatchList!$B9,'All CCC'!$B$7:$B$965,0)))</f>
        <v/>
      </c>
      <c r="O9" s="976" t="str">
        <f>IF($B9="","",INDEX('All CCC'!O$7:O$965,MATCH(WatchList!$B9,'All CCC'!$B$7:$B$965,0)))</f>
        <v/>
      </c>
      <c r="P9" s="977" t="str">
        <f>IF($B9="","",INDEX('All CCC'!P$7:P$965,MATCH(WatchList!$B9,'All CCC'!$B$7:$B$965,0)))</f>
        <v/>
      </c>
      <c r="Q9" s="977" t="str">
        <f>IF($B9="","",INDEX('All CCC'!Q$7:Q$965,MATCH(WatchList!$B9,'All CCC'!$B$7:$B$965,0)))</f>
        <v/>
      </c>
      <c r="R9" s="976" t="str">
        <f>IF($B9="","",INDEX('All CCC'!R$7:R$965,MATCH(WatchList!$B9,'All CCC'!$B$7:$B$965,0)))</f>
        <v/>
      </c>
      <c r="S9" s="976" t="str">
        <f>IF($B9="","",INDEX('All CCC'!S$7:S$965,MATCH(WatchList!$B9,'All CCC'!$B$7:$B$965,0)))</f>
        <v/>
      </c>
      <c r="T9" s="976" t="str">
        <f>IF($B9="","",INDEX('All CCC'!T$7:T$965,MATCH(WatchList!$B9,'All CCC'!$B$7:$B$965,0)))</f>
        <v/>
      </c>
      <c r="U9" s="976" t="str">
        <f>IF($B9="","",INDEX('All CCC'!U$7:U$965,MATCH(WatchList!$B9,'All CCC'!$B$7:$B$965,0)))</f>
        <v/>
      </c>
      <c r="V9" s="976" t="str">
        <f>IF($B9="","",INDEX('All CCC'!V$7:V$965,MATCH(WatchList!$B9,'All CCC'!$B$7:$B$965,0)))</f>
        <v/>
      </c>
      <c r="W9" s="976" t="str">
        <f>IF($B9="","",INDEX('All CCC'!W$7:W$965,MATCH(WatchList!$B9,'All CCC'!$B$7:$B$965,0)))</f>
        <v/>
      </c>
      <c r="X9" s="976" t="str">
        <f>IF($B9="","",INDEX('All CCC'!X$7:X$965,MATCH(WatchList!$B9,'All CCC'!$B$7:$B$965,0)))</f>
        <v/>
      </c>
      <c r="Y9" s="976" t="str">
        <f>IF($B9="","",INDEX('All CCC'!Y$7:Y$965,MATCH(WatchList!$B9,'All CCC'!$B$7:$B$965,0)))</f>
        <v/>
      </c>
      <c r="Z9" s="976" t="str">
        <f>IF($B9="","",INDEX('All CCC'!Z$7:Z$965,MATCH(WatchList!$B9,'All CCC'!$B$7:$B$965,0)))</f>
        <v/>
      </c>
      <c r="AA9" s="976" t="str">
        <f>IF($B9="","",INDEX('All CCC'!AA$7:AA$965,MATCH(WatchList!$B9,'All CCC'!$B$7:$B$965,0)))</f>
        <v/>
      </c>
      <c r="AB9" s="976" t="str">
        <f>IF($B9="","",INDEX('All CCC'!AB$7:AB$965,MATCH(WatchList!$B9,'All CCC'!$B$7:$B$965,0)))</f>
        <v/>
      </c>
      <c r="AC9" s="976" t="str">
        <f>IF($B9="","",INDEX('All CCC'!AC$7:AC$965,MATCH(WatchList!$B9,'All CCC'!$B$7:$B$965,0)))</f>
        <v/>
      </c>
      <c r="AD9" s="976" t="str">
        <f>IF($B9="","",INDEX('All CCC'!AD$7:AD$965,MATCH(WatchList!$B9,'All CCC'!$B$7:$B$965,0)))</f>
        <v/>
      </c>
      <c r="AE9" s="976" t="str">
        <f>IF($B9="","",INDEX('All CCC'!AE$7:AE$965,MATCH(WatchList!$B9,'All CCC'!$B$7:$B$965,0)))</f>
        <v/>
      </c>
      <c r="AF9" s="976" t="str">
        <f>IF($B9="","",INDEX('All CCC'!AF$7:AF$965,MATCH(WatchList!$B9,'All CCC'!$B$7:$B$965,0)))</f>
        <v/>
      </c>
      <c r="AG9" s="976" t="str">
        <f>IF($B9="","",INDEX('All CCC'!AG$7:AG$965,MATCH(WatchList!$B9,'All CCC'!$B$7:$B$965,0)))</f>
        <v/>
      </c>
      <c r="AH9" s="976" t="str">
        <f>IF($B9="","",INDEX('All CCC'!AH$7:AH$965,MATCH(WatchList!$B9,'All CCC'!$B$7:$B$965,0)))</f>
        <v/>
      </c>
      <c r="AI9" s="976" t="str">
        <f>IF($B9="","",INDEX('All CCC'!AI$7:AI$965,MATCH(WatchList!$B9,'All CCC'!$B$7:$B$965,0)))</f>
        <v/>
      </c>
      <c r="AJ9" s="976" t="str">
        <f>IF($B9="","",INDEX('All CCC'!AJ$7:AJ$965,MATCH(WatchList!$B9,'All CCC'!$B$7:$B$965,0)))</f>
        <v/>
      </c>
      <c r="AK9" s="976" t="str">
        <f>IF($B9="","",INDEX('All CCC'!AK$7:AK$965,MATCH(WatchList!$B9,'All CCC'!$B$7:$B$965,0)))</f>
        <v/>
      </c>
      <c r="AL9" s="976" t="str">
        <f>IF($B9="","",INDEX('All CCC'!AL$7:AL$965,MATCH(WatchList!$B9,'All CCC'!$B$7:$B$965,0)))</f>
        <v/>
      </c>
      <c r="AM9" s="976" t="str">
        <f>IF($B9="","",INDEX('All CCC'!AM$7:AM$965,MATCH(WatchList!$B9,'All CCC'!$B$7:$B$965,0)))</f>
        <v/>
      </c>
      <c r="AN9" s="976" t="str">
        <f>IF($B9="","",INDEX('All CCC'!AN$7:AN$965,MATCH(WatchList!$B9,'All CCC'!$B$7:$B$965,0)))</f>
        <v/>
      </c>
      <c r="AO9" s="976" t="str">
        <f>IF($B9="","",INDEX('All CCC'!AO$7:AO$965,MATCH(WatchList!$B9,'All CCC'!$B$7:$B$965,0)))</f>
        <v/>
      </c>
      <c r="AP9" s="976" t="str">
        <f>IF($B9="","",INDEX('All CCC'!AP$7:AP$965,MATCH(WatchList!$B9,'All CCC'!$B$7:$B$965,0)))</f>
        <v/>
      </c>
      <c r="AQ9" s="976" t="str">
        <f>IF($B9="","",INDEX('All CCC'!AQ$7:AQ$965,MATCH(WatchList!$B9,'All CCC'!$B$7:$B$965,0)))</f>
        <v/>
      </c>
      <c r="AR9" s="976" t="str">
        <f>IF($B9="","",INDEX('All CCC'!AR$7:AR$965,MATCH(WatchList!$B9,'All CCC'!$B$7:$B$965,0)))</f>
        <v/>
      </c>
      <c r="AS9" s="976" t="str">
        <f>IF($B9="","",INDEX('All CCC'!AS$7:AS$965,MATCH(WatchList!$B9,'All CCC'!$B$7:$B$965,0)))</f>
        <v/>
      </c>
      <c r="AT9" s="976" t="str">
        <f>IF($B9="","",INDEX('All CCC'!AT$7:AT$965,MATCH(WatchList!$B9,'All CCC'!$B$7:$B$965,0)))</f>
        <v/>
      </c>
      <c r="AU9" s="976" t="str">
        <f>IF($B9="","",INDEX('All CCC'!AU$7:AU$965,MATCH(WatchList!$B9,'All CCC'!$B$7:$B$965,0)))</f>
        <v/>
      </c>
      <c r="AV9" s="976" t="str">
        <f>IF($B9="","",INDEX('All CCC'!AV$7:AV$965,MATCH(WatchList!$B9,'All CCC'!$B$7:$B$965,0)))</f>
        <v/>
      </c>
      <c r="AW9" s="976" t="str">
        <f>IF($B9="","",INDEX('All CCC'!AW$7:AW$965,MATCH(WatchList!$B9,'All CCC'!$B$7:$B$965,0)))</f>
        <v/>
      </c>
      <c r="AX9" s="976" t="str">
        <f>IF($B9="","",INDEX('All CCC'!AX$7:AX$965,MATCH(WatchList!$B9,'All CCC'!$B$7:$B$965,0)))</f>
        <v/>
      </c>
      <c r="AY9" s="976" t="str">
        <f>IF($B9="","",INDEX('All CCC'!AY$7:AY$965,MATCH(WatchList!$B9,'All CCC'!$B$7:$B$965,0)))</f>
        <v/>
      </c>
      <c r="AZ9" s="976" t="str">
        <f>IF($B9="","",INDEX('All CCC'!AZ$7:AZ$965,MATCH(WatchList!$B9,'All CCC'!$B$7:$B$965,0)))</f>
        <v/>
      </c>
      <c r="BA9" s="976" t="str">
        <f>IF($B9="","",INDEX('All CCC'!BA$7:BA$965,MATCH(WatchList!$B9,'All CCC'!$B$7:$B$965,0)))</f>
        <v/>
      </c>
      <c r="BB9" s="976" t="str">
        <f>IF($B9="","",INDEX('All CCC'!BB$7:BB$965,MATCH(WatchList!$B9,'All CCC'!$B$7:$B$965,0)))</f>
        <v/>
      </c>
      <c r="BC9" s="976" t="str">
        <f>IF($B9="","",INDEX('All CCC'!BC$7:BC$965,MATCH(WatchList!$B9,'All CCC'!$B$7:$B$965,0)))</f>
        <v/>
      </c>
      <c r="BD9" s="976" t="str">
        <f>IF($B9="","",INDEX('All CCC'!BD$7:BD$965,MATCH(WatchList!$B9,'All CCC'!$B$7:$B$965,0)))</f>
        <v/>
      </c>
      <c r="BE9" s="976" t="str">
        <f>IF($B9="","",INDEX('All CCC'!BE$7:BE$965,MATCH(WatchList!$B9,'All CCC'!$B$7:$B$965,0)))</f>
        <v/>
      </c>
      <c r="BF9" s="976" t="str">
        <f>IF($B9="","",INDEX('All CCC'!BF$7:BF$965,MATCH(WatchList!$B9,'All CCC'!$B$7:$B$965,0)))</f>
        <v/>
      </c>
      <c r="BG9" s="976" t="str">
        <f>IF($B9="","",INDEX('All CCC'!BG$7:BG$965,MATCH(WatchList!$B9,'All CCC'!$B$7:$B$965,0)))</f>
        <v/>
      </c>
    </row>
    <row r="10" spans="1:59" ht="11.25" customHeight="1" x14ac:dyDescent="0.2">
      <c r="A10" s="646" t="str">
        <f>IF($B10="","",INDEX('All CCC'!A$7:A$965,MATCH(WatchList!$B10,'All CCC'!$B$7:$B$965,0)))</f>
        <v/>
      </c>
      <c r="B10" s="36"/>
      <c r="C10" s="976" t="str">
        <f>IF($B10="","",INDEX('All CCC'!C$7:C$965,MATCH(WatchList!$B10,'All CCC'!$B$7:$B$965,0)))</f>
        <v/>
      </c>
      <c r="D10" s="976" t="str">
        <f>IF($B10="","",INDEX('All CCC'!D$7:D$965,MATCH(WatchList!$B10,'All CCC'!$B$7:$B$965,0)))</f>
        <v/>
      </c>
      <c r="E10" s="976" t="str">
        <f>IF($B10="","",INDEX('All CCC'!E$7:E$965,MATCH(WatchList!$B10,'All CCC'!$B$7:$B$965,0)))</f>
        <v/>
      </c>
      <c r="F10" s="976" t="str">
        <f>IF($B10="","",INDEX('All CCC'!F$7:F$965,MATCH(WatchList!$B10,'All CCC'!$B$7:$B$965,0)))</f>
        <v/>
      </c>
      <c r="G10" s="976" t="str">
        <f>IF($B10="","",INDEX('All CCC'!G$7:G$965,MATCH(WatchList!$B10,'All CCC'!$B$7:$B$965,0)))</f>
        <v/>
      </c>
      <c r="H10" s="976" t="str">
        <f>IF($B10="","",INDEX('All CCC'!H$7:H$965,MATCH(WatchList!$B10,'All CCC'!$B$7:$B$965,0)))</f>
        <v/>
      </c>
      <c r="I10" s="976" t="str">
        <f>IF($B10="","",INDEX('All CCC'!I$7:I$965,MATCH(WatchList!$B10,'All CCC'!$B$7:$B$965,0)))</f>
        <v/>
      </c>
      <c r="J10" s="976" t="str">
        <f>IF($B10="","",INDEX('All CCC'!J$7:J$965,MATCH(WatchList!$B10,'All CCC'!$B$7:$B$965,0)))</f>
        <v/>
      </c>
      <c r="K10" s="976" t="str">
        <f>IF($B10="","",INDEX('All CCC'!K$7:K$965,MATCH(WatchList!$B10,'All CCC'!$B$7:$B$965,0)))</f>
        <v/>
      </c>
      <c r="L10" s="976" t="str">
        <f>IF($B10="","",INDEX('All CCC'!L$7:L$965,MATCH(WatchList!$B10,'All CCC'!$B$7:$B$965,0)))</f>
        <v/>
      </c>
      <c r="M10" s="976" t="str">
        <f>IF($B10="","",INDEX('All CCC'!M$7:M$965,MATCH(WatchList!$B10,'All CCC'!$B$7:$B$965,0)))</f>
        <v/>
      </c>
      <c r="N10" s="976" t="str">
        <f>IF($B10="","",INDEX('All CCC'!N$7:N$965,MATCH(WatchList!$B10,'All CCC'!$B$7:$B$965,0)))</f>
        <v/>
      </c>
      <c r="O10" s="976" t="str">
        <f>IF($B10="","",INDEX('All CCC'!O$7:O$965,MATCH(WatchList!$B10,'All CCC'!$B$7:$B$965,0)))</f>
        <v/>
      </c>
      <c r="P10" s="977" t="str">
        <f>IF($B10="","",INDEX('All CCC'!P$7:P$965,MATCH(WatchList!$B10,'All CCC'!$B$7:$B$965,0)))</f>
        <v/>
      </c>
      <c r="Q10" s="977" t="str">
        <f>IF($B10="","",INDEX('All CCC'!Q$7:Q$965,MATCH(WatchList!$B10,'All CCC'!$B$7:$B$965,0)))</f>
        <v/>
      </c>
      <c r="R10" s="976" t="str">
        <f>IF($B10="","",INDEX('All CCC'!R$7:R$965,MATCH(WatchList!$B10,'All CCC'!$B$7:$B$965,0)))</f>
        <v/>
      </c>
      <c r="S10" s="976" t="str">
        <f>IF($B10="","",INDEX('All CCC'!S$7:S$965,MATCH(WatchList!$B10,'All CCC'!$B$7:$B$965,0)))</f>
        <v/>
      </c>
      <c r="T10" s="976" t="str">
        <f>IF($B10="","",INDEX('All CCC'!T$7:T$965,MATCH(WatchList!$B10,'All CCC'!$B$7:$B$965,0)))</f>
        <v/>
      </c>
      <c r="U10" s="976" t="str">
        <f>IF($B10="","",INDEX('All CCC'!U$7:U$965,MATCH(WatchList!$B10,'All CCC'!$B$7:$B$965,0)))</f>
        <v/>
      </c>
      <c r="V10" s="976" t="str">
        <f>IF($B10="","",INDEX('All CCC'!V$7:V$965,MATCH(WatchList!$B10,'All CCC'!$B$7:$B$965,0)))</f>
        <v/>
      </c>
      <c r="W10" s="976" t="str">
        <f>IF($B10="","",INDEX('All CCC'!W$7:W$965,MATCH(WatchList!$B10,'All CCC'!$B$7:$B$965,0)))</f>
        <v/>
      </c>
      <c r="X10" s="976" t="str">
        <f>IF($B10="","",INDEX('All CCC'!X$7:X$965,MATCH(WatchList!$B10,'All CCC'!$B$7:$B$965,0)))</f>
        <v/>
      </c>
      <c r="Y10" s="976" t="str">
        <f>IF($B10="","",INDEX('All CCC'!Y$7:Y$965,MATCH(WatchList!$B10,'All CCC'!$B$7:$B$965,0)))</f>
        <v/>
      </c>
      <c r="Z10" s="976" t="str">
        <f>IF($B10="","",INDEX('All CCC'!Z$7:Z$965,MATCH(WatchList!$B10,'All CCC'!$B$7:$B$965,0)))</f>
        <v/>
      </c>
      <c r="AA10" s="976" t="str">
        <f>IF($B10="","",INDEX('All CCC'!AA$7:AA$965,MATCH(WatchList!$B10,'All CCC'!$B$7:$B$965,0)))</f>
        <v/>
      </c>
      <c r="AB10" s="976" t="str">
        <f>IF($B10="","",INDEX('All CCC'!AB$7:AB$965,MATCH(WatchList!$B10,'All CCC'!$B$7:$B$965,0)))</f>
        <v/>
      </c>
      <c r="AC10" s="976" t="str">
        <f>IF($B10="","",INDEX('All CCC'!AC$7:AC$965,MATCH(WatchList!$B10,'All CCC'!$B$7:$B$965,0)))</f>
        <v/>
      </c>
      <c r="AD10" s="976" t="str">
        <f>IF($B10="","",INDEX('All CCC'!AD$7:AD$965,MATCH(WatchList!$B10,'All CCC'!$B$7:$B$965,0)))</f>
        <v/>
      </c>
      <c r="AE10" s="976" t="str">
        <f>IF($B10="","",INDEX('All CCC'!AE$7:AE$965,MATCH(WatchList!$B10,'All CCC'!$B$7:$B$965,0)))</f>
        <v/>
      </c>
      <c r="AF10" s="976" t="str">
        <f>IF($B10="","",INDEX('All CCC'!AF$7:AF$965,MATCH(WatchList!$B10,'All CCC'!$B$7:$B$965,0)))</f>
        <v/>
      </c>
      <c r="AG10" s="976" t="str">
        <f>IF($B10="","",INDEX('All CCC'!AG$7:AG$965,MATCH(WatchList!$B10,'All CCC'!$B$7:$B$965,0)))</f>
        <v/>
      </c>
      <c r="AH10" s="976" t="str">
        <f>IF($B10="","",INDEX('All CCC'!AH$7:AH$965,MATCH(WatchList!$B10,'All CCC'!$B$7:$B$965,0)))</f>
        <v/>
      </c>
      <c r="AI10" s="976" t="str">
        <f>IF($B10="","",INDEX('All CCC'!AI$7:AI$965,MATCH(WatchList!$B10,'All CCC'!$B$7:$B$965,0)))</f>
        <v/>
      </c>
      <c r="AJ10" s="976" t="str">
        <f>IF($B10="","",INDEX('All CCC'!AJ$7:AJ$965,MATCH(WatchList!$B10,'All CCC'!$B$7:$B$965,0)))</f>
        <v/>
      </c>
      <c r="AK10" s="976" t="str">
        <f>IF($B10="","",INDEX('All CCC'!AK$7:AK$965,MATCH(WatchList!$B10,'All CCC'!$B$7:$B$965,0)))</f>
        <v/>
      </c>
      <c r="AL10" s="976" t="str">
        <f>IF($B10="","",INDEX('All CCC'!AL$7:AL$965,MATCH(WatchList!$B10,'All CCC'!$B$7:$B$965,0)))</f>
        <v/>
      </c>
      <c r="AM10" s="976" t="str">
        <f>IF($B10="","",INDEX('All CCC'!AM$7:AM$965,MATCH(WatchList!$B10,'All CCC'!$B$7:$B$965,0)))</f>
        <v/>
      </c>
      <c r="AN10" s="976" t="str">
        <f>IF($B10="","",INDEX('All CCC'!AN$7:AN$965,MATCH(WatchList!$B10,'All CCC'!$B$7:$B$965,0)))</f>
        <v/>
      </c>
      <c r="AO10" s="976" t="str">
        <f>IF($B10="","",INDEX('All CCC'!AO$7:AO$965,MATCH(WatchList!$B10,'All CCC'!$B$7:$B$965,0)))</f>
        <v/>
      </c>
      <c r="AP10" s="976" t="str">
        <f>IF($B10="","",INDEX('All CCC'!AP$7:AP$965,MATCH(WatchList!$B10,'All CCC'!$B$7:$B$965,0)))</f>
        <v/>
      </c>
      <c r="AQ10" s="976" t="str">
        <f>IF($B10="","",INDEX('All CCC'!AQ$7:AQ$965,MATCH(WatchList!$B10,'All CCC'!$B$7:$B$965,0)))</f>
        <v/>
      </c>
      <c r="AR10" s="976" t="str">
        <f>IF($B10="","",INDEX('All CCC'!AR$7:AR$965,MATCH(WatchList!$B10,'All CCC'!$B$7:$B$965,0)))</f>
        <v/>
      </c>
      <c r="AS10" s="976" t="str">
        <f>IF($B10="","",INDEX('All CCC'!AS$7:AS$965,MATCH(WatchList!$B10,'All CCC'!$B$7:$B$965,0)))</f>
        <v/>
      </c>
      <c r="AT10" s="976" t="str">
        <f>IF($B10="","",INDEX('All CCC'!AT$7:AT$965,MATCH(WatchList!$B10,'All CCC'!$B$7:$B$965,0)))</f>
        <v/>
      </c>
      <c r="AU10" s="976" t="str">
        <f>IF($B10="","",INDEX('All CCC'!AU$7:AU$965,MATCH(WatchList!$B10,'All CCC'!$B$7:$B$965,0)))</f>
        <v/>
      </c>
      <c r="AV10" s="976" t="str">
        <f>IF($B10="","",INDEX('All CCC'!AV$7:AV$965,MATCH(WatchList!$B10,'All CCC'!$B$7:$B$965,0)))</f>
        <v/>
      </c>
      <c r="AW10" s="976" t="str">
        <f>IF($B10="","",INDEX('All CCC'!AW$7:AW$965,MATCH(WatchList!$B10,'All CCC'!$B$7:$B$965,0)))</f>
        <v/>
      </c>
      <c r="AX10" s="976" t="str">
        <f>IF($B10="","",INDEX('All CCC'!AX$7:AX$965,MATCH(WatchList!$B10,'All CCC'!$B$7:$B$965,0)))</f>
        <v/>
      </c>
      <c r="AY10" s="976" t="str">
        <f>IF($B10="","",INDEX('All CCC'!AY$7:AY$965,MATCH(WatchList!$B10,'All CCC'!$B$7:$B$965,0)))</f>
        <v/>
      </c>
      <c r="AZ10" s="976" t="str">
        <f>IF($B10="","",INDEX('All CCC'!AZ$7:AZ$965,MATCH(WatchList!$B10,'All CCC'!$B$7:$B$965,0)))</f>
        <v/>
      </c>
      <c r="BA10" s="976" t="str">
        <f>IF($B10="","",INDEX('All CCC'!BA$7:BA$965,MATCH(WatchList!$B10,'All CCC'!$B$7:$B$965,0)))</f>
        <v/>
      </c>
      <c r="BB10" s="976" t="str">
        <f>IF($B10="","",INDEX('All CCC'!BB$7:BB$965,MATCH(WatchList!$B10,'All CCC'!$B$7:$B$965,0)))</f>
        <v/>
      </c>
      <c r="BC10" s="976" t="str">
        <f>IF($B10="","",INDEX('All CCC'!BC$7:BC$965,MATCH(WatchList!$B10,'All CCC'!$B$7:$B$965,0)))</f>
        <v/>
      </c>
      <c r="BD10" s="976" t="str">
        <f>IF($B10="","",INDEX('All CCC'!BD$7:BD$965,MATCH(WatchList!$B10,'All CCC'!$B$7:$B$965,0)))</f>
        <v/>
      </c>
      <c r="BE10" s="976" t="str">
        <f>IF($B10="","",INDEX('All CCC'!BE$7:BE$965,MATCH(WatchList!$B10,'All CCC'!$B$7:$B$965,0)))</f>
        <v/>
      </c>
      <c r="BF10" s="976" t="str">
        <f>IF($B10="","",INDEX('All CCC'!BF$7:BF$965,MATCH(WatchList!$B10,'All CCC'!$B$7:$B$965,0)))</f>
        <v/>
      </c>
      <c r="BG10" s="976" t="str">
        <f>IF($B10="","",INDEX('All CCC'!BG$7:BG$965,MATCH(WatchList!$B10,'All CCC'!$B$7:$B$965,0)))</f>
        <v/>
      </c>
    </row>
    <row r="11" spans="1:59" ht="11.25" customHeight="1" x14ac:dyDescent="0.2">
      <c r="A11" s="646" t="str">
        <f>IF($B11="","",INDEX('All CCC'!A$7:A$965,MATCH(WatchList!$B11,'All CCC'!$B$7:$B$965,0)))</f>
        <v/>
      </c>
      <c r="B11" s="36"/>
      <c r="C11" s="976" t="str">
        <f>IF($B11="","",INDEX('All CCC'!C$7:C$965,MATCH(WatchList!$B11,'All CCC'!$B$7:$B$965,0)))</f>
        <v/>
      </c>
      <c r="D11" s="976" t="str">
        <f>IF($B11="","",INDEX('All CCC'!D$7:D$965,MATCH(WatchList!$B11,'All CCC'!$B$7:$B$965,0)))</f>
        <v/>
      </c>
      <c r="E11" s="976" t="str">
        <f>IF($B11="","",INDEX('All CCC'!E$7:E$965,MATCH(WatchList!$B11,'All CCC'!$B$7:$B$965,0)))</f>
        <v/>
      </c>
      <c r="F11" s="976" t="str">
        <f>IF($B11="","",INDEX('All CCC'!F$7:F$965,MATCH(WatchList!$B11,'All CCC'!$B$7:$B$965,0)))</f>
        <v/>
      </c>
      <c r="G11" s="976" t="str">
        <f>IF($B11="","",INDEX('All CCC'!G$7:G$965,MATCH(WatchList!$B11,'All CCC'!$B$7:$B$965,0)))</f>
        <v/>
      </c>
      <c r="H11" s="976" t="str">
        <f>IF($B11="","",INDEX('All CCC'!H$7:H$965,MATCH(WatchList!$B11,'All CCC'!$B$7:$B$965,0)))</f>
        <v/>
      </c>
      <c r="I11" s="976" t="str">
        <f>IF($B11="","",INDEX('All CCC'!I$7:I$965,MATCH(WatchList!$B11,'All CCC'!$B$7:$B$965,0)))</f>
        <v/>
      </c>
      <c r="J11" s="976" t="str">
        <f>IF($B11="","",INDEX('All CCC'!J$7:J$965,MATCH(WatchList!$B11,'All CCC'!$B$7:$B$965,0)))</f>
        <v/>
      </c>
      <c r="K11" s="976" t="str">
        <f>IF($B11="","",INDEX('All CCC'!K$7:K$965,MATCH(WatchList!$B11,'All CCC'!$B$7:$B$965,0)))</f>
        <v/>
      </c>
      <c r="L11" s="976" t="str">
        <f>IF($B11="","",INDEX('All CCC'!L$7:L$965,MATCH(WatchList!$B11,'All CCC'!$B$7:$B$965,0)))</f>
        <v/>
      </c>
      <c r="M11" s="976" t="str">
        <f>IF($B11="","",INDEX('All CCC'!M$7:M$965,MATCH(WatchList!$B11,'All CCC'!$B$7:$B$965,0)))</f>
        <v/>
      </c>
      <c r="N11" s="976" t="str">
        <f>IF($B11="","",INDEX('All CCC'!N$7:N$965,MATCH(WatchList!$B11,'All CCC'!$B$7:$B$965,0)))</f>
        <v/>
      </c>
      <c r="O11" s="976" t="str">
        <f>IF($B11="","",INDEX('All CCC'!O$7:O$965,MATCH(WatchList!$B11,'All CCC'!$B$7:$B$965,0)))</f>
        <v/>
      </c>
      <c r="P11" s="977" t="str">
        <f>IF($B11="","",INDEX('All CCC'!P$7:P$965,MATCH(WatchList!$B11,'All CCC'!$B$7:$B$965,0)))</f>
        <v/>
      </c>
      <c r="Q11" s="977" t="str">
        <f>IF($B11="","",INDEX('All CCC'!Q$7:Q$965,MATCH(WatchList!$B11,'All CCC'!$B$7:$B$965,0)))</f>
        <v/>
      </c>
      <c r="R11" s="976" t="str">
        <f>IF($B11="","",INDEX('All CCC'!R$7:R$965,MATCH(WatchList!$B11,'All CCC'!$B$7:$B$965,0)))</f>
        <v/>
      </c>
      <c r="S11" s="976" t="str">
        <f>IF($B11="","",INDEX('All CCC'!S$7:S$965,MATCH(WatchList!$B11,'All CCC'!$B$7:$B$965,0)))</f>
        <v/>
      </c>
      <c r="T11" s="976" t="str">
        <f>IF($B11="","",INDEX('All CCC'!T$7:T$965,MATCH(WatchList!$B11,'All CCC'!$B$7:$B$965,0)))</f>
        <v/>
      </c>
      <c r="U11" s="976" t="str">
        <f>IF($B11="","",INDEX('All CCC'!U$7:U$965,MATCH(WatchList!$B11,'All CCC'!$B$7:$B$965,0)))</f>
        <v/>
      </c>
      <c r="V11" s="976" t="str">
        <f>IF($B11="","",INDEX('All CCC'!V$7:V$965,MATCH(WatchList!$B11,'All CCC'!$B$7:$B$965,0)))</f>
        <v/>
      </c>
      <c r="W11" s="976" t="str">
        <f>IF($B11="","",INDEX('All CCC'!W$7:W$965,MATCH(WatchList!$B11,'All CCC'!$B$7:$B$965,0)))</f>
        <v/>
      </c>
      <c r="X11" s="976" t="str">
        <f>IF($B11="","",INDEX('All CCC'!X$7:X$965,MATCH(WatchList!$B11,'All CCC'!$B$7:$B$965,0)))</f>
        <v/>
      </c>
      <c r="Y11" s="976" t="str">
        <f>IF($B11="","",INDEX('All CCC'!Y$7:Y$965,MATCH(WatchList!$B11,'All CCC'!$B$7:$B$965,0)))</f>
        <v/>
      </c>
      <c r="Z11" s="976" t="str">
        <f>IF($B11="","",INDEX('All CCC'!Z$7:Z$965,MATCH(WatchList!$B11,'All CCC'!$B$7:$B$965,0)))</f>
        <v/>
      </c>
      <c r="AA11" s="976" t="str">
        <f>IF($B11="","",INDEX('All CCC'!AA$7:AA$965,MATCH(WatchList!$B11,'All CCC'!$B$7:$B$965,0)))</f>
        <v/>
      </c>
      <c r="AB11" s="976" t="str">
        <f>IF($B11="","",INDEX('All CCC'!AB$7:AB$965,MATCH(WatchList!$B11,'All CCC'!$B$7:$B$965,0)))</f>
        <v/>
      </c>
      <c r="AC11" s="976" t="str">
        <f>IF($B11="","",INDEX('All CCC'!AC$7:AC$965,MATCH(WatchList!$B11,'All CCC'!$B$7:$B$965,0)))</f>
        <v/>
      </c>
      <c r="AD11" s="976" t="str">
        <f>IF($B11="","",INDEX('All CCC'!AD$7:AD$965,MATCH(WatchList!$B11,'All CCC'!$B$7:$B$965,0)))</f>
        <v/>
      </c>
      <c r="AE11" s="976" t="str">
        <f>IF($B11="","",INDEX('All CCC'!AE$7:AE$965,MATCH(WatchList!$B11,'All CCC'!$B$7:$B$965,0)))</f>
        <v/>
      </c>
      <c r="AF11" s="976" t="str">
        <f>IF($B11="","",INDEX('All CCC'!AF$7:AF$965,MATCH(WatchList!$B11,'All CCC'!$B$7:$B$965,0)))</f>
        <v/>
      </c>
      <c r="AG11" s="976" t="str">
        <f>IF($B11="","",INDEX('All CCC'!AG$7:AG$965,MATCH(WatchList!$B11,'All CCC'!$B$7:$B$965,0)))</f>
        <v/>
      </c>
      <c r="AH11" s="976" t="str">
        <f>IF($B11="","",INDEX('All CCC'!AH$7:AH$965,MATCH(WatchList!$B11,'All CCC'!$B$7:$B$965,0)))</f>
        <v/>
      </c>
      <c r="AI11" s="976" t="str">
        <f>IF($B11="","",INDEX('All CCC'!AI$7:AI$965,MATCH(WatchList!$B11,'All CCC'!$B$7:$B$965,0)))</f>
        <v/>
      </c>
      <c r="AJ11" s="976" t="str">
        <f>IF($B11="","",INDEX('All CCC'!AJ$7:AJ$965,MATCH(WatchList!$B11,'All CCC'!$B$7:$B$965,0)))</f>
        <v/>
      </c>
      <c r="AK11" s="976" t="str">
        <f>IF($B11="","",INDEX('All CCC'!AK$7:AK$965,MATCH(WatchList!$B11,'All CCC'!$B$7:$B$965,0)))</f>
        <v/>
      </c>
      <c r="AL11" s="976" t="str">
        <f>IF($B11="","",INDEX('All CCC'!AL$7:AL$965,MATCH(WatchList!$B11,'All CCC'!$B$7:$B$965,0)))</f>
        <v/>
      </c>
      <c r="AM11" s="976" t="str">
        <f>IF($B11="","",INDEX('All CCC'!AM$7:AM$965,MATCH(WatchList!$B11,'All CCC'!$B$7:$B$965,0)))</f>
        <v/>
      </c>
      <c r="AN11" s="976" t="str">
        <f>IF($B11="","",INDEX('All CCC'!AN$7:AN$965,MATCH(WatchList!$B11,'All CCC'!$B$7:$B$965,0)))</f>
        <v/>
      </c>
      <c r="AO11" s="976" t="str">
        <f>IF($B11="","",INDEX('All CCC'!AO$7:AO$965,MATCH(WatchList!$B11,'All CCC'!$B$7:$B$965,0)))</f>
        <v/>
      </c>
      <c r="AP11" s="976" t="str">
        <f>IF($B11="","",INDEX('All CCC'!AP$7:AP$965,MATCH(WatchList!$B11,'All CCC'!$B$7:$B$965,0)))</f>
        <v/>
      </c>
      <c r="AQ11" s="976" t="str">
        <f>IF($B11="","",INDEX('All CCC'!AQ$7:AQ$965,MATCH(WatchList!$B11,'All CCC'!$B$7:$B$965,0)))</f>
        <v/>
      </c>
      <c r="AR11" s="976" t="str">
        <f>IF($B11="","",INDEX('All CCC'!AR$7:AR$965,MATCH(WatchList!$B11,'All CCC'!$B$7:$B$965,0)))</f>
        <v/>
      </c>
      <c r="AS11" s="976" t="str">
        <f>IF($B11="","",INDEX('All CCC'!AS$7:AS$965,MATCH(WatchList!$B11,'All CCC'!$B$7:$B$965,0)))</f>
        <v/>
      </c>
      <c r="AT11" s="976" t="str">
        <f>IF($B11="","",INDEX('All CCC'!AT$7:AT$965,MATCH(WatchList!$B11,'All CCC'!$B$7:$B$965,0)))</f>
        <v/>
      </c>
      <c r="AU11" s="976" t="str">
        <f>IF($B11="","",INDEX('All CCC'!AU$7:AU$965,MATCH(WatchList!$B11,'All CCC'!$B$7:$B$965,0)))</f>
        <v/>
      </c>
      <c r="AV11" s="976" t="str">
        <f>IF($B11="","",INDEX('All CCC'!AV$7:AV$965,MATCH(WatchList!$B11,'All CCC'!$B$7:$B$965,0)))</f>
        <v/>
      </c>
      <c r="AW11" s="976" t="str">
        <f>IF($B11="","",INDEX('All CCC'!AW$7:AW$965,MATCH(WatchList!$B11,'All CCC'!$B$7:$B$965,0)))</f>
        <v/>
      </c>
      <c r="AX11" s="976" t="str">
        <f>IF($B11="","",INDEX('All CCC'!AX$7:AX$965,MATCH(WatchList!$B11,'All CCC'!$B$7:$B$965,0)))</f>
        <v/>
      </c>
      <c r="AY11" s="976" t="str">
        <f>IF($B11="","",INDEX('All CCC'!AY$7:AY$965,MATCH(WatchList!$B11,'All CCC'!$B$7:$B$965,0)))</f>
        <v/>
      </c>
      <c r="AZ11" s="976" t="str">
        <f>IF($B11="","",INDEX('All CCC'!AZ$7:AZ$965,MATCH(WatchList!$B11,'All CCC'!$B$7:$B$965,0)))</f>
        <v/>
      </c>
      <c r="BA11" s="976" t="str">
        <f>IF($B11="","",INDEX('All CCC'!BA$7:BA$965,MATCH(WatchList!$B11,'All CCC'!$B$7:$B$965,0)))</f>
        <v/>
      </c>
      <c r="BB11" s="976" t="str">
        <f>IF($B11="","",INDEX('All CCC'!BB$7:BB$965,MATCH(WatchList!$B11,'All CCC'!$B$7:$B$965,0)))</f>
        <v/>
      </c>
      <c r="BC11" s="976" t="str">
        <f>IF($B11="","",INDEX('All CCC'!BC$7:BC$965,MATCH(WatchList!$B11,'All CCC'!$B$7:$B$965,0)))</f>
        <v/>
      </c>
      <c r="BD11" s="976" t="str">
        <f>IF($B11="","",INDEX('All CCC'!BD$7:BD$965,MATCH(WatchList!$B11,'All CCC'!$B$7:$B$965,0)))</f>
        <v/>
      </c>
      <c r="BE11" s="976" t="str">
        <f>IF($B11="","",INDEX('All CCC'!BE$7:BE$965,MATCH(WatchList!$B11,'All CCC'!$B$7:$B$965,0)))</f>
        <v/>
      </c>
      <c r="BF11" s="976" t="str">
        <f>IF($B11="","",INDEX('All CCC'!BF$7:BF$965,MATCH(WatchList!$B11,'All CCC'!$B$7:$B$965,0)))</f>
        <v/>
      </c>
      <c r="BG11" s="976" t="str">
        <f>IF($B11="","",INDEX('All CCC'!BG$7:BG$965,MATCH(WatchList!$B11,'All CCC'!$B$7:$B$965,0)))</f>
        <v/>
      </c>
    </row>
    <row r="12" spans="1:59" ht="11.25" customHeight="1" x14ac:dyDescent="0.2">
      <c r="A12" s="646" t="str">
        <f>IF($B12="","",INDEX('All CCC'!A$7:A$965,MATCH(WatchList!$B12,'All CCC'!$B$7:$B$965,0)))</f>
        <v/>
      </c>
      <c r="B12" s="36"/>
      <c r="C12" s="976" t="str">
        <f>IF($B12="","",INDEX('All CCC'!C$7:C$965,MATCH(WatchList!$B12,'All CCC'!$B$7:$B$965,0)))</f>
        <v/>
      </c>
      <c r="D12" s="976" t="str">
        <f>IF($B12="","",INDEX('All CCC'!D$7:D$965,MATCH(WatchList!$B12,'All CCC'!$B$7:$B$965,0)))</f>
        <v/>
      </c>
      <c r="E12" s="976" t="str">
        <f>IF($B12="","",INDEX('All CCC'!E$7:E$965,MATCH(WatchList!$B12,'All CCC'!$B$7:$B$965,0)))</f>
        <v/>
      </c>
      <c r="F12" s="976" t="str">
        <f>IF($B12="","",INDEX('All CCC'!F$7:F$965,MATCH(WatchList!$B12,'All CCC'!$B$7:$B$965,0)))</f>
        <v/>
      </c>
      <c r="G12" s="976" t="str">
        <f>IF($B12="","",INDEX('All CCC'!G$7:G$965,MATCH(WatchList!$B12,'All CCC'!$B$7:$B$965,0)))</f>
        <v/>
      </c>
      <c r="H12" s="976" t="str">
        <f>IF($B12="","",INDEX('All CCC'!H$7:H$965,MATCH(WatchList!$B12,'All CCC'!$B$7:$B$965,0)))</f>
        <v/>
      </c>
      <c r="I12" s="976" t="str">
        <f>IF($B12="","",INDEX('All CCC'!I$7:I$965,MATCH(WatchList!$B12,'All CCC'!$B$7:$B$965,0)))</f>
        <v/>
      </c>
      <c r="J12" s="976" t="str">
        <f>IF($B12="","",INDEX('All CCC'!J$7:J$965,MATCH(WatchList!$B12,'All CCC'!$B$7:$B$965,0)))</f>
        <v/>
      </c>
      <c r="K12" s="976" t="str">
        <f>IF($B12="","",INDEX('All CCC'!K$7:K$965,MATCH(WatchList!$B12,'All CCC'!$B$7:$B$965,0)))</f>
        <v/>
      </c>
      <c r="L12" s="976" t="str">
        <f>IF($B12="","",INDEX('All CCC'!L$7:L$965,MATCH(WatchList!$B12,'All CCC'!$B$7:$B$965,0)))</f>
        <v/>
      </c>
      <c r="M12" s="976" t="str">
        <f>IF($B12="","",INDEX('All CCC'!M$7:M$965,MATCH(WatchList!$B12,'All CCC'!$B$7:$B$965,0)))</f>
        <v/>
      </c>
      <c r="N12" s="976" t="str">
        <f>IF($B12="","",INDEX('All CCC'!N$7:N$965,MATCH(WatchList!$B12,'All CCC'!$B$7:$B$965,0)))</f>
        <v/>
      </c>
      <c r="O12" s="976" t="str">
        <f>IF($B12="","",INDEX('All CCC'!O$7:O$965,MATCH(WatchList!$B12,'All CCC'!$B$7:$B$965,0)))</f>
        <v/>
      </c>
      <c r="P12" s="977" t="str">
        <f>IF($B12="","",INDEX('All CCC'!P$7:P$965,MATCH(WatchList!$B12,'All CCC'!$B$7:$B$965,0)))</f>
        <v/>
      </c>
      <c r="Q12" s="977" t="str">
        <f>IF($B12="","",INDEX('All CCC'!Q$7:Q$965,MATCH(WatchList!$B12,'All CCC'!$B$7:$B$965,0)))</f>
        <v/>
      </c>
      <c r="R12" s="976" t="str">
        <f>IF($B12="","",INDEX('All CCC'!R$7:R$965,MATCH(WatchList!$B12,'All CCC'!$B$7:$B$965,0)))</f>
        <v/>
      </c>
      <c r="S12" s="976" t="str">
        <f>IF($B12="","",INDEX('All CCC'!S$7:S$965,MATCH(WatchList!$B12,'All CCC'!$B$7:$B$965,0)))</f>
        <v/>
      </c>
      <c r="T12" s="976" t="str">
        <f>IF($B12="","",INDEX('All CCC'!T$7:T$965,MATCH(WatchList!$B12,'All CCC'!$B$7:$B$965,0)))</f>
        <v/>
      </c>
      <c r="U12" s="976" t="str">
        <f>IF($B12="","",INDEX('All CCC'!U$7:U$965,MATCH(WatchList!$B12,'All CCC'!$B$7:$B$965,0)))</f>
        <v/>
      </c>
      <c r="V12" s="976" t="str">
        <f>IF($B12="","",INDEX('All CCC'!V$7:V$965,MATCH(WatchList!$B12,'All CCC'!$B$7:$B$965,0)))</f>
        <v/>
      </c>
      <c r="W12" s="976" t="str">
        <f>IF($B12="","",INDEX('All CCC'!W$7:W$965,MATCH(WatchList!$B12,'All CCC'!$B$7:$B$965,0)))</f>
        <v/>
      </c>
      <c r="X12" s="976" t="str">
        <f>IF($B12="","",INDEX('All CCC'!X$7:X$965,MATCH(WatchList!$B12,'All CCC'!$B$7:$B$965,0)))</f>
        <v/>
      </c>
      <c r="Y12" s="976" t="str">
        <f>IF($B12="","",INDEX('All CCC'!Y$7:Y$965,MATCH(WatchList!$B12,'All CCC'!$B$7:$B$965,0)))</f>
        <v/>
      </c>
      <c r="Z12" s="976" t="str">
        <f>IF($B12="","",INDEX('All CCC'!Z$7:Z$965,MATCH(WatchList!$B12,'All CCC'!$B$7:$B$965,0)))</f>
        <v/>
      </c>
      <c r="AA12" s="976" t="str">
        <f>IF($B12="","",INDEX('All CCC'!AA$7:AA$965,MATCH(WatchList!$B12,'All CCC'!$B$7:$B$965,0)))</f>
        <v/>
      </c>
      <c r="AB12" s="976" t="str">
        <f>IF($B12="","",INDEX('All CCC'!AB$7:AB$965,MATCH(WatchList!$B12,'All CCC'!$B$7:$B$965,0)))</f>
        <v/>
      </c>
      <c r="AC12" s="976" t="str">
        <f>IF($B12="","",INDEX('All CCC'!AC$7:AC$965,MATCH(WatchList!$B12,'All CCC'!$B$7:$B$965,0)))</f>
        <v/>
      </c>
      <c r="AD12" s="976" t="str">
        <f>IF($B12="","",INDEX('All CCC'!AD$7:AD$965,MATCH(WatchList!$B12,'All CCC'!$B$7:$B$965,0)))</f>
        <v/>
      </c>
      <c r="AE12" s="976" t="str">
        <f>IF($B12="","",INDEX('All CCC'!AE$7:AE$965,MATCH(WatchList!$B12,'All CCC'!$B$7:$B$965,0)))</f>
        <v/>
      </c>
      <c r="AF12" s="976" t="str">
        <f>IF($B12="","",INDEX('All CCC'!AF$7:AF$965,MATCH(WatchList!$B12,'All CCC'!$B$7:$B$965,0)))</f>
        <v/>
      </c>
      <c r="AG12" s="976" t="str">
        <f>IF($B12="","",INDEX('All CCC'!AG$7:AG$965,MATCH(WatchList!$B12,'All CCC'!$B$7:$B$965,0)))</f>
        <v/>
      </c>
      <c r="AH12" s="976" t="str">
        <f>IF($B12="","",INDEX('All CCC'!AH$7:AH$965,MATCH(WatchList!$B12,'All CCC'!$B$7:$B$965,0)))</f>
        <v/>
      </c>
      <c r="AI12" s="976" t="str">
        <f>IF($B12="","",INDEX('All CCC'!AI$7:AI$965,MATCH(WatchList!$B12,'All CCC'!$B$7:$B$965,0)))</f>
        <v/>
      </c>
      <c r="AJ12" s="976" t="str">
        <f>IF($B12="","",INDEX('All CCC'!AJ$7:AJ$965,MATCH(WatchList!$B12,'All CCC'!$B$7:$B$965,0)))</f>
        <v/>
      </c>
      <c r="AK12" s="976" t="str">
        <f>IF($B12="","",INDEX('All CCC'!AK$7:AK$965,MATCH(WatchList!$B12,'All CCC'!$B$7:$B$965,0)))</f>
        <v/>
      </c>
      <c r="AL12" s="976" t="str">
        <f>IF($B12="","",INDEX('All CCC'!AL$7:AL$965,MATCH(WatchList!$B12,'All CCC'!$B$7:$B$965,0)))</f>
        <v/>
      </c>
      <c r="AM12" s="976" t="str">
        <f>IF($B12="","",INDEX('All CCC'!AM$7:AM$965,MATCH(WatchList!$B12,'All CCC'!$B$7:$B$965,0)))</f>
        <v/>
      </c>
      <c r="AN12" s="976" t="str">
        <f>IF($B12="","",INDEX('All CCC'!AN$7:AN$965,MATCH(WatchList!$B12,'All CCC'!$B$7:$B$965,0)))</f>
        <v/>
      </c>
      <c r="AO12" s="976" t="str">
        <f>IF($B12="","",INDEX('All CCC'!AO$7:AO$965,MATCH(WatchList!$B12,'All CCC'!$B$7:$B$965,0)))</f>
        <v/>
      </c>
      <c r="AP12" s="976" t="str">
        <f>IF($B12="","",INDEX('All CCC'!AP$7:AP$965,MATCH(WatchList!$B12,'All CCC'!$B$7:$B$965,0)))</f>
        <v/>
      </c>
      <c r="AQ12" s="976" t="str">
        <f>IF($B12="","",INDEX('All CCC'!AQ$7:AQ$965,MATCH(WatchList!$B12,'All CCC'!$B$7:$B$965,0)))</f>
        <v/>
      </c>
      <c r="AR12" s="976" t="str">
        <f>IF($B12="","",INDEX('All CCC'!AR$7:AR$965,MATCH(WatchList!$B12,'All CCC'!$B$7:$B$965,0)))</f>
        <v/>
      </c>
      <c r="AS12" s="976" t="str">
        <f>IF($B12="","",INDEX('All CCC'!AS$7:AS$965,MATCH(WatchList!$B12,'All CCC'!$B$7:$B$965,0)))</f>
        <v/>
      </c>
      <c r="AT12" s="976" t="str">
        <f>IF($B12="","",INDEX('All CCC'!AT$7:AT$965,MATCH(WatchList!$B12,'All CCC'!$B$7:$B$965,0)))</f>
        <v/>
      </c>
      <c r="AU12" s="976" t="str">
        <f>IF($B12="","",INDEX('All CCC'!AU$7:AU$965,MATCH(WatchList!$B12,'All CCC'!$B$7:$B$965,0)))</f>
        <v/>
      </c>
      <c r="AV12" s="976" t="str">
        <f>IF($B12="","",INDEX('All CCC'!AV$7:AV$965,MATCH(WatchList!$B12,'All CCC'!$B$7:$B$965,0)))</f>
        <v/>
      </c>
      <c r="AW12" s="976" t="str">
        <f>IF($B12="","",INDEX('All CCC'!AW$7:AW$965,MATCH(WatchList!$B12,'All CCC'!$B$7:$B$965,0)))</f>
        <v/>
      </c>
      <c r="AX12" s="976" t="str">
        <f>IF($B12="","",INDEX('All CCC'!AX$7:AX$965,MATCH(WatchList!$B12,'All CCC'!$B$7:$B$965,0)))</f>
        <v/>
      </c>
      <c r="AY12" s="976" t="str">
        <f>IF($B12="","",INDEX('All CCC'!AY$7:AY$965,MATCH(WatchList!$B12,'All CCC'!$B$7:$B$965,0)))</f>
        <v/>
      </c>
      <c r="AZ12" s="976" t="str">
        <f>IF($B12="","",INDEX('All CCC'!AZ$7:AZ$965,MATCH(WatchList!$B12,'All CCC'!$B$7:$B$965,0)))</f>
        <v/>
      </c>
      <c r="BA12" s="976" t="str">
        <f>IF($B12="","",INDEX('All CCC'!BA$7:BA$965,MATCH(WatchList!$B12,'All CCC'!$B$7:$B$965,0)))</f>
        <v/>
      </c>
      <c r="BB12" s="976" t="str">
        <f>IF($B12="","",INDEX('All CCC'!BB$7:BB$965,MATCH(WatchList!$B12,'All CCC'!$B$7:$B$965,0)))</f>
        <v/>
      </c>
      <c r="BC12" s="976" t="str">
        <f>IF($B12="","",INDEX('All CCC'!BC$7:BC$965,MATCH(WatchList!$B12,'All CCC'!$B$7:$B$965,0)))</f>
        <v/>
      </c>
      <c r="BD12" s="976" t="str">
        <f>IF($B12="","",INDEX('All CCC'!BD$7:BD$965,MATCH(WatchList!$B12,'All CCC'!$B$7:$B$965,0)))</f>
        <v/>
      </c>
      <c r="BE12" s="976" t="str">
        <f>IF($B12="","",INDEX('All CCC'!BE$7:BE$965,MATCH(WatchList!$B12,'All CCC'!$B$7:$B$965,0)))</f>
        <v/>
      </c>
      <c r="BF12" s="976" t="str">
        <f>IF($B12="","",INDEX('All CCC'!BF$7:BF$965,MATCH(WatchList!$B12,'All CCC'!$B$7:$B$965,0)))</f>
        <v/>
      </c>
      <c r="BG12" s="976" t="str">
        <f>IF($B12="","",INDEX('All CCC'!BG$7:BG$965,MATCH(WatchList!$B12,'All CCC'!$B$7:$B$965,0)))</f>
        <v/>
      </c>
    </row>
    <row r="13" spans="1:59" ht="11.25" customHeight="1" x14ac:dyDescent="0.2">
      <c r="A13" s="646" t="str">
        <f>IF($B13="","",INDEX('All CCC'!A$7:A$965,MATCH(WatchList!$B13,'All CCC'!$B$7:$B$965,0)))</f>
        <v/>
      </c>
      <c r="B13" s="36"/>
      <c r="C13" s="976" t="str">
        <f>IF($B13="","",INDEX('All CCC'!C$7:C$965,MATCH(WatchList!$B13,'All CCC'!$B$7:$B$965,0)))</f>
        <v/>
      </c>
      <c r="D13" s="976" t="str">
        <f>IF($B13="","",INDEX('All CCC'!D$7:D$965,MATCH(WatchList!$B13,'All CCC'!$B$7:$B$965,0)))</f>
        <v/>
      </c>
      <c r="E13" s="976" t="str">
        <f>IF($B13="","",INDEX('All CCC'!E$7:E$965,MATCH(WatchList!$B13,'All CCC'!$B$7:$B$965,0)))</f>
        <v/>
      </c>
      <c r="F13" s="976" t="str">
        <f>IF($B13="","",INDEX('All CCC'!F$7:F$965,MATCH(WatchList!$B13,'All CCC'!$B$7:$B$965,0)))</f>
        <v/>
      </c>
      <c r="G13" s="976" t="str">
        <f>IF($B13="","",INDEX('All CCC'!G$7:G$965,MATCH(WatchList!$B13,'All CCC'!$B$7:$B$965,0)))</f>
        <v/>
      </c>
      <c r="H13" s="976" t="str">
        <f>IF($B13="","",INDEX('All CCC'!H$7:H$965,MATCH(WatchList!$B13,'All CCC'!$B$7:$B$965,0)))</f>
        <v/>
      </c>
      <c r="I13" s="976" t="str">
        <f>IF($B13="","",INDEX('All CCC'!I$7:I$965,MATCH(WatchList!$B13,'All CCC'!$B$7:$B$965,0)))</f>
        <v/>
      </c>
      <c r="J13" s="976" t="str">
        <f>IF($B13="","",INDEX('All CCC'!J$7:J$965,MATCH(WatchList!$B13,'All CCC'!$B$7:$B$965,0)))</f>
        <v/>
      </c>
      <c r="K13" s="976" t="str">
        <f>IF($B13="","",INDEX('All CCC'!K$7:K$965,MATCH(WatchList!$B13,'All CCC'!$B$7:$B$965,0)))</f>
        <v/>
      </c>
      <c r="L13" s="976" t="str">
        <f>IF($B13="","",INDEX('All CCC'!L$7:L$965,MATCH(WatchList!$B13,'All CCC'!$B$7:$B$965,0)))</f>
        <v/>
      </c>
      <c r="M13" s="976" t="str">
        <f>IF($B13="","",INDEX('All CCC'!M$7:M$965,MATCH(WatchList!$B13,'All CCC'!$B$7:$B$965,0)))</f>
        <v/>
      </c>
      <c r="N13" s="976" t="str">
        <f>IF($B13="","",INDEX('All CCC'!N$7:N$965,MATCH(WatchList!$B13,'All CCC'!$B$7:$B$965,0)))</f>
        <v/>
      </c>
      <c r="O13" s="976" t="str">
        <f>IF($B13="","",INDEX('All CCC'!O$7:O$965,MATCH(WatchList!$B13,'All CCC'!$B$7:$B$965,0)))</f>
        <v/>
      </c>
      <c r="P13" s="977" t="str">
        <f>IF($B13="","",INDEX('All CCC'!P$7:P$965,MATCH(WatchList!$B13,'All CCC'!$B$7:$B$965,0)))</f>
        <v/>
      </c>
      <c r="Q13" s="977" t="str">
        <f>IF($B13="","",INDEX('All CCC'!Q$7:Q$965,MATCH(WatchList!$B13,'All CCC'!$B$7:$B$965,0)))</f>
        <v/>
      </c>
      <c r="R13" s="976" t="str">
        <f>IF($B13="","",INDEX('All CCC'!R$7:R$965,MATCH(WatchList!$B13,'All CCC'!$B$7:$B$965,0)))</f>
        <v/>
      </c>
      <c r="S13" s="976" t="str">
        <f>IF($B13="","",INDEX('All CCC'!S$7:S$965,MATCH(WatchList!$B13,'All CCC'!$B$7:$B$965,0)))</f>
        <v/>
      </c>
      <c r="T13" s="976" t="str">
        <f>IF($B13="","",INDEX('All CCC'!T$7:T$965,MATCH(WatchList!$B13,'All CCC'!$B$7:$B$965,0)))</f>
        <v/>
      </c>
      <c r="U13" s="976" t="str">
        <f>IF($B13="","",INDEX('All CCC'!U$7:U$965,MATCH(WatchList!$B13,'All CCC'!$B$7:$B$965,0)))</f>
        <v/>
      </c>
      <c r="V13" s="976" t="str">
        <f>IF($B13="","",INDEX('All CCC'!V$7:V$965,MATCH(WatchList!$B13,'All CCC'!$B$7:$B$965,0)))</f>
        <v/>
      </c>
      <c r="W13" s="976" t="str">
        <f>IF($B13="","",INDEX('All CCC'!W$7:W$965,MATCH(WatchList!$B13,'All CCC'!$B$7:$B$965,0)))</f>
        <v/>
      </c>
      <c r="X13" s="976" t="str">
        <f>IF($B13="","",INDEX('All CCC'!X$7:X$965,MATCH(WatchList!$B13,'All CCC'!$B$7:$B$965,0)))</f>
        <v/>
      </c>
      <c r="Y13" s="976" t="str">
        <f>IF($B13="","",INDEX('All CCC'!Y$7:Y$965,MATCH(WatchList!$B13,'All CCC'!$B$7:$B$965,0)))</f>
        <v/>
      </c>
      <c r="Z13" s="976" t="str">
        <f>IF($B13="","",INDEX('All CCC'!Z$7:Z$965,MATCH(WatchList!$B13,'All CCC'!$B$7:$B$965,0)))</f>
        <v/>
      </c>
      <c r="AA13" s="976" t="str">
        <f>IF($B13="","",INDEX('All CCC'!AA$7:AA$965,MATCH(WatchList!$B13,'All CCC'!$B$7:$B$965,0)))</f>
        <v/>
      </c>
      <c r="AB13" s="976" t="str">
        <f>IF($B13="","",INDEX('All CCC'!AB$7:AB$965,MATCH(WatchList!$B13,'All CCC'!$B$7:$B$965,0)))</f>
        <v/>
      </c>
      <c r="AC13" s="976" t="str">
        <f>IF($B13="","",INDEX('All CCC'!AC$7:AC$965,MATCH(WatchList!$B13,'All CCC'!$B$7:$B$965,0)))</f>
        <v/>
      </c>
      <c r="AD13" s="976" t="str">
        <f>IF($B13="","",INDEX('All CCC'!AD$7:AD$965,MATCH(WatchList!$B13,'All CCC'!$B$7:$B$965,0)))</f>
        <v/>
      </c>
      <c r="AE13" s="976" t="str">
        <f>IF($B13="","",INDEX('All CCC'!AE$7:AE$965,MATCH(WatchList!$B13,'All CCC'!$B$7:$B$965,0)))</f>
        <v/>
      </c>
      <c r="AF13" s="976" t="str">
        <f>IF($B13="","",INDEX('All CCC'!AF$7:AF$965,MATCH(WatchList!$B13,'All CCC'!$B$7:$B$965,0)))</f>
        <v/>
      </c>
      <c r="AG13" s="976" t="str">
        <f>IF($B13="","",INDEX('All CCC'!AG$7:AG$965,MATCH(WatchList!$B13,'All CCC'!$B$7:$B$965,0)))</f>
        <v/>
      </c>
      <c r="AH13" s="976" t="str">
        <f>IF($B13="","",INDEX('All CCC'!AH$7:AH$965,MATCH(WatchList!$B13,'All CCC'!$B$7:$B$965,0)))</f>
        <v/>
      </c>
      <c r="AI13" s="976" t="str">
        <f>IF($B13="","",INDEX('All CCC'!AI$7:AI$965,MATCH(WatchList!$B13,'All CCC'!$B$7:$B$965,0)))</f>
        <v/>
      </c>
      <c r="AJ13" s="976" t="str">
        <f>IF($B13="","",INDEX('All CCC'!AJ$7:AJ$965,MATCH(WatchList!$B13,'All CCC'!$B$7:$B$965,0)))</f>
        <v/>
      </c>
      <c r="AK13" s="976" t="str">
        <f>IF($B13="","",INDEX('All CCC'!AK$7:AK$965,MATCH(WatchList!$B13,'All CCC'!$B$7:$B$965,0)))</f>
        <v/>
      </c>
      <c r="AL13" s="976" t="str">
        <f>IF($B13="","",INDEX('All CCC'!AL$7:AL$965,MATCH(WatchList!$B13,'All CCC'!$B$7:$B$965,0)))</f>
        <v/>
      </c>
      <c r="AM13" s="976" t="str">
        <f>IF($B13="","",INDEX('All CCC'!AM$7:AM$965,MATCH(WatchList!$B13,'All CCC'!$B$7:$B$965,0)))</f>
        <v/>
      </c>
      <c r="AN13" s="976" t="str">
        <f>IF($B13="","",INDEX('All CCC'!AN$7:AN$965,MATCH(WatchList!$B13,'All CCC'!$B$7:$B$965,0)))</f>
        <v/>
      </c>
      <c r="AO13" s="976" t="str">
        <f>IF($B13="","",INDEX('All CCC'!AO$7:AO$965,MATCH(WatchList!$B13,'All CCC'!$B$7:$B$965,0)))</f>
        <v/>
      </c>
      <c r="AP13" s="976" t="str">
        <f>IF($B13="","",INDEX('All CCC'!AP$7:AP$965,MATCH(WatchList!$B13,'All CCC'!$B$7:$B$965,0)))</f>
        <v/>
      </c>
      <c r="AQ13" s="976" t="str">
        <f>IF($B13="","",INDEX('All CCC'!AQ$7:AQ$965,MATCH(WatchList!$B13,'All CCC'!$B$7:$B$965,0)))</f>
        <v/>
      </c>
      <c r="AR13" s="976" t="str">
        <f>IF($B13="","",INDEX('All CCC'!AR$7:AR$965,MATCH(WatchList!$B13,'All CCC'!$B$7:$B$965,0)))</f>
        <v/>
      </c>
      <c r="AS13" s="976" t="str">
        <f>IF($B13="","",INDEX('All CCC'!AS$7:AS$965,MATCH(WatchList!$B13,'All CCC'!$B$7:$B$965,0)))</f>
        <v/>
      </c>
      <c r="AT13" s="976" t="str">
        <f>IF($B13="","",INDEX('All CCC'!AT$7:AT$965,MATCH(WatchList!$B13,'All CCC'!$B$7:$B$965,0)))</f>
        <v/>
      </c>
      <c r="AU13" s="976" t="str">
        <f>IF($B13="","",INDEX('All CCC'!AU$7:AU$965,MATCH(WatchList!$B13,'All CCC'!$B$7:$B$965,0)))</f>
        <v/>
      </c>
      <c r="AV13" s="976" t="str">
        <f>IF($B13="","",INDEX('All CCC'!AV$7:AV$965,MATCH(WatchList!$B13,'All CCC'!$B$7:$B$965,0)))</f>
        <v/>
      </c>
      <c r="AW13" s="976" t="str">
        <f>IF($B13="","",INDEX('All CCC'!AW$7:AW$965,MATCH(WatchList!$B13,'All CCC'!$B$7:$B$965,0)))</f>
        <v/>
      </c>
      <c r="AX13" s="976" t="str">
        <f>IF($B13="","",INDEX('All CCC'!AX$7:AX$965,MATCH(WatchList!$B13,'All CCC'!$B$7:$B$965,0)))</f>
        <v/>
      </c>
      <c r="AY13" s="976" t="str">
        <f>IF($B13="","",INDEX('All CCC'!AY$7:AY$965,MATCH(WatchList!$B13,'All CCC'!$B$7:$B$965,0)))</f>
        <v/>
      </c>
      <c r="AZ13" s="976" t="str">
        <f>IF($B13="","",INDEX('All CCC'!AZ$7:AZ$965,MATCH(WatchList!$B13,'All CCC'!$B$7:$B$965,0)))</f>
        <v/>
      </c>
      <c r="BA13" s="976" t="str">
        <f>IF($B13="","",INDEX('All CCC'!BA$7:BA$965,MATCH(WatchList!$B13,'All CCC'!$B$7:$B$965,0)))</f>
        <v/>
      </c>
      <c r="BB13" s="976" t="str">
        <f>IF($B13="","",INDEX('All CCC'!BB$7:BB$965,MATCH(WatchList!$B13,'All CCC'!$B$7:$B$965,0)))</f>
        <v/>
      </c>
      <c r="BC13" s="976" t="str">
        <f>IF($B13="","",INDEX('All CCC'!BC$7:BC$965,MATCH(WatchList!$B13,'All CCC'!$B$7:$B$965,0)))</f>
        <v/>
      </c>
      <c r="BD13" s="976" t="str">
        <f>IF($B13="","",INDEX('All CCC'!BD$7:BD$965,MATCH(WatchList!$B13,'All CCC'!$B$7:$B$965,0)))</f>
        <v/>
      </c>
      <c r="BE13" s="976" t="str">
        <f>IF($B13="","",INDEX('All CCC'!BE$7:BE$965,MATCH(WatchList!$B13,'All CCC'!$B$7:$B$965,0)))</f>
        <v/>
      </c>
      <c r="BF13" s="976" t="str">
        <f>IF($B13="","",INDEX('All CCC'!BF$7:BF$965,MATCH(WatchList!$B13,'All CCC'!$B$7:$B$965,0)))</f>
        <v/>
      </c>
      <c r="BG13" s="976" t="str">
        <f>IF($B13="","",INDEX('All CCC'!BG$7:BG$965,MATCH(WatchList!$B13,'All CCC'!$B$7:$B$965,0)))</f>
        <v/>
      </c>
    </row>
    <row r="14" spans="1:59" ht="11.25" customHeight="1" x14ac:dyDescent="0.2">
      <c r="A14" s="646" t="str">
        <f>IF($B14="","",INDEX('All CCC'!A$7:A$965,MATCH(WatchList!$B14,'All CCC'!$B$7:$B$965,0)))</f>
        <v/>
      </c>
      <c r="B14" s="36"/>
      <c r="C14" s="976" t="str">
        <f>IF($B14="","",INDEX('All CCC'!C$7:C$965,MATCH(WatchList!$B14,'All CCC'!$B$7:$B$965,0)))</f>
        <v/>
      </c>
      <c r="D14" s="976" t="str">
        <f>IF($B14="","",INDEX('All CCC'!D$7:D$965,MATCH(WatchList!$B14,'All CCC'!$B$7:$B$965,0)))</f>
        <v/>
      </c>
      <c r="E14" s="976" t="str">
        <f>IF($B14="","",INDEX('All CCC'!E$7:E$965,MATCH(WatchList!$B14,'All CCC'!$B$7:$B$965,0)))</f>
        <v/>
      </c>
      <c r="F14" s="976" t="str">
        <f>IF($B14="","",INDEX('All CCC'!F$7:F$965,MATCH(WatchList!$B14,'All CCC'!$B$7:$B$965,0)))</f>
        <v/>
      </c>
      <c r="G14" s="976" t="str">
        <f>IF($B14="","",INDEX('All CCC'!G$7:G$965,MATCH(WatchList!$B14,'All CCC'!$B$7:$B$965,0)))</f>
        <v/>
      </c>
      <c r="H14" s="976" t="str">
        <f>IF($B14="","",INDEX('All CCC'!H$7:H$965,MATCH(WatchList!$B14,'All CCC'!$B$7:$B$965,0)))</f>
        <v/>
      </c>
      <c r="I14" s="976" t="str">
        <f>IF($B14="","",INDEX('All CCC'!I$7:I$965,MATCH(WatchList!$B14,'All CCC'!$B$7:$B$965,0)))</f>
        <v/>
      </c>
      <c r="J14" s="976" t="str">
        <f>IF($B14="","",INDEX('All CCC'!J$7:J$965,MATCH(WatchList!$B14,'All CCC'!$B$7:$B$965,0)))</f>
        <v/>
      </c>
      <c r="K14" s="976" t="str">
        <f>IF($B14="","",INDEX('All CCC'!K$7:K$965,MATCH(WatchList!$B14,'All CCC'!$B$7:$B$965,0)))</f>
        <v/>
      </c>
      <c r="L14" s="976" t="str">
        <f>IF($B14="","",INDEX('All CCC'!L$7:L$965,MATCH(WatchList!$B14,'All CCC'!$B$7:$B$965,0)))</f>
        <v/>
      </c>
      <c r="M14" s="976" t="str">
        <f>IF($B14="","",INDEX('All CCC'!M$7:M$965,MATCH(WatchList!$B14,'All CCC'!$B$7:$B$965,0)))</f>
        <v/>
      </c>
      <c r="N14" s="976" t="str">
        <f>IF($B14="","",INDEX('All CCC'!N$7:N$965,MATCH(WatchList!$B14,'All CCC'!$B$7:$B$965,0)))</f>
        <v/>
      </c>
      <c r="O14" s="976" t="str">
        <f>IF($B14="","",INDEX('All CCC'!O$7:O$965,MATCH(WatchList!$B14,'All CCC'!$B$7:$B$965,0)))</f>
        <v/>
      </c>
      <c r="P14" s="977" t="str">
        <f>IF($B14="","",INDEX('All CCC'!P$7:P$965,MATCH(WatchList!$B14,'All CCC'!$B$7:$B$965,0)))</f>
        <v/>
      </c>
      <c r="Q14" s="977" t="str">
        <f>IF($B14="","",INDEX('All CCC'!Q$7:Q$965,MATCH(WatchList!$B14,'All CCC'!$B$7:$B$965,0)))</f>
        <v/>
      </c>
      <c r="R14" s="976" t="str">
        <f>IF($B14="","",INDEX('All CCC'!R$7:R$965,MATCH(WatchList!$B14,'All CCC'!$B$7:$B$965,0)))</f>
        <v/>
      </c>
      <c r="S14" s="976" t="str">
        <f>IF($B14="","",INDEX('All CCC'!S$7:S$965,MATCH(WatchList!$B14,'All CCC'!$B$7:$B$965,0)))</f>
        <v/>
      </c>
      <c r="T14" s="976" t="str">
        <f>IF($B14="","",INDEX('All CCC'!T$7:T$965,MATCH(WatchList!$B14,'All CCC'!$B$7:$B$965,0)))</f>
        <v/>
      </c>
      <c r="U14" s="976" t="str">
        <f>IF($B14="","",INDEX('All CCC'!U$7:U$965,MATCH(WatchList!$B14,'All CCC'!$B$7:$B$965,0)))</f>
        <v/>
      </c>
      <c r="V14" s="976" t="str">
        <f>IF($B14="","",INDEX('All CCC'!V$7:V$965,MATCH(WatchList!$B14,'All CCC'!$B$7:$B$965,0)))</f>
        <v/>
      </c>
      <c r="W14" s="976" t="str">
        <f>IF($B14="","",INDEX('All CCC'!W$7:W$965,MATCH(WatchList!$B14,'All CCC'!$B$7:$B$965,0)))</f>
        <v/>
      </c>
      <c r="X14" s="976" t="str">
        <f>IF($B14="","",INDEX('All CCC'!X$7:X$965,MATCH(WatchList!$B14,'All CCC'!$B$7:$B$965,0)))</f>
        <v/>
      </c>
      <c r="Y14" s="976" t="str">
        <f>IF($B14="","",INDEX('All CCC'!Y$7:Y$965,MATCH(WatchList!$B14,'All CCC'!$B$7:$B$965,0)))</f>
        <v/>
      </c>
      <c r="Z14" s="976" t="str">
        <f>IF($B14="","",INDEX('All CCC'!Z$7:Z$965,MATCH(WatchList!$B14,'All CCC'!$B$7:$B$965,0)))</f>
        <v/>
      </c>
      <c r="AA14" s="976" t="str">
        <f>IF($B14="","",INDEX('All CCC'!AA$7:AA$965,MATCH(WatchList!$B14,'All CCC'!$B$7:$B$965,0)))</f>
        <v/>
      </c>
      <c r="AB14" s="976" t="str">
        <f>IF($B14="","",INDEX('All CCC'!AB$7:AB$965,MATCH(WatchList!$B14,'All CCC'!$B$7:$B$965,0)))</f>
        <v/>
      </c>
      <c r="AC14" s="976" t="str">
        <f>IF($B14="","",INDEX('All CCC'!AC$7:AC$965,MATCH(WatchList!$B14,'All CCC'!$B$7:$B$965,0)))</f>
        <v/>
      </c>
      <c r="AD14" s="976" t="str">
        <f>IF($B14="","",INDEX('All CCC'!AD$7:AD$965,MATCH(WatchList!$B14,'All CCC'!$B$7:$B$965,0)))</f>
        <v/>
      </c>
      <c r="AE14" s="976" t="str">
        <f>IF($B14="","",INDEX('All CCC'!AE$7:AE$965,MATCH(WatchList!$B14,'All CCC'!$B$7:$B$965,0)))</f>
        <v/>
      </c>
      <c r="AF14" s="976" t="str">
        <f>IF($B14="","",INDEX('All CCC'!AF$7:AF$965,MATCH(WatchList!$B14,'All CCC'!$B$7:$B$965,0)))</f>
        <v/>
      </c>
      <c r="AG14" s="976" t="str">
        <f>IF($B14="","",INDEX('All CCC'!AG$7:AG$965,MATCH(WatchList!$B14,'All CCC'!$B$7:$B$965,0)))</f>
        <v/>
      </c>
      <c r="AH14" s="976" t="str">
        <f>IF($B14="","",INDEX('All CCC'!AH$7:AH$965,MATCH(WatchList!$B14,'All CCC'!$B$7:$B$965,0)))</f>
        <v/>
      </c>
      <c r="AI14" s="976" t="str">
        <f>IF($B14="","",INDEX('All CCC'!AI$7:AI$965,MATCH(WatchList!$B14,'All CCC'!$B$7:$B$965,0)))</f>
        <v/>
      </c>
      <c r="AJ14" s="976" t="str">
        <f>IF($B14="","",INDEX('All CCC'!AJ$7:AJ$965,MATCH(WatchList!$B14,'All CCC'!$B$7:$B$965,0)))</f>
        <v/>
      </c>
      <c r="AK14" s="976" t="str">
        <f>IF($B14="","",INDEX('All CCC'!AK$7:AK$965,MATCH(WatchList!$B14,'All CCC'!$B$7:$B$965,0)))</f>
        <v/>
      </c>
      <c r="AL14" s="976" t="str">
        <f>IF($B14="","",INDEX('All CCC'!AL$7:AL$965,MATCH(WatchList!$B14,'All CCC'!$B$7:$B$965,0)))</f>
        <v/>
      </c>
      <c r="AM14" s="976" t="str">
        <f>IF($B14="","",INDEX('All CCC'!AM$7:AM$965,MATCH(WatchList!$B14,'All CCC'!$B$7:$B$965,0)))</f>
        <v/>
      </c>
      <c r="AN14" s="976" t="str">
        <f>IF($B14="","",INDEX('All CCC'!AN$7:AN$965,MATCH(WatchList!$B14,'All CCC'!$B$7:$B$965,0)))</f>
        <v/>
      </c>
      <c r="AO14" s="976" t="str">
        <f>IF($B14="","",INDEX('All CCC'!AO$7:AO$965,MATCH(WatchList!$B14,'All CCC'!$B$7:$B$965,0)))</f>
        <v/>
      </c>
      <c r="AP14" s="976" t="str">
        <f>IF($B14="","",INDEX('All CCC'!AP$7:AP$965,MATCH(WatchList!$B14,'All CCC'!$B$7:$B$965,0)))</f>
        <v/>
      </c>
      <c r="AQ14" s="976" t="str">
        <f>IF($B14="","",INDEX('All CCC'!AQ$7:AQ$965,MATCH(WatchList!$B14,'All CCC'!$B$7:$B$965,0)))</f>
        <v/>
      </c>
      <c r="AR14" s="976" t="str">
        <f>IF($B14="","",INDEX('All CCC'!AR$7:AR$965,MATCH(WatchList!$B14,'All CCC'!$B$7:$B$965,0)))</f>
        <v/>
      </c>
      <c r="AS14" s="976" t="str">
        <f>IF($B14="","",INDEX('All CCC'!AS$7:AS$965,MATCH(WatchList!$B14,'All CCC'!$B$7:$B$965,0)))</f>
        <v/>
      </c>
      <c r="AT14" s="976" t="str">
        <f>IF($B14="","",INDEX('All CCC'!AT$7:AT$965,MATCH(WatchList!$B14,'All CCC'!$B$7:$B$965,0)))</f>
        <v/>
      </c>
      <c r="AU14" s="976" t="str">
        <f>IF($B14="","",INDEX('All CCC'!AU$7:AU$965,MATCH(WatchList!$B14,'All CCC'!$B$7:$B$965,0)))</f>
        <v/>
      </c>
      <c r="AV14" s="976" t="str">
        <f>IF($B14="","",INDEX('All CCC'!AV$7:AV$965,MATCH(WatchList!$B14,'All CCC'!$B$7:$B$965,0)))</f>
        <v/>
      </c>
      <c r="AW14" s="976" t="str">
        <f>IF($B14="","",INDEX('All CCC'!AW$7:AW$965,MATCH(WatchList!$B14,'All CCC'!$B$7:$B$965,0)))</f>
        <v/>
      </c>
      <c r="AX14" s="976" t="str">
        <f>IF($B14="","",INDEX('All CCC'!AX$7:AX$965,MATCH(WatchList!$B14,'All CCC'!$B$7:$B$965,0)))</f>
        <v/>
      </c>
      <c r="AY14" s="976" t="str">
        <f>IF($B14="","",INDEX('All CCC'!AY$7:AY$965,MATCH(WatchList!$B14,'All CCC'!$B$7:$B$965,0)))</f>
        <v/>
      </c>
      <c r="AZ14" s="976" t="str">
        <f>IF($B14="","",INDEX('All CCC'!AZ$7:AZ$965,MATCH(WatchList!$B14,'All CCC'!$B$7:$B$965,0)))</f>
        <v/>
      </c>
      <c r="BA14" s="976" t="str">
        <f>IF($B14="","",INDEX('All CCC'!BA$7:BA$965,MATCH(WatchList!$B14,'All CCC'!$B$7:$B$965,0)))</f>
        <v/>
      </c>
      <c r="BB14" s="976" t="str">
        <f>IF($B14="","",INDEX('All CCC'!BB$7:BB$965,MATCH(WatchList!$B14,'All CCC'!$B$7:$B$965,0)))</f>
        <v/>
      </c>
      <c r="BC14" s="976" t="str">
        <f>IF($B14="","",INDEX('All CCC'!BC$7:BC$965,MATCH(WatchList!$B14,'All CCC'!$B$7:$B$965,0)))</f>
        <v/>
      </c>
      <c r="BD14" s="976" t="str">
        <f>IF($B14="","",INDEX('All CCC'!BD$7:BD$965,MATCH(WatchList!$B14,'All CCC'!$B$7:$B$965,0)))</f>
        <v/>
      </c>
      <c r="BE14" s="976" t="str">
        <f>IF($B14="","",INDEX('All CCC'!BE$7:BE$965,MATCH(WatchList!$B14,'All CCC'!$B$7:$B$965,0)))</f>
        <v/>
      </c>
      <c r="BF14" s="976" t="str">
        <f>IF($B14="","",INDEX('All CCC'!BF$7:BF$965,MATCH(WatchList!$B14,'All CCC'!$B$7:$B$965,0)))</f>
        <v/>
      </c>
      <c r="BG14" s="976" t="str">
        <f>IF($B14="","",INDEX('All CCC'!BG$7:BG$965,MATCH(WatchList!$B14,'All CCC'!$B$7:$B$965,0)))</f>
        <v/>
      </c>
    </row>
    <row r="15" spans="1:59" ht="11.25" customHeight="1" x14ac:dyDescent="0.2">
      <c r="A15" s="646" t="str">
        <f>IF($B15="","",INDEX('All CCC'!A$7:A$965,MATCH(WatchList!$B15,'All CCC'!$B$7:$B$965,0)))</f>
        <v/>
      </c>
      <c r="B15" s="36"/>
      <c r="C15" s="976" t="str">
        <f>IF($B15="","",INDEX('All CCC'!C$7:C$965,MATCH(WatchList!$B15,'All CCC'!$B$7:$B$965,0)))</f>
        <v/>
      </c>
      <c r="D15" s="976" t="str">
        <f>IF($B15="","",INDEX('All CCC'!D$7:D$965,MATCH(WatchList!$B15,'All CCC'!$B$7:$B$965,0)))</f>
        <v/>
      </c>
      <c r="E15" s="976" t="str">
        <f>IF($B15="","",INDEX('All CCC'!E$7:E$965,MATCH(WatchList!$B15,'All CCC'!$B$7:$B$965,0)))</f>
        <v/>
      </c>
      <c r="F15" s="976" t="str">
        <f>IF($B15="","",INDEX('All CCC'!F$7:F$965,MATCH(WatchList!$B15,'All CCC'!$B$7:$B$965,0)))</f>
        <v/>
      </c>
      <c r="G15" s="976" t="str">
        <f>IF($B15="","",INDEX('All CCC'!G$7:G$965,MATCH(WatchList!$B15,'All CCC'!$B$7:$B$965,0)))</f>
        <v/>
      </c>
      <c r="H15" s="976" t="str">
        <f>IF($B15="","",INDEX('All CCC'!H$7:H$965,MATCH(WatchList!$B15,'All CCC'!$B$7:$B$965,0)))</f>
        <v/>
      </c>
      <c r="I15" s="976" t="str">
        <f>IF($B15="","",INDEX('All CCC'!I$7:I$965,MATCH(WatchList!$B15,'All CCC'!$B$7:$B$965,0)))</f>
        <v/>
      </c>
      <c r="J15" s="976" t="str">
        <f>IF($B15="","",INDEX('All CCC'!J$7:J$965,MATCH(WatchList!$B15,'All CCC'!$B$7:$B$965,0)))</f>
        <v/>
      </c>
      <c r="K15" s="976" t="str">
        <f>IF($B15="","",INDEX('All CCC'!K$7:K$965,MATCH(WatchList!$B15,'All CCC'!$B$7:$B$965,0)))</f>
        <v/>
      </c>
      <c r="L15" s="976" t="str">
        <f>IF($B15="","",INDEX('All CCC'!L$7:L$965,MATCH(WatchList!$B15,'All CCC'!$B$7:$B$965,0)))</f>
        <v/>
      </c>
      <c r="M15" s="976" t="str">
        <f>IF($B15="","",INDEX('All CCC'!M$7:M$965,MATCH(WatchList!$B15,'All CCC'!$B$7:$B$965,0)))</f>
        <v/>
      </c>
      <c r="N15" s="976" t="str">
        <f>IF($B15="","",INDEX('All CCC'!N$7:N$965,MATCH(WatchList!$B15,'All CCC'!$B$7:$B$965,0)))</f>
        <v/>
      </c>
      <c r="O15" s="976" t="str">
        <f>IF($B15="","",INDEX('All CCC'!O$7:O$965,MATCH(WatchList!$B15,'All CCC'!$B$7:$B$965,0)))</f>
        <v/>
      </c>
      <c r="P15" s="977" t="str">
        <f>IF($B15="","",INDEX('All CCC'!P$7:P$965,MATCH(WatchList!$B15,'All CCC'!$B$7:$B$965,0)))</f>
        <v/>
      </c>
      <c r="Q15" s="977" t="str">
        <f>IF($B15="","",INDEX('All CCC'!Q$7:Q$965,MATCH(WatchList!$B15,'All CCC'!$B$7:$B$965,0)))</f>
        <v/>
      </c>
      <c r="R15" s="976" t="str">
        <f>IF($B15="","",INDEX('All CCC'!R$7:R$965,MATCH(WatchList!$B15,'All CCC'!$B$7:$B$965,0)))</f>
        <v/>
      </c>
      <c r="S15" s="976" t="str">
        <f>IF($B15="","",INDEX('All CCC'!S$7:S$965,MATCH(WatchList!$B15,'All CCC'!$B$7:$B$965,0)))</f>
        <v/>
      </c>
      <c r="T15" s="976" t="str">
        <f>IF($B15="","",INDEX('All CCC'!T$7:T$965,MATCH(WatchList!$B15,'All CCC'!$B$7:$B$965,0)))</f>
        <v/>
      </c>
      <c r="U15" s="976" t="str">
        <f>IF($B15="","",INDEX('All CCC'!U$7:U$965,MATCH(WatchList!$B15,'All CCC'!$B$7:$B$965,0)))</f>
        <v/>
      </c>
      <c r="V15" s="976" t="str">
        <f>IF($B15="","",INDEX('All CCC'!V$7:V$965,MATCH(WatchList!$B15,'All CCC'!$B$7:$B$965,0)))</f>
        <v/>
      </c>
      <c r="W15" s="976" t="str">
        <f>IF($B15="","",INDEX('All CCC'!W$7:W$965,MATCH(WatchList!$B15,'All CCC'!$B$7:$B$965,0)))</f>
        <v/>
      </c>
      <c r="X15" s="976" t="str">
        <f>IF($B15="","",INDEX('All CCC'!X$7:X$965,MATCH(WatchList!$B15,'All CCC'!$B$7:$B$965,0)))</f>
        <v/>
      </c>
      <c r="Y15" s="976" t="str">
        <f>IF($B15="","",INDEX('All CCC'!Y$7:Y$965,MATCH(WatchList!$B15,'All CCC'!$B$7:$B$965,0)))</f>
        <v/>
      </c>
      <c r="Z15" s="976" t="str">
        <f>IF($B15="","",INDEX('All CCC'!Z$7:Z$965,MATCH(WatchList!$B15,'All CCC'!$B$7:$B$965,0)))</f>
        <v/>
      </c>
      <c r="AA15" s="976" t="str">
        <f>IF($B15="","",INDEX('All CCC'!AA$7:AA$965,MATCH(WatchList!$B15,'All CCC'!$B$7:$B$965,0)))</f>
        <v/>
      </c>
      <c r="AB15" s="976" t="str">
        <f>IF($B15="","",INDEX('All CCC'!AB$7:AB$965,MATCH(WatchList!$B15,'All CCC'!$B$7:$B$965,0)))</f>
        <v/>
      </c>
      <c r="AC15" s="976" t="str">
        <f>IF($B15="","",INDEX('All CCC'!AC$7:AC$965,MATCH(WatchList!$B15,'All CCC'!$B$7:$B$965,0)))</f>
        <v/>
      </c>
      <c r="AD15" s="976" t="str">
        <f>IF($B15="","",INDEX('All CCC'!AD$7:AD$965,MATCH(WatchList!$B15,'All CCC'!$B$7:$B$965,0)))</f>
        <v/>
      </c>
      <c r="AE15" s="976" t="str">
        <f>IF($B15="","",INDEX('All CCC'!AE$7:AE$965,MATCH(WatchList!$B15,'All CCC'!$B$7:$B$965,0)))</f>
        <v/>
      </c>
      <c r="AF15" s="976" t="str">
        <f>IF($B15="","",INDEX('All CCC'!AF$7:AF$965,MATCH(WatchList!$B15,'All CCC'!$B$7:$B$965,0)))</f>
        <v/>
      </c>
      <c r="AG15" s="976" t="str">
        <f>IF($B15="","",INDEX('All CCC'!AG$7:AG$965,MATCH(WatchList!$B15,'All CCC'!$B$7:$B$965,0)))</f>
        <v/>
      </c>
      <c r="AH15" s="976" t="str">
        <f>IF($B15="","",INDEX('All CCC'!AH$7:AH$965,MATCH(WatchList!$B15,'All CCC'!$B$7:$B$965,0)))</f>
        <v/>
      </c>
      <c r="AI15" s="976" t="str">
        <f>IF($B15="","",INDEX('All CCC'!AI$7:AI$965,MATCH(WatchList!$B15,'All CCC'!$B$7:$B$965,0)))</f>
        <v/>
      </c>
      <c r="AJ15" s="976" t="str">
        <f>IF($B15="","",INDEX('All CCC'!AJ$7:AJ$965,MATCH(WatchList!$B15,'All CCC'!$B$7:$B$965,0)))</f>
        <v/>
      </c>
      <c r="AK15" s="976" t="str">
        <f>IF($B15="","",INDEX('All CCC'!AK$7:AK$965,MATCH(WatchList!$B15,'All CCC'!$B$7:$B$965,0)))</f>
        <v/>
      </c>
      <c r="AL15" s="976" t="str">
        <f>IF($B15="","",INDEX('All CCC'!AL$7:AL$965,MATCH(WatchList!$B15,'All CCC'!$B$7:$B$965,0)))</f>
        <v/>
      </c>
      <c r="AM15" s="976" t="str">
        <f>IF($B15="","",INDEX('All CCC'!AM$7:AM$965,MATCH(WatchList!$B15,'All CCC'!$B$7:$B$965,0)))</f>
        <v/>
      </c>
      <c r="AN15" s="976" t="str">
        <f>IF($B15="","",INDEX('All CCC'!AN$7:AN$965,MATCH(WatchList!$B15,'All CCC'!$B$7:$B$965,0)))</f>
        <v/>
      </c>
      <c r="AO15" s="976" t="str">
        <f>IF($B15="","",INDEX('All CCC'!AO$7:AO$965,MATCH(WatchList!$B15,'All CCC'!$B$7:$B$965,0)))</f>
        <v/>
      </c>
      <c r="AP15" s="976" t="str">
        <f>IF($B15="","",INDEX('All CCC'!AP$7:AP$965,MATCH(WatchList!$B15,'All CCC'!$B$7:$B$965,0)))</f>
        <v/>
      </c>
      <c r="AQ15" s="976" t="str">
        <f>IF($B15="","",INDEX('All CCC'!AQ$7:AQ$965,MATCH(WatchList!$B15,'All CCC'!$B$7:$B$965,0)))</f>
        <v/>
      </c>
      <c r="AR15" s="976" t="str">
        <f>IF($B15="","",INDEX('All CCC'!AR$7:AR$965,MATCH(WatchList!$B15,'All CCC'!$B$7:$B$965,0)))</f>
        <v/>
      </c>
      <c r="AS15" s="976" t="str">
        <f>IF($B15="","",INDEX('All CCC'!AS$7:AS$965,MATCH(WatchList!$B15,'All CCC'!$B$7:$B$965,0)))</f>
        <v/>
      </c>
      <c r="AT15" s="976" t="str">
        <f>IF($B15="","",INDEX('All CCC'!AT$7:AT$965,MATCH(WatchList!$B15,'All CCC'!$B$7:$B$965,0)))</f>
        <v/>
      </c>
      <c r="AU15" s="976" t="str">
        <f>IF($B15="","",INDEX('All CCC'!AU$7:AU$965,MATCH(WatchList!$B15,'All CCC'!$B$7:$B$965,0)))</f>
        <v/>
      </c>
      <c r="AV15" s="976" t="str">
        <f>IF($B15="","",INDEX('All CCC'!AV$7:AV$965,MATCH(WatchList!$B15,'All CCC'!$B$7:$B$965,0)))</f>
        <v/>
      </c>
      <c r="AW15" s="976" t="str">
        <f>IF($B15="","",INDEX('All CCC'!AW$7:AW$965,MATCH(WatchList!$B15,'All CCC'!$B$7:$B$965,0)))</f>
        <v/>
      </c>
      <c r="AX15" s="976" t="str">
        <f>IF($B15="","",INDEX('All CCC'!AX$7:AX$965,MATCH(WatchList!$B15,'All CCC'!$B$7:$B$965,0)))</f>
        <v/>
      </c>
      <c r="AY15" s="976" t="str">
        <f>IF($B15="","",INDEX('All CCC'!AY$7:AY$965,MATCH(WatchList!$B15,'All CCC'!$B$7:$B$965,0)))</f>
        <v/>
      </c>
      <c r="AZ15" s="976" t="str">
        <f>IF($B15="","",INDEX('All CCC'!AZ$7:AZ$965,MATCH(WatchList!$B15,'All CCC'!$B$7:$B$965,0)))</f>
        <v/>
      </c>
      <c r="BA15" s="976" t="str">
        <f>IF($B15="","",INDEX('All CCC'!BA$7:BA$965,MATCH(WatchList!$B15,'All CCC'!$B$7:$B$965,0)))</f>
        <v/>
      </c>
      <c r="BB15" s="976" t="str">
        <f>IF($B15="","",INDEX('All CCC'!BB$7:BB$965,MATCH(WatchList!$B15,'All CCC'!$B$7:$B$965,0)))</f>
        <v/>
      </c>
      <c r="BC15" s="976" t="str">
        <f>IF($B15="","",INDEX('All CCC'!BC$7:BC$965,MATCH(WatchList!$B15,'All CCC'!$B$7:$B$965,0)))</f>
        <v/>
      </c>
      <c r="BD15" s="976" t="str">
        <f>IF($B15="","",INDEX('All CCC'!BD$7:BD$965,MATCH(WatchList!$B15,'All CCC'!$B$7:$B$965,0)))</f>
        <v/>
      </c>
      <c r="BE15" s="976" t="str">
        <f>IF($B15="","",INDEX('All CCC'!BE$7:BE$965,MATCH(WatchList!$B15,'All CCC'!$B$7:$B$965,0)))</f>
        <v/>
      </c>
      <c r="BF15" s="976" t="str">
        <f>IF($B15="","",INDEX('All CCC'!BF$7:BF$965,MATCH(WatchList!$B15,'All CCC'!$B$7:$B$965,0)))</f>
        <v/>
      </c>
      <c r="BG15" s="976" t="str">
        <f>IF($B15="","",INDEX('All CCC'!BG$7:BG$965,MATCH(WatchList!$B15,'All CCC'!$B$7:$B$965,0)))</f>
        <v/>
      </c>
    </row>
    <row r="16" spans="1:59" ht="11.25" customHeight="1" x14ac:dyDescent="0.2">
      <c r="A16" s="646" t="str">
        <f>IF($B16="","",INDEX('All CCC'!A$7:A$965,MATCH(WatchList!$B16,'All CCC'!$B$7:$B$965,0)))</f>
        <v/>
      </c>
      <c r="B16" s="36"/>
      <c r="C16" s="976" t="str">
        <f>IF($B16="","",INDEX('All CCC'!C$7:C$965,MATCH(WatchList!$B16,'All CCC'!$B$7:$B$965,0)))</f>
        <v/>
      </c>
      <c r="D16" s="976" t="str">
        <f>IF($B16="","",INDEX('All CCC'!D$7:D$965,MATCH(WatchList!$B16,'All CCC'!$B$7:$B$965,0)))</f>
        <v/>
      </c>
      <c r="E16" s="976" t="str">
        <f>IF($B16="","",INDEX('All CCC'!E$7:E$965,MATCH(WatchList!$B16,'All CCC'!$B$7:$B$965,0)))</f>
        <v/>
      </c>
      <c r="F16" s="976" t="str">
        <f>IF($B16="","",INDEX('All CCC'!F$7:F$965,MATCH(WatchList!$B16,'All CCC'!$B$7:$B$965,0)))</f>
        <v/>
      </c>
      <c r="G16" s="976" t="str">
        <f>IF($B16="","",INDEX('All CCC'!G$7:G$965,MATCH(WatchList!$B16,'All CCC'!$B$7:$B$965,0)))</f>
        <v/>
      </c>
      <c r="H16" s="976" t="str">
        <f>IF($B16="","",INDEX('All CCC'!H$7:H$965,MATCH(WatchList!$B16,'All CCC'!$B$7:$B$965,0)))</f>
        <v/>
      </c>
      <c r="I16" s="976" t="str">
        <f>IF($B16="","",INDEX('All CCC'!I$7:I$965,MATCH(WatchList!$B16,'All CCC'!$B$7:$B$965,0)))</f>
        <v/>
      </c>
      <c r="J16" s="976" t="str">
        <f>IF($B16="","",INDEX('All CCC'!J$7:J$965,MATCH(WatchList!$B16,'All CCC'!$B$7:$B$965,0)))</f>
        <v/>
      </c>
      <c r="K16" s="976" t="str">
        <f>IF($B16="","",INDEX('All CCC'!K$7:K$965,MATCH(WatchList!$B16,'All CCC'!$B$7:$B$965,0)))</f>
        <v/>
      </c>
      <c r="L16" s="976" t="str">
        <f>IF($B16="","",INDEX('All CCC'!L$7:L$965,MATCH(WatchList!$B16,'All CCC'!$B$7:$B$965,0)))</f>
        <v/>
      </c>
      <c r="M16" s="976" t="str">
        <f>IF($B16="","",INDEX('All CCC'!M$7:M$965,MATCH(WatchList!$B16,'All CCC'!$B$7:$B$965,0)))</f>
        <v/>
      </c>
      <c r="N16" s="976" t="str">
        <f>IF($B16="","",INDEX('All CCC'!N$7:N$965,MATCH(WatchList!$B16,'All CCC'!$B$7:$B$965,0)))</f>
        <v/>
      </c>
      <c r="O16" s="976" t="str">
        <f>IF($B16="","",INDEX('All CCC'!O$7:O$965,MATCH(WatchList!$B16,'All CCC'!$B$7:$B$965,0)))</f>
        <v/>
      </c>
      <c r="P16" s="977" t="str">
        <f>IF($B16="","",INDEX('All CCC'!P$7:P$965,MATCH(WatchList!$B16,'All CCC'!$B$7:$B$965,0)))</f>
        <v/>
      </c>
      <c r="Q16" s="977" t="str">
        <f>IF($B16="","",INDEX('All CCC'!Q$7:Q$965,MATCH(WatchList!$B16,'All CCC'!$B$7:$B$965,0)))</f>
        <v/>
      </c>
      <c r="R16" s="976" t="str">
        <f>IF($B16="","",INDEX('All CCC'!R$7:R$965,MATCH(WatchList!$B16,'All CCC'!$B$7:$B$965,0)))</f>
        <v/>
      </c>
      <c r="S16" s="976" t="str">
        <f>IF($B16="","",INDEX('All CCC'!S$7:S$965,MATCH(WatchList!$B16,'All CCC'!$B$7:$B$965,0)))</f>
        <v/>
      </c>
      <c r="T16" s="976" t="str">
        <f>IF($B16="","",INDEX('All CCC'!T$7:T$965,MATCH(WatchList!$B16,'All CCC'!$B$7:$B$965,0)))</f>
        <v/>
      </c>
      <c r="U16" s="976" t="str">
        <f>IF($B16="","",INDEX('All CCC'!U$7:U$965,MATCH(WatchList!$B16,'All CCC'!$B$7:$B$965,0)))</f>
        <v/>
      </c>
      <c r="V16" s="976" t="str">
        <f>IF($B16="","",INDEX('All CCC'!V$7:V$965,MATCH(WatchList!$B16,'All CCC'!$B$7:$B$965,0)))</f>
        <v/>
      </c>
      <c r="W16" s="976" t="str">
        <f>IF($B16="","",INDEX('All CCC'!W$7:W$965,MATCH(WatchList!$B16,'All CCC'!$B$7:$B$965,0)))</f>
        <v/>
      </c>
      <c r="X16" s="976" t="str">
        <f>IF($B16="","",INDEX('All CCC'!X$7:X$965,MATCH(WatchList!$B16,'All CCC'!$B$7:$B$965,0)))</f>
        <v/>
      </c>
      <c r="Y16" s="976" t="str">
        <f>IF($B16="","",INDEX('All CCC'!Y$7:Y$965,MATCH(WatchList!$B16,'All CCC'!$B$7:$B$965,0)))</f>
        <v/>
      </c>
      <c r="Z16" s="976" t="str">
        <f>IF($B16="","",INDEX('All CCC'!Z$7:Z$965,MATCH(WatchList!$B16,'All CCC'!$B$7:$B$965,0)))</f>
        <v/>
      </c>
      <c r="AA16" s="976" t="str">
        <f>IF($B16="","",INDEX('All CCC'!AA$7:AA$965,MATCH(WatchList!$B16,'All CCC'!$B$7:$B$965,0)))</f>
        <v/>
      </c>
      <c r="AB16" s="976" t="str">
        <f>IF($B16="","",INDEX('All CCC'!AB$7:AB$965,MATCH(WatchList!$B16,'All CCC'!$B$7:$B$965,0)))</f>
        <v/>
      </c>
      <c r="AC16" s="976" t="str">
        <f>IF($B16="","",INDEX('All CCC'!AC$7:AC$965,MATCH(WatchList!$B16,'All CCC'!$B$7:$B$965,0)))</f>
        <v/>
      </c>
      <c r="AD16" s="976" t="str">
        <f>IF($B16="","",INDEX('All CCC'!AD$7:AD$965,MATCH(WatchList!$B16,'All CCC'!$B$7:$B$965,0)))</f>
        <v/>
      </c>
      <c r="AE16" s="976" t="str">
        <f>IF($B16="","",INDEX('All CCC'!AE$7:AE$965,MATCH(WatchList!$B16,'All CCC'!$B$7:$B$965,0)))</f>
        <v/>
      </c>
      <c r="AF16" s="976" t="str">
        <f>IF($B16="","",INDEX('All CCC'!AF$7:AF$965,MATCH(WatchList!$B16,'All CCC'!$B$7:$B$965,0)))</f>
        <v/>
      </c>
      <c r="AG16" s="976" t="str">
        <f>IF($B16="","",INDEX('All CCC'!AG$7:AG$965,MATCH(WatchList!$B16,'All CCC'!$B$7:$B$965,0)))</f>
        <v/>
      </c>
      <c r="AH16" s="976" t="str">
        <f>IF($B16="","",INDEX('All CCC'!AH$7:AH$965,MATCH(WatchList!$B16,'All CCC'!$B$7:$B$965,0)))</f>
        <v/>
      </c>
      <c r="AI16" s="976" t="str">
        <f>IF($B16="","",INDEX('All CCC'!AI$7:AI$965,MATCH(WatchList!$B16,'All CCC'!$B$7:$B$965,0)))</f>
        <v/>
      </c>
      <c r="AJ16" s="976" t="str">
        <f>IF($B16="","",INDEX('All CCC'!AJ$7:AJ$965,MATCH(WatchList!$B16,'All CCC'!$B$7:$B$965,0)))</f>
        <v/>
      </c>
      <c r="AK16" s="976" t="str">
        <f>IF($B16="","",INDEX('All CCC'!AK$7:AK$965,MATCH(WatchList!$B16,'All CCC'!$B$7:$B$965,0)))</f>
        <v/>
      </c>
      <c r="AL16" s="976" t="str">
        <f>IF($B16="","",INDEX('All CCC'!AL$7:AL$965,MATCH(WatchList!$B16,'All CCC'!$B$7:$B$965,0)))</f>
        <v/>
      </c>
      <c r="AM16" s="976" t="str">
        <f>IF($B16="","",INDEX('All CCC'!AM$7:AM$965,MATCH(WatchList!$B16,'All CCC'!$B$7:$B$965,0)))</f>
        <v/>
      </c>
      <c r="AN16" s="976" t="str">
        <f>IF($B16="","",INDEX('All CCC'!AN$7:AN$965,MATCH(WatchList!$B16,'All CCC'!$B$7:$B$965,0)))</f>
        <v/>
      </c>
      <c r="AO16" s="976" t="str">
        <f>IF($B16="","",INDEX('All CCC'!AO$7:AO$965,MATCH(WatchList!$B16,'All CCC'!$B$7:$B$965,0)))</f>
        <v/>
      </c>
      <c r="AP16" s="976" t="str">
        <f>IF($B16="","",INDEX('All CCC'!AP$7:AP$965,MATCH(WatchList!$B16,'All CCC'!$B$7:$B$965,0)))</f>
        <v/>
      </c>
      <c r="AQ16" s="976" t="str">
        <f>IF($B16="","",INDEX('All CCC'!AQ$7:AQ$965,MATCH(WatchList!$B16,'All CCC'!$B$7:$B$965,0)))</f>
        <v/>
      </c>
      <c r="AR16" s="976" t="str">
        <f>IF($B16="","",INDEX('All CCC'!AR$7:AR$965,MATCH(WatchList!$B16,'All CCC'!$B$7:$B$965,0)))</f>
        <v/>
      </c>
      <c r="AS16" s="976" t="str">
        <f>IF($B16="","",INDEX('All CCC'!AS$7:AS$965,MATCH(WatchList!$B16,'All CCC'!$B$7:$B$965,0)))</f>
        <v/>
      </c>
      <c r="AT16" s="976" t="str">
        <f>IF($B16="","",INDEX('All CCC'!AT$7:AT$965,MATCH(WatchList!$B16,'All CCC'!$B$7:$B$965,0)))</f>
        <v/>
      </c>
      <c r="AU16" s="976" t="str">
        <f>IF($B16="","",INDEX('All CCC'!AU$7:AU$965,MATCH(WatchList!$B16,'All CCC'!$B$7:$B$965,0)))</f>
        <v/>
      </c>
      <c r="AV16" s="976" t="str">
        <f>IF($B16="","",INDEX('All CCC'!AV$7:AV$965,MATCH(WatchList!$B16,'All CCC'!$B$7:$B$965,0)))</f>
        <v/>
      </c>
      <c r="AW16" s="976" t="str">
        <f>IF($B16="","",INDEX('All CCC'!AW$7:AW$965,MATCH(WatchList!$B16,'All CCC'!$B$7:$B$965,0)))</f>
        <v/>
      </c>
      <c r="AX16" s="976" t="str">
        <f>IF($B16="","",INDEX('All CCC'!AX$7:AX$965,MATCH(WatchList!$B16,'All CCC'!$B$7:$B$965,0)))</f>
        <v/>
      </c>
      <c r="AY16" s="976" t="str">
        <f>IF($B16="","",INDEX('All CCC'!AY$7:AY$965,MATCH(WatchList!$B16,'All CCC'!$B$7:$B$965,0)))</f>
        <v/>
      </c>
      <c r="AZ16" s="976" t="str">
        <f>IF($B16="","",INDEX('All CCC'!AZ$7:AZ$965,MATCH(WatchList!$B16,'All CCC'!$B$7:$B$965,0)))</f>
        <v/>
      </c>
      <c r="BA16" s="976" t="str">
        <f>IF($B16="","",INDEX('All CCC'!BA$7:BA$965,MATCH(WatchList!$B16,'All CCC'!$B$7:$B$965,0)))</f>
        <v/>
      </c>
      <c r="BB16" s="976" t="str">
        <f>IF($B16="","",INDEX('All CCC'!BB$7:BB$965,MATCH(WatchList!$B16,'All CCC'!$B$7:$B$965,0)))</f>
        <v/>
      </c>
      <c r="BC16" s="976" t="str">
        <f>IF($B16="","",INDEX('All CCC'!BC$7:BC$965,MATCH(WatchList!$B16,'All CCC'!$B$7:$B$965,0)))</f>
        <v/>
      </c>
      <c r="BD16" s="976" t="str">
        <f>IF($B16="","",INDEX('All CCC'!BD$7:BD$965,MATCH(WatchList!$B16,'All CCC'!$B$7:$B$965,0)))</f>
        <v/>
      </c>
      <c r="BE16" s="976" t="str">
        <f>IF($B16="","",INDEX('All CCC'!BE$7:BE$965,MATCH(WatchList!$B16,'All CCC'!$B$7:$B$965,0)))</f>
        <v/>
      </c>
      <c r="BF16" s="976" t="str">
        <f>IF($B16="","",INDEX('All CCC'!BF$7:BF$965,MATCH(WatchList!$B16,'All CCC'!$B$7:$B$965,0)))</f>
        <v/>
      </c>
      <c r="BG16" s="976" t="str">
        <f>IF($B16="","",INDEX('All CCC'!BG$7:BG$965,MATCH(WatchList!$B16,'All CCC'!$B$7:$B$965,0)))</f>
        <v/>
      </c>
    </row>
    <row r="17" spans="1:59" ht="11.25" customHeight="1" x14ac:dyDescent="0.2">
      <c r="A17" s="646" t="str">
        <f>IF($B17="","",INDEX('All CCC'!A$7:A$965,MATCH(WatchList!$B17,'All CCC'!$B$7:$B$965,0)))</f>
        <v/>
      </c>
      <c r="B17" s="36"/>
      <c r="C17" s="976" t="str">
        <f>IF($B17="","",INDEX('All CCC'!C$7:C$965,MATCH(WatchList!$B17,'All CCC'!$B$7:$B$965,0)))</f>
        <v/>
      </c>
      <c r="D17" s="976" t="str">
        <f>IF($B17="","",INDEX('All CCC'!D$7:D$965,MATCH(WatchList!$B17,'All CCC'!$B$7:$B$965,0)))</f>
        <v/>
      </c>
      <c r="E17" s="976" t="str">
        <f>IF($B17="","",INDEX('All CCC'!E$7:E$965,MATCH(WatchList!$B17,'All CCC'!$B$7:$B$965,0)))</f>
        <v/>
      </c>
      <c r="F17" s="976" t="str">
        <f>IF($B17="","",INDEX('All CCC'!F$7:F$965,MATCH(WatchList!$B17,'All CCC'!$B$7:$B$965,0)))</f>
        <v/>
      </c>
      <c r="G17" s="976" t="str">
        <f>IF($B17="","",INDEX('All CCC'!G$7:G$965,MATCH(WatchList!$B17,'All CCC'!$B$7:$B$965,0)))</f>
        <v/>
      </c>
      <c r="H17" s="976" t="str">
        <f>IF($B17="","",INDEX('All CCC'!H$7:H$965,MATCH(WatchList!$B17,'All CCC'!$B$7:$B$965,0)))</f>
        <v/>
      </c>
      <c r="I17" s="976" t="str">
        <f>IF($B17="","",INDEX('All CCC'!I$7:I$965,MATCH(WatchList!$B17,'All CCC'!$B$7:$B$965,0)))</f>
        <v/>
      </c>
      <c r="J17" s="976" t="str">
        <f>IF($B17="","",INDEX('All CCC'!J$7:J$965,MATCH(WatchList!$B17,'All CCC'!$B$7:$B$965,0)))</f>
        <v/>
      </c>
      <c r="K17" s="976" t="str">
        <f>IF($B17="","",INDEX('All CCC'!K$7:K$965,MATCH(WatchList!$B17,'All CCC'!$B$7:$B$965,0)))</f>
        <v/>
      </c>
      <c r="L17" s="976" t="str">
        <f>IF($B17="","",INDEX('All CCC'!L$7:L$965,MATCH(WatchList!$B17,'All CCC'!$B$7:$B$965,0)))</f>
        <v/>
      </c>
      <c r="M17" s="976" t="str">
        <f>IF($B17="","",INDEX('All CCC'!M$7:M$965,MATCH(WatchList!$B17,'All CCC'!$B$7:$B$965,0)))</f>
        <v/>
      </c>
      <c r="N17" s="976" t="str">
        <f>IF($B17="","",INDEX('All CCC'!N$7:N$965,MATCH(WatchList!$B17,'All CCC'!$B$7:$B$965,0)))</f>
        <v/>
      </c>
      <c r="O17" s="976" t="str">
        <f>IF($B17="","",INDEX('All CCC'!O$7:O$965,MATCH(WatchList!$B17,'All CCC'!$B$7:$B$965,0)))</f>
        <v/>
      </c>
      <c r="P17" s="977" t="str">
        <f>IF($B17="","",INDEX('All CCC'!P$7:P$965,MATCH(WatchList!$B17,'All CCC'!$B$7:$B$965,0)))</f>
        <v/>
      </c>
      <c r="Q17" s="977" t="str">
        <f>IF($B17="","",INDEX('All CCC'!Q$7:Q$965,MATCH(WatchList!$B17,'All CCC'!$B$7:$B$965,0)))</f>
        <v/>
      </c>
      <c r="R17" s="976" t="str">
        <f>IF($B17="","",INDEX('All CCC'!R$7:R$965,MATCH(WatchList!$B17,'All CCC'!$B$7:$B$965,0)))</f>
        <v/>
      </c>
      <c r="S17" s="976" t="str">
        <f>IF($B17="","",INDEX('All CCC'!S$7:S$965,MATCH(WatchList!$B17,'All CCC'!$B$7:$B$965,0)))</f>
        <v/>
      </c>
      <c r="T17" s="976" t="str">
        <f>IF($B17="","",INDEX('All CCC'!T$7:T$965,MATCH(WatchList!$B17,'All CCC'!$B$7:$B$965,0)))</f>
        <v/>
      </c>
      <c r="U17" s="976" t="str">
        <f>IF($B17="","",INDEX('All CCC'!U$7:U$965,MATCH(WatchList!$B17,'All CCC'!$B$7:$B$965,0)))</f>
        <v/>
      </c>
      <c r="V17" s="976" t="str">
        <f>IF($B17="","",INDEX('All CCC'!V$7:V$965,MATCH(WatchList!$B17,'All CCC'!$B$7:$B$965,0)))</f>
        <v/>
      </c>
      <c r="W17" s="976" t="str">
        <f>IF($B17="","",INDEX('All CCC'!W$7:W$965,MATCH(WatchList!$B17,'All CCC'!$B$7:$B$965,0)))</f>
        <v/>
      </c>
      <c r="X17" s="976" t="str">
        <f>IF($B17="","",INDEX('All CCC'!X$7:X$965,MATCH(WatchList!$B17,'All CCC'!$B$7:$B$965,0)))</f>
        <v/>
      </c>
      <c r="Y17" s="976" t="str">
        <f>IF($B17="","",INDEX('All CCC'!Y$7:Y$965,MATCH(WatchList!$B17,'All CCC'!$B$7:$B$965,0)))</f>
        <v/>
      </c>
      <c r="Z17" s="976" t="str">
        <f>IF($B17="","",INDEX('All CCC'!Z$7:Z$965,MATCH(WatchList!$B17,'All CCC'!$B$7:$B$965,0)))</f>
        <v/>
      </c>
      <c r="AA17" s="976" t="str">
        <f>IF($B17="","",INDEX('All CCC'!AA$7:AA$965,MATCH(WatchList!$B17,'All CCC'!$B$7:$B$965,0)))</f>
        <v/>
      </c>
      <c r="AB17" s="976" t="str">
        <f>IF($B17="","",INDEX('All CCC'!AB$7:AB$965,MATCH(WatchList!$B17,'All CCC'!$B$7:$B$965,0)))</f>
        <v/>
      </c>
      <c r="AC17" s="976" t="str">
        <f>IF($B17="","",INDEX('All CCC'!AC$7:AC$965,MATCH(WatchList!$B17,'All CCC'!$B$7:$B$965,0)))</f>
        <v/>
      </c>
      <c r="AD17" s="976" t="str">
        <f>IF($B17="","",INDEX('All CCC'!AD$7:AD$965,MATCH(WatchList!$B17,'All CCC'!$B$7:$B$965,0)))</f>
        <v/>
      </c>
      <c r="AE17" s="976" t="str">
        <f>IF($B17="","",INDEX('All CCC'!AE$7:AE$965,MATCH(WatchList!$B17,'All CCC'!$B$7:$B$965,0)))</f>
        <v/>
      </c>
      <c r="AF17" s="976" t="str">
        <f>IF($B17="","",INDEX('All CCC'!AF$7:AF$965,MATCH(WatchList!$B17,'All CCC'!$B$7:$B$965,0)))</f>
        <v/>
      </c>
      <c r="AG17" s="976" t="str">
        <f>IF($B17="","",INDEX('All CCC'!AG$7:AG$965,MATCH(WatchList!$B17,'All CCC'!$B$7:$B$965,0)))</f>
        <v/>
      </c>
      <c r="AH17" s="976" t="str">
        <f>IF($B17="","",INDEX('All CCC'!AH$7:AH$965,MATCH(WatchList!$B17,'All CCC'!$B$7:$B$965,0)))</f>
        <v/>
      </c>
      <c r="AI17" s="976" t="str">
        <f>IF($B17="","",INDEX('All CCC'!AI$7:AI$965,MATCH(WatchList!$B17,'All CCC'!$B$7:$B$965,0)))</f>
        <v/>
      </c>
      <c r="AJ17" s="976" t="str">
        <f>IF($B17="","",INDEX('All CCC'!AJ$7:AJ$965,MATCH(WatchList!$B17,'All CCC'!$B$7:$B$965,0)))</f>
        <v/>
      </c>
      <c r="AK17" s="976" t="str">
        <f>IF($B17="","",INDEX('All CCC'!AK$7:AK$965,MATCH(WatchList!$B17,'All CCC'!$B$7:$B$965,0)))</f>
        <v/>
      </c>
      <c r="AL17" s="976" t="str">
        <f>IF($B17="","",INDEX('All CCC'!AL$7:AL$965,MATCH(WatchList!$B17,'All CCC'!$B$7:$B$965,0)))</f>
        <v/>
      </c>
      <c r="AM17" s="976" t="str">
        <f>IF($B17="","",INDEX('All CCC'!AM$7:AM$965,MATCH(WatchList!$B17,'All CCC'!$B$7:$B$965,0)))</f>
        <v/>
      </c>
      <c r="AN17" s="976" t="str">
        <f>IF($B17="","",INDEX('All CCC'!AN$7:AN$965,MATCH(WatchList!$B17,'All CCC'!$B$7:$B$965,0)))</f>
        <v/>
      </c>
      <c r="AO17" s="976" t="str">
        <f>IF($B17="","",INDEX('All CCC'!AO$7:AO$965,MATCH(WatchList!$B17,'All CCC'!$B$7:$B$965,0)))</f>
        <v/>
      </c>
      <c r="AP17" s="976" t="str">
        <f>IF($B17="","",INDEX('All CCC'!AP$7:AP$965,MATCH(WatchList!$B17,'All CCC'!$B$7:$B$965,0)))</f>
        <v/>
      </c>
      <c r="AQ17" s="976" t="str">
        <f>IF($B17="","",INDEX('All CCC'!AQ$7:AQ$965,MATCH(WatchList!$B17,'All CCC'!$B$7:$B$965,0)))</f>
        <v/>
      </c>
      <c r="AR17" s="976" t="str">
        <f>IF($B17="","",INDEX('All CCC'!AR$7:AR$965,MATCH(WatchList!$B17,'All CCC'!$B$7:$B$965,0)))</f>
        <v/>
      </c>
      <c r="AS17" s="976" t="str">
        <f>IF($B17="","",INDEX('All CCC'!AS$7:AS$965,MATCH(WatchList!$B17,'All CCC'!$B$7:$B$965,0)))</f>
        <v/>
      </c>
      <c r="AT17" s="976" t="str">
        <f>IF($B17="","",INDEX('All CCC'!AT$7:AT$965,MATCH(WatchList!$B17,'All CCC'!$B$7:$B$965,0)))</f>
        <v/>
      </c>
      <c r="AU17" s="976" t="str">
        <f>IF($B17="","",INDEX('All CCC'!AU$7:AU$965,MATCH(WatchList!$B17,'All CCC'!$B$7:$B$965,0)))</f>
        <v/>
      </c>
      <c r="AV17" s="976" t="str">
        <f>IF($B17="","",INDEX('All CCC'!AV$7:AV$965,MATCH(WatchList!$B17,'All CCC'!$B$7:$B$965,0)))</f>
        <v/>
      </c>
      <c r="AW17" s="976" t="str">
        <f>IF($B17="","",INDEX('All CCC'!AW$7:AW$965,MATCH(WatchList!$B17,'All CCC'!$B$7:$B$965,0)))</f>
        <v/>
      </c>
      <c r="AX17" s="976" t="str">
        <f>IF($B17="","",INDEX('All CCC'!AX$7:AX$965,MATCH(WatchList!$B17,'All CCC'!$B$7:$B$965,0)))</f>
        <v/>
      </c>
      <c r="AY17" s="976" t="str">
        <f>IF($B17="","",INDEX('All CCC'!AY$7:AY$965,MATCH(WatchList!$B17,'All CCC'!$B$7:$B$965,0)))</f>
        <v/>
      </c>
      <c r="AZ17" s="976" t="str">
        <f>IF($B17="","",INDEX('All CCC'!AZ$7:AZ$965,MATCH(WatchList!$B17,'All CCC'!$B$7:$B$965,0)))</f>
        <v/>
      </c>
      <c r="BA17" s="976" t="str">
        <f>IF($B17="","",INDEX('All CCC'!BA$7:BA$965,MATCH(WatchList!$B17,'All CCC'!$B$7:$B$965,0)))</f>
        <v/>
      </c>
      <c r="BB17" s="976" t="str">
        <f>IF($B17="","",INDEX('All CCC'!BB$7:BB$965,MATCH(WatchList!$B17,'All CCC'!$B$7:$B$965,0)))</f>
        <v/>
      </c>
      <c r="BC17" s="976" t="str">
        <f>IF($B17="","",INDEX('All CCC'!BC$7:BC$965,MATCH(WatchList!$B17,'All CCC'!$B$7:$B$965,0)))</f>
        <v/>
      </c>
      <c r="BD17" s="976" t="str">
        <f>IF($B17="","",INDEX('All CCC'!BD$7:BD$965,MATCH(WatchList!$B17,'All CCC'!$B$7:$B$965,0)))</f>
        <v/>
      </c>
      <c r="BE17" s="976" t="str">
        <f>IF($B17="","",INDEX('All CCC'!BE$7:BE$965,MATCH(WatchList!$B17,'All CCC'!$B$7:$B$965,0)))</f>
        <v/>
      </c>
      <c r="BF17" s="976" t="str">
        <f>IF($B17="","",INDEX('All CCC'!BF$7:BF$965,MATCH(WatchList!$B17,'All CCC'!$B$7:$B$965,0)))</f>
        <v/>
      </c>
      <c r="BG17" s="976" t="str">
        <f>IF($B17="","",INDEX('All CCC'!BG$7:BG$965,MATCH(WatchList!$B17,'All CCC'!$B$7:$B$965,0)))</f>
        <v/>
      </c>
    </row>
    <row r="18" spans="1:59" ht="11.25" customHeight="1" x14ac:dyDescent="0.2">
      <c r="A18" s="646" t="str">
        <f>IF($B18="","",INDEX('All CCC'!A$7:A$965,MATCH(WatchList!$B18,'All CCC'!$B$7:$B$965,0)))</f>
        <v/>
      </c>
      <c r="B18" s="36"/>
      <c r="C18" s="976" t="str">
        <f>IF($B18="","",INDEX('All CCC'!C$7:C$965,MATCH(WatchList!$B18,'All CCC'!$B$7:$B$965,0)))</f>
        <v/>
      </c>
      <c r="D18" s="976" t="str">
        <f>IF($B18="","",INDEX('All CCC'!D$7:D$965,MATCH(WatchList!$B18,'All CCC'!$B$7:$B$965,0)))</f>
        <v/>
      </c>
      <c r="E18" s="976" t="str">
        <f>IF($B18="","",INDEX('All CCC'!E$7:E$965,MATCH(WatchList!$B18,'All CCC'!$B$7:$B$965,0)))</f>
        <v/>
      </c>
      <c r="F18" s="976" t="str">
        <f>IF($B18="","",INDEX('All CCC'!F$7:F$965,MATCH(WatchList!$B18,'All CCC'!$B$7:$B$965,0)))</f>
        <v/>
      </c>
      <c r="G18" s="976" t="str">
        <f>IF($B18="","",INDEX('All CCC'!G$7:G$965,MATCH(WatchList!$B18,'All CCC'!$B$7:$B$965,0)))</f>
        <v/>
      </c>
      <c r="H18" s="976" t="str">
        <f>IF($B18="","",INDEX('All CCC'!H$7:H$965,MATCH(WatchList!$B18,'All CCC'!$B$7:$B$965,0)))</f>
        <v/>
      </c>
      <c r="I18" s="976" t="str">
        <f>IF($B18="","",INDEX('All CCC'!I$7:I$965,MATCH(WatchList!$B18,'All CCC'!$B$7:$B$965,0)))</f>
        <v/>
      </c>
      <c r="J18" s="976" t="str">
        <f>IF($B18="","",INDEX('All CCC'!J$7:J$965,MATCH(WatchList!$B18,'All CCC'!$B$7:$B$965,0)))</f>
        <v/>
      </c>
      <c r="K18" s="976" t="str">
        <f>IF($B18="","",INDEX('All CCC'!K$7:K$965,MATCH(WatchList!$B18,'All CCC'!$B$7:$B$965,0)))</f>
        <v/>
      </c>
      <c r="L18" s="976" t="str">
        <f>IF($B18="","",INDEX('All CCC'!L$7:L$965,MATCH(WatchList!$B18,'All CCC'!$B$7:$B$965,0)))</f>
        <v/>
      </c>
      <c r="M18" s="976" t="str">
        <f>IF($B18="","",INDEX('All CCC'!M$7:M$965,MATCH(WatchList!$B18,'All CCC'!$B$7:$B$965,0)))</f>
        <v/>
      </c>
      <c r="N18" s="976" t="str">
        <f>IF($B18="","",INDEX('All CCC'!N$7:N$965,MATCH(WatchList!$B18,'All CCC'!$B$7:$B$965,0)))</f>
        <v/>
      </c>
      <c r="O18" s="976" t="str">
        <f>IF($B18="","",INDEX('All CCC'!O$7:O$965,MATCH(WatchList!$B18,'All CCC'!$B$7:$B$965,0)))</f>
        <v/>
      </c>
      <c r="P18" s="977" t="str">
        <f>IF($B18="","",INDEX('All CCC'!P$7:P$965,MATCH(WatchList!$B18,'All CCC'!$B$7:$B$965,0)))</f>
        <v/>
      </c>
      <c r="Q18" s="977" t="str">
        <f>IF($B18="","",INDEX('All CCC'!Q$7:Q$965,MATCH(WatchList!$B18,'All CCC'!$B$7:$B$965,0)))</f>
        <v/>
      </c>
      <c r="R18" s="976" t="str">
        <f>IF($B18="","",INDEX('All CCC'!R$7:R$965,MATCH(WatchList!$B18,'All CCC'!$B$7:$B$965,0)))</f>
        <v/>
      </c>
      <c r="S18" s="976" t="str">
        <f>IF($B18="","",INDEX('All CCC'!S$7:S$965,MATCH(WatchList!$B18,'All CCC'!$B$7:$B$965,0)))</f>
        <v/>
      </c>
      <c r="T18" s="976" t="str">
        <f>IF($B18="","",INDEX('All CCC'!T$7:T$965,MATCH(WatchList!$B18,'All CCC'!$B$7:$B$965,0)))</f>
        <v/>
      </c>
      <c r="U18" s="976" t="str">
        <f>IF($B18="","",INDEX('All CCC'!U$7:U$965,MATCH(WatchList!$B18,'All CCC'!$B$7:$B$965,0)))</f>
        <v/>
      </c>
      <c r="V18" s="976" t="str">
        <f>IF($B18="","",INDEX('All CCC'!V$7:V$965,MATCH(WatchList!$B18,'All CCC'!$B$7:$B$965,0)))</f>
        <v/>
      </c>
      <c r="W18" s="976" t="str">
        <f>IF($B18="","",INDEX('All CCC'!W$7:W$965,MATCH(WatchList!$B18,'All CCC'!$B$7:$B$965,0)))</f>
        <v/>
      </c>
      <c r="X18" s="976" t="str">
        <f>IF($B18="","",INDEX('All CCC'!X$7:X$965,MATCH(WatchList!$B18,'All CCC'!$B$7:$B$965,0)))</f>
        <v/>
      </c>
      <c r="Y18" s="976" t="str">
        <f>IF($B18="","",INDEX('All CCC'!Y$7:Y$965,MATCH(WatchList!$B18,'All CCC'!$B$7:$B$965,0)))</f>
        <v/>
      </c>
      <c r="Z18" s="976" t="str">
        <f>IF($B18="","",INDEX('All CCC'!Z$7:Z$965,MATCH(WatchList!$B18,'All CCC'!$B$7:$B$965,0)))</f>
        <v/>
      </c>
      <c r="AA18" s="976" t="str">
        <f>IF($B18="","",INDEX('All CCC'!AA$7:AA$965,MATCH(WatchList!$B18,'All CCC'!$B$7:$B$965,0)))</f>
        <v/>
      </c>
      <c r="AB18" s="976" t="str">
        <f>IF($B18="","",INDEX('All CCC'!AB$7:AB$965,MATCH(WatchList!$B18,'All CCC'!$B$7:$B$965,0)))</f>
        <v/>
      </c>
      <c r="AC18" s="976" t="str">
        <f>IF($B18="","",INDEX('All CCC'!AC$7:AC$965,MATCH(WatchList!$B18,'All CCC'!$B$7:$B$965,0)))</f>
        <v/>
      </c>
      <c r="AD18" s="976" t="str">
        <f>IF($B18="","",INDEX('All CCC'!AD$7:AD$965,MATCH(WatchList!$B18,'All CCC'!$B$7:$B$965,0)))</f>
        <v/>
      </c>
      <c r="AE18" s="976" t="str">
        <f>IF($B18="","",INDEX('All CCC'!AE$7:AE$965,MATCH(WatchList!$B18,'All CCC'!$B$7:$B$965,0)))</f>
        <v/>
      </c>
      <c r="AF18" s="976" t="str">
        <f>IF($B18="","",INDEX('All CCC'!AF$7:AF$965,MATCH(WatchList!$B18,'All CCC'!$B$7:$B$965,0)))</f>
        <v/>
      </c>
      <c r="AG18" s="976" t="str">
        <f>IF($B18="","",INDEX('All CCC'!AG$7:AG$965,MATCH(WatchList!$B18,'All CCC'!$B$7:$B$965,0)))</f>
        <v/>
      </c>
      <c r="AH18" s="976" t="str">
        <f>IF($B18="","",INDEX('All CCC'!AH$7:AH$965,MATCH(WatchList!$B18,'All CCC'!$B$7:$B$965,0)))</f>
        <v/>
      </c>
      <c r="AI18" s="976" t="str">
        <f>IF($B18="","",INDEX('All CCC'!AI$7:AI$965,MATCH(WatchList!$B18,'All CCC'!$B$7:$B$965,0)))</f>
        <v/>
      </c>
      <c r="AJ18" s="976" t="str">
        <f>IF($B18="","",INDEX('All CCC'!AJ$7:AJ$965,MATCH(WatchList!$B18,'All CCC'!$B$7:$B$965,0)))</f>
        <v/>
      </c>
      <c r="AK18" s="976" t="str">
        <f>IF($B18="","",INDEX('All CCC'!AK$7:AK$965,MATCH(WatchList!$B18,'All CCC'!$B$7:$B$965,0)))</f>
        <v/>
      </c>
      <c r="AL18" s="976" t="str">
        <f>IF($B18="","",INDEX('All CCC'!AL$7:AL$965,MATCH(WatchList!$B18,'All CCC'!$B$7:$B$965,0)))</f>
        <v/>
      </c>
      <c r="AM18" s="976" t="str">
        <f>IF($B18="","",INDEX('All CCC'!AM$7:AM$965,MATCH(WatchList!$B18,'All CCC'!$B$7:$B$965,0)))</f>
        <v/>
      </c>
      <c r="AN18" s="976" t="str">
        <f>IF($B18="","",INDEX('All CCC'!AN$7:AN$965,MATCH(WatchList!$B18,'All CCC'!$B$7:$B$965,0)))</f>
        <v/>
      </c>
      <c r="AO18" s="976" t="str">
        <f>IF($B18="","",INDEX('All CCC'!AO$7:AO$965,MATCH(WatchList!$B18,'All CCC'!$B$7:$B$965,0)))</f>
        <v/>
      </c>
      <c r="AP18" s="976" t="str">
        <f>IF($B18="","",INDEX('All CCC'!AP$7:AP$965,MATCH(WatchList!$B18,'All CCC'!$B$7:$B$965,0)))</f>
        <v/>
      </c>
      <c r="AQ18" s="976" t="str">
        <f>IF($B18="","",INDEX('All CCC'!AQ$7:AQ$965,MATCH(WatchList!$B18,'All CCC'!$B$7:$B$965,0)))</f>
        <v/>
      </c>
      <c r="AR18" s="976" t="str">
        <f>IF($B18="","",INDEX('All CCC'!AR$7:AR$965,MATCH(WatchList!$B18,'All CCC'!$B$7:$B$965,0)))</f>
        <v/>
      </c>
      <c r="AS18" s="976" t="str">
        <f>IF($B18="","",INDEX('All CCC'!AS$7:AS$965,MATCH(WatchList!$B18,'All CCC'!$B$7:$B$965,0)))</f>
        <v/>
      </c>
      <c r="AT18" s="976" t="str">
        <f>IF($B18="","",INDEX('All CCC'!AT$7:AT$965,MATCH(WatchList!$B18,'All CCC'!$B$7:$B$965,0)))</f>
        <v/>
      </c>
      <c r="AU18" s="976" t="str">
        <f>IF($B18="","",INDEX('All CCC'!AU$7:AU$965,MATCH(WatchList!$B18,'All CCC'!$B$7:$B$965,0)))</f>
        <v/>
      </c>
      <c r="AV18" s="976" t="str">
        <f>IF($B18="","",INDEX('All CCC'!AV$7:AV$965,MATCH(WatchList!$B18,'All CCC'!$B$7:$B$965,0)))</f>
        <v/>
      </c>
      <c r="AW18" s="976" t="str">
        <f>IF($B18="","",INDEX('All CCC'!AW$7:AW$965,MATCH(WatchList!$B18,'All CCC'!$B$7:$B$965,0)))</f>
        <v/>
      </c>
      <c r="AX18" s="976" t="str">
        <f>IF($B18="","",INDEX('All CCC'!AX$7:AX$965,MATCH(WatchList!$B18,'All CCC'!$B$7:$B$965,0)))</f>
        <v/>
      </c>
      <c r="AY18" s="976" t="str">
        <f>IF($B18="","",INDEX('All CCC'!AY$7:AY$965,MATCH(WatchList!$B18,'All CCC'!$B$7:$B$965,0)))</f>
        <v/>
      </c>
      <c r="AZ18" s="976" t="str">
        <f>IF($B18="","",INDEX('All CCC'!AZ$7:AZ$965,MATCH(WatchList!$B18,'All CCC'!$B$7:$B$965,0)))</f>
        <v/>
      </c>
      <c r="BA18" s="976" t="str">
        <f>IF($B18="","",INDEX('All CCC'!BA$7:BA$965,MATCH(WatchList!$B18,'All CCC'!$B$7:$B$965,0)))</f>
        <v/>
      </c>
      <c r="BB18" s="976" t="str">
        <f>IF($B18="","",INDEX('All CCC'!BB$7:BB$965,MATCH(WatchList!$B18,'All CCC'!$B$7:$B$965,0)))</f>
        <v/>
      </c>
      <c r="BC18" s="976" t="str">
        <f>IF($B18="","",INDEX('All CCC'!BC$7:BC$965,MATCH(WatchList!$B18,'All CCC'!$B$7:$B$965,0)))</f>
        <v/>
      </c>
      <c r="BD18" s="976" t="str">
        <f>IF($B18="","",INDEX('All CCC'!BD$7:BD$965,MATCH(WatchList!$B18,'All CCC'!$B$7:$B$965,0)))</f>
        <v/>
      </c>
      <c r="BE18" s="976" t="str">
        <f>IF($B18="","",INDEX('All CCC'!BE$7:BE$965,MATCH(WatchList!$B18,'All CCC'!$B$7:$B$965,0)))</f>
        <v/>
      </c>
      <c r="BF18" s="976" t="str">
        <f>IF($B18="","",INDEX('All CCC'!BF$7:BF$965,MATCH(WatchList!$B18,'All CCC'!$B$7:$B$965,0)))</f>
        <v/>
      </c>
      <c r="BG18" s="976" t="str">
        <f>IF($B18="","",INDEX('All CCC'!BG$7:BG$965,MATCH(WatchList!$B18,'All CCC'!$B$7:$B$965,0)))</f>
        <v/>
      </c>
    </row>
    <row r="19" spans="1:59" ht="11.25" customHeight="1" x14ac:dyDescent="0.2">
      <c r="A19" s="646" t="str">
        <f>IF($B19="","",INDEX('All CCC'!A$7:A$965,MATCH(WatchList!$B19,'All CCC'!$B$7:$B$965,0)))</f>
        <v/>
      </c>
      <c r="B19" s="36"/>
      <c r="C19" s="976" t="str">
        <f>IF($B19="","",INDEX('All CCC'!C$7:C$965,MATCH(WatchList!$B19,'All CCC'!$B$7:$B$965,0)))</f>
        <v/>
      </c>
      <c r="D19" s="976" t="str">
        <f>IF($B19="","",INDEX('All CCC'!D$7:D$965,MATCH(WatchList!$B19,'All CCC'!$B$7:$B$965,0)))</f>
        <v/>
      </c>
      <c r="E19" s="976" t="str">
        <f>IF($B19="","",INDEX('All CCC'!E$7:E$965,MATCH(WatchList!$B19,'All CCC'!$B$7:$B$965,0)))</f>
        <v/>
      </c>
      <c r="F19" s="976" t="str">
        <f>IF($B19="","",INDEX('All CCC'!F$7:F$965,MATCH(WatchList!$B19,'All CCC'!$B$7:$B$965,0)))</f>
        <v/>
      </c>
      <c r="G19" s="976" t="str">
        <f>IF($B19="","",INDEX('All CCC'!G$7:G$965,MATCH(WatchList!$B19,'All CCC'!$B$7:$B$965,0)))</f>
        <v/>
      </c>
      <c r="H19" s="976" t="str">
        <f>IF($B19="","",INDEX('All CCC'!H$7:H$965,MATCH(WatchList!$B19,'All CCC'!$B$7:$B$965,0)))</f>
        <v/>
      </c>
      <c r="I19" s="976" t="str">
        <f>IF($B19="","",INDEX('All CCC'!I$7:I$965,MATCH(WatchList!$B19,'All CCC'!$B$7:$B$965,0)))</f>
        <v/>
      </c>
      <c r="J19" s="976" t="str">
        <f>IF($B19="","",INDEX('All CCC'!J$7:J$965,MATCH(WatchList!$B19,'All CCC'!$B$7:$B$965,0)))</f>
        <v/>
      </c>
      <c r="K19" s="976" t="str">
        <f>IF($B19="","",INDEX('All CCC'!K$7:K$965,MATCH(WatchList!$B19,'All CCC'!$B$7:$B$965,0)))</f>
        <v/>
      </c>
      <c r="L19" s="976" t="str">
        <f>IF($B19="","",INDEX('All CCC'!L$7:L$965,MATCH(WatchList!$B19,'All CCC'!$B$7:$B$965,0)))</f>
        <v/>
      </c>
      <c r="M19" s="976" t="str">
        <f>IF($B19="","",INDEX('All CCC'!M$7:M$965,MATCH(WatchList!$B19,'All CCC'!$B$7:$B$965,0)))</f>
        <v/>
      </c>
      <c r="N19" s="976" t="str">
        <f>IF($B19="","",INDEX('All CCC'!N$7:N$965,MATCH(WatchList!$B19,'All CCC'!$B$7:$B$965,0)))</f>
        <v/>
      </c>
      <c r="O19" s="976" t="str">
        <f>IF($B19="","",INDEX('All CCC'!O$7:O$965,MATCH(WatchList!$B19,'All CCC'!$B$7:$B$965,0)))</f>
        <v/>
      </c>
      <c r="P19" s="977" t="str">
        <f>IF($B19="","",INDEX('All CCC'!P$7:P$965,MATCH(WatchList!$B19,'All CCC'!$B$7:$B$965,0)))</f>
        <v/>
      </c>
      <c r="Q19" s="977" t="str">
        <f>IF($B19="","",INDEX('All CCC'!Q$7:Q$965,MATCH(WatchList!$B19,'All CCC'!$B$7:$B$965,0)))</f>
        <v/>
      </c>
      <c r="R19" s="976" t="str">
        <f>IF($B19="","",INDEX('All CCC'!R$7:R$965,MATCH(WatchList!$B19,'All CCC'!$B$7:$B$965,0)))</f>
        <v/>
      </c>
      <c r="S19" s="976" t="str">
        <f>IF($B19="","",INDEX('All CCC'!S$7:S$965,MATCH(WatchList!$B19,'All CCC'!$B$7:$B$965,0)))</f>
        <v/>
      </c>
      <c r="T19" s="976" t="str">
        <f>IF($B19="","",INDEX('All CCC'!T$7:T$965,MATCH(WatchList!$B19,'All CCC'!$B$7:$B$965,0)))</f>
        <v/>
      </c>
      <c r="U19" s="976" t="str">
        <f>IF($B19="","",INDEX('All CCC'!U$7:U$965,MATCH(WatchList!$B19,'All CCC'!$B$7:$B$965,0)))</f>
        <v/>
      </c>
      <c r="V19" s="976" t="str">
        <f>IF($B19="","",INDEX('All CCC'!V$7:V$965,MATCH(WatchList!$B19,'All CCC'!$B$7:$B$965,0)))</f>
        <v/>
      </c>
      <c r="W19" s="976" t="str">
        <f>IF($B19="","",INDEX('All CCC'!W$7:W$965,MATCH(WatchList!$B19,'All CCC'!$B$7:$B$965,0)))</f>
        <v/>
      </c>
      <c r="X19" s="976" t="str">
        <f>IF($B19="","",INDEX('All CCC'!X$7:X$965,MATCH(WatchList!$B19,'All CCC'!$B$7:$B$965,0)))</f>
        <v/>
      </c>
      <c r="Y19" s="976" t="str">
        <f>IF($B19="","",INDEX('All CCC'!Y$7:Y$965,MATCH(WatchList!$B19,'All CCC'!$B$7:$B$965,0)))</f>
        <v/>
      </c>
      <c r="Z19" s="976" t="str">
        <f>IF($B19="","",INDEX('All CCC'!Z$7:Z$965,MATCH(WatchList!$B19,'All CCC'!$B$7:$B$965,0)))</f>
        <v/>
      </c>
      <c r="AA19" s="976" t="str">
        <f>IF($B19="","",INDEX('All CCC'!AA$7:AA$965,MATCH(WatchList!$B19,'All CCC'!$B$7:$B$965,0)))</f>
        <v/>
      </c>
      <c r="AB19" s="976" t="str">
        <f>IF($B19="","",INDEX('All CCC'!AB$7:AB$965,MATCH(WatchList!$B19,'All CCC'!$B$7:$B$965,0)))</f>
        <v/>
      </c>
      <c r="AC19" s="976" t="str">
        <f>IF($B19="","",INDEX('All CCC'!AC$7:AC$965,MATCH(WatchList!$B19,'All CCC'!$B$7:$B$965,0)))</f>
        <v/>
      </c>
      <c r="AD19" s="976" t="str">
        <f>IF($B19="","",INDEX('All CCC'!AD$7:AD$965,MATCH(WatchList!$B19,'All CCC'!$B$7:$B$965,0)))</f>
        <v/>
      </c>
      <c r="AE19" s="976" t="str">
        <f>IF($B19="","",INDEX('All CCC'!AE$7:AE$965,MATCH(WatchList!$B19,'All CCC'!$B$7:$B$965,0)))</f>
        <v/>
      </c>
      <c r="AF19" s="976" t="str">
        <f>IF($B19="","",INDEX('All CCC'!AF$7:AF$965,MATCH(WatchList!$B19,'All CCC'!$B$7:$B$965,0)))</f>
        <v/>
      </c>
      <c r="AG19" s="976" t="str">
        <f>IF($B19="","",INDEX('All CCC'!AG$7:AG$965,MATCH(WatchList!$B19,'All CCC'!$B$7:$B$965,0)))</f>
        <v/>
      </c>
      <c r="AH19" s="976" t="str">
        <f>IF($B19="","",INDEX('All CCC'!AH$7:AH$965,MATCH(WatchList!$B19,'All CCC'!$B$7:$B$965,0)))</f>
        <v/>
      </c>
      <c r="AI19" s="976" t="str">
        <f>IF($B19="","",INDEX('All CCC'!AI$7:AI$965,MATCH(WatchList!$B19,'All CCC'!$B$7:$B$965,0)))</f>
        <v/>
      </c>
      <c r="AJ19" s="976" t="str">
        <f>IF($B19="","",INDEX('All CCC'!AJ$7:AJ$965,MATCH(WatchList!$B19,'All CCC'!$B$7:$B$965,0)))</f>
        <v/>
      </c>
      <c r="AK19" s="976" t="str">
        <f>IF($B19="","",INDEX('All CCC'!AK$7:AK$965,MATCH(WatchList!$B19,'All CCC'!$B$7:$B$965,0)))</f>
        <v/>
      </c>
      <c r="AL19" s="976" t="str">
        <f>IF($B19="","",INDEX('All CCC'!AL$7:AL$965,MATCH(WatchList!$B19,'All CCC'!$B$7:$B$965,0)))</f>
        <v/>
      </c>
      <c r="AM19" s="976" t="str">
        <f>IF($B19="","",INDEX('All CCC'!AM$7:AM$965,MATCH(WatchList!$B19,'All CCC'!$B$7:$B$965,0)))</f>
        <v/>
      </c>
      <c r="AN19" s="976" t="str">
        <f>IF($B19="","",INDEX('All CCC'!AN$7:AN$965,MATCH(WatchList!$B19,'All CCC'!$B$7:$B$965,0)))</f>
        <v/>
      </c>
      <c r="AO19" s="976" t="str">
        <f>IF($B19="","",INDEX('All CCC'!AO$7:AO$965,MATCH(WatchList!$B19,'All CCC'!$B$7:$B$965,0)))</f>
        <v/>
      </c>
      <c r="AP19" s="976" t="str">
        <f>IF($B19="","",INDEX('All CCC'!AP$7:AP$965,MATCH(WatchList!$B19,'All CCC'!$B$7:$B$965,0)))</f>
        <v/>
      </c>
      <c r="AQ19" s="976" t="str">
        <f>IF($B19="","",INDEX('All CCC'!AQ$7:AQ$965,MATCH(WatchList!$B19,'All CCC'!$B$7:$B$965,0)))</f>
        <v/>
      </c>
      <c r="AR19" s="976" t="str">
        <f>IF($B19="","",INDEX('All CCC'!AR$7:AR$965,MATCH(WatchList!$B19,'All CCC'!$B$7:$B$965,0)))</f>
        <v/>
      </c>
      <c r="AS19" s="976" t="str">
        <f>IF($B19="","",INDEX('All CCC'!AS$7:AS$965,MATCH(WatchList!$B19,'All CCC'!$B$7:$B$965,0)))</f>
        <v/>
      </c>
      <c r="AT19" s="976" t="str">
        <f>IF($B19="","",INDEX('All CCC'!AT$7:AT$965,MATCH(WatchList!$B19,'All CCC'!$B$7:$B$965,0)))</f>
        <v/>
      </c>
      <c r="AU19" s="976" t="str">
        <f>IF($B19="","",INDEX('All CCC'!AU$7:AU$965,MATCH(WatchList!$B19,'All CCC'!$B$7:$B$965,0)))</f>
        <v/>
      </c>
      <c r="AV19" s="976" t="str">
        <f>IF($B19="","",INDEX('All CCC'!AV$7:AV$965,MATCH(WatchList!$B19,'All CCC'!$B$7:$B$965,0)))</f>
        <v/>
      </c>
      <c r="AW19" s="976" t="str">
        <f>IF($B19="","",INDEX('All CCC'!AW$7:AW$965,MATCH(WatchList!$B19,'All CCC'!$B$7:$B$965,0)))</f>
        <v/>
      </c>
      <c r="AX19" s="976" t="str">
        <f>IF($B19="","",INDEX('All CCC'!AX$7:AX$965,MATCH(WatchList!$B19,'All CCC'!$B$7:$B$965,0)))</f>
        <v/>
      </c>
      <c r="AY19" s="976" t="str">
        <f>IF($B19="","",INDEX('All CCC'!AY$7:AY$965,MATCH(WatchList!$B19,'All CCC'!$B$7:$B$965,0)))</f>
        <v/>
      </c>
      <c r="AZ19" s="976" t="str">
        <f>IF($B19="","",INDEX('All CCC'!AZ$7:AZ$965,MATCH(WatchList!$B19,'All CCC'!$B$7:$B$965,0)))</f>
        <v/>
      </c>
      <c r="BA19" s="976" t="str">
        <f>IF($B19="","",INDEX('All CCC'!BA$7:BA$965,MATCH(WatchList!$B19,'All CCC'!$B$7:$B$965,0)))</f>
        <v/>
      </c>
      <c r="BB19" s="976" t="str">
        <f>IF($B19="","",INDEX('All CCC'!BB$7:BB$965,MATCH(WatchList!$B19,'All CCC'!$B$7:$B$965,0)))</f>
        <v/>
      </c>
      <c r="BC19" s="976" t="str">
        <f>IF($B19="","",INDEX('All CCC'!BC$7:BC$965,MATCH(WatchList!$B19,'All CCC'!$B$7:$B$965,0)))</f>
        <v/>
      </c>
      <c r="BD19" s="976" t="str">
        <f>IF($B19="","",INDEX('All CCC'!BD$7:BD$965,MATCH(WatchList!$B19,'All CCC'!$B$7:$B$965,0)))</f>
        <v/>
      </c>
      <c r="BE19" s="976" t="str">
        <f>IF($B19="","",INDEX('All CCC'!BE$7:BE$965,MATCH(WatchList!$B19,'All CCC'!$B$7:$B$965,0)))</f>
        <v/>
      </c>
      <c r="BF19" s="976" t="str">
        <f>IF($B19="","",INDEX('All CCC'!BF$7:BF$965,MATCH(WatchList!$B19,'All CCC'!$B$7:$B$965,0)))</f>
        <v/>
      </c>
      <c r="BG19" s="976" t="str">
        <f>IF($B19="","",INDEX('All CCC'!BG$7:BG$965,MATCH(WatchList!$B19,'All CCC'!$B$7:$B$965,0)))</f>
        <v/>
      </c>
    </row>
    <row r="20" spans="1:59" ht="11.25" customHeight="1" x14ac:dyDescent="0.2">
      <c r="A20" s="646" t="str">
        <f>IF($B20="","",INDEX('All CCC'!A$7:A$965,MATCH(WatchList!$B20,'All CCC'!$B$7:$B$965,0)))</f>
        <v/>
      </c>
      <c r="B20" s="36"/>
      <c r="C20" s="976" t="str">
        <f>IF($B20="","",INDEX('All CCC'!C$7:C$965,MATCH(WatchList!$B20,'All CCC'!$B$7:$B$965,0)))</f>
        <v/>
      </c>
      <c r="D20" s="976" t="str">
        <f>IF($B20="","",INDEX('All CCC'!D$7:D$965,MATCH(WatchList!$B20,'All CCC'!$B$7:$B$965,0)))</f>
        <v/>
      </c>
      <c r="E20" s="976" t="str">
        <f>IF($B20="","",INDEX('All CCC'!E$7:E$965,MATCH(WatchList!$B20,'All CCC'!$B$7:$B$965,0)))</f>
        <v/>
      </c>
      <c r="F20" s="976" t="str">
        <f>IF($B20="","",INDEX('All CCC'!F$7:F$965,MATCH(WatchList!$B20,'All CCC'!$B$7:$B$965,0)))</f>
        <v/>
      </c>
      <c r="G20" s="976" t="str">
        <f>IF($B20="","",INDEX('All CCC'!G$7:G$965,MATCH(WatchList!$B20,'All CCC'!$B$7:$B$965,0)))</f>
        <v/>
      </c>
      <c r="H20" s="976" t="str">
        <f>IF($B20="","",INDEX('All CCC'!H$7:H$965,MATCH(WatchList!$B20,'All CCC'!$B$7:$B$965,0)))</f>
        <v/>
      </c>
      <c r="I20" s="976" t="str">
        <f>IF($B20="","",INDEX('All CCC'!I$7:I$965,MATCH(WatchList!$B20,'All CCC'!$B$7:$B$965,0)))</f>
        <v/>
      </c>
      <c r="J20" s="976" t="str">
        <f>IF($B20="","",INDEX('All CCC'!J$7:J$965,MATCH(WatchList!$B20,'All CCC'!$B$7:$B$965,0)))</f>
        <v/>
      </c>
      <c r="K20" s="976" t="str">
        <f>IF($B20="","",INDEX('All CCC'!K$7:K$965,MATCH(WatchList!$B20,'All CCC'!$B$7:$B$965,0)))</f>
        <v/>
      </c>
      <c r="L20" s="976" t="str">
        <f>IF($B20="","",INDEX('All CCC'!L$7:L$965,MATCH(WatchList!$B20,'All CCC'!$B$7:$B$965,0)))</f>
        <v/>
      </c>
      <c r="M20" s="976" t="str">
        <f>IF($B20="","",INDEX('All CCC'!M$7:M$965,MATCH(WatchList!$B20,'All CCC'!$B$7:$B$965,0)))</f>
        <v/>
      </c>
      <c r="N20" s="976" t="str">
        <f>IF($B20="","",INDEX('All CCC'!N$7:N$965,MATCH(WatchList!$B20,'All CCC'!$B$7:$B$965,0)))</f>
        <v/>
      </c>
      <c r="O20" s="976" t="str">
        <f>IF($B20="","",INDEX('All CCC'!O$7:O$965,MATCH(WatchList!$B20,'All CCC'!$B$7:$B$965,0)))</f>
        <v/>
      </c>
      <c r="P20" s="977" t="str">
        <f>IF($B20="","",INDEX('All CCC'!P$7:P$965,MATCH(WatchList!$B20,'All CCC'!$B$7:$B$965,0)))</f>
        <v/>
      </c>
      <c r="Q20" s="977" t="str">
        <f>IF($B20="","",INDEX('All CCC'!Q$7:Q$965,MATCH(WatchList!$B20,'All CCC'!$B$7:$B$965,0)))</f>
        <v/>
      </c>
      <c r="R20" s="976" t="str">
        <f>IF($B20="","",INDEX('All CCC'!R$7:R$965,MATCH(WatchList!$B20,'All CCC'!$B$7:$B$965,0)))</f>
        <v/>
      </c>
      <c r="S20" s="976" t="str">
        <f>IF($B20="","",INDEX('All CCC'!S$7:S$965,MATCH(WatchList!$B20,'All CCC'!$B$7:$B$965,0)))</f>
        <v/>
      </c>
      <c r="T20" s="976" t="str">
        <f>IF($B20="","",INDEX('All CCC'!T$7:T$965,MATCH(WatchList!$B20,'All CCC'!$B$7:$B$965,0)))</f>
        <v/>
      </c>
      <c r="U20" s="976" t="str">
        <f>IF($B20="","",INDEX('All CCC'!U$7:U$965,MATCH(WatchList!$B20,'All CCC'!$B$7:$B$965,0)))</f>
        <v/>
      </c>
      <c r="V20" s="976" t="str">
        <f>IF($B20="","",INDEX('All CCC'!V$7:V$965,MATCH(WatchList!$B20,'All CCC'!$B$7:$B$965,0)))</f>
        <v/>
      </c>
      <c r="W20" s="976" t="str">
        <f>IF($B20="","",INDEX('All CCC'!W$7:W$965,MATCH(WatchList!$B20,'All CCC'!$B$7:$B$965,0)))</f>
        <v/>
      </c>
      <c r="X20" s="976" t="str">
        <f>IF($B20="","",INDEX('All CCC'!X$7:X$965,MATCH(WatchList!$B20,'All CCC'!$B$7:$B$965,0)))</f>
        <v/>
      </c>
      <c r="Y20" s="976" t="str">
        <f>IF($B20="","",INDEX('All CCC'!Y$7:Y$965,MATCH(WatchList!$B20,'All CCC'!$B$7:$B$965,0)))</f>
        <v/>
      </c>
      <c r="Z20" s="976" t="str">
        <f>IF($B20="","",INDEX('All CCC'!Z$7:Z$965,MATCH(WatchList!$B20,'All CCC'!$B$7:$B$965,0)))</f>
        <v/>
      </c>
      <c r="AA20" s="976" t="str">
        <f>IF($B20="","",INDEX('All CCC'!AA$7:AA$965,MATCH(WatchList!$B20,'All CCC'!$B$7:$B$965,0)))</f>
        <v/>
      </c>
      <c r="AB20" s="976" t="str">
        <f>IF($B20="","",INDEX('All CCC'!AB$7:AB$965,MATCH(WatchList!$B20,'All CCC'!$B$7:$B$965,0)))</f>
        <v/>
      </c>
      <c r="AC20" s="976" t="str">
        <f>IF($B20="","",INDEX('All CCC'!AC$7:AC$965,MATCH(WatchList!$B20,'All CCC'!$B$7:$B$965,0)))</f>
        <v/>
      </c>
      <c r="AD20" s="976" t="str">
        <f>IF($B20="","",INDEX('All CCC'!AD$7:AD$965,MATCH(WatchList!$B20,'All CCC'!$B$7:$B$965,0)))</f>
        <v/>
      </c>
      <c r="AE20" s="976" t="str">
        <f>IF($B20="","",INDEX('All CCC'!AE$7:AE$965,MATCH(WatchList!$B20,'All CCC'!$B$7:$B$965,0)))</f>
        <v/>
      </c>
      <c r="AF20" s="976" t="str">
        <f>IF($B20="","",INDEX('All CCC'!AF$7:AF$965,MATCH(WatchList!$B20,'All CCC'!$B$7:$B$965,0)))</f>
        <v/>
      </c>
      <c r="AG20" s="976" t="str">
        <f>IF($B20="","",INDEX('All CCC'!AG$7:AG$965,MATCH(WatchList!$B20,'All CCC'!$B$7:$B$965,0)))</f>
        <v/>
      </c>
      <c r="AH20" s="976" t="str">
        <f>IF($B20="","",INDEX('All CCC'!AH$7:AH$965,MATCH(WatchList!$B20,'All CCC'!$B$7:$B$965,0)))</f>
        <v/>
      </c>
      <c r="AI20" s="976" t="str">
        <f>IF($B20="","",INDEX('All CCC'!AI$7:AI$965,MATCH(WatchList!$B20,'All CCC'!$B$7:$B$965,0)))</f>
        <v/>
      </c>
      <c r="AJ20" s="976" t="str">
        <f>IF($B20="","",INDEX('All CCC'!AJ$7:AJ$965,MATCH(WatchList!$B20,'All CCC'!$B$7:$B$965,0)))</f>
        <v/>
      </c>
      <c r="AK20" s="976" t="str">
        <f>IF($B20="","",INDEX('All CCC'!AK$7:AK$965,MATCH(WatchList!$B20,'All CCC'!$B$7:$B$965,0)))</f>
        <v/>
      </c>
      <c r="AL20" s="976" t="str">
        <f>IF($B20="","",INDEX('All CCC'!AL$7:AL$965,MATCH(WatchList!$B20,'All CCC'!$B$7:$B$965,0)))</f>
        <v/>
      </c>
      <c r="AM20" s="976" t="str">
        <f>IF($B20="","",INDEX('All CCC'!AM$7:AM$965,MATCH(WatchList!$B20,'All CCC'!$B$7:$B$965,0)))</f>
        <v/>
      </c>
      <c r="AN20" s="976" t="str">
        <f>IF($B20="","",INDEX('All CCC'!AN$7:AN$965,MATCH(WatchList!$B20,'All CCC'!$B$7:$B$965,0)))</f>
        <v/>
      </c>
      <c r="AO20" s="976" t="str">
        <f>IF($B20="","",INDEX('All CCC'!AO$7:AO$965,MATCH(WatchList!$B20,'All CCC'!$B$7:$B$965,0)))</f>
        <v/>
      </c>
      <c r="AP20" s="976" t="str">
        <f>IF($B20="","",INDEX('All CCC'!AP$7:AP$965,MATCH(WatchList!$B20,'All CCC'!$B$7:$B$965,0)))</f>
        <v/>
      </c>
      <c r="AQ20" s="976" t="str">
        <f>IF($B20="","",INDEX('All CCC'!AQ$7:AQ$965,MATCH(WatchList!$B20,'All CCC'!$B$7:$B$965,0)))</f>
        <v/>
      </c>
      <c r="AR20" s="976" t="str">
        <f>IF($B20="","",INDEX('All CCC'!AR$7:AR$965,MATCH(WatchList!$B20,'All CCC'!$B$7:$B$965,0)))</f>
        <v/>
      </c>
      <c r="AS20" s="976" t="str">
        <f>IF($B20="","",INDEX('All CCC'!AS$7:AS$965,MATCH(WatchList!$B20,'All CCC'!$B$7:$B$965,0)))</f>
        <v/>
      </c>
      <c r="AT20" s="976" t="str">
        <f>IF($B20="","",INDEX('All CCC'!AT$7:AT$965,MATCH(WatchList!$B20,'All CCC'!$B$7:$B$965,0)))</f>
        <v/>
      </c>
      <c r="AU20" s="976" t="str">
        <f>IF($B20="","",INDEX('All CCC'!AU$7:AU$965,MATCH(WatchList!$B20,'All CCC'!$B$7:$B$965,0)))</f>
        <v/>
      </c>
      <c r="AV20" s="976" t="str">
        <f>IF($B20="","",INDEX('All CCC'!AV$7:AV$965,MATCH(WatchList!$B20,'All CCC'!$B$7:$B$965,0)))</f>
        <v/>
      </c>
      <c r="AW20" s="976" t="str">
        <f>IF($B20="","",INDEX('All CCC'!AW$7:AW$965,MATCH(WatchList!$B20,'All CCC'!$B$7:$B$965,0)))</f>
        <v/>
      </c>
      <c r="AX20" s="976" t="str">
        <f>IF($B20="","",INDEX('All CCC'!AX$7:AX$965,MATCH(WatchList!$B20,'All CCC'!$B$7:$B$965,0)))</f>
        <v/>
      </c>
      <c r="AY20" s="976" t="str">
        <f>IF($B20="","",INDEX('All CCC'!AY$7:AY$965,MATCH(WatchList!$B20,'All CCC'!$B$7:$B$965,0)))</f>
        <v/>
      </c>
      <c r="AZ20" s="976" t="str">
        <f>IF($B20="","",INDEX('All CCC'!AZ$7:AZ$965,MATCH(WatchList!$B20,'All CCC'!$B$7:$B$965,0)))</f>
        <v/>
      </c>
      <c r="BA20" s="976" t="str">
        <f>IF($B20="","",INDEX('All CCC'!BA$7:BA$965,MATCH(WatchList!$B20,'All CCC'!$B$7:$B$965,0)))</f>
        <v/>
      </c>
      <c r="BB20" s="976" t="str">
        <f>IF($B20="","",INDEX('All CCC'!BB$7:BB$965,MATCH(WatchList!$B20,'All CCC'!$B$7:$B$965,0)))</f>
        <v/>
      </c>
      <c r="BC20" s="976" t="str">
        <f>IF($B20="","",INDEX('All CCC'!BC$7:BC$965,MATCH(WatchList!$B20,'All CCC'!$B$7:$B$965,0)))</f>
        <v/>
      </c>
      <c r="BD20" s="976" t="str">
        <f>IF($B20="","",INDEX('All CCC'!BD$7:BD$965,MATCH(WatchList!$B20,'All CCC'!$B$7:$B$965,0)))</f>
        <v/>
      </c>
      <c r="BE20" s="976" t="str">
        <f>IF($B20="","",INDEX('All CCC'!BE$7:BE$965,MATCH(WatchList!$B20,'All CCC'!$B$7:$B$965,0)))</f>
        <v/>
      </c>
      <c r="BF20" s="976" t="str">
        <f>IF($B20="","",INDEX('All CCC'!BF$7:BF$965,MATCH(WatchList!$B20,'All CCC'!$B$7:$B$965,0)))</f>
        <v/>
      </c>
      <c r="BG20" s="976" t="str">
        <f>IF($B20="","",INDEX('All CCC'!BG$7:BG$965,MATCH(WatchList!$B20,'All CCC'!$B$7:$B$965,0)))</f>
        <v/>
      </c>
    </row>
    <row r="21" spans="1:59" ht="11.45" customHeight="1" x14ac:dyDescent="0.2">
      <c r="A21" s="646" t="str">
        <f>IF($B21="","",INDEX('All CCC'!A$7:A$965,MATCH(WatchList!$B21,'All CCC'!$B$7:$B$965,0)))</f>
        <v/>
      </c>
      <c r="B21" s="36"/>
      <c r="C21" s="976" t="str">
        <f>IF($B21="","",INDEX('All CCC'!C$7:C$965,MATCH(WatchList!$B21,'All CCC'!$B$7:$B$965,0)))</f>
        <v/>
      </c>
      <c r="D21" s="976" t="str">
        <f>IF($B21="","",INDEX('All CCC'!D$7:D$965,MATCH(WatchList!$B21,'All CCC'!$B$7:$B$965,0)))</f>
        <v/>
      </c>
      <c r="E21" s="976" t="str">
        <f>IF($B21="","",INDEX('All CCC'!E$7:E$965,MATCH(WatchList!$B21,'All CCC'!$B$7:$B$965,0)))</f>
        <v/>
      </c>
      <c r="F21" s="976" t="str">
        <f>IF($B21="","",INDEX('All CCC'!F$7:F$965,MATCH(WatchList!$B21,'All CCC'!$B$7:$B$965,0)))</f>
        <v/>
      </c>
      <c r="G21" s="976" t="str">
        <f>IF($B21="","",INDEX('All CCC'!G$7:G$965,MATCH(WatchList!$B21,'All CCC'!$B$7:$B$965,0)))</f>
        <v/>
      </c>
      <c r="H21" s="976" t="str">
        <f>IF($B21="","",INDEX('All CCC'!H$7:H$965,MATCH(WatchList!$B21,'All CCC'!$B$7:$B$965,0)))</f>
        <v/>
      </c>
      <c r="I21" s="976" t="str">
        <f>IF($B21="","",INDEX('All CCC'!I$7:I$965,MATCH(WatchList!$B21,'All CCC'!$B$7:$B$965,0)))</f>
        <v/>
      </c>
      <c r="J21" s="976" t="str">
        <f>IF($B21="","",INDEX('All CCC'!J$7:J$965,MATCH(WatchList!$B21,'All CCC'!$B$7:$B$965,0)))</f>
        <v/>
      </c>
      <c r="K21" s="976" t="str">
        <f>IF($B21="","",INDEX('All CCC'!K$7:K$965,MATCH(WatchList!$B21,'All CCC'!$B$7:$B$965,0)))</f>
        <v/>
      </c>
      <c r="L21" s="976" t="str">
        <f>IF($B21="","",INDEX('All CCC'!L$7:L$965,MATCH(WatchList!$B21,'All CCC'!$B$7:$B$965,0)))</f>
        <v/>
      </c>
      <c r="M21" s="976" t="str">
        <f>IF($B21="","",INDEX('All CCC'!M$7:M$965,MATCH(WatchList!$B21,'All CCC'!$B$7:$B$965,0)))</f>
        <v/>
      </c>
      <c r="N21" s="976" t="str">
        <f>IF($B21="","",INDEX('All CCC'!N$7:N$965,MATCH(WatchList!$B21,'All CCC'!$B$7:$B$965,0)))</f>
        <v/>
      </c>
      <c r="O21" s="976" t="str">
        <f>IF($B21="","",INDEX('All CCC'!O$7:O$965,MATCH(WatchList!$B21,'All CCC'!$B$7:$B$965,0)))</f>
        <v/>
      </c>
      <c r="P21" s="977" t="str">
        <f>IF($B21="","",INDEX('All CCC'!P$7:P$965,MATCH(WatchList!$B21,'All CCC'!$B$7:$B$965,0)))</f>
        <v/>
      </c>
      <c r="Q21" s="977" t="str">
        <f>IF($B21="","",INDEX('All CCC'!Q$7:Q$965,MATCH(WatchList!$B21,'All CCC'!$B$7:$B$965,0)))</f>
        <v/>
      </c>
      <c r="R21" s="976" t="str">
        <f>IF($B21="","",INDEX('All CCC'!R$7:R$965,MATCH(WatchList!$B21,'All CCC'!$B$7:$B$965,0)))</f>
        <v/>
      </c>
      <c r="S21" s="976" t="str">
        <f>IF($B21="","",INDEX('All CCC'!S$7:S$965,MATCH(WatchList!$B21,'All CCC'!$B$7:$B$965,0)))</f>
        <v/>
      </c>
      <c r="T21" s="976" t="str">
        <f>IF($B21="","",INDEX('All CCC'!T$7:T$965,MATCH(WatchList!$B21,'All CCC'!$B$7:$B$965,0)))</f>
        <v/>
      </c>
      <c r="U21" s="976" t="str">
        <f>IF($B21="","",INDEX('All CCC'!U$7:U$965,MATCH(WatchList!$B21,'All CCC'!$B$7:$B$965,0)))</f>
        <v/>
      </c>
      <c r="V21" s="976" t="str">
        <f>IF($B21="","",INDEX('All CCC'!V$7:V$965,MATCH(WatchList!$B21,'All CCC'!$B$7:$B$965,0)))</f>
        <v/>
      </c>
      <c r="W21" s="976" t="str">
        <f>IF($B21="","",INDEX('All CCC'!W$7:W$965,MATCH(WatchList!$B21,'All CCC'!$B$7:$B$965,0)))</f>
        <v/>
      </c>
      <c r="X21" s="976" t="str">
        <f>IF($B21="","",INDEX('All CCC'!X$7:X$965,MATCH(WatchList!$B21,'All CCC'!$B$7:$B$965,0)))</f>
        <v/>
      </c>
      <c r="Y21" s="976" t="str">
        <f>IF($B21="","",INDEX('All CCC'!Y$7:Y$965,MATCH(WatchList!$B21,'All CCC'!$B$7:$B$965,0)))</f>
        <v/>
      </c>
      <c r="Z21" s="976" t="str">
        <f>IF($B21="","",INDEX('All CCC'!Z$7:Z$965,MATCH(WatchList!$B21,'All CCC'!$B$7:$B$965,0)))</f>
        <v/>
      </c>
      <c r="AA21" s="976" t="str">
        <f>IF($B21="","",INDEX('All CCC'!AA$7:AA$965,MATCH(WatchList!$B21,'All CCC'!$B$7:$B$965,0)))</f>
        <v/>
      </c>
      <c r="AB21" s="976" t="str">
        <f>IF($B21="","",INDEX('All CCC'!AB$7:AB$965,MATCH(WatchList!$B21,'All CCC'!$B$7:$B$965,0)))</f>
        <v/>
      </c>
      <c r="AC21" s="976" t="str">
        <f>IF($B21="","",INDEX('All CCC'!AC$7:AC$965,MATCH(WatchList!$B21,'All CCC'!$B$7:$B$965,0)))</f>
        <v/>
      </c>
      <c r="AD21" s="976" t="str">
        <f>IF($B21="","",INDEX('All CCC'!AD$7:AD$965,MATCH(WatchList!$B21,'All CCC'!$B$7:$B$965,0)))</f>
        <v/>
      </c>
      <c r="AE21" s="976" t="str">
        <f>IF($B21="","",INDEX('All CCC'!AE$7:AE$965,MATCH(WatchList!$B21,'All CCC'!$B$7:$B$965,0)))</f>
        <v/>
      </c>
      <c r="AF21" s="976" t="str">
        <f>IF($B21="","",INDEX('All CCC'!AF$7:AF$965,MATCH(WatchList!$B21,'All CCC'!$B$7:$B$965,0)))</f>
        <v/>
      </c>
      <c r="AG21" s="976" t="str">
        <f>IF($B21="","",INDEX('All CCC'!AG$7:AG$965,MATCH(WatchList!$B21,'All CCC'!$B$7:$B$965,0)))</f>
        <v/>
      </c>
      <c r="AH21" s="976" t="str">
        <f>IF($B21="","",INDEX('All CCC'!AH$7:AH$965,MATCH(WatchList!$B21,'All CCC'!$B$7:$B$965,0)))</f>
        <v/>
      </c>
      <c r="AI21" s="976" t="str">
        <f>IF($B21="","",INDEX('All CCC'!AI$7:AI$965,MATCH(WatchList!$B21,'All CCC'!$B$7:$B$965,0)))</f>
        <v/>
      </c>
      <c r="AJ21" s="976" t="str">
        <f>IF($B21="","",INDEX('All CCC'!AJ$7:AJ$965,MATCH(WatchList!$B21,'All CCC'!$B$7:$B$965,0)))</f>
        <v/>
      </c>
      <c r="AK21" s="976" t="str">
        <f>IF($B21="","",INDEX('All CCC'!AK$7:AK$965,MATCH(WatchList!$B21,'All CCC'!$B$7:$B$965,0)))</f>
        <v/>
      </c>
      <c r="AL21" s="976" t="str">
        <f>IF($B21="","",INDEX('All CCC'!AL$7:AL$965,MATCH(WatchList!$B21,'All CCC'!$B$7:$B$965,0)))</f>
        <v/>
      </c>
      <c r="AM21" s="976" t="str">
        <f>IF($B21="","",INDEX('All CCC'!AM$7:AM$965,MATCH(WatchList!$B21,'All CCC'!$B$7:$B$965,0)))</f>
        <v/>
      </c>
      <c r="AN21" s="976" t="str">
        <f>IF($B21="","",INDEX('All CCC'!AN$7:AN$965,MATCH(WatchList!$B21,'All CCC'!$B$7:$B$965,0)))</f>
        <v/>
      </c>
      <c r="AO21" s="976" t="str">
        <f>IF($B21="","",INDEX('All CCC'!AO$7:AO$965,MATCH(WatchList!$B21,'All CCC'!$B$7:$B$965,0)))</f>
        <v/>
      </c>
      <c r="AP21" s="976" t="str">
        <f>IF($B21="","",INDEX('All CCC'!AP$7:AP$965,MATCH(WatchList!$B21,'All CCC'!$B$7:$B$965,0)))</f>
        <v/>
      </c>
      <c r="AQ21" s="976" t="str">
        <f>IF($B21="","",INDEX('All CCC'!AQ$7:AQ$965,MATCH(WatchList!$B21,'All CCC'!$B$7:$B$965,0)))</f>
        <v/>
      </c>
      <c r="AR21" s="976" t="str">
        <f>IF($B21="","",INDEX('All CCC'!AR$7:AR$965,MATCH(WatchList!$B21,'All CCC'!$B$7:$B$965,0)))</f>
        <v/>
      </c>
      <c r="AS21" s="976" t="str">
        <f>IF($B21="","",INDEX('All CCC'!AS$7:AS$965,MATCH(WatchList!$B21,'All CCC'!$B$7:$B$965,0)))</f>
        <v/>
      </c>
      <c r="AT21" s="976" t="str">
        <f>IF($B21="","",INDEX('All CCC'!AT$7:AT$965,MATCH(WatchList!$B21,'All CCC'!$B$7:$B$965,0)))</f>
        <v/>
      </c>
      <c r="AU21" s="976" t="str">
        <f>IF($B21="","",INDEX('All CCC'!AU$7:AU$965,MATCH(WatchList!$B21,'All CCC'!$B$7:$B$965,0)))</f>
        <v/>
      </c>
      <c r="AV21" s="976" t="str">
        <f>IF($B21="","",INDEX('All CCC'!AV$7:AV$965,MATCH(WatchList!$B21,'All CCC'!$B$7:$B$965,0)))</f>
        <v/>
      </c>
      <c r="AW21" s="976" t="str">
        <f>IF($B21="","",INDEX('All CCC'!AW$7:AW$965,MATCH(WatchList!$B21,'All CCC'!$B$7:$B$965,0)))</f>
        <v/>
      </c>
      <c r="AX21" s="976" t="str">
        <f>IF($B21="","",INDEX('All CCC'!AX$7:AX$965,MATCH(WatchList!$B21,'All CCC'!$B$7:$B$965,0)))</f>
        <v/>
      </c>
      <c r="AY21" s="976" t="str">
        <f>IF($B21="","",INDEX('All CCC'!AY$7:AY$965,MATCH(WatchList!$B21,'All CCC'!$B$7:$B$965,0)))</f>
        <v/>
      </c>
      <c r="AZ21" s="976" t="str">
        <f>IF($B21="","",INDEX('All CCC'!AZ$7:AZ$965,MATCH(WatchList!$B21,'All CCC'!$B$7:$B$965,0)))</f>
        <v/>
      </c>
      <c r="BA21" s="976" t="str">
        <f>IF($B21="","",INDEX('All CCC'!BA$7:BA$965,MATCH(WatchList!$B21,'All CCC'!$B$7:$B$965,0)))</f>
        <v/>
      </c>
      <c r="BB21" s="976" t="str">
        <f>IF($B21="","",INDEX('All CCC'!BB$7:BB$965,MATCH(WatchList!$B21,'All CCC'!$B$7:$B$965,0)))</f>
        <v/>
      </c>
      <c r="BC21" s="976" t="str">
        <f>IF($B21="","",INDEX('All CCC'!BC$7:BC$965,MATCH(WatchList!$B21,'All CCC'!$B$7:$B$965,0)))</f>
        <v/>
      </c>
      <c r="BD21" s="976" t="str">
        <f>IF($B21="","",INDEX('All CCC'!BD$7:BD$965,MATCH(WatchList!$B21,'All CCC'!$B$7:$B$965,0)))</f>
        <v/>
      </c>
      <c r="BE21" s="976" t="str">
        <f>IF($B21="","",INDEX('All CCC'!BE$7:BE$965,MATCH(WatchList!$B21,'All CCC'!$B$7:$B$965,0)))</f>
        <v/>
      </c>
      <c r="BF21" s="976" t="str">
        <f>IF($B21="","",INDEX('All CCC'!BF$7:BF$965,MATCH(WatchList!$B21,'All CCC'!$B$7:$B$965,0)))</f>
        <v/>
      </c>
      <c r="BG21" s="976" t="str">
        <f>IF($B21="","",INDEX('All CCC'!BG$7:BG$965,MATCH(WatchList!$B21,'All CCC'!$B$7:$B$965,0)))</f>
        <v/>
      </c>
    </row>
    <row r="22" spans="1:59" x14ac:dyDescent="0.2">
      <c r="A22" s="646" t="str">
        <f>IF($B22="","",INDEX('All CCC'!A$7:A$965,MATCH(WatchList!$B22,'All CCC'!$B$7:$B$965,0)))</f>
        <v/>
      </c>
      <c r="B22" s="36"/>
      <c r="C22" s="976" t="str">
        <f>IF($B22="","",INDEX('All CCC'!C$7:C$965,MATCH(WatchList!$B22,'All CCC'!$B$7:$B$965,0)))</f>
        <v/>
      </c>
      <c r="D22" s="976" t="str">
        <f>IF($B22="","",INDEX('All CCC'!D$7:D$965,MATCH(WatchList!$B22,'All CCC'!$B$7:$B$965,0)))</f>
        <v/>
      </c>
      <c r="E22" s="976" t="str">
        <f>IF($B22="","",INDEX('All CCC'!E$7:E$965,MATCH(WatchList!$B22,'All CCC'!$B$7:$B$965,0)))</f>
        <v/>
      </c>
      <c r="F22" s="976" t="str">
        <f>IF($B22="","",INDEX('All CCC'!F$7:F$965,MATCH(WatchList!$B22,'All CCC'!$B$7:$B$965,0)))</f>
        <v/>
      </c>
      <c r="G22" s="976" t="str">
        <f>IF($B22="","",INDEX('All CCC'!G$7:G$965,MATCH(WatchList!$B22,'All CCC'!$B$7:$B$965,0)))</f>
        <v/>
      </c>
      <c r="H22" s="976" t="str">
        <f>IF($B22="","",INDEX('All CCC'!H$7:H$965,MATCH(WatchList!$B22,'All CCC'!$B$7:$B$965,0)))</f>
        <v/>
      </c>
      <c r="I22" s="976" t="str">
        <f>IF($B22="","",INDEX('All CCC'!I$7:I$965,MATCH(WatchList!$B22,'All CCC'!$B$7:$B$965,0)))</f>
        <v/>
      </c>
      <c r="J22" s="976" t="str">
        <f>IF($B22="","",INDEX('All CCC'!J$7:J$965,MATCH(WatchList!$B22,'All CCC'!$B$7:$B$965,0)))</f>
        <v/>
      </c>
      <c r="K22" s="976" t="str">
        <f>IF($B22="","",INDEX('All CCC'!K$7:K$965,MATCH(WatchList!$B22,'All CCC'!$B$7:$B$965,0)))</f>
        <v/>
      </c>
      <c r="L22" s="976" t="str">
        <f>IF($B22="","",INDEX('All CCC'!L$7:L$965,MATCH(WatchList!$B22,'All CCC'!$B$7:$B$965,0)))</f>
        <v/>
      </c>
      <c r="M22" s="976" t="str">
        <f>IF($B22="","",INDEX('All CCC'!M$7:M$965,MATCH(WatchList!$B22,'All CCC'!$B$7:$B$965,0)))</f>
        <v/>
      </c>
      <c r="N22" s="976" t="str">
        <f>IF($B22="","",INDEX('All CCC'!N$7:N$965,MATCH(WatchList!$B22,'All CCC'!$B$7:$B$965,0)))</f>
        <v/>
      </c>
      <c r="O22" s="976" t="str">
        <f>IF($B22="","",INDEX('All CCC'!O$7:O$965,MATCH(WatchList!$B22,'All CCC'!$B$7:$B$965,0)))</f>
        <v/>
      </c>
      <c r="P22" s="977" t="str">
        <f>IF($B22="","",INDEX('All CCC'!P$7:P$965,MATCH(WatchList!$B22,'All CCC'!$B$7:$B$965,0)))</f>
        <v/>
      </c>
      <c r="Q22" s="977" t="str">
        <f>IF($B22="","",INDEX('All CCC'!Q$7:Q$965,MATCH(WatchList!$B22,'All CCC'!$B$7:$B$965,0)))</f>
        <v/>
      </c>
      <c r="R22" s="976" t="str">
        <f>IF($B22="","",INDEX('All CCC'!R$7:R$965,MATCH(WatchList!$B22,'All CCC'!$B$7:$B$965,0)))</f>
        <v/>
      </c>
      <c r="S22" s="976" t="str">
        <f>IF($B22="","",INDEX('All CCC'!S$7:S$965,MATCH(WatchList!$B22,'All CCC'!$B$7:$B$965,0)))</f>
        <v/>
      </c>
      <c r="T22" s="976" t="str">
        <f>IF($B22="","",INDEX('All CCC'!T$7:T$965,MATCH(WatchList!$B22,'All CCC'!$B$7:$B$965,0)))</f>
        <v/>
      </c>
      <c r="U22" s="976" t="str">
        <f>IF($B22="","",INDEX('All CCC'!U$7:U$965,MATCH(WatchList!$B22,'All CCC'!$B$7:$B$965,0)))</f>
        <v/>
      </c>
      <c r="V22" s="976" t="str">
        <f>IF($B22="","",INDEX('All CCC'!V$7:V$965,MATCH(WatchList!$B22,'All CCC'!$B$7:$B$965,0)))</f>
        <v/>
      </c>
      <c r="W22" s="976" t="str">
        <f>IF($B22="","",INDEX('All CCC'!W$7:W$965,MATCH(WatchList!$B22,'All CCC'!$B$7:$B$965,0)))</f>
        <v/>
      </c>
      <c r="X22" s="976" t="str">
        <f>IF($B22="","",INDEX('All CCC'!X$7:X$965,MATCH(WatchList!$B22,'All CCC'!$B$7:$B$965,0)))</f>
        <v/>
      </c>
      <c r="Y22" s="976" t="str">
        <f>IF($B22="","",INDEX('All CCC'!Y$7:Y$965,MATCH(WatchList!$B22,'All CCC'!$B$7:$B$965,0)))</f>
        <v/>
      </c>
      <c r="Z22" s="976" t="str">
        <f>IF($B22="","",INDEX('All CCC'!Z$7:Z$965,MATCH(WatchList!$B22,'All CCC'!$B$7:$B$965,0)))</f>
        <v/>
      </c>
      <c r="AA22" s="976" t="str">
        <f>IF($B22="","",INDEX('All CCC'!AA$7:AA$965,MATCH(WatchList!$B22,'All CCC'!$B$7:$B$965,0)))</f>
        <v/>
      </c>
      <c r="AB22" s="976" t="str">
        <f>IF($B22="","",INDEX('All CCC'!AB$7:AB$965,MATCH(WatchList!$B22,'All CCC'!$B$7:$B$965,0)))</f>
        <v/>
      </c>
      <c r="AC22" s="976" t="str">
        <f>IF($B22="","",INDEX('All CCC'!AC$7:AC$965,MATCH(WatchList!$B22,'All CCC'!$B$7:$B$965,0)))</f>
        <v/>
      </c>
      <c r="AD22" s="976" t="str">
        <f>IF($B22="","",INDEX('All CCC'!AD$7:AD$965,MATCH(WatchList!$B22,'All CCC'!$B$7:$B$965,0)))</f>
        <v/>
      </c>
      <c r="AE22" s="976" t="str">
        <f>IF($B22="","",INDEX('All CCC'!AE$7:AE$965,MATCH(WatchList!$B22,'All CCC'!$B$7:$B$965,0)))</f>
        <v/>
      </c>
      <c r="AF22" s="976" t="str">
        <f>IF($B22="","",INDEX('All CCC'!AF$7:AF$965,MATCH(WatchList!$B22,'All CCC'!$B$7:$B$965,0)))</f>
        <v/>
      </c>
      <c r="AG22" s="976" t="str">
        <f>IF($B22="","",INDEX('All CCC'!AG$7:AG$965,MATCH(WatchList!$B22,'All CCC'!$B$7:$B$965,0)))</f>
        <v/>
      </c>
      <c r="AH22" s="976" t="str">
        <f>IF($B22="","",INDEX('All CCC'!AH$7:AH$965,MATCH(WatchList!$B22,'All CCC'!$B$7:$B$965,0)))</f>
        <v/>
      </c>
      <c r="AI22" s="976" t="str">
        <f>IF($B22="","",INDEX('All CCC'!AI$7:AI$965,MATCH(WatchList!$B22,'All CCC'!$B$7:$B$965,0)))</f>
        <v/>
      </c>
      <c r="AJ22" s="976" t="str">
        <f>IF($B22="","",INDEX('All CCC'!AJ$7:AJ$965,MATCH(WatchList!$B22,'All CCC'!$B$7:$B$965,0)))</f>
        <v/>
      </c>
      <c r="AK22" s="976" t="str">
        <f>IF($B22="","",INDEX('All CCC'!AK$7:AK$965,MATCH(WatchList!$B22,'All CCC'!$B$7:$B$965,0)))</f>
        <v/>
      </c>
      <c r="AL22" s="976" t="str">
        <f>IF($B22="","",INDEX('All CCC'!AL$7:AL$965,MATCH(WatchList!$B22,'All CCC'!$B$7:$B$965,0)))</f>
        <v/>
      </c>
      <c r="AM22" s="976" t="str">
        <f>IF($B22="","",INDEX('All CCC'!AM$7:AM$965,MATCH(WatchList!$B22,'All CCC'!$B$7:$B$965,0)))</f>
        <v/>
      </c>
      <c r="AN22" s="976" t="str">
        <f>IF($B22="","",INDEX('All CCC'!AN$7:AN$965,MATCH(WatchList!$B22,'All CCC'!$B$7:$B$965,0)))</f>
        <v/>
      </c>
      <c r="AO22" s="976" t="str">
        <f>IF($B22="","",INDEX('All CCC'!AO$7:AO$965,MATCH(WatchList!$B22,'All CCC'!$B$7:$B$965,0)))</f>
        <v/>
      </c>
      <c r="AP22" s="976" t="str">
        <f>IF($B22="","",INDEX('All CCC'!AP$7:AP$965,MATCH(WatchList!$B22,'All CCC'!$B$7:$B$965,0)))</f>
        <v/>
      </c>
      <c r="AQ22" s="976" t="str">
        <f>IF($B22="","",INDEX('All CCC'!AQ$7:AQ$965,MATCH(WatchList!$B22,'All CCC'!$B$7:$B$965,0)))</f>
        <v/>
      </c>
      <c r="AR22" s="976" t="str">
        <f>IF($B22="","",INDEX('All CCC'!AR$7:AR$965,MATCH(WatchList!$B22,'All CCC'!$B$7:$B$965,0)))</f>
        <v/>
      </c>
      <c r="AS22" s="976" t="str">
        <f>IF($B22="","",INDEX('All CCC'!AS$7:AS$965,MATCH(WatchList!$B22,'All CCC'!$B$7:$B$965,0)))</f>
        <v/>
      </c>
      <c r="AT22" s="976" t="str">
        <f>IF($B22="","",INDEX('All CCC'!AT$7:AT$965,MATCH(WatchList!$B22,'All CCC'!$B$7:$B$965,0)))</f>
        <v/>
      </c>
      <c r="AU22" s="976" t="str">
        <f>IF($B22="","",INDEX('All CCC'!AU$7:AU$965,MATCH(WatchList!$B22,'All CCC'!$B$7:$B$965,0)))</f>
        <v/>
      </c>
      <c r="AV22" s="976" t="str">
        <f>IF($B22="","",INDEX('All CCC'!AV$7:AV$965,MATCH(WatchList!$B22,'All CCC'!$B$7:$B$965,0)))</f>
        <v/>
      </c>
      <c r="AW22" s="976" t="str">
        <f>IF($B22="","",INDEX('All CCC'!AW$7:AW$965,MATCH(WatchList!$B22,'All CCC'!$B$7:$B$965,0)))</f>
        <v/>
      </c>
      <c r="AX22" s="976" t="str">
        <f>IF($B22="","",INDEX('All CCC'!AX$7:AX$965,MATCH(WatchList!$B22,'All CCC'!$B$7:$B$965,0)))</f>
        <v/>
      </c>
      <c r="AY22" s="976" t="str">
        <f>IF($B22="","",INDEX('All CCC'!AY$7:AY$965,MATCH(WatchList!$B22,'All CCC'!$B$7:$B$965,0)))</f>
        <v/>
      </c>
      <c r="AZ22" s="976" t="str">
        <f>IF($B22="","",INDEX('All CCC'!AZ$7:AZ$965,MATCH(WatchList!$B22,'All CCC'!$B$7:$B$965,0)))</f>
        <v/>
      </c>
      <c r="BA22" s="976" t="str">
        <f>IF($B22="","",INDEX('All CCC'!BA$7:BA$965,MATCH(WatchList!$B22,'All CCC'!$B$7:$B$965,0)))</f>
        <v/>
      </c>
      <c r="BB22" s="976" t="str">
        <f>IF($B22="","",INDEX('All CCC'!BB$7:BB$965,MATCH(WatchList!$B22,'All CCC'!$B$7:$B$965,0)))</f>
        <v/>
      </c>
      <c r="BC22" s="976" t="str">
        <f>IF($B22="","",INDEX('All CCC'!BC$7:BC$965,MATCH(WatchList!$B22,'All CCC'!$B$7:$B$965,0)))</f>
        <v/>
      </c>
      <c r="BD22" s="976" t="str">
        <f>IF($B22="","",INDEX('All CCC'!BD$7:BD$965,MATCH(WatchList!$B22,'All CCC'!$B$7:$B$965,0)))</f>
        <v/>
      </c>
      <c r="BE22" s="976" t="str">
        <f>IF($B22="","",INDEX('All CCC'!BE$7:BE$965,MATCH(WatchList!$B22,'All CCC'!$B$7:$B$965,0)))</f>
        <v/>
      </c>
      <c r="BF22" s="976" t="str">
        <f>IF($B22="","",INDEX('All CCC'!BF$7:BF$965,MATCH(WatchList!$B22,'All CCC'!$B$7:$B$965,0)))</f>
        <v/>
      </c>
      <c r="BG22" s="976" t="str">
        <f>IF($B22="","",INDEX('All CCC'!BG$7:BG$965,MATCH(WatchList!$B22,'All CCC'!$B$7:$B$965,0)))</f>
        <v/>
      </c>
    </row>
    <row r="23" spans="1:59" x14ac:dyDescent="0.2">
      <c r="A23" s="646" t="str">
        <f>IF($B23="","",INDEX('All CCC'!A$7:A$965,MATCH(WatchList!$B23,'All CCC'!$B$7:$B$965,0)))</f>
        <v/>
      </c>
      <c r="B23" s="36"/>
      <c r="C23" s="976" t="str">
        <f>IF($B23="","",INDEX('All CCC'!C$7:C$965,MATCH(WatchList!$B23,'All CCC'!$B$7:$B$965,0)))</f>
        <v/>
      </c>
      <c r="D23" s="976" t="str">
        <f>IF($B23="","",INDEX('All CCC'!D$7:D$965,MATCH(WatchList!$B23,'All CCC'!$B$7:$B$965,0)))</f>
        <v/>
      </c>
      <c r="E23" s="976" t="str">
        <f>IF($B23="","",INDEX('All CCC'!E$7:E$965,MATCH(WatchList!$B23,'All CCC'!$B$7:$B$965,0)))</f>
        <v/>
      </c>
      <c r="F23" s="976" t="str">
        <f>IF($B23="","",INDEX('All CCC'!F$7:F$965,MATCH(WatchList!$B23,'All CCC'!$B$7:$B$965,0)))</f>
        <v/>
      </c>
      <c r="G23" s="976" t="str">
        <f>IF($B23="","",INDEX('All CCC'!G$7:G$965,MATCH(WatchList!$B23,'All CCC'!$B$7:$B$965,0)))</f>
        <v/>
      </c>
      <c r="H23" s="976" t="str">
        <f>IF($B23="","",INDEX('All CCC'!H$7:H$965,MATCH(WatchList!$B23,'All CCC'!$B$7:$B$965,0)))</f>
        <v/>
      </c>
      <c r="I23" s="976" t="str">
        <f>IF($B23="","",INDEX('All CCC'!I$7:I$965,MATCH(WatchList!$B23,'All CCC'!$B$7:$B$965,0)))</f>
        <v/>
      </c>
      <c r="J23" s="976" t="str">
        <f>IF($B23="","",INDEX('All CCC'!J$7:J$965,MATCH(WatchList!$B23,'All CCC'!$B$7:$B$965,0)))</f>
        <v/>
      </c>
      <c r="K23" s="976" t="str">
        <f>IF($B23="","",INDEX('All CCC'!K$7:K$965,MATCH(WatchList!$B23,'All CCC'!$B$7:$B$965,0)))</f>
        <v/>
      </c>
      <c r="L23" s="976" t="str">
        <f>IF($B23="","",INDEX('All CCC'!L$7:L$965,MATCH(WatchList!$B23,'All CCC'!$B$7:$B$965,0)))</f>
        <v/>
      </c>
      <c r="M23" s="976" t="str">
        <f>IF($B23="","",INDEX('All CCC'!M$7:M$965,MATCH(WatchList!$B23,'All CCC'!$B$7:$B$965,0)))</f>
        <v/>
      </c>
      <c r="N23" s="976" t="str">
        <f>IF($B23="","",INDEX('All CCC'!N$7:N$965,MATCH(WatchList!$B23,'All CCC'!$B$7:$B$965,0)))</f>
        <v/>
      </c>
      <c r="O23" s="976" t="str">
        <f>IF($B23="","",INDEX('All CCC'!O$7:O$965,MATCH(WatchList!$B23,'All CCC'!$B$7:$B$965,0)))</f>
        <v/>
      </c>
      <c r="P23" s="977" t="str">
        <f>IF($B23="","",INDEX('All CCC'!P$7:P$965,MATCH(WatchList!$B23,'All CCC'!$B$7:$B$965,0)))</f>
        <v/>
      </c>
      <c r="Q23" s="977" t="str">
        <f>IF($B23="","",INDEX('All CCC'!Q$7:Q$965,MATCH(WatchList!$B23,'All CCC'!$B$7:$B$965,0)))</f>
        <v/>
      </c>
      <c r="R23" s="976" t="str">
        <f>IF($B23="","",INDEX('All CCC'!R$7:R$965,MATCH(WatchList!$B23,'All CCC'!$B$7:$B$965,0)))</f>
        <v/>
      </c>
      <c r="S23" s="976" t="str">
        <f>IF($B23="","",INDEX('All CCC'!S$7:S$965,MATCH(WatchList!$B23,'All CCC'!$B$7:$B$965,0)))</f>
        <v/>
      </c>
      <c r="T23" s="976" t="str">
        <f>IF($B23="","",INDEX('All CCC'!T$7:T$965,MATCH(WatchList!$B23,'All CCC'!$B$7:$B$965,0)))</f>
        <v/>
      </c>
      <c r="U23" s="976" t="str">
        <f>IF($B23="","",INDEX('All CCC'!U$7:U$965,MATCH(WatchList!$B23,'All CCC'!$B$7:$B$965,0)))</f>
        <v/>
      </c>
      <c r="V23" s="976" t="str">
        <f>IF($B23="","",INDEX('All CCC'!V$7:V$965,MATCH(WatchList!$B23,'All CCC'!$B$7:$B$965,0)))</f>
        <v/>
      </c>
      <c r="W23" s="976" t="str">
        <f>IF($B23="","",INDEX('All CCC'!W$7:W$965,MATCH(WatchList!$B23,'All CCC'!$B$7:$B$965,0)))</f>
        <v/>
      </c>
      <c r="X23" s="976" t="str">
        <f>IF($B23="","",INDEX('All CCC'!X$7:X$965,MATCH(WatchList!$B23,'All CCC'!$B$7:$B$965,0)))</f>
        <v/>
      </c>
      <c r="Y23" s="976" t="str">
        <f>IF($B23="","",INDEX('All CCC'!Y$7:Y$965,MATCH(WatchList!$B23,'All CCC'!$B$7:$B$965,0)))</f>
        <v/>
      </c>
      <c r="Z23" s="976" t="str">
        <f>IF($B23="","",INDEX('All CCC'!Z$7:Z$965,MATCH(WatchList!$B23,'All CCC'!$B$7:$B$965,0)))</f>
        <v/>
      </c>
      <c r="AA23" s="976" t="str">
        <f>IF($B23="","",INDEX('All CCC'!AA$7:AA$965,MATCH(WatchList!$B23,'All CCC'!$B$7:$B$965,0)))</f>
        <v/>
      </c>
      <c r="AB23" s="976" t="str">
        <f>IF($B23="","",INDEX('All CCC'!AB$7:AB$965,MATCH(WatchList!$B23,'All CCC'!$B$7:$B$965,0)))</f>
        <v/>
      </c>
      <c r="AC23" s="976" t="str">
        <f>IF($B23="","",INDEX('All CCC'!AC$7:AC$965,MATCH(WatchList!$B23,'All CCC'!$B$7:$B$965,0)))</f>
        <v/>
      </c>
      <c r="AD23" s="976" t="str">
        <f>IF($B23="","",INDEX('All CCC'!AD$7:AD$965,MATCH(WatchList!$B23,'All CCC'!$B$7:$B$965,0)))</f>
        <v/>
      </c>
      <c r="AE23" s="976" t="str">
        <f>IF($B23="","",INDEX('All CCC'!AE$7:AE$965,MATCH(WatchList!$B23,'All CCC'!$B$7:$B$965,0)))</f>
        <v/>
      </c>
      <c r="AF23" s="976" t="str">
        <f>IF($B23="","",INDEX('All CCC'!AF$7:AF$965,MATCH(WatchList!$B23,'All CCC'!$B$7:$B$965,0)))</f>
        <v/>
      </c>
      <c r="AG23" s="976" t="str">
        <f>IF($B23="","",INDEX('All CCC'!AG$7:AG$965,MATCH(WatchList!$B23,'All CCC'!$B$7:$B$965,0)))</f>
        <v/>
      </c>
      <c r="AH23" s="976" t="str">
        <f>IF($B23="","",INDEX('All CCC'!AH$7:AH$965,MATCH(WatchList!$B23,'All CCC'!$B$7:$B$965,0)))</f>
        <v/>
      </c>
      <c r="AI23" s="976" t="str">
        <f>IF($B23="","",INDEX('All CCC'!AI$7:AI$965,MATCH(WatchList!$B23,'All CCC'!$B$7:$B$965,0)))</f>
        <v/>
      </c>
      <c r="AJ23" s="976" t="str">
        <f>IF($B23="","",INDEX('All CCC'!AJ$7:AJ$965,MATCH(WatchList!$B23,'All CCC'!$B$7:$B$965,0)))</f>
        <v/>
      </c>
      <c r="AK23" s="976" t="str">
        <f>IF($B23="","",INDEX('All CCC'!AK$7:AK$965,MATCH(WatchList!$B23,'All CCC'!$B$7:$B$965,0)))</f>
        <v/>
      </c>
      <c r="AL23" s="976" t="str">
        <f>IF($B23="","",INDEX('All CCC'!AL$7:AL$965,MATCH(WatchList!$B23,'All CCC'!$B$7:$B$965,0)))</f>
        <v/>
      </c>
      <c r="AM23" s="976" t="str">
        <f>IF($B23="","",INDEX('All CCC'!AM$7:AM$965,MATCH(WatchList!$B23,'All CCC'!$B$7:$B$965,0)))</f>
        <v/>
      </c>
      <c r="AN23" s="976" t="str">
        <f>IF($B23="","",INDEX('All CCC'!AN$7:AN$965,MATCH(WatchList!$B23,'All CCC'!$B$7:$B$965,0)))</f>
        <v/>
      </c>
      <c r="AO23" s="976" t="str">
        <f>IF($B23="","",INDEX('All CCC'!AO$7:AO$965,MATCH(WatchList!$B23,'All CCC'!$B$7:$B$965,0)))</f>
        <v/>
      </c>
      <c r="AP23" s="976" t="str">
        <f>IF($B23="","",INDEX('All CCC'!AP$7:AP$965,MATCH(WatchList!$B23,'All CCC'!$B$7:$B$965,0)))</f>
        <v/>
      </c>
      <c r="AQ23" s="976" t="str">
        <f>IF($B23="","",INDEX('All CCC'!AQ$7:AQ$965,MATCH(WatchList!$B23,'All CCC'!$B$7:$B$965,0)))</f>
        <v/>
      </c>
      <c r="AR23" s="976" t="str">
        <f>IF($B23="","",INDEX('All CCC'!AR$7:AR$965,MATCH(WatchList!$B23,'All CCC'!$B$7:$B$965,0)))</f>
        <v/>
      </c>
      <c r="AS23" s="976" t="str">
        <f>IF($B23="","",INDEX('All CCC'!AS$7:AS$965,MATCH(WatchList!$B23,'All CCC'!$B$7:$B$965,0)))</f>
        <v/>
      </c>
      <c r="AT23" s="976" t="str">
        <f>IF($B23="","",INDEX('All CCC'!AT$7:AT$965,MATCH(WatchList!$B23,'All CCC'!$B$7:$B$965,0)))</f>
        <v/>
      </c>
      <c r="AU23" s="976" t="str">
        <f>IF($B23="","",INDEX('All CCC'!AU$7:AU$965,MATCH(WatchList!$B23,'All CCC'!$B$7:$B$965,0)))</f>
        <v/>
      </c>
      <c r="AV23" s="976" t="str">
        <f>IF($B23="","",INDEX('All CCC'!AV$7:AV$965,MATCH(WatchList!$B23,'All CCC'!$B$7:$B$965,0)))</f>
        <v/>
      </c>
      <c r="AW23" s="976" t="str">
        <f>IF($B23="","",INDEX('All CCC'!AW$7:AW$965,MATCH(WatchList!$B23,'All CCC'!$B$7:$B$965,0)))</f>
        <v/>
      </c>
      <c r="AX23" s="976" t="str">
        <f>IF($B23="","",INDEX('All CCC'!AX$7:AX$965,MATCH(WatchList!$B23,'All CCC'!$B$7:$B$965,0)))</f>
        <v/>
      </c>
      <c r="AY23" s="976" t="str">
        <f>IF($B23="","",INDEX('All CCC'!AY$7:AY$965,MATCH(WatchList!$B23,'All CCC'!$B$7:$B$965,0)))</f>
        <v/>
      </c>
      <c r="AZ23" s="976" t="str">
        <f>IF($B23="","",INDEX('All CCC'!AZ$7:AZ$965,MATCH(WatchList!$B23,'All CCC'!$B$7:$B$965,0)))</f>
        <v/>
      </c>
      <c r="BA23" s="976" t="str">
        <f>IF($B23="","",INDEX('All CCC'!BA$7:BA$965,MATCH(WatchList!$B23,'All CCC'!$B$7:$B$965,0)))</f>
        <v/>
      </c>
      <c r="BB23" s="976" t="str">
        <f>IF($B23="","",INDEX('All CCC'!BB$7:BB$965,MATCH(WatchList!$B23,'All CCC'!$B$7:$B$965,0)))</f>
        <v/>
      </c>
      <c r="BC23" s="976" t="str">
        <f>IF($B23="","",INDEX('All CCC'!BC$7:BC$965,MATCH(WatchList!$B23,'All CCC'!$B$7:$B$965,0)))</f>
        <v/>
      </c>
      <c r="BD23" s="976" t="str">
        <f>IF($B23="","",INDEX('All CCC'!BD$7:BD$965,MATCH(WatchList!$B23,'All CCC'!$B$7:$B$965,0)))</f>
        <v/>
      </c>
      <c r="BE23" s="976" t="str">
        <f>IF($B23="","",INDEX('All CCC'!BE$7:BE$965,MATCH(WatchList!$B23,'All CCC'!$B$7:$B$965,0)))</f>
        <v/>
      </c>
      <c r="BF23" s="976" t="str">
        <f>IF($B23="","",INDEX('All CCC'!BF$7:BF$965,MATCH(WatchList!$B23,'All CCC'!$B$7:$B$965,0)))</f>
        <v/>
      </c>
      <c r="BG23" s="976" t="str">
        <f>IF($B23="","",INDEX('All CCC'!BG$7:BG$965,MATCH(WatchList!$B23,'All CCC'!$B$7:$B$965,0)))</f>
        <v/>
      </c>
    </row>
    <row r="24" spans="1:59" x14ac:dyDescent="0.2">
      <c r="A24" s="646" t="str">
        <f>IF($B24="","",INDEX('All CCC'!A$7:A$965,MATCH(WatchList!$B24,'All CCC'!$B$7:$B$965,0)))</f>
        <v/>
      </c>
      <c r="B24" s="36"/>
      <c r="C24" s="976" t="str">
        <f>IF($B24="","",INDEX('All CCC'!C$7:C$965,MATCH(WatchList!$B24,'All CCC'!$B$7:$B$965,0)))</f>
        <v/>
      </c>
      <c r="D24" s="976" t="str">
        <f>IF($B24="","",INDEX('All CCC'!D$7:D$965,MATCH(WatchList!$B24,'All CCC'!$B$7:$B$965,0)))</f>
        <v/>
      </c>
      <c r="E24" s="976" t="str">
        <f>IF($B24="","",INDEX('All CCC'!E$7:E$965,MATCH(WatchList!$B24,'All CCC'!$B$7:$B$965,0)))</f>
        <v/>
      </c>
      <c r="F24" s="976" t="str">
        <f>IF($B24="","",INDEX('All CCC'!F$7:F$965,MATCH(WatchList!$B24,'All CCC'!$B$7:$B$965,0)))</f>
        <v/>
      </c>
      <c r="G24" s="976" t="str">
        <f>IF($B24="","",INDEX('All CCC'!G$7:G$965,MATCH(WatchList!$B24,'All CCC'!$B$7:$B$965,0)))</f>
        <v/>
      </c>
      <c r="H24" s="976" t="str">
        <f>IF($B24="","",INDEX('All CCC'!H$7:H$965,MATCH(WatchList!$B24,'All CCC'!$B$7:$B$965,0)))</f>
        <v/>
      </c>
      <c r="I24" s="976" t="str">
        <f>IF($B24="","",INDEX('All CCC'!I$7:I$965,MATCH(WatchList!$B24,'All CCC'!$B$7:$B$965,0)))</f>
        <v/>
      </c>
      <c r="J24" s="976" t="str">
        <f>IF($B24="","",INDEX('All CCC'!J$7:J$965,MATCH(WatchList!$B24,'All CCC'!$B$7:$B$965,0)))</f>
        <v/>
      </c>
      <c r="K24" s="976" t="str">
        <f>IF($B24="","",INDEX('All CCC'!K$7:K$965,MATCH(WatchList!$B24,'All CCC'!$B$7:$B$965,0)))</f>
        <v/>
      </c>
      <c r="L24" s="976" t="str">
        <f>IF($B24="","",INDEX('All CCC'!L$7:L$965,MATCH(WatchList!$B24,'All CCC'!$B$7:$B$965,0)))</f>
        <v/>
      </c>
      <c r="M24" s="976" t="str">
        <f>IF($B24="","",INDEX('All CCC'!M$7:M$965,MATCH(WatchList!$B24,'All CCC'!$B$7:$B$965,0)))</f>
        <v/>
      </c>
      <c r="N24" s="976" t="str">
        <f>IF($B24="","",INDEX('All CCC'!N$7:N$965,MATCH(WatchList!$B24,'All CCC'!$B$7:$B$965,0)))</f>
        <v/>
      </c>
      <c r="O24" s="976" t="str">
        <f>IF($B24="","",INDEX('All CCC'!O$7:O$965,MATCH(WatchList!$B24,'All CCC'!$B$7:$B$965,0)))</f>
        <v/>
      </c>
      <c r="P24" s="977" t="str">
        <f>IF($B24="","",INDEX('All CCC'!P$7:P$965,MATCH(WatchList!$B24,'All CCC'!$B$7:$B$965,0)))</f>
        <v/>
      </c>
      <c r="Q24" s="977" t="str">
        <f>IF($B24="","",INDEX('All CCC'!Q$7:Q$965,MATCH(WatchList!$B24,'All CCC'!$B$7:$B$965,0)))</f>
        <v/>
      </c>
      <c r="R24" s="976" t="str">
        <f>IF($B24="","",INDEX('All CCC'!R$7:R$965,MATCH(WatchList!$B24,'All CCC'!$B$7:$B$965,0)))</f>
        <v/>
      </c>
      <c r="S24" s="976" t="str">
        <f>IF($B24="","",INDEX('All CCC'!S$7:S$965,MATCH(WatchList!$B24,'All CCC'!$B$7:$B$965,0)))</f>
        <v/>
      </c>
      <c r="T24" s="976" t="str">
        <f>IF($B24="","",INDEX('All CCC'!T$7:T$965,MATCH(WatchList!$B24,'All CCC'!$B$7:$B$965,0)))</f>
        <v/>
      </c>
      <c r="U24" s="976" t="str">
        <f>IF($B24="","",INDEX('All CCC'!U$7:U$965,MATCH(WatchList!$B24,'All CCC'!$B$7:$B$965,0)))</f>
        <v/>
      </c>
      <c r="V24" s="976" t="str">
        <f>IF($B24="","",INDEX('All CCC'!V$7:V$965,MATCH(WatchList!$B24,'All CCC'!$B$7:$B$965,0)))</f>
        <v/>
      </c>
      <c r="W24" s="976" t="str">
        <f>IF($B24="","",INDEX('All CCC'!W$7:W$965,MATCH(WatchList!$B24,'All CCC'!$B$7:$B$965,0)))</f>
        <v/>
      </c>
      <c r="X24" s="976" t="str">
        <f>IF($B24="","",INDEX('All CCC'!X$7:X$965,MATCH(WatchList!$B24,'All CCC'!$B$7:$B$965,0)))</f>
        <v/>
      </c>
      <c r="Y24" s="976" t="str">
        <f>IF($B24="","",INDEX('All CCC'!Y$7:Y$965,MATCH(WatchList!$B24,'All CCC'!$B$7:$B$965,0)))</f>
        <v/>
      </c>
      <c r="Z24" s="976" t="str">
        <f>IF($B24="","",INDEX('All CCC'!Z$7:Z$965,MATCH(WatchList!$B24,'All CCC'!$B$7:$B$965,0)))</f>
        <v/>
      </c>
      <c r="AA24" s="976" t="str">
        <f>IF($B24="","",INDEX('All CCC'!AA$7:AA$965,MATCH(WatchList!$B24,'All CCC'!$B$7:$B$965,0)))</f>
        <v/>
      </c>
      <c r="AB24" s="976" t="str">
        <f>IF($B24="","",INDEX('All CCC'!AB$7:AB$965,MATCH(WatchList!$B24,'All CCC'!$B$7:$B$965,0)))</f>
        <v/>
      </c>
      <c r="AC24" s="976" t="str">
        <f>IF($B24="","",INDEX('All CCC'!AC$7:AC$965,MATCH(WatchList!$B24,'All CCC'!$B$7:$B$965,0)))</f>
        <v/>
      </c>
      <c r="AD24" s="976" t="str">
        <f>IF($B24="","",INDEX('All CCC'!AD$7:AD$965,MATCH(WatchList!$B24,'All CCC'!$B$7:$B$965,0)))</f>
        <v/>
      </c>
      <c r="AE24" s="976" t="str">
        <f>IF($B24="","",INDEX('All CCC'!AE$7:AE$965,MATCH(WatchList!$B24,'All CCC'!$B$7:$B$965,0)))</f>
        <v/>
      </c>
      <c r="AF24" s="976" t="str">
        <f>IF($B24="","",INDEX('All CCC'!AF$7:AF$965,MATCH(WatchList!$B24,'All CCC'!$B$7:$B$965,0)))</f>
        <v/>
      </c>
      <c r="AG24" s="976" t="str">
        <f>IF($B24="","",INDEX('All CCC'!AG$7:AG$965,MATCH(WatchList!$B24,'All CCC'!$B$7:$B$965,0)))</f>
        <v/>
      </c>
      <c r="AH24" s="976" t="str">
        <f>IF($B24="","",INDEX('All CCC'!AH$7:AH$965,MATCH(WatchList!$B24,'All CCC'!$B$7:$B$965,0)))</f>
        <v/>
      </c>
      <c r="AI24" s="976" t="str">
        <f>IF($B24="","",INDEX('All CCC'!AI$7:AI$965,MATCH(WatchList!$B24,'All CCC'!$B$7:$B$965,0)))</f>
        <v/>
      </c>
      <c r="AJ24" s="976" t="str">
        <f>IF($B24="","",INDEX('All CCC'!AJ$7:AJ$965,MATCH(WatchList!$B24,'All CCC'!$B$7:$B$965,0)))</f>
        <v/>
      </c>
      <c r="AK24" s="976" t="str">
        <f>IF($B24="","",INDEX('All CCC'!AK$7:AK$965,MATCH(WatchList!$B24,'All CCC'!$B$7:$B$965,0)))</f>
        <v/>
      </c>
      <c r="AL24" s="976" t="str">
        <f>IF($B24="","",INDEX('All CCC'!AL$7:AL$965,MATCH(WatchList!$B24,'All CCC'!$B$7:$B$965,0)))</f>
        <v/>
      </c>
      <c r="AM24" s="976" t="str">
        <f>IF($B24="","",INDEX('All CCC'!AM$7:AM$965,MATCH(WatchList!$B24,'All CCC'!$B$7:$B$965,0)))</f>
        <v/>
      </c>
      <c r="AN24" s="976" t="str">
        <f>IF($B24="","",INDEX('All CCC'!AN$7:AN$965,MATCH(WatchList!$B24,'All CCC'!$B$7:$B$965,0)))</f>
        <v/>
      </c>
      <c r="AO24" s="976" t="str">
        <f>IF($B24="","",INDEX('All CCC'!AO$7:AO$965,MATCH(WatchList!$B24,'All CCC'!$B$7:$B$965,0)))</f>
        <v/>
      </c>
      <c r="AP24" s="976" t="str">
        <f>IF($B24="","",INDEX('All CCC'!AP$7:AP$965,MATCH(WatchList!$B24,'All CCC'!$B$7:$B$965,0)))</f>
        <v/>
      </c>
      <c r="AQ24" s="976" t="str">
        <f>IF($B24="","",INDEX('All CCC'!AQ$7:AQ$965,MATCH(WatchList!$B24,'All CCC'!$B$7:$B$965,0)))</f>
        <v/>
      </c>
      <c r="AR24" s="976" t="str">
        <f>IF($B24="","",INDEX('All CCC'!AR$7:AR$965,MATCH(WatchList!$B24,'All CCC'!$B$7:$B$965,0)))</f>
        <v/>
      </c>
      <c r="AS24" s="976" t="str">
        <f>IF($B24="","",INDEX('All CCC'!AS$7:AS$965,MATCH(WatchList!$B24,'All CCC'!$B$7:$B$965,0)))</f>
        <v/>
      </c>
      <c r="AT24" s="976" t="str">
        <f>IF($B24="","",INDEX('All CCC'!AT$7:AT$965,MATCH(WatchList!$B24,'All CCC'!$B$7:$B$965,0)))</f>
        <v/>
      </c>
      <c r="AU24" s="976" t="str">
        <f>IF($B24="","",INDEX('All CCC'!AU$7:AU$965,MATCH(WatchList!$B24,'All CCC'!$B$7:$B$965,0)))</f>
        <v/>
      </c>
      <c r="AV24" s="976" t="str">
        <f>IF($B24="","",INDEX('All CCC'!AV$7:AV$965,MATCH(WatchList!$B24,'All CCC'!$B$7:$B$965,0)))</f>
        <v/>
      </c>
      <c r="AW24" s="976" t="str">
        <f>IF($B24="","",INDEX('All CCC'!AW$7:AW$965,MATCH(WatchList!$B24,'All CCC'!$B$7:$B$965,0)))</f>
        <v/>
      </c>
      <c r="AX24" s="976" t="str">
        <f>IF($B24="","",INDEX('All CCC'!AX$7:AX$965,MATCH(WatchList!$B24,'All CCC'!$B$7:$B$965,0)))</f>
        <v/>
      </c>
      <c r="AY24" s="976" t="str">
        <f>IF($B24="","",INDEX('All CCC'!AY$7:AY$965,MATCH(WatchList!$B24,'All CCC'!$B$7:$B$965,0)))</f>
        <v/>
      </c>
      <c r="AZ24" s="976" t="str">
        <f>IF($B24="","",INDEX('All CCC'!AZ$7:AZ$965,MATCH(WatchList!$B24,'All CCC'!$B$7:$B$965,0)))</f>
        <v/>
      </c>
      <c r="BA24" s="976" t="str">
        <f>IF($B24="","",INDEX('All CCC'!BA$7:BA$965,MATCH(WatchList!$B24,'All CCC'!$B$7:$B$965,0)))</f>
        <v/>
      </c>
      <c r="BB24" s="976" t="str">
        <f>IF($B24="","",INDEX('All CCC'!BB$7:BB$965,MATCH(WatchList!$B24,'All CCC'!$B$7:$B$965,0)))</f>
        <v/>
      </c>
      <c r="BC24" s="976" t="str">
        <f>IF($B24="","",INDEX('All CCC'!BC$7:BC$965,MATCH(WatchList!$B24,'All CCC'!$B$7:$B$965,0)))</f>
        <v/>
      </c>
      <c r="BD24" s="976" t="str">
        <f>IF($B24="","",INDEX('All CCC'!BD$7:BD$965,MATCH(WatchList!$B24,'All CCC'!$B$7:$B$965,0)))</f>
        <v/>
      </c>
      <c r="BE24" s="976" t="str">
        <f>IF($B24="","",INDEX('All CCC'!BE$7:BE$965,MATCH(WatchList!$B24,'All CCC'!$B$7:$B$965,0)))</f>
        <v/>
      </c>
      <c r="BF24" s="976" t="str">
        <f>IF($B24="","",INDEX('All CCC'!BF$7:BF$965,MATCH(WatchList!$B24,'All CCC'!$B$7:$B$965,0)))</f>
        <v/>
      </c>
      <c r="BG24" s="976" t="str">
        <f>IF($B24="","",INDEX('All CCC'!BG$7:BG$965,MATCH(WatchList!$B24,'All CCC'!$B$7:$B$965,0)))</f>
        <v/>
      </c>
    </row>
    <row r="25" spans="1:59" x14ac:dyDescent="0.2">
      <c r="A25" s="646" t="str">
        <f>IF($B25="","",INDEX('All CCC'!A$7:A$965,MATCH(WatchList!$B25,'All CCC'!$B$7:$B$965,0)))</f>
        <v/>
      </c>
      <c r="B25" s="36"/>
      <c r="C25" s="976" t="str">
        <f>IF($B25="","",INDEX('All CCC'!C$7:C$965,MATCH(WatchList!$B25,'All CCC'!$B$7:$B$965,0)))</f>
        <v/>
      </c>
      <c r="D25" s="976" t="str">
        <f>IF($B25="","",INDEX('All CCC'!D$7:D$965,MATCH(WatchList!$B25,'All CCC'!$B$7:$B$965,0)))</f>
        <v/>
      </c>
      <c r="E25" s="976" t="str">
        <f>IF($B25="","",INDEX('All CCC'!E$7:E$965,MATCH(WatchList!$B25,'All CCC'!$B$7:$B$965,0)))</f>
        <v/>
      </c>
      <c r="F25" s="976" t="str">
        <f>IF($B25="","",INDEX('All CCC'!F$7:F$965,MATCH(WatchList!$B25,'All CCC'!$B$7:$B$965,0)))</f>
        <v/>
      </c>
      <c r="G25" s="976" t="str">
        <f>IF($B25="","",INDEX('All CCC'!G$7:G$965,MATCH(WatchList!$B25,'All CCC'!$B$7:$B$965,0)))</f>
        <v/>
      </c>
      <c r="H25" s="976" t="str">
        <f>IF($B25="","",INDEX('All CCC'!H$7:H$965,MATCH(WatchList!$B25,'All CCC'!$B$7:$B$965,0)))</f>
        <v/>
      </c>
      <c r="I25" s="976" t="str">
        <f>IF($B25="","",INDEX('All CCC'!I$7:I$965,MATCH(WatchList!$B25,'All CCC'!$B$7:$B$965,0)))</f>
        <v/>
      </c>
      <c r="J25" s="976" t="str">
        <f>IF($B25="","",INDEX('All CCC'!J$7:J$965,MATCH(WatchList!$B25,'All CCC'!$B$7:$B$965,0)))</f>
        <v/>
      </c>
      <c r="K25" s="976" t="str">
        <f>IF($B25="","",INDEX('All CCC'!K$7:K$965,MATCH(WatchList!$B25,'All CCC'!$B$7:$B$965,0)))</f>
        <v/>
      </c>
      <c r="L25" s="976" t="str">
        <f>IF($B25="","",INDEX('All CCC'!L$7:L$965,MATCH(WatchList!$B25,'All CCC'!$B$7:$B$965,0)))</f>
        <v/>
      </c>
      <c r="M25" s="976" t="str">
        <f>IF($B25="","",INDEX('All CCC'!M$7:M$965,MATCH(WatchList!$B25,'All CCC'!$B$7:$B$965,0)))</f>
        <v/>
      </c>
      <c r="N25" s="976" t="str">
        <f>IF($B25="","",INDEX('All CCC'!N$7:N$965,MATCH(WatchList!$B25,'All CCC'!$B$7:$B$965,0)))</f>
        <v/>
      </c>
      <c r="O25" s="976" t="str">
        <f>IF($B25="","",INDEX('All CCC'!O$7:O$965,MATCH(WatchList!$B25,'All CCC'!$B$7:$B$965,0)))</f>
        <v/>
      </c>
      <c r="P25" s="977" t="str">
        <f>IF($B25="","",INDEX('All CCC'!P$7:P$965,MATCH(WatchList!$B25,'All CCC'!$B$7:$B$965,0)))</f>
        <v/>
      </c>
      <c r="Q25" s="977" t="str">
        <f>IF($B25="","",INDEX('All CCC'!Q$7:Q$965,MATCH(WatchList!$B25,'All CCC'!$B$7:$B$965,0)))</f>
        <v/>
      </c>
      <c r="R25" s="976" t="str">
        <f>IF($B25="","",INDEX('All CCC'!R$7:R$965,MATCH(WatchList!$B25,'All CCC'!$B$7:$B$965,0)))</f>
        <v/>
      </c>
      <c r="S25" s="976" t="str">
        <f>IF($B25="","",INDEX('All CCC'!S$7:S$965,MATCH(WatchList!$B25,'All CCC'!$B$7:$B$965,0)))</f>
        <v/>
      </c>
      <c r="T25" s="976" t="str">
        <f>IF($B25="","",INDEX('All CCC'!T$7:T$965,MATCH(WatchList!$B25,'All CCC'!$B$7:$B$965,0)))</f>
        <v/>
      </c>
      <c r="U25" s="976" t="str">
        <f>IF($B25="","",INDEX('All CCC'!U$7:U$965,MATCH(WatchList!$B25,'All CCC'!$B$7:$B$965,0)))</f>
        <v/>
      </c>
      <c r="V25" s="976" t="str">
        <f>IF($B25="","",INDEX('All CCC'!V$7:V$965,MATCH(WatchList!$B25,'All CCC'!$B$7:$B$965,0)))</f>
        <v/>
      </c>
      <c r="W25" s="976" t="str">
        <f>IF($B25="","",INDEX('All CCC'!W$7:W$965,MATCH(WatchList!$B25,'All CCC'!$B$7:$B$965,0)))</f>
        <v/>
      </c>
      <c r="X25" s="976" t="str">
        <f>IF($B25="","",INDEX('All CCC'!X$7:X$965,MATCH(WatchList!$B25,'All CCC'!$B$7:$B$965,0)))</f>
        <v/>
      </c>
      <c r="Y25" s="976" t="str">
        <f>IF($B25="","",INDEX('All CCC'!Y$7:Y$965,MATCH(WatchList!$B25,'All CCC'!$B$7:$B$965,0)))</f>
        <v/>
      </c>
      <c r="Z25" s="976" t="str">
        <f>IF($B25="","",INDEX('All CCC'!Z$7:Z$965,MATCH(WatchList!$B25,'All CCC'!$B$7:$B$965,0)))</f>
        <v/>
      </c>
      <c r="AA25" s="976" t="str">
        <f>IF($B25="","",INDEX('All CCC'!AA$7:AA$965,MATCH(WatchList!$B25,'All CCC'!$B$7:$B$965,0)))</f>
        <v/>
      </c>
      <c r="AB25" s="976" t="str">
        <f>IF($B25="","",INDEX('All CCC'!AB$7:AB$965,MATCH(WatchList!$B25,'All CCC'!$B$7:$B$965,0)))</f>
        <v/>
      </c>
      <c r="AC25" s="976" t="str">
        <f>IF($B25="","",INDEX('All CCC'!AC$7:AC$965,MATCH(WatchList!$B25,'All CCC'!$B$7:$B$965,0)))</f>
        <v/>
      </c>
      <c r="AD25" s="976" t="str">
        <f>IF($B25="","",INDEX('All CCC'!AD$7:AD$965,MATCH(WatchList!$B25,'All CCC'!$B$7:$B$965,0)))</f>
        <v/>
      </c>
      <c r="AE25" s="976" t="str">
        <f>IF($B25="","",INDEX('All CCC'!AE$7:AE$965,MATCH(WatchList!$B25,'All CCC'!$B$7:$B$965,0)))</f>
        <v/>
      </c>
      <c r="AF25" s="976" t="str">
        <f>IF($B25="","",INDEX('All CCC'!AF$7:AF$965,MATCH(WatchList!$B25,'All CCC'!$B$7:$B$965,0)))</f>
        <v/>
      </c>
      <c r="AG25" s="976" t="str">
        <f>IF($B25="","",INDEX('All CCC'!AG$7:AG$965,MATCH(WatchList!$B25,'All CCC'!$B$7:$B$965,0)))</f>
        <v/>
      </c>
      <c r="AH25" s="976" t="str">
        <f>IF($B25="","",INDEX('All CCC'!AH$7:AH$965,MATCH(WatchList!$B25,'All CCC'!$B$7:$B$965,0)))</f>
        <v/>
      </c>
      <c r="AI25" s="976" t="str">
        <f>IF($B25="","",INDEX('All CCC'!AI$7:AI$965,MATCH(WatchList!$B25,'All CCC'!$B$7:$B$965,0)))</f>
        <v/>
      </c>
      <c r="AJ25" s="976" t="str">
        <f>IF($B25="","",INDEX('All CCC'!AJ$7:AJ$965,MATCH(WatchList!$B25,'All CCC'!$B$7:$B$965,0)))</f>
        <v/>
      </c>
      <c r="AK25" s="976" t="str">
        <f>IF($B25="","",INDEX('All CCC'!AK$7:AK$965,MATCH(WatchList!$B25,'All CCC'!$B$7:$B$965,0)))</f>
        <v/>
      </c>
      <c r="AL25" s="976" t="str">
        <f>IF($B25="","",INDEX('All CCC'!AL$7:AL$965,MATCH(WatchList!$B25,'All CCC'!$B$7:$B$965,0)))</f>
        <v/>
      </c>
      <c r="AM25" s="976" t="str">
        <f>IF($B25="","",INDEX('All CCC'!AM$7:AM$965,MATCH(WatchList!$B25,'All CCC'!$B$7:$B$965,0)))</f>
        <v/>
      </c>
      <c r="AN25" s="976" t="str">
        <f>IF($B25="","",INDEX('All CCC'!AN$7:AN$965,MATCH(WatchList!$B25,'All CCC'!$B$7:$B$965,0)))</f>
        <v/>
      </c>
      <c r="AO25" s="976" t="str">
        <f>IF($B25="","",INDEX('All CCC'!AO$7:AO$965,MATCH(WatchList!$B25,'All CCC'!$B$7:$B$965,0)))</f>
        <v/>
      </c>
      <c r="AP25" s="976" t="str">
        <f>IF($B25="","",INDEX('All CCC'!AP$7:AP$965,MATCH(WatchList!$B25,'All CCC'!$B$7:$B$965,0)))</f>
        <v/>
      </c>
      <c r="AQ25" s="976" t="str">
        <f>IF($B25="","",INDEX('All CCC'!AQ$7:AQ$965,MATCH(WatchList!$B25,'All CCC'!$B$7:$B$965,0)))</f>
        <v/>
      </c>
      <c r="AR25" s="976" t="str">
        <f>IF($B25="","",INDEX('All CCC'!AR$7:AR$965,MATCH(WatchList!$B25,'All CCC'!$B$7:$B$965,0)))</f>
        <v/>
      </c>
      <c r="AS25" s="976" t="str">
        <f>IF($B25="","",INDEX('All CCC'!AS$7:AS$965,MATCH(WatchList!$B25,'All CCC'!$B$7:$B$965,0)))</f>
        <v/>
      </c>
      <c r="AT25" s="976" t="str">
        <f>IF($B25="","",INDEX('All CCC'!AT$7:AT$965,MATCH(WatchList!$B25,'All CCC'!$B$7:$B$965,0)))</f>
        <v/>
      </c>
      <c r="AU25" s="976" t="str">
        <f>IF($B25="","",INDEX('All CCC'!AU$7:AU$965,MATCH(WatchList!$B25,'All CCC'!$B$7:$B$965,0)))</f>
        <v/>
      </c>
      <c r="AV25" s="976" t="str">
        <f>IF($B25="","",INDEX('All CCC'!AV$7:AV$965,MATCH(WatchList!$B25,'All CCC'!$B$7:$B$965,0)))</f>
        <v/>
      </c>
      <c r="AW25" s="976" t="str">
        <f>IF($B25="","",INDEX('All CCC'!AW$7:AW$965,MATCH(WatchList!$B25,'All CCC'!$B$7:$B$965,0)))</f>
        <v/>
      </c>
      <c r="AX25" s="976" t="str">
        <f>IF($B25="","",INDEX('All CCC'!AX$7:AX$965,MATCH(WatchList!$B25,'All CCC'!$B$7:$B$965,0)))</f>
        <v/>
      </c>
      <c r="AY25" s="976" t="str">
        <f>IF($B25="","",INDEX('All CCC'!AY$7:AY$965,MATCH(WatchList!$B25,'All CCC'!$B$7:$B$965,0)))</f>
        <v/>
      </c>
      <c r="AZ25" s="976" t="str">
        <f>IF($B25="","",INDEX('All CCC'!AZ$7:AZ$965,MATCH(WatchList!$B25,'All CCC'!$B$7:$B$965,0)))</f>
        <v/>
      </c>
      <c r="BA25" s="976" t="str">
        <f>IF($B25="","",INDEX('All CCC'!BA$7:BA$965,MATCH(WatchList!$B25,'All CCC'!$B$7:$B$965,0)))</f>
        <v/>
      </c>
      <c r="BB25" s="976" t="str">
        <f>IF($B25="","",INDEX('All CCC'!BB$7:BB$965,MATCH(WatchList!$B25,'All CCC'!$B$7:$B$965,0)))</f>
        <v/>
      </c>
      <c r="BC25" s="976" t="str">
        <f>IF($B25="","",INDEX('All CCC'!BC$7:BC$965,MATCH(WatchList!$B25,'All CCC'!$B$7:$B$965,0)))</f>
        <v/>
      </c>
      <c r="BD25" s="976" t="str">
        <f>IF($B25="","",INDEX('All CCC'!BD$7:BD$965,MATCH(WatchList!$B25,'All CCC'!$B$7:$B$965,0)))</f>
        <v/>
      </c>
      <c r="BE25" s="976" t="str">
        <f>IF($B25="","",INDEX('All CCC'!BE$7:BE$965,MATCH(WatchList!$B25,'All CCC'!$B$7:$B$965,0)))</f>
        <v/>
      </c>
      <c r="BF25" s="976" t="str">
        <f>IF($B25="","",INDEX('All CCC'!BF$7:BF$965,MATCH(WatchList!$B25,'All CCC'!$B$7:$B$965,0)))</f>
        <v/>
      </c>
      <c r="BG25" s="976" t="str">
        <f>IF($B25="","",INDEX('All CCC'!BG$7:BG$965,MATCH(WatchList!$B25,'All CCC'!$B$7:$B$965,0)))</f>
        <v/>
      </c>
    </row>
    <row r="26" spans="1:59" x14ac:dyDescent="0.2">
      <c r="A26" s="646" t="str">
        <f>IF($B26="","",INDEX('All CCC'!A$7:A$965,MATCH(WatchList!$B26,'All CCC'!$B$7:$B$965,0)))</f>
        <v/>
      </c>
      <c r="B26" s="36"/>
      <c r="C26" s="976" t="str">
        <f>IF($B26="","",INDEX('All CCC'!C$7:C$965,MATCH(WatchList!$B26,'All CCC'!$B$7:$B$965,0)))</f>
        <v/>
      </c>
      <c r="D26" s="976" t="str">
        <f>IF($B26="","",INDEX('All CCC'!D$7:D$965,MATCH(WatchList!$B26,'All CCC'!$B$7:$B$965,0)))</f>
        <v/>
      </c>
      <c r="E26" s="976" t="str">
        <f>IF($B26="","",INDEX('All CCC'!E$7:E$965,MATCH(WatchList!$B26,'All CCC'!$B$7:$B$965,0)))</f>
        <v/>
      </c>
      <c r="F26" s="976" t="str">
        <f>IF($B26="","",INDEX('All CCC'!F$7:F$965,MATCH(WatchList!$B26,'All CCC'!$B$7:$B$965,0)))</f>
        <v/>
      </c>
      <c r="G26" s="976" t="str">
        <f>IF($B26="","",INDEX('All CCC'!G$7:G$965,MATCH(WatchList!$B26,'All CCC'!$B$7:$B$965,0)))</f>
        <v/>
      </c>
      <c r="H26" s="976" t="str">
        <f>IF($B26="","",INDEX('All CCC'!H$7:H$965,MATCH(WatchList!$B26,'All CCC'!$B$7:$B$965,0)))</f>
        <v/>
      </c>
      <c r="I26" s="976" t="str">
        <f>IF($B26="","",INDEX('All CCC'!I$7:I$965,MATCH(WatchList!$B26,'All CCC'!$B$7:$B$965,0)))</f>
        <v/>
      </c>
      <c r="J26" s="976" t="str">
        <f>IF($B26="","",INDEX('All CCC'!J$7:J$965,MATCH(WatchList!$B26,'All CCC'!$B$7:$B$965,0)))</f>
        <v/>
      </c>
      <c r="K26" s="976" t="str">
        <f>IF($B26="","",INDEX('All CCC'!K$7:K$965,MATCH(WatchList!$B26,'All CCC'!$B$7:$B$965,0)))</f>
        <v/>
      </c>
      <c r="L26" s="976" t="str">
        <f>IF($B26="","",INDEX('All CCC'!L$7:L$965,MATCH(WatchList!$B26,'All CCC'!$B$7:$B$965,0)))</f>
        <v/>
      </c>
      <c r="M26" s="976" t="str">
        <f>IF($B26="","",INDEX('All CCC'!M$7:M$965,MATCH(WatchList!$B26,'All CCC'!$B$7:$B$965,0)))</f>
        <v/>
      </c>
      <c r="N26" s="976" t="str">
        <f>IF($B26="","",INDEX('All CCC'!N$7:N$965,MATCH(WatchList!$B26,'All CCC'!$B$7:$B$965,0)))</f>
        <v/>
      </c>
      <c r="O26" s="976" t="str">
        <f>IF($B26="","",INDEX('All CCC'!O$7:O$965,MATCH(WatchList!$B26,'All CCC'!$B$7:$B$965,0)))</f>
        <v/>
      </c>
      <c r="P26" s="977" t="str">
        <f>IF($B26="","",INDEX('All CCC'!P$7:P$965,MATCH(WatchList!$B26,'All CCC'!$B$7:$B$965,0)))</f>
        <v/>
      </c>
      <c r="Q26" s="977" t="str">
        <f>IF($B26="","",INDEX('All CCC'!Q$7:Q$965,MATCH(WatchList!$B26,'All CCC'!$B$7:$B$965,0)))</f>
        <v/>
      </c>
      <c r="R26" s="976" t="str">
        <f>IF($B26="","",INDEX('All CCC'!R$7:R$965,MATCH(WatchList!$B26,'All CCC'!$B$7:$B$965,0)))</f>
        <v/>
      </c>
      <c r="S26" s="976" t="str">
        <f>IF($B26="","",INDEX('All CCC'!S$7:S$965,MATCH(WatchList!$B26,'All CCC'!$B$7:$B$965,0)))</f>
        <v/>
      </c>
      <c r="T26" s="976" t="str">
        <f>IF($B26="","",INDEX('All CCC'!T$7:T$965,MATCH(WatchList!$B26,'All CCC'!$B$7:$B$965,0)))</f>
        <v/>
      </c>
      <c r="U26" s="976" t="str">
        <f>IF($B26="","",INDEX('All CCC'!U$7:U$965,MATCH(WatchList!$B26,'All CCC'!$B$7:$B$965,0)))</f>
        <v/>
      </c>
      <c r="V26" s="976" t="str">
        <f>IF($B26="","",INDEX('All CCC'!V$7:V$965,MATCH(WatchList!$B26,'All CCC'!$B$7:$B$965,0)))</f>
        <v/>
      </c>
      <c r="W26" s="976" t="str">
        <f>IF($B26="","",INDEX('All CCC'!W$7:W$965,MATCH(WatchList!$B26,'All CCC'!$B$7:$B$965,0)))</f>
        <v/>
      </c>
      <c r="X26" s="976" t="str">
        <f>IF($B26="","",INDEX('All CCC'!X$7:X$965,MATCH(WatchList!$B26,'All CCC'!$B$7:$B$965,0)))</f>
        <v/>
      </c>
      <c r="Y26" s="976" t="str">
        <f>IF($B26="","",INDEX('All CCC'!Y$7:Y$965,MATCH(WatchList!$B26,'All CCC'!$B$7:$B$965,0)))</f>
        <v/>
      </c>
      <c r="Z26" s="976" t="str">
        <f>IF($B26="","",INDEX('All CCC'!Z$7:Z$965,MATCH(WatchList!$B26,'All CCC'!$B$7:$B$965,0)))</f>
        <v/>
      </c>
      <c r="AA26" s="976" t="str">
        <f>IF($B26="","",INDEX('All CCC'!AA$7:AA$965,MATCH(WatchList!$B26,'All CCC'!$B$7:$B$965,0)))</f>
        <v/>
      </c>
      <c r="AB26" s="976" t="str">
        <f>IF($B26="","",INDEX('All CCC'!AB$7:AB$965,MATCH(WatchList!$B26,'All CCC'!$B$7:$B$965,0)))</f>
        <v/>
      </c>
      <c r="AC26" s="976" t="str">
        <f>IF($B26="","",INDEX('All CCC'!AC$7:AC$965,MATCH(WatchList!$B26,'All CCC'!$B$7:$B$965,0)))</f>
        <v/>
      </c>
      <c r="AD26" s="976" t="str">
        <f>IF($B26="","",INDEX('All CCC'!AD$7:AD$965,MATCH(WatchList!$B26,'All CCC'!$B$7:$B$965,0)))</f>
        <v/>
      </c>
      <c r="AE26" s="976" t="str">
        <f>IF($B26="","",INDEX('All CCC'!AE$7:AE$965,MATCH(WatchList!$B26,'All CCC'!$B$7:$B$965,0)))</f>
        <v/>
      </c>
      <c r="AF26" s="976" t="str">
        <f>IF($B26="","",INDEX('All CCC'!AF$7:AF$965,MATCH(WatchList!$B26,'All CCC'!$B$7:$B$965,0)))</f>
        <v/>
      </c>
      <c r="AG26" s="976" t="str">
        <f>IF($B26="","",INDEX('All CCC'!AG$7:AG$965,MATCH(WatchList!$B26,'All CCC'!$B$7:$B$965,0)))</f>
        <v/>
      </c>
      <c r="AH26" s="976" t="str">
        <f>IF($B26="","",INDEX('All CCC'!AH$7:AH$965,MATCH(WatchList!$B26,'All CCC'!$B$7:$B$965,0)))</f>
        <v/>
      </c>
      <c r="AI26" s="976" t="str">
        <f>IF($B26="","",INDEX('All CCC'!AI$7:AI$965,MATCH(WatchList!$B26,'All CCC'!$B$7:$B$965,0)))</f>
        <v/>
      </c>
      <c r="AJ26" s="976" t="str">
        <f>IF($B26="","",INDEX('All CCC'!AJ$7:AJ$965,MATCH(WatchList!$B26,'All CCC'!$B$7:$B$965,0)))</f>
        <v/>
      </c>
      <c r="AK26" s="976" t="str">
        <f>IF($B26="","",INDEX('All CCC'!AK$7:AK$965,MATCH(WatchList!$B26,'All CCC'!$B$7:$B$965,0)))</f>
        <v/>
      </c>
      <c r="AL26" s="976" t="str">
        <f>IF($B26="","",INDEX('All CCC'!AL$7:AL$965,MATCH(WatchList!$B26,'All CCC'!$B$7:$B$965,0)))</f>
        <v/>
      </c>
      <c r="AM26" s="976" t="str">
        <f>IF($B26="","",INDEX('All CCC'!AM$7:AM$965,MATCH(WatchList!$B26,'All CCC'!$B$7:$B$965,0)))</f>
        <v/>
      </c>
      <c r="AN26" s="976" t="str">
        <f>IF($B26="","",INDEX('All CCC'!AN$7:AN$965,MATCH(WatchList!$B26,'All CCC'!$B$7:$B$965,0)))</f>
        <v/>
      </c>
      <c r="AO26" s="976" t="str">
        <f>IF($B26="","",INDEX('All CCC'!AO$7:AO$965,MATCH(WatchList!$B26,'All CCC'!$B$7:$B$965,0)))</f>
        <v/>
      </c>
      <c r="AP26" s="976" t="str">
        <f>IF($B26="","",INDEX('All CCC'!AP$7:AP$965,MATCH(WatchList!$B26,'All CCC'!$B$7:$B$965,0)))</f>
        <v/>
      </c>
      <c r="AQ26" s="976" t="str">
        <f>IF($B26="","",INDEX('All CCC'!AQ$7:AQ$965,MATCH(WatchList!$B26,'All CCC'!$B$7:$B$965,0)))</f>
        <v/>
      </c>
      <c r="AR26" s="976" t="str">
        <f>IF($B26="","",INDEX('All CCC'!AR$7:AR$965,MATCH(WatchList!$B26,'All CCC'!$B$7:$B$965,0)))</f>
        <v/>
      </c>
      <c r="AS26" s="976" t="str">
        <f>IF($B26="","",INDEX('All CCC'!AS$7:AS$965,MATCH(WatchList!$B26,'All CCC'!$B$7:$B$965,0)))</f>
        <v/>
      </c>
      <c r="AT26" s="976" t="str">
        <f>IF($B26="","",INDEX('All CCC'!AT$7:AT$965,MATCH(WatchList!$B26,'All CCC'!$B$7:$B$965,0)))</f>
        <v/>
      </c>
      <c r="AU26" s="976" t="str">
        <f>IF($B26="","",INDEX('All CCC'!AU$7:AU$965,MATCH(WatchList!$B26,'All CCC'!$B$7:$B$965,0)))</f>
        <v/>
      </c>
      <c r="AV26" s="976" t="str">
        <f>IF($B26="","",INDEX('All CCC'!AV$7:AV$965,MATCH(WatchList!$B26,'All CCC'!$B$7:$B$965,0)))</f>
        <v/>
      </c>
      <c r="AW26" s="976" t="str">
        <f>IF($B26="","",INDEX('All CCC'!AW$7:AW$965,MATCH(WatchList!$B26,'All CCC'!$B$7:$B$965,0)))</f>
        <v/>
      </c>
      <c r="AX26" s="976" t="str">
        <f>IF($B26="","",INDEX('All CCC'!AX$7:AX$965,MATCH(WatchList!$B26,'All CCC'!$B$7:$B$965,0)))</f>
        <v/>
      </c>
      <c r="AY26" s="976" t="str">
        <f>IF($B26="","",INDEX('All CCC'!AY$7:AY$965,MATCH(WatchList!$B26,'All CCC'!$B$7:$B$965,0)))</f>
        <v/>
      </c>
      <c r="AZ26" s="976" t="str">
        <f>IF($B26="","",INDEX('All CCC'!AZ$7:AZ$965,MATCH(WatchList!$B26,'All CCC'!$B$7:$B$965,0)))</f>
        <v/>
      </c>
      <c r="BA26" s="976" t="str">
        <f>IF($B26="","",INDEX('All CCC'!BA$7:BA$965,MATCH(WatchList!$B26,'All CCC'!$B$7:$B$965,0)))</f>
        <v/>
      </c>
      <c r="BB26" s="976" t="str">
        <f>IF($B26="","",INDEX('All CCC'!BB$7:BB$965,MATCH(WatchList!$B26,'All CCC'!$B$7:$B$965,0)))</f>
        <v/>
      </c>
      <c r="BC26" s="976" t="str">
        <f>IF($B26="","",INDEX('All CCC'!BC$7:BC$965,MATCH(WatchList!$B26,'All CCC'!$B$7:$B$965,0)))</f>
        <v/>
      </c>
      <c r="BD26" s="976" t="str">
        <f>IF($B26="","",INDEX('All CCC'!BD$7:BD$965,MATCH(WatchList!$B26,'All CCC'!$B$7:$B$965,0)))</f>
        <v/>
      </c>
      <c r="BE26" s="976" t="str">
        <f>IF($B26="","",INDEX('All CCC'!BE$7:BE$965,MATCH(WatchList!$B26,'All CCC'!$B$7:$B$965,0)))</f>
        <v/>
      </c>
      <c r="BF26" s="976" t="str">
        <f>IF($B26="","",INDEX('All CCC'!BF$7:BF$965,MATCH(WatchList!$B26,'All CCC'!$B$7:$B$965,0)))</f>
        <v/>
      </c>
      <c r="BG26" s="976" t="str">
        <f>IF($B26="","",INDEX('All CCC'!BG$7:BG$965,MATCH(WatchList!$B26,'All CCC'!$B$7:$B$965,0)))</f>
        <v/>
      </c>
    </row>
    <row r="27" spans="1:59" x14ac:dyDescent="0.2">
      <c r="A27" s="646" t="str">
        <f>IF($B27="","",INDEX('All CCC'!A$7:A$965,MATCH(WatchList!$B27,'All CCC'!$B$7:$B$965,0)))</f>
        <v/>
      </c>
      <c r="B27" s="36"/>
      <c r="C27" s="976" t="str">
        <f>IF($B27="","",INDEX('All CCC'!C$7:C$965,MATCH(WatchList!$B27,'All CCC'!$B$7:$B$965,0)))</f>
        <v/>
      </c>
      <c r="D27" s="976" t="str">
        <f>IF($B27="","",INDEX('All CCC'!D$7:D$965,MATCH(WatchList!$B27,'All CCC'!$B$7:$B$965,0)))</f>
        <v/>
      </c>
      <c r="E27" s="976" t="str">
        <f>IF($B27="","",INDEX('All CCC'!E$7:E$965,MATCH(WatchList!$B27,'All CCC'!$B$7:$B$965,0)))</f>
        <v/>
      </c>
      <c r="F27" s="976" t="str">
        <f>IF($B27="","",INDEX('All CCC'!F$7:F$965,MATCH(WatchList!$B27,'All CCC'!$B$7:$B$965,0)))</f>
        <v/>
      </c>
      <c r="G27" s="976" t="str">
        <f>IF($B27="","",INDEX('All CCC'!G$7:G$965,MATCH(WatchList!$B27,'All CCC'!$B$7:$B$965,0)))</f>
        <v/>
      </c>
      <c r="H27" s="976" t="str">
        <f>IF($B27="","",INDEX('All CCC'!H$7:H$965,MATCH(WatchList!$B27,'All CCC'!$B$7:$B$965,0)))</f>
        <v/>
      </c>
      <c r="I27" s="976" t="str">
        <f>IF($B27="","",INDEX('All CCC'!I$7:I$965,MATCH(WatchList!$B27,'All CCC'!$B$7:$B$965,0)))</f>
        <v/>
      </c>
      <c r="J27" s="976" t="str">
        <f>IF($B27="","",INDEX('All CCC'!J$7:J$965,MATCH(WatchList!$B27,'All CCC'!$B$7:$B$965,0)))</f>
        <v/>
      </c>
      <c r="K27" s="976" t="str">
        <f>IF($B27="","",INDEX('All CCC'!K$7:K$965,MATCH(WatchList!$B27,'All CCC'!$B$7:$B$965,0)))</f>
        <v/>
      </c>
      <c r="L27" s="976" t="str">
        <f>IF($B27="","",INDEX('All CCC'!L$7:L$965,MATCH(WatchList!$B27,'All CCC'!$B$7:$B$965,0)))</f>
        <v/>
      </c>
      <c r="M27" s="976" t="str">
        <f>IF($B27="","",INDEX('All CCC'!M$7:M$965,MATCH(WatchList!$B27,'All CCC'!$B$7:$B$965,0)))</f>
        <v/>
      </c>
      <c r="N27" s="976" t="str">
        <f>IF($B27="","",INDEX('All CCC'!N$7:N$965,MATCH(WatchList!$B27,'All CCC'!$B$7:$B$965,0)))</f>
        <v/>
      </c>
      <c r="O27" s="976" t="str">
        <f>IF($B27="","",INDEX('All CCC'!O$7:O$965,MATCH(WatchList!$B27,'All CCC'!$B$7:$B$965,0)))</f>
        <v/>
      </c>
      <c r="P27" s="977" t="str">
        <f>IF($B27="","",INDEX('All CCC'!P$7:P$965,MATCH(WatchList!$B27,'All CCC'!$B$7:$B$965,0)))</f>
        <v/>
      </c>
      <c r="Q27" s="977" t="str">
        <f>IF($B27="","",INDEX('All CCC'!Q$7:Q$965,MATCH(WatchList!$B27,'All CCC'!$B$7:$B$965,0)))</f>
        <v/>
      </c>
      <c r="R27" s="976" t="str">
        <f>IF($B27="","",INDEX('All CCC'!R$7:R$965,MATCH(WatchList!$B27,'All CCC'!$B$7:$B$965,0)))</f>
        <v/>
      </c>
      <c r="S27" s="976" t="str">
        <f>IF($B27="","",INDEX('All CCC'!S$7:S$965,MATCH(WatchList!$B27,'All CCC'!$B$7:$B$965,0)))</f>
        <v/>
      </c>
      <c r="T27" s="976" t="str">
        <f>IF($B27="","",INDEX('All CCC'!T$7:T$965,MATCH(WatchList!$B27,'All CCC'!$B$7:$B$965,0)))</f>
        <v/>
      </c>
      <c r="U27" s="976" t="str">
        <f>IF($B27="","",INDEX('All CCC'!U$7:U$965,MATCH(WatchList!$B27,'All CCC'!$B$7:$B$965,0)))</f>
        <v/>
      </c>
      <c r="V27" s="976" t="str">
        <f>IF($B27="","",INDEX('All CCC'!V$7:V$965,MATCH(WatchList!$B27,'All CCC'!$B$7:$B$965,0)))</f>
        <v/>
      </c>
      <c r="W27" s="976" t="str">
        <f>IF($B27="","",INDEX('All CCC'!W$7:W$965,MATCH(WatchList!$B27,'All CCC'!$B$7:$B$965,0)))</f>
        <v/>
      </c>
      <c r="X27" s="976" t="str">
        <f>IF($B27="","",INDEX('All CCC'!X$7:X$965,MATCH(WatchList!$B27,'All CCC'!$B$7:$B$965,0)))</f>
        <v/>
      </c>
      <c r="Y27" s="976" t="str">
        <f>IF($B27="","",INDEX('All CCC'!Y$7:Y$965,MATCH(WatchList!$B27,'All CCC'!$B$7:$B$965,0)))</f>
        <v/>
      </c>
      <c r="Z27" s="976" t="str">
        <f>IF($B27="","",INDEX('All CCC'!Z$7:Z$965,MATCH(WatchList!$B27,'All CCC'!$B$7:$B$965,0)))</f>
        <v/>
      </c>
      <c r="AA27" s="976" t="str">
        <f>IF($B27="","",INDEX('All CCC'!AA$7:AA$965,MATCH(WatchList!$B27,'All CCC'!$B$7:$B$965,0)))</f>
        <v/>
      </c>
      <c r="AB27" s="976" t="str">
        <f>IF($B27="","",INDEX('All CCC'!AB$7:AB$965,MATCH(WatchList!$B27,'All CCC'!$B$7:$B$965,0)))</f>
        <v/>
      </c>
      <c r="AC27" s="976" t="str">
        <f>IF($B27="","",INDEX('All CCC'!AC$7:AC$965,MATCH(WatchList!$B27,'All CCC'!$B$7:$B$965,0)))</f>
        <v/>
      </c>
      <c r="AD27" s="976" t="str">
        <f>IF($B27="","",INDEX('All CCC'!AD$7:AD$965,MATCH(WatchList!$B27,'All CCC'!$B$7:$B$965,0)))</f>
        <v/>
      </c>
      <c r="AE27" s="976" t="str">
        <f>IF($B27="","",INDEX('All CCC'!AE$7:AE$965,MATCH(WatchList!$B27,'All CCC'!$B$7:$B$965,0)))</f>
        <v/>
      </c>
      <c r="AF27" s="976" t="str">
        <f>IF($B27="","",INDEX('All CCC'!AF$7:AF$965,MATCH(WatchList!$B27,'All CCC'!$B$7:$B$965,0)))</f>
        <v/>
      </c>
      <c r="AG27" s="976" t="str">
        <f>IF($B27="","",INDEX('All CCC'!AG$7:AG$965,MATCH(WatchList!$B27,'All CCC'!$B$7:$B$965,0)))</f>
        <v/>
      </c>
      <c r="AH27" s="976" t="str">
        <f>IF($B27="","",INDEX('All CCC'!AH$7:AH$965,MATCH(WatchList!$B27,'All CCC'!$B$7:$B$965,0)))</f>
        <v/>
      </c>
      <c r="AI27" s="976" t="str">
        <f>IF($B27="","",INDEX('All CCC'!AI$7:AI$965,MATCH(WatchList!$B27,'All CCC'!$B$7:$B$965,0)))</f>
        <v/>
      </c>
      <c r="AJ27" s="976" t="str">
        <f>IF($B27="","",INDEX('All CCC'!AJ$7:AJ$965,MATCH(WatchList!$B27,'All CCC'!$B$7:$B$965,0)))</f>
        <v/>
      </c>
      <c r="AK27" s="976" t="str">
        <f>IF($B27="","",INDEX('All CCC'!AK$7:AK$965,MATCH(WatchList!$B27,'All CCC'!$B$7:$B$965,0)))</f>
        <v/>
      </c>
      <c r="AL27" s="976" t="str">
        <f>IF($B27="","",INDEX('All CCC'!AL$7:AL$965,MATCH(WatchList!$B27,'All CCC'!$B$7:$B$965,0)))</f>
        <v/>
      </c>
      <c r="AM27" s="976" t="str">
        <f>IF($B27="","",INDEX('All CCC'!AM$7:AM$965,MATCH(WatchList!$B27,'All CCC'!$B$7:$B$965,0)))</f>
        <v/>
      </c>
      <c r="AN27" s="976" t="str">
        <f>IF($B27="","",INDEX('All CCC'!AN$7:AN$965,MATCH(WatchList!$B27,'All CCC'!$B$7:$B$965,0)))</f>
        <v/>
      </c>
      <c r="AO27" s="976" t="str">
        <f>IF($B27="","",INDEX('All CCC'!AO$7:AO$965,MATCH(WatchList!$B27,'All CCC'!$B$7:$B$965,0)))</f>
        <v/>
      </c>
      <c r="AP27" s="976" t="str">
        <f>IF($B27="","",INDEX('All CCC'!AP$7:AP$965,MATCH(WatchList!$B27,'All CCC'!$B$7:$B$965,0)))</f>
        <v/>
      </c>
      <c r="AQ27" s="976" t="str">
        <f>IF($B27="","",INDEX('All CCC'!AQ$7:AQ$965,MATCH(WatchList!$B27,'All CCC'!$B$7:$B$965,0)))</f>
        <v/>
      </c>
      <c r="AR27" s="976" t="str">
        <f>IF($B27="","",INDEX('All CCC'!AR$7:AR$965,MATCH(WatchList!$B27,'All CCC'!$B$7:$B$965,0)))</f>
        <v/>
      </c>
      <c r="AS27" s="976" t="str">
        <f>IF($B27="","",INDEX('All CCC'!AS$7:AS$965,MATCH(WatchList!$B27,'All CCC'!$B$7:$B$965,0)))</f>
        <v/>
      </c>
      <c r="AT27" s="976" t="str">
        <f>IF($B27="","",INDEX('All CCC'!AT$7:AT$965,MATCH(WatchList!$B27,'All CCC'!$B$7:$B$965,0)))</f>
        <v/>
      </c>
      <c r="AU27" s="976" t="str">
        <f>IF($B27="","",INDEX('All CCC'!AU$7:AU$965,MATCH(WatchList!$B27,'All CCC'!$B$7:$B$965,0)))</f>
        <v/>
      </c>
      <c r="AV27" s="976" t="str">
        <f>IF($B27="","",INDEX('All CCC'!AV$7:AV$965,MATCH(WatchList!$B27,'All CCC'!$B$7:$B$965,0)))</f>
        <v/>
      </c>
      <c r="AW27" s="976" t="str">
        <f>IF($B27="","",INDEX('All CCC'!AW$7:AW$965,MATCH(WatchList!$B27,'All CCC'!$B$7:$B$965,0)))</f>
        <v/>
      </c>
      <c r="AX27" s="976" t="str">
        <f>IF($B27="","",INDEX('All CCC'!AX$7:AX$965,MATCH(WatchList!$B27,'All CCC'!$B$7:$B$965,0)))</f>
        <v/>
      </c>
      <c r="AY27" s="976" t="str">
        <f>IF($B27="","",INDEX('All CCC'!AY$7:AY$965,MATCH(WatchList!$B27,'All CCC'!$B$7:$B$965,0)))</f>
        <v/>
      </c>
      <c r="AZ27" s="976" t="str">
        <f>IF($B27="","",INDEX('All CCC'!AZ$7:AZ$965,MATCH(WatchList!$B27,'All CCC'!$B$7:$B$965,0)))</f>
        <v/>
      </c>
      <c r="BA27" s="976" t="str">
        <f>IF($B27="","",INDEX('All CCC'!BA$7:BA$965,MATCH(WatchList!$B27,'All CCC'!$B$7:$B$965,0)))</f>
        <v/>
      </c>
      <c r="BB27" s="976" t="str">
        <f>IF($B27="","",INDEX('All CCC'!BB$7:BB$965,MATCH(WatchList!$B27,'All CCC'!$B$7:$B$965,0)))</f>
        <v/>
      </c>
      <c r="BC27" s="976" t="str">
        <f>IF($B27="","",INDEX('All CCC'!BC$7:BC$965,MATCH(WatchList!$B27,'All CCC'!$B$7:$B$965,0)))</f>
        <v/>
      </c>
      <c r="BD27" s="976" t="str">
        <f>IF($B27="","",INDEX('All CCC'!BD$7:BD$965,MATCH(WatchList!$B27,'All CCC'!$B$7:$B$965,0)))</f>
        <v/>
      </c>
      <c r="BE27" s="976" t="str">
        <f>IF($B27="","",INDEX('All CCC'!BE$7:BE$965,MATCH(WatchList!$B27,'All CCC'!$B$7:$B$965,0)))</f>
        <v/>
      </c>
      <c r="BF27" s="976" t="str">
        <f>IF($B27="","",INDEX('All CCC'!BF$7:BF$965,MATCH(WatchList!$B27,'All CCC'!$B$7:$B$965,0)))</f>
        <v/>
      </c>
      <c r="BG27" s="976" t="str">
        <f>IF($B27="","",INDEX('All CCC'!BG$7:BG$965,MATCH(WatchList!$B27,'All CCC'!$B$7:$B$965,0)))</f>
        <v/>
      </c>
    </row>
    <row r="28" spans="1:59" x14ac:dyDescent="0.2">
      <c r="A28" s="646" t="str">
        <f>IF($B28="","",INDEX('All CCC'!A$7:A$965,MATCH(WatchList!$B28,'All CCC'!$B$7:$B$965,0)))</f>
        <v/>
      </c>
      <c r="B28" s="36"/>
      <c r="C28" s="976" t="str">
        <f>IF($B28="","",INDEX('All CCC'!C$7:C$965,MATCH(WatchList!$B28,'All CCC'!$B$7:$B$965,0)))</f>
        <v/>
      </c>
      <c r="D28" s="976" t="str">
        <f>IF($B28="","",INDEX('All CCC'!D$7:D$965,MATCH(WatchList!$B28,'All CCC'!$B$7:$B$965,0)))</f>
        <v/>
      </c>
      <c r="E28" s="976" t="str">
        <f>IF($B28="","",INDEX('All CCC'!E$7:E$965,MATCH(WatchList!$B28,'All CCC'!$B$7:$B$965,0)))</f>
        <v/>
      </c>
      <c r="F28" s="976" t="str">
        <f>IF($B28="","",INDEX('All CCC'!F$7:F$965,MATCH(WatchList!$B28,'All CCC'!$B$7:$B$965,0)))</f>
        <v/>
      </c>
      <c r="G28" s="976" t="str">
        <f>IF($B28="","",INDEX('All CCC'!G$7:G$965,MATCH(WatchList!$B28,'All CCC'!$B$7:$B$965,0)))</f>
        <v/>
      </c>
      <c r="H28" s="976" t="str">
        <f>IF($B28="","",INDEX('All CCC'!H$7:H$965,MATCH(WatchList!$B28,'All CCC'!$B$7:$B$965,0)))</f>
        <v/>
      </c>
      <c r="I28" s="976" t="str">
        <f>IF($B28="","",INDEX('All CCC'!I$7:I$965,MATCH(WatchList!$B28,'All CCC'!$B$7:$B$965,0)))</f>
        <v/>
      </c>
      <c r="J28" s="976" t="str">
        <f>IF($B28="","",INDEX('All CCC'!J$7:J$965,MATCH(WatchList!$B28,'All CCC'!$B$7:$B$965,0)))</f>
        <v/>
      </c>
      <c r="K28" s="976" t="str">
        <f>IF($B28="","",INDEX('All CCC'!K$7:K$965,MATCH(WatchList!$B28,'All CCC'!$B$7:$B$965,0)))</f>
        <v/>
      </c>
      <c r="L28" s="976" t="str">
        <f>IF($B28="","",INDEX('All CCC'!L$7:L$965,MATCH(WatchList!$B28,'All CCC'!$B$7:$B$965,0)))</f>
        <v/>
      </c>
      <c r="M28" s="976" t="str">
        <f>IF($B28="","",INDEX('All CCC'!M$7:M$965,MATCH(WatchList!$B28,'All CCC'!$B$7:$B$965,0)))</f>
        <v/>
      </c>
      <c r="N28" s="976" t="str">
        <f>IF($B28="","",INDEX('All CCC'!N$7:N$965,MATCH(WatchList!$B28,'All CCC'!$B$7:$B$965,0)))</f>
        <v/>
      </c>
      <c r="O28" s="976" t="str">
        <f>IF($B28="","",INDEX('All CCC'!O$7:O$965,MATCH(WatchList!$B28,'All CCC'!$B$7:$B$965,0)))</f>
        <v/>
      </c>
      <c r="P28" s="977" t="str">
        <f>IF($B28="","",INDEX('All CCC'!P$7:P$965,MATCH(WatchList!$B28,'All CCC'!$B$7:$B$965,0)))</f>
        <v/>
      </c>
      <c r="Q28" s="977" t="str">
        <f>IF($B28="","",INDEX('All CCC'!Q$7:Q$965,MATCH(WatchList!$B28,'All CCC'!$B$7:$B$965,0)))</f>
        <v/>
      </c>
      <c r="R28" s="976" t="str">
        <f>IF($B28="","",INDEX('All CCC'!R$7:R$965,MATCH(WatchList!$B28,'All CCC'!$B$7:$B$965,0)))</f>
        <v/>
      </c>
      <c r="S28" s="976" t="str">
        <f>IF($B28="","",INDEX('All CCC'!S$7:S$965,MATCH(WatchList!$B28,'All CCC'!$B$7:$B$965,0)))</f>
        <v/>
      </c>
      <c r="T28" s="976" t="str">
        <f>IF($B28="","",INDEX('All CCC'!T$7:T$965,MATCH(WatchList!$B28,'All CCC'!$B$7:$B$965,0)))</f>
        <v/>
      </c>
      <c r="U28" s="976" t="str">
        <f>IF($B28="","",INDEX('All CCC'!U$7:U$965,MATCH(WatchList!$B28,'All CCC'!$B$7:$B$965,0)))</f>
        <v/>
      </c>
      <c r="V28" s="976" t="str">
        <f>IF($B28="","",INDEX('All CCC'!V$7:V$965,MATCH(WatchList!$B28,'All CCC'!$B$7:$B$965,0)))</f>
        <v/>
      </c>
      <c r="W28" s="976" t="str">
        <f>IF($B28="","",INDEX('All CCC'!W$7:W$965,MATCH(WatchList!$B28,'All CCC'!$B$7:$B$965,0)))</f>
        <v/>
      </c>
      <c r="X28" s="976" t="str">
        <f>IF($B28="","",INDEX('All CCC'!X$7:X$965,MATCH(WatchList!$B28,'All CCC'!$B$7:$B$965,0)))</f>
        <v/>
      </c>
      <c r="Y28" s="976" t="str">
        <f>IF($B28="","",INDEX('All CCC'!Y$7:Y$965,MATCH(WatchList!$B28,'All CCC'!$B$7:$B$965,0)))</f>
        <v/>
      </c>
      <c r="Z28" s="976" t="str">
        <f>IF($B28="","",INDEX('All CCC'!Z$7:Z$965,MATCH(WatchList!$B28,'All CCC'!$B$7:$B$965,0)))</f>
        <v/>
      </c>
      <c r="AA28" s="976" t="str">
        <f>IF($B28="","",INDEX('All CCC'!AA$7:AA$965,MATCH(WatchList!$B28,'All CCC'!$B$7:$B$965,0)))</f>
        <v/>
      </c>
      <c r="AB28" s="976" t="str">
        <f>IF($B28="","",INDEX('All CCC'!AB$7:AB$965,MATCH(WatchList!$B28,'All CCC'!$B$7:$B$965,0)))</f>
        <v/>
      </c>
      <c r="AC28" s="976" t="str">
        <f>IF($B28="","",INDEX('All CCC'!AC$7:AC$965,MATCH(WatchList!$B28,'All CCC'!$B$7:$B$965,0)))</f>
        <v/>
      </c>
      <c r="AD28" s="976" t="str">
        <f>IF($B28="","",INDEX('All CCC'!AD$7:AD$965,MATCH(WatchList!$B28,'All CCC'!$B$7:$B$965,0)))</f>
        <v/>
      </c>
      <c r="AE28" s="976" t="str">
        <f>IF($B28="","",INDEX('All CCC'!AE$7:AE$965,MATCH(WatchList!$B28,'All CCC'!$B$7:$B$965,0)))</f>
        <v/>
      </c>
      <c r="AF28" s="976" t="str">
        <f>IF($B28="","",INDEX('All CCC'!AF$7:AF$965,MATCH(WatchList!$B28,'All CCC'!$B$7:$B$965,0)))</f>
        <v/>
      </c>
      <c r="AG28" s="976" t="str">
        <f>IF($B28="","",INDEX('All CCC'!AG$7:AG$965,MATCH(WatchList!$B28,'All CCC'!$B$7:$B$965,0)))</f>
        <v/>
      </c>
      <c r="AH28" s="976" t="str">
        <f>IF($B28="","",INDEX('All CCC'!AH$7:AH$965,MATCH(WatchList!$B28,'All CCC'!$B$7:$B$965,0)))</f>
        <v/>
      </c>
      <c r="AI28" s="976" t="str">
        <f>IF($B28="","",INDEX('All CCC'!AI$7:AI$965,MATCH(WatchList!$B28,'All CCC'!$B$7:$B$965,0)))</f>
        <v/>
      </c>
      <c r="AJ28" s="976" t="str">
        <f>IF($B28="","",INDEX('All CCC'!AJ$7:AJ$965,MATCH(WatchList!$B28,'All CCC'!$B$7:$B$965,0)))</f>
        <v/>
      </c>
      <c r="AK28" s="976" t="str">
        <f>IF($B28="","",INDEX('All CCC'!AK$7:AK$965,MATCH(WatchList!$B28,'All CCC'!$B$7:$B$965,0)))</f>
        <v/>
      </c>
      <c r="AL28" s="976" t="str">
        <f>IF($B28="","",INDEX('All CCC'!AL$7:AL$965,MATCH(WatchList!$B28,'All CCC'!$B$7:$B$965,0)))</f>
        <v/>
      </c>
      <c r="AM28" s="976" t="str">
        <f>IF($B28="","",INDEX('All CCC'!AM$7:AM$965,MATCH(WatchList!$B28,'All CCC'!$B$7:$B$965,0)))</f>
        <v/>
      </c>
      <c r="AN28" s="976" t="str">
        <f>IF($B28="","",INDEX('All CCC'!AN$7:AN$965,MATCH(WatchList!$B28,'All CCC'!$B$7:$B$965,0)))</f>
        <v/>
      </c>
      <c r="AO28" s="976" t="str">
        <f>IF($B28="","",INDEX('All CCC'!AO$7:AO$965,MATCH(WatchList!$B28,'All CCC'!$B$7:$B$965,0)))</f>
        <v/>
      </c>
      <c r="AP28" s="976" t="str">
        <f>IF($B28="","",INDEX('All CCC'!AP$7:AP$965,MATCH(WatchList!$B28,'All CCC'!$B$7:$B$965,0)))</f>
        <v/>
      </c>
      <c r="AQ28" s="976" t="str">
        <f>IF($B28="","",INDEX('All CCC'!AQ$7:AQ$965,MATCH(WatchList!$B28,'All CCC'!$B$7:$B$965,0)))</f>
        <v/>
      </c>
      <c r="AR28" s="976" t="str">
        <f>IF($B28="","",INDEX('All CCC'!AR$7:AR$965,MATCH(WatchList!$B28,'All CCC'!$B$7:$B$965,0)))</f>
        <v/>
      </c>
      <c r="AS28" s="976" t="str">
        <f>IF($B28="","",INDEX('All CCC'!AS$7:AS$965,MATCH(WatchList!$B28,'All CCC'!$B$7:$B$965,0)))</f>
        <v/>
      </c>
      <c r="AT28" s="976" t="str">
        <f>IF($B28="","",INDEX('All CCC'!AT$7:AT$965,MATCH(WatchList!$B28,'All CCC'!$B$7:$B$965,0)))</f>
        <v/>
      </c>
      <c r="AU28" s="976" t="str">
        <f>IF($B28="","",INDEX('All CCC'!AU$7:AU$965,MATCH(WatchList!$B28,'All CCC'!$B$7:$B$965,0)))</f>
        <v/>
      </c>
      <c r="AV28" s="976" t="str">
        <f>IF($B28="","",INDEX('All CCC'!AV$7:AV$965,MATCH(WatchList!$B28,'All CCC'!$B$7:$B$965,0)))</f>
        <v/>
      </c>
      <c r="AW28" s="976" t="str">
        <f>IF($B28="","",INDEX('All CCC'!AW$7:AW$965,MATCH(WatchList!$B28,'All CCC'!$B$7:$B$965,0)))</f>
        <v/>
      </c>
      <c r="AX28" s="976" t="str">
        <f>IF($B28="","",INDEX('All CCC'!AX$7:AX$965,MATCH(WatchList!$B28,'All CCC'!$B$7:$B$965,0)))</f>
        <v/>
      </c>
      <c r="AY28" s="976" t="str">
        <f>IF($B28="","",INDEX('All CCC'!AY$7:AY$965,MATCH(WatchList!$B28,'All CCC'!$B$7:$B$965,0)))</f>
        <v/>
      </c>
      <c r="AZ28" s="976" t="str">
        <f>IF($B28="","",INDEX('All CCC'!AZ$7:AZ$965,MATCH(WatchList!$B28,'All CCC'!$B$7:$B$965,0)))</f>
        <v/>
      </c>
      <c r="BA28" s="976" t="str">
        <f>IF($B28="","",INDEX('All CCC'!BA$7:BA$965,MATCH(WatchList!$B28,'All CCC'!$B$7:$B$965,0)))</f>
        <v/>
      </c>
      <c r="BB28" s="976" t="str">
        <f>IF($B28="","",INDEX('All CCC'!BB$7:BB$965,MATCH(WatchList!$B28,'All CCC'!$B$7:$B$965,0)))</f>
        <v/>
      </c>
      <c r="BC28" s="976" t="str">
        <f>IF($B28="","",INDEX('All CCC'!BC$7:BC$965,MATCH(WatchList!$B28,'All CCC'!$B$7:$B$965,0)))</f>
        <v/>
      </c>
      <c r="BD28" s="976" t="str">
        <f>IF($B28="","",INDEX('All CCC'!BD$7:BD$965,MATCH(WatchList!$B28,'All CCC'!$B$7:$B$965,0)))</f>
        <v/>
      </c>
      <c r="BE28" s="976" t="str">
        <f>IF($B28="","",INDEX('All CCC'!BE$7:BE$965,MATCH(WatchList!$B28,'All CCC'!$B$7:$B$965,0)))</f>
        <v/>
      </c>
      <c r="BF28" s="976" t="str">
        <f>IF($B28="","",INDEX('All CCC'!BF$7:BF$965,MATCH(WatchList!$B28,'All CCC'!$B$7:$B$965,0)))</f>
        <v/>
      </c>
      <c r="BG28" s="976" t="str">
        <f>IF($B28="","",INDEX('All CCC'!BG$7:BG$965,MATCH(WatchList!$B28,'All CCC'!$B$7:$B$965,0)))</f>
        <v/>
      </c>
    </row>
    <row r="29" spans="1:59" x14ac:dyDescent="0.2">
      <c r="A29" s="646" t="str">
        <f>IF($B29="","",INDEX('All CCC'!A$7:A$965,MATCH(WatchList!$B29,'All CCC'!$B$7:$B$965,0)))</f>
        <v/>
      </c>
      <c r="B29" s="36"/>
      <c r="C29" s="976" t="str">
        <f>IF($B29="","",INDEX('All CCC'!C$7:C$965,MATCH(WatchList!$B29,'All CCC'!$B$7:$B$965,0)))</f>
        <v/>
      </c>
      <c r="D29" s="976" t="str">
        <f>IF($B29="","",INDEX('All CCC'!D$7:D$965,MATCH(WatchList!$B29,'All CCC'!$B$7:$B$965,0)))</f>
        <v/>
      </c>
      <c r="E29" s="976" t="str">
        <f>IF($B29="","",INDEX('All CCC'!E$7:E$965,MATCH(WatchList!$B29,'All CCC'!$B$7:$B$965,0)))</f>
        <v/>
      </c>
      <c r="F29" s="976" t="str">
        <f>IF($B29="","",INDEX('All CCC'!F$7:F$965,MATCH(WatchList!$B29,'All CCC'!$B$7:$B$965,0)))</f>
        <v/>
      </c>
      <c r="G29" s="976" t="str">
        <f>IF($B29="","",INDEX('All CCC'!G$7:G$965,MATCH(WatchList!$B29,'All CCC'!$B$7:$B$965,0)))</f>
        <v/>
      </c>
      <c r="H29" s="976" t="str">
        <f>IF($B29="","",INDEX('All CCC'!H$7:H$965,MATCH(WatchList!$B29,'All CCC'!$B$7:$B$965,0)))</f>
        <v/>
      </c>
      <c r="I29" s="976" t="str">
        <f>IF($B29="","",INDEX('All CCC'!I$7:I$965,MATCH(WatchList!$B29,'All CCC'!$B$7:$B$965,0)))</f>
        <v/>
      </c>
      <c r="J29" s="976" t="str">
        <f>IF($B29="","",INDEX('All CCC'!J$7:J$965,MATCH(WatchList!$B29,'All CCC'!$B$7:$B$965,0)))</f>
        <v/>
      </c>
      <c r="K29" s="976" t="str">
        <f>IF($B29="","",INDEX('All CCC'!K$7:K$965,MATCH(WatchList!$B29,'All CCC'!$B$7:$B$965,0)))</f>
        <v/>
      </c>
      <c r="L29" s="976" t="str">
        <f>IF($B29="","",INDEX('All CCC'!L$7:L$965,MATCH(WatchList!$B29,'All CCC'!$B$7:$B$965,0)))</f>
        <v/>
      </c>
      <c r="M29" s="976" t="str">
        <f>IF($B29="","",INDEX('All CCC'!M$7:M$965,MATCH(WatchList!$B29,'All CCC'!$B$7:$B$965,0)))</f>
        <v/>
      </c>
      <c r="N29" s="976" t="str">
        <f>IF($B29="","",INDEX('All CCC'!N$7:N$965,MATCH(WatchList!$B29,'All CCC'!$B$7:$B$965,0)))</f>
        <v/>
      </c>
      <c r="O29" s="976" t="str">
        <f>IF($B29="","",INDEX('All CCC'!O$7:O$965,MATCH(WatchList!$B29,'All CCC'!$B$7:$B$965,0)))</f>
        <v/>
      </c>
      <c r="P29" s="977" t="str">
        <f>IF($B29="","",INDEX('All CCC'!P$7:P$965,MATCH(WatchList!$B29,'All CCC'!$B$7:$B$965,0)))</f>
        <v/>
      </c>
      <c r="Q29" s="977" t="str">
        <f>IF($B29="","",INDEX('All CCC'!Q$7:Q$965,MATCH(WatchList!$B29,'All CCC'!$B$7:$B$965,0)))</f>
        <v/>
      </c>
      <c r="R29" s="976" t="str">
        <f>IF($B29="","",INDEX('All CCC'!R$7:R$965,MATCH(WatchList!$B29,'All CCC'!$B$7:$B$965,0)))</f>
        <v/>
      </c>
      <c r="S29" s="976" t="str">
        <f>IF($B29="","",INDEX('All CCC'!S$7:S$965,MATCH(WatchList!$B29,'All CCC'!$B$7:$B$965,0)))</f>
        <v/>
      </c>
      <c r="T29" s="976" t="str">
        <f>IF($B29="","",INDEX('All CCC'!T$7:T$965,MATCH(WatchList!$B29,'All CCC'!$B$7:$B$965,0)))</f>
        <v/>
      </c>
      <c r="U29" s="976" t="str">
        <f>IF($B29="","",INDEX('All CCC'!U$7:U$965,MATCH(WatchList!$B29,'All CCC'!$B$7:$B$965,0)))</f>
        <v/>
      </c>
      <c r="V29" s="976" t="str">
        <f>IF($B29="","",INDEX('All CCC'!V$7:V$965,MATCH(WatchList!$B29,'All CCC'!$B$7:$B$965,0)))</f>
        <v/>
      </c>
      <c r="W29" s="976" t="str">
        <f>IF($B29="","",INDEX('All CCC'!W$7:W$965,MATCH(WatchList!$B29,'All CCC'!$B$7:$B$965,0)))</f>
        <v/>
      </c>
      <c r="X29" s="976" t="str">
        <f>IF($B29="","",INDEX('All CCC'!X$7:X$965,MATCH(WatchList!$B29,'All CCC'!$B$7:$B$965,0)))</f>
        <v/>
      </c>
      <c r="Y29" s="976" t="str">
        <f>IF($B29="","",INDEX('All CCC'!Y$7:Y$965,MATCH(WatchList!$B29,'All CCC'!$B$7:$B$965,0)))</f>
        <v/>
      </c>
      <c r="Z29" s="976" t="str">
        <f>IF($B29="","",INDEX('All CCC'!Z$7:Z$965,MATCH(WatchList!$B29,'All CCC'!$B$7:$B$965,0)))</f>
        <v/>
      </c>
      <c r="AA29" s="976" t="str">
        <f>IF($B29="","",INDEX('All CCC'!AA$7:AA$965,MATCH(WatchList!$B29,'All CCC'!$B$7:$B$965,0)))</f>
        <v/>
      </c>
      <c r="AB29" s="976" t="str">
        <f>IF($B29="","",INDEX('All CCC'!AB$7:AB$965,MATCH(WatchList!$B29,'All CCC'!$B$7:$B$965,0)))</f>
        <v/>
      </c>
      <c r="AC29" s="976" t="str">
        <f>IF($B29="","",INDEX('All CCC'!AC$7:AC$965,MATCH(WatchList!$B29,'All CCC'!$B$7:$B$965,0)))</f>
        <v/>
      </c>
      <c r="AD29" s="976" t="str">
        <f>IF($B29="","",INDEX('All CCC'!AD$7:AD$965,MATCH(WatchList!$B29,'All CCC'!$B$7:$B$965,0)))</f>
        <v/>
      </c>
      <c r="AE29" s="976" t="str">
        <f>IF($B29="","",INDEX('All CCC'!AE$7:AE$965,MATCH(WatchList!$B29,'All CCC'!$B$7:$B$965,0)))</f>
        <v/>
      </c>
      <c r="AF29" s="976" t="str">
        <f>IF($B29="","",INDEX('All CCC'!AF$7:AF$965,MATCH(WatchList!$B29,'All CCC'!$B$7:$B$965,0)))</f>
        <v/>
      </c>
      <c r="AG29" s="976" t="str">
        <f>IF($B29="","",INDEX('All CCC'!AG$7:AG$965,MATCH(WatchList!$B29,'All CCC'!$B$7:$B$965,0)))</f>
        <v/>
      </c>
      <c r="AH29" s="976" t="str">
        <f>IF($B29="","",INDEX('All CCC'!AH$7:AH$965,MATCH(WatchList!$B29,'All CCC'!$B$7:$B$965,0)))</f>
        <v/>
      </c>
      <c r="AI29" s="976" t="str">
        <f>IF($B29="","",INDEX('All CCC'!AI$7:AI$965,MATCH(WatchList!$B29,'All CCC'!$B$7:$B$965,0)))</f>
        <v/>
      </c>
      <c r="AJ29" s="976" t="str">
        <f>IF($B29="","",INDEX('All CCC'!AJ$7:AJ$965,MATCH(WatchList!$B29,'All CCC'!$B$7:$B$965,0)))</f>
        <v/>
      </c>
      <c r="AK29" s="976" t="str">
        <f>IF($B29="","",INDEX('All CCC'!AK$7:AK$965,MATCH(WatchList!$B29,'All CCC'!$B$7:$B$965,0)))</f>
        <v/>
      </c>
      <c r="AL29" s="976" t="str">
        <f>IF($B29="","",INDEX('All CCC'!AL$7:AL$965,MATCH(WatchList!$B29,'All CCC'!$B$7:$B$965,0)))</f>
        <v/>
      </c>
      <c r="AM29" s="976" t="str">
        <f>IF($B29="","",INDEX('All CCC'!AM$7:AM$965,MATCH(WatchList!$B29,'All CCC'!$B$7:$B$965,0)))</f>
        <v/>
      </c>
      <c r="AN29" s="976" t="str">
        <f>IF($B29="","",INDEX('All CCC'!AN$7:AN$965,MATCH(WatchList!$B29,'All CCC'!$B$7:$B$965,0)))</f>
        <v/>
      </c>
      <c r="AO29" s="976" t="str">
        <f>IF($B29="","",INDEX('All CCC'!AO$7:AO$965,MATCH(WatchList!$B29,'All CCC'!$B$7:$B$965,0)))</f>
        <v/>
      </c>
      <c r="AP29" s="976" t="str">
        <f>IF($B29="","",INDEX('All CCC'!AP$7:AP$965,MATCH(WatchList!$B29,'All CCC'!$B$7:$B$965,0)))</f>
        <v/>
      </c>
      <c r="AQ29" s="976" t="str">
        <f>IF($B29="","",INDEX('All CCC'!AQ$7:AQ$965,MATCH(WatchList!$B29,'All CCC'!$B$7:$B$965,0)))</f>
        <v/>
      </c>
      <c r="AR29" s="976" t="str">
        <f>IF($B29="","",INDEX('All CCC'!AR$7:AR$965,MATCH(WatchList!$B29,'All CCC'!$B$7:$B$965,0)))</f>
        <v/>
      </c>
      <c r="AS29" s="976" t="str">
        <f>IF($B29="","",INDEX('All CCC'!AS$7:AS$965,MATCH(WatchList!$B29,'All CCC'!$B$7:$B$965,0)))</f>
        <v/>
      </c>
      <c r="AT29" s="976" t="str">
        <f>IF($B29="","",INDEX('All CCC'!AT$7:AT$965,MATCH(WatchList!$B29,'All CCC'!$B$7:$B$965,0)))</f>
        <v/>
      </c>
      <c r="AU29" s="976" t="str">
        <f>IF($B29="","",INDEX('All CCC'!AU$7:AU$965,MATCH(WatchList!$B29,'All CCC'!$B$7:$B$965,0)))</f>
        <v/>
      </c>
      <c r="AV29" s="976" t="str">
        <f>IF($B29="","",INDEX('All CCC'!AV$7:AV$965,MATCH(WatchList!$B29,'All CCC'!$B$7:$B$965,0)))</f>
        <v/>
      </c>
      <c r="AW29" s="976" t="str">
        <f>IF($B29="","",INDEX('All CCC'!AW$7:AW$965,MATCH(WatchList!$B29,'All CCC'!$B$7:$B$965,0)))</f>
        <v/>
      </c>
      <c r="AX29" s="976" t="str">
        <f>IF($B29="","",INDEX('All CCC'!AX$7:AX$965,MATCH(WatchList!$B29,'All CCC'!$B$7:$B$965,0)))</f>
        <v/>
      </c>
      <c r="AY29" s="976" t="str">
        <f>IF($B29="","",INDEX('All CCC'!AY$7:AY$965,MATCH(WatchList!$B29,'All CCC'!$B$7:$B$965,0)))</f>
        <v/>
      </c>
      <c r="AZ29" s="976" t="str">
        <f>IF($B29="","",INDEX('All CCC'!AZ$7:AZ$965,MATCH(WatchList!$B29,'All CCC'!$B$7:$B$965,0)))</f>
        <v/>
      </c>
      <c r="BA29" s="976" t="str">
        <f>IF($B29="","",INDEX('All CCC'!BA$7:BA$965,MATCH(WatchList!$B29,'All CCC'!$B$7:$B$965,0)))</f>
        <v/>
      </c>
      <c r="BB29" s="976" t="str">
        <f>IF($B29="","",INDEX('All CCC'!BB$7:BB$965,MATCH(WatchList!$B29,'All CCC'!$B$7:$B$965,0)))</f>
        <v/>
      </c>
      <c r="BC29" s="976" t="str">
        <f>IF($B29="","",INDEX('All CCC'!BC$7:BC$965,MATCH(WatchList!$B29,'All CCC'!$B$7:$B$965,0)))</f>
        <v/>
      </c>
      <c r="BD29" s="976" t="str">
        <f>IF($B29="","",INDEX('All CCC'!BD$7:BD$965,MATCH(WatchList!$B29,'All CCC'!$B$7:$B$965,0)))</f>
        <v/>
      </c>
      <c r="BE29" s="976" t="str">
        <f>IF($B29="","",INDEX('All CCC'!BE$7:BE$965,MATCH(WatchList!$B29,'All CCC'!$B$7:$B$965,0)))</f>
        <v/>
      </c>
      <c r="BF29" s="976" t="str">
        <f>IF($B29="","",INDEX('All CCC'!BF$7:BF$965,MATCH(WatchList!$B29,'All CCC'!$B$7:$B$965,0)))</f>
        <v/>
      </c>
      <c r="BG29" s="976" t="str">
        <f>IF($B29="","",INDEX('All CCC'!BG$7:BG$965,MATCH(WatchList!$B29,'All CCC'!$B$7:$B$965,0)))</f>
        <v/>
      </c>
    </row>
    <row r="30" spans="1:59" x14ac:dyDescent="0.2">
      <c r="A30" s="646" t="str">
        <f>IF($B30="","",INDEX('All CCC'!A$7:A$965,MATCH(WatchList!$B30,'All CCC'!$B$7:$B$965,0)))</f>
        <v/>
      </c>
      <c r="B30" s="36"/>
      <c r="C30" s="976" t="str">
        <f>IF($B30="","",INDEX('All CCC'!C$7:C$965,MATCH(WatchList!$B30,'All CCC'!$B$7:$B$965,0)))</f>
        <v/>
      </c>
      <c r="D30" s="976" t="str">
        <f>IF($B30="","",INDEX('All CCC'!D$7:D$965,MATCH(WatchList!$B30,'All CCC'!$B$7:$B$965,0)))</f>
        <v/>
      </c>
      <c r="E30" s="976" t="str">
        <f>IF($B30="","",INDEX('All CCC'!E$7:E$965,MATCH(WatchList!$B30,'All CCC'!$B$7:$B$965,0)))</f>
        <v/>
      </c>
      <c r="F30" s="976" t="str">
        <f>IF($B30="","",INDEX('All CCC'!F$7:F$965,MATCH(WatchList!$B30,'All CCC'!$B$7:$B$965,0)))</f>
        <v/>
      </c>
      <c r="G30" s="976" t="str">
        <f>IF($B30="","",INDEX('All CCC'!G$7:G$965,MATCH(WatchList!$B30,'All CCC'!$B$7:$B$965,0)))</f>
        <v/>
      </c>
      <c r="H30" s="976" t="str">
        <f>IF($B30="","",INDEX('All CCC'!H$7:H$965,MATCH(WatchList!$B30,'All CCC'!$B$7:$B$965,0)))</f>
        <v/>
      </c>
      <c r="I30" s="976" t="str">
        <f>IF($B30="","",INDEX('All CCC'!I$7:I$965,MATCH(WatchList!$B30,'All CCC'!$B$7:$B$965,0)))</f>
        <v/>
      </c>
      <c r="J30" s="976" t="str">
        <f>IF($B30="","",INDEX('All CCC'!J$7:J$965,MATCH(WatchList!$B30,'All CCC'!$B$7:$B$965,0)))</f>
        <v/>
      </c>
      <c r="K30" s="976" t="str">
        <f>IF($B30="","",INDEX('All CCC'!K$7:K$965,MATCH(WatchList!$B30,'All CCC'!$B$7:$B$965,0)))</f>
        <v/>
      </c>
      <c r="L30" s="976" t="str">
        <f>IF($B30="","",INDEX('All CCC'!L$7:L$965,MATCH(WatchList!$B30,'All CCC'!$B$7:$B$965,0)))</f>
        <v/>
      </c>
      <c r="M30" s="976" t="str">
        <f>IF($B30="","",INDEX('All CCC'!M$7:M$965,MATCH(WatchList!$B30,'All CCC'!$B$7:$B$965,0)))</f>
        <v/>
      </c>
      <c r="N30" s="976" t="str">
        <f>IF($B30="","",INDEX('All CCC'!N$7:N$965,MATCH(WatchList!$B30,'All CCC'!$B$7:$B$965,0)))</f>
        <v/>
      </c>
      <c r="O30" s="976" t="str">
        <f>IF($B30="","",INDEX('All CCC'!O$7:O$965,MATCH(WatchList!$B30,'All CCC'!$B$7:$B$965,0)))</f>
        <v/>
      </c>
      <c r="P30" s="977" t="str">
        <f>IF($B30="","",INDEX('All CCC'!P$7:P$965,MATCH(WatchList!$B30,'All CCC'!$B$7:$B$965,0)))</f>
        <v/>
      </c>
      <c r="Q30" s="977" t="str">
        <f>IF($B30="","",INDEX('All CCC'!Q$7:Q$965,MATCH(WatchList!$B30,'All CCC'!$B$7:$B$965,0)))</f>
        <v/>
      </c>
      <c r="R30" s="976" t="str">
        <f>IF($B30="","",INDEX('All CCC'!R$7:R$965,MATCH(WatchList!$B30,'All CCC'!$B$7:$B$965,0)))</f>
        <v/>
      </c>
      <c r="S30" s="976" t="str">
        <f>IF($B30="","",INDEX('All CCC'!S$7:S$965,MATCH(WatchList!$B30,'All CCC'!$B$7:$B$965,0)))</f>
        <v/>
      </c>
      <c r="T30" s="976" t="str">
        <f>IF($B30="","",INDEX('All CCC'!T$7:T$965,MATCH(WatchList!$B30,'All CCC'!$B$7:$B$965,0)))</f>
        <v/>
      </c>
      <c r="U30" s="976" t="str">
        <f>IF($B30="","",INDEX('All CCC'!U$7:U$965,MATCH(WatchList!$B30,'All CCC'!$B$7:$B$965,0)))</f>
        <v/>
      </c>
      <c r="V30" s="976" t="str">
        <f>IF($B30="","",INDEX('All CCC'!V$7:V$965,MATCH(WatchList!$B30,'All CCC'!$B$7:$B$965,0)))</f>
        <v/>
      </c>
      <c r="W30" s="976" t="str">
        <f>IF($B30="","",INDEX('All CCC'!W$7:W$965,MATCH(WatchList!$B30,'All CCC'!$B$7:$B$965,0)))</f>
        <v/>
      </c>
      <c r="X30" s="976" t="str">
        <f>IF($B30="","",INDEX('All CCC'!X$7:X$965,MATCH(WatchList!$B30,'All CCC'!$B$7:$B$965,0)))</f>
        <v/>
      </c>
      <c r="Y30" s="976" t="str">
        <f>IF($B30="","",INDEX('All CCC'!Y$7:Y$965,MATCH(WatchList!$B30,'All CCC'!$B$7:$B$965,0)))</f>
        <v/>
      </c>
      <c r="Z30" s="976" t="str">
        <f>IF($B30="","",INDEX('All CCC'!Z$7:Z$965,MATCH(WatchList!$B30,'All CCC'!$B$7:$B$965,0)))</f>
        <v/>
      </c>
      <c r="AA30" s="976" t="str">
        <f>IF($B30="","",INDEX('All CCC'!AA$7:AA$965,MATCH(WatchList!$B30,'All CCC'!$B$7:$B$965,0)))</f>
        <v/>
      </c>
      <c r="AB30" s="976" t="str">
        <f>IF($B30="","",INDEX('All CCC'!AB$7:AB$965,MATCH(WatchList!$B30,'All CCC'!$B$7:$B$965,0)))</f>
        <v/>
      </c>
      <c r="AC30" s="976" t="str">
        <f>IF($B30="","",INDEX('All CCC'!AC$7:AC$965,MATCH(WatchList!$B30,'All CCC'!$B$7:$B$965,0)))</f>
        <v/>
      </c>
      <c r="AD30" s="976" t="str">
        <f>IF($B30="","",INDEX('All CCC'!AD$7:AD$965,MATCH(WatchList!$B30,'All CCC'!$B$7:$B$965,0)))</f>
        <v/>
      </c>
      <c r="AE30" s="976" t="str">
        <f>IF($B30="","",INDEX('All CCC'!AE$7:AE$965,MATCH(WatchList!$B30,'All CCC'!$B$7:$B$965,0)))</f>
        <v/>
      </c>
      <c r="AF30" s="976" t="str">
        <f>IF($B30="","",INDEX('All CCC'!AF$7:AF$965,MATCH(WatchList!$B30,'All CCC'!$B$7:$B$965,0)))</f>
        <v/>
      </c>
      <c r="AG30" s="976" t="str">
        <f>IF($B30="","",INDEX('All CCC'!AG$7:AG$965,MATCH(WatchList!$B30,'All CCC'!$B$7:$B$965,0)))</f>
        <v/>
      </c>
      <c r="AH30" s="976" t="str">
        <f>IF($B30="","",INDEX('All CCC'!AH$7:AH$965,MATCH(WatchList!$B30,'All CCC'!$B$7:$B$965,0)))</f>
        <v/>
      </c>
      <c r="AI30" s="976" t="str">
        <f>IF($B30="","",INDEX('All CCC'!AI$7:AI$965,MATCH(WatchList!$B30,'All CCC'!$B$7:$B$965,0)))</f>
        <v/>
      </c>
      <c r="AJ30" s="976" t="str">
        <f>IF($B30="","",INDEX('All CCC'!AJ$7:AJ$965,MATCH(WatchList!$B30,'All CCC'!$B$7:$B$965,0)))</f>
        <v/>
      </c>
      <c r="AK30" s="976" t="str">
        <f>IF($B30="","",INDEX('All CCC'!AK$7:AK$965,MATCH(WatchList!$B30,'All CCC'!$B$7:$B$965,0)))</f>
        <v/>
      </c>
      <c r="AL30" s="976" t="str">
        <f>IF($B30="","",INDEX('All CCC'!AL$7:AL$965,MATCH(WatchList!$B30,'All CCC'!$B$7:$B$965,0)))</f>
        <v/>
      </c>
      <c r="AM30" s="976" t="str">
        <f>IF($B30="","",INDEX('All CCC'!AM$7:AM$965,MATCH(WatchList!$B30,'All CCC'!$B$7:$B$965,0)))</f>
        <v/>
      </c>
      <c r="AN30" s="976" t="str">
        <f>IF($B30="","",INDEX('All CCC'!AN$7:AN$965,MATCH(WatchList!$B30,'All CCC'!$B$7:$B$965,0)))</f>
        <v/>
      </c>
      <c r="AO30" s="976" t="str">
        <f>IF($B30="","",INDEX('All CCC'!AO$7:AO$965,MATCH(WatchList!$B30,'All CCC'!$B$7:$B$965,0)))</f>
        <v/>
      </c>
      <c r="AP30" s="976" t="str">
        <f>IF($B30="","",INDEX('All CCC'!AP$7:AP$965,MATCH(WatchList!$B30,'All CCC'!$B$7:$B$965,0)))</f>
        <v/>
      </c>
      <c r="AQ30" s="976" t="str">
        <f>IF($B30="","",INDEX('All CCC'!AQ$7:AQ$965,MATCH(WatchList!$B30,'All CCC'!$B$7:$B$965,0)))</f>
        <v/>
      </c>
      <c r="AR30" s="976" t="str">
        <f>IF($B30="","",INDEX('All CCC'!AR$7:AR$965,MATCH(WatchList!$B30,'All CCC'!$B$7:$B$965,0)))</f>
        <v/>
      </c>
      <c r="AS30" s="976" t="str">
        <f>IF($B30="","",INDEX('All CCC'!AS$7:AS$965,MATCH(WatchList!$B30,'All CCC'!$B$7:$B$965,0)))</f>
        <v/>
      </c>
      <c r="AT30" s="976" t="str">
        <f>IF($B30="","",INDEX('All CCC'!AT$7:AT$965,MATCH(WatchList!$B30,'All CCC'!$B$7:$B$965,0)))</f>
        <v/>
      </c>
      <c r="AU30" s="976" t="str">
        <f>IF($B30="","",INDEX('All CCC'!AU$7:AU$965,MATCH(WatchList!$B30,'All CCC'!$B$7:$B$965,0)))</f>
        <v/>
      </c>
      <c r="AV30" s="976" t="str">
        <f>IF($B30="","",INDEX('All CCC'!AV$7:AV$965,MATCH(WatchList!$B30,'All CCC'!$B$7:$B$965,0)))</f>
        <v/>
      </c>
      <c r="AW30" s="976" t="str">
        <f>IF($B30="","",INDEX('All CCC'!AW$7:AW$965,MATCH(WatchList!$B30,'All CCC'!$B$7:$B$965,0)))</f>
        <v/>
      </c>
      <c r="AX30" s="976" t="str">
        <f>IF($B30="","",INDEX('All CCC'!AX$7:AX$965,MATCH(WatchList!$B30,'All CCC'!$B$7:$B$965,0)))</f>
        <v/>
      </c>
      <c r="AY30" s="976" t="str">
        <f>IF($B30="","",INDEX('All CCC'!AY$7:AY$965,MATCH(WatchList!$B30,'All CCC'!$B$7:$B$965,0)))</f>
        <v/>
      </c>
      <c r="AZ30" s="976" t="str">
        <f>IF($B30="","",INDEX('All CCC'!AZ$7:AZ$965,MATCH(WatchList!$B30,'All CCC'!$B$7:$B$965,0)))</f>
        <v/>
      </c>
      <c r="BA30" s="976" t="str">
        <f>IF($B30="","",INDEX('All CCC'!BA$7:BA$965,MATCH(WatchList!$B30,'All CCC'!$B$7:$B$965,0)))</f>
        <v/>
      </c>
      <c r="BB30" s="976" t="str">
        <f>IF($B30="","",INDEX('All CCC'!BB$7:BB$965,MATCH(WatchList!$B30,'All CCC'!$B$7:$B$965,0)))</f>
        <v/>
      </c>
      <c r="BC30" s="976" t="str">
        <f>IF($B30="","",INDEX('All CCC'!BC$7:BC$965,MATCH(WatchList!$B30,'All CCC'!$B$7:$B$965,0)))</f>
        <v/>
      </c>
      <c r="BD30" s="976" t="str">
        <f>IF($B30="","",INDEX('All CCC'!BD$7:BD$965,MATCH(WatchList!$B30,'All CCC'!$B$7:$B$965,0)))</f>
        <v/>
      </c>
      <c r="BE30" s="976" t="str">
        <f>IF($B30="","",INDEX('All CCC'!BE$7:BE$965,MATCH(WatchList!$B30,'All CCC'!$B$7:$B$965,0)))</f>
        <v/>
      </c>
      <c r="BF30" s="976" t="str">
        <f>IF($B30="","",INDEX('All CCC'!BF$7:BF$965,MATCH(WatchList!$B30,'All CCC'!$B$7:$B$965,0)))</f>
        <v/>
      </c>
      <c r="BG30" s="976" t="str">
        <f>IF($B30="","",INDEX('All CCC'!BG$7:BG$965,MATCH(WatchList!$B30,'All CCC'!$B$7:$B$965,0)))</f>
        <v/>
      </c>
    </row>
    <row r="31" spans="1:59" x14ac:dyDescent="0.2">
      <c r="A31" s="646" t="str">
        <f>IF($B31="","",INDEX('All CCC'!A$7:A$965,MATCH(WatchList!$B31,'All CCC'!$B$7:$B$965,0)))</f>
        <v/>
      </c>
      <c r="B31" s="36"/>
      <c r="C31" s="976" t="str">
        <f>IF($B31="","",INDEX('All CCC'!C$7:C$965,MATCH(WatchList!$B31,'All CCC'!$B$7:$B$965,0)))</f>
        <v/>
      </c>
      <c r="D31" s="976" t="str">
        <f>IF($B31="","",INDEX('All CCC'!D$7:D$965,MATCH(WatchList!$B31,'All CCC'!$B$7:$B$965,0)))</f>
        <v/>
      </c>
      <c r="E31" s="976" t="str">
        <f>IF($B31="","",INDEX('All CCC'!E$7:E$965,MATCH(WatchList!$B31,'All CCC'!$B$7:$B$965,0)))</f>
        <v/>
      </c>
      <c r="F31" s="976" t="str">
        <f>IF($B31="","",INDEX('All CCC'!F$7:F$965,MATCH(WatchList!$B31,'All CCC'!$B$7:$B$965,0)))</f>
        <v/>
      </c>
      <c r="G31" s="976" t="str">
        <f>IF($B31="","",INDEX('All CCC'!G$7:G$965,MATCH(WatchList!$B31,'All CCC'!$B$7:$B$965,0)))</f>
        <v/>
      </c>
      <c r="H31" s="976" t="str">
        <f>IF($B31="","",INDEX('All CCC'!H$7:H$965,MATCH(WatchList!$B31,'All CCC'!$B$7:$B$965,0)))</f>
        <v/>
      </c>
      <c r="I31" s="976" t="str">
        <f>IF($B31="","",INDEX('All CCC'!I$7:I$965,MATCH(WatchList!$B31,'All CCC'!$B$7:$B$965,0)))</f>
        <v/>
      </c>
      <c r="J31" s="976" t="str">
        <f>IF($B31="","",INDEX('All CCC'!J$7:J$965,MATCH(WatchList!$B31,'All CCC'!$B$7:$B$965,0)))</f>
        <v/>
      </c>
      <c r="K31" s="976" t="str">
        <f>IF($B31="","",INDEX('All CCC'!K$7:K$965,MATCH(WatchList!$B31,'All CCC'!$B$7:$B$965,0)))</f>
        <v/>
      </c>
      <c r="L31" s="976" t="str">
        <f>IF($B31="","",INDEX('All CCC'!L$7:L$965,MATCH(WatchList!$B31,'All CCC'!$B$7:$B$965,0)))</f>
        <v/>
      </c>
      <c r="M31" s="976" t="str">
        <f>IF($B31="","",INDEX('All CCC'!M$7:M$965,MATCH(WatchList!$B31,'All CCC'!$B$7:$B$965,0)))</f>
        <v/>
      </c>
      <c r="N31" s="976" t="str">
        <f>IF($B31="","",INDEX('All CCC'!N$7:N$965,MATCH(WatchList!$B31,'All CCC'!$B$7:$B$965,0)))</f>
        <v/>
      </c>
      <c r="O31" s="976" t="str">
        <f>IF($B31="","",INDEX('All CCC'!O$7:O$965,MATCH(WatchList!$B31,'All CCC'!$B$7:$B$965,0)))</f>
        <v/>
      </c>
      <c r="P31" s="977" t="str">
        <f>IF($B31="","",INDEX('All CCC'!P$7:P$965,MATCH(WatchList!$B31,'All CCC'!$B$7:$B$965,0)))</f>
        <v/>
      </c>
      <c r="Q31" s="977" t="str">
        <f>IF($B31="","",INDEX('All CCC'!Q$7:Q$965,MATCH(WatchList!$B31,'All CCC'!$B$7:$B$965,0)))</f>
        <v/>
      </c>
      <c r="R31" s="976" t="str">
        <f>IF($B31="","",INDEX('All CCC'!R$7:R$965,MATCH(WatchList!$B31,'All CCC'!$B$7:$B$965,0)))</f>
        <v/>
      </c>
      <c r="S31" s="976" t="str">
        <f>IF($B31="","",INDEX('All CCC'!S$7:S$965,MATCH(WatchList!$B31,'All CCC'!$B$7:$B$965,0)))</f>
        <v/>
      </c>
      <c r="T31" s="976" t="str">
        <f>IF($B31="","",INDEX('All CCC'!T$7:T$965,MATCH(WatchList!$B31,'All CCC'!$B$7:$B$965,0)))</f>
        <v/>
      </c>
      <c r="U31" s="976" t="str">
        <f>IF($B31="","",INDEX('All CCC'!U$7:U$965,MATCH(WatchList!$B31,'All CCC'!$B$7:$B$965,0)))</f>
        <v/>
      </c>
      <c r="V31" s="976" t="str">
        <f>IF($B31="","",INDEX('All CCC'!V$7:V$965,MATCH(WatchList!$B31,'All CCC'!$B$7:$B$965,0)))</f>
        <v/>
      </c>
      <c r="W31" s="976" t="str">
        <f>IF($B31="","",INDEX('All CCC'!W$7:W$965,MATCH(WatchList!$B31,'All CCC'!$B$7:$B$965,0)))</f>
        <v/>
      </c>
      <c r="X31" s="976" t="str">
        <f>IF($B31="","",INDEX('All CCC'!X$7:X$965,MATCH(WatchList!$B31,'All CCC'!$B$7:$B$965,0)))</f>
        <v/>
      </c>
      <c r="Y31" s="976" t="str">
        <f>IF($B31="","",INDEX('All CCC'!Y$7:Y$965,MATCH(WatchList!$B31,'All CCC'!$B$7:$B$965,0)))</f>
        <v/>
      </c>
      <c r="Z31" s="976" t="str">
        <f>IF($B31="","",INDEX('All CCC'!Z$7:Z$965,MATCH(WatchList!$B31,'All CCC'!$B$7:$B$965,0)))</f>
        <v/>
      </c>
      <c r="AA31" s="976" t="str">
        <f>IF($B31="","",INDEX('All CCC'!AA$7:AA$965,MATCH(WatchList!$B31,'All CCC'!$B$7:$B$965,0)))</f>
        <v/>
      </c>
      <c r="AB31" s="976" t="str">
        <f>IF($B31="","",INDEX('All CCC'!AB$7:AB$965,MATCH(WatchList!$B31,'All CCC'!$B$7:$B$965,0)))</f>
        <v/>
      </c>
      <c r="AC31" s="976" t="str">
        <f>IF($B31="","",INDEX('All CCC'!AC$7:AC$965,MATCH(WatchList!$B31,'All CCC'!$B$7:$B$965,0)))</f>
        <v/>
      </c>
      <c r="AD31" s="976" t="str">
        <f>IF($B31="","",INDEX('All CCC'!AD$7:AD$965,MATCH(WatchList!$B31,'All CCC'!$B$7:$B$965,0)))</f>
        <v/>
      </c>
      <c r="AE31" s="976" t="str">
        <f>IF($B31="","",INDEX('All CCC'!AE$7:AE$965,MATCH(WatchList!$B31,'All CCC'!$B$7:$B$965,0)))</f>
        <v/>
      </c>
      <c r="AF31" s="976" t="str">
        <f>IF($B31="","",INDEX('All CCC'!AF$7:AF$965,MATCH(WatchList!$B31,'All CCC'!$B$7:$B$965,0)))</f>
        <v/>
      </c>
      <c r="AG31" s="976" t="str">
        <f>IF($B31="","",INDEX('All CCC'!AG$7:AG$965,MATCH(WatchList!$B31,'All CCC'!$B$7:$B$965,0)))</f>
        <v/>
      </c>
      <c r="AH31" s="976" t="str">
        <f>IF($B31="","",INDEX('All CCC'!AH$7:AH$965,MATCH(WatchList!$B31,'All CCC'!$B$7:$B$965,0)))</f>
        <v/>
      </c>
      <c r="AI31" s="976" t="str">
        <f>IF($B31="","",INDEX('All CCC'!AI$7:AI$965,MATCH(WatchList!$B31,'All CCC'!$B$7:$B$965,0)))</f>
        <v/>
      </c>
      <c r="AJ31" s="976" t="str">
        <f>IF($B31="","",INDEX('All CCC'!AJ$7:AJ$965,MATCH(WatchList!$B31,'All CCC'!$B$7:$B$965,0)))</f>
        <v/>
      </c>
      <c r="AK31" s="976" t="str">
        <f>IF($B31="","",INDEX('All CCC'!AK$7:AK$965,MATCH(WatchList!$B31,'All CCC'!$B$7:$B$965,0)))</f>
        <v/>
      </c>
      <c r="AL31" s="976" t="str">
        <f>IF($B31="","",INDEX('All CCC'!AL$7:AL$965,MATCH(WatchList!$B31,'All CCC'!$B$7:$B$965,0)))</f>
        <v/>
      </c>
      <c r="AM31" s="976" t="str">
        <f>IF($B31="","",INDEX('All CCC'!AM$7:AM$965,MATCH(WatchList!$B31,'All CCC'!$B$7:$B$965,0)))</f>
        <v/>
      </c>
      <c r="AN31" s="976" t="str">
        <f>IF($B31="","",INDEX('All CCC'!AN$7:AN$965,MATCH(WatchList!$B31,'All CCC'!$B$7:$B$965,0)))</f>
        <v/>
      </c>
      <c r="AO31" s="976" t="str">
        <f>IF($B31="","",INDEX('All CCC'!AO$7:AO$965,MATCH(WatchList!$B31,'All CCC'!$B$7:$B$965,0)))</f>
        <v/>
      </c>
      <c r="AP31" s="976" t="str">
        <f>IF($B31="","",INDEX('All CCC'!AP$7:AP$965,MATCH(WatchList!$B31,'All CCC'!$B$7:$B$965,0)))</f>
        <v/>
      </c>
      <c r="AQ31" s="976" t="str">
        <f>IF($B31="","",INDEX('All CCC'!AQ$7:AQ$965,MATCH(WatchList!$B31,'All CCC'!$B$7:$B$965,0)))</f>
        <v/>
      </c>
      <c r="AR31" s="976" t="str">
        <f>IF($B31="","",INDEX('All CCC'!AR$7:AR$965,MATCH(WatchList!$B31,'All CCC'!$B$7:$B$965,0)))</f>
        <v/>
      </c>
      <c r="AS31" s="976" t="str">
        <f>IF($B31="","",INDEX('All CCC'!AS$7:AS$965,MATCH(WatchList!$B31,'All CCC'!$B$7:$B$965,0)))</f>
        <v/>
      </c>
      <c r="AT31" s="976" t="str">
        <f>IF($B31="","",INDEX('All CCC'!AT$7:AT$965,MATCH(WatchList!$B31,'All CCC'!$B$7:$B$965,0)))</f>
        <v/>
      </c>
      <c r="AU31" s="976" t="str">
        <f>IF($B31="","",INDEX('All CCC'!AU$7:AU$965,MATCH(WatchList!$B31,'All CCC'!$B$7:$B$965,0)))</f>
        <v/>
      </c>
      <c r="AV31" s="976" t="str">
        <f>IF($B31="","",INDEX('All CCC'!AV$7:AV$965,MATCH(WatchList!$B31,'All CCC'!$B$7:$B$965,0)))</f>
        <v/>
      </c>
      <c r="AW31" s="976" t="str">
        <f>IF($B31="","",INDEX('All CCC'!AW$7:AW$965,MATCH(WatchList!$B31,'All CCC'!$B$7:$B$965,0)))</f>
        <v/>
      </c>
      <c r="AX31" s="976" t="str">
        <f>IF($B31="","",INDEX('All CCC'!AX$7:AX$965,MATCH(WatchList!$B31,'All CCC'!$B$7:$B$965,0)))</f>
        <v/>
      </c>
      <c r="AY31" s="976" t="str">
        <f>IF($B31="","",INDEX('All CCC'!AY$7:AY$965,MATCH(WatchList!$B31,'All CCC'!$B$7:$B$965,0)))</f>
        <v/>
      </c>
      <c r="AZ31" s="976" t="str">
        <f>IF($B31="","",INDEX('All CCC'!AZ$7:AZ$965,MATCH(WatchList!$B31,'All CCC'!$B$7:$B$965,0)))</f>
        <v/>
      </c>
      <c r="BA31" s="976" t="str">
        <f>IF($B31="","",INDEX('All CCC'!BA$7:BA$965,MATCH(WatchList!$B31,'All CCC'!$B$7:$B$965,0)))</f>
        <v/>
      </c>
      <c r="BB31" s="976" t="str">
        <f>IF($B31="","",INDEX('All CCC'!BB$7:BB$965,MATCH(WatchList!$B31,'All CCC'!$B$7:$B$965,0)))</f>
        <v/>
      </c>
      <c r="BC31" s="976" t="str">
        <f>IF($B31="","",INDEX('All CCC'!BC$7:BC$965,MATCH(WatchList!$B31,'All CCC'!$B$7:$B$965,0)))</f>
        <v/>
      </c>
      <c r="BD31" s="976" t="str">
        <f>IF($B31="","",INDEX('All CCC'!BD$7:BD$965,MATCH(WatchList!$B31,'All CCC'!$B$7:$B$965,0)))</f>
        <v/>
      </c>
      <c r="BE31" s="976" t="str">
        <f>IF($B31="","",INDEX('All CCC'!BE$7:BE$965,MATCH(WatchList!$B31,'All CCC'!$B$7:$B$965,0)))</f>
        <v/>
      </c>
      <c r="BF31" s="976" t="str">
        <f>IF($B31="","",INDEX('All CCC'!BF$7:BF$965,MATCH(WatchList!$B31,'All CCC'!$B$7:$B$965,0)))</f>
        <v/>
      </c>
      <c r="BG31" s="976" t="str">
        <f>IF($B31="","",INDEX('All CCC'!BG$7:BG$965,MATCH(WatchList!$B31,'All CCC'!$B$7:$B$965,0)))</f>
        <v/>
      </c>
    </row>
    <row r="32" spans="1:59" x14ac:dyDescent="0.2">
      <c r="A32" s="646" t="str">
        <f>IF($B32="","",INDEX('All CCC'!A$7:A$965,MATCH(WatchList!$B32,'All CCC'!$B$7:$B$965,0)))</f>
        <v/>
      </c>
      <c r="B32" s="36"/>
      <c r="C32" s="976" t="str">
        <f>IF($B32="","",INDEX('All CCC'!C$7:C$965,MATCH(WatchList!$B32,'All CCC'!$B$7:$B$965,0)))</f>
        <v/>
      </c>
      <c r="D32" s="976" t="str">
        <f>IF($B32="","",INDEX('All CCC'!D$7:D$965,MATCH(WatchList!$B32,'All CCC'!$B$7:$B$965,0)))</f>
        <v/>
      </c>
      <c r="E32" s="976" t="str">
        <f>IF($B32="","",INDEX('All CCC'!E$7:E$965,MATCH(WatchList!$B32,'All CCC'!$B$7:$B$965,0)))</f>
        <v/>
      </c>
      <c r="F32" s="976" t="str">
        <f>IF($B32="","",INDEX('All CCC'!F$7:F$965,MATCH(WatchList!$B32,'All CCC'!$B$7:$B$965,0)))</f>
        <v/>
      </c>
      <c r="G32" s="976" t="str">
        <f>IF($B32="","",INDEX('All CCC'!G$7:G$965,MATCH(WatchList!$B32,'All CCC'!$B$7:$B$965,0)))</f>
        <v/>
      </c>
      <c r="H32" s="976" t="str">
        <f>IF($B32="","",INDEX('All CCC'!H$7:H$965,MATCH(WatchList!$B32,'All CCC'!$B$7:$B$965,0)))</f>
        <v/>
      </c>
      <c r="I32" s="976" t="str">
        <f>IF($B32="","",INDEX('All CCC'!I$7:I$965,MATCH(WatchList!$B32,'All CCC'!$B$7:$B$965,0)))</f>
        <v/>
      </c>
      <c r="J32" s="976" t="str">
        <f>IF($B32="","",INDEX('All CCC'!J$7:J$965,MATCH(WatchList!$B32,'All CCC'!$B$7:$B$965,0)))</f>
        <v/>
      </c>
      <c r="K32" s="976" t="str">
        <f>IF($B32="","",INDEX('All CCC'!K$7:K$965,MATCH(WatchList!$B32,'All CCC'!$B$7:$B$965,0)))</f>
        <v/>
      </c>
      <c r="L32" s="976" t="str">
        <f>IF($B32="","",INDEX('All CCC'!L$7:L$965,MATCH(WatchList!$B32,'All CCC'!$B$7:$B$965,0)))</f>
        <v/>
      </c>
      <c r="M32" s="976" t="str">
        <f>IF($B32="","",INDEX('All CCC'!M$7:M$965,MATCH(WatchList!$B32,'All CCC'!$B$7:$B$965,0)))</f>
        <v/>
      </c>
      <c r="N32" s="976" t="str">
        <f>IF($B32="","",INDEX('All CCC'!N$7:N$965,MATCH(WatchList!$B32,'All CCC'!$B$7:$B$965,0)))</f>
        <v/>
      </c>
      <c r="O32" s="976" t="str">
        <f>IF($B32="","",INDEX('All CCC'!O$7:O$965,MATCH(WatchList!$B32,'All CCC'!$B$7:$B$965,0)))</f>
        <v/>
      </c>
      <c r="P32" s="977" t="str">
        <f>IF($B32="","",INDEX('All CCC'!P$7:P$965,MATCH(WatchList!$B32,'All CCC'!$B$7:$B$965,0)))</f>
        <v/>
      </c>
      <c r="Q32" s="977" t="str">
        <f>IF($B32="","",INDEX('All CCC'!Q$7:Q$965,MATCH(WatchList!$B32,'All CCC'!$B$7:$B$965,0)))</f>
        <v/>
      </c>
      <c r="R32" s="976" t="str">
        <f>IF($B32="","",INDEX('All CCC'!R$7:R$965,MATCH(WatchList!$B32,'All CCC'!$B$7:$B$965,0)))</f>
        <v/>
      </c>
      <c r="S32" s="976" t="str">
        <f>IF($B32="","",INDEX('All CCC'!S$7:S$965,MATCH(WatchList!$B32,'All CCC'!$B$7:$B$965,0)))</f>
        <v/>
      </c>
      <c r="T32" s="976" t="str">
        <f>IF($B32="","",INDEX('All CCC'!T$7:T$965,MATCH(WatchList!$B32,'All CCC'!$B$7:$B$965,0)))</f>
        <v/>
      </c>
      <c r="U32" s="976" t="str">
        <f>IF($B32="","",INDEX('All CCC'!U$7:U$965,MATCH(WatchList!$B32,'All CCC'!$B$7:$B$965,0)))</f>
        <v/>
      </c>
      <c r="V32" s="976" t="str">
        <f>IF($B32="","",INDEX('All CCC'!V$7:V$965,MATCH(WatchList!$B32,'All CCC'!$B$7:$B$965,0)))</f>
        <v/>
      </c>
      <c r="W32" s="976" t="str">
        <f>IF($B32="","",INDEX('All CCC'!W$7:W$965,MATCH(WatchList!$B32,'All CCC'!$B$7:$B$965,0)))</f>
        <v/>
      </c>
      <c r="X32" s="976" t="str">
        <f>IF($B32="","",INDEX('All CCC'!X$7:X$965,MATCH(WatchList!$B32,'All CCC'!$B$7:$B$965,0)))</f>
        <v/>
      </c>
      <c r="Y32" s="976" t="str">
        <f>IF($B32="","",INDEX('All CCC'!Y$7:Y$965,MATCH(WatchList!$B32,'All CCC'!$B$7:$B$965,0)))</f>
        <v/>
      </c>
      <c r="Z32" s="976" t="str">
        <f>IF($B32="","",INDEX('All CCC'!Z$7:Z$965,MATCH(WatchList!$B32,'All CCC'!$B$7:$B$965,0)))</f>
        <v/>
      </c>
      <c r="AA32" s="976" t="str">
        <f>IF($B32="","",INDEX('All CCC'!AA$7:AA$965,MATCH(WatchList!$B32,'All CCC'!$B$7:$B$965,0)))</f>
        <v/>
      </c>
      <c r="AB32" s="976" t="str">
        <f>IF($B32="","",INDEX('All CCC'!AB$7:AB$965,MATCH(WatchList!$B32,'All CCC'!$B$7:$B$965,0)))</f>
        <v/>
      </c>
      <c r="AC32" s="976" t="str">
        <f>IF($B32="","",INDEX('All CCC'!AC$7:AC$965,MATCH(WatchList!$B32,'All CCC'!$B$7:$B$965,0)))</f>
        <v/>
      </c>
      <c r="AD32" s="976" t="str">
        <f>IF($B32="","",INDEX('All CCC'!AD$7:AD$965,MATCH(WatchList!$B32,'All CCC'!$B$7:$B$965,0)))</f>
        <v/>
      </c>
      <c r="AE32" s="976" t="str">
        <f>IF($B32="","",INDEX('All CCC'!AE$7:AE$965,MATCH(WatchList!$B32,'All CCC'!$B$7:$B$965,0)))</f>
        <v/>
      </c>
      <c r="AF32" s="976" t="str">
        <f>IF($B32="","",INDEX('All CCC'!AF$7:AF$965,MATCH(WatchList!$B32,'All CCC'!$B$7:$B$965,0)))</f>
        <v/>
      </c>
      <c r="AG32" s="976" t="str">
        <f>IF($B32="","",INDEX('All CCC'!AG$7:AG$965,MATCH(WatchList!$B32,'All CCC'!$B$7:$B$965,0)))</f>
        <v/>
      </c>
      <c r="AH32" s="976" t="str">
        <f>IF($B32="","",INDEX('All CCC'!AH$7:AH$965,MATCH(WatchList!$B32,'All CCC'!$B$7:$B$965,0)))</f>
        <v/>
      </c>
      <c r="AI32" s="976" t="str">
        <f>IF($B32="","",INDEX('All CCC'!AI$7:AI$965,MATCH(WatchList!$B32,'All CCC'!$B$7:$B$965,0)))</f>
        <v/>
      </c>
      <c r="AJ32" s="976" t="str">
        <f>IF($B32="","",INDEX('All CCC'!AJ$7:AJ$965,MATCH(WatchList!$B32,'All CCC'!$B$7:$B$965,0)))</f>
        <v/>
      </c>
      <c r="AK32" s="976" t="str">
        <f>IF($B32="","",INDEX('All CCC'!AK$7:AK$965,MATCH(WatchList!$B32,'All CCC'!$B$7:$B$965,0)))</f>
        <v/>
      </c>
      <c r="AL32" s="976" t="str">
        <f>IF($B32="","",INDEX('All CCC'!AL$7:AL$965,MATCH(WatchList!$B32,'All CCC'!$B$7:$B$965,0)))</f>
        <v/>
      </c>
      <c r="AM32" s="976" t="str">
        <f>IF($B32="","",INDEX('All CCC'!AM$7:AM$965,MATCH(WatchList!$B32,'All CCC'!$B$7:$B$965,0)))</f>
        <v/>
      </c>
      <c r="AN32" s="976" t="str">
        <f>IF($B32="","",INDEX('All CCC'!AN$7:AN$965,MATCH(WatchList!$B32,'All CCC'!$B$7:$B$965,0)))</f>
        <v/>
      </c>
      <c r="AO32" s="976" t="str">
        <f>IF($B32="","",INDEX('All CCC'!AO$7:AO$965,MATCH(WatchList!$B32,'All CCC'!$B$7:$B$965,0)))</f>
        <v/>
      </c>
      <c r="AP32" s="976" t="str">
        <f>IF($B32="","",INDEX('All CCC'!AP$7:AP$965,MATCH(WatchList!$B32,'All CCC'!$B$7:$B$965,0)))</f>
        <v/>
      </c>
      <c r="AQ32" s="976" t="str">
        <f>IF($B32="","",INDEX('All CCC'!AQ$7:AQ$965,MATCH(WatchList!$B32,'All CCC'!$B$7:$B$965,0)))</f>
        <v/>
      </c>
      <c r="AR32" s="976" t="str">
        <f>IF($B32="","",INDEX('All CCC'!AR$7:AR$965,MATCH(WatchList!$B32,'All CCC'!$B$7:$B$965,0)))</f>
        <v/>
      </c>
      <c r="AS32" s="976" t="str">
        <f>IF($B32="","",INDEX('All CCC'!AS$7:AS$965,MATCH(WatchList!$B32,'All CCC'!$B$7:$B$965,0)))</f>
        <v/>
      </c>
      <c r="AT32" s="976" t="str">
        <f>IF($B32="","",INDEX('All CCC'!AT$7:AT$965,MATCH(WatchList!$B32,'All CCC'!$B$7:$B$965,0)))</f>
        <v/>
      </c>
      <c r="AU32" s="976" t="str">
        <f>IF($B32="","",INDEX('All CCC'!AU$7:AU$965,MATCH(WatchList!$B32,'All CCC'!$B$7:$B$965,0)))</f>
        <v/>
      </c>
      <c r="AV32" s="976" t="str">
        <f>IF($B32="","",INDEX('All CCC'!AV$7:AV$965,MATCH(WatchList!$B32,'All CCC'!$B$7:$B$965,0)))</f>
        <v/>
      </c>
      <c r="AW32" s="976" t="str">
        <f>IF($B32="","",INDEX('All CCC'!AW$7:AW$965,MATCH(WatchList!$B32,'All CCC'!$B$7:$B$965,0)))</f>
        <v/>
      </c>
      <c r="AX32" s="976" t="str">
        <f>IF($B32="","",INDEX('All CCC'!AX$7:AX$965,MATCH(WatchList!$B32,'All CCC'!$B$7:$B$965,0)))</f>
        <v/>
      </c>
      <c r="AY32" s="976" t="str">
        <f>IF($B32="","",INDEX('All CCC'!AY$7:AY$965,MATCH(WatchList!$B32,'All CCC'!$B$7:$B$965,0)))</f>
        <v/>
      </c>
      <c r="AZ32" s="976" t="str">
        <f>IF($B32="","",INDEX('All CCC'!AZ$7:AZ$965,MATCH(WatchList!$B32,'All CCC'!$B$7:$B$965,0)))</f>
        <v/>
      </c>
      <c r="BA32" s="976" t="str">
        <f>IF($B32="","",INDEX('All CCC'!BA$7:BA$965,MATCH(WatchList!$B32,'All CCC'!$B$7:$B$965,0)))</f>
        <v/>
      </c>
      <c r="BB32" s="976" t="str">
        <f>IF($B32="","",INDEX('All CCC'!BB$7:BB$965,MATCH(WatchList!$B32,'All CCC'!$B$7:$B$965,0)))</f>
        <v/>
      </c>
      <c r="BC32" s="976" t="str">
        <f>IF($B32="","",INDEX('All CCC'!BC$7:BC$965,MATCH(WatchList!$B32,'All CCC'!$B$7:$B$965,0)))</f>
        <v/>
      </c>
      <c r="BD32" s="976" t="str">
        <f>IF($B32="","",INDEX('All CCC'!BD$7:BD$965,MATCH(WatchList!$B32,'All CCC'!$B$7:$B$965,0)))</f>
        <v/>
      </c>
      <c r="BE32" s="976" t="str">
        <f>IF($B32="","",INDEX('All CCC'!BE$7:BE$965,MATCH(WatchList!$B32,'All CCC'!$B$7:$B$965,0)))</f>
        <v/>
      </c>
      <c r="BF32" s="976" t="str">
        <f>IF($B32="","",INDEX('All CCC'!BF$7:BF$965,MATCH(WatchList!$B32,'All CCC'!$B$7:$B$965,0)))</f>
        <v/>
      </c>
      <c r="BG32" s="976" t="str">
        <f>IF($B32="","",INDEX('All CCC'!BG$7:BG$965,MATCH(WatchList!$B32,'All CCC'!$B$7:$B$965,0)))</f>
        <v/>
      </c>
    </row>
    <row r="33" spans="1:59" x14ac:dyDescent="0.2">
      <c r="A33" s="646" t="str">
        <f>IF($B33="","",INDEX('All CCC'!A$7:A$965,MATCH(WatchList!$B33,'All CCC'!$B$7:$B$965,0)))</f>
        <v/>
      </c>
      <c r="B33" s="36"/>
      <c r="C33" s="976" t="str">
        <f>IF($B33="","",INDEX('All CCC'!C$7:C$965,MATCH(WatchList!$B33,'All CCC'!$B$7:$B$965,0)))</f>
        <v/>
      </c>
      <c r="D33" s="976" t="str">
        <f>IF($B33="","",INDEX('All CCC'!D$7:D$965,MATCH(WatchList!$B33,'All CCC'!$B$7:$B$965,0)))</f>
        <v/>
      </c>
      <c r="E33" s="976" t="str">
        <f>IF($B33="","",INDEX('All CCC'!E$7:E$965,MATCH(WatchList!$B33,'All CCC'!$B$7:$B$965,0)))</f>
        <v/>
      </c>
      <c r="F33" s="976" t="str">
        <f>IF($B33="","",INDEX('All CCC'!F$7:F$965,MATCH(WatchList!$B33,'All CCC'!$B$7:$B$965,0)))</f>
        <v/>
      </c>
      <c r="G33" s="976" t="str">
        <f>IF($B33="","",INDEX('All CCC'!G$7:G$965,MATCH(WatchList!$B33,'All CCC'!$B$7:$B$965,0)))</f>
        <v/>
      </c>
      <c r="H33" s="976" t="str">
        <f>IF($B33="","",INDEX('All CCC'!H$7:H$965,MATCH(WatchList!$B33,'All CCC'!$B$7:$B$965,0)))</f>
        <v/>
      </c>
      <c r="I33" s="976" t="str">
        <f>IF($B33="","",INDEX('All CCC'!I$7:I$965,MATCH(WatchList!$B33,'All CCC'!$B$7:$B$965,0)))</f>
        <v/>
      </c>
      <c r="J33" s="976" t="str">
        <f>IF($B33="","",INDEX('All CCC'!J$7:J$965,MATCH(WatchList!$B33,'All CCC'!$B$7:$B$965,0)))</f>
        <v/>
      </c>
      <c r="K33" s="976" t="str">
        <f>IF($B33="","",INDEX('All CCC'!K$7:K$965,MATCH(WatchList!$B33,'All CCC'!$B$7:$B$965,0)))</f>
        <v/>
      </c>
      <c r="L33" s="976" t="str">
        <f>IF($B33="","",INDEX('All CCC'!L$7:L$965,MATCH(WatchList!$B33,'All CCC'!$B$7:$B$965,0)))</f>
        <v/>
      </c>
      <c r="M33" s="976" t="str">
        <f>IF($B33="","",INDEX('All CCC'!M$7:M$965,MATCH(WatchList!$B33,'All CCC'!$B$7:$B$965,0)))</f>
        <v/>
      </c>
      <c r="N33" s="976" t="str">
        <f>IF($B33="","",INDEX('All CCC'!N$7:N$965,MATCH(WatchList!$B33,'All CCC'!$B$7:$B$965,0)))</f>
        <v/>
      </c>
      <c r="O33" s="976" t="str">
        <f>IF($B33="","",INDEX('All CCC'!O$7:O$965,MATCH(WatchList!$B33,'All CCC'!$B$7:$B$965,0)))</f>
        <v/>
      </c>
      <c r="P33" s="977" t="str">
        <f>IF($B33="","",INDEX('All CCC'!P$7:P$965,MATCH(WatchList!$B33,'All CCC'!$B$7:$B$965,0)))</f>
        <v/>
      </c>
      <c r="Q33" s="977" t="str">
        <f>IF($B33="","",INDEX('All CCC'!Q$7:Q$965,MATCH(WatchList!$B33,'All CCC'!$B$7:$B$965,0)))</f>
        <v/>
      </c>
      <c r="R33" s="976" t="str">
        <f>IF($B33="","",INDEX('All CCC'!R$7:R$965,MATCH(WatchList!$B33,'All CCC'!$B$7:$B$965,0)))</f>
        <v/>
      </c>
      <c r="S33" s="976" t="str">
        <f>IF($B33="","",INDEX('All CCC'!S$7:S$965,MATCH(WatchList!$B33,'All CCC'!$B$7:$B$965,0)))</f>
        <v/>
      </c>
      <c r="T33" s="976" t="str">
        <f>IF($B33="","",INDEX('All CCC'!T$7:T$965,MATCH(WatchList!$B33,'All CCC'!$B$7:$B$965,0)))</f>
        <v/>
      </c>
      <c r="U33" s="976" t="str">
        <f>IF($B33="","",INDEX('All CCC'!U$7:U$965,MATCH(WatchList!$B33,'All CCC'!$B$7:$B$965,0)))</f>
        <v/>
      </c>
      <c r="V33" s="976" t="str">
        <f>IF($B33="","",INDEX('All CCC'!V$7:V$965,MATCH(WatchList!$B33,'All CCC'!$B$7:$B$965,0)))</f>
        <v/>
      </c>
      <c r="W33" s="976" t="str">
        <f>IF($B33="","",INDEX('All CCC'!W$7:W$965,MATCH(WatchList!$B33,'All CCC'!$B$7:$B$965,0)))</f>
        <v/>
      </c>
      <c r="X33" s="976" t="str">
        <f>IF($B33="","",INDEX('All CCC'!X$7:X$965,MATCH(WatchList!$B33,'All CCC'!$B$7:$B$965,0)))</f>
        <v/>
      </c>
      <c r="Y33" s="976" t="str">
        <f>IF($B33="","",INDEX('All CCC'!Y$7:Y$965,MATCH(WatchList!$B33,'All CCC'!$B$7:$B$965,0)))</f>
        <v/>
      </c>
      <c r="Z33" s="976" t="str">
        <f>IF($B33="","",INDEX('All CCC'!Z$7:Z$965,MATCH(WatchList!$B33,'All CCC'!$B$7:$B$965,0)))</f>
        <v/>
      </c>
      <c r="AA33" s="976" t="str">
        <f>IF($B33="","",INDEX('All CCC'!AA$7:AA$965,MATCH(WatchList!$B33,'All CCC'!$B$7:$B$965,0)))</f>
        <v/>
      </c>
      <c r="AB33" s="976" t="str">
        <f>IF($B33="","",INDEX('All CCC'!AB$7:AB$965,MATCH(WatchList!$B33,'All CCC'!$B$7:$B$965,0)))</f>
        <v/>
      </c>
      <c r="AC33" s="976" t="str">
        <f>IF($B33="","",INDEX('All CCC'!AC$7:AC$965,MATCH(WatchList!$B33,'All CCC'!$B$7:$B$965,0)))</f>
        <v/>
      </c>
      <c r="AD33" s="976" t="str">
        <f>IF($B33="","",INDEX('All CCC'!AD$7:AD$965,MATCH(WatchList!$B33,'All CCC'!$B$7:$B$965,0)))</f>
        <v/>
      </c>
      <c r="AE33" s="976" t="str">
        <f>IF($B33="","",INDEX('All CCC'!AE$7:AE$965,MATCH(WatchList!$B33,'All CCC'!$B$7:$B$965,0)))</f>
        <v/>
      </c>
      <c r="AF33" s="976" t="str">
        <f>IF($B33="","",INDEX('All CCC'!AF$7:AF$965,MATCH(WatchList!$B33,'All CCC'!$B$7:$B$965,0)))</f>
        <v/>
      </c>
      <c r="AG33" s="976" t="str">
        <f>IF($B33="","",INDEX('All CCC'!AG$7:AG$965,MATCH(WatchList!$B33,'All CCC'!$B$7:$B$965,0)))</f>
        <v/>
      </c>
      <c r="AH33" s="976" t="str">
        <f>IF($B33="","",INDEX('All CCC'!AH$7:AH$965,MATCH(WatchList!$B33,'All CCC'!$B$7:$B$965,0)))</f>
        <v/>
      </c>
      <c r="AI33" s="976" t="str">
        <f>IF($B33="","",INDEX('All CCC'!AI$7:AI$965,MATCH(WatchList!$B33,'All CCC'!$B$7:$B$965,0)))</f>
        <v/>
      </c>
      <c r="AJ33" s="976" t="str">
        <f>IF($B33="","",INDEX('All CCC'!AJ$7:AJ$965,MATCH(WatchList!$B33,'All CCC'!$B$7:$B$965,0)))</f>
        <v/>
      </c>
      <c r="AK33" s="976" t="str">
        <f>IF($B33="","",INDEX('All CCC'!AK$7:AK$965,MATCH(WatchList!$B33,'All CCC'!$B$7:$B$965,0)))</f>
        <v/>
      </c>
      <c r="AL33" s="976" t="str">
        <f>IF($B33="","",INDEX('All CCC'!AL$7:AL$965,MATCH(WatchList!$B33,'All CCC'!$B$7:$B$965,0)))</f>
        <v/>
      </c>
      <c r="AM33" s="976" t="str">
        <f>IF($B33="","",INDEX('All CCC'!AM$7:AM$965,MATCH(WatchList!$B33,'All CCC'!$B$7:$B$965,0)))</f>
        <v/>
      </c>
      <c r="AN33" s="976" t="str">
        <f>IF($B33="","",INDEX('All CCC'!AN$7:AN$965,MATCH(WatchList!$B33,'All CCC'!$B$7:$B$965,0)))</f>
        <v/>
      </c>
      <c r="AO33" s="976" t="str">
        <f>IF($B33="","",INDEX('All CCC'!AO$7:AO$965,MATCH(WatchList!$B33,'All CCC'!$B$7:$B$965,0)))</f>
        <v/>
      </c>
      <c r="AP33" s="976" t="str">
        <f>IF($B33="","",INDEX('All CCC'!AP$7:AP$965,MATCH(WatchList!$B33,'All CCC'!$B$7:$B$965,0)))</f>
        <v/>
      </c>
      <c r="AQ33" s="976" t="str">
        <f>IF($B33="","",INDEX('All CCC'!AQ$7:AQ$965,MATCH(WatchList!$B33,'All CCC'!$B$7:$B$965,0)))</f>
        <v/>
      </c>
      <c r="AR33" s="976" t="str">
        <f>IF($B33="","",INDEX('All CCC'!AR$7:AR$965,MATCH(WatchList!$B33,'All CCC'!$B$7:$B$965,0)))</f>
        <v/>
      </c>
      <c r="AS33" s="976" t="str">
        <f>IF($B33="","",INDEX('All CCC'!AS$7:AS$965,MATCH(WatchList!$B33,'All CCC'!$B$7:$B$965,0)))</f>
        <v/>
      </c>
      <c r="AT33" s="976" t="str">
        <f>IF($B33="","",INDEX('All CCC'!AT$7:AT$965,MATCH(WatchList!$B33,'All CCC'!$B$7:$B$965,0)))</f>
        <v/>
      </c>
      <c r="AU33" s="976" t="str">
        <f>IF($B33="","",INDEX('All CCC'!AU$7:AU$965,MATCH(WatchList!$B33,'All CCC'!$B$7:$B$965,0)))</f>
        <v/>
      </c>
      <c r="AV33" s="976" t="str">
        <f>IF($B33="","",INDEX('All CCC'!AV$7:AV$965,MATCH(WatchList!$B33,'All CCC'!$B$7:$B$965,0)))</f>
        <v/>
      </c>
      <c r="AW33" s="976" t="str">
        <f>IF($B33="","",INDEX('All CCC'!AW$7:AW$965,MATCH(WatchList!$B33,'All CCC'!$B$7:$B$965,0)))</f>
        <v/>
      </c>
      <c r="AX33" s="976" t="str">
        <f>IF($B33="","",INDEX('All CCC'!AX$7:AX$965,MATCH(WatchList!$B33,'All CCC'!$B$7:$B$965,0)))</f>
        <v/>
      </c>
      <c r="AY33" s="976" t="str">
        <f>IF($B33="","",INDEX('All CCC'!AY$7:AY$965,MATCH(WatchList!$B33,'All CCC'!$B$7:$B$965,0)))</f>
        <v/>
      </c>
      <c r="AZ33" s="976" t="str">
        <f>IF($B33="","",INDEX('All CCC'!AZ$7:AZ$965,MATCH(WatchList!$B33,'All CCC'!$B$7:$B$965,0)))</f>
        <v/>
      </c>
      <c r="BA33" s="976" t="str">
        <f>IF($B33="","",INDEX('All CCC'!BA$7:BA$965,MATCH(WatchList!$B33,'All CCC'!$B$7:$B$965,0)))</f>
        <v/>
      </c>
      <c r="BB33" s="976" t="str">
        <f>IF($B33="","",INDEX('All CCC'!BB$7:BB$965,MATCH(WatchList!$B33,'All CCC'!$B$7:$B$965,0)))</f>
        <v/>
      </c>
      <c r="BC33" s="976" t="str">
        <f>IF($B33="","",INDEX('All CCC'!BC$7:BC$965,MATCH(WatchList!$B33,'All CCC'!$B$7:$B$965,0)))</f>
        <v/>
      </c>
      <c r="BD33" s="976" t="str">
        <f>IF($B33="","",INDEX('All CCC'!BD$7:BD$965,MATCH(WatchList!$B33,'All CCC'!$B$7:$B$965,0)))</f>
        <v/>
      </c>
      <c r="BE33" s="976" t="str">
        <f>IF($B33="","",INDEX('All CCC'!BE$7:BE$965,MATCH(WatchList!$B33,'All CCC'!$B$7:$B$965,0)))</f>
        <v/>
      </c>
      <c r="BF33" s="976" t="str">
        <f>IF($B33="","",INDEX('All CCC'!BF$7:BF$965,MATCH(WatchList!$B33,'All CCC'!$B$7:$B$965,0)))</f>
        <v/>
      </c>
      <c r="BG33" s="976" t="str">
        <f>IF($B33="","",INDEX('All CCC'!BG$7:BG$965,MATCH(WatchList!$B33,'All CCC'!$B$7:$B$965,0)))</f>
        <v/>
      </c>
    </row>
    <row r="34" spans="1:59" x14ac:dyDescent="0.2">
      <c r="A34" s="646" t="str">
        <f>IF($B34="","",INDEX('All CCC'!A$7:A$965,MATCH(WatchList!$B34,'All CCC'!$B$7:$B$965,0)))</f>
        <v/>
      </c>
      <c r="B34" s="36"/>
      <c r="C34" s="976" t="str">
        <f>IF($B34="","",INDEX('All CCC'!C$7:C$965,MATCH(WatchList!$B34,'All CCC'!$B$7:$B$965,0)))</f>
        <v/>
      </c>
      <c r="D34" s="976" t="str">
        <f>IF($B34="","",INDEX('All CCC'!D$7:D$965,MATCH(WatchList!$B34,'All CCC'!$B$7:$B$965,0)))</f>
        <v/>
      </c>
      <c r="E34" s="976" t="str">
        <f>IF($B34="","",INDEX('All CCC'!E$7:E$965,MATCH(WatchList!$B34,'All CCC'!$B$7:$B$965,0)))</f>
        <v/>
      </c>
      <c r="F34" s="976" t="str">
        <f>IF($B34="","",INDEX('All CCC'!F$7:F$965,MATCH(WatchList!$B34,'All CCC'!$B$7:$B$965,0)))</f>
        <v/>
      </c>
      <c r="G34" s="976" t="str">
        <f>IF($B34="","",INDEX('All CCC'!G$7:G$965,MATCH(WatchList!$B34,'All CCC'!$B$7:$B$965,0)))</f>
        <v/>
      </c>
      <c r="H34" s="976" t="str">
        <f>IF($B34="","",INDEX('All CCC'!H$7:H$965,MATCH(WatchList!$B34,'All CCC'!$B$7:$B$965,0)))</f>
        <v/>
      </c>
      <c r="I34" s="976" t="str">
        <f>IF($B34="","",INDEX('All CCC'!I$7:I$965,MATCH(WatchList!$B34,'All CCC'!$B$7:$B$965,0)))</f>
        <v/>
      </c>
      <c r="J34" s="976" t="str">
        <f>IF($B34="","",INDEX('All CCC'!J$7:J$965,MATCH(WatchList!$B34,'All CCC'!$B$7:$B$965,0)))</f>
        <v/>
      </c>
      <c r="K34" s="976" t="str">
        <f>IF($B34="","",INDEX('All CCC'!K$7:K$965,MATCH(WatchList!$B34,'All CCC'!$B$7:$B$965,0)))</f>
        <v/>
      </c>
      <c r="L34" s="976" t="str">
        <f>IF($B34="","",INDEX('All CCC'!L$7:L$965,MATCH(WatchList!$B34,'All CCC'!$B$7:$B$965,0)))</f>
        <v/>
      </c>
      <c r="M34" s="976" t="str">
        <f>IF($B34="","",INDEX('All CCC'!M$7:M$965,MATCH(WatchList!$B34,'All CCC'!$B$7:$B$965,0)))</f>
        <v/>
      </c>
      <c r="N34" s="976" t="str">
        <f>IF($B34="","",INDEX('All CCC'!N$7:N$965,MATCH(WatchList!$B34,'All CCC'!$B$7:$B$965,0)))</f>
        <v/>
      </c>
      <c r="O34" s="976" t="str">
        <f>IF($B34="","",INDEX('All CCC'!O$7:O$965,MATCH(WatchList!$B34,'All CCC'!$B$7:$B$965,0)))</f>
        <v/>
      </c>
      <c r="P34" s="977" t="str">
        <f>IF($B34="","",INDEX('All CCC'!P$7:P$965,MATCH(WatchList!$B34,'All CCC'!$B$7:$B$965,0)))</f>
        <v/>
      </c>
      <c r="Q34" s="977" t="str">
        <f>IF($B34="","",INDEX('All CCC'!Q$7:Q$965,MATCH(WatchList!$B34,'All CCC'!$B$7:$B$965,0)))</f>
        <v/>
      </c>
      <c r="R34" s="976" t="str">
        <f>IF($B34="","",INDEX('All CCC'!R$7:R$965,MATCH(WatchList!$B34,'All CCC'!$B$7:$B$965,0)))</f>
        <v/>
      </c>
      <c r="S34" s="976" t="str">
        <f>IF($B34="","",INDEX('All CCC'!S$7:S$965,MATCH(WatchList!$B34,'All CCC'!$B$7:$B$965,0)))</f>
        <v/>
      </c>
      <c r="T34" s="976" t="str">
        <f>IF($B34="","",INDEX('All CCC'!T$7:T$965,MATCH(WatchList!$B34,'All CCC'!$B$7:$B$965,0)))</f>
        <v/>
      </c>
      <c r="U34" s="976" t="str">
        <f>IF($B34="","",INDEX('All CCC'!U$7:U$965,MATCH(WatchList!$B34,'All CCC'!$B$7:$B$965,0)))</f>
        <v/>
      </c>
      <c r="V34" s="976" t="str">
        <f>IF($B34="","",INDEX('All CCC'!V$7:V$965,MATCH(WatchList!$B34,'All CCC'!$B$7:$B$965,0)))</f>
        <v/>
      </c>
      <c r="W34" s="976" t="str">
        <f>IF($B34="","",INDEX('All CCC'!W$7:W$965,MATCH(WatchList!$B34,'All CCC'!$B$7:$B$965,0)))</f>
        <v/>
      </c>
      <c r="X34" s="976" t="str">
        <f>IF($B34="","",INDEX('All CCC'!X$7:X$965,MATCH(WatchList!$B34,'All CCC'!$B$7:$B$965,0)))</f>
        <v/>
      </c>
      <c r="Y34" s="976" t="str">
        <f>IF($B34="","",INDEX('All CCC'!Y$7:Y$965,MATCH(WatchList!$B34,'All CCC'!$B$7:$B$965,0)))</f>
        <v/>
      </c>
      <c r="Z34" s="976" t="str">
        <f>IF($B34="","",INDEX('All CCC'!Z$7:Z$965,MATCH(WatchList!$B34,'All CCC'!$B$7:$B$965,0)))</f>
        <v/>
      </c>
      <c r="AA34" s="976" t="str">
        <f>IF($B34="","",INDEX('All CCC'!AA$7:AA$965,MATCH(WatchList!$B34,'All CCC'!$B$7:$B$965,0)))</f>
        <v/>
      </c>
      <c r="AB34" s="976" t="str">
        <f>IF($B34="","",INDEX('All CCC'!AB$7:AB$965,MATCH(WatchList!$B34,'All CCC'!$B$7:$B$965,0)))</f>
        <v/>
      </c>
      <c r="AC34" s="976" t="str">
        <f>IF($B34="","",INDEX('All CCC'!AC$7:AC$965,MATCH(WatchList!$B34,'All CCC'!$B$7:$B$965,0)))</f>
        <v/>
      </c>
      <c r="AD34" s="976" t="str">
        <f>IF($B34="","",INDEX('All CCC'!AD$7:AD$965,MATCH(WatchList!$B34,'All CCC'!$B$7:$B$965,0)))</f>
        <v/>
      </c>
      <c r="AE34" s="976" t="str">
        <f>IF($B34="","",INDEX('All CCC'!AE$7:AE$965,MATCH(WatchList!$B34,'All CCC'!$B$7:$B$965,0)))</f>
        <v/>
      </c>
      <c r="AF34" s="976" t="str">
        <f>IF($B34="","",INDEX('All CCC'!AF$7:AF$965,MATCH(WatchList!$B34,'All CCC'!$B$7:$B$965,0)))</f>
        <v/>
      </c>
      <c r="AG34" s="976" t="str">
        <f>IF($B34="","",INDEX('All CCC'!AG$7:AG$965,MATCH(WatchList!$B34,'All CCC'!$B$7:$B$965,0)))</f>
        <v/>
      </c>
      <c r="AH34" s="976" t="str">
        <f>IF($B34="","",INDEX('All CCC'!AH$7:AH$965,MATCH(WatchList!$B34,'All CCC'!$B$7:$B$965,0)))</f>
        <v/>
      </c>
      <c r="AI34" s="976" t="str">
        <f>IF($B34="","",INDEX('All CCC'!AI$7:AI$965,MATCH(WatchList!$B34,'All CCC'!$B$7:$B$965,0)))</f>
        <v/>
      </c>
      <c r="AJ34" s="976" t="str">
        <f>IF($B34="","",INDEX('All CCC'!AJ$7:AJ$965,MATCH(WatchList!$B34,'All CCC'!$B$7:$B$965,0)))</f>
        <v/>
      </c>
      <c r="AK34" s="976" t="str">
        <f>IF($B34="","",INDEX('All CCC'!AK$7:AK$965,MATCH(WatchList!$B34,'All CCC'!$B$7:$B$965,0)))</f>
        <v/>
      </c>
      <c r="AL34" s="976" t="str">
        <f>IF($B34="","",INDEX('All CCC'!AL$7:AL$965,MATCH(WatchList!$B34,'All CCC'!$B$7:$B$965,0)))</f>
        <v/>
      </c>
      <c r="AM34" s="976" t="str">
        <f>IF($B34="","",INDEX('All CCC'!AM$7:AM$965,MATCH(WatchList!$B34,'All CCC'!$B$7:$B$965,0)))</f>
        <v/>
      </c>
      <c r="AN34" s="976" t="str">
        <f>IF($B34="","",INDEX('All CCC'!AN$7:AN$965,MATCH(WatchList!$B34,'All CCC'!$B$7:$B$965,0)))</f>
        <v/>
      </c>
      <c r="AO34" s="976" t="str">
        <f>IF($B34="","",INDEX('All CCC'!AO$7:AO$965,MATCH(WatchList!$B34,'All CCC'!$B$7:$B$965,0)))</f>
        <v/>
      </c>
      <c r="AP34" s="976" t="str">
        <f>IF($B34="","",INDEX('All CCC'!AP$7:AP$965,MATCH(WatchList!$B34,'All CCC'!$B$7:$B$965,0)))</f>
        <v/>
      </c>
      <c r="AQ34" s="976" t="str">
        <f>IF($B34="","",INDEX('All CCC'!AQ$7:AQ$965,MATCH(WatchList!$B34,'All CCC'!$B$7:$B$965,0)))</f>
        <v/>
      </c>
      <c r="AR34" s="976" t="str">
        <f>IF($B34="","",INDEX('All CCC'!AR$7:AR$965,MATCH(WatchList!$B34,'All CCC'!$B$7:$B$965,0)))</f>
        <v/>
      </c>
      <c r="AS34" s="976" t="str">
        <f>IF($B34="","",INDEX('All CCC'!AS$7:AS$965,MATCH(WatchList!$B34,'All CCC'!$B$7:$B$965,0)))</f>
        <v/>
      </c>
      <c r="AT34" s="976" t="str">
        <f>IF($B34="","",INDEX('All CCC'!AT$7:AT$965,MATCH(WatchList!$B34,'All CCC'!$B$7:$B$965,0)))</f>
        <v/>
      </c>
      <c r="AU34" s="976" t="str">
        <f>IF($B34="","",INDEX('All CCC'!AU$7:AU$965,MATCH(WatchList!$B34,'All CCC'!$B$7:$B$965,0)))</f>
        <v/>
      </c>
      <c r="AV34" s="976" t="str">
        <f>IF($B34="","",INDEX('All CCC'!AV$7:AV$965,MATCH(WatchList!$B34,'All CCC'!$B$7:$B$965,0)))</f>
        <v/>
      </c>
      <c r="AW34" s="976" t="str">
        <f>IF($B34="","",INDEX('All CCC'!AW$7:AW$965,MATCH(WatchList!$B34,'All CCC'!$B$7:$B$965,0)))</f>
        <v/>
      </c>
      <c r="AX34" s="976" t="str">
        <f>IF($B34="","",INDEX('All CCC'!AX$7:AX$965,MATCH(WatchList!$B34,'All CCC'!$B$7:$B$965,0)))</f>
        <v/>
      </c>
      <c r="AY34" s="976" t="str">
        <f>IF($B34="","",INDEX('All CCC'!AY$7:AY$965,MATCH(WatchList!$B34,'All CCC'!$B$7:$B$965,0)))</f>
        <v/>
      </c>
      <c r="AZ34" s="976" t="str">
        <f>IF($B34="","",INDEX('All CCC'!AZ$7:AZ$965,MATCH(WatchList!$B34,'All CCC'!$B$7:$B$965,0)))</f>
        <v/>
      </c>
      <c r="BA34" s="976" t="str">
        <f>IF($B34="","",INDEX('All CCC'!BA$7:BA$965,MATCH(WatchList!$B34,'All CCC'!$B$7:$B$965,0)))</f>
        <v/>
      </c>
      <c r="BB34" s="976" t="str">
        <f>IF($B34="","",INDEX('All CCC'!BB$7:BB$965,MATCH(WatchList!$B34,'All CCC'!$B$7:$B$965,0)))</f>
        <v/>
      </c>
      <c r="BC34" s="976" t="str">
        <f>IF($B34="","",INDEX('All CCC'!BC$7:BC$965,MATCH(WatchList!$B34,'All CCC'!$B$7:$B$965,0)))</f>
        <v/>
      </c>
      <c r="BD34" s="976" t="str">
        <f>IF($B34="","",INDEX('All CCC'!BD$7:BD$965,MATCH(WatchList!$B34,'All CCC'!$B$7:$B$965,0)))</f>
        <v/>
      </c>
      <c r="BE34" s="976" t="str">
        <f>IF($B34="","",INDEX('All CCC'!BE$7:BE$965,MATCH(WatchList!$B34,'All CCC'!$B$7:$B$965,0)))</f>
        <v/>
      </c>
      <c r="BF34" s="976" t="str">
        <f>IF($B34="","",INDEX('All CCC'!BF$7:BF$965,MATCH(WatchList!$B34,'All CCC'!$B$7:$B$965,0)))</f>
        <v/>
      </c>
      <c r="BG34" s="976" t="str">
        <f>IF($B34="","",INDEX('All CCC'!BG$7:BG$965,MATCH(WatchList!$B34,'All CCC'!$B$7:$B$965,0)))</f>
        <v/>
      </c>
    </row>
    <row r="35" spans="1:59" x14ac:dyDescent="0.2">
      <c r="A35" s="646" t="str">
        <f>IF($B35="","",INDEX('All CCC'!A$7:A$965,MATCH(WatchList!$B35,'All CCC'!$B$7:$B$965,0)))</f>
        <v/>
      </c>
      <c r="B35" s="36"/>
      <c r="C35" s="976" t="str">
        <f>IF($B35="","",INDEX('All CCC'!C$7:C$965,MATCH(WatchList!$B35,'All CCC'!$B$7:$B$965,0)))</f>
        <v/>
      </c>
      <c r="D35" s="976" t="str">
        <f>IF($B35="","",INDEX('All CCC'!D$7:D$965,MATCH(WatchList!$B35,'All CCC'!$B$7:$B$965,0)))</f>
        <v/>
      </c>
      <c r="E35" s="976" t="str">
        <f>IF($B35="","",INDEX('All CCC'!E$7:E$965,MATCH(WatchList!$B35,'All CCC'!$B$7:$B$965,0)))</f>
        <v/>
      </c>
      <c r="F35" s="976" t="str">
        <f>IF($B35="","",INDEX('All CCC'!F$7:F$965,MATCH(WatchList!$B35,'All CCC'!$B$7:$B$965,0)))</f>
        <v/>
      </c>
      <c r="G35" s="976" t="str">
        <f>IF($B35="","",INDEX('All CCC'!G$7:G$965,MATCH(WatchList!$B35,'All CCC'!$B$7:$B$965,0)))</f>
        <v/>
      </c>
      <c r="H35" s="976" t="str">
        <f>IF($B35="","",INDEX('All CCC'!H$7:H$965,MATCH(WatchList!$B35,'All CCC'!$B$7:$B$965,0)))</f>
        <v/>
      </c>
      <c r="I35" s="976" t="str">
        <f>IF($B35="","",INDEX('All CCC'!I$7:I$965,MATCH(WatchList!$B35,'All CCC'!$B$7:$B$965,0)))</f>
        <v/>
      </c>
      <c r="J35" s="976" t="str">
        <f>IF($B35="","",INDEX('All CCC'!J$7:J$965,MATCH(WatchList!$B35,'All CCC'!$B$7:$B$965,0)))</f>
        <v/>
      </c>
      <c r="K35" s="976" t="str">
        <f>IF($B35="","",INDEX('All CCC'!K$7:K$965,MATCH(WatchList!$B35,'All CCC'!$B$7:$B$965,0)))</f>
        <v/>
      </c>
      <c r="L35" s="976" t="str">
        <f>IF($B35="","",INDEX('All CCC'!L$7:L$965,MATCH(WatchList!$B35,'All CCC'!$B$7:$B$965,0)))</f>
        <v/>
      </c>
      <c r="M35" s="976" t="str">
        <f>IF($B35="","",INDEX('All CCC'!M$7:M$965,MATCH(WatchList!$B35,'All CCC'!$B$7:$B$965,0)))</f>
        <v/>
      </c>
      <c r="N35" s="976" t="str">
        <f>IF($B35="","",INDEX('All CCC'!N$7:N$965,MATCH(WatchList!$B35,'All CCC'!$B$7:$B$965,0)))</f>
        <v/>
      </c>
      <c r="O35" s="976" t="str">
        <f>IF($B35="","",INDEX('All CCC'!O$7:O$965,MATCH(WatchList!$B35,'All CCC'!$B$7:$B$965,0)))</f>
        <v/>
      </c>
      <c r="P35" s="977" t="str">
        <f>IF($B35="","",INDEX('All CCC'!P$7:P$965,MATCH(WatchList!$B35,'All CCC'!$B$7:$B$965,0)))</f>
        <v/>
      </c>
      <c r="Q35" s="977" t="str">
        <f>IF($B35="","",INDEX('All CCC'!Q$7:Q$965,MATCH(WatchList!$B35,'All CCC'!$B$7:$B$965,0)))</f>
        <v/>
      </c>
      <c r="R35" s="976" t="str">
        <f>IF($B35="","",INDEX('All CCC'!R$7:R$965,MATCH(WatchList!$B35,'All CCC'!$B$7:$B$965,0)))</f>
        <v/>
      </c>
      <c r="S35" s="976" t="str">
        <f>IF($B35="","",INDEX('All CCC'!S$7:S$965,MATCH(WatchList!$B35,'All CCC'!$B$7:$B$965,0)))</f>
        <v/>
      </c>
      <c r="T35" s="976" t="str">
        <f>IF($B35="","",INDEX('All CCC'!T$7:T$965,MATCH(WatchList!$B35,'All CCC'!$B$7:$B$965,0)))</f>
        <v/>
      </c>
      <c r="U35" s="976" t="str">
        <f>IF($B35="","",INDEX('All CCC'!U$7:U$965,MATCH(WatchList!$B35,'All CCC'!$B$7:$B$965,0)))</f>
        <v/>
      </c>
      <c r="V35" s="976" t="str">
        <f>IF($B35="","",INDEX('All CCC'!V$7:V$965,MATCH(WatchList!$B35,'All CCC'!$B$7:$B$965,0)))</f>
        <v/>
      </c>
      <c r="W35" s="976" t="str">
        <f>IF($B35="","",INDEX('All CCC'!W$7:W$965,MATCH(WatchList!$B35,'All CCC'!$B$7:$B$965,0)))</f>
        <v/>
      </c>
      <c r="X35" s="976" t="str">
        <f>IF($B35="","",INDEX('All CCC'!X$7:X$965,MATCH(WatchList!$B35,'All CCC'!$B$7:$B$965,0)))</f>
        <v/>
      </c>
      <c r="Y35" s="976" t="str">
        <f>IF($B35="","",INDEX('All CCC'!Y$7:Y$965,MATCH(WatchList!$B35,'All CCC'!$B$7:$B$965,0)))</f>
        <v/>
      </c>
      <c r="Z35" s="976" t="str">
        <f>IF($B35="","",INDEX('All CCC'!Z$7:Z$965,MATCH(WatchList!$B35,'All CCC'!$B$7:$B$965,0)))</f>
        <v/>
      </c>
      <c r="AA35" s="976" t="str">
        <f>IF($B35="","",INDEX('All CCC'!AA$7:AA$965,MATCH(WatchList!$B35,'All CCC'!$B$7:$B$965,0)))</f>
        <v/>
      </c>
      <c r="AB35" s="976" t="str">
        <f>IF($B35="","",INDEX('All CCC'!AB$7:AB$965,MATCH(WatchList!$B35,'All CCC'!$B$7:$B$965,0)))</f>
        <v/>
      </c>
      <c r="AC35" s="976" t="str">
        <f>IF($B35="","",INDEX('All CCC'!AC$7:AC$965,MATCH(WatchList!$B35,'All CCC'!$B$7:$B$965,0)))</f>
        <v/>
      </c>
      <c r="AD35" s="976" t="str">
        <f>IF($B35="","",INDEX('All CCC'!AD$7:AD$965,MATCH(WatchList!$B35,'All CCC'!$B$7:$B$965,0)))</f>
        <v/>
      </c>
      <c r="AE35" s="976" t="str">
        <f>IF($B35="","",INDEX('All CCC'!AE$7:AE$965,MATCH(WatchList!$B35,'All CCC'!$B$7:$B$965,0)))</f>
        <v/>
      </c>
      <c r="AF35" s="976" t="str">
        <f>IF($B35="","",INDEX('All CCC'!AF$7:AF$965,MATCH(WatchList!$B35,'All CCC'!$B$7:$B$965,0)))</f>
        <v/>
      </c>
      <c r="AG35" s="976" t="str">
        <f>IF($B35="","",INDEX('All CCC'!AG$7:AG$965,MATCH(WatchList!$B35,'All CCC'!$B$7:$B$965,0)))</f>
        <v/>
      </c>
      <c r="AH35" s="976" t="str">
        <f>IF($B35="","",INDEX('All CCC'!AH$7:AH$965,MATCH(WatchList!$B35,'All CCC'!$B$7:$B$965,0)))</f>
        <v/>
      </c>
      <c r="AI35" s="976" t="str">
        <f>IF($B35="","",INDEX('All CCC'!AI$7:AI$965,MATCH(WatchList!$B35,'All CCC'!$B$7:$B$965,0)))</f>
        <v/>
      </c>
      <c r="AJ35" s="976" t="str">
        <f>IF($B35="","",INDEX('All CCC'!AJ$7:AJ$965,MATCH(WatchList!$B35,'All CCC'!$B$7:$B$965,0)))</f>
        <v/>
      </c>
      <c r="AK35" s="976" t="str">
        <f>IF($B35="","",INDEX('All CCC'!AK$7:AK$965,MATCH(WatchList!$B35,'All CCC'!$B$7:$B$965,0)))</f>
        <v/>
      </c>
      <c r="AL35" s="976" t="str">
        <f>IF($B35="","",INDEX('All CCC'!AL$7:AL$965,MATCH(WatchList!$B35,'All CCC'!$B$7:$B$965,0)))</f>
        <v/>
      </c>
      <c r="AM35" s="976" t="str">
        <f>IF($B35="","",INDEX('All CCC'!AM$7:AM$965,MATCH(WatchList!$B35,'All CCC'!$B$7:$B$965,0)))</f>
        <v/>
      </c>
      <c r="AN35" s="976" t="str">
        <f>IF($B35="","",INDEX('All CCC'!AN$7:AN$965,MATCH(WatchList!$B35,'All CCC'!$B$7:$B$965,0)))</f>
        <v/>
      </c>
      <c r="AO35" s="976" t="str">
        <f>IF($B35="","",INDEX('All CCC'!AO$7:AO$965,MATCH(WatchList!$B35,'All CCC'!$B$7:$B$965,0)))</f>
        <v/>
      </c>
      <c r="AP35" s="976" t="str">
        <f>IF($B35="","",INDEX('All CCC'!AP$7:AP$965,MATCH(WatchList!$B35,'All CCC'!$B$7:$B$965,0)))</f>
        <v/>
      </c>
      <c r="AQ35" s="976" t="str">
        <f>IF($B35="","",INDEX('All CCC'!AQ$7:AQ$965,MATCH(WatchList!$B35,'All CCC'!$B$7:$B$965,0)))</f>
        <v/>
      </c>
      <c r="AR35" s="976" t="str">
        <f>IF($B35="","",INDEX('All CCC'!AR$7:AR$965,MATCH(WatchList!$B35,'All CCC'!$B$7:$B$965,0)))</f>
        <v/>
      </c>
      <c r="AS35" s="976" t="str">
        <f>IF($B35="","",INDEX('All CCC'!AS$7:AS$965,MATCH(WatchList!$B35,'All CCC'!$B$7:$B$965,0)))</f>
        <v/>
      </c>
      <c r="AT35" s="976" t="str">
        <f>IF($B35="","",INDEX('All CCC'!AT$7:AT$965,MATCH(WatchList!$B35,'All CCC'!$B$7:$B$965,0)))</f>
        <v/>
      </c>
      <c r="AU35" s="976" t="str">
        <f>IF($B35="","",INDEX('All CCC'!AU$7:AU$965,MATCH(WatchList!$B35,'All CCC'!$B$7:$B$965,0)))</f>
        <v/>
      </c>
      <c r="AV35" s="976" t="str">
        <f>IF($B35="","",INDEX('All CCC'!AV$7:AV$965,MATCH(WatchList!$B35,'All CCC'!$B$7:$B$965,0)))</f>
        <v/>
      </c>
      <c r="AW35" s="976" t="str">
        <f>IF($B35="","",INDEX('All CCC'!AW$7:AW$965,MATCH(WatchList!$B35,'All CCC'!$B$7:$B$965,0)))</f>
        <v/>
      </c>
      <c r="AX35" s="976" t="str">
        <f>IF($B35="","",INDEX('All CCC'!AX$7:AX$965,MATCH(WatchList!$B35,'All CCC'!$B$7:$B$965,0)))</f>
        <v/>
      </c>
      <c r="AY35" s="976" t="str">
        <f>IF($B35="","",INDEX('All CCC'!AY$7:AY$965,MATCH(WatchList!$B35,'All CCC'!$B$7:$B$965,0)))</f>
        <v/>
      </c>
      <c r="AZ35" s="976" t="str">
        <f>IF($B35="","",INDEX('All CCC'!AZ$7:AZ$965,MATCH(WatchList!$B35,'All CCC'!$B$7:$B$965,0)))</f>
        <v/>
      </c>
      <c r="BA35" s="976" t="str">
        <f>IF($B35="","",INDEX('All CCC'!BA$7:BA$965,MATCH(WatchList!$B35,'All CCC'!$B$7:$B$965,0)))</f>
        <v/>
      </c>
      <c r="BB35" s="976" t="str">
        <f>IF($B35="","",INDEX('All CCC'!BB$7:BB$965,MATCH(WatchList!$B35,'All CCC'!$B$7:$B$965,0)))</f>
        <v/>
      </c>
      <c r="BC35" s="976" t="str">
        <f>IF($B35="","",INDEX('All CCC'!BC$7:BC$965,MATCH(WatchList!$B35,'All CCC'!$B$7:$B$965,0)))</f>
        <v/>
      </c>
      <c r="BD35" s="976" t="str">
        <f>IF($B35="","",INDEX('All CCC'!BD$7:BD$965,MATCH(WatchList!$B35,'All CCC'!$B$7:$B$965,0)))</f>
        <v/>
      </c>
      <c r="BE35" s="976" t="str">
        <f>IF($B35="","",INDEX('All CCC'!BE$7:BE$965,MATCH(WatchList!$B35,'All CCC'!$B$7:$B$965,0)))</f>
        <v/>
      </c>
      <c r="BF35" s="976" t="str">
        <f>IF($B35="","",INDEX('All CCC'!BF$7:BF$965,MATCH(WatchList!$B35,'All CCC'!$B$7:$B$965,0)))</f>
        <v/>
      </c>
      <c r="BG35" s="976" t="str">
        <f>IF($B35="","",INDEX('All CCC'!BG$7:BG$965,MATCH(WatchList!$B35,'All CCC'!$B$7:$B$965,0)))</f>
        <v/>
      </c>
    </row>
    <row r="36" spans="1:59" x14ac:dyDescent="0.2">
      <c r="A36" s="646" t="str">
        <f>IF($B36="","",INDEX('All CCC'!A$7:A$965,MATCH(WatchList!$B36,'All CCC'!$B$7:$B$965,0)))</f>
        <v/>
      </c>
      <c r="B36" s="36"/>
      <c r="C36" s="976" t="str">
        <f>IF($B36="","",INDEX('All CCC'!C$7:C$965,MATCH(WatchList!$B36,'All CCC'!$B$7:$B$965,0)))</f>
        <v/>
      </c>
      <c r="D36" s="976" t="str">
        <f>IF($B36="","",INDEX('All CCC'!D$7:D$965,MATCH(WatchList!$B36,'All CCC'!$B$7:$B$965,0)))</f>
        <v/>
      </c>
      <c r="E36" s="976" t="str">
        <f>IF($B36="","",INDEX('All CCC'!E$7:E$965,MATCH(WatchList!$B36,'All CCC'!$B$7:$B$965,0)))</f>
        <v/>
      </c>
      <c r="F36" s="976" t="str">
        <f>IF($B36="","",INDEX('All CCC'!F$7:F$965,MATCH(WatchList!$B36,'All CCC'!$B$7:$B$965,0)))</f>
        <v/>
      </c>
      <c r="G36" s="976" t="str">
        <f>IF($B36="","",INDEX('All CCC'!G$7:G$965,MATCH(WatchList!$B36,'All CCC'!$B$7:$B$965,0)))</f>
        <v/>
      </c>
      <c r="H36" s="976" t="str">
        <f>IF($B36="","",INDEX('All CCC'!H$7:H$965,MATCH(WatchList!$B36,'All CCC'!$B$7:$B$965,0)))</f>
        <v/>
      </c>
      <c r="I36" s="976" t="str">
        <f>IF($B36="","",INDEX('All CCC'!I$7:I$965,MATCH(WatchList!$B36,'All CCC'!$B$7:$B$965,0)))</f>
        <v/>
      </c>
      <c r="J36" s="976" t="str">
        <f>IF($B36="","",INDEX('All CCC'!J$7:J$965,MATCH(WatchList!$B36,'All CCC'!$B$7:$B$965,0)))</f>
        <v/>
      </c>
      <c r="K36" s="976" t="str">
        <f>IF($B36="","",INDEX('All CCC'!K$7:K$965,MATCH(WatchList!$B36,'All CCC'!$B$7:$B$965,0)))</f>
        <v/>
      </c>
      <c r="L36" s="976" t="str">
        <f>IF($B36="","",INDEX('All CCC'!L$7:L$965,MATCH(WatchList!$B36,'All CCC'!$B$7:$B$965,0)))</f>
        <v/>
      </c>
      <c r="M36" s="976" t="str">
        <f>IF($B36="","",INDEX('All CCC'!M$7:M$965,MATCH(WatchList!$B36,'All CCC'!$B$7:$B$965,0)))</f>
        <v/>
      </c>
      <c r="N36" s="976" t="str">
        <f>IF($B36="","",INDEX('All CCC'!N$7:N$965,MATCH(WatchList!$B36,'All CCC'!$B$7:$B$965,0)))</f>
        <v/>
      </c>
      <c r="O36" s="976" t="str">
        <f>IF($B36="","",INDEX('All CCC'!O$7:O$965,MATCH(WatchList!$B36,'All CCC'!$B$7:$B$965,0)))</f>
        <v/>
      </c>
      <c r="P36" s="977" t="str">
        <f>IF($B36="","",INDEX('All CCC'!P$7:P$965,MATCH(WatchList!$B36,'All CCC'!$B$7:$B$965,0)))</f>
        <v/>
      </c>
      <c r="Q36" s="977" t="str">
        <f>IF($B36="","",INDEX('All CCC'!Q$7:Q$965,MATCH(WatchList!$B36,'All CCC'!$B$7:$B$965,0)))</f>
        <v/>
      </c>
      <c r="R36" s="976" t="str">
        <f>IF($B36="","",INDEX('All CCC'!R$7:R$965,MATCH(WatchList!$B36,'All CCC'!$B$7:$B$965,0)))</f>
        <v/>
      </c>
      <c r="S36" s="976" t="str">
        <f>IF($B36="","",INDEX('All CCC'!S$7:S$965,MATCH(WatchList!$B36,'All CCC'!$B$7:$B$965,0)))</f>
        <v/>
      </c>
      <c r="T36" s="976" t="str">
        <f>IF($B36="","",INDEX('All CCC'!T$7:T$965,MATCH(WatchList!$B36,'All CCC'!$B$7:$B$965,0)))</f>
        <v/>
      </c>
      <c r="U36" s="976" t="str">
        <f>IF($B36="","",INDEX('All CCC'!U$7:U$965,MATCH(WatchList!$B36,'All CCC'!$B$7:$B$965,0)))</f>
        <v/>
      </c>
      <c r="V36" s="976" t="str">
        <f>IF($B36="","",INDEX('All CCC'!V$7:V$965,MATCH(WatchList!$B36,'All CCC'!$B$7:$B$965,0)))</f>
        <v/>
      </c>
      <c r="W36" s="976" t="str">
        <f>IF($B36="","",INDEX('All CCC'!W$7:W$965,MATCH(WatchList!$B36,'All CCC'!$B$7:$B$965,0)))</f>
        <v/>
      </c>
      <c r="X36" s="976" t="str">
        <f>IF($B36="","",INDEX('All CCC'!X$7:X$965,MATCH(WatchList!$B36,'All CCC'!$B$7:$B$965,0)))</f>
        <v/>
      </c>
      <c r="Y36" s="976" t="str">
        <f>IF($B36="","",INDEX('All CCC'!Y$7:Y$965,MATCH(WatchList!$B36,'All CCC'!$B$7:$B$965,0)))</f>
        <v/>
      </c>
      <c r="Z36" s="976" t="str">
        <f>IF($B36="","",INDEX('All CCC'!Z$7:Z$965,MATCH(WatchList!$B36,'All CCC'!$B$7:$B$965,0)))</f>
        <v/>
      </c>
      <c r="AA36" s="976" t="str">
        <f>IF($B36="","",INDEX('All CCC'!AA$7:AA$965,MATCH(WatchList!$B36,'All CCC'!$B$7:$B$965,0)))</f>
        <v/>
      </c>
      <c r="AB36" s="976" t="str">
        <f>IF($B36="","",INDEX('All CCC'!AB$7:AB$965,MATCH(WatchList!$B36,'All CCC'!$B$7:$B$965,0)))</f>
        <v/>
      </c>
      <c r="AC36" s="976" t="str">
        <f>IF($B36="","",INDEX('All CCC'!AC$7:AC$965,MATCH(WatchList!$B36,'All CCC'!$B$7:$B$965,0)))</f>
        <v/>
      </c>
      <c r="AD36" s="976" t="str">
        <f>IF($B36="","",INDEX('All CCC'!AD$7:AD$965,MATCH(WatchList!$B36,'All CCC'!$B$7:$B$965,0)))</f>
        <v/>
      </c>
      <c r="AE36" s="976" t="str">
        <f>IF($B36="","",INDEX('All CCC'!AE$7:AE$965,MATCH(WatchList!$B36,'All CCC'!$B$7:$B$965,0)))</f>
        <v/>
      </c>
      <c r="AF36" s="976" t="str">
        <f>IF($B36="","",INDEX('All CCC'!AF$7:AF$965,MATCH(WatchList!$B36,'All CCC'!$B$7:$B$965,0)))</f>
        <v/>
      </c>
      <c r="AG36" s="976" t="str">
        <f>IF($B36="","",INDEX('All CCC'!AG$7:AG$965,MATCH(WatchList!$B36,'All CCC'!$B$7:$B$965,0)))</f>
        <v/>
      </c>
      <c r="AH36" s="976" t="str">
        <f>IF($B36="","",INDEX('All CCC'!AH$7:AH$965,MATCH(WatchList!$B36,'All CCC'!$B$7:$B$965,0)))</f>
        <v/>
      </c>
      <c r="AI36" s="976" t="str">
        <f>IF($B36="","",INDEX('All CCC'!AI$7:AI$965,MATCH(WatchList!$B36,'All CCC'!$B$7:$B$965,0)))</f>
        <v/>
      </c>
      <c r="AJ36" s="976" t="str">
        <f>IF($B36="","",INDEX('All CCC'!AJ$7:AJ$965,MATCH(WatchList!$B36,'All CCC'!$B$7:$B$965,0)))</f>
        <v/>
      </c>
      <c r="AK36" s="976" t="str">
        <f>IF($B36="","",INDEX('All CCC'!AK$7:AK$965,MATCH(WatchList!$B36,'All CCC'!$B$7:$B$965,0)))</f>
        <v/>
      </c>
      <c r="AL36" s="976" t="str">
        <f>IF($B36="","",INDEX('All CCC'!AL$7:AL$965,MATCH(WatchList!$B36,'All CCC'!$B$7:$B$965,0)))</f>
        <v/>
      </c>
      <c r="AM36" s="976" t="str">
        <f>IF($B36="","",INDEX('All CCC'!AM$7:AM$965,MATCH(WatchList!$B36,'All CCC'!$B$7:$B$965,0)))</f>
        <v/>
      </c>
      <c r="AN36" s="976" t="str">
        <f>IF($B36="","",INDEX('All CCC'!AN$7:AN$965,MATCH(WatchList!$B36,'All CCC'!$B$7:$B$965,0)))</f>
        <v/>
      </c>
      <c r="AO36" s="976" t="str">
        <f>IF($B36="","",INDEX('All CCC'!AO$7:AO$965,MATCH(WatchList!$B36,'All CCC'!$B$7:$B$965,0)))</f>
        <v/>
      </c>
      <c r="AP36" s="976" t="str">
        <f>IF($B36="","",INDEX('All CCC'!AP$7:AP$965,MATCH(WatchList!$B36,'All CCC'!$B$7:$B$965,0)))</f>
        <v/>
      </c>
      <c r="AQ36" s="976" t="str">
        <f>IF($B36="","",INDEX('All CCC'!AQ$7:AQ$965,MATCH(WatchList!$B36,'All CCC'!$B$7:$B$965,0)))</f>
        <v/>
      </c>
      <c r="AR36" s="976" t="str">
        <f>IF($B36="","",INDEX('All CCC'!AR$7:AR$965,MATCH(WatchList!$B36,'All CCC'!$B$7:$B$965,0)))</f>
        <v/>
      </c>
      <c r="AS36" s="976" t="str">
        <f>IF($B36="","",INDEX('All CCC'!AS$7:AS$965,MATCH(WatchList!$B36,'All CCC'!$B$7:$B$965,0)))</f>
        <v/>
      </c>
      <c r="AT36" s="976" t="str">
        <f>IF($B36="","",INDEX('All CCC'!AT$7:AT$965,MATCH(WatchList!$B36,'All CCC'!$B$7:$B$965,0)))</f>
        <v/>
      </c>
      <c r="AU36" s="976" t="str">
        <f>IF($B36="","",INDEX('All CCC'!AU$7:AU$965,MATCH(WatchList!$B36,'All CCC'!$B$7:$B$965,0)))</f>
        <v/>
      </c>
      <c r="AV36" s="976" t="str">
        <f>IF($B36="","",INDEX('All CCC'!AV$7:AV$965,MATCH(WatchList!$B36,'All CCC'!$B$7:$B$965,0)))</f>
        <v/>
      </c>
      <c r="AW36" s="976" t="str">
        <f>IF($B36="","",INDEX('All CCC'!AW$7:AW$965,MATCH(WatchList!$B36,'All CCC'!$B$7:$B$965,0)))</f>
        <v/>
      </c>
      <c r="AX36" s="976" t="str">
        <f>IF($B36="","",INDEX('All CCC'!AX$7:AX$965,MATCH(WatchList!$B36,'All CCC'!$B$7:$B$965,0)))</f>
        <v/>
      </c>
      <c r="AY36" s="976" t="str">
        <f>IF($B36="","",INDEX('All CCC'!AY$7:AY$965,MATCH(WatchList!$B36,'All CCC'!$B$7:$B$965,0)))</f>
        <v/>
      </c>
      <c r="AZ36" s="976" t="str">
        <f>IF($B36="","",INDEX('All CCC'!AZ$7:AZ$965,MATCH(WatchList!$B36,'All CCC'!$B$7:$B$965,0)))</f>
        <v/>
      </c>
      <c r="BA36" s="976" t="str">
        <f>IF($B36="","",INDEX('All CCC'!BA$7:BA$965,MATCH(WatchList!$B36,'All CCC'!$B$7:$B$965,0)))</f>
        <v/>
      </c>
      <c r="BB36" s="976" t="str">
        <f>IF($B36="","",INDEX('All CCC'!BB$7:BB$965,MATCH(WatchList!$B36,'All CCC'!$B$7:$B$965,0)))</f>
        <v/>
      </c>
      <c r="BC36" s="976" t="str">
        <f>IF($B36="","",INDEX('All CCC'!BC$7:BC$965,MATCH(WatchList!$B36,'All CCC'!$B$7:$B$965,0)))</f>
        <v/>
      </c>
      <c r="BD36" s="976" t="str">
        <f>IF($B36="","",INDEX('All CCC'!BD$7:BD$965,MATCH(WatchList!$B36,'All CCC'!$B$7:$B$965,0)))</f>
        <v/>
      </c>
      <c r="BE36" s="976" t="str">
        <f>IF($B36="","",INDEX('All CCC'!BE$7:BE$965,MATCH(WatchList!$B36,'All CCC'!$B$7:$B$965,0)))</f>
        <v/>
      </c>
      <c r="BF36" s="976" t="str">
        <f>IF($B36="","",INDEX('All CCC'!BF$7:BF$965,MATCH(WatchList!$B36,'All CCC'!$B$7:$B$965,0)))</f>
        <v/>
      </c>
      <c r="BG36" s="976" t="str">
        <f>IF($B36="","",INDEX('All CCC'!BG$7:BG$965,MATCH(WatchList!$B36,'All CCC'!$B$7:$B$965,0)))</f>
        <v/>
      </c>
    </row>
    <row r="37" spans="1:59" x14ac:dyDescent="0.2">
      <c r="A37" s="646" t="str">
        <f>IF($B37="","",INDEX('All CCC'!A$7:A$965,MATCH(WatchList!$B37,'All CCC'!$B$7:$B$965,0)))</f>
        <v/>
      </c>
      <c r="B37" s="36"/>
      <c r="C37" s="976" t="str">
        <f>IF($B37="","",INDEX('All CCC'!C$7:C$965,MATCH(WatchList!$B37,'All CCC'!$B$7:$B$965,0)))</f>
        <v/>
      </c>
      <c r="D37" s="976" t="str">
        <f>IF($B37="","",INDEX('All CCC'!D$7:D$965,MATCH(WatchList!$B37,'All CCC'!$B$7:$B$965,0)))</f>
        <v/>
      </c>
      <c r="E37" s="976" t="str">
        <f>IF($B37="","",INDEX('All CCC'!E$7:E$965,MATCH(WatchList!$B37,'All CCC'!$B$7:$B$965,0)))</f>
        <v/>
      </c>
      <c r="F37" s="976" t="str">
        <f>IF($B37="","",INDEX('All CCC'!F$7:F$965,MATCH(WatchList!$B37,'All CCC'!$B$7:$B$965,0)))</f>
        <v/>
      </c>
      <c r="G37" s="976" t="str">
        <f>IF($B37="","",INDEX('All CCC'!G$7:G$965,MATCH(WatchList!$B37,'All CCC'!$B$7:$B$965,0)))</f>
        <v/>
      </c>
      <c r="H37" s="976" t="str">
        <f>IF($B37="","",INDEX('All CCC'!H$7:H$965,MATCH(WatchList!$B37,'All CCC'!$B$7:$B$965,0)))</f>
        <v/>
      </c>
      <c r="I37" s="976" t="str">
        <f>IF($B37="","",INDEX('All CCC'!I$7:I$965,MATCH(WatchList!$B37,'All CCC'!$B$7:$B$965,0)))</f>
        <v/>
      </c>
      <c r="J37" s="976" t="str">
        <f>IF($B37="","",INDEX('All CCC'!J$7:J$965,MATCH(WatchList!$B37,'All CCC'!$B$7:$B$965,0)))</f>
        <v/>
      </c>
      <c r="K37" s="976" t="str">
        <f>IF($B37="","",INDEX('All CCC'!K$7:K$965,MATCH(WatchList!$B37,'All CCC'!$B$7:$B$965,0)))</f>
        <v/>
      </c>
      <c r="L37" s="976" t="str">
        <f>IF($B37="","",INDEX('All CCC'!L$7:L$965,MATCH(WatchList!$B37,'All CCC'!$B$7:$B$965,0)))</f>
        <v/>
      </c>
      <c r="M37" s="976" t="str">
        <f>IF($B37="","",INDEX('All CCC'!M$7:M$965,MATCH(WatchList!$B37,'All CCC'!$B$7:$B$965,0)))</f>
        <v/>
      </c>
      <c r="N37" s="976" t="str">
        <f>IF($B37="","",INDEX('All CCC'!N$7:N$965,MATCH(WatchList!$B37,'All CCC'!$B$7:$B$965,0)))</f>
        <v/>
      </c>
      <c r="O37" s="976" t="str">
        <f>IF($B37="","",INDEX('All CCC'!O$7:O$965,MATCH(WatchList!$B37,'All CCC'!$B$7:$B$965,0)))</f>
        <v/>
      </c>
      <c r="P37" s="977" t="str">
        <f>IF($B37="","",INDEX('All CCC'!P$7:P$965,MATCH(WatchList!$B37,'All CCC'!$B$7:$B$965,0)))</f>
        <v/>
      </c>
      <c r="Q37" s="977" t="str">
        <f>IF($B37="","",INDEX('All CCC'!Q$7:Q$965,MATCH(WatchList!$B37,'All CCC'!$B$7:$B$965,0)))</f>
        <v/>
      </c>
      <c r="R37" s="976" t="str">
        <f>IF($B37="","",INDEX('All CCC'!R$7:R$965,MATCH(WatchList!$B37,'All CCC'!$B$7:$B$965,0)))</f>
        <v/>
      </c>
      <c r="S37" s="976" t="str">
        <f>IF($B37="","",INDEX('All CCC'!S$7:S$965,MATCH(WatchList!$B37,'All CCC'!$B$7:$B$965,0)))</f>
        <v/>
      </c>
      <c r="T37" s="976" t="str">
        <f>IF($B37="","",INDEX('All CCC'!T$7:T$965,MATCH(WatchList!$B37,'All CCC'!$B$7:$B$965,0)))</f>
        <v/>
      </c>
      <c r="U37" s="976" t="str">
        <f>IF($B37="","",INDEX('All CCC'!U$7:U$965,MATCH(WatchList!$B37,'All CCC'!$B$7:$B$965,0)))</f>
        <v/>
      </c>
      <c r="V37" s="976" t="str">
        <f>IF($B37="","",INDEX('All CCC'!V$7:V$965,MATCH(WatchList!$B37,'All CCC'!$B$7:$B$965,0)))</f>
        <v/>
      </c>
      <c r="W37" s="976" t="str">
        <f>IF($B37="","",INDEX('All CCC'!W$7:W$965,MATCH(WatchList!$B37,'All CCC'!$B$7:$B$965,0)))</f>
        <v/>
      </c>
      <c r="X37" s="976" t="str">
        <f>IF($B37="","",INDEX('All CCC'!X$7:X$965,MATCH(WatchList!$B37,'All CCC'!$B$7:$B$965,0)))</f>
        <v/>
      </c>
      <c r="Y37" s="976" t="str">
        <f>IF($B37="","",INDEX('All CCC'!Y$7:Y$965,MATCH(WatchList!$B37,'All CCC'!$B$7:$B$965,0)))</f>
        <v/>
      </c>
      <c r="Z37" s="976" t="str">
        <f>IF($B37="","",INDEX('All CCC'!Z$7:Z$965,MATCH(WatchList!$B37,'All CCC'!$B$7:$B$965,0)))</f>
        <v/>
      </c>
      <c r="AA37" s="976" t="str">
        <f>IF($B37="","",INDEX('All CCC'!AA$7:AA$965,MATCH(WatchList!$B37,'All CCC'!$B$7:$B$965,0)))</f>
        <v/>
      </c>
      <c r="AB37" s="976" t="str">
        <f>IF($B37="","",INDEX('All CCC'!AB$7:AB$965,MATCH(WatchList!$B37,'All CCC'!$B$7:$B$965,0)))</f>
        <v/>
      </c>
      <c r="AC37" s="976" t="str">
        <f>IF($B37="","",INDEX('All CCC'!AC$7:AC$965,MATCH(WatchList!$B37,'All CCC'!$B$7:$B$965,0)))</f>
        <v/>
      </c>
      <c r="AD37" s="976" t="str">
        <f>IF($B37="","",INDEX('All CCC'!AD$7:AD$965,MATCH(WatchList!$B37,'All CCC'!$B$7:$B$965,0)))</f>
        <v/>
      </c>
      <c r="AE37" s="976" t="str">
        <f>IF($B37="","",INDEX('All CCC'!AE$7:AE$965,MATCH(WatchList!$B37,'All CCC'!$B$7:$B$965,0)))</f>
        <v/>
      </c>
      <c r="AF37" s="976" t="str">
        <f>IF($B37="","",INDEX('All CCC'!AF$7:AF$965,MATCH(WatchList!$B37,'All CCC'!$B$7:$B$965,0)))</f>
        <v/>
      </c>
      <c r="AG37" s="976" t="str">
        <f>IF($B37="","",INDEX('All CCC'!AG$7:AG$965,MATCH(WatchList!$B37,'All CCC'!$B$7:$B$965,0)))</f>
        <v/>
      </c>
      <c r="AH37" s="976" t="str">
        <f>IF($B37="","",INDEX('All CCC'!AH$7:AH$965,MATCH(WatchList!$B37,'All CCC'!$B$7:$B$965,0)))</f>
        <v/>
      </c>
      <c r="AI37" s="976" t="str">
        <f>IF($B37="","",INDEX('All CCC'!AI$7:AI$965,MATCH(WatchList!$B37,'All CCC'!$B$7:$B$965,0)))</f>
        <v/>
      </c>
      <c r="AJ37" s="976" t="str">
        <f>IF($B37="","",INDEX('All CCC'!AJ$7:AJ$965,MATCH(WatchList!$B37,'All CCC'!$B$7:$B$965,0)))</f>
        <v/>
      </c>
      <c r="AK37" s="976" t="str">
        <f>IF($B37="","",INDEX('All CCC'!AK$7:AK$965,MATCH(WatchList!$B37,'All CCC'!$B$7:$B$965,0)))</f>
        <v/>
      </c>
      <c r="AL37" s="976" t="str">
        <f>IF($B37="","",INDEX('All CCC'!AL$7:AL$965,MATCH(WatchList!$B37,'All CCC'!$B$7:$B$965,0)))</f>
        <v/>
      </c>
      <c r="AM37" s="976" t="str">
        <f>IF($B37="","",INDEX('All CCC'!AM$7:AM$965,MATCH(WatchList!$B37,'All CCC'!$B$7:$B$965,0)))</f>
        <v/>
      </c>
      <c r="AN37" s="976" t="str">
        <f>IF($B37="","",INDEX('All CCC'!AN$7:AN$965,MATCH(WatchList!$B37,'All CCC'!$B$7:$B$965,0)))</f>
        <v/>
      </c>
      <c r="AO37" s="976" t="str">
        <f>IF($B37="","",INDEX('All CCC'!AO$7:AO$965,MATCH(WatchList!$B37,'All CCC'!$B$7:$B$965,0)))</f>
        <v/>
      </c>
      <c r="AP37" s="976" t="str">
        <f>IF($B37="","",INDEX('All CCC'!AP$7:AP$965,MATCH(WatchList!$B37,'All CCC'!$B$7:$B$965,0)))</f>
        <v/>
      </c>
      <c r="AQ37" s="976" t="str">
        <f>IF($B37="","",INDEX('All CCC'!AQ$7:AQ$965,MATCH(WatchList!$B37,'All CCC'!$B$7:$B$965,0)))</f>
        <v/>
      </c>
      <c r="AR37" s="976" t="str">
        <f>IF($B37="","",INDEX('All CCC'!AR$7:AR$965,MATCH(WatchList!$B37,'All CCC'!$B$7:$B$965,0)))</f>
        <v/>
      </c>
      <c r="AS37" s="976" t="str">
        <f>IF($B37="","",INDEX('All CCC'!AS$7:AS$965,MATCH(WatchList!$B37,'All CCC'!$B$7:$B$965,0)))</f>
        <v/>
      </c>
      <c r="AT37" s="976" t="str">
        <f>IF($B37="","",INDEX('All CCC'!AT$7:AT$965,MATCH(WatchList!$B37,'All CCC'!$B$7:$B$965,0)))</f>
        <v/>
      </c>
      <c r="AU37" s="976" t="str">
        <f>IF($B37="","",INDEX('All CCC'!AU$7:AU$965,MATCH(WatchList!$B37,'All CCC'!$B$7:$B$965,0)))</f>
        <v/>
      </c>
      <c r="AV37" s="976" t="str">
        <f>IF($B37="","",INDEX('All CCC'!AV$7:AV$965,MATCH(WatchList!$B37,'All CCC'!$B$7:$B$965,0)))</f>
        <v/>
      </c>
      <c r="AW37" s="976" t="str">
        <f>IF($B37="","",INDEX('All CCC'!AW$7:AW$965,MATCH(WatchList!$B37,'All CCC'!$B$7:$B$965,0)))</f>
        <v/>
      </c>
      <c r="AX37" s="976" t="str">
        <f>IF($B37="","",INDEX('All CCC'!AX$7:AX$965,MATCH(WatchList!$B37,'All CCC'!$B$7:$B$965,0)))</f>
        <v/>
      </c>
      <c r="AY37" s="976" t="str">
        <f>IF($B37="","",INDEX('All CCC'!AY$7:AY$965,MATCH(WatchList!$B37,'All CCC'!$B$7:$B$965,0)))</f>
        <v/>
      </c>
      <c r="AZ37" s="976" t="str">
        <f>IF($B37="","",INDEX('All CCC'!AZ$7:AZ$965,MATCH(WatchList!$B37,'All CCC'!$B$7:$B$965,0)))</f>
        <v/>
      </c>
      <c r="BA37" s="976" t="str">
        <f>IF($B37="","",INDEX('All CCC'!BA$7:BA$965,MATCH(WatchList!$B37,'All CCC'!$B$7:$B$965,0)))</f>
        <v/>
      </c>
      <c r="BB37" s="976" t="str">
        <f>IF($B37="","",INDEX('All CCC'!BB$7:BB$965,MATCH(WatchList!$B37,'All CCC'!$B$7:$B$965,0)))</f>
        <v/>
      </c>
      <c r="BC37" s="976" t="str">
        <f>IF($B37="","",INDEX('All CCC'!BC$7:BC$965,MATCH(WatchList!$B37,'All CCC'!$B$7:$B$965,0)))</f>
        <v/>
      </c>
      <c r="BD37" s="976" t="str">
        <f>IF($B37="","",INDEX('All CCC'!BD$7:BD$965,MATCH(WatchList!$B37,'All CCC'!$B$7:$B$965,0)))</f>
        <v/>
      </c>
      <c r="BE37" s="976" t="str">
        <f>IF($B37="","",INDEX('All CCC'!BE$7:BE$965,MATCH(WatchList!$B37,'All CCC'!$B$7:$B$965,0)))</f>
        <v/>
      </c>
      <c r="BF37" s="976" t="str">
        <f>IF($B37="","",INDEX('All CCC'!BF$7:BF$965,MATCH(WatchList!$B37,'All CCC'!$B$7:$B$965,0)))</f>
        <v/>
      </c>
      <c r="BG37" s="976" t="str">
        <f>IF($B37="","",INDEX('All CCC'!BG$7:BG$965,MATCH(WatchList!$B37,'All CCC'!$B$7:$B$965,0)))</f>
        <v/>
      </c>
    </row>
    <row r="38" spans="1:59" x14ac:dyDescent="0.2">
      <c r="A38" s="646" t="str">
        <f>IF($B38="","",INDEX('All CCC'!A$7:A$965,MATCH(WatchList!$B38,'All CCC'!$B$7:$B$965,0)))</f>
        <v/>
      </c>
      <c r="B38" s="36"/>
      <c r="C38" s="976" t="str">
        <f>IF($B38="","",INDEX('All CCC'!C$7:C$965,MATCH(WatchList!$B38,'All CCC'!$B$7:$B$965,0)))</f>
        <v/>
      </c>
      <c r="D38" s="976" t="str">
        <f>IF($B38="","",INDEX('All CCC'!D$7:D$965,MATCH(WatchList!$B38,'All CCC'!$B$7:$B$965,0)))</f>
        <v/>
      </c>
      <c r="E38" s="976" t="str">
        <f>IF($B38="","",INDEX('All CCC'!E$7:E$965,MATCH(WatchList!$B38,'All CCC'!$B$7:$B$965,0)))</f>
        <v/>
      </c>
      <c r="F38" s="976" t="str">
        <f>IF($B38="","",INDEX('All CCC'!F$7:F$965,MATCH(WatchList!$B38,'All CCC'!$B$7:$B$965,0)))</f>
        <v/>
      </c>
      <c r="G38" s="976" t="str">
        <f>IF($B38="","",INDEX('All CCC'!G$7:G$965,MATCH(WatchList!$B38,'All CCC'!$B$7:$B$965,0)))</f>
        <v/>
      </c>
      <c r="H38" s="976" t="str">
        <f>IF($B38="","",INDEX('All CCC'!H$7:H$965,MATCH(WatchList!$B38,'All CCC'!$B$7:$B$965,0)))</f>
        <v/>
      </c>
      <c r="I38" s="976" t="str">
        <f>IF($B38="","",INDEX('All CCC'!I$7:I$965,MATCH(WatchList!$B38,'All CCC'!$B$7:$B$965,0)))</f>
        <v/>
      </c>
      <c r="J38" s="976" t="str">
        <f>IF($B38="","",INDEX('All CCC'!J$7:J$965,MATCH(WatchList!$B38,'All CCC'!$B$7:$B$965,0)))</f>
        <v/>
      </c>
      <c r="K38" s="976" t="str">
        <f>IF($B38="","",INDEX('All CCC'!K$7:K$965,MATCH(WatchList!$B38,'All CCC'!$B$7:$B$965,0)))</f>
        <v/>
      </c>
      <c r="L38" s="976" t="str">
        <f>IF($B38="","",INDEX('All CCC'!L$7:L$965,MATCH(WatchList!$B38,'All CCC'!$B$7:$B$965,0)))</f>
        <v/>
      </c>
      <c r="M38" s="976" t="str">
        <f>IF($B38="","",INDEX('All CCC'!M$7:M$965,MATCH(WatchList!$B38,'All CCC'!$B$7:$B$965,0)))</f>
        <v/>
      </c>
      <c r="N38" s="976" t="str">
        <f>IF($B38="","",INDEX('All CCC'!N$7:N$965,MATCH(WatchList!$B38,'All CCC'!$B$7:$B$965,0)))</f>
        <v/>
      </c>
      <c r="O38" s="976" t="str">
        <f>IF($B38="","",INDEX('All CCC'!O$7:O$965,MATCH(WatchList!$B38,'All CCC'!$B$7:$B$965,0)))</f>
        <v/>
      </c>
      <c r="P38" s="977" t="str">
        <f>IF($B38="","",INDEX('All CCC'!P$7:P$965,MATCH(WatchList!$B38,'All CCC'!$B$7:$B$965,0)))</f>
        <v/>
      </c>
      <c r="Q38" s="977" t="str">
        <f>IF($B38="","",INDEX('All CCC'!Q$7:Q$965,MATCH(WatchList!$B38,'All CCC'!$B$7:$B$965,0)))</f>
        <v/>
      </c>
      <c r="R38" s="976" t="str">
        <f>IF($B38="","",INDEX('All CCC'!R$7:R$965,MATCH(WatchList!$B38,'All CCC'!$B$7:$B$965,0)))</f>
        <v/>
      </c>
      <c r="S38" s="976" t="str">
        <f>IF($B38="","",INDEX('All CCC'!S$7:S$965,MATCH(WatchList!$B38,'All CCC'!$B$7:$B$965,0)))</f>
        <v/>
      </c>
      <c r="T38" s="976" t="str">
        <f>IF($B38="","",INDEX('All CCC'!T$7:T$965,MATCH(WatchList!$B38,'All CCC'!$B$7:$B$965,0)))</f>
        <v/>
      </c>
      <c r="U38" s="976" t="str">
        <f>IF($B38="","",INDEX('All CCC'!U$7:U$965,MATCH(WatchList!$B38,'All CCC'!$B$7:$B$965,0)))</f>
        <v/>
      </c>
      <c r="V38" s="976" t="str">
        <f>IF($B38="","",INDEX('All CCC'!V$7:V$965,MATCH(WatchList!$B38,'All CCC'!$B$7:$B$965,0)))</f>
        <v/>
      </c>
      <c r="W38" s="976" t="str">
        <f>IF($B38="","",INDEX('All CCC'!W$7:W$965,MATCH(WatchList!$B38,'All CCC'!$B$7:$B$965,0)))</f>
        <v/>
      </c>
      <c r="X38" s="976" t="str">
        <f>IF($B38="","",INDEX('All CCC'!X$7:X$965,MATCH(WatchList!$B38,'All CCC'!$B$7:$B$965,0)))</f>
        <v/>
      </c>
      <c r="Y38" s="976" t="str">
        <f>IF($B38="","",INDEX('All CCC'!Y$7:Y$965,MATCH(WatchList!$B38,'All CCC'!$B$7:$B$965,0)))</f>
        <v/>
      </c>
      <c r="Z38" s="976" t="str">
        <f>IF($B38="","",INDEX('All CCC'!Z$7:Z$965,MATCH(WatchList!$B38,'All CCC'!$B$7:$B$965,0)))</f>
        <v/>
      </c>
      <c r="AA38" s="976" t="str">
        <f>IF($B38="","",INDEX('All CCC'!AA$7:AA$965,MATCH(WatchList!$B38,'All CCC'!$B$7:$B$965,0)))</f>
        <v/>
      </c>
      <c r="AB38" s="976" t="str">
        <f>IF($B38="","",INDEX('All CCC'!AB$7:AB$965,MATCH(WatchList!$B38,'All CCC'!$B$7:$B$965,0)))</f>
        <v/>
      </c>
      <c r="AC38" s="976" t="str">
        <f>IF($B38="","",INDEX('All CCC'!AC$7:AC$965,MATCH(WatchList!$B38,'All CCC'!$B$7:$B$965,0)))</f>
        <v/>
      </c>
      <c r="AD38" s="976" t="str">
        <f>IF($B38="","",INDEX('All CCC'!AD$7:AD$965,MATCH(WatchList!$B38,'All CCC'!$B$7:$B$965,0)))</f>
        <v/>
      </c>
      <c r="AE38" s="976" t="str">
        <f>IF($B38="","",INDEX('All CCC'!AE$7:AE$965,MATCH(WatchList!$B38,'All CCC'!$B$7:$B$965,0)))</f>
        <v/>
      </c>
      <c r="AF38" s="976" t="str">
        <f>IF($B38="","",INDEX('All CCC'!AF$7:AF$965,MATCH(WatchList!$B38,'All CCC'!$B$7:$B$965,0)))</f>
        <v/>
      </c>
      <c r="AG38" s="976" t="str">
        <f>IF($B38="","",INDEX('All CCC'!AG$7:AG$965,MATCH(WatchList!$B38,'All CCC'!$B$7:$B$965,0)))</f>
        <v/>
      </c>
      <c r="AH38" s="976" t="str">
        <f>IF($B38="","",INDEX('All CCC'!AH$7:AH$965,MATCH(WatchList!$B38,'All CCC'!$B$7:$B$965,0)))</f>
        <v/>
      </c>
      <c r="AI38" s="976" t="str">
        <f>IF($B38="","",INDEX('All CCC'!AI$7:AI$965,MATCH(WatchList!$B38,'All CCC'!$B$7:$B$965,0)))</f>
        <v/>
      </c>
      <c r="AJ38" s="976" t="str">
        <f>IF($B38="","",INDEX('All CCC'!AJ$7:AJ$965,MATCH(WatchList!$B38,'All CCC'!$B$7:$B$965,0)))</f>
        <v/>
      </c>
      <c r="AK38" s="976" t="str">
        <f>IF($B38="","",INDEX('All CCC'!AK$7:AK$965,MATCH(WatchList!$B38,'All CCC'!$B$7:$B$965,0)))</f>
        <v/>
      </c>
      <c r="AL38" s="976" t="str">
        <f>IF($B38="","",INDEX('All CCC'!AL$7:AL$965,MATCH(WatchList!$B38,'All CCC'!$B$7:$B$965,0)))</f>
        <v/>
      </c>
      <c r="AM38" s="976" t="str">
        <f>IF($B38="","",INDEX('All CCC'!AM$7:AM$965,MATCH(WatchList!$B38,'All CCC'!$B$7:$B$965,0)))</f>
        <v/>
      </c>
      <c r="AN38" s="976" t="str">
        <f>IF($B38="","",INDEX('All CCC'!AN$7:AN$965,MATCH(WatchList!$B38,'All CCC'!$B$7:$B$965,0)))</f>
        <v/>
      </c>
      <c r="AO38" s="976" t="str">
        <f>IF($B38="","",INDEX('All CCC'!AO$7:AO$965,MATCH(WatchList!$B38,'All CCC'!$B$7:$B$965,0)))</f>
        <v/>
      </c>
      <c r="AP38" s="976" t="str">
        <f>IF($B38="","",INDEX('All CCC'!AP$7:AP$965,MATCH(WatchList!$B38,'All CCC'!$B$7:$B$965,0)))</f>
        <v/>
      </c>
      <c r="AQ38" s="976" t="str">
        <f>IF($B38="","",INDEX('All CCC'!AQ$7:AQ$965,MATCH(WatchList!$B38,'All CCC'!$B$7:$B$965,0)))</f>
        <v/>
      </c>
      <c r="AR38" s="976" t="str">
        <f>IF($B38="","",INDEX('All CCC'!AR$7:AR$965,MATCH(WatchList!$B38,'All CCC'!$B$7:$B$965,0)))</f>
        <v/>
      </c>
      <c r="AS38" s="976" t="str">
        <f>IF($B38="","",INDEX('All CCC'!AS$7:AS$965,MATCH(WatchList!$B38,'All CCC'!$B$7:$B$965,0)))</f>
        <v/>
      </c>
      <c r="AT38" s="976" t="str">
        <f>IF($B38="","",INDEX('All CCC'!AT$7:AT$965,MATCH(WatchList!$B38,'All CCC'!$B$7:$B$965,0)))</f>
        <v/>
      </c>
      <c r="AU38" s="976" t="str">
        <f>IF($B38="","",INDEX('All CCC'!AU$7:AU$965,MATCH(WatchList!$B38,'All CCC'!$B$7:$B$965,0)))</f>
        <v/>
      </c>
      <c r="AV38" s="976" t="str">
        <f>IF($B38="","",INDEX('All CCC'!AV$7:AV$965,MATCH(WatchList!$B38,'All CCC'!$B$7:$B$965,0)))</f>
        <v/>
      </c>
      <c r="AW38" s="976" t="str">
        <f>IF($B38="","",INDEX('All CCC'!AW$7:AW$965,MATCH(WatchList!$B38,'All CCC'!$B$7:$B$965,0)))</f>
        <v/>
      </c>
      <c r="AX38" s="976" t="str">
        <f>IF($B38="","",INDEX('All CCC'!AX$7:AX$965,MATCH(WatchList!$B38,'All CCC'!$B$7:$B$965,0)))</f>
        <v/>
      </c>
      <c r="AY38" s="976" t="str">
        <f>IF($B38="","",INDEX('All CCC'!AY$7:AY$965,MATCH(WatchList!$B38,'All CCC'!$B$7:$B$965,0)))</f>
        <v/>
      </c>
      <c r="AZ38" s="976" t="str">
        <f>IF($B38="","",INDEX('All CCC'!AZ$7:AZ$965,MATCH(WatchList!$B38,'All CCC'!$B$7:$B$965,0)))</f>
        <v/>
      </c>
      <c r="BA38" s="976" t="str">
        <f>IF($B38="","",INDEX('All CCC'!BA$7:BA$965,MATCH(WatchList!$B38,'All CCC'!$B$7:$B$965,0)))</f>
        <v/>
      </c>
      <c r="BB38" s="976" t="str">
        <f>IF($B38="","",INDEX('All CCC'!BB$7:BB$965,MATCH(WatchList!$B38,'All CCC'!$B$7:$B$965,0)))</f>
        <v/>
      </c>
      <c r="BC38" s="976" t="str">
        <f>IF($B38="","",INDEX('All CCC'!BC$7:BC$965,MATCH(WatchList!$B38,'All CCC'!$B$7:$B$965,0)))</f>
        <v/>
      </c>
      <c r="BD38" s="976" t="str">
        <f>IF($B38="","",INDEX('All CCC'!BD$7:BD$965,MATCH(WatchList!$B38,'All CCC'!$B$7:$B$965,0)))</f>
        <v/>
      </c>
      <c r="BE38" s="976" t="str">
        <f>IF($B38="","",INDEX('All CCC'!BE$7:BE$965,MATCH(WatchList!$B38,'All CCC'!$B$7:$B$965,0)))</f>
        <v/>
      </c>
      <c r="BF38" s="976" t="str">
        <f>IF($B38="","",INDEX('All CCC'!BF$7:BF$965,MATCH(WatchList!$B38,'All CCC'!$B$7:$B$965,0)))</f>
        <v/>
      </c>
      <c r="BG38" s="976" t="str">
        <f>IF($B38="","",INDEX('All CCC'!BG$7:BG$965,MATCH(WatchList!$B38,'All CCC'!$B$7:$B$965,0)))</f>
        <v/>
      </c>
    </row>
    <row r="39" spans="1:59" x14ac:dyDescent="0.2">
      <c r="A39" s="646" t="str">
        <f>IF($B39="","",INDEX('All CCC'!A$7:A$965,MATCH(WatchList!$B39,'All CCC'!$B$7:$B$965,0)))</f>
        <v/>
      </c>
      <c r="B39" s="36"/>
      <c r="C39" s="976" t="str">
        <f>IF($B39="","",INDEX('All CCC'!C$7:C$965,MATCH(WatchList!$B39,'All CCC'!$B$7:$B$965,0)))</f>
        <v/>
      </c>
      <c r="D39" s="976" t="str">
        <f>IF($B39="","",INDEX('All CCC'!D$7:D$965,MATCH(WatchList!$B39,'All CCC'!$B$7:$B$965,0)))</f>
        <v/>
      </c>
      <c r="E39" s="976" t="str">
        <f>IF($B39="","",INDEX('All CCC'!E$7:E$965,MATCH(WatchList!$B39,'All CCC'!$B$7:$B$965,0)))</f>
        <v/>
      </c>
      <c r="F39" s="976" t="str">
        <f>IF($B39="","",INDEX('All CCC'!F$7:F$965,MATCH(WatchList!$B39,'All CCC'!$B$7:$B$965,0)))</f>
        <v/>
      </c>
      <c r="G39" s="976" t="str">
        <f>IF($B39="","",INDEX('All CCC'!G$7:G$965,MATCH(WatchList!$B39,'All CCC'!$B$7:$B$965,0)))</f>
        <v/>
      </c>
      <c r="H39" s="976" t="str">
        <f>IF($B39="","",INDEX('All CCC'!H$7:H$965,MATCH(WatchList!$B39,'All CCC'!$B$7:$B$965,0)))</f>
        <v/>
      </c>
      <c r="I39" s="976" t="str">
        <f>IF($B39="","",INDEX('All CCC'!I$7:I$965,MATCH(WatchList!$B39,'All CCC'!$B$7:$B$965,0)))</f>
        <v/>
      </c>
      <c r="J39" s="976" t="str">
        <f>IF($B39="","",INDEX('All CCC'!J$7:J$965,MATCH(WatchList!$B39,'All CCC'!$B$7:$B$965,0)))</f>
        <v/>
      </c>
      <c r="K39" s="976" t="str">
        <f>IF($B39="","",INDEX('All CCC'!K$7:K$965,MATCH(WatchList!$B39,'All CCC'!$B$7:$B$965,0)))</f>
        <v/>
      </c>
      <c r="L39" s="976" t="str">
        <f>IF($B39="","",INDEX('All CCC'!L$7:L$965,MATCH(WatchList!$B39,'All CCC'!$B$7:$B$965,0)))</f>
        <v/>
      </c>
      <c r="M39" s="976" t="str">
        <f>IF($B39="","",INDEX('All CCC'!M$7:M$965,MATCH(WatchList!$B39,'All CCC'!$B$7:$B$965,0)))</f>
        <v/>
      </c>
      <c r="N39" s="976" t="str">
        <f>IF($B39="","",INDEX('All CCC'!N$7:N$965,MATCH(WatchList!$B39,'All CCC'!$B$7:$B$965,0)))</f>
        <v/>
      </c>
      <c r="O39" s="976" t="str">
        <f>IF($B39="","",INDEX('All CCC'!O$7:O$965,MATCH(WatchList!$B39,'All CCC'!$B$7:$B$965,0)))</f>
        <v/>
      </c>
      <c r="P39" s="977" t="str">
        <f>IF($B39="","",INDEX('All CCC'!P$7:P$965,MATCH(WatchList!$B39,'All CCC'!$B$7:$B$965,0)))</f>
        <v/>
      </c>
      <c r="Q39" s="977" t="str">
        <f>IF($B39="","",INDEX('All CCC'!Q$7:Q$965,MATCH(WatchList!$B39,'All CCC'!$B$7:$B$965,0)))</f>
        <v/>
      </c>
      <c r="R39" s="976" t="str">
        <f>IF($B39="","",INDEX('All CCC'!R$7:R$965,MATCH(WatchList!$B39,'All CCC'!$B$7:$B$965,0)))</f>
        <v/>
      </c>
      <c r="S39" s="976" t="str">
        <f>IF($B39="","",INDEX('All CCC'!S$7:S$965,MATCH(WatchList!$B39,'All CCC'!$B$7:$B$965,0)))</f>
        <v/>
      </c>
      <c r="T39" s="976" t="str">
        <f>IF($B39="","",INDEX('All CCC'!T$7:T$965,MATCH(WatchList!$B39,'All CCC'!$B$7:$B$965,0)))</f>
        <v/>
      </c>
      <c r="U39" s="976" t="str">
        <f>IF($B39="","",INDEX('All CCC'!U$7:U$965,MATCH(WatchList!$B39,'All CCC'!$B$7:$B$965,0)))</f>
        <v/>
      </c>
      <c r="V39" s="976" t="str">
        <f>IF($B39="","",INDEX('All CCC'!V$7:V$965,MATCH(WatchList!$B39,'All CCC'!$B$7:$B$965,0)))</f>
        <v/>
      </c>
      <c r="W39" s="976" t="str">
        <f>IF($B39="","",INDEX('All CCC'!W$7:W$965,MATCH(WatchList!$B39,'All CCC'!$B$7:$B$965,0)))</f>
        <v/>
      </c>
      <c r="X39" s="976" t="str">
        <f>IF($B39="","",INDEX('All CCC'!X$7:X$965,MATCH(WatchList!$B39,'All CCC'!$B$7:$B$965,0)))</f>
        <v/>
      </c>
      <c r="Y39" s="976" t="str">
        <f>IF($B39="","",INDEX('All CCC'!Y$7:Y$965,MATCH(WatchList!$B39,'All CCC'!$B$7:$B$965,0)))</f>
        <v/>
      </c>
      <c r="Z39" s="976" t="str">
        <f>IF($B39="","",INDEX('All CCC'!Z$7:Z$965,MATCH(WatchList!$B39,'All CCC'!$B$7:$B$965,0)))</f>
        <v/>
      </c>
      <c r="AA39" s="976" t="str">
        <f>IF($B39="","",INDEX('All CCC'!AA$7:AA$965,MATCH(WatchList!$B39,'All CCC'!$B$7:$B$965,0)))</f>
        <v/>
      </c>
      <c r="AB39" s="976" t="str">
        <f>IF($B39="","",INDEX('All CCC'!AB$7:AB$965,MATCH(WatchList!$B39,'All CCC'!$B$7:$B$965,0)))</f>
        <v/>
      </c>
      <c r="AC39" s="976" t="str">
        <f>IF($B39="","",INDEX('All CCC'!AC$7:AC$965,MATCH(WatchList!$B39,'All CCC'!$B$7:$B$965,0)))</f>
        <v/>
      </c>
      <c r="AD39" s="976" t="str">
        <f>IF($B39="","",INDEX('All CCC'!AD$7:AD$965,MATCH(WatchList!$B39,'All CCC'!$B$7:$B$965,0)))</f>
        <v/>
      </c>
      <c r="AE39" s="976" t="str">
        <f>IF($B39="","",INDEX('All CCC'!AE$7:AE$965,MATCH(WatchList!$B39,'All CCC'!$B$7:$B$965,0)))</f>
        <v/>
      </c>
      <c r="AF39" s="976" t="str">
        <f>IF($B39="","",INDEX('All CCC'!AF$7:AF$965,MATCH(WatchList!$B39,'All CCC'!$B$7:$B$965,0)))</f>
        <v/>
      </c>
      <c r="AG39" s="976" t="str">
        <f>IF($B39="","",INDEX('All CCC'!AG$7:AG$965,MATCH(WatchList!$B39,'All CCC'!$B$7:$B$965,0)))</f>
        <v/>
      </c>
      <c r="AH39" s="976" t="str">
        <f>IF($B39="","",INDEX('All CCC'!AH$7:AH$965,MATCH(WatchList!$B39,'All CCC'!$B$7:$B$965,0)))</f>
        <v/>
      </c>
      <c r="AI39" s="976" t="str">
        <f>IF($B39="","",INDEX('All CCC'!AI$7:AI$965,MATCH(WatchList!$B39,'All CCC'!$B$7:$B$965,0)))</f>
        <v/>
      </c>
      <c r="AJ39" s="976" t="str">
        <f>IF($B39="","",INDEX('All CCC'!AJ$7:AJ$965,MATCH(WatchList!$B39,'All CCC'!$B$7:$B$965,0)))</f>
        <v/>
      </c>
      <c r="AK39" s="976" t="str">
        <f>IF($B39="","",INDEX('All CCC'!AK$7:AK$965,MATCH(WatchList!$B39,'All CCC'!$B$7:$B$965,0)))</f>
        <v/>
      </c>
      <c r="AL39" s="976" t="str">
        <f>IF($B39="","",INDEX('All CCC'!AL$7:AL$965,MATCH(WatchList!$B39,'All CCC'!$B$7:$B$965,0)))</f>
        <v/>
      </c>
      <c r="AM39" s="976" t="str">
        <f>IF($B39="","",INDEX('All CCC'!AM$7:AM$965,MATCH(WatchList!$B39,'All CCC'!$B$7:$B$965,0)))</f>
        <v/>
      </c>
      <c r="AN39" s="976" t="str">
        <f>IF($B39="","",INDEX('All CCC'!AN$7:AN$965,MATCH(WatchList!$B39,'All CCC'!$B$7:$B$965,0)))</f>
        <v/>
      </c>
      <c r="AO39" s="976" t="str">
        <f>IF($B39="","",INDEX('All CCC'!AO$7:AO$965,MATCH(WatchList!$B39,'All CCC'!$B$7:$B$965,0)))</f>
        <v/>
      </c>
      <c r="AP39" s="976" t="str">
        <f>IF($B39="","",INDEX('All CCC'!AP$7:AP$965,MATCH(WatchList!$B39,'All CCC'!$B$7:$B$965,0)))</f>
        <v/>
      </c>
      <c r="AQ39" s="976" t="str">
        <f>IF($B39="","",INDEX('All CCC'!AQ$7:AQ$965,MATCH(WatchList!$B39,'All CCC'!$B$7:$B$965,0)))</f>
        <v/>
      </c>
      <c r="AR39" s="976" t="str">
        <f>IF($B39="","",INDEX('All CCC'!AR$7:AR$965,MATCH(WatchList!$B39,'All CCC'!$B$7:$B$965,0)))</f>
        <v/>
      </c>
      <c r="AS39" s="976" t="str">
        <f>IF($B39="","",INDEX('All CCC'!AS$7:AS$965,MATCH(WatchList!$B39,'All CCC'!$B$7:$B$965,0)))</f>
        <v/>
      </c>
      <c r="AT39" s="976" t="str">
        <f>IF($B39="","",INDEX('All CCC'!AT$7:AT$965,MATCH(WatchList!$B39,'All CCC'!$B$7:$B$965,0)))</f>
        <v/>
      </c>
      <c r="AU39" s="976" t="str">
        <f>IF($B39="","",INDEX('All CCC'!AU$7:AU$965,MATCH(WatchList!$B39,'All CCC'!$B$7:$B$965,0)))</f>
        <v/>
      </c>
      <c r="AV39" s="976" t="str">
        <f>IF($B39="","",INDEX('All CCC'!AV$7:AV$965,MATCH(WatchList!$B39,'All CCC'!$B$7:$B$965,0)))</f>
        <v/>
      </c>
      <c r="AW39" s="976" t="str">
        <f>IF($B39="","",INDEX('All CCC'!AW$7:AW$965,MATCH(WatchList!$B39,'All CCC'!$B$7:$B$965,0)))</f>
        <v/>
      </c>
      <c r="AX39" s="976" t="str">
        <f>IF($B39="","",INDEX('All CCC'!AX$7:AX$965,MATCH(WatchList!$B39,'All CCC'!$B$7:$B$965,0)))</f>
        <v/>
      </c>
      <c r="AY39" s="976" t="str">
        <f>IF($B39="","",INDEX('All CCC'!AY$7:AY$965,MATCH(WatchList!$B39,'All CCC'!$B$7:$B$965,0)))</f>
        <v/>
      </c>
      <c r="AZ39" s="976" t="str">
        <f>IF($B39="","",INDEX('All CCC'!AZ$7:AZ$965,MATCH(WatchList!$B39,'All CCC'!$B$7:$B$965,0)))</f>
        <v/>
      </c>
      <c r="BA39" s="976" t="str">
        <f>IF($B39="","",INDEX('All CCC'!BA$7:BA$965,MATCH(WatchList!$B39,'All CCC'!$B$7:$B$965,0)))</f>
        <v/>
      </c>
      <c r="BB39" s="976" t="str">
        <f>IF($B39="","",INDEX('All CCC'!BB$7:BB$965,MATCH(WatchList!$B39,'All CCC'!$B$7:$B$965,0)))</f>
        <v/>
      </c>
      <c r="BC39" s="976" t="str">
        <f>IF($B39="","",INDEX('All CCC'!BC$7:BC$965,MATCH(WatchList!$B39,'All CCC'!$B$7:$B$965,0)))</f>
        <v/>
      </c>
      <c r="BD39" s="976" t="str">
        <f>IF($B39="","",INDEX('All CCC'!BD$7:BD$965,MATCH(WatchList!$B39,'All CCC'!$B$7:$B$965,0)))</f>
        <v/>
      </c>
      <c r="BE39" s="976" t="str">
        <f>IF($B39="","",INDEX('All CCC'!BE$7:BE$965,MATCH(WatchList!$B39,'All CCC'!$B$7:$B$965,0)))</f>
        <v/>
      </c>
      <c r="BF39" s="976" t="str">
        <f>IF($B39="","",INDEX('All CCC'!BF$7:BF$965,MATCH(WatchList!$B39,'All CCC'!$B$7:$B$965,0)))</f>
        <v/>
      </c>
      <c r="BG39" s="976" t="str">
        <f>IF($B39="","",INDEX('All CCC'!BG$7:BG$965,MATCH(WatchList!$B39,'All CCC'!$B$7:$B$965,0)))</f>
        <v/>
      </c>
    </row>
    <row r="40" spans="1:59" x14ac:dyDescent="0.2">
      <c r="A40" s="646" t="str">
        <f>IF($B40="","",INDEX('All CCC'!A$7:A$965,MATCH(WatchList!$B40,'All CCC'!$B$7:$B$965,0)))</f>
        <v/>
      </c>
      <c r="B40" s="36"/>
      <c r="C40" s="976" t="str">
        <f>IF($B40="","",INDEX('All CCC'!C$7:C$965,MATCH(WatchList!$B40,'All CCC'!$B$7:$B$965,0)))</f>
        <v/>
      </c>
      <c r="D40" s="976" t="str">
        <f>IF($B40="","",INDEX('All CCC'!D$7:D$965,MATCH(WatchList!$B40,'All CCC'!$B$7:$B$965,0)))</f>
        <v/>
      </c>
      <c r="E40" s="976" t="str">
        <f>IF($B40="","",INDEX('All CCC'!E$7:E$965,MATCH(WatchList!$B40,'All CCC'!$B$7:$B$965,0)))</f>
        <v/>
      </c>
      <c r="F40" s="976" t="str">
        <f>IF($B40="","",INDEX('All CCC'!F$7:F$965,MATCH(WatchList!$B40,'All CCC'!$B$7:$B$965,0)))</f>
        <v/>
      </c>
      <c r="G40" s="976" t="str">
        <f>IF($B40="","",INDEX('All CCC'!G$7:G$965,MATCH(WatchList!$B40,'All CCC'!$B$7:$B$965,0)))</f>
        <v/>
      </c>
      <c r="H40" s="976" t="str">
        <f>IF($B40="","",INDEX('All CCC'!H$7:H$965,MATCH(WatchList!$B40,'All CCC'!$B$7:$B$965,0)))</f>
        <v/>
      </c>
      <c r="I40" s="976" t="str">
        <f>IF($B40="","",INDEX('All CCC'!I$7:I$965,MATCH(WatchList!$B40,'All CCC'!$B$7:$B$965,0)))</f>
        <v/>
      </c>
      <c r="J40" s="976" t="str">
        <f>IF($B40="","",INDEX('All CCC'!J$7:J$965,MATCH(WatchList!$B40,'All CCC'!$B$7:$B$965,0)))</f>
        <v/>
      </c>
      <c r="K40" s="976" t="str">
        <f>IF($B40="","",INDEX('All CCC'!K$7:K$965,MATCH(WatchList!$B40,'All CCC'!$B$7:$B$965,0)))</f>
        <v/>
      </c>
      <c r="L40" s="976" t="str">
        <f>IF($B40="","",INDEX('All CCC'!L$7:L$965,MATCH(WatchList!$B40,'All CCC'!$B$7:$B$965,0)))</f>
        <v/>
      </c>
      <c r="M40" s="976" t="str">
        <f>IF($B40="","",INDEX('All CCC'!M$7:M$965,MATCH(WatchList!$B40,'All CCC'!$B$7:$B$965,0)))</f>
        <v/>
      </c>
      <c r="N40" s="976" t="str">
        <f>IF($B40="","",INDEX('All CCC'!N$7:N$965,MATCH(WatchList!$B40,'All CCC'!$B$7:$B$965,0)))</f>
        <v/>
      </c>
      <c r="O40" s="976" t="str">
        <f>IF($B40="","",INDEX('All CCC'!O$7:O$965,MATCH(WatchList!$B40,'All CCC'!$B$7:$B$965,0)))</f>
        <v/>
      </c>
      <c r="P40" s="977" t="str">
        <f>IF($B40="","",INDEX('All CCC'!P$7:P$965,MATCH(WatchList!$B40,'All CCC'!$B$7:$B$965,0)))</f>
        <v/>
      </c>
      <c r="Q40" s="977" t="str">
        <f>IF($B40="","",INDEX('All CCC'!Q$7:Q$965,MATCH(WatchList!$B40,'All CCC'!$B$7:$B$965,0)))</f>
        <v/>
      </c>
      <c r="R40" s="976" t="str">
        <f>IF($B40="","",INDEX('All CCC'!R$7:R$965,MATCH(WatchList!$B40,'All CCC'!$B$7:$B$965,0)))</f>
        <v/>
      </c>
      <c r="S40" s="976" t="str">
        <f>IF($B40="","",INDEX('All CCC'!S$7:S$965,MATCH(WatchList!$B40,'All CCC'!$B$7:$B$965,0)))</f>
        <v/>
      </c>
      <c r="T40" s="976" t="str">
        <f>IF($B40="","",INDEX('All CCC'!T$7:T$965,MATCH(WatchList!$B40,'All CCC'!$B$7:$B$965,0)))</f>
        <v/>
      </c>
      <c r="U40" s="976" t="str">
        <f>IF($B40="","",INDEX('All CCC'!U$7:U$965,MATCH(WatchList!$B40,'All CCC'!$B$7:$B$965,0)))</f>
        <v/>
      </c>
      <c r="V40" s="976" t="str">
        <f>IF($B40="","",INDEX('All CCC'!V$7:V$965,MATCH(WatchList!$B40,'All CCC'!$B$7:$B$965,0)))</f>
        <v/>
      </c>
      <c r="W40" s="976" t="str">
        <f>IF($B40="","",INDEX('All CCC'!W$7:W$965,MATCH(WatchList!$B40,'All CCC'!$B$7:$B$965,0)))</f>
        <v/>
      </c>
      <c r="X40" s="976" t="str">
        <f>IF($B40="","",INDEX('All CCC'!X$7:X$965,MATCH(WatchList!$B40,'All CCC'!$B$7:$B$965,0)))</f>
        <v/>
      </c>
      <c r="Y40" s="976" t="str">
        <f>IF($B40="","",INDEX('All CCC'!Y$7:Y$965,MATCH(WatchList!$B40,'All CCC'!$B$7:$B$965,0)))</f>
        <v/>
      </c>
      <c r="Z40" s="976" t="str">
        <f>IF($B40="","",INDEX('All CCC'!Z$7:Z$965,MATCH(WatchList!$B40,'All CCC'!$B$7:$B$965,0)))</f>
        <v/>
      </c>
      <c r="AA40" s="976" t="str">
        <f>IF($B40="","",INDEX('All CCC'!AA$7:AA$965,MATCH(WatchList!$B40,'All CCC'!$B$7:$B$965,0)))</f>
        <v/>
      </c>
      <c r="AB40" s="976" t="str">
        <f>IF($B40="","",INDEX('All CCC'!AB$7:AB$965,MATCH(WatchList!$B40,'All CCC'!$B$7:$B$965,0)))</f>
        <v/>
      </c>
      <c r="AC40" s="976" t="str">
        <f>IF($B40="","",INDEX('All CCC'!AC$7:AC$965,MATCH(WatchList!$B40,'All CCC'!$B$7:$B$965,0)))</f>
        <v/>
      </c>
      <c r="AD40" s="976" t="str">
        <f>IF($B40="","",INDEX('All CCC'!AD$7:AD$965,MATCH(WatchList!$B40,'All CCC'!$B$7:$B$965,0)))</f>
        <v/>
      </c>
      <c r="AE40" s="976" t="str">
        <f>IF($B40="","",INDEX('All CCC'!AE$7:AE$965,MATCH(WatchList!$B40,'All CCC'!$B$7:$B$965,0)))</f>
        <v/>
      </c>
      <c r="AF40" s="976" t="str">
        <f>IF($B40="","",INDEX('All CCC'!AF$7:AF$965,MATCH(WatchList!$B40,'All CCC'!$B$7:$B$965,0)))</f>
        <v/>
      </c>
      <c r="AG40" s="976" t="str">
        <f>IF($B40="","",INDEX('All CCC'!AG$7:AG$965,MATCH(WatchList!$B40,'All CCC'!$B$7:$B$965,0)))</f>
        <v/>
      </c>
      <c r="AH40" s="976" t="str">
        <f>IF($B40="","",INDEX('All CCC'!AH$7:AH$965,MATCH(WatchList!$B40,'All CCC'!$B$7:$B$965,0)))</f>
        <v/>
      </c>
      <c r="AI40" s="976" t="str">
        <f>IF($B40="","",INDEX('All CCC'!AI$7:AI$965,MATCH(WatchList!$B40,'All CCC'!$B$7:$B$965,0)))</f>
        <v/>
      </c>
      <c r="AJ40" s="976" t="str">
        <f>IF($B40="","",INDEX('All CCC'!AJ$7:AJ$965,MATCH(WatchList!$B40,'All CCC'!$B$7:$B$965,0)))</f>
        <v/>
      </c>
      <c r="AK40" s="976" t="str">
        <f>IF($B40="","",INDEX('All CCC'!AK$7:AK$965,MATCH(WatchList!$B40,'All CCC'!$B$7:$B$965,0)))</f>
        <v/>
      </c>
      <c r="AL40" s="976" t="str">
        <f>IF($B40="","",INDEX('All CCC'!AL$7:AL$965,MATCH(WatchList!$B40,'All CCC'!$B$7:$B$965,0)))</f>
        <v/>
      </c>
      <c r="AM40" s="976" t="str">
        <f>IF($B40="","",INDEX('All CCC'!AM$7:AM$965,MATCH(WatchList!$B40,'All CCC'!$B$7:$B$965,0)))</f>
        <v/>
      </c>
      <c r="AN40" s="976" t="str">
        <f>IF($B40="","",INDEX('All CCC'!AN$7:AN$965,MATCH(WatchList!$B40,'All CCC'!$B$7:$B$965,0)))</f>
        <v/>
      </c>
      <c r="AO40" s="976" t="str">
        <f>IF($B40="","",INDEX('All CCC'!AO$7:AO$965,MATCH(WatchList!$B40,'All CCC'!$B$7:$B$965,0)))</f>
        <v/>
      </c>
      <c r="AP40" s="976" t="str">
        <f>IF($B40="","",INDEX('All CCC'!AP$7:AP$965,MATCH(WatchList!$B40,'All CCC'!$B$7:$B$965,0)))</f>
        <v/>
      </c>
      <c r="AQ40" s="976" t="str">
        <f>IF($B40="","",INDEX('All CCC'!AQ$7:AQ$965,MATCH(WatchList!$B40,'All CCC'!$B$7:$B$965,0)))</f>
        <v/>
      </c>
      <c r="AR40" s="976" t="str">
        <f>IF($B40="","",INDEX('All CCC'!AR$7:AR$965,MATCH(WatchList!$B40,'All CCC'!$B$7:$B$965,0)))</f>
        <v/>
      </c>
      <c r="AS40" s="976" t="str">
        <f>IF($B40="","",INDEX('All CCC'!AS$7:AS$965,MATCH(WatchList!$B40,'All CCC'!$B$7:$B$965,0)))</f>
        <v/>
      </c>
      <c r="AT40" s="976" t="str">
        <f>IF($B40="","",INDEX('All CCC'!AT$7:AT$965,MATCH(WatchList!$B40,'All CCC'!$B$7:$B$965,0)))</f>
        <v/>
      </c>
      <c r="AU40" s="976" t="str">
        <f>IF($B40="","",INDEX('All CCC'!AU$7:AU$965,MATCH(WatchList!$B40,'All CCC'!$B$7:$B$965,0)))</f>
        <v/>
      </c>
      <c r="AV40" s="976" t="str">
        <f>IF($B40="","",INDEX('All CCC'!AV$7:AV$965,MATCH(WatchList!$B40,'All CCC'!$B$7:$B$965,0)))</f>
        <v/>
      </c>
      <c r="AW40" s="976" t="str">
        <f>IF($B40="","",INDEX('All CCC'!AW$7:AW$965,MATCH(WatchList!$B40,'All CCC'!$B$7:$B$965,0)))</f>
        <v/>
      </c>
      <c r="AX40" s="976" t="str">
        <f>IF($B40="","",INDEX('All CCC'!AX$7:AX$965,MATCH(WatchList!$B40,'All CCC'!$B$7:$B$965,0)))</f>
        <v/>
      </c>
      <c r="AY40" s="976" t="str">
        <f>IF($B40="","",INDEX('All CCC'!AY$7:AY$965,MATCH(WatchList!$B40,'All CCC'!$B$7:$B$965,0)))</f>
        <v/>
      </c>
      <c r="AZ40" s="976" t="str">
        <f>IF($B40="","",INDEX('All CCC'!AZ$7:AZ$965,MATCH(WatchList!$B40,'All CCC'!$B$7:$B$965,0)))</f>
        <v/>
      </c>
      <c r="BA40" s="976" t="str">
        <f>IF($B40="","",INDEX('All CCC'!BA$7:BA$965,MATCH(WatchList!$B40,'All CCC'!$B$7:$B$965,0)))</f>
        <v/>
      </c>
      <c r="BB40" s="976" t="str">
        <f>IF($B40="","",INDEX('All CCC'!BB$7:BB$965,MATCH(WatchList!$B40,'All CCC'!$B$7:$B$965,0)))</f>
        <v/>
      </c>
      <c r="BC40" s="976" t="str">
        <f>IF($B40="","",INDEX('All CCC'!BC$7:BC$965,MATCH(WatchList!$B40,'All CCC'!$B$7:$B$965,0)))</f>
        <v/>
      </c>
      <c r="BD40" s="976" t="str">
        <f>IF($B40="","",INDEX('All CCC'!BD$7:BD$965,MATCH(WatchList!$B40,'All CCC'!$B$7:$B$965,0)))</f>
        <v/>
      </c>
      <c r="BE40" s="976" t="str">
        <f>IF($B40="","",INDEX('All CCC'!BE$7:BE$965,MATCH(WatchList!$B40,'All CCC'!$B$7:$B$965,0)))</f>
        <v/>
      </c>
      <c r="BF40" s="976" t="str">
        <f>IF($B40="","",INDEX('All CCC'!BF$7:BF$965,MATCH(WatchList!$B40,'All CCC'!$B$7:$B$965,0)))</f>
        <v/>
      </c>
      <c r="BG40" s="976" t="str">
        <f>IF($B40="","",INDEX('All CCC'!BG$7:BG$965,MATCH(WatchList!$B40,'All CCC'!$B$7:$B$965,0)))</f>
        <v/>
      </c>
    </row>
    <row r="41" spans="1:59" x14ac:dyDescent="0.2">
      <c r="A41" s="646" t="str">
        <f>IF($B41="","",INDEX('All CCC'!A$7:A$965,MATCH(WatchList!$B41,'All CCC'!$B$7:$B$965,0)))</f>
        <v/>
      </c>
      <c r="B41" s="36"/>
      <c r="C41" s="976" t="str">
        <f>IF($B41="","",INDEX('All CCC'!C$7:C$965,MATCH(WatchList!$B41,'All CCC'!$B$7:$B$965,0)))</f>
        <v/>
      </c>
      <c r="D41" s="976" t="str">
        <f>IF($B41="","",INDEX('All CCC'!D$7:D$965,MATCH(WatchList!$B41,'All CCC'!$B$7:$B$965,0)))</f>
        <v/>
      </c>
      <c r="E41" s="976" t="str">
        <f>IF($B41="","",INDEX('All CCC'!E$7:E$965,MATCH(WatchList!$B41,'All CCC'!$B$7:$B$965,0)))</f>
        <v/>
      </c>
      <c r="F41" s="976" t="str">
        <f>IF($B41="","",INDEX('All CCC'!F$7:F$965,MATCH(WatchList!$B41,'All CCC'!$B$7:$B$965,0)))</f>
        <v/>
      </c>
      <c r="G41" s="976" t="str">
        <f>IF($B41="","",INDEX('All CCC'!G$7:G$965,MATCH(WatchList!$B41,'All CCC'!$B$7:$B$965,0)))</f>
        <v/>
      </c>
      <c r="H41" s="976" t="str">
        <f>IF($B41="","",INDEX('All CCC'!H$7:H$965,MATCH(WatchList!$B41,'All CCC'!$B$7:$B$965,0)))</f>
        <v/>
      </c>
      <c r="I41" s="976" t="str">
        <f>IF($B41="","",INDEX('All CCC'!I$7:I$965,MATCH(WatchList!$B41,'All CCC'!$B$7:$B$965,0)))</f>
        <v/>
      </c>
      <c r="J41" s="976" t="str">
        <f>IF($B41="","",INDEX('All CCC'!J$7:J$965,MATCH(WatchList!$B41,'All CCC'!$B$7:$B$965,0)))</f>
        <v/>
      </c>
      <c r="K41" s="976" t="str">
        <f>IF($B41="","",INDEX('All CCC'!K$7:K$965,MATCH(WatchList!$B41,'All CCC'!$B$7:$B$965,0)))</f>
        <v/>
      </c>
      <c r="L41" s="976" t="str">
        <f>IF($B41="","",INDEX('All CCC'!L$7:L$965,MATCH(WatchList!$B41,'All CCC'!$B$7:$B$965,0)))</f>
        <v/>
      </c>
      <c r="M41" s="976" t="str">
        <f>IF($B41="","",INDEX('All CCC'!M$7:M$965,MATCH(WatchList!$B41,'All CCC'!$B$7:$B$965,0)))</f>
        <v/>
      </c>
      <c r="N41" s="976" t="str">
        <f>IF($B41="","",INDEX('All CCC'!N$7:N$965,MATCH(WatchList!$B41,'All CCC'!$B$7:$B$965,0)))</f>
        <v/>
      </c>
      <c r="O41" s="976" t="str">
        <f>IF($B41="","",INDEX('All CCC'!O$7:O$965,MATCH(WatchList!$B41,'All CCC'!$B$7:$B$965,0)))</f>
        <v/>
      </c>
      <c r="P41" s="977" t="str">
        <f>IF($B41="","",INDEX('All CCC'!P$7:P$965,MATCH(WatchList!$B41,'All CCC'!$B$7:$B$965,0)))</f>
        <v/>
      </c>
      <c r="Q41" s="977" t="str">
        <f>IF($B41="","",INDEX('All CCC'!Q$7:Q$965,MATCH(WatchList!$B41,'All CCC'!$B$7:$B$965,0)))</f>
        <v/>
      </c>
      <c r="R41" s="976" t="str">
        <f>IF($B41="","",INDEX('All CCC'!R$7:R$965,MATCH(WatchList!$B41,'All CCC'!$B$7:$B$965,0)))</f>
        <v/>
      </c>
      <c r="S41" s="976" t="str">
        <f>IF($B41="","",INDEX('All CCC'!S$7:S$965,MATCH(WatchList!$B41,'All CCC'!$B$7:$B$965,0)))</f>
        <v/>
      </c>
      <c r="T41" s="976" t="str">
        <f>IF($B41="","",INDEX('All CCC'!T$7:T$965,MATCH(WatchList!$B41,'All CCC'!$B$7:$B$965,0)))</f>
        <v/>
      </c>
      <c r="U41" s="976" t="str">
        <f>IF($B41="","",INDEX('All CCC'!U$7:U$965,MATCH(WatchList!$B41,'All CCC'!$B$7:$B$965,0)))</f>
        <v/>
      </c>
      <c r="V41" s="976" t="str">
        <f>IF($B41="","",INDEX('All CCC'!V$7:V$965,MATCH(WatchList!$B41,'All CCC'!$B$7:$B$965,0)))</f>
        <v/>
      </c>
      <c r="W41" s="976" t="str">
        <f>IF($B41="","",INDEX('All CCC'!W$7:W$965,MATCH(WatchList!$B41,'All CCC'!$B$7:$B$965,0)))</f>
        <v/>
      </c>
      <c r="X41" s="976" t="str">
        <f>IF($B41="","",INDEX('All CCC'!X$7:X$965,MATCH(WatchList!$B41,'All CCC'!$B$7:$B$965,0)))</f>
        <v/>
      </c>
      <c r="Y41" s="976" t="str">
        <f>IF($B41="","",INDEX('All CCC'!Y$7:Y$965,MATCH(WatchList!$B41,'All CCC'!$B$7:$B$965,0)))</f>
        <v/>
      </c>
      <c r="Z41" s="976" t="str">
        <f>IF($B41="","",INDEX('All CCC'!Z$7:Z$965,MATCH(WatchList!$B41,'All CCC'!$B$7:$B$965,0)))</f>
        <v/>
      </c>
      <c r="AA41" s="976" t="str">
        <f>IF($B41="","",INDEX('All CCC'!AA$7:AA$965,MATCH(WatchList!$B41,'All CCC'!$B$7:$B$965,0)))</f>
        <v/>
      </c>
      <c r="AB41" s="976" t="str">
        <f>IF($B41="","",INDEX('All CCC'!AB$7:AB$965,MATCH(WatchList!$B41,'All CCC'!$B$7:$B$965,0)))</f>
        <v/>
      </c>
      <c r="AC41" s="976" t="str">
        <f>IF($B41="","",INDEX('All CCC'!AC$7:AC$965,MATCH(WatchList!$B41,'All CCC'!$B$7:$B$965,0)))</f>
        <v/>
      </c>
      <c r="AD41" s="976" t="str">
        <f>IF($B41="","",INDEX('All CCC'!AD$7:AD$965,MATCH(WatchList!$B41,'All CCC'!$B$7:$B$965,0)))</f>
        <v/>
      </c>
      <c r="AE41" s="976" t="str">
        <f>IF($B41="","",INDEX('All CCC'!AE$7:AE$965,MATCH(WatchList!$B41,'All CCC'!$B$7:$B$965,0)))</f>
        <v/>
      </c>
      <c r="AF41" s="976" t="str">
        <f>IF($B41="","",INDEX('All CCC'!AF$7:AF$965,MATCH(WatchList!$B41,'All CCC'!$B$7:$B$965,0)))</f>
        <v/>
      </c>
      <c r="AG41" s="976" t="str">
        <f>IF($B41="","",INDEX('All CCC'!AG$7:AG$965,MATCH(WatchList!$B41,'All CCC'!$B$7:$B$965,0)))</f>
        <v/>
      </c>
      <c r="AH41" s="976" t="str">
        <f>IF($B41="","",INDEX('All CCC'!AH$7:AH$965,MATCH(WatchList!$B41,'All CCC'!$B$7:$B$965,0)))</f>
        <v/>
      </c>
      <c r="AI41" s="976" t="str">
        <f>IF($B41="","",INDEX('All CCC'!AI$7:AI$965,MATCH(WatchList!$B41,'All CCC'!$B$7:$B$965,0)))</f>
        <v/>
      </c>
      <c r="AJ41" s="976" t="str">
        <f>IF($B41="","",INDEX('All CCC'!AJ$7:AJ$965,MATCH(WatchList!$B41,'All CCC'!$B$7:$B$965,0)))</f>
        <v/>
      </c>
      <c r="AK41" s="976" t="str">
        <f>IF($B41="","",INDEX('All CCC'!AK$7:AK$965,MATCH(WatchList!$B41,'All CCC'!$B$7:$B$965,0)))</f>
        <v/>
      </c>
      <c r="AL41" s="976" t="str">
        <f>IF($B41="","",INDEX('All CCC'!AL$7:AL$965,MATCH(WatchList!$B41,'All CCC'!$B$7:$B$965,0)))</f>
        <v/>
      </c>
      <c r="AM41" s="976" t="str">
        <f>IF($B41="","",INDEX('All CCC'!AM$7:AM$965,MATCH(WatchList!$B41,'All CCC'!$B$7:$B$965,0)))</f>
        <v/>
      </c>
      <c r="AN41" s="976" t="str">
        <f>IF($B41="","",INDEX('All CCC'!AN$7:AN$965,MATCH(WatchList!$B41,'All CCC'!$B$7:$B$965,0)))</f>
        <v/>
      </c>
      <c r="AO41" s="976" t="str">
        <f>IF($B41="","",INDEX('All CCC'!AO$7:AO$965,MATCH(WatchList!$B41,'All CCC'!$B$7:$B$965,0)))</f>
        <v/>
      </c>
      <c r="AP41" s="976" t="str">
        <f>IF($B41="","",INDEX('All CCC'!AP$7:AP$965,MATCH(WatchList!$B41,'All CCC'!$B$7:$B$965,0)))</f>
        <v/>
      </c>
      <c r="AQ41" s="976" t="str">
        <f>IF($B41="","",INDEX('All CCC'!AQ$7:AQ$965,MATCH(WatchList!$B41,'All CCC'!$B$7:$B$965,0)))</f>
        <v/>
      </c>
      <c r="AR41" s="976" t="str">
        <f>IF($B41="","",INDEX('All CCC'!AR$7:AR$965,MATCH(WatchList!$B41,'All CCC'!$B$7:$B$965,0)))</f>
        <v/>
      </c>
      <c r="AS41" s="976" t="str">
        <f>IF($B41="","",INDEX('All CCC'!AS$7:AS$965,MATCH(WatchList!$B41,'All CCC'!$B$7:$B$965,0)))</f>
        <v/>
      </c>
      <c r="AT41" s="976" t="str">
        <f>IF($B41="","",INDEX('All CCC'!AT$7:AT$965,MATCH(WatchList!$B41,'All CCC'!$B$7:$B$965,0)))</f>
        <v/>
      </c>
      <c r="AU41" s="976" t="str">
        <f>IF($B41="","",INDEX('All CCC'!AU$7:AU$965,MATCH(WatchList!$B41,'All CCC'!$B$7:$B$965,0)))</f>
        <v/>
      </c>
      <c r="AV41" s="976" t="str">
        <f>IF($B41="","",INDEX('All CCC'!AV$7:AV$965,MATCH(WatchList!$B41,'All CCC'!$B$7:$B$965,0)))</f>
        <v/>
      </c>
      <c r="AW41" s="976" t="str">
        <f>IF($B41="","",INDEX('All CCC'!AW$7:AW$965,MATCH(WatchList!$B41,'All CCC'!$B$7:$B$965,0)))</f>
        <v/>
      </c>
      <c r="AX41" s="976" t="str">
        <f>IF($B41="","",INDEX('All CCC'!AX$7:AX$965,MATCH(WatchList!$B41,'All CCC'!$B$7:$B$965,0)))</f>
        <v/>
      </c>
      <c r="AY41" s="976" t="str">
        <f>IF($B41="","",INDEX('All CCC'!AY$7:AY$965,MATCH(WatchList!$B41,'All CCC'!$B$7:$B$965,0)))</f>
        <v/>
      </c>
      <c r="AZ41" s="976" t="str">
        <f>IF($B41="","",INDEX('All CCC'!AZ$7:AZ$965,MATCH(WatchList!$B41,'All CCC'!$B$7:$B$965,0)))</f>
        <v/>
      </c>
      <c r="BA41" s="976" t="str">
        <f>IF($B41="","",INDEX('All CCC'!BA$7:BA$965,MATCH(WatchList!$B41,'All CCC'!$B$7:$B$965,0)))</f>
        <v/>
      </c>
      <c r="BB41" s="976" t="str">
        <f>IF($B41="","",INDEX('All CCC'!BB$7:BB$965,MATCH(WatchList!$B41,'All CCC'!$B$7:$B$965,0)))</f>
        <v/>
      </c>
      <c r="BC41" s="976" t="str">
        <f>IF($B41="","",INDEX('All CCC'!BC$7:BC$965,MATCH(WatchList!$B41,'All CCC'!$B$7:$B$965,0)))</f>
        <v/>
      </c>
      <c r="BD41" s="976" t="str">
        <f>IF($B41="","",INDEX('All CCC'!BD$7:BD$965,MATCH(WatchList!$B41,'All CCC'!$B$7:$B$965,0)))</f>
        <v/>
      </c>
      <c r="BE41" s="976" t="str">
        <f>IF($B41="","",INDEX('All CCC'!BE$7:BE$965,MATCH(WatchList!$B41,'All CCC'!$B$7:$B$965,0)))</f>
        <v/>
      </c>
      <c r="BF41" s="976" t="str">
        <f>IF($B41="","",INDEX('All CCC'!BF$7:BF$965,MATCH(WatchList!$B41,'All CCC'!$B$7:$B$965,0)))</f>
        <v/>
      </c>
      <c r="BG41" s="976" t="str">
        <f>IF($B41="","",INDEX('All CCC'!BG$7:BG$965,MATCH(WatchList!$B41,'All CCC'!$B$7:$B$965,0)))</f>
        <v/>
      </c>
    </row>
    <row r="42" spans="1:59" x14ac:dyDescent="0.2">
      <c r="A42" s="646" t="str">
        <f>IF($B42="","",INDEX('All CCC'!A$7:A$965,MATCH(WatchList!$B42,'All CCC'!$B$7:$B$965,0)))</f>
        <v/>
      </c>
      <c r="B42" s="36"/>
      <c r="C42" s="976" t="str">
        <f>IF($B42="","",INDEX('All CCC'!C$7:C$965,MATCH(WatchList!$B42,'All CCC'!$B$7:$B$965,0)))</f>
        <v/>
      </c>
      <c r="D42" s="976" t="str">
        <f>IF($B42="","",INDEX('All CCC'!D$7:D$965,MATCH(WatchList!$B42,'All CCC'!$B$7:$B$965,0)))</f>
        <v/>
      </c>
      <c r="E42" s="976" t="str">
        <f>IF($B42="","",INDEX('All CCC'!E$7:E$965,MATCH(WatchList!$B42,'All CCC'!$B$7:$B$965,0)))</f>
        <v/>
      </c>
      <c r="F42" s="976" t="str">
        <f>IF($B42="","",INDEX('All CCC'!F$7:F$965,MATCH(WatchList!$B42,'All CCC'!$B$7:$B$965,0)))</f>
        <v/>
      </c>
      <c r="G42" s="976" t="str">
        <f>IF($B42="","",INDEX('All CCC'!G$7:G$965,MATCH(WatchList!$B42,'All CCC'!$B$7:$B$965,0)))</f>
        <v/>
      </c>
      <c r="H42" s="976" t="str">
        <f>IF($B42="","",INDEX('All CCC'!H$7:H$965,MATCH(WatchList!$B42,'All CCC'!$B$7:$B$965,0)))</f>
        <v/>
      </c>
      <c r="I42" s="976" t="str">
        <f>IF($B42="","",INDEX('All CCC'!I$7:I$965,MATCH(WatchList!$B42,'All CCC'!$B$7:$B$965,0)))</f>
        <v/>
      </c>
      <c r="J42" s="976" t="str">
        <f>IF($B42="","",INDEX('All CCC'!J$7:J$965,MATCH(WatchList!$B42,'All CCC'!$B$7:$B$965,0)))</f>
        <v/>
      </c>
      <c r="K42" s="976" t="str">
        <f>IF($B42="","",INDEX('All CCC'!K$7:K$965,MATCH(WatchList!$B42,'All CCC'!$B$7:$B$965,0)))</f>
        <v/>
      </c>
      <c r="L42" s="976" t="str">
        <f>IF($B42="","",INDEX('All CCC'!L$7:L$965,MATCH(WatchList!$B42,'All CCC'!$B$7:$B$965,0)))</f>
        <v/>
      </c>
      <c r="M42" s="976" t="str">
        <f>IF($B42="","",INDEX('All CCC'!M$7:M$965,MATCH(WatchList!$B42,'All CCC'!$B$7:$B$965,0)))</f>
        <v/>
      </c>
      <c r="N42" s="976" t="str">
        <f>IF($B42="","",INDEX('All CCC'!N$7:N$965,MATCH(WatchList!$B42,'All CCC'!$B$7:$B$965,0)))</f>
        <v/>
      </c>
      <c r="O42" s="976" t="str">
        <f>IF($B42="","",INDEX('All CCC'!O$7:O$965,MATCH(WatchList!$B42,'All CCC'!$B$7:$B$965,0)))</f>
        <v/>
      </c>
      <c r="P42" s="977" t="str">
        <f>IF($B42="","",INDEX('All CCC'!P$7:P$965,MATCH(WatchList!$B42,'All CCC'!$B$7:$B$965,0)))</f>
        <v/>
      </c>
      <c r="Q42" s="977" t="str">
        <f>IF($B42="","",INDEX('All CCC'!Q$7:Q$965,MATCH(WatchList!$B42,'All CCC'!$B$7:$B$965,0)))</f>
        <v/>
      </c>
      <c r="R42" s="976" t="str">
        <f>IF($B42="","",INDEX('All CCC'!R$7:R$965,MATCH(WatchList!$B42,'All CCC'!$B$7:$B$965,0)))</f>
        <v/>
      </c>
      <c r="S42" s="976" t="str">
        <f>IF($B42="","",INDEX('All CCC'!S$7:S$965,MATCH(WatchList!$B42,'All CCC'!$B$7:$B$965,0)))</f>
        <v/>
      </c>
      <c r="T42" s="976" t="str">
        <f>IF($B42="","",INDEX('All CCC'!T$7:T$965,MATCH(WatchList!$B42,'All CCC'!$B$7:$B$965,0)))</f>
        <v/>
      </c>
      <c r="U42" s="976" t="str">
        <f>IF($B42="","",INDEX('All CCC'!U$7:U$965,MATCH(WatchList!$B42,'All CCC'!$B$7:$B$965,0)))</f>
        <v/>
      </c>
      <c r="V42" s="976" t="str">
        <f>IF($B42="","",INDEX('All CCC'!V$7:V$965,MATCH(WatchList!$B42,'All CCC'!$B$7:$B$965,0)))</f>
        <v/>
      </c>
      <c r="W42" s="976" t="str">
        <f>IF($B42="","",INDEX('All CCC'!W$7:W$965,MATCH(WatchList!$B42,'All CCC'!$B$7:$B$965,0)))</f>
        <v/>
      </c>
      <c r="X42" s="976" t="str">
        <f>IF($B42="","",INDEX('All CCC'!X$7:X$965,MATCH(WatchList!$B42,'All CCC'!$B$7:$B$965,0)))</f>
        <v/>
      </c>
      <c r="Y42" s="976" t="str">
        <f>IF($B42="","",INDEX('All CCC'!Y$7:Y$965,MATCH(WatchList!$B42,'All CCC'!$B$7:$B$965,0)))</f>
        <v/>
      </c>
      <c r="Z42" s="976" t="str">
        <f>IF($B42="","",INDEX('All CCC'!Z$7:Z$965,MATCH(WatchList!$B42,'All CCC'!$B$7:$B$965,0)))</f>
        <v/>
      </c>
      <c r="AA42" s="976" t="str">
        <f>IF($B42="","",INDEX('All CCC'!AA$7:AA$965,MATCH(WatchList!$B42,'All CCC'!$B$7:$B$965,0)))</f>
        <v/>
      </c>
      <c r="AB42" s="976" t="str">
        <f>IF($B42="","",INDEX('All CCC'!AB$7:AB$965,MATCH(WatchList!$B42,'All CCC'!$B$7:$B$965,0)))</f>
        <v/>
      </c>
      <c r="AC42" s="976" t="str">
        <f>IF($B42="","",INDEX('All CCC'!AC$7:AC$965,MATCH(WatchList!$B42,'All CCC'!$B$7:$B$965,0)))</f>
        <v/>
      </c>
      <c r="AD42" s="976" t="str">
        <f>IF($B42="","",INDEX('All CCC'!AD$7:AD$965,MATCH(WatchList!$B42,'All CCC'!$B$7:$B$965,0)))</f>
        <v/>
      </c>
      <c r="AE42" s="976" t="str">
        <f>IF($B42="","",INDEX('All CCC'!AE$7:AE$965,MATCH(WatchList!$B42,'All CCC'!$B$7:$B$965,0)))</f>
        <v/>
      </c>
      <c r="AF42" s="976" t="str">
        <f>IF($B42="","",INDEX('All CCC'!AF$7:AF$965,MATCH(WatchList!$B42,'All CCC'!$B$7:$B$965,0)))</f>
        <v/>
      </c>
      <c r="AG42" s="976" t="str">
        <f>IF($B42="","",INDEX('All CCC'!AG$7:AG$965,MATCH(WatchList!$B42,'All CCC'!$B$7:$B$965,0)))</f>
        <v/>
      </c>
      <c r="AH42" s="976" t="str">
        <f>IF($B42="","",INDEX('All CCC'!AH$7:AH$965,MATCH(WatchList!$B42,'All CCC'!$B$7:$B$965,0)))</f>
        <v/>
      </c>
      <c r="AI42" s="976" t="str">
        <f>IF($B42="","",INDEX('All CCC'!AI$7:AI$965,MATCH(WatchList!$B42,'All CCC'!$B$7:$B$965,0)))</f>
        <v/>
      </c>
      <c r="AJ42" s="976" t="str">
        <f>IF($B42="","",INDEX('All CCC'!AJ$7:AJ$965,MATCH(WatchList!$B42,'All CCC'!$B$7:$B$965,0)))</f>
        <v/>
      </c>
      <c r="AK42" s="976" t="str">
        <f>IF($B42="","",INDEX('All CCC'!AK$7:AK$965,MATCH(WatchList!$B42,'All CCC'!$B$7:$B$965,0)))</f>
        <v/>
      </c>
      <c r="AL42" s="976" t="str">
        <f>IF($B42="","",INDEX('All CCC'!AL$7:AL$965,MATCH(WatchList!$B42,'All CCC'!$B$7:$B$965,0)))</f>
        <v/>
      </c>
      <c r="AM42" s="976" t="str">
        <f>IF($B42="","",INDEX('All CCC'!AM$7:AM$965,MATCH(WatchList!$B42,'All CCC'!$B$7:$B$965,0)))</f>
        <v/>
      </c>
      <c r="AN42" s="976" t="str">
        <f>IF($B42="","",INDEX('All CCC'!AN$7:AN$965,MATCH(WatchList!$B42,'All CCC'!$B$7:$B$965,0)))</f>
        <v/>
      </c>
      <c r="AO42" s="976" t="str">
        <f>IF($B42="","",INDEX('All CCC'!AO$7:AO$965,MATCH(WatchList!$B42,'All CCC'!$B$7:$B$965,0)))</f>
        <v/>
      </c>
      <c r="AP42" s="976" t="str">
        <f>IF($B42="","",INDEX('All CCC'!AP$7:AP$965,MATCH(WatchList!$B42,'All CCC'!$B$7:$B$965,0)))</f>
        <v/>
      </c>
      <c r="AQ42" s="976" t="str">
        <f>IF($B42="","",INDEX('All CCC'!AQ$7:AQ$965,MATCH(WatchList!$B42,'All CCC'!$B$7:$B$965,0)))</f>
        <v/>
      </c>
      <c r="AR42" s="976" t="str">
        <f>IF($B42="","",INDEX('All CCC'!AR$7:AR$965,MATCH(WatchList!$B42,'All CCC'!$B$7:$B$965,0)))</f>
        <v/>
      </c>
      <c r="AS42" s="976" t="str">
        <f>IF($B42="","",INDEX('All CCC'!AS$7:AS$965,MATCH(WatchList!$B42,'All CCC'!$B$7:$B$965,0)))</f>
        <v/>
      </c>
      <c r="AT42" s="976" t="str">
        <f>IF($B42="","",INDEX('All CCC'!AT$7:AT$965,MATCH(WatchList!$B42,'All CCC'!$B$7:$B$965,0)))</f>
        <v/>
      </c>
      <c r="AU42" s="976" t="str">
        <f>IF($B42="","",INDEX('All CCC'!AU$7:AU$965,MATCH(WatchList!$B42,'All CCC'!$B$7:$B$965,0)))</f>
        <v/>
      </c>
      <c r="AV42" s="976" t="str">
        <f>IF($B42="","",INDEX('All CCC'!AV$7:AV$965,MATCH(WatchList!$B42,'All CCC'!$B$7:$B$965,0)))</f>
        <v/>
      </c>
      <c r="AW42" s="976" t="str">
        <f>IF($B42="","",INDEX('All CCC'!AW$7:AW$965,MATCH(WatchList!$B42,'All CCC'!$B$7:$B$965,0)))</f>
        <v/>
      </c>
      <c r="AX42" s="976" t="str">
        <f>IF($B42="","",INDEX('All CCC'!AX$7:AX$965,MATCH(WatchList!$B42,'All CCC'!$B$7:$B$965,0)))</f>
        <v/>
      </c>
      <c r="AY42" s="976" t="str">
        <f>IF($B42="","",INDEX('All CCC'!AY$7:AY$965,MATCH(WatchList!$B42,'All CCC'!$B$7:$B$965,0)))</f>
        <v/>
      </c>
      <c r="AZ42" s="976" t="str">
        <f>IF($B42="","",INDEX('All CCC'!AZ$7:AZ$965,MATCH(WatchList!$B42,'All CCC'!$B$7:$B$965,0)))</f>
        <v/>
      </c>
      <c r="BA42" s="976" t="str">
        <f>IF($B42="","",INDEX('All CCC'!BA$7:BA$965,MATCH(WatchList!$B42,'All CCC'!$B$7:$B$965,0)))</f>
        <v/>
      </c>
      <c r="BB42" s="976" t="str">
        <f>IF($B42="","",INDEX('All CCC'!BB$7:BB$965,MATCH(WatchList!$B42,'All CCC'!$B$7:$B$965,0)))</f>
        <v/>
      </c>
      <c r="BC42" s="976" t="str">
        <f>IF($B42="","",INDEX('All CCC'!BC$7:BC$965,MATCH(WatchList!$B42,'All CCC'!$B$7:$B$965,0)))</f>
        <v/>
      </c>
      <c r="BD42" s="976" t="str">
        <f>IF($B42="","",INDEX('All CCC'!BD$7:BD$965,MATCH(WatchList!$B42,'All CCC'!$B$7:$B$965,0)))</f>
        <v/>
      </c>
      <c r="BE42" s="976" t="str">
        <f>IF($B42="","",INDEX('All CCC'!BE$7:BE$965,MATCH(WatchList!$B42,'All CCC'!$B$7:$B$965,0)))</f>
        <v/>
      </c>
      <c r="BF42" s="976" t="str">
        <f>IF($B42="","",INDEX('All CCC'!BF$7:BF$965,MATCH(WatchList!$B42,'All CCC'!$B$7:$B$965,0)))</f>
        <v/>
      </c>
      <c r="BG42" s="976" t="str">
        <f>IF($B42="","",INDEX('All CCC'!BG$7:BG$965,MATCH(WatchList!$B42,'All CCC'!$B$7:$B$965,0)))</f>
        <v/>
      </c>
    </row>
    <row r="43" spans="1:59" x14ac:dyDescent="0.2">
      <c r="A43" s="646" t="str">
        <f>IF($B43="","",INDEX('All CCC'!A$7:A$965,MATCH(WatchList!$B43,'All CCC'!$B$7:$B$965,0)))</f>
        <v/>
      </c>
      <c r="B43" s="36"/>
      <c r="C43" s="976" t="str">
        <f>IF($B43="","",INDEX('All CCC'!C$7:C$965,MATCH(WatchList!$B43,'All CCC'!$B$7:$B$965,0)))</f>
        <v/>
      </c>
      <c r="D43" s="976" t="str">
        <f>IF($B43="","",INDEX('All CCC'!D$7:D$965,MATCH(WatchList!$B43,'All CCC'!$B$7:$B$965,0)))</f>
        <v/>
      </c>
      <c r="E43" s="976" t="str">
        <f>IF($B43="","",INDEX('All CCC'!E$7:E$965,MATCH(WatchList!$B43,'All CCC'!$B$7:$B$965,0)))</f>
        <v/>
      </c>
      <c r="F43" s="976" t="str">
        <f>IF($B43="","",INDEX('All CCC'!F$7:F$965,MATCH(WatchList!$B43,'All CCC'!$B$7:$B$965,0)))</f>
        <v/>
      </c>
      <c r="G43" s="976" t="str">
        <f>IF($B43="","",INDEX('All CCC'!G$7:G$965,MATCH(WatchList!$B43,'All CCC'!$B$7:$B$965,0)))</f>
        <v/>
      </c>
      <c r="H43" s="976" t="str">
        <f>IF($B43="","",INDEX('All CCC'!H$7:H$965,MATCH(WatchList!$B43,'All CCC'!$B$7:$B$965,0)))</f>
        <v/>
      </c>
      <c r="I43" s="976" t="str">
        <f>IF($B43="","",INDEX('All CCC'!I$7:I$965,MATCH(WatchList!$B43,'All CCC'!$B$7:$B$965,0)))</f>
        <v/>
      </c>
      <c r="J43" s="976" t="str">
        <f>IF($B43="","",INDEX('All CCC'!J$7:J$965,MATCH(WatchList!$B43,'All CCC'!$B$7:$B$965,0)))</f>
        <v/>
      </c>
      <c r="K43" s="976" t="str">
        <f>IF($B43="","",INDEX('All CCC'!K$7:K$965,MATCH(WatchList!$B43,'All CCC'!$B$7:$B$965,0)))</f>
        <v/>
      </c>
      <c r="L43" s="976" t="str">
        <f>IF($B43="","",INDEX('All CCC'!L$7:L$965,MATCH(WatchList!$B43,'All CCC'!$B$7:$B$965,0)))</f>
        <v/>
      </c>
      <c r="M43" s="976" t="str">
        <f>IF($B43="","",INDEX('All CCC'!M$7:M$965,MATCH(WatchList!$B43,'All CCC'!$B$7:$B$965,0)))</f>
        <v/>
      </c>
      <c r="N43" s="976" t="str">
        <f>IF($B43="","",INDEX('All CCC'!N$7:N$965,MATCH(WatchList!$B43,'All CCC'!$B$7:$B$965,0)))</f>
        <v/>
      </c>
      <c r="O43" s="976" t="str">
        <f>IF($B43="","",INDEX('All CCC'!O$7:O$965,MATCH(WatchList!$B43,'All CCC'!$B$7:$B$965,0)))</f>
        <v/>
      </c>
      <c r="P43" s="977" t="str">
        <f>IF($B43="","",INDEX('All CCC'!P$7:P$965,MATCH(WatchList!$B43,'All CCC'!$B$7:$B$965,0)))</f>
        <v/>
      </c>
      <c r="Q43" s="977" t="str">
        <f>IF($B43="","",INDEX('All CCC'!Q$7:Q$965,MATCH(WatchList!$B43,'All CCC'!$B$7:$B$965,0)))</f>
        <v/>
      </c>
      <c r="R43" s="976" t="str">
        <f>IF($B43="","",INDEX('All CCC'!R$7:R$965,MATCH(WatchList!$B43,'All CCC'!$B$7:$B$965,0)))</f>
        <v/>
      </c>
      <c r="S43" s="976" t="str">
        <f>IF($B43="","",INDEX('All CCC'!S$7:S$965,MATCH(WatchList!$B43,'All CCC'!$B$7:$B$965,0)))</f>
        <v/>
      </c>
      <c r="T43" s="976" t="str">
        <f>IF($B43="","",INDEX('All CCC'!T$7:T$965,MATCH(WatchList!$B43,'All CCC'!$B$7:$B$965,0)))</f>
        <v/>
      </c>
      <c r="U43" s="976" t="str">
        <f>IF($B43="","",INDEX('All CCC'!U$7:U$965,MATCH(WatchList!$B43,'All CCC'!$B$7:$B$965,0)))</f>
        <v/>
      </c>
      <c r="V43" s="976" t="str">
        <f>IF($B43="","",INDEX('All CCC'!V$7:V$965,MATCH(WatchList!$B43,'All CCC'!$B$7:$B$965,0)))</f>
        <v/>
      </c>
      <c r="W43" s="976" t="str">
        <f>IF($B43="","",INDEX('All CCC'!W$7:W$965,MATCH(WatchList!$B43,'All CCC'!$B$7:$B$965,0)))</f>
        <v/>
      </c>
      <c r="X43" s="976" t="str">
        <f>IF($B43="","",INDEX('All CCC'!X$7:X$965,MATCH(WatchList!$B43,'All CCC'!$B$7:$B$965,0)))</f>
        <v/>
      </c>
      <c r="Y43" s="976" t="str">
        <f>IF($B43="","",INDEX('All CCC'!Y$7:Y$965,MATCH(WatchList!$B43,'All CCC'!$B$7:$B$965,0)))</f>
        <v/>
      </c>
      <c r="Z43" s="976" t="str">
        <f>IF($B43="","",INDEX('All CCC'!Z$7:Z$965,MATCH(WatchList!$B43,'All CCC'!$B$7:$B$965,0)))</f>
        <v/>
      </c>
      <c r="AA43" s="976" t="str">
        <f>IF($B43="","",INDEX('All CCC'!AA$7:AA$965,MATCH(WatchList!$B43,'All CCC'!$B$7:$B$965,0)))</f>
        <v/>
      </c>
      <c r="AB43" s="976" t="str">
        <f>IF($B43="","",INDEX('All CCC'!AB$7:AB$965,MATCH(WatchList!$B43,'All CCC'!$B$7:$B$965,0)))</f>
        <v/>
      </c>
      <c r="AC43" s="976" t="str">
        <f>IF($B43="","",INDEX('All CCC'!AC$7:AC$965,MATCH(WatchList!$B43,'All CCC'!$B$7:$B$965,0)))</f>
        <v/>
      </c>
      <c r="AD43" s="976" t="str">
        <f>IF($B43="","",INDEX('All CCC'!AD$7:AD$965,MATCH(WatchList!$B43,'All CCC'!$B$7:$B$965,0)))</f>
        <v/>
      </c>
      <c r="AE43" s="976" t="str">
        <f>IF($B43="","",INDEX('All CCC'!AE$7:AE$965,MATCH(WatchList!$B43,'All CCC'!$B$7:$B$965,0)))</f>
        <v/>
      </c>
      <c r="AF43" s="976" t="str">
        <f>IF($B43="","",INDEX('All CCC'!AF$7:AF$965,MATCH(WatchList!$B43,'All CCC'!$B$7:$B$965,0)))</f>
        <v/>
      </c>
      <c r="AG43" s="976" t="str">
        <f>IF($B43="","",INDEX('All CCC'!AG$7:AG$965,MATCH(WatchList!$B43,'All CCC'!$B$7:$B$965,0)))</f>
        <v/>
      </c>
      <c r="AH43" s="976" t="str">
        <f>IF($B43="","",INDEX('All CCC'!AH$7:AH$965,MATCH(WatchList!$B43,'All CCC'!$B$7:$B$965,0)))</f>
        <v/>
      </c>
      <c r="AI43" s="976" t="str">
        <f>IF($B43="","",INDEX('All CCC'!AI$7:AI$965,MATCH(WatchList!$B43,'All CCC'!$B$7:$B$965,0)))</f>
        <v/>
      </c>
      <c r="AJ43" s="976" t="str">
        <f>IF($B43="","",INDEX('All CCC'!AJ$7:AJ$965,MATCH(WatchList!$B43,'All CCC'!$B$7:$B$965,0)))</f>
        <v/>
      </c>
      <c r="AK43" s="976" t="str">
        <f>IF($B43="","",INDEX('All CCC'!AK$7:AK$965,MATCH(WatchList!$B43,'All CCC'!$B$7:$B$965,0)))</f>
        <v/>
      </c>
      <c r="AL43" s="976" t="str">
        <f>IF($B43="","",INDEX('All CCC'!AL$7:AL$965,MATCH(WatchList!$B43,'All CCC'!$B$7:$B$965,0)))</f>
        <v/>
      </c>
      <c r="AM43" s="976" t="str">
        <f>IF($B43="","",INDEX('All CCC'!AM$7:AM$965,MATCH(WatchList!$B43,'All CCC'!$B$7:$B$965,0)))</f>
        <v/>
      </c>
      <c r="AN43" s="976" t="str">
        <f>IF($B43="","",INDEX('All CCC'!AN$7:AN$965,MATCH(WatchList!$B43,'All CCC'!$B$7:$B$965,0)))</f>
        <v/>
      </c>
      <c r="AO43" s="976" t="str">
        <f>IF($B43="","",INDEX('All CCC'!AO$7:AO$965,MATCH(WatchList!$B43,'All CCC'!$B$7:$B$965,0)))</f>
        <v/>
      </c>
      <c r="AP43" s="976" t="str">
        <f>IF($B43="","",INDEX('All CCC'!AP$7:AP$965,MATCH(WatchList!$B43,'All CCC'!$B$7:$B$965,0)))</f>
        <v/>
      </c>
      <c r="AQ43" s="976" t="str">
        <f>IF($B43="","",INDEX('All CCC'!AQ$7:AQ$965,MATCH(WatchList!$B43,'All CCC'!$B$7:$B$965,0)))</f>
        <v/>
      </c>
      <c r="AR43" s="976" t="str">
        <f>IF($B43="","",INDEX('All CCC'!AR$7:AR$965,MATCH(WatchList!$B43,'All CCC'!$B$7:$B$965,0)))</f>
        <v/>
      </c>
      <c r="AS43" s="976" t="str">
        <f>IF($B43="","",INDEX('All CCC'!AS$7:AS$965,MATCH(WatchList!$B43,'All CCC'!$B$7:$B$965,0)))</f>
        <v/>
      </c>
      <c r="AT43" s="976" t="str">
        <f>IF($B43="","",INDEX('All CCC'!AT$7:AT$965,MATCH(WatchList!$B43,'All CCC'!$B$7:$B$965,0)))</f>
        <v/>
      </c>
      <c r="AU43" s="976" t="str">
        <f>IF($B43="","",INDEX('All CCC'!AU$7:AU$965,MATCH(WatchList!$B43,'All CCC'!$B$7:$B$965,0)))</f>
        <v/>
      </c>
      <c r="AV43" s="976" t="str">
        <f>IF($B43="","",INDEX('All CCC'!AV$7:AV$965,MATCH(WatchList!$B43,'All CCC'!$B$7:$B$965,0)))</f>
        <v/>
      </c>
      <c r="AW43" s="976" t="str">
        <f>IF($B43="","",INDEX('All CCC'!AW$7:AW$965,MATCH(WatchList!$B43,'All CCC'!$B$7:$B$965,0)))</f>
        <v/>
      </c>
      <c r="AX43" s="976" t="str">
        <f>IF($B43="","",INDEX('All CCC'!AX$7:AX$965,MATCH(WatchList!$B43,'All CCC'!$B$7:$B$965,0)))</f>
        <v/>
      </c>
      <c r="AY43" s="976" t="str">
        <f>IF($B43="","",INDEX('All CCC'!AY$7:AY$965,MATCH(WatchList!$B43,'All CCC'!$B$7:$B$965,0)))</f>
        <v/>
      </c>
      <c r="AZ43" s="976" t="str">
        <f>IF($B43="","",INDEX('All CCC'!AZ$7:AZ$965,MATCH(WatchList!$B43,'All CCC'!$B$7:$B$965,0)))</f>
        <v/>
      </c>
      <c r="BA43" s="976" t="str">
        <f>IF($B43="","",INDEX('All CCC'!BA$7:BA$965,MATCH(WatchList!$B43,'All CCC'!$B$7:$B$965,0)))</f>
        <v/>
      </c>
      <c r="BB43" s="976" t="str">
        <f>IF($B43="","",INDEX('All CCC'!BB$7:BB$965,MATCH(WatchList!$B43,'All CCC'!$B$7:$B$965,0)))</f>
        <v/>
      </c>
      <c r="BC43" s="976" t="str">
        <f>IF($B43="","",INDEX('All CCC'!BC$7:BC$965,MATCH(WatchList!$B43,'All CCC'!$B$7:$B$965,0)))</f>
        <v/>
      </c>
      <c r="BD43" s="976" t="str">
        <f>IF($B43="","",INDEX('All CCC'!BD$7:BD$965,MATCH(WatchList!$B43,'All CCC'!$B$7:$B$965,0)))</f>
        <v/>
      </c>
      <c r="BE43" s="976" t="str">
        <f>IF($B43="","",INDEX('All CCC'!BE$7:BE$965,MATCH(WatchList!$B43,'All CCC'!$B$7:$B$965,0)))</f>
        <v/>
      </c>
      <c r="BF43" s="976" t="str">
        <f>IF($B43="","",INDEX('All CCC'!BF$7:BF$965,MATCH(WatchList!$B43,'All CCC'!$B$7:$B$965,0)))</f>
        <v/>
      </c>
      <c r="BG43" s="976" t="str">
        <f>IF($B43="","",INDEX('All CCC'!BG$7:BG$965,MATCH(WatchList!$B43,'All CCC'!$B$7:$B$965,0)))</f>
        <v/>
      </c>
    </row>
    <row r="44" spans="1:59" x14ac:dyDescent="0.2">
      <c r="A44" s="646" t="str">
        <f>IF($B44="","",INDEX('All CCC'!A$7:A$965,MATCH(WatchList!$B44,'All CCC'!$B$7:$B$965,0)))</f>
        <v/>
      </c>
      <c r="B44" s="36"/>
      <c r="C44" s="976" t="str">
        <f>IF($B44="","",INDEX('All CCC'!C$7:C$965,MATCH(WatchList!$B44,'All CCC'!$B$7:$B$965,0)))</f>
        <v/>
      </c>
      <c r="D44" s="976" t="str">
        <f>IF($B44="","",INDEX('All CCC'!D$7:D$965,MATCH(WatchList!$B44,'All CCC'!$B$7:$B$965,0)))</f>
        <v/>
      </c>
      <c r="E44" s="976" t="str">
        <f>IF($B44="","",INDEX('All CCC'!E$7:E$965,MATCH(WatchList!$B44,'All CCC'!$B$7:$B$965,0)))</f>
        <v/>
      </c>
      <c r="F44" s="976" t="str">
        <f>IF($B44="","",INDEX('All CCC'!F$7:F$965,MATCH(WatchList!$B44,'All CCC'!$B$7:$B$965,0)))</f>
        <v/>
      </c>
      <c r="G44" s="976" t="str">
        <f>IF($B44="","",INDEX('All CCC'!G$7:G$965,MATCH(WatchList!$B44,'All CCC'!$B$7:$B$965,0)))</f>
        <v/>
      </c>
      <c r="H44" s="976" t="str">
        <f>IF($B44="","",INDEX('All CCC'!H$7:H$965,MATCH(WatchList!$B44,'All CCC'!$B$7:$B$965,0)))</f>
        <v/>
      </c>
      <c r="I44" s="976" t="str">
        <f>IF($B44="","",INDEX('All CCC'!I$7:I$965,MATCH(WatchList!$B44,'All CCC'!$B$7:$B$965,0)))</f>
        <v/>
      </c>
      <c r="J44" s="976" t="str">
        <f>IF($B44="","",INDEX('All CCC'!J$7:J$965,MATCH(WatchList!$B44,'All CCC'!$B$7:$B$965,0)))</f>
        <v/>
      </c>
      <c r="K44" s="976" t="str">
        <f>IF($B44="","",INDEX('All CCC'!K$7:K$965,MATCH(WatchList!$B44,'All CCC'!$B$7:$B$965,0)))</f>
        <v/>
      </c>
      <c r="L44" s="976" t="str">
        <f>IF($B44="","",INDEX('All CCC'!L$7:L$965,MATCH(WatchList!$B44,'All CCC'!$B$7:$B$965,0)))</f>
        <v/>
      </c>
      <c r="M44" s="976" t="str">
        <f>IF($B44="","",INDEX('All CCC'!M$7:M$965,MATCH(WatchList!$B44,'All CCC'!$B$7:$B$965,0)))</f>
        <v/>
      </c>
      <c r="N44" s="976" t="str">
        <f>IF($B44="","",INDEX('All CCC'!N$7:N$965,MATCH(WatchList!$B44,'All CCC'!$B$7:$B$965,0)))</f>
        <v/>
      </c>
      <c r="O44" s="976" t="str">
        <f>IF($B44="","",INDEX('All CCC'!O$7:O$965,MATCH(WatchList!$B44,'All CCC'!$B$7:$B$965,0)))</f>
        <v/>
      </c>
      <c r="P44" s="977" t="str">
        <f>IF($B44="","",INDEX('All CCC'!P$7:P$965,MATCH(WatchList!$B44,'All CCC'!$B$7:$B$965,0)))</f>
        <v/>
      </c>
      <c r="Q44" s="977" t="str">
        <f>IF($B44="","",INDEX('All CCC'!Q$7:Q$965,MATCH(WatchList!$B44,'All CCC'!$B$7:$B$965,0)))</f>
        <v/>
      </c>
      <c r="R44" s="976" t="str">
        <f>IF($B44="","",INDEX('All CCC'!R$7:R$965,MATCH(WatchList!$B44,'All CCC'!$B$7:$B$965,0)))</f>
        <v/>
      </c>
      <c r="S44" s="976" t="str">
        <f>IF($B44="","",INDEX('All CCC'!S$7:S$965,MATCH(WatchList!$B44,'All CCC'!$B$7:$B$965,0)))</f>
        <v/>
      </c>
      <c r="T44" s="976" t="str">
        <f>IF($B44="","",INDEX('All CCC'!T$7:T$965,MATCH(WatchList!$B44,'All CCC'!$B$7:$B$965,0)))</f>
        <v/>
      </c>
      <c r="U44" s="976" t="str">
        <f>IF($B44="","",INDEX('All CCC'!U$7:U$965,MATCH(WatchList!$B44,'All CCC'!$B$7:$B$965,0)))</f>
        <v/>
      </c>
      <c r="V44" s="976" t="str">
        <f>IF($B44="","",INDEX('All CCC'!V$7:V$965,MATCH(WatchList!$B44,'All CCC'!$B$7:$B$965,0)))</f>
        <v/>
      </c>
      <c r="W44" s="976" t="str">
        <f>IF($B44="","",INDEX('All CCC'!W$7:W$965,MATCH(WatchList!$B44,'All CCC'!$B$7:$B$965,0)))</f>
        <v/>
      </c>
      <c r="X44" s="976" t="str">
        <f>IF($B44="","",INDEX('All CCC'!X$7:X$965,MATCH(WatchList!$B44,'All CCC'!$B$7:$B$965,0)))</f>
        <v/>
      </c>
      <c r="Y44" s="976" t="str">
        <f>IF($B44="","",INDEX('All CCC'!Y$7:Y$965,MATCH(WatchList!$B44,'All CCC'!$B$7:$B$965,0)))</f>
        <v/>
      </c>
      <c r="Z44" s="976" t="str">
        <f>IF($B44="","",INDEX('All CCC'!Z$7:Z$965,MATCH(WatchList!$B44,'All CCC'!$B$7:$B$965,0)))</f>
        <v/>
      </c>
      <c r="AA44" s="976" t="str">
        <f>IF($B44="","",INDEX('All CCC'!AA$7:AA$965,MATCH(WatchList!$B44,'All CCC'!$B$7:$B$965,0)))</f>
        <v/>
      </c>
      <c r="AB44" s="976" t="str">
        <f>IF($B44="","",INDEX('All CCC'!AB$7:AB$965,MATCH(WatchList!$B44,'All CCC'!$B$7:$B$965,0)))</f>
        <v/>
      </c>
      <c r="AC44" s="976" t="str">
        <f>IF($B44="","",INDEX('All CCC'!AC$7:AC$965,MATCH(WatchList!$B44,'All CCC'!$B$7:$B$965,0)))</f>
        <v/>
      </c>
      <c r="AD44" s="976" t="str">
        <f>IF($B44="","",INDEX('All CCC'!AD$7:AD$965,MATCH(WatchList!$B44,'All CCC'!$B$7:$B$965,0)))</f>
        <v/>
      </c>
      <c r="AE44" s="976" t="str">
        <f>IF($B44="","",INDEX('All CCC'!AE$7:AE$965,MATCH(WatchList!$B44,'All CCC'!$B$7:$B$965,0)))</f>
        <v/>
      </c>
      <c r="AF44" s="976" t="str">
        <f>IF($B44="","",INDEX('All CCC'!AF$7:AF$965,MATCH(WatchList!$B44,'All CCC'!$B$7:$B$965,0)))</f>
        <v/>
      </c>
      <c r="AG44" s="976" t="str">
        <f>IF($B44="","",INDEX('All CCC'!AG$7:AG$965,MATCH(WatchList!$B44,'All CCC'!$B$7:$B$965,0)))</f>
        <v/>
      </c>
      <c r="AH44" s="976" t="str">
        <f>IF($B44="","",INDEX('All CCC'!AH$7:AH$965,MATCH(WatchList!$B44,'All CCC'!$B$7:$B$965,0)))</f>
        <v/>
      </c>
      <c r="AI44" s="976" t="str">
        <f>IF($B44="","",INDEX('All CCC'!AI$7:AI$965,MATCH(WatchList!$B44,'All CCC'!$B$7:$B$965,0)))</f>
        <v/>
      </c>
      <c r="AJ44" s="976" t="str">
        <f>IF($B44="","",INDEX('All CCC'!AJ$7:AJ$965,MATCH(WatchList!$B44,'All CCC'!$B$7:$B$965,0)))</f>
        <v/>
      </c>
      <c r="AK44" s="976" t="str">
        <f>IF($B44="","",INDEX('All CCC'!AK$7:AK$965,MATCH(WatchList!$B44,'All CCC'!$B$7:$B$965,0)))</f>
        <v/>
      </c>
      <c r="AL44" s="976" t="str">
        <f>IF($B44="","",INDEX('All CCC'!AL$7:AL$965,MATCH(WatchList!$B44,'All CCC'!$B$7:$B$965,0)))</f>
        <v/>
      </c>
      <c r="AM44" s="976" t="str">
        <f>IF($B44="","",INDEX('All CCC'!AM$7:AM$965,MATCH(WatchList!$B44,'All CCC'!$B$7:$B$965,0)))</f>
        <v/>
      </c>
      <c r="AN44" s="976" t="str">
        <f>IF($B44="","",INDEX('All CCC'!AN$7:AN$965,MATCH(WatchList!$B44,'All CCC'!$B$7:$B$965,0)))</f>
        <v/>
      </c>
      <c r="AO44" s="976" t="str">
        <f>IF($B44="","",INDEX('All CCC'!AO$7:AO$965,MATCH(WatchList!$B44,'All CCC'!$B$7:$B$965,0)))</f>
        <v/>
      </c>
      <c r="AP44" s="976" t="str">
        <f>IF($B44="","",INDEX('All CCC'!AP$7:AP$965,MATCH(WatchList!$B44,'All CCC'!$B$7:$B$965,0)))</f>
        <v/>
      </c>
      <c r="AQ44" s="976" t="str">
        <f>IF($B44="","",INDEX('All CCC'!AQ$7:AQ$965,MATCH(WatchList!$B44,'All CCC'!$B$7:$B$965,0)))</f>
        <v/>
      </c>
      <c r="AR44" s="976" t="str">
        <f>IF($B44="","",INDEX('All CCC'!AR$7:AR$965,MATCH(WatchList!$B44,'All CCC'!$B$7:$B$965,0)))</f>
        <v/>
      </c>
      <c r="AS44" s="976" t="str">
        <f>IF($B44="","",INDEX('All CCC'!AS$7:AS$965,MATCH(WatchList!$B44,'All CCC'!$B$7:$B$965,0)))</f>
        <v/>
      </c>
      <c r="AT44" s="976" t="str">
        <f>IF($B44="","",INDEX('All CCC'!AT$7:AT$965,MATCH(WatchList!$B44,'All CCC'!$B$7:$B$965,0)))</f>
        <v/>
      </c>
      <c r="AU44" s="976" t="str">
        <f>IF($B44="","",INDEX('All CCC'!AU$7:AU$965,MATCH(WatchList!$B44,'All CCC'!$B$7:$B$965,0)))</f>
        <v/>
      </c>
      <c r="AV44" s="976" t="str">
        <f>IF($B44="","",INDEX('All CCC'!AV$7:AV$965,MATCH(WatchList!$B44,'All CCC'!$B$7:$B$965,0)))</f>
        <v/>
      </c>
      <c r="AW44" s="976" t="str">
        <f>IF($B44="","",INDEX('All CCC'!AW$7:AW$965,MATCH(WatchList!$B44,'All CCC'!$B$7:$B$965,0)))</f>
        <v/>
      </c>
      <c r="AX44" s="976" t="str">
        <f>IF($B44="","",INDEX('All CCC'!AX$7:AX$965,MATCH(WatchList!$B44,'All CCC'!$B$7:$B$965,0)))</f>
        <v/>
      </c>
      <c r="AY44" s="976" t="str">
        <f>IF($B44="","",INDEX('All CCC'!AY$7:AY$965,MATCH(WatchList!$B44,'All CCC'!$B$7:$B$965,0)))</f>
        <v/>
      </c>
      <c r="AZ44" s="976" t="str">
        <f>IF($B44="","",INDEX('All CCC'!AZ$7:AZ$965,MATCH(WatchList!$B44,'All CCC'!$B$7:$B$965,0)))</f>
        <v/>
      </c>
      <c r="BA44" s="976" t="str">
        <f>IF($B44="","",INDEX('All CCC'!BA$7:BA$965,MATCH(WatchList!$B44,'All CCC'!$B$7:$B$965,0)))</f>
        <v/>
      </c>
      <c r="BB44" s="976" t="str">
        <f>IF($B44="","",INDEX('All CCC'!BB$7:BB$965,MATCH(WatchList!$B44,'All CCC'!$B$7:$B$965,0)))</f>
        <v/>
      </c>
      <c r="BC44" s="976" t="str">
        <f>IF($B44="","",INDEX('All CCC'!BC$7:BC$965,MATCH(WatchList!$B44,'All CCC'!$B$7:$B$965,0)))</f>
        <v/>
      </c>
      <c r="BD44" s="976" t="str">
        <f>IF($B44="","",INDEX('All CCC'!BD$7:BD$965,MATCH(WatchList!$B44,'All CCC'!$B$7:$B$965,0)))</f>
        <v/>
      </c>
      <c r="BE44" s="976" t="str">
        <f>IF($B44="","",INDEX('All CCC'!BE$7:BE$965,MATCH(WatchList!$B44,'All CCC'!$B$7:$B$965,0)))</f>
        <v/>
      </c>
      <c r="BF44" s="976" t="str">
        <f>IF($B44="","",INDEX('All CCC'!BF$7:BF$965,MATCH(WatchList!$B44,'All CCC'!$B$7:$B$965,0)))</f>
        <v/>
      </c>
      <c r="BG44" s="976" t="str">
        <f>IF($B44="","",INDEX('All CCC'!BG$7:BG$965,MATCH(WatchList!$B44,'All CCC'!$B$7:$B$965,0)))</f>
        <v/>
      </c>
    </row>
    <row r="45" spans="1:59" x14ac:dyDescent="0.2">
      <c r="A45" s="646" t="str">
        <f>IF($B45="","",INDEX('All CCC'!A$7:A$965,MATCH(WatchList!$B45,'All CCC'!$B$7:$B$965,0)))</f>
        <v/>
      </c>
      <c r="B45" s="36"/>
      <c r="C45" s="976" t="str">
        <f>IF($B45="","",INDEX('All CCC'!C$7:C$965,MATCH(WatchList!$B45,'All CCC'!$B$7:$B$965,0)))</f>
        <v/>
      </c>
      <c r="D45" s="976" t="str">
        <f>IF($B45="","",INDEX('All CCC'!D$7:D$965,MATCH(WatchList!$B45,'All CCC'!$B$7:$B$965,0)))</f>
        <v/>
      </c>
      <c r="E45" s="976" t="str">
        <f>IF($B45="","",INDEX('All CCC'!E$7:E$965,MATCH(WatchList!$B45,'All CCC'!$B$7:$B$965,0)))</f>
        <v/>
      </c>
      <c r="F45" s="976" t="str">
        <f>IF($B45="","",INDEX('All CCC'!F$7:F$965,MATCH(WatchList!$B45,'All CCC'!$B$7:$B$965,0)))</f>
        <v/>
      </c>
      <c r="G45" s="976" t="str">
        <f>IF($B45="","",INDEX('All CCC'!G$7:G$965,MATCH(WatchList!$B45,'All CCC'!$B$7:$B$965,0)))</f>
        <v/>
      </c>
      <c r="H45" s="976" t="str">
        <f>IF($B45="","",INDEX('All CCC'!H$7:H$965,MATCH(WatchList!$B45,'All CCC'!$B$7:$B$965,0)))</f>
        <v/>
      </c>
      <c r="I45" s="976" t="str">
        <f>IF($B45="","",INDEX('All CCC'!I$7:I$965,MATCH(WatchList!$B45,'All CCC'!$B$7:$B$965,0)))</f>
        <v/>
      </c>
      <c r="J45" s="976" t="str">
        <f>IF($B45="","",INDEX('All CCC'!J$7:J$965,MATCH(WatchList!$B45,'All CCC'!$B$7:$B$965,0)))</f>
        <v/>
      </c>
      <c r="K45" s="976" t="str">
        <f>IF($B45="","",INDEX('All CCC'!K$7:K$965,MATCH(WatchList!$B45,'All CCC'!$B$7:$B$965,0)))</f>
        <v/>
      </c>
      <c r="L45" s="976" t="str">
        <f>IF($B45="","",INDEX('All CCC'!L$7:L$965,MATCH(WatchList!$B45,'All CCC'!$B$7:$B$965,0)))</f>
        <v/>
      </c>
      <c r="M45" s="976" t="str">
        <f>IF($B45="","",INDEX('All CCC'!M$7:M$965,MATCH(WatchList!$B45,'All CCC'!$B$7:$B$965,0)))</f>
        <v/>
      </c>
      <c r="N45" s="976" t="str">
        <f>IF($B45="","",INDEX('All CCC'!N$7:N$965,MATCH(WatchList!$B45,'All CCC'!$B$7:$B$965,0)))</f>
        <v/>
      </c>
      <c r="O45" s="976" t="str">
        <f>IF($B45="","",INDEX('All CCC'!O$7:O$965,MATCH(WatchList!$B45,'All CCC'!$B$7:$B$965,0)))</f>
        <v/>
      </c>
      <c r="P45" s="977" t="str">
        <f>IF($B45="","",INDEX('All CCC'!P$7:P$965,MATCH(WatchList!$B45,'All CCC'!$B$7:$B$965,0)))</f>
        <v/>
      </c>
      <c r="Q45" s="977" t="str">
        <f>IF($B45="","",INDEX('All CCC'!Q$7:Q$965,MATCH(WatchList!$B45,'All CCC'!$B$7:$B$965,0)))</f>
        <v/>
      </c>
      <c r="R45" s="976" t="str">
        <f>IF($B45="","",INDEX('All CCC'!R$7:R$965,MATCH(WatchList!$B45,'All CCC'!$B$7:$B$965,0)))</f>
        <v/>
      </c>
      <c r="S45" s="976" t="str">
        <f>IF($B45="","",INDEX('All CCC'!S$7:S$965,MATCH(WatchList!$B45,'All CCC'!$B$7:$B$965,0)))</f>
        <v/>
      </c>
      <c r="T45" s="976" t="str">
        <f>IF($B45="","",INDEX('All CCC'!T$7:T$965,MATCH(WatchList!$B45,'All CCC'!$B$7:$B$965,0)))</f>
        <v/>
      </c>
      <c r="U45" s="976" t="str">
        <f>IF($B45="","",INDEX('All CCC'!U$7:U$965,MATCH(WatchList!$B45,'All CCC'!$B$7:$B$965,0)))</f>
        <v/>
      </c>
      <c r="V45" s="976" t="str">
        <f>IF($B45="","",INDEX('All CCC'!V$7:V$965,MATCH(WatchList!$B45,'All CCC'!$B$7:$B$965,0)))</f>
        <v/>
      </c>
      <c r="W45" s="976" t="str">
        <f>IF($B45="","",INDEX('All CCC'!W$7:W$965,MATCH(WatchList!$B45,'All CCC'!$B$7:$B$965,0)))</f>
        <v/>
      </c>
      <c r="X45" s="976" t="str">
        <f>IF($B45="","",INDEX('All CCC'!X$7:X$965,MATCH(WatchList!$B45,'All CCC'!$B$7:$B$965,0)))</f>
        <v/>
      </c>
      <c r="Y45" s="976" t="str">
        <f>IF($B45="","",INDEX('All CCC'!Y$7:Y$965,MATCH(WatchList!$B45,'All CCC'!$B$7:$B$965,0)))</f>
        <v/>
      </c>
      <c r="Z45" s="976" t="str">
        <f>IF($B45="","",INDEX('All CCC'!Z$7:Z$965,MATCH(WatchList!$B45,'All CCC'!$B$7:$B$965,0)))</f>
        <v/>
      </c>
      <c r="AA45" s="976" t="str">
        <f>IF($B45="","",INDEX('All CCC'!AA$7:AA$965,MATCH(WatchList!$B45,'All CCC'!$B$7:$B$965,0)))</f>
        <v/>
      </c>
      <c r="AB45" s="976" t="str">
        <f>IF($B45="","",INDEX('All CCC'!AB$7:AB$965,MATCH(WatchList!$B45,'All CCC'!$B$7:$B$965,0)))</f>
        <v/>
      </c>
      <c r="AC45" s="976" t="str">
        <f>IF($B45="","",INDEX('All CCC'!AC$7:AC$965,MATCH(WatchList!$B45,'All CCC'!$B$7:$B$965,0)))</f>
        <v/>
      </c>
      <c r="AD45" s="976" t="str">
        <f>IF($B45="","",INDEX('All CCC'!AD$7:AD$965,MATCH(WatchList!$B45,'All CCC'!$B$7:$B$965,0)))</f>
        <v/>
      </c>
      <c r="AE45" s="976" t="str">
        <f>IF($B45="","",INDEX('All CCC'!AE$7:AE$965,MATCH(WatchList!$B45,'All CCC'!$B$7:$B$965,0)))</f>
        <v/>
      </c>
      <c r="AF45" s="976" t="str">
        <f>IF($B45="","",INDEX('All CCC'!AF$7:AF$965,MATCH(WatchList!$B45,'All CCC'!$B$7:$B$965,0)))</f>
        <v/>
      </c>
      <c r="AG45" s="976" t="str">
        <f>IF($B45="","",INDEX('All CCC'!AG$7:AG$965,MATCH(WatchList!$B45,'All CCC'!$B$7:$B$965,0)))</f>
        <v/>
      </c>
      <c r="AH45" s="976" t="str">
        <f>IF($B45="","",INDEX('All CCC'!AH$7:AH$965,MATCH(WatchList!$B45,'All CCC'!$B$7:$B$965,0)))</f>
        <v/>
      </c>
      <c r="AI45" s="976" t="str">
        <f>IF($B45="","",INDEX('All CCC'!AI$7:AI$965,MATCH(WatchList!$B45,'All CCC'!$B$7:$B$965,0)))</f>
        <v/>
      </c>
      <c r="AJ45" s="976" t="str">
        <f>IF($B45="","",INDEX('All CCC'!AJ$7:AJ$965,MATCH(WatchList!$B45,'All CCC'!$B$7:$B$965,0)))</f>
        <v/>
      </c>
      <c r="AK45" s="976" t="str">
        <f>IF($B45="","",INDEX('All CCC'!AK$7:AK$965,MATCH(WatchList!$B45,'All CCC'!$B$7:$B$965,0)))</f>
        <v/>
      </c>
      <c r="AL45" s="976" t="str">
        <f>IF($B45="","",INDEX('All CCC'!AL$7:AL$965,MATCH(WatchList!$B45,'All CCC'!$B$7:$B$965,0)))</f>
        <v/>
      </c>
      <c r="AM45" s="976" t="str">
        <f>IF($B45="","",INDEX('All CCC'!AM$7:AM$965,MATCH(WatchList!$B45,'All CCC'!$B$7:$B$965,0)))</f>
        <v/>
      </c>
      <c r="AN45" s="976" t="str">
        <f>IF($B45="","",INDEX('All CCC'!AN$7:AN$965,MATCH(WatchList!$B45,'All CCC'!$B$7:$B$965,0)))</f>
        <v/>
      </c>
      <c r="AO45" s="976" t="str">
        <f>IF($B45="","",INDEX('All CCC'!AO$7:AO$965,MATCH(WatchList!$B45,'All CCC'!$B$7:$B$965,0)))</f>
        <v/>
      </c>
      <c r="AP45" s="976" t="str">
        <f>IF($B45="","",INDEX('All CCC'!AP$7:AP$965,MATCH(WatchList!$B45,'All CCC'!$B$7:$B$965,0)))</f>
        <v/>
      </c>
      <c r="AQ45" s="976" t="str">
        <f>IF($B45="","",INDEX('All CCC'!AQ$7:AQ$965,MATCH(WatchList!$B45,'All CCC'!$B$7:$B$965,0)))</f>
        <v/>
      </c>
      <c r="AR45" s="976" t="str">
        <f>IF($B45="","",INDEX('All CCC'!AR$7:AR$965,MATCH(WatchList!$B45,'All CCC'!$B$7:$B$965,0)))</f>
        <v/>
      </c>
      <c r="AS45" s="976" t="str">
        <f>IF($B45="","",INDEX('All CCC'!AS$7:AS$965,MATCH(WatchList!$B45,'All CCC'!$B$7:$B$965,0)))</f>
        <v/>
      </c>
      <c r="AT45" s="976" t="str">
        <f>IF($B45="","",INDEX('All CCC'!AT$7:AT$965,MATCH(WatchList!$B45,'All CCC'!$B$7:$B$965,0)))</f>
        <v/>
      </c>
      <c r="AU45" s="976" t="str">
        <f>IF($B45="","",INDEX('All CCC'!AU$7:AU$965,MATCH(WatchList!$B45,'All CCC'!$B$7:$B$965,0)))</f>
        <v/>
      </c>
      <c r="AV45" s="976" t="str">
        <f>IF($B45="","",INDEX('All CCC'!AV$7:AV$965,MATCH(WatchList!$B45,'All CCC'!$B$7:$B$965,0)))</f>
        <v/>
      </c>
      <c r="AW45" s="976" t="str">
        <f>IF($B45="","",INDEX('All CCC'!AW$7:AW$965,MATCH(WatchList!$B45,'All CCC'!$B$7:$B$965,0)))</f>
        <v/>
      </c>
      <c r="AX45" s="976" t="str">
        <f>IF($B45="","",INDEX('All CCC'!AX$7:AX$965,MATCH(WatchList!$B45,'All CCC'!$B$7:$B$965,0)))</f>
        <v/>
      </c>
      <c r="AY45" s="976" t="str">
        <f>IF($B45="","",INDEX('All CCC'!AY$7:AY$965,MATCH(WatchList!$B45,'All CCC'!$B$7:$B$965,0)))</f>
        <v/>
      </c>
      <c r="AZ45" s="976" t="str">
        <f>IF($B45="","",INDEX('All CCC'!AZ$7:AZ$965,MATCH(WatchList!$B45,'All CCC'!$B$7:$B$965,0)))</f>
        <v/>
      </c>
      <c r="BA45" s="976" t="str">
        <f>IF($B45="","",INDEX('All CCC'!BA$7:BA$965,MATCH(WatchList!$B45,'All CCC'!$B$7:$B$965,0)))</f>
        <v/>
      </c>
      <c r="BB45" s="976" t="str">
        <f>IF($B45="","",INDEX('All CCC'!BB$7:BB$965,MATCH(WatchList!$B45,'All CCC'!$B$7:$B$965,0)))</f>
        <v/>
      </c>
      <c r="BC45" s="976" t="str">
        <f>IF($B45="","",INDEX('All CCC'!BC$7:BC$965,MATCH(WatchList!$B45,'All CCC'!$B$7:$B$965,0)))</f>
        <v/>
      </c>
      <c r="BD45" s="976" t="str">
        <f>IF($B45="","",INDEX('All CCC'!BD$7:BD$965,MATCH(WatchList!$B45,'All CCC'!$B$7:$B$965,0)))</f>
        <v/>
      </c>
      <c r="BE45" s="976" t="str">
        <f>IF($B45="","",INDEX('All CCC'!BE$7:BE$965,MATCH(WatchList!$B45,'All CCC'!$B$7:$B$965,0)))</f>
        <v/>
      </c>
      <c r="BF45" s="976" t="str">
        <f>IF($B45="","",INDEX('All CCC'!BF$7:BF$965,MATCH(WatchList!$B45,'All CCC'!$B$7:$B$965,0)))</f>
        <v/>
      </c>
      <c r="BG45" s="976" t="str">
        <f>IF($B45="","",INDEX('All CCC'!BG$7:BG$965,MATCH(WatchList!$B45,'All CCC'!$B$7:$B$965,0)))</f>
        <v/>
      </c>
    </row>
    <row r="46" spans="1:59" x14ac:dyDescent="0.2">
      <c r="A46" s="646" t="str">
        <f>IF($B46="","",INDEX('All CCC'!A$7:A$965,MATCH(WatchList!$B46,'All CCC'!$B$7:$B$965,0)))</f>
        <v/>
      </c>
      <c r="B46" s="36"/>
      <c r="C46" s="976" t="str">
        <f>IF($B46="","",INDEX('All CCC'!C$7:C$965,MATCH(WatchList!$B46,'All CCC'!$B$7:$B$965,0)))</f>
        <v/>
      </c>
      <c r="D46" s="976" t="str">
        <f>IF($B46="","",INDEX('All CCC'!D$7:D$965,MATCH(WatchList!$B46,'All CCC'!$B$7:$B$965,0)))</f>
        <v/>
      </c>
      <c r="E46" s="976" t="str">
        <f>IF($B46="","",INDEX('All CCC'!E$7:E$965,MATCH(WatchList!$B46,'All CCC'!$B$7:$B$965,0)))</f>
        <v/>
      </c>
      <c r="F46" s="976" t="str">
        <f>IF($B46="","",INDEX('All CCC'!F$7:F$965,MATCH(WatchList!$B46,'All CCC'!$B$7:$B$965,0)))</f>
        <v/>
      </c>
      <c r="G46" s="976" t="str">
        <f>IF($B46="","",INDEX('All CCC'!G$7:G$965,MATCH(WatchList!$B46,'All CCC'!$B$7:$B$965,0)))</f>
        <v/>
      </c>
      <c r="H46" s="976" t="str">
        <f>IF($B46="","",INDEX('All CCC'!H$7:H$965,MATCH(WatchList!$B46,'All CCC'!$B$7:$B$965,0)))</f>
        <v/>
      </c>
      <c r="I46" s="976" t="str">
        <f>IF($B46="","",INDEX('All CCC'!I$7:I$965,MATCH(WatchList!$B46,'All CCC'!$B$7:$B$965,0)))</f>
        <v/>
      </c>
      <c r="J46" s="976" t="str">
        <f>IF($B46="","",INDEX('All CCC'!J$7:J$965,MATCH(WatchList!$B46,'All CCC'!$B$7:$B$965,0)))</f>
        <v/>
      </c>
      <c r="K46" s="976" t="str">
        <f>IF($B46="","",INDEX('All CCC'!K$7:K$965,MATCH(WatchList!$B46,'All CCC'!$B$7:$B$965,0)))</f>
        <v/>
      </c>
      <c r="L46" s="976" t="str">
        <f>IF($B46="","",INDEX('All CCC'!L$7:L$965,MATCH(WatchList!$B46,'All CCC'!$B$7:$B$965,0)))</f>
        <v/>
      </c>
      <c r="M46" s="976" t="str">
        <f>IF($B46="","",INDEX('All CCC'!M$7:M$965,MATCH(WatchList!$B46,'All CCC'!$B$7:$B$965,0)))</f>
        <v/>
      </c>
      <c r="N46" s="976" t="str">
        <f>IF($B46="","",INDEX('All CCC'!N$7:N$965,MATCH(WatchList!$B46,'All CCC'!$B$7:$B$965,0)))</f>
        <v/>
      </c>
      <c r="O46" s="976" t="str">
        <f>IF($B46="","",INDEX('All CCC'!O$7:O$965,MATCH(WatchList!$B46,'All CCC'!$B$7:$B$965,0)))</f>
        <v/>
      </c>
      <c r="P46" s="977" t="str">
        <f>IF($B46="","",INDEX('All CCC'!P$7:P$965,MATCH(WatchList!$B46,'All CCC'!$B$7:$B$965,0)))</f>
        <v/>
      </c>
      <c r="Q46" s="977" t="str">
        <f>IF($B46="","",INDEX('All CCC'!Q$7:Q$965,MATCH(WatchList!$B46,'All CCC'!$B$7:$B$965,0)))</f>
        <v/>
      </c>
      <c r="R46" s="976" t="str">
        <f>IF($B46="","",INDEX('All CCC'!R$7:R$965,MATCH(WatchList!$B46,'All CCC'!$B$7:$B$965,0)))</f>
        <v/>
      </c>
      <c r="S46" s="976" t="str">
        <f>IF($B46="","",INDEX('All CCC'!S$7:S$965,MATCH(WatchList!$B46,'All CCC'!$B$7:$B$965,0)))</f>
        <v/>
      </c>
      <c r="T46" s="976" t="str">
        <f>IF($B46="","",INDEX('All CCC'!T$7:T$965,MATCH(WatchList!$B46,'All CCC'!$B$7:$B$965,0)))</f>
        <v/>
      </c>
      <c r="U46" s="976" t="str">
        <f>IF($B46="","",INDEX('All CCC'!U$7:U$965,MATCH(WatchList!$B46,'All CCC'!$B$7:$B$965,0)))</f>
        <v/>
      </c>
      <c r="V46" s="976" t="str">
        <f>IF($B46="","",INDEX('All CCC'!V$7:V$965,MATCH(WatchList!$B46,'All CCC'!$B$7:$B$965,0)))</f>
        <v/>
      </c>
      <c r="W46" s="976" t="str">
        <f>IF($B46="","",INDEX('All CCC'!W$7:W$965,MATCH(WatchList!$B46,'All CCC'!$B$7:$B$965,0)))</f>
        <v/>
      </c>
      <c r="X46" s="976" t="str">
        <f>IF($B46="","",INDEX('All CCC'!X$7:X$965,MATCH(WatchList!$B46,'All CCC'!$B$7:$B$965,0)))</f>
        <v/>
      </c>
      <c r="Y46" s="976" t="str">
        <f>IF($B46="","",INDEX('All CCC'!Y$7:Y$965,MATCH(WatchList!$B46,'All CCC'!$B$7:$B$965,0)))</f>
        <v/>
      </c>
      <c r="Z46" s="976" t="str">
        <f>IF($B46="","",INDEX('All CCC'!Z$7:Z$965,MATCH(WatchList!$B46,'All CCC'!$B$7:$B$965,0)))</f>
        <v/>
      </c>
      <c r="AA46" s="976" t="str">
        <f>IF($B46="","",INDEX('All CCC'!AA$7:AA$965,MATCH(WatchList!$B46,'All CCC'!$B$7:$B$965,0)))</f>
        <v/>
      </c>
      <c r="AB46" s="976" t="str">
        <f>IF($B46="","",INDEX('All CCC'!AB$7:AB$965,MATCH(WatchList!$B46,'All CCC'!$B$7:$B$965,0)))</f>
        <v/>
      </c>
      <c r="AC46" s="976" t="str">
        <f>IF($B46="","",INDEX('All CCC'!AC$7:AC$965,MATCH(WatchList!$B46,'All CCC'!$B$7:$B$965,0)))</f>
        <v/>
      </c>
      <c r="AD46" s="976" t="str">
        <f>IF($B46="","",INDEX('All CCC'!AD$7:AD$965,MATCH(WatchList!$B46,'All CCC'!$B$7:$B$965,0)))</f>
        <v/>
      </c>
      <c r="AE46" s="976" t="str">
        <f>IF($B46="","",INDEX('All CCC'!AE$7:AE$965,MATCH(WatchList!$B46,'All CCC'!$B$7:$B$965,0)))</f>
        <v/>
      </c>
      <c r="AF46" s="976" t="str">
        <f>IF($B46="","",INDEX('All CCC'!AF$7:AF$965,MATCH(WatchList!$B46,'All CCC'!$B$7:$B$965,0)))</f>
        <v/>
      </c>
      <c r="AG46" s="976" t="str">
        <f>IF($B46="","",INDEX('All CCC'!AG$7:AG$965,MATCH(WatchList!$B46,'All CCC'!$B$7:$B$965,0)))</f>
        <v/>
      </c>
      <c r="AH46" s="976" t="str">
        <f>IF($B46="","",INDEX('All CCC'!AH$7:AH$965,MATCH(WatchList!$B46,'All CCC'!$B$7:$B$965,0)))</f>
        <v/>
      </c>
      <c r="AI46" s="976" t="str">
        <f>IF($B46="","",INDEX('All CCC'!AI$7:AI$965,MATCH(WatchList!$B46,'All CCC'!$B$7:$B$965,0)))</f>
        <v/>
      </c>
      <c r="AJ46" s="976" t="str">
        <f>IF($B46="","",INDEX('All CCC'!AJ$7:AJ$965,MATCH(WatchList!$B46,'All CCC'!$B$7:$B$965,0)))</f>
        <v/>
      </c>
      <c r="AK46" s="976" t="str">
        <f>IF($B46="","",INDEX('All CCC'!AK$7:AK$965,MATCH(WatchList!$B46,'All CCC'!$B$7:$B$965,0)))</f>
        <v/>
      </c>
      <c r="AL46" s="976" t="str">
        <f>IF($B46="","",INDEX('All CCC'!AL$7:AL$965,MATCH(WatchList!$B46,'All CCC'!$B$7:$B$965,0)))</f>
        <v/>
      </c>
      <c r="AM46" s="976" t="str">
        <f>IF($B46="","",INDEX('All CCC'!AM$7:AM$965,MATCH(WatchList!$B46,'All CCC'!$B$7:$B$965,0)))</f>
        <v/>
      </c>
      <c r="AN46" s="976" t="str">
        <f>IF($B46="","",INDEX('All CCC'!AN$7:AN$965,MATCH(WatchList!$B46,'All CCC'!$B$7:$B$965,0)))</f>
        <v/>
      </c>
      <c r="AO46" s="976" t="str">
        <f>IF($B46="","",INDEX('All CCC'!AO$7:AO$965,MATCH(WatchList!$B46,'All CCC'!$B$7:$B$965,0)))</f>
        <v/>
      </c>
      <c r="AP46" s="976" t="str">
        <f>IF($B46="","",INDEX('All CCC'!AP$7:AP$965,MATCH(WatchList!$B46,'All CCC'!$B$7:$B$965,0)))</f>
        <v/>
      </c>
      <c r="AQ46" s="976" t="str">
        <f>IF($B46="","",INDEX('All CCC'!AQ$7:AQ$965,MATCH(WatchList!$B46,'All CCC'!$B$7:$B$965,0)))</f>
        <v/>
      </c>
      <c r="AR46" s="976" t="str">
        <f>IF($B46="","",INDEX('All CCC'!AR$7:AR$965,MATCH(WatchList!$B46,'All CCC'!$B$7:$B$965,0)))</f>
        <v/>
      </c>
      <c r="AS46" s="976" t="str">
        <f>IF($B46="","",INDEX('All CCC'!AS$7:AS$965,MATCH(WatchList!$B46,'All CCC'!$B$7:$B$965,0)))</f>
        <v/>
      </c>
      <c r="AT46" s="976" t="str">
        <f>IF($B46="","",INDEX('All CCC'!AT$7:AT$965,MATCH(WatchList!$B46,'All CCC'!$B$7:$B$965,0)))</f>
        <v/>
      </c>
      <c r="AU46" s="976" t="str">
        <f>IF($B46="","",INDEX('All CCC'!AU$7:AU$965,MATCH(WatchList!$B46,'All CCC'!$B$7:$B$965,0)))</f>
        <v/>
      </c>
      <c r="AV46" s="976" t="str">
        <f>IF($B46="","",INDEX('All CCC'!AV$7:AV$965,MATCH(WatchList!$B46,'All CCC'!$B$7:$B$965,0)))</f>
        <v/>
      </c>
      <c r="AW46" s="976" t="str">
        <f>IF($B46="","",INDEX('All CCC'!AW$7:AW$965,MATCH(WatchList!$B46,'All CCC'!$B$7:$B$965,0)))</f>
        <v/>
      </c>
      <c r="AX46" s="976" t="str">
        <f>IF($B46="","",INDEX('All CCC'!AX$7:AX$965,MATCH(WatchList!$B46,'All CCC'!$B$7:$B$965,0)))</f>
        <v/>
      </c>
      <c r="AY46" s="976" t="str">
        <f>IF($B46="","",INDEX('All CCC'!AY$7:AY$965,MATCH(WatchList!$B46,'All CCC'!$B$7:$B$965,0)))</f>
        <v/>
      </c>
      <c r="AZ46" s="976" t="str">
        <f>IF($B46="","",INDEX('All CCC'!AZ$7:AZ$965,MATCH(WatchList!$B46,'All CCC'!$B$7:$B$965,0)))</f>
        <v/>
      </c>
      <c r="BA46" s="976" t="str">
        <f>IF($B46="","",INDEX('All CCC'!BA$7:BA$965,MATCH(WatchList!$B46,'All CCC'!$B$7:$B$965,0)))</f>
        <v/>
      </c>
      <c r="BB46" s="976" t="str">
        <f>IF($B46="","",INDEX('All CCC'!BB$7:BB$965,MATCH(WatchList!$B46,'All CCC'!$B$7:$B$965,0)))</f>
        <v/>
      </c>
      <c r="BC46" s="976" t="str">
        <f>IF($B46="","",INDEX('All CCC'!BC$7:BC$965,MATCH(WatchList!$B46,'All CCC'!$B$7:$B$965,0)))</f>
        <v/>
      </c>
      <c r="BD46" s="976" t="str">
        <f>IF($B46="","",INDEX('All CCC'!BD$7:BD$965,MATCH(WatchList!$B46,'All CCC'!$B$7:$B$965,0)))</f>
        <v/>
      </c>
      <c r="BE46" s="976" t="str">
        <f>IF($B46="","",INDEX('All CCC'!BE$7:BE$965,MATCH(WatchList!$B46,'All CCC'!$B$7:$B$965,0)))</f>
        <v/>
      </c>
      <c r="BF46" s="976" t="str">
        <f>IF($B46="","",INDEX('All CCC'!BF$7:BF$965,MATCH(WatchList!$B46,'All CCC'!$B$7:$B$965,0)))</f>
        <v/>
      </c>
      <c r="BG46" s="976" t="str">
        <f>IF($B46="","",INDEX('All CCC'!BG$7:BG$965,MATCH(WatchList!$B46,'All CCC'!$B$7:$B$965,0)))</f>
        <v/>
      </c>
    </row>
    <row r="47" spans="1:59" x14ac:dyDescent="0.2">
      <c r="A47" s="646" t="str">
        <f>IF($B47="","",INDEX('All CCC'!A$7:A$965,MATCH(WatchList!$B47,'All CCC'!$B$7:$B$965,0)))</f>
        <v/>
      </c>
      <c r="B47" s="36"/>
      <c r="C47" s="976" t="str">
        <f>IF($B47="","",INDEX('All CCC'!C$7:C$965,MATCH(WatchList!$B47,'All CCC'!$B$7:$B$965,0)))</f>
        <v/>
      </c>
      <c r="D47" s="976" t="str">
        <f>IF($B47="","",INDEX('All CCC'!D$7:D$965,MATCH(WatchList!$B47,'All CCC'!$B$7:$B$965,0)))</f>
        <v/>
      </c>
      <c r="E47" s="976" t="str">
        <f>IF($B47="","",INDEX('All CCC'!E$7:E$965,MATCH(WatchList!$B47,'All CCC'!$B$7:$B$965,0)))</f>
        <v/>
      </c>
      <c r="F47" s="976" t="str">
        <f>IF($B47="","",INDEX('All CCC'!F$7:F$965,MATCH(WatchList!$B47,'All CCC'!$B$7:$B$965,0)))</f>
        <v/>
      </c>
      <c r="G47" s="976" t="str">
        <f>IF($B47="","",INDEX('All CCC'!G$7:G$965,MATCH(WatchList!$B47,'All CCC'!$B$7:$B$965,0)))</f>
        <v/>
      </c>
      <c r="H47" s="976" t="str">
        <f>IF($B47="","",INDEX('All CCC'!H$7:H$965,MATCH(WatchList!$B47,'All CCC'!$B$7:$B$965,0)))</f>
        <v/>
      </c>
      <c r="I47" s="976" t="str">
        <f>IF($B47="","",INDEX('All CCC'!I$7:I$965,MATCH(WatchList!$B47,'All CCC'!$B$7:$B$965,0)))</f>
        <v/>
      </c>
      <c r="J47" s="976" t="str">
        <f>IF($B47="","",INDEX('All CCC'!J$7:J$965,MATCH(WatchList!$B47,'All CCC'!$B$7:$B$965,0)))</f>
        <v/>
      </c>
      <c r="K47" s="976" t="str">
        <f>IF($B47="","",INDEX('All CCC'!K$7:K$965,MATCH(WatchList!$B47,'All CCC'!$B$7:$B$965,0)))</f>
        <v/>
      </c>
      <c r="L47" s="976" t="str">
        <f>IF($B47="","",INDEX('All CCC'!L$7:L$965,MATCH(WatchList!$B47,'All CCC'!$B$7:$B$965,0)))</f>
        <v/>
      </c>
      <c r="M47" s="976" t="str">
        <f>IF($B47="","",INDEX('All CCC'!M$7:M$965,MATCH(WatchList!$B47,'All CCC'!$B$7:$B$965,0)))</f>
        <v/>
      </c>
      <c r="N47" s="976" t="str">
        <f>IF($B47="","",INDEX('All CCC'!N$7:N$965,MATCH(WatchList!$B47,'All CCC'!$B$7:$B$965,0)))</f>
        <v/>
      </c>
      <c r="O47" s="976" t="str">
        <f>IF($B47="","",INDEX('All CCC'!O$7:O$965,MATCH(WatchList!$B47,'All CCC'!$B$7:$B$965,0)))</f>
        <v/>
      </c>
      <c r="P47" s="977" t="str">
        <f>IF($B47="","",INDEX('All CCC'!P$7:P$965,MATCH(WatchList!$B47,'All CCC'!$B$7:$B$965,0)))</f>
        <v/>
      </c>
      <c r="Q47" s="977" t="str">
        <f>IF($B47="","",INDEX('All CCC'!Q$7:Q$965,MATCH(WatchList!$B47,'All CCC'!$B$7:$B$965,0)))</f>
        <v/>
      </c>
      <c r="R47" s="976" t="str">
        <f>IF($B47="","",INDEX('All CCC'!R$7:R$965,MATCH(WatchList!$B47,'All CCC'!$B$7:$B$965,0)))</f>
        <v/>
      </c>
      <c r="S47" s="976" t="str">
        <f>IF($B47="","",INDEX('All CCC'!S$7:S$965,MATCH(WatchList!$B47,'All CCC'!$B$7:$B$965,0)))</f>
        <v/>
      </c>
      <c r="T47" s="976" t="str">
        <f>IF($B47="","",INDEX('All CCC'!T$7:T$965,MATCH(WatchList!$B47,'All CCC'!$B$7:$B$965,0)))</f>
        <v/>
      </c>
      <c r="U47" s="976" t="str">
        <f>IF($B47="","",INDEX('All CCC'!U$7:U$965,MATCH(WatchList!$B47,'All CCC'!$B$7:$B$965,0)))</f>
        <v/>
      </c>
      <c r="V47" s="976" t="str">
        <f>IF($B47="","",INDEX('All CCC'!V$7:V$965,MATCH(WatchList!$B47,'All CCC'!$B$7:$B$965,0)))</f>
        <v/>
      </c>
      <c r="W47" s="976" t="str">
        <f>IF($B47="","",INDEX('All CCC'!W$7:W$965,MATCH(WatchList!$B47,'All CCC'!$B$7:$B$965,0)))</f>
        <v/>
      </c>
      <c r="X47" s="976" t="str">
        <f>IF($B47="","",INDEX('All CCC'!X$7:X$965,MATCH(WatchList!$B47,'All CCC'!$B$7:$B$965,0)))</f>
        <v/>
      </c>
      <c r="Y47" s="976" t="str">
        <f>IF($B47="","",INDEX('All CCC'!Y$7:Y$965,MATCH(WatchList!$B47,'All CCC'!$B$7:$B$965,0)))</f>
        <v/>
      </c>
      <c r="Z47" s="976" t="str">
        <f>IF($B47="","",INDEX('All CCC'!Z$7:Z$965,MATCH(WatchList!$B47,'All CCC'!$B$7:$B$965,0)))</f>
        <v/>
      </c>
      <c r="AA47" s="976" t="str">
        <f>IF($B47="","",INDEX('All CCC'!AA$7:AA$965,MATCH(WatchList!$B47,'All CCC'!$B$7:$B$965,0)))</f>
        <v/>
      </c>
      <c r="AB47" s="976" t="str">
        <f>IF($B47="","",INDEX('All CCC'!AB$7:AB$965,MATCH(WatchList!$B47,'All CCC'!$B$7:$B$965,0)))</f>
        <v/>
      </c>
      <c r="AC47" s="976" t="str">
        <f>IF($B47="","",INDEX('All CCC'!AC$7:AC$965,MATCH(WatchList!$B47,'All CCC'!$B$7:$B$965,0)))</f>
        <v/>
      </c>
      <c r="AD47" s="976" t="str">
        <f>IF($B47="","",INDEX('All CCC'!AD$7:AD$965,MATCH(WatchList!$B47,'All CCC'!$B$7:$B$965,0)))</f>
        <v/>
      </c>
      <c r="AE47" s="976" t="str">
        <f>IF($B47="","",INDEX('All CCC'!AE$7:AE$965,MATCH(WatchList!$B47,'All CCC'!$B$7:$B$965,0)))</f>
        <v/>
      </c>
      <c r="AF47" s="976" t="str">
        <f>IF($B47="","",INDEX('All CCC'!AF$7:AF$965,MATCH(WatchList!$B47,'All CCC'!$B$7:$B$965,0)))</f>
        <v/>
      </c>
      <c r="AG47" s="976" t="str">
        <f>IF($B47="","",INDEX('All CCC'!AG$7:AG$965,MATCH(WatchList!$B47,'All CCC'!$B$7:$B$965,0)))</f>
        <v/>
      </c>
      <c r="AH47" s="976" t="str">
        <f>IF($B47="","",INDEX('All CCC'!AH$7:AH$965,MATCH(WatchList!$B47,'All CCC'!$B$7:$B$965,0)))</f>
        <v/>
      </c>
      <c r="AI47" s="976" t="str">
        <f>IF($B47="","",INDEX('All CCC'!AI$7:AI$965,MATCH(WatchList!$B47,'All CCC'!$B$7:$B$965,0)))</f>
        <v/>
      </c>
      <c r="AJ47" s="976" t="str">
        <f>IF($B47="","",INDEX('All CCC'!AJ$7:AJ$965,MATCH(WatchList!$B47,'All CCC'!$B$7:$B$965,0)))</f>
        <v/>
      </c>
      <c r="AK47" s="976" t="str">
        <f>IF($B47="","",INDEX('All CCC'!AK$7:AK$965,MATCH(WatchList!$B47,'All CCC'!$B$7:$B$965,0)))</f>
        <v/>
      </c>
      <c r="AL47" s="976" t="str">
        <f>IF($B47="","",INDEX('All CCC'!AL$7:AL$965,MATCH(WatchList!$B47,'All CCC'!$B$7:$B$965,0)))</f>
        <v/>
      </c>
      <c r="AM47" s="976" t="str">
        <f>IF($B47="","",INDEX('All CCC'!AM$7:AM$965,MATCH(WatchList!$B47,'All CCC'!$B$7:$B$965,0)))</f>
        <v/>
      </c>
      <c r="AN47" s="976" t="str">
        <f>IF($B47="","",INDEX('All CCC'!AN$7:AN$965,MATCH(WatchList!$B47,'All CCC'!$B$7:$B$965,0)))</f>
        <v/>
      </c>
      <c r="AO47" s="976" t="str">
        <f>IF($B47="","",INDEX('All CCC'!AO$7:AO$965,MATCH(WatchList!$B47,'All CCC'!$B$7:$B$965,0)))</f>
        <v/>
      </c>
      <c r="AP47" s="976" t="str">
        <f>IF($B47="","",INDEX('All CCC'!AP$7:AP$965,MATCH(WatchList!$B47,'All CCC'!$B$7:$B$965,0)))</f>
        <v/>
      </c>
      <c r="AQ47" s="976" t="str">
        <f>IF($B47="","",INDEX('All CCC'!AQ$7:AQ$965,MATCH(WatchList!$B47,'All CCC'!$B$7:$B$965,0)))</f>
        <v/>
      </c>
      <c r="AR47" s="976" t="str">
        <f>IF($B47="","",INDEX('All CCC'!AR$7:AR$965,MATCH(WatchList!$B47,'All CCC'!$B$7:$B$965,0)))</f>
        <v/>
      </c>
      <c r="AS47" s="976" t="str">
        <f>IF($B47="","",INDEX('All CCC'!AS$7:AS$965,MATCH(WatchList!$B47,'All CCC'!$B$7:$B$965,0)))</f>
        <v/>
      </c>
      <c r="AT47" s="976" t="str">
        <f>IF($B47="","",INDEX('All CCC'!AT$7:AT$965,MATCH(WatchList!$B47,'All CCC'!$B$7:$B$965,0)))</f>
        <v/>
      </c>
      <c r="AU47" s="976" t="str">
        <f>IF($B47="","",INDEX('All CCC'!AU$7:AU$965,MATCH(WatchList!$B47,'All CCC'!$B$7:$B$965,0)))</f>
        <v/>
      </c>
      <c r="AV47" s="976" t="str">
        <f>IF($B47="","",INDEX('All CCC'!AV$7:AV$965,MATCH(WatchList!$B47,'All CCC'!$B$7:$B$965,0)))</f>
        <v/>
      </c>
      <c r="AW47" s="976" t="str">
        <f>IF($B47="","",INDEX('All CCC'!AW$7:AW$965,MATCH(WatchList!$B47,'All CCC'!$B$7:$B$965,0)))</f>
        <v/>
      </c>
      <c r="AX47" s="976" t="str">
        <f>IF($B47="","",INDEX('All CCC'!AX$7:AX$965,MATCH(WatchList!$B47,'All CCC'!$B$7:$B$965,0)))</f>
        <v/>
      </c>
      <c r="AY47" s="976" t="str">
        <f>IF($B47="","",INDEX('All CCC'!AY$7:AY$965,MATCH(WatchList!$B47,'All CCC'!$B$7:$B$965,0)))</f>
        <v/>
      </c>
      <c r="AZ47" s="976" t="str">
        <f>IF($B47="","",INDEX('All CCC'!AZ$7:AZ$965,MATCH(WatchList!$B47,'All CCC'!$B$7:$B$965,0)))</f>
        <v/>
      </c>
      <c r="BA47" s="976" t="str">
        <f>IF($B47="","",INDEX('All CCC'!BA$7:BA$965,MATCH(WatchList!$B47,'All CCC'!$B$7:$B$965,0)))</f>
        <v/>
      </c>
      <c r="BB47" s="976" t="str">
        <f>IF($B47="","",INDEX('All CCC'!BB$7:BB$965,MATCH(WatchList!$B47,'All CCC'!$B$7:$B$965,0)))</f>
        <v/>
      </c>
      <c r="BC47" s="976" t="str">
        <f>IF($B47="","",INDEX('All CCC'!BC$7:BC$965,MATCH(WatchList!$B47,'All CCC'!$B$7:$B$965,0)))</f>
        <v/>
      </c>
      <c r="BD47" s="976" t="str">
        <f>IF($B47="","",INDEX('All CCC'!BD$7:BD$965,MATCH(WatchList!$B47,'All CCC'!$B$7:$B$965,0)))</f>
        <v/>
      </c>
      <c r="BE47" s="976" t="str">
        <f>IF($B47="","",INDEX('All CCC'!BE$7:BE$965,MATCH(WatchList!$B47,'All CCC'!$B$7:$B$965,0)))</f>
        <v/>
      </c>
      <c r="BF47" s="976" t="str">
        <f>IF($B47="","",INDEX('All CCC'!BF$7:BF$965,MATCH(WatchList!$B47,'All CCC'!$B$7:$B$965,0)))</f>
        <v/>
      </c>
      <c r="BG47" s="976" t="str">
        <f>IF($B47="","",INDEX('All CCC'!BG$7:BG$965,MATCH(WatchList!$B47,'All CCC'!$B$7:$B$965,0)))</f>
        <v/>
      </c>
    </row>
    <row r="48" spans="1:59" x14ac:dyDescent="0.2">
      <c r="A48" s="646" t="str">
        <f>IF($B48="","",INDEX('All CCC'!A$7:A$965,MATCH(WatchList!$B48,'All CCC'!$B$7:$B$965,0)))</f>
        <v/>
      </c>
      <c r="B48" s="36"/>
      <c r="C48" s="976" t="str">
        <f>IF($B48="","",INDEX('All CCC'!C$7:C$965,MATCH(WatchList!$B48,'All CCC'!$B$7:$B$965,0)))</f>
        <v/>
      </c>
      <c r="D48" s="976" t="str">
        <f>IF($B48="","",INDEX('All CCC'!D$7:D$965,MATCH(WatchList!$B48,'All CCC'!$B$7:$B$965,0)))</f>
        <v/>
      </c>
      <c r="E48" s="976" t="str">
        <f>IF($B48="","",INDEX('All CCC'!E$7:E$965,MATCH(WatchList!$B48,'All CCC'!$B$7:$B$965,0)))</f>
        <v/>
      </c>
      <c r="F48" s="976" t="str">
        <f>IF($B48="","",INDEX('All CCC'!F$7:F$965,MATCH(WatchList!$B48,'All CCC'!$B$7:$B$965,0)))</f>
        <v/>
      </c>
      <c r="G48" s="976" t="str">
        <f>IF($B48="","",INDEX('All CCC'!G$7:G$965,MATCH(WatchList!$B48,'All CCC'!$B$7:$B$965,0)))</f>
        <v/>
      </c>
      <c r="H48" s="976" t="str">
        <f>IF($B48="","",INDEX('All CCC'!H$7:H$965,MATCH(WatchList!$B48,'All CCC'!$B$7:$B$965,0)))</f>
        <v/>
      </c>
      <c r="I48" s="976" t="str">
        <f>IF($B48="","",INDEX('All CCC'!I$7:I$965,MATCH(WatchList!$B48,'All CCC'!$B$7:$B$965,0)))</f>
        <v/>
      </c>
      <c r="J48" s="976" t="str">
        <f>IF($B48="","",INDEX('All CCC'!J$7:J$965,MATCH(WatchList!$B48,'All CCC'!$B$7:$B$965,0)))</f>
        <v/>
      </c>
      <c r="K48" s="976" t="str">
        <f>IF($B48="","",INDEX('All CCC'!K$7:K$965,MATCH(WatchList!$B48,'All CCC'!$B$7:$B$965,0)))</f>
        <v/>
      </c>
      <c r="L48" s="976" t="str">
        <f>IF($B48="","",INDEX('All CCC'!L$7:L$965,MATCH(WatchList!$B48,'All CCC'!$B$7:$B$965,0)))</f>
        <v/>
      </c>
      <c r="M48" s="976" t="str">
        <f>IF($B48="","",INDEX('All CCC'!M$7:M$965,MATCH(WatchList!$B48,'All CCC'!$B$7:$B$965,0)))</f>
        <v/>
      </c>
      <c r="N48" s="976" t="str">
        <f>IF($B48="","",INDEX('All CCC'!N$7:N$965,MATCH(WatchList!$B48,'All CCC'!$B$7:$B$965,0)))</f>
        <v/>
      </c>
      <c r="O48" s="976" t="str">
        <f>IF($B48="","",INDEX('All CCC'!O$7:O$965,MATCH(WatchList!$B48,'All CCC'!$B$7:$B$965,0)))</f>
        <v/>
      </c>
      <c r="P48" s="977" t="str">
        <f>IF($B48="","",INDEX('All CCC'!P$7:P$965,MATCH(WatchList!$B48,'All CCC'!$B$7:$B$965,0)))</f>
        <v/>
      </c>
      <c r="Q48" s="977" t="str">
        <f>IF($B48="","",INDEX('All CCC'!Q$7:Q$965,MATCH(WatchList!$B48,'All CCC'!$B$7:$B$965,0)))</f>
        <v/>
      </c>
      <c r="R48" s="976" t="str">
        <f>IF($B48="","",INDEX('All CCC'!R$7:R$965,MATCH(WatchList!$B48,'All CCC'!$B$7:$B$965,0)))</f>
        <v/>
      </c>
      <c r="S48" s="976" t="str">
        <f>IF($B48="","",INDEX('All CCC'!S$7:S$965,MATCH(WatchList!$B48,'All CCC'!$B$7:$B$965,0)))</f>
        <v/>
      </c>
      <c r="T48" s="976" t="str">
        <f>IF($B48="","",INDEX('All CCC'!T$7:T$965,MATCH(WatchList!$B48,'All CCC'!$B$7:$B$965,0)))</f>
        <v/>
      </c>
      <c r="U48" s="976" t="str">
        <f>IF($B48="","",INDEX('All CCC'!U$7:U$965,MATCH(WatchList!$B48,'All CCC'!$B$7:$B$965,0)))</f>
        <v/>
      </c>
      <c r="V48" s="976" t="str">
        <f>IF($B48="","",INDEX('All CCC'!V$7:V$965,MATCH(WatchList!$B48,'All CCC'!$B$7:$B$965,0)))</f>
        <v/>
      </c>
      <c r="W48" s="976" t="str">
        <f>IF($B48="","",INDEX('All CCC'!W$7:W$965,MATCH(WatchList!$B48,'All CCC'!$B$7:$B$965,0)))</f>
        <v/>
      </c>
      <c r="X48" s="976" t="str">
        <f>IF($B48="","",INDEX('All CCC'!X$7:X$965,MATCH(WatchList!$B48,'All CCC'!$B$7:$B$965,0)))</f>
        <v/>
      </c>
      <c r="Y48" s="976" t="str">
        <f>IF($B48="","",INDEX('All CCC'!Y$7:Y$965,MATCH(WatchList!$B48,'All CCC'!$B$7:$B$965,0)))</f>
        <v/>
      </c>
      <c r="Z48" s="976" t="str">
        <f>IF($B48="","",INDEX('All CCC'!Z$7:Z$965,MATCH(WatchList!$B48,'All CCC'!$B$7:$B$965,0)))</f>
        <v/>
      </c>
      <c r="AA48" s="976" t="str">
        <f>IF($B48="","",INDEX('All CCC'!AA$7:AA$965,MATCH(WatchList!$B48,'All CCC'!$B$7:$B$965,0)))</f>
        <v/>
      </c>
      <c r="AB48" s="976" t="str">
        <f>IF($B48="","",INDEX('All CCC'!AB$7:AB$965,MATCH(WatchList!$B48,'All CCC'!$B$7:$B$965,0)))</f>
        <v/>
      </c>
      <c r="AC48" s="976" t="str">
        <f>IF($B48="","",INDEX('All CCC'!AC$7:AC$965,MATCH(WatchList!$B48,'All CCC'!$B$7:$B$965,0)))</f>
        <v/>
      </c>
      <c r="AD48" s="976" t="str">
        <f>IF($B48="","",INDEX('All CCC'!AD$7:AD$965,MATCH(WatchList!$B48,'All CCC'!$B$7:$B$965,0)))</f>
        <v/>
      </c>
      <c r="AE48" s="976" t="str">
        <f>IF($B48="","",INDEX('All CCC'!AE$7:AE$965,MATCH(WatchList!$B48,'All CCC'!$B$7:$B$965,0)))</f>
        <v/>
      </c>
      <c r="AF48" s="976" t="str">
        <f>IF($B48="","",INDEX('All CCC'!AF$7:AF$965,MATCH(WatchList!$B48,'All CCC'!$B$7:$B$965,0)))</f>
        <v/>
      </c>
      <c r="AG48" s="976" t="str">
        <f>IF($B48="","",INDEX('All CCC'!AG$7:AG$965,MATCH(WatchList!$B48,'All CCC'!$B$7:$B$965,0)))</f>
        <v/>
      </c>
      <c r="AH48" s="976" t="str">
        <f>IF($B48="","",INDEX('All CCC'!AH$7:AH$965,MATCH(WatchList!$B48,'All CCC'!$B$7:$B$965,0)))</f>
        <v/>
      </c>
      <c r="AI48" s="976" t="str">
        <f>IF($B48="","",INDEX('All CCC'!AI$7:AI$965,MATCH(WatchList!$B48,'All CCC'!$B$7:$B$965,0)))</f>
        <v/>
      </c>
      <c r="AJ48" s="976" t="str">
        <f>IF($B48="","",INDEX('All CCC'!AJ$7:AJ$965,MATCH(WatchList!$B48,'All CCC'!$B$7:$B$965,0)))</f>
        <v/>
      </c>
      <c r="AK48" s="976" t="str">
        <f>IF($B48="","",INDEX('All CCC'!AK$7:AK$965,MATCH(WatchList!$B48,'All CCC'!$B$7:$B$965,0)))</f>
        <v/>
      </c>
      <c r="AL48" s="976" t="str">
        <f>IF($B48="","",INDEX('All CCC'!AL$7:AL$965,MATCH(WatchList!$B48,'All CCC'!$B$7:$B$965,0)))</f>
        <v/>
      </c>
      <c r="AM48" s="976" t="str">
        <f>IF($B48="","",INDEX('All CCC'!AM$7:AM$965,MATCH(WatchList!$B48,'All CCC'!$B$7:$B$965,0)))</f>
        <v/>
      </c>
      <c r="AN48" s="976" t="str">
        <f>IF($B48="","",INDEX('All CCC'!AN$7:AN$965,MATCH(WatchList!$B48,'All CCC'!$B$7:$B$965,0)))</f>
        <v/>
      </c>
      <c r="AO48" s="976" t="str">
        <f>IF($B48="","",INDEX('All CCC'!AO$7:AO$965,MATCH(WatchList!$B48,'All CCC'!$B$7:$B$965,0)))</f>
        <v/>
      </c>
      <c r="AP48" s="976" t="str">
        <f>IF($B48="","",INDEX('All CCC'!AP$7:AP$965,MATCH(WatchList!$B48,'All CCC'!$B$7:$B$965,0)))</f>
        <v/>
      </c>
      <c r="AQ48" s="976" t="str">
        <f>IF($B48="","",INDEX('All CCC'!AQ$7:AQ$965,MATCH(WatchList!$B48,'All CCC'!$B$7:$B$965,0)))</f>
        <v/>
      </c>
      <c r="AR48" s="976" t="str">
        <f>IF($B48="","",INDEX('All CCC'!AR$7:AR$965,MATCH(WatchList!$B48,'All CCC'!$B$7:$B$965,0)))</f>
        <v/>
      </c>
      <c r="AS48" s="976" t="str">
        <f>IF($B48="","",INDEX('All CCC'!AS$7:AS$965,MATCH(WatchList!$B48,'All CCC'!$B$7:$B$965,0)))</f>
        <v/>
      </c>
      <c r="AT48" s="976" t="str">
        <f>IF($B48="","",INDEX('All CCC'!AT$7:AT$965,MATCH(WatchList!$B48,'All CCC'!$B$7:$B$965,0)))</f>
        <v/>
      </c>
      <c r="AU48" s="976" t="str">
        <f>IF($B48="","",INDEX('All CCC'!AU$7:AU$965,MATCH(WatchList!$B48,'All CCC'!$B$7:$B$965,0)))</f>
        <v/>
      </c>
      <c r="AV48" s="976" t="str">
        <f>IF($B48="","",INDEX('All CCC'!AV$7:AV$965,MATCH(WatchList!$B48,'All CCC'!$B$7:$B$965,0)))</f>
        <v/>
      </c>
      <c r="AW48" s="976" t="str">
        <f>IF($B48="","",INDEX('All CCC'!AW$7:AW$965,MATCH(WatchList!$B48,'All CCC'!$B$7:$B$965,0)))</f>
        <v/>
      </c>
      <c r="AX48" s="976" t="str">
        <f>IF($B48="","",INDEX('All CCC'!AX$7:AX$965,MATCH(WatchList!$B48,'All CCC'!$B$7:$B$965,0)))</f>
        <v/>
      </c>
      <c r="AY48" s="976" t="str">
        <f>IF($B48="","",INDEX('All CCC'!AY$7:AY$965,MATCH(WatchList!$B48,'All CCC'!$B$7:$B$965,0)))</f>
        <v/>
      </c>
      <c r="AZ48" s="976" t="str">
        <f>IF($B48="","",INDEX('All CCC'!AZ$7:AZ$965,MATCH(WatchList!$B48,'All CCC'!$B$7:$B$965,0)))</f>
        <v/>
      </c>
      <c r="BA48" s="976" t="str">
        <f>IF($B48="","",INDEX('All CCC'!BA$7:BA$965,MATCH(WatchList!$B48,'All CCC'!$B$7:$B$965,0)))</f>
        <v/>
      </c>
      <c r="BB48" s="976" t="str">
        <f>IF($B48="","",INDEX('All CCC'!BB$7:BB$965,MATCH(WatchList!$B48,'All CCC'!$B$7:$B$965,0)))</f>
        <v/>
      </c>
      <c r="BC48" s="976" t="str">
        <f>IF($B48="","",INDEX('All CCC'!BC$7:BC$965,MATCH(WatchList!$B48,'All CCC'!$B$7:$B$965,0)))</f>
        <v/>
      </c>
      <c r="BD48" s="976" t="str">
        <f>IF($B48="","",INDEX('All CCC'!BD$7:BD$965,MATCH(WatchList!$B48,'All CCC'!$B$7:$B$965,0)))</f>
        <v/>
      </c>
      <c r="BE48" s="976" t="str">
        <f>IF($B48="","",INDEX('All CCC'!BE$7:BE$965,MATCH(WatchList!$B48,'All CCC'!$B$7:$B$965,0)))</f>
        <v/>
      </c>
      <c r="BF48" s="976" t="str">
        <f>IF($B48="","",INDEX('All CCC'!BF$7:BF$965,MATCH(WatchList!$B48,'All CCC'!$B$7:$B$965,0)))</f>
        <v/>
      </c>
      <c r="BG48" s="976" t="str">
        <f>IF($B48="","",INDEX('All CCC'!BG$7:BG$965,MATCH(WatchList!$B48,'All CCC'!$B$7:$B$965,0)))</f>
        <v/>
      </c>
    </row>
    <row r="49" spans="1:59" x14ac:dyDescent="0.2">
      <c r="A49" s="646" t="str">
        <f>IF($B49="","",INDEX('All CCC'!A$7:A$965,MATCH(WatchList!$B49,'All CCC'!$B$7:$B$965,0)))</f>
        <v/>
      </c>
      <c r="B49" s="36"/>
      <c r="C49" s="976" t="str">
        <f>IF($B49="","",INDEX('All CCC'!C$7:C$965,MATCH(WatchList!$B49,'All CCC'!$B$7:$B$965,0)))</f>
        <v/>
      </c>
      <c r="D49" s="976" t="str">
        <f>IF($B49="","",INDEX('All CCC'!D$7:D$965,MATCH(WatchList!$B49,'All CCC'!$B$7:$B$965,0)))</f>
        <v/>
      </c>
      <c r="E49" s="976" t="str">
        <f>IF($B49="","",INDEX('All CCC'!E$7:E$965,MATCH(WatchList!$B49,'All CCC'!$B$7:$B$965,0)))</f>
        <v/>
      </c>
      <c r="F49" s="976" t="str">
        <f>IF($B49="","",INDEX('All CCC'!F$7:F$965,MATCH(WatchList!$B49,'All CCC'!$B$7:$B$965,0)))</f>
        <v/>
      </c>
      <c r="G49" s="976" t="str">
        <f>IF($B49="","",INDEX('All CCC'!G$7:G$965,MATCH(WatchList!$B49,'All CCC'!$B$7:$B$965,0)))</f>
        <v/>
      </c>
      <c r="H49" s="976" t="str">
        <f>IF($B49="","",INDEX('All CCC'!H$7:H$965,MATCH(WatchList!$B49,'All CCC'!$B$7:$B$965,0)))</f>
        <v/>
      </c>
      <c r="I49" s="976" t="str">
        <f>IF($B49="","",INDEX('All CCC'!I$7:I$965,MATCH(WatchList!$B49,'All CCC'!$B$7:$B$965,0)))</f>
        <v/>
      </c>
      <c r="J49" s="976" t="str">
        <f>IF($B49="","",INDEX('All CCC'!J$7:J$965,MATCH(WatchList!$B49,'All CCC'!$B$7:$B$965,0)))</f>
        <v/>
      </c>
      <c r="K49" s="976" t="str">
        <f>IF($B49="","",INDEX('All CCC'!K$7:K$965,MATCH(WatchList!$B49,'All CCC'!$B$7:$B$965,0)))</f>
        <v/>
      </c>
      <c r="L49" s="976" t="str">
        <f>IF($B49="","",INDEX('All CCC'!L$7:L$965,MATCH(WatchList!$B49,'All CCC'!$B$7:$B$965,0)))</f>
        <v/>
      </c>
      <c r="M49" s="976" t="str">
        <f>IF($B49="","",INDEX('All CCC'!M$7:M$965,MATCH(WatchList!$B49,'All CCC'!$B$7:$B$965,0)))</f>
        <v/>
      </c>
      <c r="N49" s="976" t="str">
        <f>IF($B49="","",INDEX('All CCC'!N$7:N$965,MATCH(WatchList!$B49,'All CCC'!$B$7:$B$965,0)))</f>
        <v/>
      </c>
      <c r="O49" s="976" t="str">
        <f>IF($B49="","",INDEX('All CCC'!O$7:O$965,MATCH(WatchList!$B49,'All CCC'!$B$7:$B$965,0)))</f>
        <v/>
      </c>
      <c r="P49" s="977" t="str">
        <f>IF($B49="","",INDEX('All CCC'!P$7:P$965,MATCH(WatchList!$B49,'All CCC'!$B$7:$B$965,0)))</f>
        <v/>
      </c>
      <c r="Q49" s="977" t="str">
        <f>IF($B49="","",INDEX('All CCC'!Q$7:Q$965,MATCH(WatchList!$B49,'All CCC'!$B$7:$B$965,0)))</f>
        <v/>
      </c>
      <c r="R49" s="976" t="str">
        <f>IF($B49="","",INDEX('All CCC'!R$7:R$965,MATCH(WatchList!$B49,'All CCC'!$B$7:$B$965,0)))</f>
        <v/>
      </c>
      <c r="S49" s="976" t="str">
        <f>IF($B49="","",INDEX('All CCC'!S$7:S$965,MATCH(WatchList!$B49,'All CCC'!$B$7:$B$965,0)))</f>
        <v/>
      </c>
      <c r="T49" s="976" t="str">
        <f>IF($B49="","",INDEX('All CCC'!T$7:T$965,MATCH(WatchList!$B49,'All CCC'!$B$7:$B$965,0)))</f>
        <v/>
      </c>
      <c r="U49" s="976" t="str">
        <f>IF($B49="","",INDEX('All CCC'!U$7:U$965,MATCH(WatchList!$B49,'All CCC'!$B$7:$B$965,0)))</f>
        <v/>
      </c>
      <c r="V49" s="976" t="str">
        <f>IF($B49="","",INDEX('All CCC'!V$7:V$965,MATCH(WatchList!$B49,'All CCC'!$B$7:$B$965,0)))</f>
        <v/>
      </c>
      <c r="W49" s="976" t="str">
        <f>IF($B49="","",INDEX('All CCC'!W$7:W$965,MATCH(WatchList!$B49,'All CCC'!$B$7:$B$965,0)))</f>
        <v/>
      </c>
      <c r="X49" s="976" t="str">
        <f>IF($B49="","",INDEX('All CCC'!X$7:X$965,MATCH(WatchList!$B49,'All CCC'!$B$7:$B$965,0)))</f>
        <v/>
      </c>
      <c r="Y49" s="976" t="str">
        <f>IF($B49="","",INDEX('All CCC'!Y$7:Y$965,MATCH(WatchList!$B49,'All CCC'!$B$7:$B$965,0)))</f>
        <v/>
      </c>
      <c r="Z49" s="976" t="str">
        <f>IF($B49="","",INDEX('All CCC'!Z$7:Z$965,MATCH(WatchList!$B49,'All CCC'!$B$7:$B$965,0)))</f>
        <v/>
      </c>
      <c r="AA49" s="976" t="str">
        <f>IF($B49="","",INDEX('All CCC'!AA$7:AA$965,MATCH(WatchList!$B49,'All CCC'!$B$7:$B$965,0)))</f>
        <v/>
      </c>
      <c r="AB49" s="976" t="str">
        <f>IF($B49="","",INDEX('All CCC'!AB$7:AB$965,MATCH(WatchList!$B49,'All CCC'!$B$7:$B$965,0)))</f>
        <v/>
      </c>
      <c r="AC49" s="976" t="str">
        <f>IF($B49="","",INDEX('All CCC'!AC$7:AC$965,MATCH(WatchList!$B49,'All CCC'!$B$7:$B$965,0)))</f>
        <v/>
      </c>
      <c r="AD49" s="976" t="str">
        <f>IF($B49="","",INDEX('All CCC'!AD$7:AD$965,MATCH(WatchList!$B49,'All CCC'!$B$7:$B$965,0)))</f>
        <v/>
      </c>
      <c r="AE49" s="976" t="str">
        <f>IF($B49="","",INDEX('All CCC'!AE$7:AE$965,MATCH(WatchList!$B49,'All CCC'!$B$7:$B$965,0)))</f>
        <v/>
      </c>
      <c r="AF49" s="976" t="str">
        <f>IF($B49="","",INDEX('All CCC'!AF$7:AF$965,MATCH(WatchList!$B49,'All CCC'!$B$7:$B$965,0)))</f>
        <v/>
      </c>
      <c r="AG49" s="976" t="str">
        <f>IF($B49="","",INDEX('All CCC'!AG$7:AG$965,MATCH(WatchList!$B49,'All CCC'!$B$7:$B$965,0)))</f>
        <v/>
      </c>
      <c r="AH49" s="976" t="str">
        <f>IF($B49="","",INDEX('All CCC'!AH$7:AH$965,MATCH(WatchList!$B49,'All CCC'!$B$7:$B$965,0)))</f>
        <v/>
      </c>
      <c r="AI49" s="976" t="str">
        <f>IF($B49="","",INDEX('All CCC'!AI$7:AI$965,MATCH(WatchList!$B49,'All CCC'!$B$7:$B$965,0)))</f>
        <v/>
      </c>
      <c r="AJ49" s="976" t="str">
        <f>IF($B49="","",INDEX('All CCC'!AJ$7:AJ$965,MATCH(WatchList!$B49,'All CCC'!$B$7:$B$965,0)))</f>
        <v/>
      </c>
      <c r="AK49" s="976" t="str">
        <f>IF($B49="","",INDEX('All CCC'!AK$7:AK$965,MATCH(WatchList!$B49,'All CCC'!$B$7:$B$965,0)))</f>
        <v/>
      </c>
      <c r="AL49" s="976" t="str">
        <f>IF($B49="","",INDEX('All CCC'!AL$7:AL$965,MATCH(WatchList!$B49,'All CCC'!$B$7:$B$965,0)))</f>
        <v/>
      </c>
      <c r="AM49" s="976" t="str">
        <f>IF($B49="","",INDEX('All CCC'!AM$7:AM$965,MATCH(WatchList!$B49,'All CCC'!$B$7:$B$965,0)))</f>
        <v/>
      </c>
      <c r="AN49" s="976" t="str">
        <f>IF($B49="","",INDEX('All CCC'!AN$7:AN$965,MATCH(WatchList!$B49,'All CCC'!$B$7:$B$965,0)))</f>
        <v/>
      </c>
      <c r="AO49" s="976" t="str">
        <f>IF($B49="","",INDEX('All CCC'!AO$7:AO$965,MATCH(WatchList!$B49,'All CCC'!$B$7:$B$965,0)))</f>
        <v/>
      </c>
      <c r="AP49" s="976" t="str">
        <f>IF($B49="","",INDEX('All CCC'!AP$7:AP$965,MATCH(WatchList!$B49,'All CCC'!$B$7:$B$965,0)))</f>
        <v/>
      </c>
      <c r="AQ49" s="976" t="str">
        <f>IF($B49="","",INDEX('All CCC'!AQ$7:AQ$965,MATCH(WatchList!$B49,'All CCC'!$B$7:$B$965,0)))</f>
        <v/>
      </c>
      <c r="AR49" s="976" t="str">
        <f>IF($B49="","",INDEX('All CCC'!AR$7:AR$965,MATCH(WatchList!$B49,'All CCC'!$B$7:$B$965,0)))</f>
        <v/>
      </c>
      <c r="AS49" s="976" t="str">
        <f>IF($B49="","",INDEX('All CCC'!AS$7:AS$965,MATCH(WatchList!$B49,'All CCC'!$B$7:$B$965,0)))</f>
        <v/>
      </c>
      <c r="AT49" s="976" t="str">
        <f>IF($B49="","",INDEX('All CCC'!AT$7:AT$965,MATCH(WatchList!$B49,'All CCC'!$B$7:$B$965,0)))</f>
        <v/>
      </c>
      <c r="AU49" s="976" t="str">
        <f>IF($B49="","",INDEX('All CCC'!AU$7:AU$965,MATCH(WatchList!$B49,'All CCC'!$B$7:$B$965,0)))</f>
        <v/>
      </c>
      <c r="AV49" s="976" t="str">
        <f>IF($B49="","",INDEX('All CCC'!AV$7:AV$965,MATCH(WatchList!$B49,'All CCC'!$B$7:$B$965,0)))</f>
        <v/>
      </c>
      <c r="AW49" s="976" t="str">
        <f>IF($B49="","",INDEX('All CCC'!AW$7:AW$965,MATCH(WatchList!$B49,'All CCC'!$B$7:$B$965,0)))</f>
        <v/>
      </c>
      <c r="AX49" s="976" t="str">
        <f>IF($B49="","",INDEX('All CCC'!AX$7:AX$965,MATCH(WatchList!$B49,'All CCC'!$B$7:$B$965,0)))</f>
        <v/>
      </c>
      <c r="AY49" s="976" t="str">
        <f>IF($B49="","",INDEX('All CCC'!AY$7:AY$965,MATCH(WatchList!$B49,'All CCC'!$B$7:$B$965,0)))</f>
        <v/>
      </c>
      <c r="AZ49" s="976" t="str">
        <f>IF($B49="","",INDEX('All CCC'!AZ$7:AZ$965,MATCH(WatchList!$B49,'All CCC'!$B$7:$B$965,0)))</f>
        <v/>
      </c>
      <c r="BA49" s="976" t="str">
        <f>IF($B49="","",INDEX('All CCC'!BA$7:BA$965,MATCH(WatchList!$B49,'All CCC'!$B$7:$B$965,0)))</f>
        <v/>
      </c>
      <c r="BB49" s="976" t="str">
        <f>IF($B49="","",INDEX('All CCC'!BB$7:BB$965,MATCH(WatchList!$B49,'All CCC'!$B$7:$B$965,0)))</f>
        <v/>
      </c>
      <c r="BC49" s="976" t="str">
        <f>IF($B49="","",INDEX('All CCC'!BC$7:BC$965,MATCH(WatchList!$B49,'All CCC'!$B$7:$B$965,0)))</f>
        <v/>
      </c>
      <c r="BD49" s="976" t="str">
        <f>IF($B49="","",INDEX('All CCC'!BD$7:BD$965,MATCH(WatchList!$B49,'All CCC'!$B$7:$B$965,0)))</f>
        <v/>
      </c>
      <c r="BE49" s="976" t="str">
        <f>IF($B49="","",INDEX('All CCC'!BE$7:BE$965,MATCH(WatchList!$B49,'All CCC'!$B$7:$B$965,0)))</f>
        <v/>
      </c>
      <c r="BF49" s="976" t="str">
        <f>IF($B49="","",INDEX('All CCC'!BF$7:BF$965,MATCH(WatchList!$B49,'All CCC'!$B$7:$B$965,0)))</f>
        <v/>
      </c>
      <c r="BG49" s="976" t="str">
        <f>IF($B49="","",INDEX('All CCC'!BG$7:BG$965,MATCH(WatchList!$B49,'All CCC'!$B$7:$B$965,0)))</f>
        <v/>
      </c>
    </row>
    <row r="50" spans="1:59" x14ac:dyDescent="0.2">
      <c r="A50" s="646" t="str">
        <f>IF($B50="","",INDEX('All CCC'!A$7:A$965,MATCH(WatchList!$B50,'All CCC'!$B$7:$B$965,0)))</f>
        <v/>
      </c>
      <c r="B50" s="36"/>
      <c r="C50" s="976" t="str">
        <f>IF($B50="","",INDEX('All CCC'!C$7:C$965,MATCH(WatchList!$B50,'All CCC'!$B$7:$B$965,0)))</f>
        <v/>
      </c>
      <c r="D50" s="976" t="str">
        <f>IF($B50="","",INDEX('All CCC'!D$7:D$965,MATCH(WatchList!$B50,'All CCC'!$B$7:$B$965,0)))</f>
        <v/>
      </c>
      <c r="E50" s="976" t="str">
        <f>IF($B50="","",INDEX('All CCC'!E$7:E$965,MATCH(WatchList!$B50,'All CCC'!$B$7:$B$965,0)))</f>
        <v/>
      </c>
      <c r="F50" s="976" t="str">
        <f>IF($B50="","",INDEX('All CCC'!F$7:F$965,MATCH(WatchList!$B50,'All CCC'!$B$7:$B$965,0)))</f>
        <v/>
      </c>
      <c r="G50" s="976" t="str">
        <f>IF($B50="","",INDEX('All CCC'!G$7:G$965,MATCH(WatchList!$B50,'All CCC'!$B$7:$B$965,0)))</f>
        <v/>
      </c>
      <c r="H50" s="976" t="str">
        <f>IF($B50="","",INDEX('All CCC'!H$7:H$965,MATCH(WatchList!$B50,'All CCC'!$B$7:$B$965,0)))</f>
        <v/>
      </c>
      <c r="I50" s="976" t="str">
        <f>IF($B50="","",INDEX('All CCC'!I$7:I$965,MATCH(WatchList!$B50,'All CCC'!$B$7:$B$965,0)))</f>
        <v/>
      </c>
      <c r="J50" s="976" t="str">
        <f>IF($B50="","",INDEX('All CCC'!J$7:J$965,MATCH(WatchList!$B50,'All CCC'!$B$7:$B$965,0)))</f>
        <v/>
      </c>
      <c r="K50" s="976" t="str">
        <f>IF($B50="","",INDEX('All CCC'!K$7:K$965,MATCH(WatchList!$B50,'All CCC'!$B$7:$B$965,0)))</f>
        <v/>
      </c>
      <c r="L50" s="976" t="str">
        <f>IF($B50="","",INDEX('All CCC'!L$7:L$965,MATCH(WatchList!$B50,'All CCC'!$B$7:$B$965,0)))</f>
        <v/>
      </c>
      <c r="M50" s="976" t="str">
        <f>IF($B50="","",INDEX('All CCC'!M$7:M$965,MATCH(WatchList!$B50,'All CCC'!$B$7:$B$965,0)))</f>
        <v/>
      </c>
      <c r="N50" s="976" t="str">
        <f>IF($B50="","",INDEX('All CCC'!N$7:N$965,MATCH(WatchList!$B50,'All CCC'!$B$7:$B$965,0)))</f>
        <v/>
      </c>
      <c r="O50" s="976" t="str">
        <f>IF($B50="","",INDEX('All CCC'!O$7:O$965,MATCH(WatchList!$B50,'All CCC'!$B$7:$B$965,0)))</f>
        <v/>
      </c>
      <c r="P50" s="977" t="str">
        <f>IF($B50="","",INDEX('All CCC'!P$7:P$965,MATCH(WatchList!$B50,'All CCC'!$B$7:$B$965,0)))</f>
        <v/>
      </c>
      <c r="Q50" s="977" t="str">
        <f>IF($B50="","",INDEX('All CCC'!Q$7:Q$965,MATCH(WatchList!$B50,'All CCC'!$B$7:$B$965,0)))</f>
        <v/>
      </c>
      <c r="R50" s="976" t="str">
        <f>IF($B50="","",INDEX('All CCC'!R$7:R$965,MATCH(WatchList!$B50,'All CCC'!$B$7:$B$965,0)))</f>
        <v/>
      </c>
      <c r="S50" s="976" t="str">
        <f>IF($B50="","",INDEX('All CCC'!S$7:S$965,MATCH(WatchList!$B50,'All CCC'!$B$7:$B$965,0)))</f>
        <v/>
      </c>
      <c r="T50" s="976" t="str">
        <f>IF($B50="","",INDEX('All CCC'!T$7:T$965,MATCH(WatchList!$B50,'All CCC'!$B$7:$B$965,0)))</f>
        <v/>
      </c>
      <c r="U50" s="976" t="str">
        <f>IF($B50="","",INDEX('All CCC'!U$7:U$965,MATCH(WatchList!$B50,'All CCC'!$B$7:$B$965,0)))</f>
        <v/>
      </c>
      <c r="V50" s="976" t="str">
        <f>IF($B50="","",INDEX('All CCC'!V$7:V$965,MATCH(WatchList!$B50,'All CCC'!$B$7:$B$965,0)))</f>
        <v/>
      </c>
      <c r="W50" s="976" t="str">
        <f>IF($B50="","",INDEX('All CCC'!W$7:W$965,MATCH(WatchList!$B50,'All CCC'!$B$7:$B$965,0)))</f>
        <v/>
      </c>
      <c r="X50" s="976" t="str">
        <f>IF($B50="","",INDEX('All CCC'!X$7:X$965,MATCH(WatchList!$B50,'All CCC'!$B$7:$B$965,0)))</f>
        <v/>
      </c>
      <c r="Y50" s="976" t="str">
        <f>IF($B50="","",INDEX('All CCC'!Y$7:Y$965,MATCH(WatchList!$B50,'All CCC'!$B$7:$B$965,0)))</f>
        <v/>
      </c>
      <c r="Z50" s="976" t="str">
        <f>IF($B50="","",INDEX('All CCC'!Z$7:Z$965,MATCH(WatchList!$B50,'All CCC'!$B$7:$B$965,0)))</f>
        <v/>
      </c>
      <c r="AA50" s="976" t="str">
        <f>IF($B50="","",INDEX('All CCC'!AA$7:AA$965,MATCH(WatchList!$B50,'All CCC'!$B$7:$B$965,0)))</f>
        <v/>
      </c>
      <c r="AB50" s="976" t="str">
        <f>IF($B50="","",INDEX('All CCC'!AB$7:AB$965,MATCH(WatchList!$B50,'All CCC'!$B$7:$B$965,0)))</f>
        <v/>
      </c>
      <c r="AC50" s="976" t="str">
        <f>IF($B50="","",INDEX('All CCC'!AC$7:AC$965,MATCH(WatchList!$B50,'All CCC'!$B$7:$B$965,0)))</f>
        <v/>
      </c>
      <c r="AD50" s="976" t="str">
        <f>IF($B50="","",INDEX('All CCC'!AD$7:AD$965,MATCH(WatchList!$B50,'All CCC'!$B$7:$B$965,0)))</f>
        <v/>
      </c>
      <c r="AE50" s="976" t="str">
        <f>IF($B50="","",INDEX('All CCC'!AE$7:AE$965,MATCH(WatchList!$B50,'All CCC'!$B$7:$B$965,0)))</f>
        <v/>
      </c>
      <c r="AF50" s="976" t="str">
        <f>IF($B50="","",INDEX('All CCC'!AF$7:AF$965,MATCH(WatchList!$B50,'All CCC'!$B$7:$B$965,0)))</f>
        <v/>
      </c>
      <c r="AG50" s="976" t="str">
        <f>IF($B50="","",INDEX('All CCC'!AG$7:AG$965,MATCH(WatchList!$B50,'All CCC'!$B$7:$B$965,0)))</f>
        <v/>
      </c>
      <c r="AH50" s="976" t="str">
        <f>IF($B50="","",INDEX('All CCC'!AH$7:AH$965,MATCH(WatchList!$B50,'All CCC'!$B$7:$B$965,0)))</f>
        <v/>
      </c>
      <c r="AI50" s="976" t="str">
        <f>IF($B50="","",INDEX('All CCC'!AI$7:AI$965,MATCH(WatchList!$B50,'All CCC'!$B$7:$B$965,0)))</f>
        <v/>
      </c>
      <c r="AJ50" s="976" t="str">
        <f>IF($B50="","",INDEX('All CCC'!AJ$7:AJ$965,MATCH(WatchList!$B50,'All CCC'!$B$7:$B$965,0)))</f>
        <v/>
      </c>
      <c r="AK50" s="976" t="str">
        <f>IF($B50="","",INDEX('All CCC'!AK$7:AK$965,MATCH(WatchList!$B50,'All CCC'!$B$7:$B$965,0)))</f>
        <v/>
      </c>
      <c r="AL50" s="976" t="str">
        <f>IF($B50="","",INDEX('All CCC'!AL$7:AL$965,MATCH(WatchList!$B50,'All CCC'!$B$7:$B$965,0)))</f>
        <v/>
      </c>
      <c r="AM50" s="976" t="str">
        <f>IF($B50="","",INDEX('All CCC'!AM$7:AM$965,MATCH(WatchList!$B50,'All CCC'!$B$7:$B$965,0)))</f>
        <v/>
      </c>
      <c r="AN50" s="976" t="str">
        <f>IF($B50="","",INDEX('All CCC'!AN$7:AN$965,MATCH(WatchList!$B50,'All CCC'!$B$7:$B$965,0)))</f>
        <v/>
      </c>
      <c r="AO50" s="976" t="str">
        <f>IF($B50="","",INDEX('All CCC'!AO$7:AO$965,MATCH(WatchList!$B50,'All CCC'!$B$7:$B$965,0)))</f>
        <v/>
      </c>
      <c r="AP50" s="976" t="str">
        <f>IF($B50="","",INDEX('All CCC'!AP$7:AP$965,MATCH(WatchList!$B50,'All CCC'!$B$7:$B$965,0)))</f>
        <v/>
      </c>
      <c r="AQ50" s="976" t="str">
        <f>IF($B50="","",INDEX('All CCC'!AQ$7:AQ$965,MATCH(WatchList!$B50,'All CCC'!$B$7:$B$965,0)))</f>
        <v/>
      </c>
      <c r="AR50" s="976" t="str">
        <f>IF($B50="","",INDEX('All CCC'!AR$7:AR$965,MATCH(WatchList!$B50,'All CCC'!$B$7:$B$965,0)))</f>
        <v/>
      </c>
      <c r="AS50" s="976" t="str">
        <f>IF($B50="","",INDEX('All CCC'!AS$7:AS$965,MATCH(WatchList!$B50,'All CCC'!$B$7:$B$965,0)))</f>
        <v/>
      </c>
      <c r="AT50" s="976" t="str">
        <f>IF($B50="","",INDEX('All CCC'!AT$7:AT$965,MATCH(WatchList!$B50,'All CCC'!$B$7:$B$965,0)))</f>
        <v/>
      </c>
      <c r="AU50" s="976" t="str">
        <f>IF($B50="","",INDEX('All CCC'!AU$7:AU$965,MATCH(WatchList!$B50,'All CCC'!$B$7:$B$965,0)))</f>
        <v/>
      </c>
      <c r="AV50" s="976" t="str">
        <f>IF($B50="","",INDEX('All CCC'!AV$7:AV$965,MATCH(WatchList!$B50,'All CCC'!$B$7:$B$965,0)))</f>
        <v/>
      </c>
      <c r="AW50" s="976" t="str">
        <f>IF($B50="","",INDEX('All CCC'!AW$7:AW$965,MATCH(WatchList!$B50,'All CCC'!$B$7:$B$965,0)))</f>
        <v/>
      </c>
      <c r="AX50" s="976" t="str">
        <f>IF($B50="","",INDEX('All CCC'!AX$7:AX$965,MATCH(WatchList!$B50,'All CCC'!$B$7:$B$965,0)))</f>
        <v/>
      </c>
      <c r="AY50" s="976" t="str">
        <f>IF($B50="","",INDEX('All CCC'!AY$7:AY$965,MATCH(WatchList!$B50,'All CCC'!$B$7:$B$965,0)))</f>
        <v/>
      </c>
      <c r="AZ50" s="976" t="str">
        <f>IF($B50="","",INDEX('All CCC'!AZ$7:AZ$965,MATCH(WatchList!$B50,'All CCC'!$B$7:$B$965,0)))</f>
        <v/>
      </c>
      <c r="BA50" s="976" t="str">
        <f>IF($B50="","",INDEX('All CCC'!BA$7:BA$965,MATCH(WatchList!$B50,'All CCC'!$B$7:$B$965,0)))</f>
        <v/>
      </c>
      <c r="BB50" s="976" t="str">
        <f>IF($B50="","",INDEX('All CCC'!BB$7:BB$965,MATCH(WatchList!$B50,'All CCC'!$B$7:$B$965,0)))</f>
        <v/>
      </c>
      <c r="BC50" s="976" t="str">
        <f>IF($B50="","",INDEX('All CCC'!BC$7:BC$965,MATCH(WatchList!$B50,'All CCC'!$B$7:$B$965,0)))</f>
        <v/>
      </c>
      <c r="BD50" s="976" t="str">
        <f>IF($B50="","",INDEX('All CCC'!BD$7:BD$965,MATCH(WatchList!$B50,'All CCC'!$B$7:$B$965,0)))</f>
        <v/>
      </c>
      <c r="BE50" s="976" t="str">
        <f>IF($B50="","",INDEX('All CCC'!BE$7:BE$965,MATCH(WatchList!$B50,'All CCC'!$B$7:$B$965,0)))</f>
        <v/>
      </c>
      <c r="BF50" s="976" t="str">
        <f>IF($B50="","",INDEX('All CCC'!BF$7:BF$965,MATCH(WatchList!$B50,'All CCC'!$B$7:$B$965,0)))</f>
        <v/>
      </c>
      <c r="BG50" s="976" t="str">
        <f>IF($B50="","",INDEX('All CCC'!BG$7:BG$965,MATCH(WatchList!$B50,'All CCC'!$B$7:$B$965,0)))</f>
        <v/>
      </c>
    </row>
    <row r="51" spans="1:59" x14ac:dyDescent="0.2">
      <c r="A51" s="646" t="str">
        <f>IF($B51="","",INDEX('All CCC'!A$7:A$965,MATCH(WatchList!$B51,'All CCC'!$B$7:$B$965,0)))</f>
        <v/>
      </c>
      <c r="B51" s="36"/>
      <c r="C51" s="976" t="str">
        <f>IF($B51="","",INDEX('All CCC'!C$7:C$965,MATCH(WatchList!$B51,'All CCC'!$B$7:$B$965,0)))</f>
        <v/>
      </c>
      <c r="D51" s="976" t="str">
        <f>IF($B51="","",INDEX('All CCC'!D$7:D$965,MATCH(WatchList!$B51,'All CCC'!$B$7:$B$965,0)))</f>
        <v/>
      </c>
      <c r="E51" s="976" t="str">
        <f>IF($B51="","",INDEX('All CCC'!E$7:E$965,MATCH(WatchList!$B51,'All CCC'!$B$7:$B$965,0)))</f>
        <v/>
      </c>
      <c r="F51" s="976" t="str">
        <f>IF($B51="","",INDEX('All CCC'!F$7:F$965,MATCH(WatchList!$B51,'All CCC'!$B$7:$B$965,0)))</f>
        <v/>
      </c>
      <c r="G51" s="976" t="str">
        <f>IF($B51="","",INDEX('All CCC'!G$7:G$965,MATCH(WatchList!$B51,'All CCC'!$B$7:$B$965,0)))</f>
        <v/>
      </c>
      <c r="H51" s="976" t="str">
        <f>IF($B51="","",INDEX('All CCC'!H$7:H$965,MATCH(WatchList!$B51,'All CCC'!$B$7:$B$965,0)))</f>
        <v/>
      </c>
      <c r="I51" s="976" t="str">
        <f>IF($B51="","",INDEX('All CCC'!I$7:I$965,MATCH(WatchList!$B51,'All CCC'!$B$7:$B$965,0)))</f>
        <v/>
      </c>
      <c r="J51" s="976" t="str">
        <f>IF($B51="","",INDEX('All CCC'!J$7:J$965,MATCH(WatchList!$B51,'All CCC'!$B$7:$B$965,0)))</f>
        <v/>
      </c>
      <c r="K51" s="976" t="str">
        <f>IF($B51="","",INDEX('All CCC'!K$7:K$965,MATCH(WatchList!$B51,'All CCC'!$B$7:$B$965,0)))</f>
        <v/>
      </c>
      <c r="L51" s="976" t="str">
        <f>IF($B51="","",INDEX('All CCC'!L$7:L$965,MATCH(WatchList!$B51,'All CCC'!$B$7:$B$965,0)))</f>
        <v/>
      </c>
      <c r="M51" s="976" t="str">
        <f>IF($B51="","",INDEX('All CCC'!M$7:M$965,MATCH(WatchList!$B51,'All CCC'!$B$7:$B$965,0)))</f>
        <v/>
      </c>
      <c r="N51" s="976" t="str">
        <f>IF($B51="","",INDEX('All CCC'!N$7:N$965,MATCH(WatchList!$B51,'All CCC'!$B$7:$B$965,0)))</f>
        <v/>
      </c>
      <c r="O51" s="976" t="str">
        <f>IF($B51="","",INDEX('All CCC'!O$7:O$965,MATCH(WatchList!$B51,'All CCC'!$B$7:$B$965,0)))</f>
        <v/>
      </c>
      <c r="P51" s="977" t="str">
        <f>IF($B51="","",INDEX('All CCC'!P$7:P$965,MATCH(WatchList!$B51,'All CCC'!$B$7:$B$965,0)))</f>
        <v/>
      </c>
      <c r="Q51" s="977" t="str">
        <f>IF($B51="","",INDEX('All CCC'!Q$7:Q$965,MATCH(WatchList!$B51,'All CCC'!$B$7:$B$965,0)))</f>
        <v/>
      </c>
      <c r="R51" s="976" t="str">
        <f>IF($B51="","",INDEX('All CCC'!R$7:R$965,MATCH(WatchList!$B51,'All CCC'!$B$7:$B$965,0)))</f>
        <v/>
      </c>
      <c r="S51" s="976" t="str">
        <f>IF($B51="","",INDEX('All CCC'!S$7:S$965,MATCH(WatchList!$B51,'All CCC'!$B$7:$B$965,0)))</f>
        <v/>
      </c>
      <c r="T51" s="976" t="str">
        <f>IF($B51="","",INDEX('All CCC'!T$7:T$965,MATCH(WatchList!$B51,'All CCC'!$B$7:$B$965,0)))</f>
        <v/>
      </c>
      <c r="U51" s="976" t="str">
        <f>IF($B51="","",INDEX('All CCC'!U$7:U$965,MATCH(WatchList!$B51,'All CCC'!$B$7:$B$965,0)))</f>
        <v/>
      </c>
      <c r="V51" s="976" t="str">
        <f>IF($B51="","",INDEX('All CCC'!V$7:V$965,MATCH(WatchList!$B51,'All CCC'!$B$7:$B$965,0)))</f>
        <v/>
      </c>
      <c r="W51" s="976" t="str">
        <f>IF($B51="","",INDEX('All CCC'!W$7:W$965,MATCH(WatchList!$B51,'All CCC'!$B$7:$B$965,0)))</f>
        <v/>
      </c>
      <c r="X51" s="976" t="str">
        <f>IF($B51="","",INDEX('All CCC'!X$7:X$965,MATCH(WatchList!$B51,'All CCC'!$B$7:$B$965,0)))</f>
        <v/>
      </c>
      <c r="Y51" s="976" t="str">
        <f>IF($B51="","",INDEX('All CCC'!Y$7:Y$965,MATCH(WatchList!$B51,'All CCC'!$B$7:$B$965,0)))</f>
        <v/>
      </c>
      <c r="Z51" s="976" t="str">
        <f>IF($B51="","",INDEX('All CCC'!Z$7:Z$965,MATCH(WatchList!$B51,'All CCC'!$B$7:$B$965,0)))</f>
        <v/>
      </c>
      <c r="AA51" s="976" t="str">
        <f>IF($B51="","",INDEX('All CCC'!AA$7:AA$965,MATCH(WatchList!$B51,'All CCC'!$B$7:$B$965,0)))</f>
        <v/>
      </c>
      <c r="AB51" s="976" t="str">
        <f>IF($B51="","",INDEX('All CCC'!AB$7:AB$965,MATCH(WatchList!$B51,'All CCC'!$B$7:$B$965,0)))</f>
        <v/>
      </c>
      <c r="AC51" s="976" t="str">
        <f>IF($B51="","",INDEX('All CCC'!AC$7:AC$965,MATCH(WatchList!$B51,'All CCC'!$B$7:$B$965,0)))</f>
        <v/>
      </c>
      <c r="AD51" s="976" t="str">
        <f>IF($B51="","",INDEX('All CCC'!AD$7:AD$965,MATCH(WatchList!$B51,'All CCC'!$B$7:$B$965,0)))</f>
        <v/>
      </c>
      <c r="AE51" s="976" t="str">
        <f>IF($B51="","",INDEX('All CCC'!AE$7:AE$965,MATCH(WatchList!$B51,'All CCC'!$B$7:$B$965,0)))</f>
        <v/>
      </c>
      <c r="AF51" s="976" t="str">
        <f>IF($B51="","",INDEX('All CCC'!AF$7:AF$965,MATCH(WatchList!$B51,'All CCC'!$B$7:$B$965,0)))</f>
        <v/>
      </c>
      <c r="AG51" s="976" t="str">
        <f>IF($B51="","",INDEX('All CCC'!AG$7:AG$965,MATCH(WatchList!$B51,'All CCC'!$B$7:$B$965,0)))</f>
        <v/>
      </c>
      <c r="AH51" s="976" t="str">
        <f>IF($B51="","",INDEX('All CCC'!AH$7:AH$965,MATCH(WatchList!$B51,'All CCC'!$B$7:$B$965,0)))</f>
        <v/>
      </c>
      <c r="AI51" s="976" t="str">
        <f>IF($B51="","",INDEX('All CCC'!AI$7:AI$965,MATCH(WatchList!$B51,'All CCC'!$B$7:$B$965,0)))</f>
        <v/>
      </c>
      <c r="AJ51" s="976" t="str">
        <f>IF($B51="","",INDEX('All CCC'!AJ$7:AJ$965,MATCH(WatchList!$B51,'All CCC'!$B$7:$B$965,0)))</f>
        <v/>
      </c>
      <c r="AK51" s="976" t="str">
        <f>IF($B51="","",INDEX('All CCC'!AK$7:AK$965,MATCH(WatchList!$B51,'All CCC'!$B$7:$B$965,0)))</f>
        <v/>
      </c>
      <c r="AL51" s="976" t="str">
        <f>IF($B51="","",INDEX('All CCC'!AL$7:AL$965,MATCH(WatchList!$B51,'All CCC'!$B$7:$B$965,0)))</f>
        <v/>
      </c>
      <c r="AM51" s="976" t="str">
        <f>IF($B51="","",INDEX('All CCC'!AM$7:AM$965,MATCH(WatchList!$B51,'All CCC'!$B$7:$B$965,0)))</f>
        <v/>
      </c>
      <c r="AN51" s="976" t="str">
        <f>IF($B51="","",INDEX('All CCC'!AN$7:AN$965,MATCH(WatchList!$B51,'All CCC'!$B$7:$B$965,0)))</f>
        <v/>
      </c>
      <c r="AO51" s="976" t="str">
        <f>IF($B51="","",INDEX('All CCC'!AO$7:AO$965,MATCH(WatchList!$B51,'All CCC'!$B$7:$B$965,0)))</f>
        <v/>
      </c>
      <c r="AP51" s="976" t="str">
        <f>IF($B51="","",INDEX('All CCC'!AP$7:AP$965,MATCH(WatchList!$B51,'All CCC'!$B$7:$B$965,0)))</f>
        <v/>
      </c>
      <c r="AQ51" s="976" t="str">
        <f>IF($B51="","",INDEX('All CCC'!AQ$7:AQ$965,MATCH(WatchList!$B51,'All CCC'!$B$7:$B$965,0)))</f>
        <v/>
      </c>
      <c r="AR51" s="976" t="str">
        <f>IF($B51="","",INDEX('All CCC'!AR$7:AR$965,MATCH(WatchList!$B51,'All CCC'!$B$7:$B$965,0)))</f>
        <v/>
      </c>
      <c r="AS51" s="976" t="str">
        <f>IF($B51="","",INDEX('All CCC'!AS$7:AS$965,MATCH(WatchList!$B51,'All CCC'!$B$7:$B$965,0)))</f>
        <v/>
      </c>
      <c r="AT51" s="976" t="str">
        <f>IF($B51="","",INDEX('All CCC'!AT$7:AT$965,MATCH(WatchList!$B51,'All CCC'!$B$7:$B$965,0)))</f>
        <v/>
      </c>
      <c r="AU51" s="976" t="str">
        <f>IF($B51="","",INDEX('All CCC'!AU$7:AU$965,MATCH(WatchList!$B51,'All CCC'!$B$7:$B$965,0)))</f>
        <v/>
      </c>
      <c r="AV51" s="976" t="str">
        <f>IF($B51="","",INDEX('All CCC'!AV$7:AV$965,MATCH(WatchList!$B51,'All CCC'!$B$7:$B$965,0)))</f>
        <v/>
      </c>
      <c r="AW51" s="976" t="str">
        <f>IF($B51="","",INDEX('All CCC'!AW$7:AW$965,MATCH(WatchList!$B51,'All CCC'!$B$7:$B$965,0)))</f>
        <v/>
      </c>
      <c r="AX51" s="976" t="str">
        <f>IF($B51="","",INDEX('All CCC'!AX$7:AX$965,MATCH(WatchList!$B51,'All CCC'!$B$7:$B$965,0)))</f>
        <v/>
      </c>
      <c r="AY51" s="976" t="str">
        <f>IF($B51="","",INDEX('All CCC'!AY$7:AY$965,MATCH(WatchList!$B51,'All CCC'!$B$7:$B$965,0)))</f>
        <v/>
      </c>
      <c r="AZ51" s="976" t="str">
        <f>IF($B51="","",INDEX('All CCC'!AZ$7:AZ$965,MATCH(WatchList!$B51,'All CCC'!$B$7:$B$965,0)))</f>
        <v/>
      </c>
      <c r="BA51" s="976" t="str">
        <f>IF($B51="","",INDEX('All CCC'!BA$7:BA$965,MATCH(WatchList!$B51,'All CCC'!$B$7:$B$965,0)))</f>
        <v/>
      </c>
      <c r="BB51" s="976" t="str">
        <f>IF($B51="","",INDEX('All CCC'!BB$7:BB$965,MATCH(WatchList!$B51,'All CCC'!$B$7:$B$965,0)))</f>
        <v/>
      </c>
      <c r="BC51" s="976" t="str">
        <f>IF($B51="","",INDEX('All CCC'!BC$7:BC$965,MATCH(WatchList!$B51,'All CCC'!$B$7:$B$965,0)))</f>
        <v/>
      </c>
      <c r="BD51" s="976" t="str">
        <f>IF($B51="","",INDEX('All CCC'!BD$7:BD$965,MATCH(WatchList!$B51,'All CCC'!$B$7:$B$965,0)))</f>
        <v/>
      </c>
      <c r="BE51" s="976" t="str">
        <f>IF($B51="","",INDEX('All CCC'!BE$7:BE$965,MATCH(WatchList!$B51,'All CCC'!$B$7:$B$965,0)))</f>
        <v/>
      </c>
      <c r="BF51" s="976" t="str">
        <f>IF($B51="","",INDEX('All CCC'!BF$7:BF$965,MATCH(WatchList!$B51,'All CCC'!$B$7:$B$965,0)))</f>
        <v/>
      </c>
      <c r="BG51" s="976" t="str">
        <f>IF($B51="","",INDEX('All CCC'!BG$7:BG$965,MATCH(WatchList!$B51,'All CCC'!$B$7:$B$965,0)))</f>
        <v/>
      </c>
    </row>
    <row r="52" spans="1:59" x14ac:dyDescent="0.2">
      <c r="A52" s="646" t="str">
        <f>IF($B52="","",INDEX('All CCC'!A$7:A$965,MATCH(WatchList!$B52,'All CCC'!$B$7:$B$965,0)))</f>
        <v/>
      </c>
      <c r="B52" s="36"/>
      <c r="C52" s="976" t="str">
        <f>IF($B52="","",INDEX('All CCC'!C$7:C$965,MATCH(WatchList!$B52,'All CCC'!$B$7:$B$965,0)))</f>
        <v/>
      </c>
      <c r="D52" s="976" t="str">
        <f>IF($B52="","",INDEX('All CCC'!D$7:D$965,MATCH(WatchList!$B52,'All CCC'!$B$7:$B$965,0)))</f>
        <v/>
      </c>
      <c r="E52" s="976" t="str">
        <f>IF($B52="","",INDEX('All CCC'!E$7:E$965,MATCH(WatchList!$B52,'All CCC'!$B$7:$B$965,0)))</f>
        <v/>
      </c>
      <c r="F52" s="976" t="str">
        <f>IF($B52="","",INDEX('All CCC'!F$7:F$965,MATCH(WatchList!$B52,'All CCC'!$B$7:$B$965,0)))</f>
        <v/>
      </c>
      <c r="G52" s="976" t="str">
        <f>IF($B52="","",INDEX('All CCC'!G$7:G$965,MATCH(WatchList!$B52,'All CCC'!$B$7:$B$965,0)))</f>
        <v/>
      </c>
      <c r="H52" s="976" t="str">
        <f>IF($B52="","",INDEX('All CCC'!H$7:H$965,MATCH(WatchList!$B52,'All CCC'!$B$7:$B$965,0)))</f>
        <v/>
      </c>
      <c r="I52" s="976" t="str">
        <f>IF($B52="","",INDEX('All CCC'!I$7:I$965,MATCH(WatchList!$B52,'All CCC'!$B$7:$B$965,0)))</f>
        <v/>
      </c>
      <c r="J52" s="976" t="str">
        <f>IF($B52="","",INDEX('All CCC'!J$7:J$965,MATCH(WatchList!$B52,'All CCC'!$B$7:$B$965,0)))</f>
        <v/>
      </c>
      <c r="K52" s="976" t="str">
        <f>IF($B52="","",INDEX('All CCC'!K$7:K$965,MATCH(WatchList!$B52,'All CCC'!$B$7:$B$965,0)))</f>
        <v/>
      </c>
      <c r="L52" s="976" t="str">
        <f>IF($B52="","",INDEX('All CCC'!L$7:L$965,MATCH(WatchList!$B52,'All CCC'!$B$7:$B$965,0)))</f>
        <v/>
      </c>
      <c r="M52" s="976" t="str">
        <f>IF($B52="","",INDEX('All CCC'!M$7:M$965,MATCH(WatchList!$B52,'All CCC'!$B$7:$B$965,0)))</f>
        <v/>
      </c>
      <c r="N52" s="976" t="str">
        <f>IF($B52="","",INDEX('All CCC'!N$7:N$965,MATCH(WatchList!$B52,'All CCC'!$B$7:$B$965,0)))</f>
        <v/>
      </c>
      <c r="O52" s="976" t="str">
        <f>IF($B52="","",INDEX('All CCC'!O$7:O$965,MATCH(WatchList!$B52,'All CCC'!$B$7:$B$965,0)))</f>
        <v/>
      </c>
      <c r="P52" s="977" t="str">
        <f>IF($B52="","",INDEX('All CCC'!P$7:P$965,MATCH(WatchList!$B52,'All CCC'!$B$7:$B$965,0)))</f>
        <v/>
      </c>
      <c r="Q52" s="977" t="str">
        <f>IF($B52="","",INDEX('All CCC'!Q$7:Q$965,MATCH(WatchList!$B52,'All CCC'!$B$7:$B$965,0)))</f>
        <v/>
      </c>
      <c r="R52" s="976" t="str">
        <f>IF($B52="","",INDEX('All CCC'!R$7:R$965,MATCH(WatchList!$B52,'All CCC'!$B$7:$B$965,0)))</f>
        <v/>
      </c>
      <c r="S52" s="976" t="str">
        <f>IF($B52="","",INDEX('All CCC'!S$7:S$965,MATCH(WatchList!$B52,'All CCC'!$B$7:$B$965,0)))</f>
        <v/>
      </c>
      <c r="T52" s="976" t="str">
        <f>IF($B52="","",INDEX('All CCC'!T$7:T$965,MATCH(WatchList!$B52,'All CCC'!$B$7:$B$965,0)))</f>
        <v/>
      </c>
      <c r="U52" s="976" t="str">
        <f>IF($B52="","",INDEX('All CCC'!U$7:U$965,MATCH(WatchList!$B52,'All CCC'!$B$7:$B$965,0)))</f>
        <v/>
      </c>
      <c r="V52" s="976" t="str">
        <f>IF($B52="","",INDEX('All CCC'!V$7:V$965,MATCH(WatchList!$B52,'All CCC'!$B$7:$B$965,0)))</f>
        <v/>
      </c>
      <c r="W52" s="976" t="str">
        <f>IF($B52="","",INDEX('All CCC'!W$7:W$965,MATCH(WatchList!$B52,'All CCC'!$B$7:$B$965,0)))</f>
        <v/>
      </c>
      <c r="X52" s="976" t="str">
        <f>IF($B52="","",INDEX('All CCC'!X$7:X$965,MATCH(WatchList!$B52,'All CCC'!$B$7:$B$965,0)))</f>
        <v/>
      </c>
      <c r="Y52" s="976" t="str">
        <f>IF($B52="","",INDEX('All CCC'!Y$7:Y$965,MATCH(WatchList!$B52,'All CCC'!$B$7:$B$965,0)))</f>
        <v/>
      </c>
      <c r="Z52" s="976" t="str">
        <f>IF($B52="","",INDEX('All CCC'!Z$7:Z$965,MATCH(WatchList!$B52,'All CCC'!$B$7:$B$965,0)))</f>
        <v/>
      </c>
      <c r="AA52" s="976" t="str">
        <f>IF($B52="","",INDEX('All CCC'!AA$7:AA$965,MATCH(WatchList!$B52,'All CCC'!$B$7:$B$965,0)))</f>
        <v/>
      </c>
      <c r="AB52" s="976" t="str">
        <f>IF($B52="","",INDEX('All CCC'!AB$7:AB$965,MATCH(WatchList!$B52,'All CCC'!$B$7:$B$965,0)))</f>
        <v/>
      </c>
      <c r="AC52" s="976" t="str">
        <f>IF($B52="","",INDEX('All CCC'!AC$7:AC$965,MATCH(WatchList!$B52,'All CCC'!$B$7:$B$965,0)))</f>
        <v/>
      </c>
      <c r="AD52" s="976" t="str">
        <f>IF($B52="","",INDEX('All CCC'!AD$7:AD$965,MATCH(WatchList!$B52,'All CCC'!$B$7:$B$965,0)))</f>
        <v/>
      </c>
      <c r="AE52" s="976" t="str">
        <f>IF($B52="","",INDEX('All CCC'!AE$7:AE$965,MATCH(WatchList!$B52,'All CCC'!$B$7:$B$965,0)))</f>
        <v/>
      </c>
      <c r="AF52" s="976" t="str">
        <f>IF($B52="","",INDEX('All CCC'!AF$7:AF$965,MATCH(WatchList!$B52,'All CCC'!$B$7:$B$965,0)))</f>
        <v/>
      </c>
      <c r="AG52" s="976" t="str">
        <f>IF($B52="","",INDEX('All CCC'!AG$7:AG$965,MATCH(WatchList!$B52,'All CCC'!$B$7:$B$965,0)))</f>
        <v/>
      </c>
      <c r="AH52" s="976" t="str">
        <f>IF($B52="","",INDEX('All CCC'!AH$7:AH$965,MATCH(WatchList!$B52,'All CCC'!$B$7:$B$965,0)))</f>
        <v/>
      </c>
      <c r="AI52" s="976" t="str">
        <f>IF($B52="","",INDEX('All CCC'!AI$7:AI$965,MATCH(WatchList!$B52,'All CCC'!$B$7:$B$965,0)))</f>
        <v/>
      </c>
      <c r="AJ52" s="976" t="str">
        <f>IF($B52="","",INDEX('All CCC'!AJ$7:AJ$965,MATCH(WatchList!$B52,'All CCC'!$B$7:$B$965,0)))</f>
        <v/>
      </c>
      <c r="AK52" s="976" t="str">
        <f>IF($B52="","",INDEX('All CCC'!AK$7:AK$965,MATCH(WatchList!$B52,'All CCC'!$B$7:$B$965,0)))</f>
        <v/>
      </c>
      <c r="AL52" s="976" t="str">
        <f>IF($B52="","",INDEX('All CCC'!AL$7:AL$965,MATCH(WatchList!$B52,'All CCC'!$B$7:$B$965,0)))</f>
        <v/>
      </c>
      <c r="AM52" s="976" t="str">
        <f>IF($B52="","",INDEX('All CCC'!AM$7:AM$965,MATCH(WatchList!$B52,'All CCC'!$B$7:$B$965,0)))</f>
        <v/>
      </c>
      <c r="AN52" s="976" t="str">
        <f>IF($B52="","",INDEX('All CCC'!AN$7:AN$965,MATCH(WatchList!$B52,'All CCC'!$B$7:$B$965,0)))</f>
        <v/>
      </c>
      <c r="AO52" s="976" t="str">
        <f>IF($B52="","",INDEX('All CCC'!AO$7:AO$965,MATCH(WatchList!$B52,'All CCC'!$B$7:$B$965,0)))</f>
        <v/>
      </c>
      <c r="AP52" s="976" t="str">
        <f>IF($B52="","",INDEX('All CCC'!AP$7:AP$965,MATCH(WatchList!$B52,'All CCC'!$B$7:$B$965,0)))</f>
        <v/>
      </c>
      <c r="AQ52" s="976" t="str">
        <f>IF($B52="","",INDEX('All CCC'!AQ$7:AQ$965,MATCH(WatchList!$B52,'All CCC'!$B$7:$B$965,0)))</f>
        <v/>
      </c>
      <c r="AR52" s="976" t="str">
        <f>IF($B52="","",INDEX('All CCC'!AR$7:AR$965,MATCH(WatchList!$B52,'All CCC'!$B$7:$B$965,0)))</f>
        <v/>
      </c>
      <c r="AS52" s="976" t="str">
        <f>IF($B52="","",INDEX('All CCC'!AS$7:AS$965,MATCH(WatchList!$B52,'All CCC'!$B$7:$B$965,0)))</f>
        <v/>
      </c>
      <c r="AT52" s="976" t="str">
        <f>IF($B52="","",INDEX('All CCC'!AT$7:AT$965,MATCH(WatchList!$B52,'All CCC'!$B$7:$B$965,0)))</f>
        <v/>
      </c>
      <c r="AU52" s="976" t="str">
        <f>IF($B52="","",INDEX('All CCC'!AU$7:AU$965,MATCH(WatchList!$B52,'All CCC'!$B$7:$B$965,0)))</f>
        <v/>
      </c>
      <c r="AV52" s="976" t="str">
        <f>IF($B52="","",INDEX('All CCC'!AV$7:AV$965,MATCH(WatchList!$B52,'All CCC'!$B$7:$B$965,0)))</f>
        <v/>
      </c>
      <c r="AW52" s="976" t="str">
        <f>IF($B52="","",INDEX('All CCC'!AW$7:AW$965,MATCH(WatchList!$B52,'All CCC'!$B$7:$B$965,0)))</f>
        <v/>
      </c>
      <c r="AX52" s="976" t="str">
        <f>IF($B52="","",INDEX('All CCC'!AX$7:AX$965,MATCH(WatchList!$B52,'All CCC'!$B$7:$B$965,0)))</f>
        <v/>
      </c>
      <c r="AY52" s="976" t="str">
        <f>IF($B52="","",INDEX('All CCC'!AY$7:AY$965,MATCH(WatchList!$B52,'All CCC'!$B$7:$B$965,0)))</f>
        <v/>
      </c>
      <c r="AZ52" s="976" t="str">
        <f>IF($B52="","",INDEX('All CCC'!AZ$7:AZ$965,MATCH(WatchList!$B52,'All CCC'!$B$7:$B$965,0)))</f>
        <v/>
      </c>
      <c r="BA52" s="976" t="str">
        <f>IF($B52="","",INDEX('All CCC'!BA$7:BA$965,MATCH(WatchList!$B52,'All CCC'!$B$7:$B$965,0)))</f>
        <v/>
      </c>
      <c r="BB52" s="976" t="str">
        <f>IF($B52="","",INDEX('All CCC'!BB$7:BB$965,MATCH(WatchList!$B52,'All CCC'!$B$7:$B$965,0)))</f>
        <v/>
      </c>
      <c r="BC52" s="976" t="str">
        <f>IF($B52="","",INDEX('All CCC'!BC$7:BC$965,MATCH(WatchList!$B52,'All CCC'!$B$7:$B$965,0)))</f>
        <v/>
      </c>
      <c r="BD52" s="976" t="str">
        <f>IF($B52="","",INDEX('All CCC'!BD$7:BD$965,MATCH(WatchList!$B52,'All CCC'!$B$7:$B$965,0)))</f>
        <v/>
      </c>
      <c r="BE52" s="976" t="str">
        <f>IF($B52="","",INDEX('All CCC'!BE$7:BE$965,MATCH(WatchList!$B52,'All CCC'!$B$7:$B$965,0)))</f>
        <v/>
      </c>
      <c r="BF52" s="976" t="str">
        <f>IF($B52="","",INDEX('All CCC'!BF$7:BF$965,MATCH(WatchList!$B52,'All CCC'!$B$7:$B$965,0)))</f>
        <v/>
      </c>
      <c r="BG52" s="976" t="str">
        <f>IF($B52="","",INDEX('All CCC'!BG$7:BG$965,MATCH(WatchList!$B52,'All CCC'!$B$7:$B$965,0)))</f>
        <v/>
      </c>
    </row>
    <row r="53" spans="1:59" x14ac:dyDescent="0.2">
      <c r="A53" s="646" t="str">
        <f>IF($B53="","",INDEX('All CCC'!A$7:A$965,MATCH(WatchList!$B53,'All CCC'!$B$7:$B$965,0)))</f>
        <v/>
      </c>
      <c r="B53" s="36"/>
      <c r="C53" s="976" t="str">
        <f>IF($B53="","",INDEX('All CCC'!C$7:C$965,MATCH(WatchList!$B53,'All CCC'!$B$7:$B$965,0)))</f>
        <v/>
      </c>
      <c r="D53" s="976" t="str">
        <f>IF($B53="","",INDEX('All CCC'!D$7:D$965,MATCH(WatchList!$B53,'All CCC'!$B$7:$B$965,0)))</f>
        <v/>
      </c>
      <c r="E53" s="976" t="str">
        <f>IF($B53="","",INDEX('All CCC'!E$7:E$965,MATCH(WatchList!$B53,'All CCC'!$B$7:$B$965,0)))</f>
        <v/>
      </c>
      <c r="F53" s="976" t="str">
        <f>IF($B53="","",INDEX('All CCC'!F$7:F$965,MATCH(WatchList!$B53,'All CCC'!$B$7:$B$965,0)))</f>
        <v/>
      </c>
      <c r="G53" s="976" t="str">
        <f>IF($B53="","",INDEX('All CCC'!G$7:G$965,MATCH(WatchList!$B53,'All CCC'!$B$7:$B$965,0)))</f>
        <v/>
      </c>
      <c r="H53" s="976" t="str">
        <f>IF($B53="","",INDEX('All CCC'!H$7:H$965,MATCH(WatchList!$B53,'All CCC'!$B$7:$B$965,0)))</f>
        <v/>
      </c>
      <c r="I53" s="976" t="str">
        <f>IF($B53="","",INDEX('All CCC'!I$7:I$965,MATCH(WatchList!$B53,'All CCC'!$B$7:$B$965,0)))</f>
        <v/>
      </c>
      <c r="J53" s="976" t="str">
        <f>IF($B53="","",INDEX('All CCC'!J$7:J$965,MATCH(WatchList!$B53,'All CCC'!$B$7:$B$965,0)))</f>
        <v/>
      </c>
      <c r="K53" s="976" t="str">
        <f>IF($B53="","",INDEX('All CCC'!K$7:K$965,MATCH(WatchList!$B53,'All CCC'!$B$7:$B$965,0)))</f>
        <v/>
      </c>
      <c r="L53" s="976" t="str">
        <f>IF($B53="","",INDEX('All CCC'!L$7:L$965,MATCH(WatchList!$B53,'All CCC'!$B$7:$B$965,0)))</f>
        <v/>
      </c>
      <c r="M53" s="976" t="str">
        <f>IF($B53="","",INDEX('All CCC'!M$7:M$965,MATCH(WatchList!$B53,'All CCC'!$B$7:$B$965,0)))</f>
        <v/>
      </c>
      <c r="N53" s="976" t="str">
        <f>IF($B53="","",INDEX('All CCC'!N$7:N$965,MATCH(WatchList!$B53,'All CCC'!$B$7:$B$965,0)))</f>
        <v/>
      </c>
      <c r="O53" s="976" t="str">
        <f>IF($B53="","",INDEX('All CCC'!O$7:O$965,MATCH(WatchList!$B53,'All CCC'!$B$7:$B$965,0)))</f>
        <v/>
      </c>
      <c r="P53" s="977" t="str">
        <f>IF($B53="","",INDEX('All CCC'!P$7:P$965,MATCH(WatchList!$B53,'All CCC'!$B$7:$B$965,0)))</f>
        <v/>
      </c>
      <c r="Q53" s="977" t="str">
        <f>IF($B53="","",INDEX('All CCC'!Q$7:Q$965,MATCH(WatchList!$B53,'All CCC'!$B$7:$B$965,0)))</f>
        <v/>
      </c>
      <c r="R53" s="976" t="str">
        <f>IF($B53="","",INDEX('All CCC'!R$7:R$965,MATCH(WatchList!$B53,'All CCC'!$B$7:$B$965,0)))</f>
        <v/>
      </c>
      <c r="S53" s="976" t="str">
        <f>IF($B53="","",INDEX('All CCC'!S$7:S$965,MATCH(WatchList!$B53,'All CCC'!$B$7:$B$965,0)))</f>
        <v/>
      </c>
      <c r="T53" s="976" t="str">
        <f>IF($B53="","",INDEX('All CCC'!T$7:T$965,MATCH(WatchList!$B53,'All CCC'!$B$7:$B$965,0)))</f>
        <v/>
      </c>
      <c r="U53" s="976" t="str">
        <f>IF($B53="","",INDEX('All CCC'!U$7:U$965,MATCH(WatchList!$B53,'All CCC'!$B$7:$B$965,0)))</f>
        <v/>
      </c>
      <c r="V53" s="976" t="str">
        <f>IF($B53="","",INDEX('All CCC'!V$7:V$965,MATCH(WatchList!$B53,'All CCC'!$B$7:$B$965,0)))</f>
        <v/>
      </c>
      <c r="W53" s="976" t="str">
        <f>IF($B53="","",INDEX('All CCC'!W$7:W$965,MATCH(WatchList!$B53,'All CCC'!$B$7:$B$965,0)))</f>
        <v/>
      </c>
      <c r="X53" s="976" t="str">
        <f>IF($B53="","",INDEX('All CCC'!X$7:X$965,MATCH(WatchList!$B53,'All CCC'!$B$7:$B$965,0)))</f>
        <v/>
      </c>
      <c r="Y53" s="976" t="str">
        <f>IF($B53="","",INDEX('All CCC'!Y$7:Y$965,MATCH(WatchList!$B53,'All CCC'!$B$7:$B$965,0)))</f>
        <v/>
      </c>
      <c r="Z53" s="976" t="str">
        <f>IF($B53="","",INDEX('All CCC'!Z$7:Z$965,MATCH(WatchList!$B53,'All CCC'!$B$7:$B$965,0)))</f>
        <v/>
      </c>
      <c r="AA53" s="976" t="str">
        <f>IF($B53="","",INDEX('All CCC'!AA$7:AA$965,MATCH(WatchList!$B53,'All CCC'!$B$7:$B$965,0)))</f>
        <v/>
      </c>
      <c r="AB53" s="976" t="str">
        <f>IF($B53="","",INDEX('All CCC'!AB$7:AB$965,MATCH(WatchList!$B53,'All CCC'!$B$7:$B$965,0)))</f>
        <v/>
      </c>
      <c r="AC53" s="976" t="str">
        <f>IF($B53="","",INDEX('All CCC'!AC$7:AC$965,MATCH(WatchList!$B53,'All CCC'!$B$7:$B$965,0)))</f>
        <v/>
      </c>
      <c r="AD53" s="976" t="str">
        <f>IF($B53="","",INDEX('All CCC'!AD$7:AD$965,MATCH(WatchList!$B53,'All CCC'!$B$7:$B$965,0)))</f>
        <v/>
      </c>
      <c r="AE53" s="976" t="str">
        <f>IF($B53="","",INDEX('All CCC'!AE$7:AE$965,MATCH(WatchList!$B53,'All CCC'!$B$7:$B$965,0)))</f>
        <v/>
      </c>
      <c r="AF53" s="976" t="str">
        <f>IF($B53="","",INDEX('All CCC'!AF$7:AF$965,MATCH(WatchList!$B53,'All CCC'!$B$7:$B$965,0)))</f>
        <v/>
      </c>
      <c r="AG53" s="976" t="str">
        <f>IF($B53="","",INDEX('All CCC'!AG$7:AG$965,MATCH(WatchList!$B53,'All CCC'!$B$7:$B$965,0)))</f>
        <v/>
      </c>
      <c r="AH53" s="976" t="str">
        <f>IF($B53="","",INDEX('All CCC'!AH$7:AH$965,MATCH(WatchList!$B53,'All CCC'!$B$7:$B$965,0)))</f>
        <v/>
      </c>
      <c r="AI53" s="976" t="str">
        <f>IF($B53="","",INDEX('All CCC'!AI$7:AI$965,MATCH(WatchList!$B53,'All CCC'!$B$7:$B$965,0)))</f>
        <v/>
      </c>
      <c r="AJ53" s="976" t="str">
        <f>IF($B53="","",INDEX('All CCC'!AJ$7:AJ$965,MATCH(WatchList!$B53,'All CCC'!$B$7:$B$965,0)))</f>
        <v/>
      </c>
      <c r="AK53" s="976" t="str">
        <f>IF($B53="","",INDEX('All CCC'!AK$7:AK$965,MATCH(WatchList!$B53,'All CCC'!$B$7:$B$965,0)))</f>
        <v/>
      </c>
      <c r="AL53" s="976" t="str">
        <f>IF($B53="","",INDEX('All CCC'!AL$7:AL$965,MATCH(WatchList!$B53,'All CCC'!$B$7:$B$965,0)))</f>
        <v/>
      </c>
      <c r="AM53" s="976" t="str">
        <f>IF($B53="","",INDEX('All CCC'!AM$7:AM$965,MATCH(WatchList!$B53,'All CCC'!$B$7:$B$965,0)))</f>
        <v/>
      </c>
      <c r="AN53" s="976" t="str">
        <f>IF($B53="","",INDEX('All CCC'!AN$7:AN$965,MATCH(WatchList!$B53,'All CCC'!$B$7:$B$965,0)))</f>
        <v/>
      </c>
      <c r="AO53" s="976" t="str">
        <f>IF($B53="","",INDEX('All CCC'!AO$7:AO$965,MATCH(WatchList!$B53,'All CCC'!$B$7:$B$965,0)))</f>
        <v/>
      </c>
      <c r="AP53" s="976" t="str">
        <f>IF($B53="","",INDEX('All CCC'!AP$7:AP$965,MATCH(WatchList!$B53,'All CCC'!$B$7:$B$965,0)))</f>
        <v/>
      </c>
      <c r="AQ53" s="976" t="str">
        <f>IF($B53="","",INDEX('All CCC'!AQ$7:AQ$965,MATCH(WatchList!$B53,'All CCC'!$B$7:$B$965,0)))</f>
        <v/>
      </c>
      <c r="AR53" s="976" t="str">
        <f>IF($B53="","",INDEX('All CCC'!AR$7:AR$965,MATCH(WatchList!$B53,'All CCC'!$B$7:$B$965,0)))</f>
        <v/>
      </c>
      <c r="AS53" s="976" t="str">
        <f>IF($B53="","",INDEX('All CCC'!AS$7:AS$965,MATCH(WatchList!$B53,'All CCC'!$B$7:$B$965,0)))</f>
        <v/>
      </c>
      <c r="AT53" s="976" t="str">
        <f>IF($B53="","",INDEX('All CCC'!AT$7:AT$965,MATCH(WatchList!$B53,'All CCC'!$B$7:$B$965,0)))</f>
        <v/>
      </c>
      <c r="AU53" s="976" t="str">
        <f>IF($B53="","",INDEX('All CCC'!AU$7:AU$965,MATCH(WatchList!$B53,'All CCC'!$B$7:$B$965,0)))</f>
        <v/>
      </c>
      <c r="AV53" s="976" t="str">
        <f>IF($B53="","",INDEX('All CCC'!AV$7:AV$965,MATCH(WatchList!$B53,'All CCC'!$B$7:$B$965,0)))</f>
        <v/>
      </c>
      <c r="AW53" s="976" t="str">
        <f>IF($B53="","",INDEX('All CCC'!AW$7:AW$965,MATCH(WatchList!$B53,'All CCC'!$B$7:$B$965,0)))</f>
        <v/>
      </c>
      <c r="AX53" s="976" t="str">
        <f>IF($B53="","",INDEX('All CCC'!AX$7:AX$965,MATCH(WatchList!$B53,'All CCC'!$B$7:$B$965,0)))</f>
        <v/>
      </c>
      <c r="AY53" s="976" t="str">
        <f>IF($B53="","",INDEX('All CCC'!AY$7:AY$965,MATCH(WatchList!$B53,'All CCC'!$B$7:$B$965,0)))</f>
        <v/>
      </c>
      <c r="AZ53" s="976" t="str">
        <f>IF($B53="","",INDEX('All CCC'!AZ$7:AZ$965,MATCH(WatchList!$B53,'All CCC'!$B$7:$B$965,0)))</f>
        <v/>
      </c>
      <c r="BA53" s="976" t="str">
        <f>IF($B53="","",INDEX('All CCC'!BA$7:BA$965,MATCH(WatchList!$B53,'All CCC'!$B$7:$B$965,0)))</f>
        <v/>
      </c>
      <c r="BB53" s="976" t="str">
        <f>IF($B53="","",INDEX('All CCC'!BB$7:BB$965,MATCH(WatchList!$B53,'All CCC'!$B$7:$B$965,0)))</f>
        <v/>
      </c>
      <c r="BC53" s="976" t="str">
        <f>IF($B53="","",INDEX('All CCC'!BC$7:BC$965,MATCH(WatchList!$B53,'All CCC'!$B$7:$B$965,0)))</f>
        <v/>
      </c>
      <c r="BD53" s="976" t="str">
        <f>IF($B53="","",INDEX('All CCC'!BD$7:BD$965,MATCH(WatchList!$B53,'All CCC'!$B$7:$B$965,0)))</f>
        <v/>
      </c>
      <c r="BE53" s="976" t="str">
        <f>IF($B53="","",INDEX('All CCC'!BE$7:BE$965,MATCH(WatchList!$B53,'All CCC'!$B$7:$B$965,0)))</f>
        <v/>
      </c>
      <c r="BF53" s="976" t="str">
        <f>IF($B53="","",INDEX('All CCC'!BF$7:BF$965,MATCH(WatchList!$B53,'All CCC'!$B$7:$B$965,0)))</f>
        <v/>
      </c>
      <c r="BG53" s="976" t="str">
        <f>IF($B53="","",INDEX('All CCC'!BG$7:BG$965,MATCH(WatchList!$B53,'All CCC'!$B$7:$B$965,0)))</f>
        <v/>
      </c>
    </row>
    <row r="54" spans="1:59" x14ac:dyDescent="0.2">
      <c r="A54" s="646" t="str">
        <f>IF($B54="","",INDEX('All CCC'!A$7:A$965,MATCH(WatchList!$B54,'All CCC'!$B$7:$B$965,0)))</f>
        <v/>
      </c>
      <c r="B54" s="36"/>
      <c r="C54" s="976" t="str">
        <f>IF($B54="","",INDEX('All CCC'!C$7:C$965,MATCH(WatchList!$B54,'All CCC'!$B$7:$B$965,0)))</f>
        <v/>
      </c>
      <c r="D54" s="976" t="str">
        <f>IF($B54="","",INDEX('All CCC'!D$7:D$965,MATCH(WatchList!$B54,'All CCC'!$B$7:$B$965,0)))</f>
        <v/>
      </c>
      <c r="E54" s="976" t="str">
        <f>IF($B54="","",INDEX('All CCC'!E$7:E$965,MATCH(WatchList!$B54,'All CCC'!$B$7:$B$965,0)))</f>
        <v/>
      </c>
      <c r="F54" s="976" t="str">
        <f>IF($B54="","",INDEX('All CCC'!F$7:F$965,MATCH(WatchList!$B54,'All CCC'!$B$7:$B$965,0)))</f>
        <v/>
      </c>
      <c r="G54" s="976" t="str">
        <f>IF($B54="","",INDEX('All CCC'!G$7:G$965,MATCH(WatchList!$B54,'All CCC'!$B$7:$B$965,0)))</f>
        <v/>
      </c>
      <c r="H54" s="976" t="str">
        <f>IF($B54="","",INDEX('All CCC'!H$7:H$965,MATCH(WatchList!$B54,'All CCC'!$B$7:$B$965,0)))</f>
        <v/>
      </c>
      <c r="I54" s="976" t="str">
        <f>IF($B54="","",INDEX('All CCC'!I$7:I$965,MATCH(WatchList!$B54,'All CCC'!$B$7:$B$965,0)))</f>
        <v/>
      </c>
      <c r="J54" s="976" t="str">
        <f>IF($B54="","",INDEX('All CCC'!J$7:J$965,MATCH(WatchList!$B54,'All CCC'!$B$7:$B$965,0)))</f>
        <v/>
      </c>
      <c r="K54" s="976" t="str">
        <f>IF($B54="","",INDEX('All CCC'!K$7:K$965,MATCH(WatchList!$B54,'All CCC'!$B$7:$B$965,0)))</f>
        <v/>
      </c>
      <c r="L54" s="976" t="str">
        <f>IF($B54="","",INDEX('All CCC'!L$7:L$965,MATCH(WatchList!$B54,'All CCC'!$B$7:$B$965,0)))</f>
        <v/>
      </c>
      <c r="M54" s="976" t="str">
        <f>IF($B54="","",INDEX('All CCC'!M$7:M$965,MATCH(WatchList!$B54,'All CCC'!$B$7:$B$965,0)))</f>
        <v/>
      </c>
      <c r="N54" s="976" t="str">
        <f>IF($B54="","",INDEX('All CCC'!N$7:N$965,MATCH(WatchList!$B54,'All CCC'!$B$7:$B$965,0)))</f>
        <v/>
      </c>
      <c r="O54" s="976" t="str">
        <f>IF($B54="","",INDEX('All CCC'!O$7:O$965,MATCH(WatchList!$B54,'All CCC'!$B$7:$B$965,0)))</f>
        <v/>
      </c>
      <c r="P54" s="977" t="str">
        <f>IF($B54="","",INDEX('All CCC'!P$7:P$965,MATCH(WatchList!$B54,'All CCC'!$B$7:$B$965,0)))</f>
        <v/>
      </c>
      <c r="Q54" s="977" t="str">
        <f>IF($B54="","",INDEX('All CCC'!Q$7:Q$965,MATCH(WatchList!$B54,'All CCC'!$B$7:$B$965,0)))</f>
        <v/>
      </c>
      <c r="R54" s="976" t="str">
        <f>IF($B54="","",INDEX('All CCC'!R$7:R$965,MATCH(WatchList!$B54,'All CCC'!$B$7:$B$965,0)))</f>
        <v/>
      </c>
      <c r="S54" s="976" t="str">
        <f>IF($B54="","",INDEX('All CCC'!S$7:S$965,MATCH(WatchList!$B54,'All CCC'!$B$7:$B$965,0)))</f>
        <v/>
      </c>
      <c r="T54" s="976" t="str">
        <f>IF($B54="","",INDEX('All CCC'!T$7:T$965,MATCH(WatchList!$B54,'All CCC'!$B$7:$B$965,0)))</f>
        <v/>
      </c>
      <c r="U54" s="976" t="str">
        <f>IF($B54="","",INDEX('All CCC'!U$7:U$965,MATCH(WatchList!$B54,'All CCC'!$B$7:$B$965,0)))</f>
        <v/>
      </c>
      <c r="V54" s="976" t="str">
        <f>IF($B54="","",INDEX('All CCC'!V$7:V$965,MATCH(WatchList!$B54,'All CCC'!$B$7:$B$965,0)))</f>
        <v/>
      </c>
      <c r="W54" s="976" t="str">
        <f>IF($B54="","",INDEX('All CCC'!W$7:W$965,MATCH(WatchList!$B54,'All CCC'!$B$7:$B$965,0)))</f>
        <v/>
      </c>
      <c r="X54" s="976" t="str">
        <f>IF($B54="","",INDEX('All CCC'!X$7:X$965,MATCH(WatchList!$B54,'All CCC'!$B$7:$B$965,0)))</f>
        <v/>
      </c>
      <c r="Y54" s="976" t="str">
        <f>IF($B54="","",INDEX('All CCC'!Y$7:Y$965,MATCH(WatchList!$B54,'All CCC'!$B$7:$B$965,0)))</f>
        <v/>
      </c>
      <c r="Z54" s="976" t="str">
        <f>IF($B54="","",INDEX('All CCC'!Z$7:Z$965,MATCH(WatchList!$B54,'All CCC'!$B$7:$B$965,0)))</f>
        <v/>
      </c>
      <c r="AA54" s="976" t="str">
        <f>IF($B54="","",INDEX('All CCC'!AA$7:AA$965,MATCH(WatchList!$B54,'All CCC'!$B$7:$B$965,0)))</f>
        <v/>
      </c>
      <c r="AB54" s="976" t="str">
        <f>IF($B54="","",INDEX('All CCC'!AB$7:AB$965,MATCH(WatchList!$B54,'All CCC'!$B$7:$B$965,0)))</f>
        <v/>
      </c>
      <c r="AC54" s="976" t="str">
        <f>IF($B54="","",INDEX('All CCC'!AC$7:AC$965,MATCH(WatchList!$B54,'All CCC'!$B$7:$B$965,0)))</f>
        <v/>
      </c>
      <c r="AD54" s="976" t="str">
        <f>IF($B54="","",INDEX('All CCC'!AD$7:AD$965,MATCH(WatchList!$B54,'All CCC'!$B$7:$B$965,0)))</f>
        <v/>
      </c>
      <c r="AE54" s="976" t="str">
        <f>IF($B54="","",INDEX('All CCC'!AE$7:AE$965,MATCH(WatchList!$B54,'All CCC'!$B$7:$B$965,0)))</f>
        <v/>
      </c>
      <c r="AF54" s="976" t="str">
        <f>IF($B54="","",INDEX('All CCC'!AF$7:AF$965,MATCH(WatchList!$B54,'All CCC'!$B$7:$B$965,0)))</f>
        <v/>
      </c>
      <c r="AG54" s="976" t="str">
        <f>IF($B54="","",INDEX('All CCC'!AG$7:AG$965,MATCH(WatchList!$B54,'All CCC'!$B$7:$B$965,0)))</f>
        <v/>
      </c>
      <c r="AH54" s="976" t="str">
        <f>IF($B54="","",INDEX('All CCC'!AH$7:AH$965,MATCH(WatchList!$B54,'All CCC'!$B$7:$B$965,0)))</f>
        <v/>
      </c>
      <c r="AI54" s="976" t="str">
        <f>IF($B54="","",INDEX('All CCC'!AI$7:AI$965,MATCH(WatchList!$B54,'All CCC'!$B$7:$B$965,0)))</f>
        <v/>
      </c>
      <c r="AJ54" s="976" t="str">
        <f>IF($B54="","",INDEX('All CCC'!AJ$7:AJ$965,MATCH(WatchList!$B54,'All CCC'!$B$7:$B$965,0)))</f>
        <v/>
      </c>
      <c r="AK54" s="976" t="str">
        <f>IF($B54="","",INDEX('All CCC'!AK$7:AK$965,MATCH(WatchList!$B54,'All CCC'!$B$7:$B$965,0)))</f>
        <v/>
      </c>
      <c r="AL54" s="976" t="str">
        <f>IF($B54="","",INDEX('All CCC'!AL$7:AL$965,MATCH(WatchList!$B54,'All CCC'!$B$7:$B$965,0)))</f>
        <v/>
      </c>
      <c r="AM54" s="976" t="str">
        <f>IF($B54="","",INDEX('All CCC'!AM$7:AM$965,MATCH(WatchList!$B54,'All CCC'!$B$7:$B$965,0)))</f>
        <v/>
      </c>
      <c r="AN54" s="976" t="str">
        <f>IF($B54="","",INDEX('All CCC'!AN$7:AN$965,MATCH(WatchList!$B54,'All CCC'!$B$7:$B$965,0)))</f>
        <v/>
      </c>
      <c r="AO54" s="976" t="str">
        <f>IF($B54="","",INDEX('All CCC'!AO$7:AO$965,MATCH(WatchList!$B54,'All CCC'!$B$7:$B$965,0)))</f>
        <v/>
      </c>
      <c r="AP54" s="976" t="str">
        <f>IF($B54="","",INDEX('All CCC'!AP$7:AP$965,MATCH(WatchList!$B54,'All CCC'!$B$7:$B$965,0)))</f>
        <v/>
      </c>
      <c r="AQ54" s="976" t="str">
        <f>IF($B54="","",INDEX('All CCC'!AQ$7:AQ$965,MATCH(WatchList!$B54,'All CCC'!$B$7:$B$965,0)))</f>
        <v/>
      </c>
      <c r="AR54" s="976" t="str">
        <f>IF($B54="","",INDEX('All CCC'!AR$7:AR$965,MATCH(WatchList!$B54,'All CCC'!$B$7:$B$965,0)))</f>
        <v/>
      </c>
      <c r="AS54" s="976" t="str">
        <f>IF($B54="","",INDEX('All CCC'!AS$7:AS$965,MATCH(WatchList!$B54,'All CCC'!$B$7:$B$965,0)))</f>
        <v/>
      </c>
      <c r="AT54" s="976" t="str">
        <f>IF($B54="","",INDEX('All CCC'!AT$7:AT$965,MATCH(WatchList!$B54,'All CCC'!$B$7:$B$965,0)))</f>
        <v/>
      </c>
      <c r="AU54" s="976" t="str">
        <f>IF($B54="","",INDEX('All CCC'!AU$7:AU$965,MATCH(WatchList!$B54,'All CCC'!$B$7:$B$965,0)))</f>
        <v/>
      </c>
      <c r="AV54" s="976" t="str">
        <f>IF($B54="","",INDEX('All CCC'!AV$7:AV$965,MATCH(WatchList!$B54,'All CCC'!$B$7:$B$965,0)))</f>
        <v/>
      </c>
      <c r="AW54" s="976" t="str">
        <f>IF($B54="","",INDEX('All CCC'!AW$7:AW$965,MATCH(WatchList!$B54,'All CCC'!$B$7:$B$965,0)))</f>
        <v/>
      </c>
      <c r="AX54" s="976" t="str">
        <f>IF($B54="","",INDEX('All CCC'!AX$7:AX$965,MATCH(WatchList!$B54,'All CCC'!$B$7:$B$965,0)))</f>
        <v/>
      </c>
      <c r="AY54" s="976" t="str">
        <f>IF($B54="","",INDEX('All CCC'!AY$7:AY$965,MATCH(WatchList!$B54,'All CCC'!$B$7:$B$965,0)))</f>
        <v/>
      </c>
      <c r="AZ54" s="976" t="str">
        <f>IF($B54="","",INDEX('All CCC'!AZ$7:AZ$965,MATCH(WatchList!$B54,'All CCC'!$B$7:$B$965,0)))</f>
        <v/>
      </c>
      <c r="BA54" s="976" t="str">
        <f>IF($B54="","",INDEX('All CCC'!BA$7:BA$965,MATCH(WatchList!$B54,'All CCC'!$B$7:$B$965,0)))</f>
        <v/>
      </c>
      <c r="BB54" s="976" t="str">
        <f>IF($B54="","",INDEX('All CCC'!BB$7:BB$965,MATCH(WatchList!$B54,'All CCC'!$B$7:$B$965,0)))</f>
        <v/>
      </c>
      <c r="BC54" s="976" t="str">
        <f>IF($B54="","",INDEX('All CCC'!BC$7:BC$965,MATCH(WatchList!$B54,'All CCC'!$B$7:$B$965,0)))</f>
        <v/>
      </c>
      <c r="BD54" s="976" t="str">
        <f>IF($B54="","",INDEX('All CCC'!BD$7:BD$965,MATCH(WatchList!$B54,'All CCC'!$B$7:$B$965,0)))</f>
        <v/>
      </c>
      <c r="BE54" s="976" t="str">
        <f>IF($B54="","",INDEX('All CCC'!BE$7:BE$965,MATCH(WatchList!$B54,'All CCC'!$B$7:$B$965,0)))</f>
        <v/>
      </c>
      <c r="BF54" s="976" t="str">
        <f>IF($B54="","",INDEX('All CCC'!BF$7:BF$965,MATCH(WatchList!$B54,'All CCC'!$B$7:$B$965,0)))</f>
        <v/>
      </c>
      <c r="BG54" s="976" t="str">
        <f>IF($B54="","",INDEX('All CCC'!BG$7:BG$965,MATCH(WatchList!$B54,'All CCC'!$B$7:$B$965,0)))</f>
        <v/>
      </c>
    </row>
    <row r="55" spans="1:59" s="723" customFormat="1" x14ac:dyDescent="0.2">
      <c r="A55" s="647" t="str">
        <f>IF($B55="","",INDEX('All CCC'!A$7:A$965,MATCH(WatchList!$B55,'All CCC'!$B$7:$B$965,0)))</f>
        <v/>
      </c>
      <c r="B55" s="675"/>
      <c r="C55" s="978" t="str">
        <f>IF($B55="","",INDEX('All CCC'!C$7:C$965,MATCH(WatchList!$B55,'All CCC'!$B$7:$B$965,0)))</f>
        <v/>
      </c>
      <c r="D55" s="978" t="str">
        <f>IF($B55="","",INDEX('All CCC'!D$7:D$965,MATCH(WatchList!$B55,'All CCC'!$B$7:$B$965,0)))</f>
        <v/>
      </c>
      <c r="E55" s="978" t="str">
        <f>IF($B55="","",INDEX('All CCC'!E$7:E$965,MATCH(WatchList!$B55,'All CCC'!$B$7:$B$965,0)))</f>
        <v/>
      </c>
      <c r="F55" s="978" t="str">
        <f>IF($B55="","",INDEX('All CCC'!F$7:F$965,MATCH(WatchList!$B55,'All CCC'!$B$7:$B$965,0)))</f>
        <v/>
      </c>
      <c r="G55" s="978" t="str">
        <f>IF($B55="","",INDEX('All CCC'!G$7:G$965,MATCH(WatchList!$B55,'All CCC'!$B$7:$B$965,0)))</f>
        <v/>
      </c>
      <c r="H55" s="978" t="str">
        <f>IF($B55="","",INDEX('All CCC'!H$7:H$965,MATCH(WatchList!$B55,'All CCC'!$B$7:$B$965,0)))</f>
        <v/>
      </c>
      <c r="I55" s="978" t="str">
        <f>IF($B55="","",INDEX('All CCC'!I$7:I$965,MATCH(WatchList!$B55,'All CCC'!$B$7:$B$965,0)))</f>
        <v/>
      </c>
      <c r="J55" s="978" t="str">
        <f>IF($B55="","",INDEX('All CCC'!J$7:J$965,MATCH(WatchList!$B55,'All CCC'!$B$7:$B$965,0)))</f>
        <v/>
      </c>
      <c r="K55" s="978" t="str">
        <f>IF($B55="","",INDEX('All CCC'!K$7:K$965,MATCH(WatchList!$B55,'All CCC'!$B$7:$B$965,0)))</f>
        <v/>
      </c>
      <c r="L55" s="978" t="str">
        <f>IF($B55="","",INDEX('All CCC'!L$7:L$965,MATCH(WatchList!$B55,'All CCC'!$B$7:$B$965,0)))</f>
        <v/>
      </c>
      <c r="M55" s="978" t="str">
        <f>IF($B55="","",INDEX('All CCC'!M$7:M$965,MATCH(WatchList!$B55,'All CCC'!$B$7:$B$965,0)))</f>
        <v/>
      </c>
      <c r="N55" s="978" t="str">
        <f>IF($B55="","",INDEX('All CCC'!N$7:N$965,MATCH(WatchList!$B55,'All CCC'!$B$7:$B$965,0)))</f>
        <v/>
      </c>
      <c r="O55" s="978" t="str">
        <f>IF($B55="","",INDEX('All CCC'!O$7:O$965,MATCH(WatchList!$B55,'All CCC'!$B$7:$B$965,0)))</f>
        <v/>
      </c>
      <c r="P55" s="979" t="str">
        <f>IF($B55="","",INDEX('All CCC'!P$7:P$965,MATCH(WatchList!$B55,'All CCC'!$B$7:$B$965,0)))</f>
        <v/>
      </c>
      <c r="Q55" s="979" t="str">
        <f>IF($B55="","",INDEX('All CCC'!Q$7:Q$965,MATCH(WatchList!$B55,'All CCC'!$B$7:$B$965,0)))</f>
        <v/>
      </c>
      <c r="R55" s="976" t="str">
        <f>IF($B55="","",INDEX('All CCC'!R$7:R$965,MATCH(WatchList!$B55,'All CCC'!$B$7:$B$965,0)))</f>
        <v/>
      </c>
      <c r="S55" s="976" t="str">
        <f>IF($B55="","",INDEX('All CCC'!S$7:S$965,MATCH(WatchList!$B55,'All CCC'!$B$7:$B$965,0)))</f>
        <v/>
      </c>
      <c r="T55" s="976" t="str">
        <f>IF($B55="","",INDEX('All CCC'!T$7:T$965,MATCH(WatchList!$B55,'All CCC'!$B$7:$B$965,0)))</f>
        <v/>
      </c>
      <c r="U55" s="976" t="str">
        <f>IF($B55="","",INDEX('All CCC'!U$7:U$965,MATCH(WatchList!$B55,'All CCC'!$B$7:$B$965,0)))</f>
        <v/>
      </c>
      <c r="V55" s="976" t="str">
        <f>IF($B55="","",INDEX('All CCC'!V$7:V$965,MATCH(WatchList!$B55,'All CCC'!$B$7:$B$965,0)))</f>
        <v/>
      </c>
      <c r="W55" s="976" t="str">
        <f>IF($B55="","",INDEX('All CCC'!W$7:W$965,MATCH(WatchList!$B55,'All CCC'!$B$7:$B$965,0)))</f>
        <v/>
      </c>
      <c r="X55" s="976" t="str">
        <f>IF($B55="","",INDEX('All CCC'!X$7:X$965,MATCH(WatchList!$B55,'All CCC'!$B$7:$B$965,0)))</f>
        <v/>
      </c>
      <c r="Y55" s="976" t="str">
        <f>IF($B55="","",INDEX('All CCC'!Y$7:Y$965,MATCH(WatchList!$B55,'All CCC'!$B$7:$B$965,0)))</f>
        <v/>
      </c>
      <c r="Z55" s="976" t="str">
        <f>IF($B55="","",INDEX('All CCC'!Z$7:Z$965,MATCH(WatchList!$B55,'All CCC'!$B$7:$B$965,0)))</f>
        <v/>
      </c>
      <c r="AA55" s="976" t="str">
        <f>IF($B55="","",INDEX('All CCC'!AA$7:AA$965,MATCH(WatchList!$B55,'All CCC'!$B$7:$B$965,0)))</f>
        <v/>
      </c>
      <c r="AB55" s="976" t="str">
        <f>IF($B55="","",INDEX('All CCC'!AB$7:AB$965,MATCH(WatchList!$B55,'All CCC'!$B$7:$B$965,0)))</f>
        <v/>
      </c>
      <c r="AC55" s="976" t="str">
        <f>IF($B55="","",INDEX('All CCC'!AC$7:AC$965,MATCH(WatchList!$B55,'All CCC'!$B$7:$B$965,0)))</f>
        <v/>
      </c>
      <c r="AD55" s="976" t="str">
        <f>IF($B55="","",INDEX('All CCC'!AD$7:AD$965,MATCH(WatchList!$B55,'All CCC'!$B$7:$B$965,0)))</f>
        <v/>
      </c>
      <c r="AE55" s="976" t="str">
        <f>IF($B55="","",INDEX('All CCC'!AE$7:AE$965,MATCH(WatchList!$B55,'All CCC'!$B$7:$B$965,0)))</f>
        <v/>
      </c>
      <c r="AF55" s="976" t="str">
        <f>IF($B55="","",INDEX('All CCC'!AF$7:AF$965,MATCH(WatchList!$B55,'All CCC'!$B$7:$B$965,0)))</f>
        <v/>
      </c>
      <c r="AG55" s="976" t="str">
        <f>IF($B55="","",INDEX('All CCC'!AG$7:AG$965,MATCH(WatchList!$B55,'All CCC'!$B$7:$B$965,0)))</f>
        <v/>
      </c>
      <c r="AH55" s="976" t="str">
        <f>IF($B55="","",INDEX('All CCC'!AH$7:AH$965,MATCH(WatchList!$B55,'All CCC'!$B$7:$B$965,0)))</f>
        <v/>
      </c>
      <c r="AI55" s="976" t="str">
        <f>IF($B55="","",INDEX('All CCC'!AI$7:AI$965,MATCH(WatchList!$B55,'All CCC'!$B$7:$B$965,0)))</f>
        <v/>
      </c>
      <c r="AJ55" s="976" t="str">
        <f>IF($B55="","",INDEX('All CCC'!AJ$7:AJ$965,MATCH(WatchList!$B55,'All CCC'!$B$7:$B$965,0)))</f>
        <v/>
      </c>
      <c r="AK55" s="976" t="str">
        <f>IF($B55="","",INDEX('All CCC'!AK$7:AK$965,MATCH(WatchList!$B55,'All CCC'!$B$7:$B$965,0)))</f>
        <v/>
      </c>
      <c r="AL55" s="976" t="str">
        <f>IF($B55="","",INDEX('All CCC'!AL$7:AL$965,MATCH(WatchList!$B55,'All CCC'!$B$7:$B$965,0)))</f>
        <v/>
      </c>
      <c r="AM55" s="976" t="str">
        <f>IF($B55="","",INDEX('All CCC'!AM$7:AM$965,MATCH(WatchList!$B55,'All CCC'!$B$7:$B$965,0)))</f>
        <v/>
      </c>
      <c r="AN55" s="976" t="str">
        <f>IF($B55="","",INDEX('All CCC'!AN$7:AN$965,MATCH(WatchList!$B55,'All CCC'!$B$7:$B$965,0)))</f>
        <v/>
      </c>
      <c r="AO55" s="976" t="str">
        <f>IF($B55="","",INDEX('All CCC'!AO$7:AO$965,MATCH(WatchList!$B55,'All CCC'!$B$7:$B$965,0)))</f>
        <v/>
      </c>
      <c r="AP55" s="976" t="str">
        <f>IF($B55="","",INDEX('All CCC'!AP$7:AP$965,MATCH(WatchList!$B55,'All CCC'!$B$7:$B$965,0)))</f>
        <v/>
      </c>
      <c r="AQ55" s="976" t="str">
        <f>IF($B55="","",INDEX('All CCC'!AQ$7:AQ$965,MATCH(WatchList!$B55,'All CCC'!$B$7:$B$965,0)))</f>
        <v/>
      </c>
      <c r="AR55" s="976" t="str">
        <f>IF($B55="","",INDEX('All CCC'!AR$7:AR$965,MATCH(WatchList!$B55,'All CCC'!$B$7:$B$965,0)))</f>
        <v/>
      </c>
      <c r="AS55" s="976" t="str">
        <f>IF($B55="","",INDEX('All CCC'!AS$7:AS$965,MATCH(WatchList!$B55,'All CCC'!$B$7:$B$965,0)))</f>
        <v/>
      </c>
      <c r="AT55" s="976" t="str">
        <f>IF($B55="","",INDEX('All CCC'!AT$7:AT$965,MATCH(WatchList!$B55,'All CCC'!$B$7:$B$965,0)))</f>
        <v/>
      </c>
      <c r="AU55" s="976" t="str">
        <f>IF($B55="","",INDEX('All CCC'!AU$7:AU$965,MATCH(WatchList!$B55,'All CCC'!$B$7:$B$965,0)))</f>
        <v/>
      </c>
      <c r="AV55" s="976" t="str">
        <f>IF($B55="","",INDEX('All CCC'!AV$7:AV$965,MATCH(WatchList!$B55,'All CCC'!$B$7:$B$965,0)))</f>
        <v/>
      </c>
      <c r="AW55" s="976" t="str">
        <f>IF($B55="","",INDEX('All CCC'!AW$7:AW$965,MATCH(WatchList!$B55,'All CCC'!$B$7:$B$965,0)))</f>
        <v/>
      </c>
      <c r="AX55" s="976" t="str">
        <f>IF($B55="","",INDEX('All CCC'!AX$7:AX$965,MATCH(WatchList!$B55,'All CCC'!$B$7:$B$965,0)))</f>
        <v/>
      </c>
      <c r="AY55" s="976" t="str">
        <f>IF($B55="","",INDEX('All CCC'!AY$7:AY$965,MATCH(WatchList!$B55,'All CCC'!$B$7:$B$965,0)))</f>
        <v/>
      </c>
      <c r="AZ55" s="976" t="str">
        <f>IF($B55="","",INDEX('All CCC'!AZ$7:AZ$965,MATCH(WatchList!$B55,'All CCC'!$B$7:$B$965,0)))</f>
        <v/>
      </c>
      <c r="BA55" s="976" t="str">
        <f>IF($B55="","",INDEX('All CCC'!BA$7:BA$965,MATCH(WatchList!$B55,'All CCC'!$B$7:$B$965,0)))</f>
        <v/>
      </c>
      <c r="BB55" s="976" t="str">
        <f>IF($B55="","",INDEX('All CCC'!BB$7:BB$965,MATCH(WatchList!$B55,'All CCC'!$B$7:$B$965,0)))</f>
        <v/>
      </c>
      <c r="BC55" s="976" t="str">
        <f>IF($B55="","",INDEX('All CCC'!BC$7:BC$965,MATCH(WatchList!$B55,'All CCC'!$B$7:$B$965,0)))</f>
        <v/>
      </c>
      <c r="BD55" s="976" t="str">
        <f>IF($B55="","",INDEX('All CCC'!BD$7:BD$965,MATCH(WatchList!$B55,'All CCC'!$B$7:$B$965,0)))</f>
        <v/>
      </c>
      <c r="BE55" s="976" t="str">
        <f>IF($B55="","",INDEX('All CCC'!BE$7:BE$965,MATCH(WatchList!$B55,'All CCC'!$B$7:$B$965,0)))</f>
        <v/>
      </c>
      <c r="BF55" s="976" t="str">
        <f>IF($B55="","",INDEX('All CCC'!BF$7:BF$965,MATCH(WatchList!$B55,'All CCC'!$B$7:$B$965,0)))</f>
        <v/>
      </c>
      <c r="BG55" s="976" t="str">
        <f>IF($B55="","",INDEX('All CCC'!BG$7:BG$965,MATCH(WatchList!$B55,'All CCC'!$B$7:$B$965,0)))</f>
        <v/>
      </c>
    </row>
    <row r="56" spans="1:59" x14ac:dyDescent="0.2">
      <c r="A56" t="s">
        <v>4270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8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</cols>
  <sheetData>
    <row r="1" spans="1:12" x14ac:dyDescent="0.2">
      <c r="A1" s="137" t="s">
        <v>1855</v>
      </c>
      <c r="B1" s="107"/>
      <c r="C1" s="13"/>
      <c r="D1" s="13"/>
      <c r="E1" s="13"/>
      <c r="F1" s="159" t="s">
        <v>1856</v>
      </c>
      <c r="G1" s="13"/>
      <c r="H1" s="13"/>
      <c r="I1" s="13"/>
    </row>
    <row r="2" spans="1:12" ht="11.1" customHeight="1" x14ac:dyDescent="0.2">
      <c r="A2" s="138" t="s">
        <v>1857</v>
      </c>
      <c r="B2" s="13"/>
      <c r="C2" s="13"/>
      <c r="D2" s="13"/>
      <c r="E2" s="13"/>
      <c r="F2" s="159"/>
      <c r="G2" s="13"/>
      <c r="H2" s="13"/>
      <c r="I2" s="13"/>
    </row>
    <row r="3" spans="1:12" ht="11.1" customHeight="1" x14ac:dyDescent="0.2">
      <c r="A3" s="139" t="s">
        <v>1858</v>
      </c>
      <c r="B3" s="13"/>
      <c r="C3" s="13"/>
      <c r="D3" s="13"/>
      <c r="E3" s="13"/>
      <c r="F3" s="159"/>
      <c r="G3" s="13"/>
      <c r="H3" s="13"/>
      <c r="I3" s="13"/>
    </row>
    <row r="4" spans="1:12" ht="11.1" customHeight="1" x14ac:dyDescent="0.2">
      <c r="A4" s="140" t="s">
        <v>1859</v>
      </c>
      <c r="B4" s="107"/>
      <c r="C4" s="13"/>
      <c r="D4" s="13"/>
      <c r="E4" s="13"/>
      <c r="F4" s="159"/>
      <c r="G4" s="13"/>
      <c r="H4" s="13"/>
      <c r="I4" s="13"/>
    </row>
    <row r="5" spans="1:12" ht="11.1" customHeight="1" x14ac:dyDescent="0.2">
      <c r="A5" s="141" t="s">
        <v>1860</v>
      </c>
      <c r="B5" s="13"/>
      <c r="C5" s="13"/>
      <c r="D5" s="13"/>
      <c r="E5" s="13"/>
      <c r="F5" s="159"/>
      <c r="G5" s="13"/>
      <c r="H5" s="13"/>
      <c r="I5" s="13"/>
    </row>
    <row r="6" spans="1:12" x14ac:dyDescent="0.2">
      <c r="A6" s="34"/>
      <c r="B6" s="23"/>
      <c r="C6" s="62" t="s">
        <v>23</v>
      </c>
      <c r="D6" s="26" t="s">
        <v>1861</v>
      </c>
      <c r="E6" s="42" t="s">
        <v>1862</v>
      </c>
      <c r="F6" s="26" t="s">
        <v>1863</v>
      </c>
      <c r="G6" s="43" t="s">
        <v>1864</v>
      </c>
      <c r="H6" s="26"/>
      <c r="I6" s="35"/>
    </row>
    <row r="7" spans="1:12" x14ac:dyDescent="0.2">
      <c r="A7" s="88" t="s">
        <v>21</v>
      </c>
      <c r="B7" s="55" t="s">
        <v>57</v>
      </c>
      <c r="C7" s="76" t="s">
        <v>59</v>
      </c>
      <c r="D7" s="52" t="s">
        <v>1865</v>
      </c>
      <c r="E7" s="53" t="s">
        <v>1866</v>
      </c>
      <c r="F7" s="52" t="s">
        <v>1867</v>
      </c>
      <c r="G7" s="48" t="s">
        <v>1868</v>
      </c>
      <c r="H7" s="52" t="s">
        <v>1869</v>
      </c>
      <c r="I7" s="81" t="s">
        <v>1870</v>
      </c>
    </row>
    <row r="8" spans="1:12" x14ac:dyDescent="0.2">
      <c r="A8" s="60" t="s">
        <v>1871</v>
      </c>
      <c r="B8" s="35" t="s">
        <v>1872</v>
      </c>
      <c r="C8" s="142">
        <v>8</v>
      </c>
      <c r="D8" s="143">
        <v>42657</v>
      </c>
      <c r="E8" s="42"/>
      <c r="F8" s="26" t="s">
        <v>1873</v>
      </c>
      <c r="G8" s="37"/>
      <c r="H8" s="43"/>
      <c r="I8" s="65" t="s">
        <v>4137</v>
      </c>
    </row>
    <row r="9" spans="1:12" x14ac:dyDescent="0.2">
      <c r="A9" s="80" t="s">
        <v>4301</v>
      </c>
      <c r="B9" s="24" t="s">
        <v>4302</v>
      </c>
      <c r="C9" s="145">
        <v>5</v>
      </c>
      <c r="D9" s="146">
        <v>43343</v>
      </c>
      <c r="E9" s="63"/>
      <c r="F9" s="50"/>
      <c r="G9" s="64" t="s">
        <v>1873</v>
      </c>
      <c r="H9" s="40"/>
      <c r="I9" s="81" t="s">
        <v>4303</v>
      </c>
    </row>
    <row r="10" spans="1:12" x14ac:dyDescent="0.2">
      <c r="A10" s="1047" t="s">
        <v>1875</v>
      </c>
      <c r="B10" s="1052" t="s">
        <v>1876</v>
      </c>
      <c r="C10" s="995">
        <v>5</v>
      </c>
      <c r="D10" s="146">
        <v>42117</v>
      </c>
      <c r="E10" s="63"/>
      <c r="F10" s="50"/>
      <c r="G10" s="64"/>
      <c r="H10" s="40" t="s">
        <v>1873</v>
      </c>
      <c r="I10" s="81"/>
    </row>
    <row r="11" spans="1:12" x14ac:dyDescent="0.2">
      <c r="A11" s="13" t="s">
        <v>1877</v>
      </c>
      <c r="B11" s="670" t="s">
        <v>1878</v>
      </c>
      <c r="C11" s="201">
        <v>40</v>
      </c>
      <c r="D11" s="146">
        <v>41262</v>
      </c>
      <c r="E11" s="63"/>
      <c r="F11" s="50"/>
      <c r="G11" s="64"/>
      <c r="H11" s="40" t="s">
        <v>1873</v>
      </c>
      <c r="I11" s="470" t="s">
        <v>4021</v>
      </c>
    </row>
    <row r="12" spans="1:12" ht="13.5" thickBot="1" x14ac:dyDescent="0.25">
      <c r="A12" s="13" t="s">
        <v>1879</v>
      </c>
      <c r="B12" s="670" t="s">
        <v>1880</v>
      </c>
      <c r="C12" s="201">
        <v>6</v>
      </c>
      <c r="D12" s="146">
        <v>43034</v>
      </c>
      <c r="E12" s="63"/>
      <c r="F12" s="50" t="s">
        <v>1873</v>
      </c>
      <c r="G12" s="64"/>
      <c r="H12" s="40"/>
      <c r="I12" s="81" t="s">
        <v>1881</v>
      </c>
    </row>
    <row r="13" spans="1:12" x14ac:dyDescent="0.2">
      <c r="A13" s="1052" t="s">
        <v>1882</v>
      </c>
      <c r="B13" s="1061" t="s">
        <v>1883</v>
      </c>
      <c r="C13" s="1066">
        <v>6</v>
      </c>
      <c r="D13" s="146">
        <v>42247</v>
      </c>
      <c r="E13" s="63"/>
      <c r="F13" s="50"/>
      <c r="G13" s="64"/>
      <c r="H13" s="40" t="s">
        <v>1873</v>
      </c>
      <c r="I13" s="24"/>
    </row>
    <row r="14" spans="1:12" x14ac:dyDescent="0.2">
      <c r="A14" s="159" t="s">
        <v>1884</v>
      </c>
      <c r="B14" s="670" t="s">
        <v>1885</v>
      </c>
      <c r="C14" s="995">
        <v>5</v>
      </c>
      <c r="D14" s="146">
        <v>42489</v>
      </c>
      <c r="E14" s="63"/>
      <c r="F14" s="50"/>
      <c r="G14" s="64" t="s">
        <v>1873</v>
      </c>
      <c r="H14" s="40"/>
      <c r="I14" s="81" t="s">
        <v>1886</v>
      </c>
    </row>
    <row r="15" spans="1:12" x14ac:dyDescent="0.2">
      <c r="A15" s="1046" t="s">
        <v>1887</v>
      </c>
      <c r="B15" s="1059" t="s">
        <v>1888</v>
      </c>
      <c r="C15" s="995">
        <v>5</v>
      </c>
      <c r="D15" s="146">
        <v>42643</v>
      </c>
      <c r="E15" s="63"/>
      <c r="F15" s="50" t="s">
        <v>1873</v>
      </c>
      <c r="G15" s="64"/>
      <c r="H15" s="40"/>
      <c r="I15" s="81" t="s">
        <v>4049</v>
      </c>
      <c r="K15" s="566"/>
      <c r="L15" s="566"/>
    </row>
    <row r="16" spans="1:12" x14ac:dyDescent="0.2">
      <c r="A16" s="159" t="s">
        <v>1889</v>
      </c>
      <c r="B16" s="670" t="s">
        <v>1890</v>
      </c>
      <c r="C16" s="995">
        <v>14</v>
      </c>
      <c r="D16" s="146">
        <v>42551</v>
      </c>
      <c r="E16" s="63"/>
      <c r="F16" s="50"/>
      <c r="G16" s="64" t="s">
        <v>1873</v>
      </c>
      <c r="H16" s="40"/>
      <c r="I16" s="81" t="s">
        <v>1891</v>
      </c>
      <c r="K16" s="566"/>
      <c r="L16" s="566"/>
    </row>
    <row r="17" spans="1:12" x14ac:dyDescent="0.2">
      <c r="A17" s="159" t="s">
        <v>1892</v>
      </c>
      <c r="B17" s="670" t="s">
        <v>1893</v>
      </c>
      <c r="C17" s="995">
        <v>5</v>
      </c>
      <c r="D17" s="146">
        <v>42909</v>
      </c>
      <c r="E17" s="63"/>
      <c r="F17" s="50"/>
      <c r="G17" s="64" t="s">
        <v>1894</v>
      </c>
      <c r="H17" s="40"/>
      <c r="I17" s="81" t="s">
        <v>1895</v>
      </c>
      <c r="K17" s="566"/>
      <c r="L17" s="566"/>
    </row>
    <row r="18" spans="1:12" x14ac:dyDescent="0.2">
      <c r="A18" s="13" t="s">
        <v>1896</v>
      </c>
      <c r="B18" s="670" t="s">
        <v>1897</v>
      </c>
      <c r="C18" s="995">
        <v>13</v>
      </c>
      <c r="D18" s="146">
        <v>42513</v>
      </c>
      <c r="E18" s="63"/>
      <c r="F18" s="50"/>
      <c r="G18" s="64" t="s">
        <v>1873</v>
      </c>
      <c r="H18" s="40"/>
      <c r="I18" s="81" t="s">
        <v>1898</v>
      </c>
      <c r="K18" s="566"/>
      <c r="L18" s="566"/>
    </row>
    <row r="19" spans="1:12" x14ac:dyDescent="0.2">
      <c r="A19" s="13" t="s">
        <v>1899</v>
      </c>
      <c r="B19" s="670" t="s">
        <v>1900</v>
      </c>
      <c r="C19" s="995">
        <v>6</v>
      </c>
      <c r="D19" s="146">
        <v>42978</v>
      </c>
      <c r="E19" s="63"/>
      <c r="F19" s="50" t="s">
        <v>1873</v>
      </c>
      <c r="G19" s="64"/>
      <c r="H19" s="40"/>
      <c r="I19" s="24" t="s">
        <v>1881</v>
      </c>
      <c r="K19" s="566"/>
      <c r="L19" s="566"/>
    </row>
    <row r="20" spans="1:12" x14ac:dyDescent="0.2">
      <c r="A20" s="1043" t="s">
        <v>1899</v>
      </c>
      <c r="B20" s="1059" t="s">
        <v>1900</v>
      </c>
      <c r="C20" s="995">
        <v>8</v>
      </c>
      <c r="D20" s="146">
        <v>40431</v>
      </c>
      <c r="E20" s="63"/>
      <c r="F20" s="50" t="s">
        <v>1873</v>
      </c>
      <c r="G20" s="64"/>
      <c r="H20" s="40"/>
      <c r="I20" s="85" t="s">
        <v>1901</v>
      </c>
      <c r="K20" s="566"/>
      <c r="L20" s="566"/>
    </row>
    <row r="21" spans="1:12" x14ac:dyDescent="0.2">
      <c r="A21" s="1052" t="s">
        <v>1902</v>
      </c>
      <c r="B21" s="1063" t="s">
        <v>1903</v>
      </c>
      <c r="C21" s="995">
        <v>5</v>
      </c>
      <c r="D21" s="146">
        <v>42117</v>
      </c>
      <c r="E21" s="63"/>
      <c r="F21" s="50"/>
      <c r="G21" s="64"/>
      <c r="H21" s="40" t="s">
        <v>1873</v>
      </c>
      <c r="I21" s="24"/>
      <c r="K21" s="566"/>
      <c r="L21" s="566"/>
    </row>
    <row r="22" spans="1:12" x14ac:dyDescent="0.2">
      <c r="A22" s="1043" t="s">
        <v>902</v>
      </c>
      <c r="B22" s="1059" t="s">
        <v>903</v>
      </c>
      <c r="C22" s="995">
        <v>8</v>
      </c>
      <c r="D22" s="146">
        <v>40471</v>
      </c>
      <c r="E22" s="63"/>
      <c r="F22" s="50" t="s">
        <v>1873</v>
      </c>
      <c r="G22" s="64"/>
      <c r="H22" s="40"/>
      <c r="I22" s="85" t="s">
        <v>1901</v>
      </c>
      <c r="K22" s="566"/>
      <c r="L22" s="566"/>
    </row>
    <row r="23" spans="1:12" x14ac:dyDescent="0.2">
      <c r="A23" s="159" t="s">
        <v>1904</v>
      </c>
      <c r="B23" s="670" t="s">
        <v>1905</v>
      </c>
      <c r="C23" s="995">
        <v>7</v>
      </c>
      <c r="D23" s="146">
        <v>41341</v>
      </c>
      <c r="E23" s="63"/>
      <c r="F23" s="50"/>
      <c r="G23" s="64" t="s">
        <v>1873</v>
      </c>
      <c r="H23" s="40"/>
      <c r="I23" s="81" t="s">
        <v>1906</v>
      </c>
      <c r="K23" s="566"/>
      <c r="L23" s="566"/>
    </row>
    <row r="24" spans="1:12" x14ac:dyDescent="0.2">
      <c r="A24" s="1095" t="s">
        <v>1907</v>
      </c>
      <c r="B24" s="1100" t="s">
        <v>1908</v>
      </c>
      <c r="C24" s="995">
        <v>10</v>
      </c>
      <c r="D24" s="146">
        <v>42486</v>
      </c>
      <c r="E24" s="63" t="s">
        <v>1873</v>
      </c>
      <c r="F24" s="50"/>
      <c r="G24" s="64"/>
      <c r="H24" s="40"/>
      <c r="I24" s="24" t="s">
        <v>4095</v>
      </c>
      <c r="K24" s="566"/>
      <c r="L24" s="566"/>
    </row>
    <row r="25" spans="1:12" x14ac:dyDescent="0.2">
      <c r="A25" s="1095" t="s">
        <v>1909</v>
      </c>
      <c r="B25" s="1100" t="s">
        <v>1910</v>
      </c>
      <c r="C25" s="995">
        <v>13</v>
      </c>
      <c r="D25" s="146">
        <v>42486</v>
      </c>
      <c r="E25" s="63" t="s">
        <v>1873</v>
      </c>
      <c r="F25" s="50"/>
      <c r="G25" s="64"/>
      <c r="H25" s="40"/>
      <c r="I25" s="24" t="s">
        <v>4095</v>
      </c>
      <c r="K25" s="566"/>
      <c r="L25" s="566"/>
    </row>
    <row r="26" spans="1:12" x14ac:dyDescent="0.2">
      <c r="A26" s="159" t="s">
        <v>1911</v>
      </c>
      <c r="B26" s="670" t="s">
        <v>1912</v>
      </c>
      <c r="C26" s="995">
        <v>11</v>
      </c>
      <c r="D26" s="146">
        <v>42916</v>
      </c>
      <c r="E26" s="63"/>
      <c r="F26" s="50"/>
      <c r="G26" s="64" t="s">
        <v>1873</v>
      </c>
      <c r="H26" s="40"/>
      <c r="I26" s="81" t="s">
        <v>1913</v>
      </c>
      <c r="K26" s="566"/>
      <c r="L26" s="566"/>
    </row>
    <row r="27" spans="1:12" x14ac:dyDescent="0.2">
      <c r="A27" s="13" t="s">
        <v>1914</v>
      </c>
      <c r="B27" s="670" t="s">
        <v>1912</v>
      </c>
      <c r="C27" s="995">
        <v>5</v>
      </c>
      <c r="D27" s="146">
        <v>40773</v>
      </c>
      <c r="E27" s="63"/>
      <c r="F27" s="50"/>
      <c r="G27" s="64"/>
      <c r="H27" s="1070" t="s">
        <v>1873</v>
      </c>
      <c r="I27" s="79" t="s">
        <v>1915</v>
      </c>
    </row>
    <row r="28" spans="1:12" x14ac:dyDescent="0.2">
      <c r="A28" s="13" t="s">
        <v>1916</v>
      </c>
      <c r="B28" s="670" t="s">
        <v>1917</v>
      </c>
      <c r="C28" s="995">
        <v>9</v>
      </c>
      <c r="D28" s="146">
        <v>42366</v>
      </c>
      <c r="E28" s="63"/>
      <c r="F28" s="50"/>
      <c r="G28" s="64" t="s">
        <v>1873</v>
      </c>
      <c r="H28" s="40"/>
      <c r="I28" s="24" t="s">
        <v>1918</v>
      </c>
    </row>
    <row r="29" spans="1:12" x14ac:dyDescent="0.2">
      <c r="A29" s="13" t="s">
        <v>1919</v>
      </c>
      <c r="B29" s="670" t="s">
        <v>1920</v>
      </c>
      <c r="C29" s="995">
        <v>12</v>
      </c>
      <c r="D29" s="146">
        <v>41395</v>
      </c>
      <c r="E29" s="63"/>
      <c r="F29" s="50"/>
      <c r="G29" s="64" t="s">
        <v>1873</v>
      </c>
      <c r="H29" s="40"/>
      <c r="I29" s="24" t="s">
        <v>1921</v>
      </c>
      <c r="K29" s="726"/>
      <c r="L29" s="726"/>
    </row>
    <row r="30" spans="1:12" x14ac:dyDescent="0.2">
      <c r="A30" s="13" t="s">
        <v>1922</v>
      </c>
      <c r="B30" s="670" t="s">
        <v>126</v>
      </c>
      <c r="C30" s="995">
        <v>39</v>
      </c>
      <c r="D30" s="146">
        <v>39477</v>
      </c>
      <c r="E30" s="63"/>
      <c r="F30" s="50"/>
      <c r="G30" s="64"/>
      <c r="H30" s="1070" t="s">
        <v>1873</v>
      </c>
      <c r="I30" s="79" t="s">
        <v>1923</v>
      </c>
      <c r="K30" s="566"/>
      <c r="L30" s="566"/>
    </row>
    <row r="31" spans="1:12" x14ac:dyDescent="0.2">
      <c r="A31" s="13" t="s">
        <v>1924</v>
      </c>
      <c r="B31" s="670" t="s">
        <v>1925</v>
      </c>
      <c r="C31" s="995">
        <v>7</v>
      </c>
      <c r="D31" s="146">
        <v>40431</v>
      </c>
      <c r="E31" s="63"/>
      <c r="F31" s="50" t="s">
        <v>1873</v>
      </c>
      <c r="G31" s="64"/>
      <c r="H31" s="40"/>
      <c r="I31" s="81" t="s">
        <v>1926</v>
      </c>
      <c r="K31" s="726"/>
      <c r="L31" s="726"/>
    </row>
    <row r="32" spans="1:12" x14ac:dyDescent="0.2">
      <c r="A32" s="159" t="s">
        <v>1927</v>
      </c>
      <c r="B32" s="670" t="s">
        <v>1928</v>
      </c>
      <c r="C32" s="995">
        <v>8</v>
      </c>
      <c r="D32" s="146">
        <v>41250</v>
      </c>
      <c r="E32" s="63"/>
      <c r="F32" s="50" t="s">
        <v>1873</v>
      </c>
      <c r="G32" s="64"/>
      <c r="H32" s="40"/>
      <c r="I32" s="81" t="s">
        <v>1929</v>
      </c>
      <c r="K32" s="726"/>
      <c r="L32" s="726"/>
    </row>
    <row r="33" spans="1:9" x14ac:dyDescent="0.2">
      <c r="A33" s="159" t="s">
        <v>1930</v>
      </c>
      <c r="B33" s="670" t="s">
        <v>1931</v>
      </c>
      <c r="C33" s="995">
        <v>5</v>
      </c>
      <c r="D33" s="146">
        <v>42485</v>
      </c>
      <c r="E33" s="63" t="s">
        <v>1873</v>
      </c>
      <c r="F33" s="50"/>
      <c r="G33" s="64"/>
      <c r="H33" s="40"/>
      <c r="I33" s="24"/>
    </row>
    <row r="34" spans="1:9" x14ac:dyDescent="0.2">
      <c r="A34" s="13" t="s">
        <v>1932</v>
      </c>
      <c r="B34" s="670" t="s">
        <v>1933</v>
      </c>
      <c r="C34" s="995">
        <v>5</v>
      </c>
      <c r="D34" s="146">
        <v>41675</v>
      </c>
      <c r="E34" s="63"/>
      <c r="F34" s="50" t="s">
        <v>1873</v>
      </c>
      <c r="G34" s="64"/>
      <c r="H34" s="40"/>
      <c r="I34" s="24" t="s">
        <v>1934</v>
      </c>
    </row>
    <row r="35" spans="1:9" x14ac:dyDescent="0.2">
      <c r="A35" s="1049" t="s">
        <v>1935</v>
      </c>
      <c r="B35" s="1062" t="s">
        <v>1936</v>
      </c>
      <c r="C35" s="995">
        <v>6</v>
      </c>
      <c r="D35" s="146">
        <v>42677</v>
      </c>
      <c r="E35" s="63"/>
      <c r="F35" s="50" t="s">
        <v>1873</v>
      </c>
      <c r="G35" s="64"/>
      <c r="H35" s="40"/>
      <c r="I35" s="81" t="s">
        <v>4112</v>
      </c>
    </row>
    <row r="36" spans="1:9" x14ac:dyDescent="0.2">
      <c r="A36" s="645" t="s">
        <v>427</v>
      </c>
      <c r="B36" s="651" t="s">
        <v>428</v>
      </c>
      <c r="C36" s="835">
        <v>12</v>
      </c>
      <c r="D36" s="146">
        <v>43404</v>
      </c>
      <c r="E36" s="63" t="s">
        <v>1873</v>
      </c>
      <c r="F36" s="50"/>
      <c r="G36" s="64"/>
      <c r="H36" s="40"/>
      <c r="I36" s="81"/>
    </row>
    <row r="37" spans="1:9" x14ac:dyDescent="0.2">
      <c r="A37" s="645" t="s">
        <v>931</v>
      </c>
      <c r="B37" s="651" t="s">
        <v>932</v>
      </c>
      <c r="C37" s="676">
        <v>6</v>
      </c>
      <c r="D37" s="146">
        <v>43404</v>
      </c>
      <c r="E37" s="63"/>
      <c r="F37" s="50"/>
      <c r="G37" s="64" t="s">
        <v>1873</v>
      </c>
      <c r="H37" s="40"/>
      <c r="I37" s="81" t="s">
        <v>4400</v>
      </c>
    </row>
    <row r="38" spans="1:9" x14ac:dyDescent="0.2">
      <c r="A38" s="159" t="s">
        <v>1937</v>
      </c>
      <c r="B38" s="670" t="s">
        <v>1938</v>
      </c>
      <c r="C38" s="201">
        <v>31</v>
      </c>
      <c r="D38" s="146">
        <v>39770</v>
      </c>
      <c r="E38" s="63"/>
      <c r="F38" s="50"/>
      <c r="G38" s="64" t="s">
        <v>1873</v>
      </c>
      <c r="H38" s="40"/>
      <c r="I38" s="81" t="s">
        <v>1939</v>
      </c>
    </row>
    <row r="39" spans="1:9" x14ac:dyDescent="0.2">
      <c r="A39" s="1047" t="s">
        <v>1940</v>
      </c>
      <c r="B39" s="1063" t="s">
        <v>1938</v>
      </c>
      <c r="C39" s="995">
        <v>7</v>
      </c>
      <c r="D39" s="146">
        <v>43038</v>
      </c>
      <c r="E39" s="63"/>
      <c r="F39" s="50"/>
      <c r="G39" s="64"/>
      <c r="H39" s="40" t="s">
        <v>1873</v>
      </c>
      <c r="I39" s="81"/>
    </row>
    <row r="40" spans="1:9" x14ac:dyDescent="0.2">
      <c r="A40" s="1056" t="s">
        <v>941</v>
      </c>
      <c r="B40" s="1059" t="s">
        <v>942</v>
      </c>
      <c r="C40" s="995">
        <v>8</v>
      </c>
      <c r="D40" s="146">
        <v>40457</v>
      </c>
      <c r="E40" s="63"/>
      <c r="F40" s="50" t="s">
        <v>1873</v>
      </c>
      <c r="G40" s="64"/>
      <c r="H40" s="40"/>
      <c r="I40" s="85" t="s">
        <v>1941</v>
      </c>
    </row>
    <row r="41" spans="1:9" x14ac:dyDescent="0.2">
      <c r="A41" s="1040" t="s">
        <v>1942</v>
      </c>
      <c r="B41" s="988" t="s">
        <v>1943</v>
      </c>
      <c r="C41" s="1019">
        <v>5</v>
      </c>
      <c r="D41" s="146">
        <v>42257</v>
      </c>
      <c r="E41" s="63"/>
      <c r="F41" s="50" t="s">
        <v>1873</v>
      </c>
      <c r="G41" s="64"/>
      <c r="H41" s="40"/>
      <c r="I41" s="81" t="s">
        <v>1944</v>
      </c>
    </row>
    <row r="42" spans="1:9" x14ac:dyDescent="0.2">
      <c r="A42" s="885" t="s">
        <v>949</v>
      </c>
      <c r="B42" s="890" t="s">
        <v>950</v>
      </c>
      <c r="C42" s="862">
        <v>5</v>
      </c>
      <c r="D42" s="146">
        <v>43404</v>
      </c>
      <c r="E42" s="63" t="s">
        <v>1873</v>
      </c>
      <c r="F42" s="1000"/>
      <c r="G42" s="64"/>
      <c r="H42" s="40"/>
      <c r="I42" s="81"/>
    </row>
    <row r="43" spans="1:9" x14ac:dyDescent="0.2">
      <c r="A43" s="13" t="s">
        <v>1945</v>
      </c>
      <c r="B43" s="670" t="s">
        <v>1946</v>
      </c>
      <c r="C43" s="995">
        <v>8</v>
      </c>
      <c r="D43" s="146">
        <v>41030</v>
      </c>
      <c r="E43" s="63" t="s">
        <v>1873</v>
      </c>
      <c r="F43" s="50"/>
      <c r="G43" s="64"/>
      <c r="H43" s="40"/>
      <c r="I43" s="24" t="s">
        <v>1947</v>
      </c>
    </row>
    <row r="44" spans="1:9" x14ac:dyDescent="0.2">
      <c r="A44" s="159" t="s">
        <v>1948</v>
      </c>
      <c r="B44" s="670" t="s">
        <v>1949</v>
      </c>
      <c r="C44" s="995">
        <v>9</v>
      </c>
      <c r="D44" s="146">
        <v>42493</v>
      </c>
      <c r="E44" s="63" t="s">
        <v>1873</v>
      </c>
      <c r="F44" s="50"/>
      <c r="G44" s="64"/>
      <c r="H44" s="40"/>
      <c r="I44" s="24"/>
    </row>
    <row r="45" spans="1:9" x14ac:dyDescent="0.2">
      <c r="A45" s="159" t="s">
        <v>1950</v>
      </c>
      <c r="B45" s="670" t="s">
        <v>1951</v>
      </c>
      <c r="C45" s="995">
        <v>7</v>
      </c>
      <c r="D45" s="146">
        <v>42621</v>
      </c>
      <c r="E45" s="63"/>
      <c r="F45" s="50"/>
      <c r="G45" s="64" t="s">
        <v>1873</v>
      </c>
      <c r="H45" s="40"/>
      <c r="I45" s="81" t="s">
        <v>1952</v>
      </c>
    </row>
    <row r="46" spans="1:9" x14ac:dyDescent="0.2">
      <c r="A46" s="1119" t="s">
        <v>956</v>
      </c>
      <c r="B46" s="1135" t="s">
        <v>957</v>
      </c>
      <c r="C46" s="1019">
        <v>23</v>
      </c>
      <c r="D46" s="146">
        <v>40382</v>
      </c>
      <c r="E46" s="63"/>
      <c r="F46" s="50" t="s">
        <v>1873</v>
      </c>
      <c r="G46" s="64"/>
      <c r="H46" s="40"/>
      <c r="I46" s="85" t="s">
        <v>1901</v>
      </c>
    </row>
    <row r="47" spans="1:9" x14ac:dyDescent="0.2">
      <c r="A47" s="1096" t="s">
        <v>1953</v>
      </c>
      <c r="B47" s="988" t="s">
        <v>1954</v>
      </c>
      <c r="C47" s="1019">
        <v>5</v>
      </c>
      <c r="D47" s="146">
        <v>42628</v>
      </c>
      <c r="E47" s="63"/>
      <c r="F47" s="50" t="s">
        <v>1873</v>
      </c>
      <c r="G47" s="64"/>
      <c r="H47" s="40"/>
      <c r="I47" s="81" t="s">
        <v>1874</v>
      </c>
    </row>
    <row r="48" spans="1:9" x14ac:dyDescent="0.2">
      <c r="A48" s="645" t="s">
        <v>961</v>
      </c>
      <c r="B48" s="651" t="s">
        <v>962</v>
      </c>
      <c r="C48" s="995">
        <v>6</v>
      </c>
      <c r="D48" s="146">
        <v>43465</v>
      </c>
      <c r="E48" s="63" t="s">
        <v>1873</v>
      </c>
      <c r="F48" s="50"/>
      <c r="G48" s="64"/>
      <c r="H48" s="40"/>
      <c r="I48" s="81" t="s">
        <v>4488</v>
      </c>
    </row>
    <row r="49" spans="1:9" x14ac:dyDescent="0.2">
      <c r="A49" s="1047" t="s">
        <v>1955</v>
      </c>
      <c r="B49" s="1063" t="s">
        <v>1956</v>
      </c>
      <c r="C49" s="995">
        <v>5</v>
      </c>
      <c r="D49" s="146">
        <v>42139</v>
      </c>
      <c r="E49" s="63"/>
      <c r="F49" s="50"/>
      <c r="G49" s="64"/>
      <c r="H49" s="40" t="s">
        <v>1873</v>
      </c>
      <c r="I49" s="24"/>
    </row>
    <row r="50" spans="1:9" x14ac:dyDescent="0.2">
      <c r="A50" s="1098" t="s">
        <v>963</v>
      </c>
      <c r="B50" s="1100" t="s">
        <v>1957</v>
      </c>
      <c r="C50" s="995">
        <v>38</v>
      </c>
      <c r="D50" s="146">
        <v>39924</v>
      </c>
      <c r="E50" s="63" t="s">
        <v>1873</v>
      </c>
      <c r="F50" s="50"/>
      <c r="G50" s="64"/>
      <c r="H50" s="40"/>
      <c r="I50" s="85" t="s">
        <v>1941</v>
      </c>
    </row>
    <row r="51" spans="1:9" x14ac:dyDescent="0.2">
      <c r="A51" s="13" t="s">
        <v>1958</v>
      </c>
      <c r="B51" s="670" t="s">
        <v>1959</v>
      </c>
      <c r="C51" s="995">
        <v>9</v>
      </c>
      <c r="D51" s="146">
        <v>41488</v>
      </c>
      <c r="E51" s="63" t="s">
        <v>1873</v>
      </c>
      <c r="F51" s="50"/>
      <c r="G51" s="64"/>
      <c r="H51" s="40"/>
      <c r="I51" s="81"/>
    </row>
    <row r="52" spans="1:9" x14ac:dyDescent="0.2">
      <c r="A52" s="13" t="s">
        <v>1960</v>
      </c>
      <c r="B52" s="670" t="s">
        <v>1961</v>
      </c>
      <c r="C52" s="995">
        <v>7</v>
      </c>
      <c r="D52" s="146">
        <v>41142</v>
      </c>
      <c r="E52" s="63"/>
      <c r="F52" s="50" t="s">
        <v>1873</v>
      </c>
      <c r="G52" s="64"/>
      <c r="H52" s="40"/>
      <c r="I52" s="81" t="s">
        <v>1962</v>
      </c>
    </row>
    <row r="53" spans="1:9" x14ac:dyDescent="0.2">
      <c r="A53" s="1096" t="s">
        <v>1963</v>
      </c>
      <c r="B53" s="988" t="s">
        <v>1964</v>
      </c>
      <c r="C53" s="1019">
        <v>19</v>
      </c>
      <c r="D53" s="146">
        <v>42993</v>
      </c>
      <c r="E53" s="50" t="s">
        <v>1873</v>
      </c>
      <c r="F53" s="40"/>
      <c r="G53" s="1015"/>
      <c r="H53" s="40"/>
      <c r="I53" s="24"/>
    </row>
    <row r="54" spans="1:9" x14ac:dyDescent="0.2">
      <c r="A54" s="1044" t="s">
        <v>1965</v>
      </c>
      <c r="B54" s="93" t="s">
        <v>973</v>
      </c>
      <c r="C54" s="145">
        <v>32</v>
      </c>
      <c r="D54" s="146">
        <v>40029</v>
      </c>
      <c r="E54" s="63" t="s">
        <v>1873</v>
      </c>
      <c r="F54" s="50"/>
      <c r="G54" s="64"/>
      <c r="H54" s="40"/>
      <c r="I54" s="85" t="s">
        <v>1901</v>
      </c>
    </row>
    <row r="55" spans="1:9" x14ac:dyDescent="0.2">
      <c r="A55" s="36" t="s">
        <v>1966</v>
      </c>
      <c r="B55" s="24" t="s">
        <v>1967</v>
      </c>
      <c r="C55" s="145">
        <v>22</v>
      </c>
      <c r="D55" s="146">
        <v>41214</v>
      </c>
      <c r="E55" s="63" t="s">
        <v>1873</v>
      </c>
      <c r="F55" s="50"/>
      <c r="G55" s="64"/>
      <c r="H55" s="40"/>
      <c r="I55" s="81"/>
    </row>
    <row r="56" spans="1:9" x14ac:dyDescent="0.2">
      <c r="A56" s="507" t="s">
        <v>979</v>
      </c>
      <c r="B56" s="504" t="s">
        <v>980</v>
      </c>
      <c r="C56" s="681">
        <v>6</v>
      </c>
      <c r="D56" s="146">
        <v>43404</v>
      </c>
      <c r="E56" s="63"/>
      <c r="F56" s="50" t="s">
        <v>1873</v>
      </c>
      <c r="G56" s="64"/>
      <c r="H56" s="40"/>
      <c r="I56" s="81" t="s">
        <v>4394</v>
      </c>
    </row>
    <row r="57" spans="1:9" x14ac:dyDescent="0.2">
      <c r="A57" s="1052" t="s">
        <v>1968</v>
      </c>
      <c r="B57" s="1101" t="s">
        <v>1969</v>
      </c>
      <c r="C57" s="145">
        <v>6</v>
      </c>
      <c r="D57" s="146">
        <v>42247</v>
      </c>
      <c r="E57" s="63"/>
      <c r="F57" s="50"/>
      <c r="G57" s="64"/>
      <c r="H57" s="40" t="s">
        <v>1873</v>
      </c>
      <c r="I57" s="24"/>
    </row>
    <row r="58" spans="1:9" x14ac:dyDescent="0.2">
      <c r="A58" s="159" t="s">
        <v>1970</v>
      </c>
      <c r="B58" s="1001" t="s">
        <v>1971</v>
      </c>
      <c r="C58" s="145">
        <v>5</v>
      </c>
      <c r="D58" s="146">
        <v>42662</v>
      </c>
      <c r="E58" s="63"/>
      <c r="F58" s="50" t="s">
        <v>1873</v>
      </c>
      <c r="G58" s="64"/>
      <c r="H58" s="40"/>
      <c r="I58" s="81" t="s">
        <v>1874</v>
      </c>
    </row>
    <row r="59" spans="1:9" x14ac:dyDescent="0.2">
      <c r="A59" s="1098" t="s">
        <v>986</v>
      </c>
      <c r="B59" s="1102" t="s">
        <v>987</v>
      </c>
      <c r="C59" s="145">
        <v>25</v>
      </c>
      <c r="D59" s="146">
        <v>40426</v>
      </c>
      <c r="E59" s="63"/>
      <c r="F59" s="50" t="s">
        <v>1873</v>
      </c>
      <c r="G59" s="64"/>
      <c r="H59" s="40"/>
      <c r="I59" s="81" t="s">
        <v>1972</v>
      </c>
    </row>
    <row r="60" spans="1:9" x14ac:dyDescent="0.2">
      <c r="A60" s="1098" t="s">
        <v>1973</v>
      </c>
      <c r="B60" s="1102" t="s">
        <v>1974</v>
      </c>
      <c r="C60" s="145">
        <v>30</v>
      </c>
      <c r="D60" s="146">
        <v>39727</v>
      </c>
      <c r="E60" s="63" t="s">
        <v>1873</v>
      </c>
      <c r="F60" s="50"/>
      <c r="G60" s="64"/>
      <c r="H60" s="40"/>
      <c r="I60" s="81" t="s">
        <v>1975</v>
      </c>
    </row>
    <row r="61" spans="1:9" x14ac:dyDescent="0.2">
      <c r="A61" s="36" t="s">
        <v>1976</v>
      </c>
      <c r="B61" s="1001" t="s">
        <v>1977</v>
      </c>
      <c r="C61" s="145">
        <v>30</v>
      </c>
      <c r="D61" s="146">
        <v>40476</v>
      </c>
      <c r="E61" s="63"/>
      <c r="F61" s="50" t="s">
        <v>1873</v>
      </c>
      <c r="G61" s="64"/>
      <c r="H61" s="40"/>
      <c r="I61" s="24" t="s">
        <v>1978</v>
      </c>
    </row>
    <row r="62" spans="1:9" x14ac:dyDescent="0.2">
      <c r="A62" s="151" t="s">
        <v>1979</v>
      </c>
      <c r="B62" s="144" t="s">
        <v>1980</v>
      </c>
      <c r="C62" s="145">
        <v>5</v>
      </c>
      <c r="D62" s="146">
        <v>42247</v>
      </c>
      <c r="E62" s="63"/>
      <c r="F62" s="50"/>
      <c r="G62" s="64"/>
      <c r="H62" s="40" t="s">
        <v>1873</v>
      </c>
      <c r="I62" s="24"/>
    </row>
    <row r="63" spans="1:9" x14ac:dyDescent="0.2">
      <c r="A63" s="147" t="s">
        <v>1981</v>
      </c>
      <c r="B63" s="147" t="s">
        <v>1982</v>
      </c>
      <c r="C63" s="145">
        <v>5</v>
      </c>
      <c r="D63" s="146">
        <v>42307</v>
      </c>
      <c r="E63" s="63"/>
      <c r="F63" s="50"/>
      <c r="G63" s="64"/>
      <c r="H63" s="40" t="s">
        <v>1873</v>
      </c>
      <c r="I63" s="24"/>
    </row>
    <row r="64" spans="1:9" x14ac:dyDescent="0.2">
      <c r="A64" s="150" t="s">
        <v>1983</v>
      </c>
      <c r="B64" s="75" t="s">
        <v>1984</v>
      </c>
      <c r="C64" s="145">
        <v>6</v>
      </c>
      <c r="D64" s="146">
        <v>42685</v>
      </c>
      <c r="E64" s="63"/>
      <c r="F64" s="50" t="s">
        <v>1873</v>
      </c>
      <c r="G64" s="64"/>
      <c r="H64" s="40"/>
      <c r="I64" s="81" t="s">
        <v>1985</v>
      </c>
    </row>
    <row r="65" spans="1:9" x14ac:dyDescent="0.2">
      <c r="A65" s="24" t="s">
        <v>1986</v>
      </c>
      <c r="B65" s="41" t="s">
        <v>1987</v>
      </c>
      <c r="C65" s="145">
        <v>8</v>
      </c>
      <c r="D65" s="146">
        <v>42214</v>
      </c>
      <c r="E65" s="63"/>
      <c r="F65" s="50"/>
      <c r="G65" s="64"/>
      <c r="H65" s="40" t="s">
        <v>1873</v>
      </c>
      <c r="I65" s="81" t="s">
        <v>1988</v>
      </c>
    </row>
    <row r="66" spans="1:9" x14ac:dyDescent="0.2">
      <c r="A66" s="1128" t="s">
        <v>1001</v>
      </c>
      <c r="B66" s="161" t="s">
        <v>1002</v>
      </c>
      <c r="C66" s="145">
        <v>37</v>
      </c>
      <c r="D66" s="146">
        <v>39944</v>
      </c>
      <c r="E66" s="63" t="s">
        <v>1873</v>
      </c>
      <c r="F66" s="50"/>
      <c r="G66" s="64"/>
      <c r="H66" s="40"/>
      <c r="I66" s="85" t="s">
        <v>1941</v>
      </c>
    </row>
    <row r="67" spans="1:9" x14ac:dyDescent="0.2">
      <c r="A67" s="147" t="s">
        <v>1989</v>
      </c>
      <c r="B67" s="170" t="s">
        <v>1990</v>
      </c>
      <c r="C67" s="145">
        <v>5</v>
      </c>
      <c r="D67" s="146">
        <v>41898</v>
      </c>
      <c r="E67" s="63"/>
      <c r="F67" s="50"/>
      <c r="G67" s="64"/>
      <c r="H67" s="40" t="s">
        <v>1873</v>
      </c>
      <c r="I67" s="81"/>
    </row>
    <row r="68" spans="1:9" x14ac:dyDescent="0.2">
      <c r="A68" s="80" t="s">
        <v>1991</v>
      </c>
      <c r="B68" s="24" t="s">
        <v>1992</v>
      </c>
      <c r="C68" s="145">
        <v>17</v>
      </c>
      <c r="D68" s="146">
        <v>40731</v>
      </c>
      <c r="E68" s="63"/>
      <c r="F68" s="50"/>
      <c r="G68" s="64" t="s">
        <v>1873</v>
      </c>
      <c r="H68" s="40"/>
      <c r="I68" s="81" t="s">
        <v>1993</v>
      </c>
    </row>
    <row r="69" spans="1:9" x14ac:dyDescent="0.2">
      <c r="A69" s="1045" t="s">
        <v>1994</v>
      </c>
      <c r="B69" s="494" t="s">
        <v>1995</v>
      </c>
      <c r="C69" s="145">
        <v>13</v>
      </c>
      <c r="D69" s="146">
        <v>42422</v>
      </c>
      <c r="E69" s="63" t="s">
        <v>1873</v>
      </c>
      <c r="F69" s="50"/>
      <c r="G69" s="64"/>
      <c r="H69" s="40"/>
      <c r="I69" s="24" t="s">
        <v>4172</v>
      </c>
    </row>
    <row r="70" spans="1:9" x14ac:dyDescent="0.2">
      <c r="A70" s="482" t="s">
        <v>1996</v>
      </c>
      <c r="B70" s="500" t="s">
        <v>1997</v>
      </c>
      <c r="C70" s="145">
        <v>13</v>
      </c>
      <c r="D70" s="146">
        <v>42422</v>
      </c>
      <c r="E70" s="63" t="s">
        <v>1873</v>
      </c>
      <c r="F70" s="50"/>
      <c r="G70" s="64"/>
      <c r="H70" s="40"/>
      <c r="I70" s="24" t="s">
        <v>4172</v>
      </c>
    </row>
    <row r="71" spans="1:9" x14ac:dyDescent="0.2">
      <c r="A71" s="81" t="s">
        <v>2000</v>
      </c>
      <c r="B71" s="24" t="s">
        <v>2001</v>
      </c>
      <c r="C71" s="145">
        <v>5</v>
      </c>
      <c r="D71" s="146">
        <v>42396</v>
      </c>
      <c r="E71" s="63"/>
      <c r="F71" s="50"/>
      <c r="G71" s="64" t="s">
        <v>1873</v>
      </c>
      <c r="H71" s="40"/>
      <c r="I71" s="24" t="s">
        <v>2002</v>
      </c>
    </row>
    <row r="72" spans="1:9" x14ac:dyDescent="0.2">
      <c r="A72" s="80" t="s">
        <v>1998</v>
      </c>
      <c r="B72" s="24" t="s">
        <v>1999</v>
      </c>
      <c r="C72" s="145">
        <v>8</v>
      </c>
      <c r="D72" s="146">
        <v>42674</v>
      </c>
      <c r="E72" s="63"/>
      <c r="F72" s="50" t="s">
        <v>1873</v>
      </c>
      <c r="G72" s="64"/>
      <c r="H72" s="40"/>
      <c r="I72" s="81" t="s">
        <v>1874</v>
      </c>
    </row>
    <row r="73" spans="1:9" x14ac:dyDescent="0.2">
      <c r="A73" s="36" t="s">
        <v>2003</v>
      </c>
      <c r="B73" s="24" t="s">
        <v>2004</v>
      </c>
      <c r="C73" s="145">
        <v>9</v>
      </c>
      <c r="D73" s="146">
        <v>41535</v>
      </c>
      <c r="E73" s="63"/>
      <c r="F73" s="50" t="s">
        <v>1873</v>
      </c>
      <c r="G73" s="64"/>
      <c r="H73" s="40"/>
      <c r="I73" s="81" t="s">
        <v>2005</v>
      </c>
    </row>
    <row r="74" spans="1:9" x14ac:dyDescent="0.2">
      <c r="A74" s="36" t="s">
        <v>2006</v>
      </c>
      <c r="B74" s="24" t="s">
        <v>2007</v>
      </c>
      <c r="C74" s="145">
        <v>6</v>
      </c>
      <c r="D74" s="146">
        <v>43010</v>
      </c>
      <c r="E74" s="63" t="s">
        <v>1873</v>
      </c>
      <c r="F74" s="50"/>
      <c r="G74" s="64"/>
      <c r="H74" s="40"/>
      <c r="I74" s="81" t="s">
        <v>2008</v>
      </c>
    </row>
    <row r="75" spans="1:9" x14ac:dyDescent="0.2">
      <c r="A75" s="1050" t="s">
        <v>2009</v>
      </c>
      <c r="B75" s="89" t="s">
        <v>2010</v>
      </c>
      <c r="C75" s="148">
        <v>12</v>
      </c>
      <c r="D75" s="149">
        <v>40431</v>
      </c>
      <c r="E75" s="53"/>
      <c r="F75" s="52" t="s">
        <v>1873</v>
      </c>
      <c r="G75" s="55"/>
      <c r="H75" s="48"/>
      <c r="I75" s="102" t="s">
        <v>2011</v>
      </c>
    </row>
    <row r="76" spans="1:9" x14ac:dyDescent="0.2">
      <c r="A76" s="34" t="s">
        <v>2012</v>
      </c>
      <c r="B76" s="35" t="s">
        <v>2013</v>
      </c>
      <c r="C76" s="142">
        <v>5</v>
      </c>
      <c r="D76" s="143">
        <v>43026</v>
      </c>
      <c r="E76" s="42"/>
      <c r="F76" s="26" t="s">
        <v>1873</v>
      </c>
      <c r="G76" s="37"/>
      <c r="H76" s="37"/>
      <c r="I76" s="41" t="s">
        <v>1881</v>
      </c>
    </row>
    <row r="77" spans="1:9" x14ac:dyDescent="0.2">
      <c r="A77" s="36" t="s">
        <v>2014</v>
      </c>
      <c r="B77" s="24" t="s">
        <v>2015</v>
      </c>
      <c r="C77" s="145">
        <v>8</v>
      </c>
      <c r="D77" s="146">
        <v>41680</v>
      </c>
      <c r="E77" s="63" t="s">
        <v>1873</v>
      </c>
      <c r="F77" s="50"/>
      <c r="G77" s="64"/>
      <c r="H77" s="64"/>
      <c r="I77" s="87"/>
    </row>
    <row r="78" spans="1:9" x14ac:dyDescent="0.2">
      <c r="A78" s="80" t="s">
        <v>2016</v>
      </c>
      <c r="B78" s="24" t="s">
        <v>2017</v>
      </c>
      <c r="C78" s="145">
        <v>11</v>
      </c>
      <c r="D78" s="146">
        <v>43067</v>
      </c>
      <c r="E78" s="63"/>
      <c r="F78" s="50" t="s">
        <v>1873</v>
      </c>
      <c r="G78" s="64"/>
      <c r="H78" s="64"/>
      <c r="I78" s="87" t="s">
        <v>2018</v>
      </c>
    </row>
    <row r="79" spans="1:9" x14ac:dyDescent="0.2">
      <c r="A79" s="152" t="s">
        <v>1005</v>
      </c>
      <c r="B79" s="75" t="s">
        <v>1006</v>
      </c>
      <c r="C79" s="145">
        <v>6</v>
      </c>
      <c r="D79" s="146">
        <v>40476</v>
      </c>
      <c r="E79" s="63"/>
      <c r="F79" s="50" t="s">
        <v>1873</v>
      </c>
      <c r="G79" s="64"/>
      <c r="H79" s="64"/>
      <c r="I79" s="158" t="s">
        <v>1941</v>
      </c>
    </row>
    <row r="80" spans="1:9" x14ac:dyDescent="0.2">
      <c r="A80" s="88" t="s">
        <v>2019</v>
      </c>
      <c r="B80" s="56" t="s">
        <v>2020</v>
      </c>
      <c r="C80" s="148">
        <v>43</v>
      </c>
      <c r="D80" s="149">
        <v>42632</v>
      </c>
      <c r="E80" s="53">
        <v>43</v>
      </c>
      <c r="F80" s="52" t="s">
        <v>1873</v>
      </c>
      <c r="G80" s="55"/>
      <c r="H80" s="55"/>
      <c r="I80" s="87" t="s">
        <v>2021</v>
      </c>
    </row>
    <row r="81" spans="1:9" x14ac:dyDescent="0.2">
      <c r="A81" s="60" t="s">
        <v>2022</v>
      </c>
      <c r="B81" s="35" t="s">
        <v>2023</v>
      </c>
      <c r="C81" s="142">
        <v>5</v>
      </c>
      <c r="D81" s="143">
        <v>42676</v>
      </c>
      <c r="E81" s="42"/>
      <c r="F81" s="26" t="s">
        <v>1873</v>
      </c>
      <c r="G81" s="37"/>
      <c r="H81" s="43"/>
      <c r="I81" s="65" t="s">
        <v>1874</v>
      </c>
    </row>
    <row r="82" spans="1:9" x14ac:dyDescent="0.2">
      <c r="A82" s="36" t="s">
        <v>2024</v>
      </c>
      <c r="B82" s="24" t="s">
        <v>2025</v>
      </c>
      <c r="C82" s="145">
        <v>6</v>
      </c>
      <c r="D82" s="146">
        <v>42006</v>
      </c>
      <c r="E82" s="63" t="s">
        <v>1873</v>
      </c>
      <c r="F82" s="50"/>
      <c r="G82" s="64"/>
      <c r="H82" s="40"/>
      <c r="I82" s="24" t="s">
        <v>2026</v>
      </c>
    </row>
    <row r="83" spans="1:9" x14ac:dyDescent="0.2">
      <c r="A83" s="527" t="s">
        <v>1014</v>
      </c>
      <c r="B83" s="504" t="s">
        <v>1015</v>
      </c>
      <c r="C83" s="681">
        <v>6</v>
      </c>
      <c r="D83" s="146">
        <v>43404</v>
      </c>
      <c r="E83" s="63"/>
      <c r="F83" s="50" t="s">
        <v>1873</v>
      </c>
      <c r="G83" s="64"/>
      <c r="H83" s="40"/>
      <c r="I83" s="81" t="s">
        <v>4394</v>
      </c>
    </row>
    <row r="84" spans="1:9" x14ac:dyDescent="0.2">
      <c r="A84" s="36" t="s">
        <v>2027</v>
      </c>
      <c r="B84" s="24" t="s">
        <v>2028</v>
      </c>
      <c r="C84" s="145">
        <v>5</v>
      </c>
      <c r="D84" s="146">
        <v>42409</v>
      </c>
      <c r="E84" s="63" t="s">
        <v>1873</v>
      </c>
      <c r="F84" s="50"/>
      <c r="G84" s="64"/>
      <c r="H84" s="40"/>
      <c r="I84" s="24" t="s">
        <v>2029</v>
      </c>
    </row>
    <row r="85" spans="1:9" x14ac:dyDescent="0.2">
      <c r="A85" s="1120" t="s">
        <v>2030</v>
      </c>
      <c r="B85" s="147" t="s">
        <v>2031</v>
      </c>
      <c r="C85" s="148">
        <v>10</v>
      </c>
      <c r="D85" s="149">
        <v>42217</v>
      </c>
      <c r="E85" s="53"/>
      <c r="F85" s="52"/>
      <c r="G85" s="55"/>
      <c r="H85" s="48" t="s">
        <v>1873</v>
      </c>
      <c r="I85" s="102"/>
    </row>
    <row r="86" spans="1:9" x14ac:dyDescent="0.2">
      <c r="A86" s="34" t="s">
        <v>2032</v>
      </c>
      <c r="B86" s="35" t="s">
        <v>2033</v>
      </c>
      <c r="C86" s="142">
        <v>6</v>
      </c>
      <c r="D86" s="143">
        <v>42398</v>
      </c>
      <c r="E86" s="42"/>
      <c r="F86" s="26"/>
      <c r="G86" s="37" t="s">
        <v>1873</v>
      </c>
      <c r="H86" s="37"/>
      <c r="I86" s="65" t="s">
        <v>2034</v>
      </c>
    </row>
    <row r="87" spans="1:9" x14ac:dyDescent="0.2">
      <c r="A87" s="36" t="s">
        <v>2035</v>
      </c>
      <c r="B87" s="24" t="s">
        <v>2036</v>
      </c>
      <c r="C87" s="145">
        <v>5</v>
      </c>
      <c r="D87" s="146">
        <v>40444</v>
      </c>
      <c r="E87" s="63"/>
      <c r="F87" s="50"/>
      <c r="G87" s="64" t="s">
        <v>1873</v>
      </c>
      <c r="H87" s="64"/>
      <c r="I87" s="81" t="s">
        <v>2037</v>
      </c>
    </row>
    <row r="88" spans="1:9" x14ac:dyDescent="0.2">
      <c r="A88" s="526" t="s">
        <v>483</v>
      </c>
      <c r="B88" s="504" t="s">
        <v>484</v>
      </c>
      <c r="C88" s="681">
        <v>22</v>
      </c>
      <c r="D88" s="146">
        <v>43434</v>
      </c>
      <c r="E88" s="63" t="s">
        <v>1873</v>
      </c>
      <c r="F88" s="50"/>
      <c r="G88" s="64"/>
      <c r="H88" s="64"/>
      <c r="I88" s="81"/>
    </row>
    <row r="89" spans="1:9" x14ac:dyDescent="0.2">
      <c r="A89" s="150" t="s">
        <v>2038</v>
      </c>
      <c r="B89" s="75" t="s">
        <v>2039</v>
      </c>
      <c r="C89" s="145">
        <v>7</v>
      </c>
      <c r="D89" s="146">
        <v>40442</v>
      </c>
      <c r="E89" s="63"/>
      <c r="F89" s="50" t="s">
        <v>1873</v>
      </c>
      <c r="G89" s="64"/>
      <c r="H89" s="64"/>
      <c r="I89" s="81" t="s">
        <v>2040</v>
      </c>
    </row>
    <row r="90" spans="1:9" x14ac:dyDescent="0.2">
      <c r="A90" s="38" t="s">
        <v>166</v>
      </c>
      <c r="B90" s="56" t="s">
        <v>167</v>
      </c>
      <c r="C90" s="148">
        <v>46</v>
      </c>
      <c r="D90" s="149">
        <v>43098</v>
      </c>
      <c r="E90" s="53"/>
      <c r="F90" s="52"/>
      <c r="G90" s="55" t="s">
        <v>1873</v>
      </c>
      <c r="H90" s="55"/>
      <c r="I90" s="102" t="s">
        <v>4022</v>
      </c>
    </row>
    <row r="91" spans="1:9" x14ac:dyDescent="0.2">
      <c r="A91" s="34" t="s">
        <v>2041</v>
      </c>
      <c r="B91" s="35" t="s">
        <v>2042</v>
      </c>
      <c r="C91" s="142">
        <v>5</v>
      </c>
      <c r="D91" s="143">
        <v>41586</v>
      </c>
      <c r="E91" s="42"/>
      <c r="F91" s="26" t="s">
        <v>1873</v>
      </c>
      <c r="G91" s="37"/>
      <c r="H91" s="37"/>
      <c r="I91" s="61" t="s">
        <v>2005</v>
      </c>
    </row>
    <row r="92" spans="1:9" x14ac:dyDescent="0.2">
      <c r="A92" s="151" t="s">
        <v>2043</v>
      </c>
      <c r="B92" s="144" t="s">
        <v>2044</v>
      </c>
      <c r="C92" s="145">
        <v>7</v>
      </c>
      <c r="D92" s="146">
        <v>42320</v>
      </c>
      <c r="E92" s="63"/>
      <c r="F92" s="50"/>
      <c r="G92" s="64"/>
      <c r="H92" s="64" t="s">
        <v>1873</v>
      </c>
      <c r="I92" s="41"/>
    </row>
    <row r="93" spans="1:9" x14ac:dyDescent="0.2">
      <c r="A93" s="80" t="s">
        <v>2045</v>
      </c>
      <c r="B93" s="24" t="s">
        <v>2046</v>
      </c>
      <c r="C93" s="145">
        <v>6</v>
      </c>
      <c r="D93" s="146">
        <v>42670</v>
      </c>
      <c r="E93" s="63"/>
      <c r="F93" s="50" t="s">
        <v>1873</v>
      </c>
      <c r="G93" s="64"/>
      <c r="H93" s="64"/>
      <c r="I93" s="87" t="s">
        <v>1874</v>
      </c>
    </row>
    <row r="94" spans="1:9" x14ac:dyDescent="0.2">
      <c r="A94" s="80" t="s">
        <v>2047</v>
      </c>
      <c r="B94" s="24" t="s">
        <v>2048</v>
      </c>
      <c r="C94" s="145">
        <v>5</v>
      </c>
      <c r="D94" s="146">
        <v>42300</v>
      </c>
      <c r="E94" s="63"/>
      <c r="F94" s="50" t="s">
        <v>1873</v>
      </c>
      <c r="G94" s="64"/>
      <c r="H94" s="64"/>
      <c r="I94" s="87" t="s">
        <v>1944</v>
      </c>
    </row>
    <row r="95" spans="1:9" x14ac:dyDescent="0.2">
      <c r="A95" s="156" t="s">
        <v>2049</v>
      </c>
      <c r="B95" s="89" t="s">
        <v>2050</v>
      </c>
      <c r="C95" s="148">
        <v>8</v>
      </c>
      <c r="D95" s="149">
        <v>41418</v>
      </c>
      <c r="E95" s="53"/>
      <c r="F95" s="52" t="s">
        <v>1873</v>
      </c>
      <c r="G95" s="55"/>
      <c r="H95" s="55"/>
      <c r="I95" s="91" t="s">
        <v>2051</v>
      </c>
    </row>
    <row r="96" spans="1:9" x14ac:dyDescent="0.2">
      <c r="A96" s="1129" t="s">
        <v>2052</v>
      </c>
      <c r="B96" s="175" t="s">
        <v>2053</v>
      </c>
      <c r="C96" s="142">
        <v>14</v>
      </c>
      <c r="D96" s="143">
        <v>42222</v>
      </c>
      <c r="E96" s="42"/>
      <c r="F96" s="26"/>
      <c r="G96" s="37"/>
      <c r="H96" s="37" t="s">
        <v>1873</v>
      </c>
      <c r="I96" s="23"/>
    </row>
    <row r="97" spans="1:9" x14ac:dyDescent="0.2">
      <c r="A97" s="80" t="s">
        <v>4304</v>
      </c>
      <c r="B97" s="24" t="s">
        <v>4305</v>
      </c>
      <c r="C97" s="145">
        <v>5</v>
      </c>
      <c r="D97" s="146">
        <v>43343</v>
      </c>
      <c r="E97" s="63"/>
      <c r="F97" s="50"/>
      <c r="G97" s="64" t="s">
        <v>1873</v>
      </c>
      <c r="H97" s="64"/>
      <c r="I97" s="87" t="s">
        <v>4306</v>
      </c>
    </row>
    <row r="98" spans="1:9" x14ac:dyDescent="0.2">
      <c r="A98" s="80" t="s">
        <v>2054</v>
      </c>
      <c r="B98" s="24" t="s">
        <v>2055</v>
      </c>
      <c r="C98" s="145">
        <v>14</v>
      </c>
      <c r="D98" s="146">
        <v>42080</v>
      </c>
      <c r="E98" s="63" t="s">
        <v>1873</v>
      </c>
      <c r="F98" s="50"/>
      <c r="G98" s="64"/>
      <c r="H98" s="64"/>
      <c r="I98" s="87" t="s">
        <v>2056</v>
      </c>
    </row>
    <row r="99" spans="1:9" x14ac:dyDescent="0.2">
      <c r="A99" s="80" t="s">
        <v>2057</v>
      </c>
      <c r="B99" s="24" t="s">
        <v>2058</v>
      </c>
      <c r="C99" s="145">
        <v>8</v>
      </c>
      <c r="D99" s="146">
        <v>42849</v>
      </c>
      <c r="E99" s="63"/>
      <c r="F99" s="50"/>
      <c r="G99" s="64" t="s">
        <v>1873</v>
      </c>
      <c r="H99" s="64"/>
      <c r="I99" s="87" t="s">
        <v>2059</v>
      </c>
    </row>
    <row r="100" spans="1:9" x14ac:dyDescent="0.2">
      <c r="A100" s="38" t="s">
        <v>2060</v>
      </c>
      <c r="B100" s="56" t="s">
        <v>2061</v>
      </c>
      <c r="C100" s="148">
        <v>6</v>
      </c>
      <c r="D100" s="149">
        <v>40463</v>
      </c>
      <c r="E100" s="53"/>
      <c r="F100" s="52" t="s">
        <v>1873</v>
      </c>
      <c r="G100" s="55"/>
      <c r="H100" s="55"/>
      <c r="I100" s="39" t="s">
        <v>1978</v>
      </c>
    </row>
    <row r="101" spans="1:9" x14ac:dyDescent="0.2">
      <c r="A101" s="60" t="s">
        <v>2062</v>
      </c>
      <c r="B101" s="35" t="s">
        <v>2063</v>
      </c>
      <c r="C101" s="142">
        <v>5</v>
      </c>
      <c r="D101" s="143">
        <v>42615</v>
      </c>
      <c r="E101" s="42"/>
      <c r="F101" s="26" t="s">
        <v>1873</v>
      </c>
      <c r="G101" s="37"/>
      <c r="H101" s="37"/>
      <c r="I101" s="61" t="s">
        <v>1874</v>
      </c>
    </row>
    <row r="102" spans="1:9" x14ac:dyDescent="0.2">
      <c r="A102" s="527" t="s">
        <v>1051</v>
      </c>
      <c r="B102" s="504" t="s">
        <v>1052</v>
      </c>
      <c r="C102" s="681">
        <v>7</v>
      </c>
      <c r="D102" s="146">
        <v>43434</v>
      </c>
      <c r="E102" s="63"/>
      <c r="F102" s="50" t="s">
        <v>1873</v>
      </c>
      <c r="G102" s="64"/>
      <c r="H102" s="64"/>
      <c r="I102" s="87"/>
    </row>
    <row r="103" spans="1:9" x14ac:dyDescent="0.2">
      <c r="A103" s="80" t="s">
        <v>2064</v>
      </c>
      <c r="B103" s="24" t="s">
        <v>2065</v>
      </c>
      <c r="C103" s="145">
        <v>6</v>
      </c>
      <c r="D103" s="146">
        <v>42832</v>
      </c>
      <c r="E103" s="63"/>
      <c r="F103" s="50"/>
      <c r="G103" s="64" t="s">
        <v>1873</v>
      </c>
      <c r="H103" s="64"/>
      <c r="I103" s="87" t="s">
        <v>2066</v>
      </c>
    </row>
    <row r="104" spans="1:9" x14ac:dyDescent="0.2">
      <c r="A104" s="150" t="s">
        <v>2067</v>
      </c>
      <c r="B104" s="75" t="s">
        <v>2068</v>
      </c>
      <c r="C104" s="145">
        <v>5</v>
      </c>
      <c r="D104" s="146">
        <v>42682</v>
      </c>
      <c r="E104" s="63"/>
      <c r="F104" s="50" t="s">
        <v>1873</v>
      </c>
      <c r="G104" s="64"/>
      <c r="H104" s="64"/>
      <c r="I104" s="87" t="s">
        <v>2069</v>
      </c>
    </row>
    <row r="105" spans="1:9" x14ac:dyDescent="0.2">
      <c r="A105" s="38" t="s">
        <v>1055</v>
      </c>
      <c r="B105" s="56" t="s">
        <v>1056</v>
      </c>
      <c r="C105" s="148">
        <v>20</v>
      </c>
      <c r="D105" s="149">
        <v>39881</v>
      </c>
      <c r="E105" s="53" t="s">
        <v>1873</v>
      </c>
      <c r="F105" s="52"/>
      <c r="G105" s="55"/>
      <c r="H105" s="55"/>
      <c r="I105" s="91" t="s">
        <v>2070</v>
      </c>
    </row>
    <row r="106" spans="1:9" x14ac:dyDescent="0.2">
      <c r="A106" s="34" t="s">
        <v>2071</v>
      </c>
      <c r="B106" s="35" t="s">
        <v>2072</v>
      </c>
      <c r="C106" s="142">
        <v>6</v>
      </c>
      <c r="D106" s="143">
        <v>42215</v>
      </c>
      <c r="E106" s="42" t="s">
        <v>1873</v>
      </c>
      <c r="F106" s="26"/>
      <c r="G106" s="37"/>
      <c r="H106" s="37"/>
      <c r="I106" s="23" t="s">
        <v>2073</v>
      </c>
    </row>
    <row r="107" spans="1:9" x14ac:dyDescent="0.2">
      <c r="A107" s="80" t="s">
        <v>2074</v>
      </c>
      <c r="B107" s="24" t="s">
        <v>2075</v>
      </c>
      <c r="C107" s="145">
        <v>37</v>
      </c>
      <c r="D107" s="146">
        <v>40862</v>
      </c>
      <c r="E107" s="63"/>
      <c r="F107" s="50" t="s">
        <v>1873</v>
      </c>
      <c r="G107" s="64"/>
      <c r="H107" s="64"/>
      <c r="I107" s="87" t="s">
        <v>2076</v>
      </c>
    </row>
    <row r="108" spans="1:9" x14ac:dyDescent="0.2">
      <c r="A108" s="36" t="s">
        <v>2077</v>
      </c>
      <c r="B108" s="24" t="s">
        <v>2078</v>
      </c>
      <c r="C108" s="145">
        <v>7</v>
      </c>
      <c r="D108" s="146">
        <v>40477</v>
      </c>
      <c r="E108" s="63"/>
      <c r="F108" s="50" t="s">
        <v>1873</v>
      </c>
      <c r="G108" s="64"/>
      <c r="H108" s="64"/>
      <c r="I108" s="41" t="s">
        <v>1978</v>
      </c>
    </row>
    <row r="109" spans="1:9" x14ac:dyDescent="0.2">
      <c r="A109" s="526" t="s">
        <v>1063</v>
      </c>
      <c r="B109" s="504" t="s">
        <v>1064</v>
      </c>
      <c r="C109" s="681">
        <v>8</v>
      </c>
      <c r="D109" s="146">
        <v>43434</v>
      </c>
      <c r="E109" s="63"/>
      <c r="F109" s="50" t="s">
        <v>1873</v>
      </c>
      <c r="G109" s="64"/>
      <c r="H109" s="64"/>
      <c r="I109" s="87"/>
    </row>
    <row r="110" spans="1:9" x14ac:dyDescent="0.2">
      <c r="A110" s="1130" t="s">
        <v>2079</v>
      </c>
      <c r="B110" s="161" t="s">
        <v>1071</v>
      </c>
      <c r="C110" s="148">
        <v>34</v>
      </c>
      <c r="D110" s="149">
        <v>40112</v>
      </c>
      <c r="E110" s="53"/>
      <c r="F110" s="52" t="s">
        <v>1873</v>
      </c>
      <c r="G110" s="55"/>
      <c r="H110" s="55"/>
      <c r="I110" s="157" t="s">
        <v>1941</v>
      </c>
    </row>
    <row r="111" spans="1:9" x14ac:dyDescent="0.2">
      <c r="A111" s="1121" t="s">
        <v>4247</v>
      </c>
      <c r="B111" s="1136" t="s">
        <v>4244</v>
      </c>
      <c r="C111" s="1103">
        <v>5</v>
      </c>
      <c r="D111" s="143">
        <v>43404</v>
      </c>
      <c r="E111" s="42"/>
      <c r="F111" s="26"/>
      <c r="G111" s="37" t="s">
        <v>1873</v>
      </c>
      <c r="H111" s="37"/>
      <c r="I111" s="61" t="s">
        <v>4402</v>
      </c>
    </row>
    <row r="112" spans="1:9" x14ac:dyDescent="0.2">
      <c r="A112" s="152" t="s">
        <v>2080</v>
      </c>
      <c r="B112" s="75" t="s">
        <v>2081</v>
      </c>
      <c r="C112" s="145">
        <v>7</v>
      </c>
      <c r="D112" s="146">
        <v>40431</v>
      </c>
      <c r="E112" s="63"/>
      <c r="F112" s="50" t="s">
        <v>1873</v>
      </c>
      <c r="G112" s="64"/>
      <c r="H112" s="64"/>
      <c r="I112" s="87" t="s">
        <v>2082</v>
      </c>
    </row>
    <row r="113" spans="1:9" x14ac:dyDescent="0.2">
      <c r="A113" s="36" t="s">
        <v>2083</v>
      </c>
      <c r="B113" s="24" t="s">
        <v>2084</v>
      </c>
      <c r="C113" s="145">
        <v>7</v>
      </c>
      <c r="D113" s="146">
        <v>42996</v>
      </c>
      <c r="E113" s="63"/>
      <c r="F113" s="50" t="s">
        <v>1873</v>
      </c>
      <c r="G113" s="64"/>
      <c r="H113" s="64"/>
      <c r="I113" s="87" t="s">
        <v>1881</v>
      </c>
    </row>
    <row r="114" spans="1:9" x14ac:dyDescent="0.2">
      <c r="A114" s="154" t="s">
        <v>2085</v>
      </c>
      <c r="B114" s="93" t="s">
        <v>2086</v>
      </c>
      <c r="C114" s="145">
        <v>8</v>
      </c>
      <c r="D114" s="146">
        <v>40962</v>
      </c>
      <c r="E114" s="63" t="s">
        <v>1873</v>
      </c>
      <c r="F114" s="50"/>
      <c r="G114" s="64"/>
      <c r="H114" s="64"/>
      <c r="I114" s="87" t="s">
        <v>2087</v>
      </c>
    </row>
    <row r="115" spans="1:9" x14ac:dyDescent="0.2">
      <c r="A115" s="88" t="s">
        <v>2088</v>
      </c>
      <c r="B115" s="56" t="s">
        <v>2089</v>
      </c>
      <c r="C115" s="148">
        <v>8</v>
      </c>
      <c r="D115" s="149">
        <v>41904</v>
      </c>
      <c r="E115" s="53" t="s">
        <v>1873</v>
      </c>
      <c r="F115" s="52"/>
      <c r="G115" s="55"/>
      <c r="H115" s="55"/>
      <c r="I115" s="91"/>
    </row>
    <row r="116" spans="1:9" x14ac:dyDescent="0.2">
      <c r="A116" s="34" t="s">
        <v>2090</v>
      </c>
      <c r="B116" s="35" t="s">
        <v>2091</v>
      </c>
      <c r="C116" s="142">
        <v>5</v>
      </c>
      <c r="D116" s="143">
        <v>41904</v>
      </c>
      <c r="E116" s="42" t="s">
        <v>1873</v>
      </c>
      <c r="F116" s="26"/>
      <c r="G116" s="37"/>
      <c r="H116" s="37"/>
      <c r="I116" s="65"/>
    </row>
    <row r="117" spans="1:9" x14ac:dyDescent="0.2">
      <c r="A117" s="150" t="s">
        <v>2092</v>
      </c>
      <c r="B117" s="75" t="s">
        <v>2093</v>
      </c>
      <c r="C117" s="145">
        <v>6</v>
      </c>
      <c r="D117" s="146">
        <v>40444</v>
      </c>
      <c r="E117" s="63"/>
      <c r="F117" s="50" t="s">
        <v>1873</v>
      </c>
      <c r="G117" s="64"/>
      <c r="H117" s="64"/>
      <c r="I117" s="81" t="s">
        <v>2094</v>
      </c>
    </row>
    <row r="118" spans="1:9" x14ac:dyDescent="0.2">
      <c r="A118" s="36" t="s">
        <v>2095</v>
      </c>
      <c r="B118" s="24" t="s">
        <v>511</v>
      </c>
      <c r="C118" s="145">
        <v>33</v>
      </c>
      <c r="D118" s="146">
        <v>42383</v>
      </c>
      <c r="E118" s="63"/>
      <c r="F118" s="50"/>
      <c r="G118" s="64" t="s">
        <v>1873</v>
      </c>
      <c r="H118" s="64"/>
      <c r="I118" s="24" t="s">
        <v>2096</v>
      </c>
    </row>
    <row r="119" spans="1:9" x14ac:dyDescent="0.2">
      <c r="A119" s="80" t="s">
        <v>2097</v>
      </c>
      <c r="B119" s="24" t="s">
        <v>2098</v>
      </c>
      <c r="C119" s="145">
        <v>6</v>
      </c>
      <c r="D119" s="146">
        <v>42423</v>
      </c>
      <c r="E119" s="63" t="s">
        <v>1873</v>
      </c>
      <c r="F119" s="50"/>
      <c r="G119" s="64"/>
      <c r="H119" s="64"/>
      <c r="I119" s="24"/>
    </row>
    <row r="120" spans="1:9" x14ac:dyDescent="0.2">
      <c r="A120" s="1050" t="s">
        <v>2099</v>
      </c>
      <c r="B120" s="89" t="s">
        <v>2100</v>
      </c>
      <c r="C120" s="148">
        <v>11</v>
      </c>
      <c r="D120" s="149">
        <v>41243</v>
      </c>
      <c r="E120" s="53"/>
      <c r="F120" s="52" t="s">
        <v>1873</v>
      </c>
      <c r="G120" s="55"/>
      <c r="H120" s="55"/>
      <c r="I120" s="102" t="s">
        <v>2101</v>
      </c>
    </row>
    <row r="121" spans="1:9" x14ac:dyDescent="0.2">
      <c r="A121" s="1097" t="s">
        <v>1080</v>
      </c>
      <c r="B121" s="96" t="s">
        <v>1081</v>
      </c>
      <c r="C121" s="142">
        <v>7</v>
      </c>
      <c r="D121" s="143">
        <v>40458</v>
      </c>
      <c r="E121" s="42"/>
      <c r="F121" s="26" t="s">
        <v>1873</v>
      </c>
      <c r="G121" s="37"/>
      <c r="H121" s="37"/>
      <c r="I121" s="168" t="s">
        <v>1941</v>
      </c>
    </row>
    <row r="122" spans="1:9" x14ac:dyDescent="0.2">
      <c r="A122" s="80" t="s">
        <v>2102</v>
      </c>
      <c r="B122" s="24" t="s">
        <v>2103</v>
      </c>
      <c r="C122" s="145">
        <v>33</v>
      </c>
      <c r="D122" s="146">
        <v>42795</v>
      </c>
      <c r="E122" s="63"/>
      <c r="F122" s="50"/>
      <c r="G122" s="64" t="s">
        <v>1873</v>
      </c>
      <c r="H122" s="64"/>
      <c r="I122" s="87" t="s">
        <v>2104</v>
      </c>
    </row>
    <row r="123" spans="1:9" x14ac:dyDescent="0.2">
      <c r="A123" s="80" t="s">
        <v>2105</v>
      </c>
      <c r="B123" s="24" t="s">
        <v>2106</v>
      </c>
      <c r="C123" s="145">
        <v>6</v>
      </c>
      <c r="D123" s="146">
        <v>42473</v>
      </c>
      <c r="E123" s="63"/>
      <c r="F123" s="50"/>
      <c r="G123" s="64" t="s">
        <v>1894</v>
      </c>
      <c r="H123" s="64"/>
      <c r="I123" s="87" t="s">
        <v>2107</v>
      </c>
    </row>
    <row r="124" spans="1:9" x14ac:dyDescent="0.2">
      <c r="A124" s="36" t="s">
        <v>2108</v>
      </c>
      <c r="B124" s="24" t="s">
        <v>2109</v>
      </c>
      <c r="C124" s="145">
        <v>18</v>
      </c>
      <c r="D124" s="146">
        <v>40491</v>
      </c>
      <c r="E124" s="63"/>
      <c r="F124" s="50" t="s">
        <v>1873</v>
      </c>
      <c r="G124" s="64"/>
      <c r="H124" s="64"/>
      <c r="I124" s="41" t="s">
        <v>1978</v>
      </c>
    </row>
    <row r="125" spans="1:9" x14ac:dyDescent="0.2">
      <c r="A125" s="1122" t="s">
        <v>2110</v>
      </c>
      <c r="B125" s="161" t="s">
        <v>2111</v>
      </c>
      <c r="C125" s="148">
        <v>7</v>
      </c>
      <c r="D125" s="149">
        <v>41149</v>
      </c>
      <c r="E125" s="53" t="s">
        <v>1873</v>
      </c>
      <c r="F125" s="52"/>
      <c r="G125" s="55"/>
      <c r="H125" s="55"/>
      <c r="I125" s="91" t="s">
        <v>2112</v>
      </c>
    </row>
    <row r="126" spans="1:9" x14ac:dyDescent="0.2">
      <c r="A126" s="34" t="s">
        <v>2113</v>
      </c>
      <c r="B126" s="35" t="s">
        <v>2114</v>
      </c>
      <c r="C126" s="142">
        <v>6</v>
      </c>
      <c r="D126" s="143">
        <v>42320</v>
      </c>
      <c r="E126" s="42"/>
      <c r="F126" s="26" t="s">
        <v>1873</v>
      </c>
      <c r="G126" s="37"/>
      <c r="H126" s="37"/>
      <c r="I126" s="65" t="s">
        <v>2115</v>
      </c>
    </row>
    <row r="127" spans="1:9" x14ac:dyDescent="0.2">
      <c r="A127" s="527" t="s">
        <v>1088</v>
      </c>
      <c r="B127" s="504" t="s">
        <v>1089</v>
      </c>
      <c r="C127" s="681">
        <v>7</v>
      </c>
      <c r="D127" s="146">
        <v>43404</v>
      </c>
      <c r="E127" s="63"/>
      <c r="F127" s="50"/>
      <c r="G127" s="64" t="s">
        <v>1873</v>
      </c>
      <c r="H127" s="64"/>
      <c r="I127" s="81" t="s">
        <v>4401</v>
      </c>
    </row>
    <row r="128" spans="1:9" x14ac:dyDescent="0.2">
      <c r="A128" s="80" t="s">
        <v>2116</v>
      </c>
      <c r="B128" s="24" t="s">
        <v>2117</v>
      </c>
      <c r="C128" s="145">
        <v>9</v>
      </c>
      <c r="D128" s="146">
        <v>42635</v>
      </c>
      <c r="E128" s="63"/>
      <c r="F128" s="50"/>
      <c r="G128" s="64"/>
      <c r="H128" s="64" t="s">
        <v>1873</v>
      </c>
      <c r="I128" s="81" t="s">
        <v>2118</v>
      </c>
    </row>
    <row r="129" spans="1:9" x14ac:dyDescent="0.2">
      <c r="A129" s="80" t="s">
        <v>2119</v>
      </c>
      <c r="B129" s="24" t="s">
        <v>2120</v>
      </c>
      <c r="C129" s="145">
        <v>9</v>
      </c>
      <c r="D129" s="146">
        <v>41381</v>
      </c>
      <c r="E129" s="63" t="s">
        <v>1873</v>
      </c>
      <c r="F129" s="50"/>
      <c r="G129" s="64"/>
      <c r="H129" s="64"/>
      <c r="I129" s="24"/>
    </row>
    <row r="130" spans="1:9" x14ac:dyDescent="0.2">
      <c r="A130" s="88" t="s">
        <v>2121</v>
      </c>
      <c r="B130" s="56" t="s">
        <v>2122</v>
      </c>
      <c r="C130" s="148">
        <v>7</v>
      </c>
      <c r="D130" s="149">
        <v>42745</v>
      </c>
      <c r="E130" s="53"/>
      <c r="F130" s="52"/>
      <c r="G130" s="55" t="s">
        <v>1873</v>
      </c>
      <c r="H130" s="55"/>
      <c r="I130" s="102" t="s">
        <v>2123</v>
      </c>
    </row>
    <row r="131" spans="1:9" x14ac:dyDescent="0.2">
      <c r="A131" s="1057" t="s">
        <v>1098</v>
      </c>
      <c r="B131" s="153" t="s">
        <v>1099</v>
      </c>
      <c r="C131" s="142">
        <v>39</v>
      </c>
      <c r="D131" s="143">
        <v>39727</v>
      </c>
      <c r="E131" s="42" t="s">
        <v>1873</v>
      </c>
      <c r="F131" s="26"/>
      <c r="G131" s="37"/>
      <c r="H131" s="26"/>
      <c r="I131" s="168" t="s">
        <v>1901</v>
      </c>
    </row>
    <row r="132" spans="1:9" x14ac:dyDescent="0.2">
      <c r="A132" s="152" t="s">
        <v>1100</v>
      </c>
      <c r="B132" s="75" t="s">
        <v>1101</v>
      </c>
      <c r="C132" s="145">
        <v>6</v>
      </c>
      <c r="D132" s="146">
        <v>40850</v>
      </c>
      <c r="E132" s="63"/>
      <c r="F132" s="50" t="s">
        <v>1873</v>
      </c>
      <c r="G132" s="64"/>
      <c r="H132" s="50"/>
      <c r="I132" s="158" t="s">
        <v>2124</v>
      </c>
    </row>
    <row r="133" spans="1:9" x14ac:dyDescent="0.2">
      <c r="A133" s="80" t="s">
        <v>2125</v>
      </c>
      <c r="B133" s="24" t="s">
        <v>2126</v>
      </c>
      <c r="C133" s="145">
        <v>6</v>
      </c>
      <c r="D133" s="146">
        <v>42856</v>
      </c>
      <c r="E133" s="63"/>
      <c r="F133" s="50"/>
      <c r="G133" s="64" t="s">
        <v>1873</v>
      </c>
      <c r="H133" s="50"/>
      <c r="I133" s="87" t="s">
        <v>2127</v>
      </c>
    </row>
    <row r="134" spans="1:9" x14ac:dyDescent="0.2">
      <c r="A134" s="13" t="s">
        <v>2128</v>
      </c>
      <c r="B134" s="24" t="s">
        <v>2129</v>
      </c>
      <c r="C134" s="70">
        <v>11</v>
      </c>
      <c r="D134" s="160">
        <v>41885</v>
      </c>
      <c r="E134" s="50"/>
      <c r="F134" s="50" t="s">
        <v>1873</v>
      </c>
      <c r="G134" s="50"/>
      <c r="H134" s="50"/>
      <c r="I134" s="81" t="s">
        <v>2130</v>
      </c>
    </row>
    <row r="135" spans="1:9" x14ac:dyDescent="0.2">
      <c r="A135" s="501" t="s">
        <v>527</v>
      </c>
      <c r="B135" s="502" t="s">
        <v>528</v>
      </c>
      <c r="C135" s="1069">
        <v>14</v>
      </c>
      <c r="D135" s="149">
        <v>43434</v>
      </c>
      <c r="E135" s="53"/>
      <c r="F135" s="52" t="s">
        <v>1873</v>
      </c>
      <c r="G135" s="55"/>
      <c r="H135" s="52"/>
      <c r="I135" s="91"/>
    </row>
    <row r="136" spans="1:9" x14ac:dyDescent="0.2">
      <c r="A136" s="34" t="s">
        <v>2131</v>
      </c>
      <c r="B136" s="35" t="s">
        <v>2132</v>
      </c>
      <c r="C136" s="142">
        <v>6</v>
      </c>
      <c r="D136" s="143">
        <v>42008</v>
      </c>
      <c r="E136" s="42"/>
      <c r="F136" s="26" t="s">
        <v>1873</v>
      </c>
      <c r="G136" s="37"/>
      <c r="H136" s="37"/>
      <c r="I136" s="61" t="s">
        <v>2133</v>
      </c>
    </row>
    <row r="137" spans="1:9" x14ac:dyDescent="0.2">
      <c r="A137" s="498" t="s">
        <v>2134</v>
      </c>
      <c r="B137" s="483" t="s">
        <v>2135</v>
      </c>
      <c r="C137" s="145">
        <v>15</v>
      </c>
      <c r="D137" s="146">
        <v>42404</v>
      </c>
      <c r="E137" s="63" t="s">
        <v>1873</v>
      </c>
      <c r="F137" s="50"/>
      <c r="G137" s="64"/>
      <c r="H137" s="64"/>
      <c r="I137" s="41" t="s">
        <v>4095</v>
      </c>
    </row>
    <row r="138" spans="1:9" x14ac:dyDescent="0.2">
      <c r="A138" s="152" t="s">
        <v>2136</v>
      </c>
      <c r="B138" s="75" t="s">
        <v>2137</v>
      </c>
      <c r="C138" s="145">
        <v>13</v>
      </c>
      <c r="D138" s="146">
        <v>40826</v>
      </c>
      <c r="E138" s="63"/>
      <c r="F138" s="50" t="s">
        <v>1873</v>
      </c>
      <c r="G138" s="64"/>
      <c r="H138" s="64"/>
      <c r="I138" s="41" t="s">
        <v>2138</v>
      </c>
    </row>
    <row r="139" spans="1:9" x14ac:dyDescent="0.2">
      <c r="A139" s="36" t="s">
        <v>2139</v>
      </c>
      <c r="B139" s="24" t="s">
        <v>2140</v>
      </c>
      <c r="C139" s="145">
        <v>7</v>
      </c>
      <c r="D139" s="146">
        <v>41853</v>
      </c>
      <c r="E139" s="63"/>
      <c r="F139" s="50" t="s">
        <v>1873</v>
      </c>
      <c r="G139" s="64"/>
      <c r="H139" s="64"/>
      <c r="I139" s="87" t="s">
        <v>2141</v>
      </c>
    </row>
    <row r="140" spans="1:9" x14ac:dyDescent="0.2">
      <c r="A140" s="501" t="s">
        <v>1102</v>
      </c>
      <c r="B140" s="502" t="s">
        <v>1103</v>
      </c>
      <c r="C140" s="1069">
        <v>7</v>
      </c>
      <c r="D140" s="149">
        <v>43404</v>
      </c>
      <c r="E140" s="53"/>
      <c r="F140" s="52"/>
      <c r="G140" s="55" t="s">
        <v>1873</v>
      </c>
      <c r="H140" s="55"/>
      <c r="I140" s="87" t="s">
        <v>4403</v>
      </c>
    </row>
    <row r="141" spans="1:9" x14ac:dyDescent="0.2">
      <c r="A141" s="1057" t="s">
        <v>2142</v>
      </c>
      <c r="B141" s="494" t="s">
        <v>2143</v>
      </c>
      <c r="C141" s="142">
        <v>5</v>
      </c>
      <c r="D141" s="143">
        <v>42046</v>
      </c>
      <c r="E141" s="42" t="s">
        <v>1873</v>
      </c>
      <c r="F141" s="26"/>
      <c r="G141" s="37"/>
      <c r="H141" s="43"/>
      <c r="I141" s="35" t="s">
        <v>4166</v>
      </c>
    </row>
    <row r="142" spans="1:9" x14ac:dyDescent="0.2">
      <c r="A142" s="36" t="s">
        <v>2144</v>
      </c>
      <c r="B142" s="24" t="s">
        <v>2145</v>
      </c>
      <c r="C142" s="70">
        <v>5</v>
      </c>
      <c r="D142" s="146">
        <v>40464</v>
      </c>
      <c r="E142" s="63"/>
      <c r="F142" s="50" t="s">
        <v>1873</v>
      </c>
      <c r="G142" s="64"/>
      <c r="H142" s="40"/>
      <c r="I142" s="81" t="s">
        <v>2146</v>
      </c>
    </row>
    <row r="143" spans="1:9" x14ac:dyDescent="0.2">
      <c r="A143" s="80" t="s">
        <v>2147</v>
      </c>
      <c r="B143" s="24" t="s">
        <v>2148</v>
      </c>
      <c r="C143" s="70">
        <v>8</v>
      </c>
      <c r="D143" s="146">
        <v>42654</v>
      </c>
      <c r="E143" s="63"/>
      <c r="F143" s="50" t="s">
        <v>1873</v>
      </c>
      <c r="G143" s="64"/>
      <c r="H143" s="40"/>
      <c r="I143" s="81" t="s">
        <v>1874</v>
      </c>
    </row>
    <row r="144" spans="1:9" x14ac:dyDescent="0.2">
      <c r="A144" s="80" t="s">
        <v>2149</v>
      </c>
      <c r="B144" s="24" t="s">
        <v>2150</v>
      </c>
      <c r="C144" s="70">
        <v>13</v>
      </c>
      <c r="D144" s="146">
        <v>40920</v>
      </c>
      <c r="E144" s="63" t="s">
        <v>1873</v>
      </c>
      <c r="F144" s="50"/>
      <c r="G144" s="64"/>
      <c r="H144" s="40"/>
      <c r="I144" s="24"/>
    </row>
    <row r="145" spans="1:9" x14ac:dyDescent="0.2">
      <c r="A145" s="88" t="s">
        <v>2151</v>
      </c>
      <c r="B145" s="56" t="s">
        <v>2152</v>
      </c>
      <c r="C145" s="76">
        <v>5</v>
      </c>
      <c r="D145" s="149">
        <v>42712</v>
      </c>
      <c r="E145" s="53" t="s">
        <v>1873</v>
      </c>
      <c r="F145" s="52"/>
      <c r="G145" s="55"/>
      <c r="H145" s="48"/>
      <c r="I145" s="56"/>
    </row>
    <row r="146" spans="1:9" x14ac:dyDescent="0.2">
      <c r="A146" s="34" t="s">
        <v>2153</v>
      </c>
      <c r="B146" s="35" t="s">
        <v>2154</v>
      </c>
      <c r="C146" s="62">
        <v>15</v>
      </c>
      <c r="D146" s="143">
        <v>40497</v>
      </c>
      <c r="E146" s="42"/>
      <c r="F146" s="26" t="s">
        <v>1873</v>
      </c>
      <c r="G146" s="37"/>
      <c r="H146" s="37"/>
      <c r="I146" s="41" t="s">
        <v>1978</v>
      </c>
    </row>
    <row r="147" spans="1:9" x14ac:dyDescent="0.2">
      <c r="A147" s="80" t="s">
        <v>2155</v>
      </c>
      <c r="B147" s="24" t="s">
        <v>2156</v>
      </c>
      <c r="C147" s="70">
        <v>5</v>
      </c>
      <c r="D147" s="146">
        <v>42635</v>
      </c>
      <c r="E147" s="63"/>
      <c r="F147" s="50" t="s">
        <v>1873</v>
      </c>
      <c r="G147" s="64"/>
      <c r="H147" s="64"/>
      <c r="I147" s="87" t="s">
        <v>1874</v>
      </c>
    </row>
    <row r="148" spans="1:9" x14ac:dyDescent="0.2">
      <c r="A148" s="36" t="s">
        <v>2157</v>
      </c>
      <c r="B148" s="24" t="s">
        <v>2158</v>
      </c>
      <c r="C148" s="70">
        <v>8</v>
      </c>
      <c r="D148" s="146">
        <v>42032</v>
      </c>
      <c r="E148" s="63"/>
      <c r="F148" s="50"/>
      <c r="G148" s="64" t="s">
        <v>1873</v>
      </c>
      <c r="H148" s="64"/>
      <c r="I148" s="41" t="s">
        <v>2159</v>
      </c>
    </row>
    <row r="149" spans="1:9" x14ac:dyDescent="0.2">
      <c r="A149" s="36" t="s">
        <v>2160</v>
      </c>
      <c r="B149" s="24" t="s">
        <v>2161</v>
      </c>
      <c r="C149" s="70">
        <v>11</v>
      </c>
      <c r="D149" s="146">
        <v>42668</v>
      </c>
      <c r="E149" s="63"/>
      <c r="F149" s="50" t="s">
        <v>1873</v>
      </c>
      <c r="G149" s="64"/>
      <c r="H149" s="64"/>
      <c r="I149" s="87" t="s">
        <v>1874</v>
      </c>
    </row>
    <row r="150" spans="1:9" x14ac:dyDescent="0.2">
      <c r="A150" s="88" t="s">
        <v>2162</v>
      </c>
      <c r="B150" s="56" t="s">
        <v>2163</v>
      </c>
      <c r="C150" s="76">
        <v>5</v>
      </c>
      <c r="D150" s="149">
        <v>42688</v>
      </c>
      <c r="E150" s="53"/>
      <c r="F150" s="52" t="s">
        <v>1873</v>
      </c>
      <c r="G150" s="55"/>
      <c r="H150" s="55"/>
      <c r="I150" s="91" t="s">
        <v>1874</v>
      </c>
    </row>
    <row r="151" spans="1:9" x14ac:dyDescent="0.2">
      <c r="A151" s="60" t="s">
        <v>2164</v>
      </c>
      <c r="B151" s="35" t="s">
        <v>2165</v>
      </c>
      <c r="C151" s="62">
        <v>6</v>
      </c>
      <c r="D151" s="143">
        <v>41554</v>
      </c>
      <c r="E151" s="42"/>
      <c r="F151" s="26"/>
      <c r="G151" s="37" t="s">
        <v>1873</v>
      </c>
      <c r="H151" s="37"/>
      <c r="I151" s="61" t="s">
        <v>2166</v>
      </c>
    </row>
    <row r="152" spans="1:9" x14ac:dyDescent="0.2">
      <c r="A152" s="80" t="s">
        <v>2167</v>
      </c>
      <c r="B152" s="24" t="s">
        <v>2168</v>
      </c>
      <c r="C152" s="70">
        <v>5</v>
      </c>
      <c r="D152" s="146">
        <v>42391</v>
      </c>
      <c r="E152" s="63" t="s">
        <v>1873</v>
      </c>
      <c r="F152" s="50"/>
      <c r="G152" s="64"/>
      <c r="H152" s="64"/>
      <c r="I152" s="41" t="s">
        <v>2169</v>
      </c>
    </row>
    <row r="153" spans="1:9" x14ac:dyDescent="0.2">
      <c r="A153" s="152" t="s">
        <v>2170</v>
      </c>
      <c r="B153" s="75" t="s">
        <v>2171</v>
      </c>
      <c r="C153" s="70">
        <v>7</v>
      </c>
      <c r="D153" s="146">
        <v>40499</v>
      </c>
      <c r="E153" s="63"/>
      <c r="F153" s="50" t="s">
        <v>1873</v>
      </c>
      <c r="G153" s="64"/>
      <c r="H153" s="64"/>
      <c r="I153" s="87" t="s">
        <v>2172</v>
      </c>
    </row>
    <row r="154" spans="1:9" x14ac:dyDescent="0.2">
      <c r="A154" s="527" t="s">
        <v>540</v>
      </c>
      <c r="B154" s="504" t="s">
        <v>541</v>
      </c>
      <c r="C154" s="1064">
        <v>14</v>
      </c>
      <c r="D154" s="146">
        <v>43404</v>
      </c>
      <c r="E154" s="63"/>
      <c r="F154" s="50" t="s">
        <v>1873</v>
      </c>
      <c r="G154" s="64"/>
      <c r="H154" s="64"/>
      <c r="I154" s="87" t="s">
        <v>4394</v>
      </c>
    </row>
    <row r="155" spans="1:9" x14ac:dyDescent="0.2">
      <c r="A155" s="88" t="s">
        <v>2173</v>
      </c>
      <c r="B155" s="56" t="s">
        <v>2174</v>
      </c>
      <c r="C155" s="76">
        <v>11</v>
      </c>
      <c r="D155" s="149">
        <v>42538</v>
      </c>
      <c r="E155" s="53" t="s">
        <v>1873</v>
      </c>
      <c r="F155" s="52"/>
      <c r="G155" s="55"/>
      <c r="H155" s="55"/>
      <c r="I155" s="91" t="s">
        <v>2175</v>
      </c>
    </row>
    <row r="156" spans="1:9" x14ac:dyDescent="0.2">
      <c r="A156" s="1097" t="s">
        <v>2176</v>
      </c>
      <c r="B156" s="96" t="s">
        <v>2177</v>
      </c>
      <c r="C156" s="62">
        <v>15</v>
      </c>
      <c r="D156" s="143">
        <v>40085</v>
      </c>
      <c r="E156" s="42"/>
      <c r="F156" s="26" t="s">
        <v>1873</v>
      </c>
      <c r="G156" s="37"/>
      <c r="H156" s="37"/>
      <c r="I156" s="168" t="s">
        <v>4067</v>
      </c>
    </row>
    <row r="157" spans="1:9" x14ac:dyDescent="0.2">
      <c r="A157" s="80" t="s">
        <v>2178</v>
      </c>
      <c r="B157" s="24" t="s">
        <v>2179</v>
      </c>
      <c r="C157" s="70">
        <v>10</v>
      </c>
      <c r="D157" s="146">
        <v>42264</v>
      </c>
      <c r="E157" s="63"/>
      <c r="F157" s="50" t="s">
        <v>1873</v>
      </c>
      <c r="G157" s="64"/>
      <c r="H157" s="64"/>
      <c r="I157" s="87" t="s">
        <v>2180</v>
      </c>
    </row>
    <row r="158" spans="1:9" x14ac:dyDescent="0.2">
      <c r="A158" s="80" t="s">
        <v>2181</v>
      </c>
      <c r="B158" s="24" t="s">
        <v>2182</v>
      </c>
      <c r="C158" s="70">
        <v>10</v>
      </c>
      <c r="D158" s="146">
        <v>42670</v>
      </c>
      <c r="E158" s="63"/>
      <c r="F158" s="50" t="s">
        <v>1873</v>
      </c>
      <c r="G158" s="64"/>
      <c r="H158" s="64"/>
      <c r="I158" s="87" t="s">
        <v>1874</v>
      </c>
    </row>
    <row r="159" spans="1:9" x14ac:dyDescent="0.2">
      <c r="A159" s="527" t="s">
        <v>4325</v>
      </c>
      <c r="B159" s="504" t="s">
        <v>4326</v>
      </c>
      <c r="C159" s="70">
        <v>7</v>
      </c>
      <c r="D159" s="146">
        <v>43255</v>
      </c>
      <c r="E159" s="63"/>
      <c r="F159" s="50" t="s">
        <v>1873</v>
      </c>
      <c r="G159" s="64"/>
      <c r="H159" s="64"/>
      <c r="I159" s="87" t="s">
        <v>1881</v>
      </c>
    </row>
    <row r="160" spans="1:9" x14ac:dyDescent="0.2">
      <c r="A160" s="88" t="s">
        <v>2183</v>
      </c>
      <c r="B160" s="56" t="s">
        <v>2184</v>
      </c>
      <c r="C160" s="76">
        <v>12</v>
      </c>
      <c r="D160" s="149">
        <v>42615</v>
      </c>
      <c r="E160" s="53"/>
      <c r="F160" s="52" t="s">
        <v>1873</v>
      </c>
      <c r="G160" s="55"/>
      <c r="H160" s="55"/>
      <c r="I160" s="91" t="s">
        <v>1874</v>
      </c>
    </row>
    <row r="161" spans="1:9" x14ac:dyDescent="0.2">
      <c r="A161" s="34" t="s">
        <v>2185</v>
      </c>
      <c r="B161" s="35" t="s">
        <v>2186</v>
      </c>
      <c r="C161" s="62">
        <v>11</v>
      </c>
      <c r="D161" s="143">
        <v>41060</v>
      </c>
      <c r="E161" s="42"/>
      <c r="F161" s="26"/>
      <c r="G161" s="37" t="s">
        <v>1873</v>
      </c>
      <c r="H161" s="37"/>
      <c r="I161" s="23" t="s">
        <v>2187</v>
      </c>
    </row>
    <row r="162" spans="1:9" x14ac:dyDescent="0.2">
      <c r="A162" s="80" t="s">
        <v>2188</v>
      </c>
      <c r="B162" s="24" t="s">
        <v>2189</v>
      </c>
      <c r="C162" s="70">
        <v>12</v>
      </c>
      <c r="D162" s="146">
        <v>42998</v>
      </c>
      <c r="E162" s="63"/>
      <c r="F162" s="50"/>
      <c r="G162" s="64" t="s">
        <v>1873</v>
      </c>
      <c r="H162" s="64"/>
      <c r="I162" s="87" t="s">
        <v>2190</v>
      </c>
    </row>
    <row r="163" spans="1:9" x14ac:dyDescent="0.2">
      <c r="A163" s="152" t="s">
        <v>2191</v>
      </c>
      <c r="B163" s="75" t="s">
        <v>1125</v>
      </c>
      <c r="C163" s="70">
        <v>7</v>
      </c>
      <c r="D163" s="146">
        <v>40431</v>
      </c>
      <c r="E163" s="63"/>
      <c r="F163" s="50" t="s">
        <v>1873</v>
      </c>
      <c r="G163" s="64"/>
      <c r="H163" s="64"/>
      <c r="I163" s="85" t="s">
        <v>1941</v>
      </c>
    </row>
    <row r="164" spans="1:9" x14ac:dyDescent="0.2">
      <c r="A164" s="498" t="s">
        <v>2192</v>
      </c>
      <c r="B164" s="483" t="s">
        <v>2193</v>
      </c>
      <c r="C164" s="70">
        <v>5</v>
      </c>
      <c r="D164" s="146">
        <v>42416</v>
      </c>
      <c r="E164" s="63" t="s">
        <v>1873</v>
      </c>
      <c r="F164" s="50"/>
      <c r="G164" s="64"/>
      <c r="H164" s="64"/>
      <c r="I164" s="41" t="s">
        <v>4161</v>
      </c>
    </row>
    <row r="165" spans="1:9" x14ac:dyDescent="0.2">
      <c r="A165" s="88" t="s">
        <v>2194</v>
      </c>
      <c r="B165" s="56" t="s">
        <v>2195</v>
      </c>
      <c r="C165" s="76">
        <v>10</v>
      </c>
      <c r="D165" s="149">
        <v>42688</v>
      </c>
      <c r="E165" s="53"/>
      <c r="F165" s="52" t="s">
        <v>1873</v>
      </c>
      <c r="G165" s="55"/>
      <c r="H165" s="55"/>
      <c r="I165" s="91" t="s">
        <v>1874</v>
      </c>
    </row>
    <row r="166" spans="1:9" x14ac:dyDescent="0.2">
      <c r="A166" s="1055" t="s">
        <v>2196</v>
      </c>
      <c r="B166" s="1058" t="s">
        <v>2197</v>
      </c>
      <c r="C166" s="62">
        <v>6</v>
      </c>
      <c r="D166" s="143">
        <v>42583</v>
      </c>
      <c r="E166" s="42"/>
      <c r="F166" s="26"/>
      <c r="G166" s="37"/>
      <c r="H166" s="37" t="s">
        <v>1873</v>
      </c>
      <c r="I166" s="35"/>
    </row>
    <row r="167" spans="1:9" x14ac:dyDescent="0.2">
      <c r="A167" s="81" t="s">
        <v>2198</v>
      </c>
      <c r="B167" s="13" t="s">
        <v>2199</v>
      </c>
      <c r="C167" s="70">
        <v>5</v>
      </c>
      <c r="D167" s="146">
        <v>42996</v>
      </c>
      <c r="E167" s="63"/>
      <c r="F167" s="50" t="s">
        <v>1873</v>
      </c>
      <c r="G167" s="64"/>
      <c r="H167" s="64"/>
      <c r="I167" s="24" t="s">
        <v>1881</v>
      </c>
    </row>
    <row r="168" spans="1:9" x14ac:dyDescent="0.2">
      <c r="A168" s="24" t="s">
        <v>2200</v>
      </c>
      <c r="B168" s="13" t="s">
        <v>2201</v>
      </c>
      <c r="C168" s="70">
        <v>60</v>
      </c>
      <c r="D168" s="146">
        <v>41928</v>
      </c>
      <c r="E168" s="63"/>
      <c r="F168" s="50" t="s">
        <v>1873</v>
      </c>
      <c r="G168" s="64"/>
      <c r="H168" s="64"/>
      <c r="I168" s="81" t="s">
        <v>2202</v>
      </c>
    </row>
    <row r="169" spans="1:9" x14ac:dyDescent="0.2">
      <c r="A169" s="24" t="s">
        <v>2203</v>
      </c>
      <c r="B169" s="41" t="s">
        <v>2204</v>
      </c>
      <c r="C169" s="70">
        <v>5</v>
      </c>
      <c r="D169" s="146">
        <v>42978</v>
      </c>
      <c r="E169" s="63"/>
      <c r="F169" s="50"/>
      <c r="G169" s="64" t="s">
        <v>1873</v>
      </c>
      <c r="H169" s="64"/>
      <c r="I169" s="24" t="s">
        <v>2205</v>
      </c>
    </row>
    <row r="170" spans="1:9" x14ac:dyDescent="0.2">
      <c r="A170" s="56" t="s">
        <v>2206</v>
      </c>
      <c r="B170" s="25" t="s">
        <v>2207</v>
      </c>
      <c r="C170" s="76">
        <v>6</v>
      </c>
      <c r="D170" s="149">
        <v>40877</v>
      </c>
      <c r="E170" s="53"/>
      <c r="F170" s="52"/>
      <c r="G170" s="55" t="s">
        <v>1873</v>
      </c>
      <c r="H170" s="55"/>
      <c r="I170" s="102" t="s">
        <v>2208</v>
      </c>
    </row>
    <row r="171" spans="1:9" x14ac:dyDescent="0.2">
      <c r="A171" s="535" t="s">
        <v>4308</v>
      </c>
      <c r="B171" s="23" t="s">
        <v>4307</v>
      </c>
      <c r="C171" s="62">
        <v>8</v>
      </c>
      <c r="D171" s="143">
        <v>43312</v>
      </c>
      <c r="E171" s="42"/>
      <c r="F171" s="26"/>
      <c r="G171" s="37" t="s">
        <v>1873</v>
      </c>
      <c r="H171" s="37"/>
      <c r="I171" s="61" t="s">
        <v>4309</v>
      </c>
    </row>
    <row r="172" spans="1:9" x14ac:dyDescent="0.2">
      <c r="A172" s="85" t="s">
        <v>2209</v>
      </c>
      <c r="B172" s="1043" t="s">
        <v>2210</v>
      </c>
      <c r="C172" s="70">
        <v>5</v>
      </c>
      <c r="D172" s="146">
        <v>42696</v>
      </c>
      <c r="E172" s="63"/>
      <c r="F172" s="50" t="s">
        <v>1873</v>
      </c>
      <c r="G172" s="64"/>
      <c r="H172" s="64"/>
      <c r="I172" s="87" t="s">
        <v>4173</v>
      </c>
    </row>
    <row r="173" spans="1:9" x14ac:dyDescent="0.2">
      <c r="A173" s="81" t="s">
        <v>2211</v>
      </c>
      <c r="B173" s="41" t="s">
        <v>2212</v>
      </c>
      <c r="C173" s="70">
        <v>5</v>
      </c>
      <c r="D173" s="146">
        <v>40793</v>
      </c>
      <c r="E173" s="63"/>
      <c r="F173" s="50"/>
      <c r="G173" s="64" t="s">
        <v>1873</v>
      </c>
      <c r="H173" s="64"/>
      <c r="I173" s="87" t="s">
        <v>2213</v>
      </c>
    </row>
    <row r="174" spans="1:9" x14ac:dyDescent="0.2">
      <c r="A174" s="81" t="s">
        <v>2214</v>
      </c>
      <c r="B174" s="41" t="s">
        <v>2215</v>
      </c>
      <c r="C174" s="70">
        <v>8</v>
      </c>
      <c r="D174" s="146">
        <v>42992</v>
      </c>
      <c r="E174" s="63"/>
      <c r="F174" s="50"/>
      <c r="G174" s="64" t="s">
        <v>1873</v>
      </c>
      <c r="H174" s="64"/>
      <c r="I174" s="87" t="s">
        <v>2216</v>
      </c>
    </row>
    <row r="175" spans="1:9" x14ac:dyDescent="0.2">
      <c r="A175" s="56" t="s">
        <v>2217</v>
      </c>
      <c r="B175" s="39" t="s">
        <v>2218</v>
      </c>
      <c r="C175" s="76">
        <v>5</v>
      </c>
      <c r="D175" s="149">
        <v>41534</v>
      </c>
      <c r="E175" s="53" t="s">
        <v>1873</v>
      </c>
      <c r="F175" s="52"/>
      <c r="G175" s="55"/>
      <c r="H175" s="55"/>
      <c r="I175" s="91" t="s">
        <v>2219</v>
      </c>
    </row>
    <row r="176" spans="1:9" x14ac:dyDescent="0.2">
      <c r="A176" s="65" t="s">
        <v>2220</v>
      </c>
      <c r="B176" s="23" t="s">
        <v>2221</v>
      </c>
      <c r="C176" s="62">
        <v>5</v>
      </c>
      <c r="D176" s="143">
        <v>42662</v>
      </c>
      <c r="E176" s="42"/>
      <c r="F176" s="26" t="s">
        <v>1873</v>
      </c>
      <c r="G176" s="37"/>
      <c r="H176" s="37"/>
      <c r="I176" s="61" t="s">
        <v>1874</v>
      </c>
    </row>
    <row r="177" spans="1:9" x14ac:dyDescent="0.2">
      <c r="A177" s="75" t="s">
        <v>2222</v>
      </c>
      <c r="B177" s="163" t="s">
        <v>1143</v>
      </c>
      <c r="C177" s="70">
        <v>16</v>
      </c>
      <c r="D177" s="146">
        <v>40375</v>
      </c>
      <c r="E177" s="63"/>
      <c r="F177" s="50" t="s">
        <v>1873</v>
      </c>
      <c r="G177" s="64"/>
      <c r="H177" s="64"/>
      <c r="I177" s="158" t="s">
        <v>1941</v>
      </c>
    </row>
    <row r="178" spans="1:9" x14ac:dyDescent="0.2">
      <c r="A178" s="81" t="s">
        <v>2223</v>
      </c>
      <c r="B178" s="41" t="s">
        <v>2224</v>
      </c>
      <c r="C178" s="70">
        <v>6</v>
      </c>
      <c r="D178" s="146">
        <v>41218</v>
      </c>
      <c r="E178" s="63"/>
      <c r="F178" s="50" t="s">
        <v>1873</v>
      </c>
      <c r="G178" s="64"/>
      <c r="H178" s="64"/>
      <c r="I178" s="87" t="s">
        <v>2225</v>
      </c>
    </row>
    <row r="179" spans="1:9" x14ac:dyDescent="0.2">
      <c r="A179" s="504" t="s">
        <v>1148</v>
      </c>
      <c r="B179" s="518" t="s">
        <v>1149</v>
      </c>
      <c r="C179" s="1064">
        <v>7</v>
      </c>
      <c r="D179" s="146">
        <v>43404</v>
      </c>
      <c r="E179" s="63"/>
      <c r="F179" s="50"/>
      <c r="G179" s="64" t="s">
        <v>1873</v>
      </c>
      <c r="H179" s="64"/>
      <c r="I179" s="87" t="s">
        <v>2002</v>
      </c>
    </row>
    <row r="180" spans="1:9" x14ac:dyDescent="0.2">
      <c r="A180" s="1094" t="s">
        <v>2226</v>
      </c>
      <c r="B180" s="1140" t="s">
        <v>2227</v>
      </c>
      <c r="C180" s="76">
        <v>13</v>
      </c>
      <c r="D180" s="149">
        <v>41259</v>
      </c>
      <c r="E180" s="53"/>
      <c r="F180" s="52"/>
      <c r="G180" s="55"/>
      <c r="H180" s="55" t="s">
        <v>1873</v>
      </c>
      <c r="I180" s="39"/>
    </row>
    <row r="181" spans="1:9" x14ac:dyDescent="0.2">
      <c r="A181" s="35" t="s">
        <v>2228</v>
      </c>
      <c r="B181" s="9" t="s">
        <v>2229</v>
      </c>
      <c r="C181" s="62">
        <v>6</v>
      </c>
      <c r="D181" s="143">
        <v>41969</v>
      </c>
      <c r="E181" s="42"/>
      <c r="F181" s="26"/>
      <c r="G181" s="37" t="s">
        <v>1873</v>
      </c>
      <c r="H181" s="37"/>
      <c r="I181" s="61" t="s">
        <v>2230</v>
      </c>
    </row>
    <row r="182" spans="1:9" x14ac:dyDescent="0.2">
      <c r="A182" s="75" t="s">
        <v>2231</v>
      </c>
      <c r="B182" s="1043" t="s">
        <v>2232</v>
      </c>
      <c r="C182" s="70">
        <v>42</v>
      </c>
      <c r="D182" s="146">
        <v>40469</v>
      </c>
      <c r="E182" s="63"/>
      <c r="F182" s="50" t="s">
        <v>1873</v>
      </c>
      <c r="G182" s="64"/>
      <c r="H182" s="64"/>
      <c r="I182" s="87" t="s">
        <v>2233</v>
      </c>
    </row>
    <row r="183" spans="1:9" x14ac:dyDescent="0.2">
      <c r="A183" s="80" t="s">
        <v>2234</v>
      </c>
      <c r="B183" s="24" t="s">
        <v>2235</v>
      </c>
      <c r="C183" s="70">
        <v>8</v>
      </c>
      <c r="D183" s="146">
        <v>41031</v>
      </c>
      <c r="E183" s="63" t="s">
        <v>1873</v>
      </c>
      <c r="F183" s="50"/>
      <c r="G183" s="64"/>
      <c r="H183" s="64"/>
      <c r="I183" s="87"/>
    </row>
    <row r="184" spans="1:9" x14ac:dyDescent="0.2">
      <c r="A184" s="81" t="s">
        <v>2236</v>
      </c>
      <c r="B184" s="13" t="s">
        <v>2237</v>
      </c>
      <c r="C184" s="70">
        <v>10</v>
      </c>
      <c r="D184" s="146">
        <v>42853</v>
      </c>
      <c r="E184" s="63" t="s">
        <v>1873</v>
      </c>
      <c r="F184" s="50"/>
      <c r="G184" s="64"/>
      <c r="H184" s="64"/>
      <c r="I184" s="41"/>
    </row>
    <row r="185" spans="1:9" x14ac:dyDescent="0.2">
      <c r="A185" s="102" t="s">
        <v>2238</v>
      </c>
      <c r="B185" s="25" t="s">
        <v>2239</v>
      </c>
      <c r="C185" s="76">
        <v>6</v>
      </c>
      <c r="D185" s="149">
        <v>42822</v>
      </c>
      <c r="E185" s="53"/>
      <c r="F185" s="52"/>
      <c r="G185" s="55" t="s">
        <v>1873</v>
      </c>
      <c r="H185" s="55"/>
      <c r="I185" s="91" t="s">
        <v>2240</v>
      </c>
    </row>
    <row r="186" spans="1:9" x14ac:dyDescent="0.2">
      <c r="A186" s="60" t="s">
        <v>2241</v>
      </c>
      <c r="B186" s="35" t="s">
        <v>2242</v>
      </c>
      <c r="C186" s="101">
        <v>32</v>
      </c>
      <c r="D186" s="143">
        <v>41933</v>
      </c>
      <c r="E186" s="42" t="s">
        <v>1873</v>
      </c>
      <c r="F186" s="26"/>
      <c r="G186" s="37"/>
      <c r="H186" s="37"/>
      <c r="I186" s="61" t="s">
        <v>2243</v>
      </c>
    </row>
    <row r="187" spans="1:9" x14ac:dyDescent="0.2">
      <c r="A187" s="485" t="s">
        <v>2244</v>
      </c>
      <c r="B187" s="75" t="s">
        <v>562</v>
      </c>
      <c r="C187" s="99">
        <v>12</v>
      </c>
      <c r="D187" s="146">
        <v>40479</v>
      </c>
      <c r="E187" s="63"/>
      <c r="F187" s="50" t="s">
        <v>1873</v>
      </c>
      <c r="G187" s="64"/>
      <c r="H187" s="64"/>
      <c r="I187" s="81" t="s">
        <v>2245</v>
      </c>
    </row>
    <row r="188" spans="1:9" x14ac:dyDescent="0.2">
      <c r="A188" s="526" t="s">
        <v>561</v>
      </c>
      <c r="B188" s="504" t="s">
        <v>562</v>
      </c>
      <c r="C188" s="1104">
        <v>16</v>
      </c>
      <c r="D188" s="146">
        <v>43404</v>
      </c>
      <c r="E188" s="63"/>
      <c r="F188" s="50"/>
      <c r="G188" s="64" t="s">
        <v>1873</v>
      </c>
      <c r="H188" s="64"/>
      <c r="I188" s="87" t="s">
        <v>4398</v>
      </c>
    </row>
    <row r="189" spans="1:9" x14ac:dyDescent="0.2">
      <c r="A189" s="36" t="s">
        <v>2246</v>
      </c>
      <c r="B189" s="24" t="s">
        <v>2247</v>
      </c>
      <c r="C189" s="99">
        <v>33</v>
      </c>
      <c r="D189" s="146">
        <v>39729</v>
      </c>
      <c r="E189" s="63"/>
      <c r="F189" s="50"/>
      <c r="G189" s="64" t="s">
        <v>1873</v>
      </c>
      <c r="H189" s="64"/>
      <c r="I189" s="81" t="s">
        <v>2248</v>
      </c>
    </row>
    <row r="190" spans="1:9" x14ac:dyDescent="0.2">
      <c r="A190" s="1054" t="s">
        <v>2249</v>
      </c>
      <c r="B190" s="1137" t="s">
        <v>2250</v>
      </c>
      <c r="C190" s="103">
        <v>6</v>
      </c>
      <c r="D190" s="149">
        <v>43028</v>
      </c>
      <c r="E190" s="53"/>
      <c r="F190" s="52" t="s">
        <v>1873</v>
      </c>
      <c r="G190" s="55"/>
      <c r="H190" s="55"/>
      <c r="I190" s="91" t="s">
        <v>4059</v>
      </c>
    </row>
    <row r="191" spans="1:9" x14ac:dyDescent="0.2">
      <c r="A191" s="60" t="s">
        <v>2251</v>
      </c>
      <c r="B191" s="35" t="s">
        <v>2252</v>
      </c>
      <c r="C191" s="62">
        <v>6</v>
      </c>
      <c r="D191" s="143">
        <v>43028</v>
      </c>
      <c r="E191" s="42"/>
      <c r="F191" s="26" t="s">
        <v>1873</v>
      </c>
      <c r="G191" s="37"/>
      <c r="H191" s="37"/>
      <c r="I191" s="61" t="s">
        <v>1881</v>
      </c>
    </row>
    <row r="192" spans="1:9" x14ac:dyDescent="0.2">
      <c r="A192" s="36" t="s">
        <v>2253</v>
      </c>
      <c r="B192" s="24" t="s">
        <v>2254</v>
      </c>
      <c r="C192" s="99">
        <v>5</v>
      </c>
      <c r="D192" s="146">
        <v>42061</v>
      </c>
      <c r="E192" s="63" t="s">
        <v>1873</v>
      </c>
      <c r="F192" s="50"/>
      <c r="G192" s="64"/>
      <c r="H192" s="64"/>
      <c r="I192" s="41" t="s">
        <v>2073</v>
      </c>
    </row>
    <row r="193" spans="1:9" x14ac:dyDescent="0.2">
      <c r="A193" s="36" t="s">
        <v>2255</v>
      </c>
      <c r="B193" s="24" t="s">
        <v>2256</v>
      </c>
      <c r="C193" s="99">
        <v>6</v>
      </c>
      <c r="D193" s="146">
        <v>40433</v>
      </c>
      <c r="E193" s="63"/>
      <c r="F193" s="50"/>
      <c r="G193" s="64" t="s">
        <v>1873</v>
      </c>
      <c r="H193" s="64"/>
      <c r="I193" s="87" t="s">
        <v>2257</v>
      </c>
    </row>
    <row r="194" spans="1:9" x14ac:dyDescent="0.2">
      <c r="A194" s="80" t="s">
        <v>2258</v>
      </c>
      <c r="B194" s="24" t="s">
        <v>2259</v>
      </c>
      <c r="C194" s="99">
        <v>6</v>
      </c>
      <c r="D194" s="146">
        <v>41928</v>
      </c>
      <c r="E194" s="63"/>
      <c r="F194" s="50"/>
      <c r="G194" s="64" t="s">
        <v>1873</v>
      </c>
      <c r="H194" s="64"/>
      <c r="I194" s="87" t="s">
        <v>2260</v>
      </c>
    </row>
    <row r="195" spans="1:9" x14ac:dyDescent="0.2">
      <c r="A195" s="1123" t="s">
        <v>2261</v>
      </c>
      <c r="B195" s="1137" t="s">
        <v>2262</v>
      </c>
      <c r="C195" s="103">
        <v>15</v>
      </c>
      <c r="D195" s="149">
        <v>42641</v>
      </c>
      <c r="E195" s="53"/>
      <c r="F195" s="52" t="s">
        <v>1873</v>
      </c>
      <c r="G195" s="55"/>
      <c r="H195" s="55"/>
      <c r="I195" s="91" t="s">
        <v>4014</v>
      </c>
    </row>
    <row r="196" spans="1:9" x14ac:dyDescent="0.2">
      <c r="A196" s="34" t="s">
        <v>2263</v>
      </c>
      <c r="B196" s="35" t="s">
        <v>2264</v>
      </c>
      <c r="C196" s="101">
        <v>6</v>
      </c>
      <c r="D196" s="143">
        <v>41366</v>
      </c>
      <c r="E196" s="42"/>
      <c r="F196" s="26"/>
      <c r="G196" s="37" t="s">
        <v>1873</v>
      </c>
      <c r="H196" s="37"/>
      <c r="I196" s="23" t="s">
        <v>2265</v>
      </c>
    </row>
    <row r="197" spans="1:9" x14ac:dyDescent="0.2">
      <c r="A197" s="527" t="s">
        <v>1162</v>
      </c>
      <c r="B197" s="504" t="s">
        <v>1163</v>
      </c>
      <c r="C197" s="1104">
        <v>8</v>
      </c>
      <c r="D197" s="146">
        <v>43434</v>
      </c>
      <c r="E197" s="63"/>
      <c r="F197" s="50" t="s">
        <v>1873</v>
      </c>
      <c r="G197" s="64"/>
      <c r="H197" s="64"/>
      <c r="I197" s="87"/>
    </row>
    <row r="198" spans="1:9" x14ac:dyDescent="0.2">
      <c r="A198" s="527" t="s">
        <v>1168</v>
      </c>
      <c r="B198" s="504" t="s">
        <v>1169</v>
      </c>
      <c r="C198" s="1104">
        <v>7</v>
      </c>
      <c r="D198" s="146">
        <v>43404</v>
      </c>
      <c r="E198" s="63"/>
      <c r="F198" s="50" t="s">
        <v>1873</v>
      </c>
      <c r="G198" s="64"/>
      <c r="H198" s="64"/>
      <c r="I198" s="87" t="s">
        <v>4394</v>
      </c>
    </row>
    <row r="199" spans="1:9" x14ac:dyDescent="0.2">
      <c r="A199" s="36" t="s">
        <v>2266</v>
      </c>
      <c r="B199" s="24" t="s">
        <v>2267</v>
      </c>
      <c r="C199" s="99">
        <v>8</v>
      </c>
      <c r="D199" s="146">
        <v>42037</v>
      </c>
      <c r="E199" s="63" t="s">
        <v>1873</v>
      </c>
      <c r="F199" s="50"/>
      <c r="G199" s="64"/>
      <c r="H199" s="64"/>
      <c r="I199" s="41" t="s">
        <v>2073</v>
      </c>
    </row>
    <row r="200" spans="1:9" x14ac:dyDescent="0.2">
      <c r="A200" s="38" t="s">
        <v>2268</v>
      </c>
      <c r="B200" s="56" t="s">
        <v>2269</v>
      </c>
      <c r="C200" s="103">
        <v>7</v>
      </c>
      <c r="D200" s="149">
        <v>42217</v>
      </c>
      <c r="E200" s="53"/>
      <c r="F200" s="52"/>
      <c r="G200" s="55" t="s">
        <v>1873</v>
      </c>
      <c r="H200" s="55"/>
      <c r="I200" s="91" t="s">
        <v>2270</v>
      </c>
    </row>
    <row r="201" spans="1:9" x14ac:dyDescent="0.2">
      <c r="A201" s="35" t="s">
        <v>2271</v>
      </c>
      <c r="B201" s="23" t="s">
        <v>2272</v>
      </c>
      <c r="C201" s="101">
        <v>35</v>
      </c>
      <c r="D201" s="143">
        <v>39862</v>
      </c>
      <c r="E201" s="42" t="s">
        <v>1873</v>
      </c>
      <c r="F201" s="26"/>
      <c r="G201" s="37"/>
      <c r="H201" s="37"/>
      <c r="I201" s="35"/>
    </row>
    <row r="202" spans="1:9" x14ac:dyDescent="0.2">
      <c r="A202" s="24" t="s">
        <v>2273</v>
      </c>
      <c r="B202" s="41" t="s">
        <v>2274</v>
      </c>
      <c r="C202" s="99">
        <v>38</v>
      </c>
      <c r="D202" s="146">
        <v>42037</v>
      </c>
      <c r="E202" s="63"/>
      <c r="F202" s="50"/>
      <c r="G202" s="64" t="s">
        <v>1873</v>
      </c>
      <c r="H202" s="64"/>
      <c r="I202" s="24" t="s">
        <v>2275</v>
      </c>
    </row>
    <row r="203" spans="1:9" x14ac:dyDescent="0.2">
      <c r="A203" s="24" t="s">
        <v>587</v>
      </c>
      <c r="B203" s="41" t="s">
        <v>588</v>
      </c>
      <c r="C203" s="99">
        <v>13</v>
      </c>
      <c r="D203" s="146">
        <v>41290</v>
      </c>
      <c r="E203" s="166" t="s">
        <v>1873</v>
      </c>
      <c r="F203" s="50"/>
      <c r="G203" s="64"/>
      <c r="H203" s="64"/>
      <c r="I203" s="155" t="s">
        <v>2276</v>
      </c>
    </row>
    <row r="204" spans="1:9" x14ac:dyDescent="0.2">
      <c r="A204" s="85" t="s">
        <v>2277</v>
      </c>
      <c r="B204" s="163" t="s">
        <v>2278</v>
      </c>
      <c r="C204" s="99">
        <v>13</v>
      </c>
      <c r="D204" s="146">
        <v>40479</v>
      </c>
      <c r="E204" s="63"/>
      <c r="F204" s="50" t="s">
        <v>1873</v>
      </c>
      <c r="G204" s="64"/>
      <c r="H204" s="64"/>
      <c r="I204" s="87" t="s">
        <v>4226</v>
      </c>
    </row>
    <row r="205" spans="1:9" x14ac:dyDescent="0.2">
      <c r="A205" s="506" t="s">
        <v>1191</v>
      </c>
      <c r="B205" s="503" t="s">
        <v>1192</v>
      </c>
      <c r="C205" s="1067">
        <v>7</v>
      </c>
      <c r="D205" s="149">
        <v>43404</v>
      </c>
      <c r="E205" s="53"/>
      <c r="F205" s="52" t="s">
        <v>1873</v>
      </c>
      <c r="G205" s="55"/>
      <c r="H205" s="55"/>
      <c r="I205" s="102" t="s">
        <v>4394</v>
      </c>
    </row>
    <row r="206" spans="1:9" x14ac:dyDescent="0.2">
      <c r="A206" s="100" t="s">
        <v>2279</v>
      </c>
      <c r="B206" s="1099" t="s">
        <v>2280</v>
      </c>
      <c r="C206" s="62">
        <v>5</v>
      </c>
      <c r="D206" s="143">
        <v>42633</v>
      </c>
      <c r="E206" s="42"/>
      <c r="F206" s="26" t="s">
        <v>1873</v>
      </c>
      <c r="G206" s="37"/>
      <c r="H206" s="37"/>
      <c r="I206" s="61" t="s">
        <v>2281</v>
      </c>
    </row>
    <row r="207" spans="1:9" x14ac:dyDescent="0.2">
      <c r="A207" s="93" t="s">
        <v>2279</v>
      </c>
      <c r="B207" s="1098" t="s">
        <v>2280</v>
      </c>
      <c r="C207" s="70">
        <v>34</v>
      </c>
      <c r="D207" s="146">
        <v>39617</v>
      </c>
      <c r="E207" s="63" t="s">
        <v>1873</v>
      </c>
      <c r="F207" s="50"/>
      <c r="G207" s="64"/>
      <c r="H207" s="64"/>
      <c r="I207" s="158" t="s">
        <v>1901</v>
      </c>
    </row>
    <row r="208" spans="1:9" x14ac:dyDescent="0.2">
      <c r="A208" s="150" t="s">
        <v>2282</v>
      </c>
      <c r="B208" s="75" t="s">
        <v>2283</v>
      </c>
      <c r="C208" s="70">
        <v>5</v>
      </c>
      <c r="D208" s="146">
        <v>42615</v>
      </c>
      <c r="E208" s="63"/>
      <c r="F208" s="50" t="s">
        <v>1873</v>
      </c>
      <c r="G208" s="64"/>
      <c r="H208" s="64"/>
      <c r="I208" s="87" t="s">
        <v>4157</v>
      </c>
    </row>
    <row r="209" spans="1:9" x14ac:dyDescent="0.2">
      <c r="A209" s="527" t="s">
        <v>4322</v>
      </c>
      <c r="B209" s="504" t="s">
        <v>4323</v>
      </c>
      <c r="C209" s="70">
        <v>11</v>
      </c>
      <c r="D209" s="146">
        <v>43312</v>
      </c>
      <c r="E209" s="63"/>
      <c r="F209" s="50"/>
      <c r="G209" s="64" t="s">
        <v>1873</v>
      </c>
      <c r="H209" s="64"/>
      <c r="I209" s="87" t="s">
        <v>4324</v>
      </c>
    </row>
    <row r="210" spans="1:9" x14ac:dyDescent="0.2">
      <c r="A210" s="102" t="s">
        <v>1197</v>
      </c>
      <c r="B210" s="25" t="s">
        <v>1198</v>
      </c>
      <c r="C210" s="76">
        <v>5</v>
      </c>
      <c r="D210" s="149">
        <v>43220</v>
      </c>
      <c r="E210" s="53"/>
      <c r="F210" s="52"/>
      <c r="G210" s="55" t="s">
        <v>1873</v>
      </c>
      <c r="H210" s="55"/>
      <c r="I210" s="91" t="s">
        <v>4203</v>
      </c>
    </row>
    <row r="211" spans="1:9" x14ac:dyDescent="0.2">
      <c r="A211" s="1097" t="s">
        <v>2284</v>
      </c>
      <c r="B211" s="96" t="s">
        <v>2285</v>
      </c>
      <c r="C211" s="62">
        <v>10</v>
      </c>
      <c r="D211" s="143">
        <v>41234</v>
      </c>
      <c r="E211" s="42"/>
      <c r="F211" s="26" t="s">
        <v>1873</v>
      </c>
      <c r="G211" s="37"/>
      <c r="H211" s="37"/>
      <c r="I211" s="61" t="s">
        <v>4142</v>
      </c>
    </row>
    <row r="212" spans="1:9" x14ac:dyDescent="0.2">
      <c r="A212" s="527" t="s">
        <v>3864</v>
      </c>
      <c r="B212" s="504" t="s">
        <v>3865</v>
      </c>
      <c r="C212" s="1064">
        <v>5</v>
      </c>
      <c r="D212" s="146">
        <v>43404</v>
      </c>
      <c r="E212" s="63"/>
      <c r="F212" s="50"/>
      <c r="G212" s="64" t="s">
        <v>1873</v>
      </c>
      <c r="H212" s="64"/>
      <c r="I212" s="87" t="s">
        <v>4399</v>
      </c>
    </row>
    <row r="213" spans="1:9" x14ac:dyDescent="0.2">
      <c r="A213" s="527" t="s">
        <v>1207</v>
      </c>
      <c r="B213" s="504" t="s">
        <v>1208</v>
      </c>
      <c r="C213" s="70">
        <v>5</v>
      </c>
      <c r="D213" s="146">
        <v>43371</v>
      </c>
      <c r="E213" s="63"/>
      <c r="F213" s="50"/>
      <c r="G213" s="64" t="s">
        <v>1873</v>
      </c>
      <c r="H213" s="64"/>
      <c r="I213" s="87" t="s">
        <v>4368</v>
      </c>
    </row>
    <row r="214" spans="1:9" x14ac:dyDescent="0.2">
      <c r="A214" s="150" t="s">
        <v>2286</v>
      </c>
      <c r="B214" s="75" t="s">
        <v>1210</v>
      </c>
      <c r="C214" s="70">
        <v>23</v>
      </c>
      <c r="D214" s="146">
        <v>40386</v>
      </c>
      <c r="E214" s="63"/>
      <c r="F214" s="50" t="s">
        <v>1873</v>
      </c>
      <c r="G214" s="64"/>
      <c r="H214" s="64"/>
      <c r="I214" s="158" t="s">
        <v>1901</v>
      </c>
    </row>
    <row r="215" spans="1:9" x14ac:dyDescent="0.2">
      <c r="A215" s="88" t="s">
        <v>2287</v>
      </c>
      <c r="B215" s="56" t="s">
        <v>2288</v>
      </c>
      <c r="C215" s="76">
        <v>15</v>
      </c>
      <c r="D215" s="149">
        <v>42697</v>
      </c>
      <c r="E215" s="53"/>
      <c r="F215" s="52" t="s">
        <v>1873</v>
      </c>
      <c r="G215" s="55"/>
      <c r="H215" s="55"/>
      <c r="I215" s="91" t="s">
        <v>1874</v>
      </c>
    </row>
    <row r="216" spans="1:9" x14ac:dyDescent="0.2">
      <c r="A216" s="694" t="s">
        <v>596</v>
      </c>
      <c r="B216" s="535" t="s">
        <v>597</v>
      </c>
      <c r="C216" s="1065">
        <v>16</v>
      </c>
      <c r="D216" s="143">
        <v>43434</v>
      </c>
      <c r="E216" s="42"/>
      <c r="F216" s="26" t="s">
        <v>1873</v>
      </c>
      <c r="G216" s="37"/>
      <c r="H216" s="37"/>
      <c r="I216" s="65"/>
    </row>
    <row r="217" spans="1:9" x14ac:dyDescent="0.2">
      <c r="A217" s="152" t="s">
        <v>2289</v>
      </c>
      <c r="B217" s="75" t="s">
        <v>2290</v>
      </c>
      <c r="C217" s="70">
        <v>24</v>
      </c>
      <c r="D217" s="146">
        <v>39772</v>
      </c>
      <c r="E217" s="63"/>
      <c r="F217" s="50" t="s">
        <v>1873</v>
      </c>
      <c r="G217" s="64"/>
      <c r="H217" s="64"/>
      <c r="I217" s="81" t="s">
        <v>2291</v>
      </c>
    </row>
    <row r="218" spans="1:9" x14ac:dyDescent="0.2">
      <c r="A218" s="36" t="s">
        <v>2292</v>
      </c>
      <c r="B218" s="36" t="s">
        <v>2293</v>
      </c>
      <c r="C218" s="70">
        <v>40</v>
      </c>
      <c r="D218" s="146">
        <v>40115</v>
      </c>
      <c r="E218" s="63"/>
      <c r="F218" s="50"/>
      <c r="G218" s="64" t="s">
        <v>1873</v>
      </c>
      <c r="H218" s="64"/>
      <c r="I218" s="81" t="s">
        <v>2294</v>
      </c>
    </row>
    <row r="219" spans="1:9" x14ac:dyDescent="0.2">
      <c r="A219" s="527" t="s">
        <v>602</v>
      </c>
      <c r="B219" s="526" t="s">
        <v>603</v>
      </c>
      <c r="C219" s="1064">
        <v>11</v>
      </c>
      <c r="D219" s="146">
        <v>43404</v>
      </c>
      <c r="E219" s="63"/>
      <c r="F219" s="50" t="s">
        <v>1873</v>
      </c>
      <c r="G219" s="64"/>
      <c r="H219" s="64"/>
      <c r="I219" s="81" t="s">
        <v>4394</v>
      </c>
    </row>
    <row r="220" spans="1:9" x14ac:dyDescent="0.2">
      <c r="A220" s="38" t="s">
        <v>2295</v>
      </c>
      <c r="B220" s="56" t="s">
        <v>2296</v>
      </c>
      <c r="C220" s="76">
        <v>6</v>
      </c>
      <c r="D220" s="149">
        <v>42951</v>
      </c>
      <c r="E220" s="53"/>
      <c r="F220" s="52" t="s">
        <v>1873</v>
      </c>
      <c r="G220" s="55"/>
      <c r="H220" s="55"/>
      <c r="I220" s="56" t="s">
        <v>1881</v>
      </c>
    </row>
    <row r="221" spans="1:9" x14ac:dyDescent="0.2">
      <c r="A221" s="547" t="s">
        <v>4310</v>
      </c>
      <c r="B221" s="535" t="s">
        <v>4311</v>
      </c>
      <c r="C221" s="62">
        <v>7</v>
      </c>
      <c r="D221" s="143">
        <v>43312</v>
      </c>
      <c r="E221" s="42"/>
      <c r="F221" s="26"/>
      <c r="G221" s="37" t="s">
        <v>1873</v>
      </c>
      <c r="H221" s="26"/>
      <c r="I221" s="61" t="s">
        <v>4312</v>
      </c>
    </row>
    <row r="222" spans="1:9" x14ac:dyDescent="0.2">
      <c r="A222" s="152" t="s">
        <v>1229</v>
      </c>
      <c r="B222" s="75" t="s">
        <v>1230</v>
      </c>
      <c r="C222" s="70">
        <v>7</v>
      </c>
      <c r="D222" s="146">
        <v>40431</v>
      </c>
      <c r="E222" s="63"/>
      <c r="F222" s="50" t="s">
        <v>1873</v>
      </c>
      <c r="G222" s="64"/>
      <c r="H222" s="50"/>
      <c r="I222" s="158" t="s">
        <v>1901</v>
      </c>
    </row>
    <row r="223" spans="1:9" x14ac:dyDescent="0.2">
      <c r="A223" s="80" t="s">
        <v>2297</v>
      </c>
      <c r="B223" s="24" t="s">
        <v>2298</v>
      </c>
      <c r="C223" s="70">
        <v>5</v>
      </c>
      <c r="D223" s="146">
        <v>42552</v>
      </c>
      <c r="E223" s="63"/>
      <c r="F223" s="50"/>
      <c r="G223" s="64" t="s">
        <v>1873</v>
      </c>
      <c r="H223" s="50"/>
      <c r="I223" s="87" t="s">
        <v>2299</v>
      </c>
    </row>
    <row r="224" spans="1:9" x14ac:dyDescent="0.2">
      <c r="A224" s="492" t="s">
        <v>2300</v>
      </c>
      <c r="B224" s="75" t="s">
        <v>2301</v>
      </c>
      <c r="C224" s="70">
        <v>5</v>
      </c>
      <c r="D224" s="146">
        <v>42641</v>
      </c>
      <c r="E224" s="63"/>
      <c r="F224" s="50" t="s">
        <v>1873</v>
      </c>
      <c r="G224" s="64"/>
      <c r="H224" s="50"/>
      <c r="I224" s="87" t="s">
        <v>2281</v>
      </c>
    </row>
    <row r="225" spans="1:9" x14ac:dyDescent="0.2">
      <c r="A225" s="38" t="s">
        <v>2302</v>
      </c>
      <c r="B225" s="56" t="s">
        <v>2303</v>
      </c>
      <c r="C225" s="76">
        <v>8</v>
      </c>
      <c r="D225" s="149">
        <v>42242</v>
      </c>
      <c r="E225" s="53"/>
      <c r="F225" s="52"/>
      <c r="G225" s="55" t="s">
        <v>1873</v>
      </c>
      <c r="H225" s="52"/>
      <c r="I225" s="39" t="s">
        <v>2304</v>
      </c>
    </row>
    <row r="226" spans="1:9" x14ac:dyDescent="0.2">
      <c r="A226" s="1126" t="s">
        <v>2305</v>
      </c>
      <c r="B226" s="153" t="s">
        <v>2306</v>
      </c>
      <c r="C226" s="62">
        <v>32</v>
      </c>
      <c r="D226" s="143">
        <v>39889</v>
      </c>
      <c r="E226" s="42" t="s">
        <v>1873</v>
      </c>
      <c r="F226" s="26"/>
      <c r="G226" s="37"/>
      <c r="H226" s="26"/>
      <c r="I226" s="61" t="s">
        <v>4182</v>
      </c>
    </row>
    <row r="227" spans="1:9" x14ac:dyDescent="0.2">
      <c r="A227" s="80" t="s">
        <v>2307</v>
      </c>
      <c r="B227" s="24" t="s">
        <v>2308</v>
      </c>
      <c r="C227" s="70">
        <v>11</v>
      </c>
      <c r="D227" s="146">
        <v>42828</v>
      </c>
      <c r="E227" s="63"/>
      <c r="F227" s="50"/>
      <c r="G227" s="64" t="s">
        <v>1873</v>
      </c>
      <c r="H227" s="50"/>
      <c r="I227" s="87" t="s">
        <v>2309</v>
      </c>
    </row>
    <row r="228" spans="1:9" x14ac:dyDescent="0.2">
      <c r="A228" s="527" t="s">
        <v>1241</v>
      </c>
      <c r="B228" s="504" t="s">
        <v>1242</v>
      </c>
      <c r="C228" s="1064">
        <v>6</v>
      </c>
      <c r="D228" s="146">
        <v>43434</v>
      </c>
      <c r="E228" s="63"/>
      <c r="F228" s="50" t="s">
        <v>1873</v>
      </c>
      <c r="G228" s="64"/>
      <c r="H228" s="50"/>
      <c r="I228" s="87"/>
    </row>
    <row r="229" spans="1:9" x14ac:dyDescent="0.2">
      <c r="A229" s="497" t="s">
        <v>2310</v>
      </c>
      <c r="B229" s="93" t="s">
        <v>2311</v>
      </c>
      <c r="C229" s="70">
        <v>39</v>
      </c>
      <c r="D229" s="146">
        <v>39869</v>
      </c>
      <c r="E229" s="63" t="s">
        <v>1873</v>
      </c>
      <c r="F229" s="50"/>
      <c r="G229" s="64"/>
      <c r="H229" s="50"/>
      <c r="I229" s="87" t="s">
        <v>2312</v>
      </c>
    </row>
    <row r="230" spans="1:9" x14ac:dyDescent="0.2">
      <c r="A230" s="1123" t="s">
        <v>2313</v>
      </c>
      <c r="B230" s="1137" t="s">
        <v>2314</v>
      </c>
      <c r="C230" s="76">
        <v>12</v>
      </c>
      <c r="D230" s="149">
        <v>42957</v>
      </c>
      <c r="E230" s="53"/>
      <c r="F230" s="52" t="s">
        <v>1873</v>
      </c>
      <c r="G230" s="55"/>
      <c r="H230" s="52"/>
      <c r="I230" s="91" t="s">
        <v>4059</v>
      </c>
    </row>
    <row r="231" spans="1:9" x14ac:dyDescent="0.2">
      <c r="A231" s="1124" t="s">
        <v>2315</v>
      </c>
      <c r="B231" s="1127" t="s">
        <v>2316</v>
      </c>
      <c r="C231" s="62">
        <v>7</v>
      </c>
      <c r="D231" s="143">
        <v>42951</v>
      </c>
      <c r="E231" s="42"/>
      <c r="F231" s="26" t="s">
        <v>1873</v>
      </c>
      <c r="G231" s="37"/>
      <c r="H231" s="37"/>
      <c r="I231" s="23" t="s">
        <v>4059</v>
      </c>
    </row>
    <row r="232" spans="1:9" x14ac:dyDescent="0.2">
      <c r="A232" s="80" t="s">
        <v>2317</v>
      </c>
      <c r="B232" s="24" t="s">
        <v>2318</v>
      </c>
      <c r="C232" s="70">
        <v>5</v>
      </c>
      <c r="D232" s="146">
        <v>40879</v>
      </c>
      <c r="E232" s="63"/>
      <c r="F232" s="50" t="s">
        <v>1873</v>
      </c>
      <c r="G232" s="64"/>
      <c r="H232" s="64"/>
      <c r="I232" s="87" t="s">
        <v>2319</v>
      </c>
    </row>
    <row r="233" spans="1:9" x14ac:dyDescent="0.2">
      <c r="A233" s="1125" t="s">
        <v>1243</v>
      </c>
      <c r="B233" s="113" t="s">
        <v>2320</v>
      </c>
      <c r="C233" s="70">
        <v>5</v>
      </c>
      <c r="D233" s="146">
        <v>40473</v>
      </c>
      <c r="E233" s="63"/>
      <c r="F233" s="167" t="s">
        <v>1873</v>
      </c>
      <c r="G233" s="64"/>
      <c r="H233" s="64"/>
      <c r="I233" s="155" t="s">
        <v>2321</v>
      </c>
    </row>
    <row r="234" spans="1:9" x14ac:dyDescent="0.2">
      <c r="A234" s="150" t="s">
        <v>2322</v>
      </c>
      <c r="B234" s="75" t="s">
        <v>2323</v>
      </c>
      <c r="C234" s="70">
        <v>5</v>
      </c>
      <c r="D234" s="146">
        <v>42622</v>
      </c>
      <c r="E234" s="63"/>
      <c r="F234" s="50" t="s">
        <v>1873</v>
      </c>
      <c r="G234" s="64"/>
      <c r="H234" s="64"/>
      <c r="I234" s="87" t="s">
        <v>2324</v>
      </c>
    </row>
    <row r="235" spans="1:9" x14ac:dyDescent="0.2">
      <c r="A235" s="980" t="s">
        <v>2322</v>
      </c>
      <c r="B235" s="161" t="s">
        <v>2323</v>
      </c>
      <c r="C235" s="76">
        <v>32</v>
      </c>
      <c r="D235" s="149">
        <v>39871</v>
      </c>
      <c r="E235" s="53" t="s">
        <v>1873</v>
      </c>
      <c r="F235" s="52"/>
      <c r="G235" s="55"/>
      <c r="H235" s="55"/>
      <c r="I235" s="157" t="s">
        <v>1901</v>
      </c>
    </row>
    <row r="236" spans="1:9" x14ac:dyDescent="0.2">
      <c r="A236" s="547" t="s">
        <v>1245</v>
      </c>
      <c r="B236" s="535" t="s">
        <v>1246</v>
      </c>
      <c r="C236" s="62">
        <v>8</v>
      </c>
      <c r="D236" s="143">
        <v>43371</v>
      </c>
      <c r="E236" s="42"/>
      <c r="F236" s="26"/>
      <c r="G236" s="37" t="s">
        <v>1873</v>
      </c>
      <c r="H236" s="37"/>
      <c r="I236" s="61" t="s">
        <v>4366</v>
      </c>
    </row>
    <row r="237" spans="1:9" x14ac:dyDescent="0.2">
      <c r="A237" s="498" t="s">
        <v>2325</v>
      </c>
      <c r="B237" s="483" t="s">
        <v>2326</v>
      </c>
      <c r="C237" s="70">
        <v>14</v>
      </c>
      <c r="D237" s="146">
        <v>43020</v>
      </c>
      <c r="E237" s="63" t="s">
        <v>1873</v>
      </c>
      <c r="F237" s="50"/>
      <c r="G237" s="64"/>
      <c r="H237" s="64"/>
      <c r="I237" s="41" t="s">
        <v>4047</v>
      </c>
    </row>
    <row r="238" spans="1:9" x14ac:dyDescent="0.2">
      <c r="A238" s="485" t="s">
        <v>1247</v>
      </c>
      <c r="B238" s="75" t="s">
        <v>1248</v>
      </c>
      <c r="C238" s="70">
        <v>7</v>
      </c>
      <c r="D238" s="146">
        <v>40431</v>
      </c>
      <c r="E238" s="63"/>
      <c r="F238" s="50" t="s">
        <v>1873</v>
      </c>
      <c r="G238" s="64"/>
      <c r="H238" s="64"/>
      <c r="I238" s="158" t="s">
        <v>1901</v>
      </c>
    </row>
    <row r="239" spans="1:9" x14ac:dyDescent="0.2">
      <c r="A239" s="497" t="s">
        <v>1254</v>
      </c>
      <c r="B239" s="93" t="s">
        <v>1255</v>
      </c>
      <c r="C239" s="70">
        <v>11</v>
      </c>
      <c r="D239" s="146">
        <v>40809</v>
      </c>
      <c r="E239" s="63" t="s">
        <v>1873</v>
      </c>
      <c r="F239" s="50"/>
      <c r="G239" s="64"/>
      <c r="H239" s="64"/>
      <c r="I239" s="158" t="s">
        <v>2124</v>
      </c>
    </row>
    <row r="240" spans="1:9" x14ac:dyDescent="0.2">
      <c r="A240" s="156" t="s">
        <v>2327</v>
      </c>
      <c r="B240" s="89" t="s">
        <v>1259</v>
      </c>
      <c r="C240" s="76">
        <v>16</v>
      </c>
      <c r="D240" s="149">
        <v>40087</v>
      </c>
      <c r="E240" s="53"/>
      <c r="F240" s="52" t="s">
        <v>1873</v>
      </c>
      <c r="G240" s="55"/>
      <c r="H240" s="55"/>
      <c r="I240" s="157" t="s">
        <v>1941</v>
      </c>
    </row>
    <row r="241" spans="1:9" x14ac:dyDescent="0.2">
      <c r="A241" s="60" t="s">
        <v>2328</v>
      </c>
      <c r="B241" s="35" t="s">
        <v>2329</v>
      </c>
      <c r="C241" s="62">
        <v>6</v>
      </c>
      <c r="D241" s="143">
        <v>42397</v>
      </c>
      <c r="E241" s="42" t="s">
        <v>1873</v>
      </c>
      <c r="F241" s="26"/>
      <c r="G241" s="37"/>
      <c r="H241" s="37"/>
      <c r="I241" s="23"/>
    </row>
    <row r="242" spans="1:9" x14ac:dyDescent="0.2">
      <c r="A242" s="80" t="s">
        <v>2330</v>
      </c>
      <c r="B242" s="24" t="s">
        <v>2331</v>
      </c>
      <c r="C242" s="70">
        <v>5</v>
      </c>
      <c r="D242" s="146">
        <v>42782</v>
      </c>
      <c r="E242" s="63" t="s">
        <v>1873</v>
      </c>
      <c r="F242" s="50"/>
      <c r="G242" s="64"/>
      <c r="H242" s="64"/>
      <c r="I242" s="41" t="s">
        <v>2332</v>
      </c>
    </row>
    <row r="243" spans="1:9" x14ac:dyDescent="0.2">
      <c r="A243" s="36" t="s">
        <v>2333</v>
      </c>
      <c r="B243" s="24" t="s">
        <v>2334</v>
      </c>
      <c r="C243" s="70">
        <v>6</v>
      </c>
      <c r="D243" s="146">
        <v>43027</v>
      </c>
      <c r="E243" s="63"/>
      <c r="F243" s="50" t="s">
        <v>1873</v>
      </c>
      <c r="G243" s="64"/>
      <c r="H243" s="64"/>
      <c r="I243" s="87" t="s">
        <v>1881</v>
      </c>
    </row>
    <row r="244" spans="1:9" x14ac:dyDescent="0.2">
      <c r="A244" s="1131" t="s">
        <v>2335</v>
      </c>
      <c r="B244" s="24" t="s">
        <v>2336</v>
      </c>
      <c r="C244" s="70">
        <v>5</v>
      </c>
      <c r="D244" s="146">
        <v>43055</v>
      </c>
      <c r="E244" s="63"/>
      <c r="F244" s="50" t="s">
        <v>1873</v>
      </c>
      <c r="G244" s="64"/>
      <c r="H244" s="64"/>
      <c r="I244" s="41" t="s">
        <v>1881</v>
      </c>
    </row>
    <row r="245" spans="1:9" x14ac:dyDescent="0.2">
      <c r="A245" s="88" t="s">
        <v>4333</v>
      </c>
      <c r="B245" s="56" t="s">
        <v>4334</v>
      </c>
      <c r="C245" s="76">
        <v>7</v>
      </c>
      <c r="D245" s="149">
        <v>43281</v>
      </c>
      <c r="E245" s="53"/>
      <c r="F245" s="52"/>
      <c r="G245" s="55" t="s">
        <v>1873</v>
      </c>
      <c r="H245" s="55"/>
      <c r="I245" s="91" t="s">
        <v>4336</v>
      </c>
    </row>
    <row r="246" spans="1:9" x14ac:dyDescent="0.2">
      <c r="A246" s="60" t="s">
        <v>2337</v>
      </c>
      <c r="B246" s="35" t="s">
        <v>2338</v>
      </c>
      <c r="C246" s="62">
        <v>7</v>
      </c>
      <c r="D246" s="143">
        <v>41152</v>
      </c>
      <c r="E246" s="42"/>
      <c r="F246" s="26" t="s">
        <v>1873</v>
      </c>
      <c r="G246" s="37"/>
      <c r="H246" s="37"/>
      <c r="I246" s="61" t="s">
        <v>1962</v>
      </c>
    </row>
    <row r="247" spans="1:9" x14ac:dyDescent="0.2">
      <c r="A247" s="497" t="s">
        <v>2339</v>
      </c>
      <c r="B247" s="483" t="s">
        <v>2340</v>
      </c>
      <c r="C247" s="70">
        <v>8</v>
      </c>
      <c r="D247" s="146">
        <v>41247</v>
      </c>
      <c r="E247" s="63" t="s">
        <v>1873</v>
      </c>
      <c r="F247" s="50"/>
      <c r="G247" s="64"/>
      <c r="H247" s="64"/>
      <c r="I247" s="87" t="s">
        <v>4161</v>
      </c>
    </row>
    <row r="248" spans="1:9" x14ac:dyDescent="0.2">
      <c r="A248" s="152" t="s">
        <v>2341</v>
      </c>
      <c r="B248" s="75" t="s">
        <v>2342</v>
      </c>
      <c r="C248" s="70">
        <v>6</v>
      </c>
      <c r="D248" s="146">
        <v>41241</v>
      </c>
      <c r="E248" s="63"/>
      <c r="F248" s="50" t="s">
        <v>1873</v>
      </c>
      <c r="G248" s="64"/>
      <c r="H248" s="64"/>
      <c r="I248" s="87" t="s">
        <v>2343</v>
      </c>
    </row>
    <row r="249" spans="1:9" x14ac:dyDescent="0.2">
      <c r="A249" s="36" t="s">
        <v>2344</v>
      </c>
      <c r="B249" s="24" t="s">
        <v>2345</v>
      </c>
      <c r="C249" s="70">
        <v>9</v>
      </c>
      <c r="D249" s="146">
        <v>41432</v>
      </c>
      <c r="E249" s="63"/>
      <c r="F249" s="50"/>
      <c r="G249" s="64" t="s">
        <v>1873</v>
      </c>
      <c r="H249" s="64"/>
      <c r="I249" s="87" t="s">
        <v>2346</v>
      </c>
    </row>
    <row r="250" spans="1:9" x14ac:dyDescent="0.2">
      <c r="A250" s="501" t="s">
        <v>1272</v>
      </c>
      <c r="B250" s="502" t="s">
        <v>1273</v>
      </c>
      <c r="C250" s="1068">
        <v>5</v>
      </c>
      <c r="D250" s="149">
        <v>43404</v>
      </c>
      <c r="E250" s="53"/>
      <c r="F250" s="52" t="s">
        <v>1873</v>
      </c>
      <c r="G250" s="55"/>
      <c r="H250" s="55"/>
      <c r="I250" s="91" t="s">
        <v>4394</v>
      </c>
    </row>
    <row r="251" spans="1:9" x14ac:dyDescent="0.2">
      <c r="A251" s="694" t="s">
        <v>1276</v>
      </c>
      <c r="B251" s="535" t="s">
        <v>1277</v>
      </c>
      <c r="C251" s="1065">
        <v>5</v>
      </c>
      <c r="D251" s="143">
        <v>43404</v>
      </c>
      <c r="E251" s="42"/>
      <c r="F251" s="26" t="s">
        <v>1873</v>
      </c>
      <c r="G251" s="37"/>
      <c r="H251" s="37"/>
      <c r="I251" s="61" t="s">
        <v>4394</v>
      </c>
    </row>
    <row r="252" spans="1:9" x14ac:dyDescent="0.2">
      <c r="A252" s="36" t="s">
        <v>2347</v>
      </c>
      <c r="B252" s="24" t="s">
        <v>2348</v>
      </c>
      <c r="C252" s="70">
        <v>25</v>
      </c>
      <c r="D252" s="146">
        <v>41030</v>
      </c>
      <c r="E252" s="63"/>
      <c r="F252" s="50"/>
      <c r="G252" s="64" t="s">
        <v>1873</v>
      </c>
      <c r="H252" s="64"/>
      <c r="I252" s="87" t="s">
        <v>2349</v>
      </c>
    </row>
    <row r="253" spans="1:9" x14ac:dyDescent="0.2">
      <c r="A253" s="36" t="s">
        <v>2350</v>
      </c>
      <c r="B253" s="24" t="s">
        <v>2351</v>
      </c>
      <c r="C253" s="70">
        <v>27</v>
      </c>
      <c r="D253" s="146">
        <v>39769</v>
      </c>
      <c r="E253" s="63"/>
      <c r="F253" s="50" t="s">
        <v>1873</v>
      </c>
      <c r="G253" s="64"/>
      <c r="H253" s="64"/>
      <c r="I253" s="87" t="s">
        <v>2352</v>
      </c>
    </row>
    <row r="254" spans="1:9" x14ac:dyDescent="0.2">
      <c r="A254" s="152" t="s">
        <v>2353</v>
      </c>
      <c r="B254" s="75" t="s">
        <v>2354</v>
      </c>
      <c r="C254" s="70">
        <v>22</v>
      </c>
      <c r="D254" s="146">
        <v>40835</v>
      </c>
      <c r="E254" s="63"/>
      <c r="F254" s="50" t="s">
        <v>1873</v>
      </c>
      <c r="G254" s="64"/>
      <c r="H254" s="64"/>
      <c r="I254" s="87" t="s">
        <v>4073</v>
      </c>
    </row>
    <row r="255" spans="1:9" x14ac:dyDescent="0.2">
      <c r="A255" s="88" t="s">
        <v>2355</v>
      </c>
      <c r="B255" s="56" t="s">
        <v>2356</v>
      </c>
      <c r="C255" s="76">
        <v>6</v>
      </c>
      <c r="D255" s="149">
        <v>42804</v>
      </c>
      <c r="E255" s="53"/>
      <c r="F255" s="52"/>
      <c r="G255" s="55" t="s">
        <v>1873</v>
      </c>
      <c r="H255" s="55"/>
      <c r="I255" s="91" t="s">
        <v>2357</v>
      </c>
    </row>
    <row r="256" spans="1:9" x14ac:dyDescent="0.2">
      <c r="A256" s="34" t="s">
        <v>2358</v>
      </c>
      <c r="B256" s="35" t="s">
        <v>2359</v>
      </c>
      <c r="C256" s="62">
        <v>16</v>
      </c>
      <c r="D256" s="143">
        <v>40826</v>
      </c>
      <c r="E256" s="42"/>
      <c r="F256" s="26" t="s">
        <v>1873</v>
      </c>
      <c r="G256" s="37"/>
      <c r="H256" s="37"/>
      <c r="I256" s="23" t="s">
        <v>2360</v>
      </c>
    </row>
    <row r="257" spans="1:9" x14ac:dyDescent="0.2">
      <c r="A257" s="36" t="s">
        <v>2361</v>
      </c>
      <c r="B257" s="24" t="s">
        <v>2362</v>
      </c>
      <c r="C257" s="70">
        <v>18</v>
      </c>
      <c r="D257" s="146">
        <v>42304</v>
      </c>
      <c r="E257" s="63"/>
      <c r="F257" s="50"/>
      <c r="G257" s="64" t="s">
        <v>1873</v>
      </c>
      <c r="H257" s="64"/>
      <c r="I257" s="41" t="s">
        <v>2363</v>
      </c>
    </row>
    <row r="258" spans="1:9" x14ac:dyDescent="0.2">
      <c r="A258" s="150" t="s">
        <v>2364</v>
      </c>
      <c r="B258" s="75" t="s">
        <v>2365</v>
      </c>
      <c r="C258" s="70">
        <v>6</v>
      </c>
      <c r="D258" s="146">
        <v>42656</v>
      </c>
      <c r="E258" s="63"/>
      <c r="F258" s="50" t="s">
        <v>1873</v>
      </c>
      <c r="G258" s="64"/>
      <c r="H258" s="64"/>
      <c r="I258" s="87" t="s">
        <v>4157</v>
      </c>
    </row>
    <row r="259" spans="1:9" x14ac:dyDescent="0.2">
      <c r="A259" s="80" t="s">
        <v>2366</v>
      </c>
      <c r="B259" s="24" t="s">
        <v>2367</v>
      </c>
      <c r="C259" s="70">
        <v>31</v>
      </c>
      <c r="D259" s="146">
        <v>42678</v>
      </c>
      <c r="E259" s="63"/>
      <c r="F259" s="50"/>
      <c r="G259" s="64"/>
      <c r="H259" s="64" t="s">
        <v>1873</v>
      </c>
      <c r="I259" s="41" t="s">
        <v>2368</v>
      </c>
    </row>
    <row r="260" spans="1:9" x14ac:dyDescent="0.2">
      <c r="A260" s="88" t="s">
        <v>2369</v>
      </c>
      <c r="B260" s="56" t="s">
        <v>2370</v>
      </c>
      <c r="C260" s="76">
        <v>5</v>
      </c>
      <c r="D260" s="149">
        <v>42482</v>
      </c>
      <c r="E260" s="53"/>
      <c r="F260" s="52"/>
      <c r="G260" s="55" t="s">
        <v>1873</v>
      </c>
      <c r="H260" s="55"/>
      <c r="I260" s="91" t="s">
        <v>2371</v>
      </c>
    </row>
    <row r="261" spans="1:9" x14ac:dyDescent="0.2">
      <c r="A261" s="1126" t="s">
        <v>2372</v>
      </c>
      <c r="B261" s="153" t="s">
        <v>2373</v>
      </c>
      <c r="C261" s="62">
        <v>6</v>
      </c>
      <c r="D261" s="143">
        <v>40598</v>
      </c>
      <c r="E261" s="42" t="s">
        <v>1873</v>
      </c>
      <c r="F261" s="26"/>
      <c r="G261" s="37"/>
      <c r="H261" s="37"/>
      <c r="I261" s="65" t="s">
        <v>2374</v>
      </c>
    </row>
    <row r="262" spans="1:9" x14ac:dyDescent="0.2">
      <c r="A262" s="152" t="s">
        <v>1296</v>
      </c>
      <c r="B262" s="75" t="s">
        <v>1297</v>
      </c>
      <c r="C262" s="70">
        <v>33</v>
      </c>
      <c r="D262" s="146">
        <v>40105</v>
      </c>
      <c r="E262" s="63"/>
      <c r="F262" s="50" t="s">
        <v>1873</v>
      </c>
      <c r="G262" s="64"/>
      <c r="H262" s="64"/>
      <c r="I262" s="85" t="s">
        <v>2375</v>
      </c>
    </row>
    <row r="263" spans="1:9" x14ac:dyDescent="0.2">
      <c r="A263" s="36" t="s">
        <v>2376</v>
      </c>
      <c r="B263" s="24" t="s">
        <v>2377</v>
      </c>
      <c r="C263" s="70">
        <v>6</v>
      </c>
      <c r="D263" s="146">
        <v>41949</v>
      </c>
      <c r="E263" s="63"/>
      <c r="F263" s="50" t="s">
        <v>1873</v>
      </c>
      <c r="G263" s="64"/>
      <c r="H263" s="64"/>
      <c r="I263" s="81" t="s">
        <v>2141</v>
      </c>
    </row>
    <row r="264" spans="1:9" x14ac:dyDescent="0.2">
      <c r="A264" s="36" t="s">
        <v>2378</v>
      </c>
      <c r="B264" s="24" t="s">
        <v>2379</v>
      </c>
      <c r="C264" s="70">
        <v>35</v>
      </c>
      <c r="D264" s="146">
        <v>39538</v>
      </c>
      <c r="E264" s="63"/>
      <c r="F264" s="50"/>
      <c r="G264" s="64"/>
      <c r="H264" s="64" t="s">
        <v>1873</v>
      </c>
      <c r="I264" s="24" t="s">
        <v>2380</v>
      </c>
    </row>
    <row r="265" spans="1:9" x14ac:dyDescent="0.2">
      <c r="A265" s="156" t="s">
        <v>1300</v>
      </c>
      <c r="B265" s="89" t="s">
        <v>1301</v>
      </c>
      <c r="C265" s="76">
        <v>19</v>
      </c>
      <c r="D265" s="149">
        <v>40135</v>
      </c>
      <c r="E265" s="53"/>
      <c r="F265" s="52" t="s">
        <v>1873</v>
      </c>
      <c r="G265" s="55"/>
      <c r="H265" s="55"/>
      <c r="I265" s="114" t="s">
        <v>1901</v>
      </c>
    </row>
    <row r="266" spans="1:9" x14ac:dyDescent="0.2">
      <c r="A266" s="100" t="s">
        <v>2381</v>
      </c>
      <c r="B266" s="96" t="s">
        <v>2382</v>
      </c>
      <c r="C266" s="62">
        <v>16</v>
      </c>
      <c r="D266" s="143">
        <v>40395</v>
      </c>
      <c r="E266" s="42"/>
      <c r="F266" s="26" t="s">
        <v>1873</v>
      </c>
      <c r="G266" s="37"/>
      <c r="H266" s="37"/>
      <c r="I266" s="100" t="s">
        <v>1901</v>
      </c>
    </row>
    <row r="267" spans="1:9" x14ac:dyDescent="0.2">
      <c r="A267" s="81" t="s">
        <v>2383</v>
      </c>
      <c r="B267" s="24" t="s">
        <v>2384</v>
      </c>
      <c r="C267" s="70">
        <v>6</v>
      </c>
      <c r="D267" s="146">
        <v>43048</v>
      </c>
      <c r="E267" s="63"/>
      <c r="F267" s="50" t="s">
        <v>1873</v>
      </c>
      <c r="G267" s="64"/>
      <c r="H267" s="64"/>
      <c r="I267" s="81" t="s">
        <v>1881</v>
      </c>
    </row>
    <row r="268" spans="1:9" x14ac:dyDescent="0.2">
      <c r="A268" s="24" t="s">
        <v>2385</v>
      </c>
      <c r="B268" s="24" t="s">
        <v>2386</v>
      </c>
      <c r="C268" s="70">
        <v>5</v>
      </c>
      <c r="D268" s="146">
        <v>42284</v>
      </c>
      <c r="E268" s="63"/>
      <c r="F268" s="50"/>
      <c r="G268" s="64" t="s">
        <v>1873</v>
      </c>
      <c r="H268" s="64"/>
      <c r="I268" s="24" t="s">
        <v>2387</v>
      </c>
    </row>
    <row r="269" spans="1:9" x14ac:dyDescent="0.2">
      <c r="A269" s="75" t="s">
        <v>2388</v>
      </c>
      <c r="B269" s="75" t="s">
        <v>1307</v>
      </c>
      <c r="C269" s="70">
        <v>5</v>
      </c>
      <c r="D269" s="146">
        <v>40480</v>
      </c>
      <c r="E269" s="63"/>
      <c r="F269" s="50" t="s">
        <v>1873</v>
      </c>
      <c r="G269" s="64"/>
      <c r="H269" s="64"/>
      <c r="I269" s="85" t="s">
        <v>1901</v>
      </c>
    </row>
    <row r="270" spans="1:9" x14ac:dyDescent="0.2">
      <c r="A270" s="102" t="s">
        <v>2389</v>
      </c>
      <c r="B270" s="56" t="s">
        <v>2390</v>
      </c>
      <c r="C270" s="76">
        <v>5</v>
      </c>
      <c r="D270" s="149">
        <v>42628</v>
      </c>
      <c r="E270" s="53"/>
      <c r="F270" s="52" t="s">
        <v>1873</v>
      </c>
      <c r="G270" s="55"/>
      <c r="H270" s="55"/>
      <c r="I270" s="102" t="s">
        <v>1874</v>
      </c>
    </row>
    <row r="271" spans="1:9" x14ac:dyDescent="0.2">
      <c r="A271" s="65" t="s">
        <v>2391</v>
      </c>
      <c r="B271" s="35" t="s">
        <v>2392</v>
      </c>
      <c r="C271" s="62">
        <v>5</v>
      </c>
      <c r="D271" s="143">
        <v>42681</v>
      </c>
      <c r="E271" s="42"/>
      <c r="F271" s="26" t="s">
        <v>1873</v>
      </c>
      <c r="G271" s="37"/>
      <c r="H271" s="37"/>
      <c r="I271" s="65" t="s">
        <v>2393</v>
      </c>
    </row>
    <row r="272" spans="1:9" x14ac:dyDescent="0.2">
      <c r="A272" s="24" t="s">
        <v>2394</v>
      </c>
      <c r="B272" s="24" t="s">
        <v>2395</v>
      </c>
      <c r="C272" s="70">
        <v>12</v>
      </c>
      <c r="D272" s="146">
        <v>40653</v>
      </c>
      <c r="E272" s="63" t="s">
        <v>1873</v>
      </c>
      <c r="F272" s="50"/>
      <c r="G272" s="64"/>
      <c r="H272" s="64"/>
      <c r="I272" s="24" t="s">
        <v>2396</v>
      </c>
    </row>
    <row r="273" spans="1:9" x14ac:dyDescent="0.2">
      <c r="A273" s="144" t="s">
        <v>2397</v>
      </c>
      <c r="B273" s="144" t="s">
        <v>2398</v>
      </c>
      <c r="C273" s="70">
        <v>22</v>
      </c>
      <c r="D273" s="146">
        <v>42217</v>
      </c>
      <c r="E273" s="63"/>
      <c r="F273" s="50"/>
      <c r="G273" s="64"/>
      <c r="H273" s="64" t="s">
        <v>1873</v>
      </c>
      <c r="I273" s="24" t="s">
        <v>2399</v>
      </c>
    </row>
    <row r="274" spans="1:9" x14ac:dyDescent="0.2">
      <c r="A274" s="85" t="s">
        <v>2400</v>
      </c>
      <c r="B274" s="75" t="s">
        <v>1333</v>
      </c>
      <c r="C274" s="70">
        <v>8</v>
      </c>
      <c r="D274" s="146">
        <v>40437</v>
      </c>
      <c r="E274" s="63"/>
      <c r="F274" s="50" t="s">
        <v>1873</v>
      </c>
      <c r="G274" s="64"/>
      <c r="H274" s="64"/>
      <c r="I274" s="85" t="s">
        <v>1901</v>
      </c>
    </row>
    <row r="275" spans="1:9" x14ac:dyDescent="0.2">
      <c r="A275" s="102" t="s">
        <v>2401</v>
      </c>
      <c r="B275" s="56" t="s">
        <v>2402</v>
      </c>
      <c r="C275" s="76">
        <v>6</v>
      </c>
      <c r="D275" s="149">
        <v>40400</v>
      </c>
      <c r="E275" s="53"/>
      <c r="F275" s="52"/>
      <c r="G275" s="55" t="s">
        <v>1873</v>
      </c>
      <c r="H275" s="55"/>
      <c r="I275" s="102" t="s">
        <v>2403</v>
      </c>
    </row>
    <row r="276" spans="1:9" x14ac:dyDescent="0.2">
      <c r="A276" s="35" t="s">
        <v>2404</v>
      </c>
      <c r="B276" s="35" t="s">
        <v>2405</v>
      </c>
      <c r="C276" s="62">
        <v>10</v>
      </c>
      <c r="D276" s="143">
        <v>41025</v>
      </c>
      <c r="E276" s="42" t="s">
        <v>1873</v>
      </c>
      <c r="F276" s="26"/>
      <c r="G276" s="37"/>
      <c r="H276" s="37"/>
      <c r="I276" s="61" t="s">
        <v>2406</v>
      </c>
    </row>
    <row r="277" spans="1:9" x14ac:dyDescent="0.2">
      <c r="A277" s="519" t="s">
        <v>4313</v>
      </c>
      <c r="B277" s="504" t="s">
        <v>4314</v>
      </c>
      <c r="C277" s="70">
        <v>15</v>
      </c>
      <c r="D277" s="146">
        <v>43312</v>
      </c>
      <c r="E277" s="63"/>
      <c r="F277" s="50"/>
      <c r="G277" s="64" t="s">
        <v>1873</v>
      </c>
      <c r="H277" s="64"/>
      <c r="I277" s="87" t="s">
        <v>4315</v>
      </c>
    </row>
    <row r="278" spans="1:9" x14ac:dyDescent="0.2">
      <c r="A278" s="24" t="s">
        <v>2407</v>
      </c>
      <c r="B278" s="24" t="s">
        <v>2408</v>
      </c>
      <c r="C278" s="70">
        <v>15</v>
      </c>
      <c r="D278" s="146">
        <v>40879</v>
      </c>
      <c r="E278" s="63" t="s">
        <v>1873</v>
      </c>
      <c r="F278" s="50"/>
      <c r="G278" s="64"/>
      <c r="H278" s="64"/>
      <c r="I278" s="41"/>
    </row>
    <row r="279" spans="1:9" x14ac:dyDescent="0.2">
      <c r="A279" s="75" t="s">
        <v>1337</v>
      </c>
      <c r="B279" s="75" t="s">
        <v>1338</v>
      </c>
      <c r="C279" s="70">
        <v>6</v>
      </c>
      <c r="D279" s="146">
        <v>40436</v>
      </c>
      <c r="E279" s="63"/>
      <c r="F279" s="50" t="s">
        <v>1873</v>
      </c>
      <c r="G279" s="64"/>
      <c r="H279" s="64"/>
      <c r="I279" s="158" t="s">
        <v>1901</v>
      </c>
    </row>
    <row r="280" spans="1:9" x14ac:dyDescent="0.2">
      <c r="A280" s="102" t="s">
        <v>635</v>
      </c>
      <c r="B280" s="56" t="s">
        <v>636</v>
      </c>
      <c r="C280" s="76">
        <v>13</v>
      </c>
      <c r="D280" s="149">
        <v>43168</v>
      </c>
      <c r="E280" s="53" t="s">
        <v>1873</v>
      </c>
      <c r="F280" s="52"/>
      <c r="G280" s="55"/>
      <c r="H280" s="55"/>
      <c r="I280" s="91"/>
    </row>
    <row r="281" spans="1:9" x14ac:dyDescent="0.2">
      <c r="A281" s="65" t="s">
        <v>2409</v>
      </c>
      <c r="B281" s="35" t="s">
        <v>2410</v>
      </c>
      <c r="C281" s="62">
        <v>5</v>
      </c>
      <c r="D281" s="143">
        <v>42671</v>
      </c>
      <c r="E281" s="42"/>
      <c r="F281" s="26" t="s">
        <v>1873</v>
      </c>
      <c r="G281" s="37"/>
      <c r="H281" s="26"/>
      <c r="I281" s="61" t="s">
        <v>1874</v>
      </c>
    </row>
    <row r="282" spans="1:9" x14ac:dyDescent="0.2">
      <c r="A282" s="24" t="s">
        <v>2411</v>
      </c>
      <c r="B282" s="24" t="s">
        <v>2412</v>
      </c>
      <c r="C282" s="70">
        <v>51</v>
      </c>
      <c r="D282" s="146">
        <v>40465</v>
      </c>
      <c r="E282" s="63"/>
      <c r="F282" s="50" t="s">
        <v>1873</v>
      </c>
      <c r="G282" s="64"/>
      <c r="H282" s="50"/>
      <c r="I282" s="87" t="s">
        <v>2413</v>
      </c>
    </row>
    <row r="283" spans="1:9" x14ac:dyDescent="0.2">
      <c r="A283" s="75" t="s">
        <v>2414</v>
      </c>
      <c r="B283" s="75" t="s">
        <v>2415</v>
      </c>
      <c r="C283" s="70">
        <v>10</v>
      </c>
      <c r="D283" s="146">
        <v>41894</v>
      </c>
      <c r="E283" s="63"/>
      <c r="F283" s="50" t="s">
        <v>1873</v>
      </c>
      <c r="G283" s="64"/>
      <c r="H283" s="50"/>
      <c r="I283" s="87" t="s">
        <v>4085</v>
      </c>
    </row>
    <row r="284" spans="1:9" x14ac:dyDescent="0.2">
      <c r="A284" s="1132" t="s">
        <v>2416</v>
      </c>
      <c r="B284" s="144" t="s">
        <v>2417</v>
      </c>
      <c r="C284" s="70">
        <v>7</v>
      </c>
      <c r="D284" s="146">
        <v>42956</v>
      </c>
      <c r="E284" s="63"/>
      <c r="F284" s="50"/>
      <c r="G284" s="64"/>
      <c r="H284" s="50" t="s">
        <v>1873</v>
      </c>
      <c r="I284" s="41"/>
    </row>
    <row r="285" spans="1:9" x14ac:dyDescent="0.2">
      <c r="A285" s="56" t="s">
        <v>2418</v>
      </c>
      <c r="B285" s="56" t="s">
        <v>2419</v>
      </c>
      <c r="C285" s="76">
        <v>39</v>
      </c>
      <c r="D285" s="149">
        <v>40724</v>
      </c>
      <c r="E285" s="53" t="s">
        <v>1873</v>
      </c>
      <c r="F285" s="52"/>
      <c r="G285" s="55"/>
      <c r="H285" s="52"/>
      <c r="I285" s="39"/>
    </row>
    <row r="286" spans="1:9" x14ac:dyDescent="0.2">
      <c r="A286" s="65" t="s">
        <v>2420</v>
      </c>
      <c r="B286" s="35" t="s">
        <v>2421</v>
      </c>
      <c r="C286" s="62">
        <v>12</v>
      </c>
      <c r="D286" s="143">
        <v>42655</v>
      </c>
      <c r="E286" s="42"/>
      <c r="F286" s="26"/>
      <c r="G286" s="37" t="s">
        <v>1873</v>
      </c>
      <c r="H286" s="26"/>
      <c r="I286" s="23" t="s">
        <v>2422</v>
      </c>
    </row>
    <row r="287" spans="1:9" x14ac:dyDescent="0.2">
      <c r="A287" s="24" t="s">
        <v>1361</v>
      </c>
      <c r="B287" s="24" t="s">
        <v>1362</v>
      </c>
      <c r="C287" s="70">
        <v>8</v>
      </c>
      <c r="D287" s="146">
        <v>40855</v>
      </c>
      <c r="E287" s="63"/>
      <c r="F287" s="50"/>
      <c r="G287" s="64"/>
      <c r="H287" s="50" t="s">
        <v>1873</v>
      </c>
      <c r="I287" s="158" t="s">
        <v>2423</v>
      </c>
    </row>
    <row r="288" spans="1:9" x14ac:dyDescent="0.2">
      <c r="A288" s="81" t="s">
        <v>2424</v>
      </c>
      <c r="B288" s="24" t="s">
        <v>2425</v>
      </c>
      <c r="C288" s="70">
        <v>6</v>
      </c>
      <c r="D288" s="146">
        <v>42887</v>
      </c>
      <c r="E288" s="63"/>
      <c r="F288" s="50"/>
      <c r="G288" s="64" t="s">
        <v>1873</v>
      </c>
      <c r="H288" s="50"/>
      <c r="I288" s="87" t="s">
        <v>2426</v>
      </c>
    </row>
    <row r="289" spans="1:9" x14ac:dyDescent="0.2">
      <c r="A289" s="81" t="s">
        <v>2427</v>
      </c>
      <c r="B289" s="24" t="s">
        <v>2428</v>
      </c>
      <c r="C289" s="70">
        <v>6</v>
      </c>
      <c r="D289" s="146">
        <v>42480</v>
      </c>
      <c r="E289" s="63" t="s">
        <v>1873</v>
      </c>
      <c r="F289" s="50"/>
      <c r="G289" s="64"/>
      <c r="H289" s="50"/>
      <c r="I289" s="41"/>
    </row>
    <row r="290" spans="1:9" x14ac:dyDescent="0.2">
      <c r="A290" s="89" t="s">
        <v>2429</v>
      </c>
      <c r="B290" s="89" t="s">
        <v>1366</v>
      </c>
      <c r="C290" s="76">
        <v>33</v>
      </c>
      <c r="D290" s="149">
        <v>40085</v>
      </c>
      <c r="E290" s="53"/>
      <c r="F290" s="52" t="s">
        <v>1873</v>
      </c>
      <c r="G290" s="55"/>
      <c r="H290" s="52"/>
      <c r="I290" s="157" t="s">
        <v>1901</v>
      </c>
    </row>
    <row r="291" spans="1:9" x14ac:dyDescent="0.2">
      <c r="A291" s="35" t="s">
        <v>2430</v>
      </c>
      <c r="B291" s="35" t="s">
        <v>2431</v>
      </c>
      <c r="C291" s="62">
        <v>5</v>
      </c>
      <c r="D291" s="143">
        <v>40505</v>
      </c>
      <c r="E291" s="42"/>
      <c r="F291" s="26" t="s">
        <v>1873</v>
      </c>
      <c r="G291" s="37"/>
      <c r="H291" s="37"/>
      <c r="I291" s="65" t="s">
        <v>2432</v>
      </c>
    </row>
    <row r="292" spans="1:9" x14ac:dyDescent="0.2">
      <c r="A292" s="24" t="s">
        <v>2433</v>
      </c>
      <c r="B292" s="24" t="s">
        <v>2434</v>
      </c>
      <c r="C292" s="70">
        <v>22</v>
      </c>
      <c r="D292" s="146">
        <v>41578</v>
      </c>
      <c r="E292" s="63"/>
      <c r="F292" s="50" t="s">
        <v>1873</v>
      </c>
      <c r="G292" s="64"/>
      <c r="H292" s="64"/>
      <c r="I292" s="81" t="s">
        <v>2005</v>
      </c>
    </row>
    <row r="293" spans="1:9" x14ac:dyDescent="0.2">
      <c r="A293" s="24" t="s">
        <v>2435</v>
      </c>
      <c r="B293" s="24" t="s">
        <v>2436</v>
      </c>
      <c r="C293" s="70">
        <v>6</v>
      </c>
      <c r="D293" s="146">
        <v>41526</v>
      </c>
      <c r="E293" s="63"/>
      <c r="F293" s="50" t="s">
        <v>1873</v>
      </c>
      <c r="G293" s="64"/>
      <c r="H293" s="64"/>
      <c r="I293" s="81" t="s">
        <v>2437</v>
      </c>
    </row>
    <row r="294" spans="1:9" x14ac:dyDescent="0.2">
      <c r="A294" s="24" t="s">
        <v>2438</v>
      </c>
      <c r="B294" s="24" t="s">
        <v>2439</v>
      </c>
      <c r="C294" s="70">
        <v>6</v>
      </c>
      <c r="D294" s="146">
        <v>43040</v>
      </c>
      <c r="E294" s="63"/>
      <c r="F294" s="50" t="s">
        <v>1873</v>
      </c>
      <c r="G294" s="64"/>
      <c r="H294" s="64"/>
      <c r="I294" s="81" t="s">
        <v>1881</v>
      </c>
    </row>
    <row r="295" spans="1:9" x14ac:dyDescent="0.2">
      <c r="A295" s="161" t="s">
        <v>1386</v>
      </c>
      <c r="B295" s="161" t="s">
        <v>1387</v>
      </c>
      <c r="C295" s="76">
        <v>43</v>
      </c>
      <c r="D295" s="149">
        <v>39617</v>
      </c>
      <c r="E295" s="53" t="s">
        <v>1873</v>
      </c>
      <c r="F295" s="52"/>
      <c r="G295" s="55"/>
      <c r="H295" s="55"/>
      <c r="I295" s="114" t="s">
        <v>1901</v>
      </c>
    </row>
    <row r="296" spans="1:9" x14ac:dyDescent="0.2">
      <c r="A296" s="494" t="s">
        <v>2440</v>
      </c>
      <c r="B296" s="153" t="s">
        <v>1389</v>
      </c>
      <c r="C296" s="62">
        <v>15</v>
      </c>
      <c r="D296" s="143">
        <v>40085</v>
      </c>
      <c r="E296" s="42" t="s">
        <v>1873</v>
      </c>
      <c r="F296" s="26"/>
      <c r="G296" s="37"/>
      <c r="H296" s="37"/>
      <c r="I296" s="168" t="s">
        <v>1901</v>
      </c>
    </row>
    <row r="297" spans="1:9" x14ac:dyDescent="0.2">
      <c r="A297" s="24" t="s">
        <v>2441</v>
      </c>
      <c r="B297" s="24" t="s">
        <v>2442</v>
      </c>
      <c r="C297" s="70">
        <v>18</v>
      </c>
      <c r="D297" s="146">
        <v>41969</v>
      </c>
      <c r="E297" s="63"/>
      <c r="F297" s="50"/>
      <c r="G297" s="64" t="s">
        <v>1873</v>
      </c>
      <c r="H297" s="64"/>
      <c r="I297" s="87" t="s">
        <v>2230</v>
      </c>
    </row>
    <row r="298" spans="1:9" x14ac:dyDescent="0.2">
      <c r="A298" s="482" t="s">
        <v>2443</v>
      </c>
      <c r="B298" s="483" t="s">
        <v>2444</v>
      </c>
      <c r="C298" s="70">
        <v>5</v>
      </c>
      <c r="D298" s="146">
        <v>42346</v>
      </c>
      <c r="E298" s="63" t="s">
        <v>1873</v>
      </c>
      <c r="F298" s="50"/>
      <c r="G298" s="64"/>
      <c r="H298" s="64"/>
      <c r="I298" s="41" t="s">
        <v>4204</v>
      </c>
    </row>
    <row r="299" spans="1:9" x14ac:dyDescent="0.2">
      <c r="A299" s="24" t="s">
        <v>2445</v>
      </c>
      <c r="B299" s="24" t="s">
        <v>2446</v>
      </c>
      <c r="C299" s="70">
        <v>5</v>
      </c>
      <c r="D299" s="146">
        <v>41495</v>
      </c>
      <c r="E299" s="63" t="s">
        <v>1873</v>
      </c>
      <c r="F299" s="50"/>
      <c r="G299" s="64"/>
      <c r="H299" s="64"/>
      <c r="I299" s="41"/>
    </row>
    <row r="300" spans="1:9" x14ac:dyDescent="0.2">
      <c r="A300" s="102" t="s">
        <v>2447</v>
      </c>
      <c r="B300" s="56" t="s">
        <v>2448</v>
      </c>
      <c r="C300" s="76">
        <v>7</v>
      </c>
      <c r="D300" s="149">
        <v>41221</v>
      </c>
      <c r="E300" s="53"/>
      <c r="F300" s="52" t="s">
        <v>1873</v>
      </c>
      <c r="G300" s="55"/>
      <c r="H300" s="55"/>
      <c r="I300" s="102" t="s">
        <v>2449</v>
      </c>
    </row>
    <row r="301" spans="1:9" x14ac:dyDescent="0.2">
      <c r="A301" s="65" t="s">
        <v>2450</v>
      </c>
      <c r="B301" s="35" t="s">
        <v>2451</v>
      </c>
      <c r="C301" s="62">
        <v>5</v>
      </c>
      <c r="D301" s="143">
        <v>42306</v>
      </c>
      <c r="E301" s="42" t="s">
        <v>1873</v>
      </c>
      <c r="F301" s="26"/>
      <c r="G301" s="37"/>
      <c r="H301" s="37"/>
      <c r="I301" s="23" t="s">
        <v>2452</v>
      </c>
    </row>
    <row r="302" spans="1:9" x14ac:dyDescent="0.2">
      <c r="A302" s="81" t="s">
        <v>2453</v>
      </c>
      <c r="B302" s="24" t="s">
        <v>2454</v>
      </c>
      <c r="C302" s="70">
        <v>8</v>
      </c>
      <c r="D302" s="146">
        <v>41122</v>
      </c>
      <c r="E302" s="63" t="s">
        <v>1873</v>
      </c>
      <c r="F302" s="50"/>
      <c r="G302" s="64"/>
      <c r="H302" s="64"/>
      <c r="I302" s="87"/>
    </row>
    <row r="303" spans="1:9" x14ac:dyDescent="0.2">
      <c r="A303" s="24" t="s">
        <v>2455</v>
      </c>
      <c r="B303" s="24" t="s">
        <v>2456</v>
      </c>
      <c r="C303" s="70">
        <v>8</v>
      </c>
      <c r="D303" s="146">
        <v>40431</v>
      </c>
      <c r="E303" s="63"/>
      <c r="F303" s="50" t="s">
        <v>1873</v>
      </c>
      <c r="G303" s="64"/>
      <c r="H303" s="64"/>
      <c r="I303" s="87" t="s">
        <v>2457</v>
      </c>
    </row>
    <row r="304" spans="1:9" x14ac:dyDescent="0.2">
      <c r="A304" s="24" t="s">
        <v>2458</v>
      </c>
      <c r="B304" s="24" t="s">
        <v>2459</v>
      </c>
      <c r="C304" s="70">
        <v>6</v>
      </c>
      <c r="D304" s="146">
        <v>43049</v>
      </c>
      <c r="E304" s="63"/>
      <c r="F304" s="50" t="s">
        <v>1873</v>
      </c>
      <c r="G304" s="64"/>
      <c r="H304" s="64"/>
      <c r="I304" s="87" t="s">
        <v>1881</v>
      </c>
    </row>
    <row r="305" spans="1:9" x14ac:dyDescent="0.2">
      <c r="A305" s="1048" t="s">
        <v>2460</v>
      </c>
      <c r="B305" s="161" t="s">
        <v>2461</v>
      </c>
      <c r="C305" s="76">
        <v>6</v>
      </c>
      <c r="D305" s="149">
        <v>41209</v>
      </c>
      <c r="E305" s="53" t="s">
        <v>1873</v>
      </c>
      <c r="F305" s="52"/>
      <c r="G305" s="55"/>
      <c r="H305" s="55"/>
      <c r="I305" s="91" t="s">
        <v>4128</v>
      </c>
    </row>
    <row r="306" spans="1:9" x14ac:dyDescent="0.2">
      <c r="A306" s="96" t="s">
        <v>2462</v>
      </c>
      <c r="B306" s="96" t="s">
        <v>1405</v>
      </c>
      <c r="C306" s="62">
        <v>13</v>
      </c>
      <c r="D306" s="143">
        <v>40471</v>
      </c>
      <c r="E306" s="42"/>
      <c r="F306" s="26" t="s">
        <v>1873</v>
      </c>
      <c r="G306" s="37"/>
      <c r="H306" s="37"/>
      <c r="I306" s="168" t="s">
        <v>1941</v>
      </c>
    </row>
    <row r="307" spans="1:9" x14ac:dyDescent="0.2">
      <c r="A307" s="24" t="s">
        <v>2463</v>
      </c>
      <c r="B307" s="24" t="s">
        <v>2464</v>
      </c>
      <c r="C307" s="70">
        <v>9</v>
      </c>
      <c r="D307" s="146">
        <v>41409</v>
      </c>
      <c r="E307" s="63"/>
      <c r="F307" s="50" t="s">
        <v>1873</v>
      </c>
      <c r="G307" s="64"/>
      <c r="H307" s="64"/>
      <c r="I307" s="87" t="s">
        <v>2465</v>
      </c>
    </row>
    <row r="308" spans="1:9" x14ac:dyDescent="0.2">
      <c r="A308" s="24" t="s">
        <v>2466</v>
      </c>
      <c r="B308" s="24" t="s">
        <v>2467</v>
      </c>
      <c r="C308" s="70">
        <v>7</v>
      </c>
      <c r="D308" s="146">
        <v>42993</v>
      </c>
      <c r="E308" s="63"/>
      <c r="F308" s="50" t="s">
        <v>1873</v>
      </c>
      <c r="G308" s="64"/>
      <c r="H308" s="64"/>
      <c r="I308" s="1147" t="s">
        <v>4199</v>
      </c>
    </row>
    <row r="309" spans="1:9" x14ac:dyDescent="0.2">
      <c r="A309" s="93" t="s">
        <v>1400</v>
      </c>
      <c r="B309" s="93" t="s">
        <v>1401</v>
      </c>
      <c r="C309" s="70">
        <v>25</v>
      </c>
      <c r="D309" s="146">
        <v>39497</v>
      </c>
      <c r="E309" s="63" t="s">
        <v>1873</v>
      </c>
      <c r="F309" s="50"/>
      <c r="G309" s="64"/>
      <c r="H309" s="64"/>
      <c r="I309" s="158" t="s">
        <v>1941</v>
      </c>
    </row>
    <row r="310" spans="1:9" x14ac:dyDescent="0.2">
      <c r="A310" s="56" t="s">
        <v>2468</v>
      </c>
      <c r="B310" s="56" t="s">
        <v>2469</v>
      </c>
      <c r="C310" s="76">
        <v>23</v>
      </c>
      <c r="D310" s="149">
        <v>40127</v>
      </c>
      <c r="E310" s="53"/>
      <c r="F310" s="52" t="s">
        <v>1873</v>
      </c>
      <c r="G310" s="55"/>
      <c r="H310" s="55"/>
      <c r="I310" s="39" t="s">
        <v>2470</v>
      </c>
    </row>
    <row r="311" spans="1:9" x14ac:dyDescent="0.2">
      <c r="A311" s="153" t="s">
        <v>2471</v>
      </c>
      <c r="B311" s="153" t="s">
        <v>1415</v>
      </c>
      <c r="C311" s="62">
        <v>27</v>
      </c>
      <c r="D311" s="143">
        <v>39937</v>
      </c>
      <c r="E311" s="42" t="s">
        <v>1873</v>
      </c>
      <c r="F311" s="26"/>
      <c r="G311" s="37"/>
      <c r="H311" s="37"/>
      <c r="I311" s="168" t="s">
        <v>1901</v>
      </c>
    </row>
    <row r="312" spans="1:9" x14ac:dyDescent="0.2">
      <c r="A312" s="81" t="s">
        <v>2472</v>
      </c>
      <c r="B312" s="24" t="s">
        <v>2473</v>
      </c>
      <c r="C312" s="70">
        <v>5</v>
      </c>
      <c r="D312" s="146">
        <v>42675</v>
      </c>
      <c r="E312" s="63"/>
      <c r="F312" s="50" t="s">
        <v>1873</v>
      </c>
      <c r="G312" s="64"/>
      <c r="H312" s="64"/>
      <c r="I312" s="87" t="s">
        <v>1874</v>
      </c>
    </row>
    <row r="313" spans="1:9" x14ac:dyDescent="0.2">
      <c r="A313" s="24" t="s">
        <v>2474</v>
      </c>
      <c r="B313" s="24" t="s">
        <v>2475</v>
      </c>
      <c r="C313" s="70">
        <v>6</v>
      </c>
      <c r="D313" s="146">
        <v>42955</v>
      </c>
      <c r="E313" s="63"/>
      <c r="F313" s="50" t="s">
        <v>1873</v>
      </c>
      <c r="G313" s="64"/>
      <c r="H313" s="64"/>
      <c r="I313" s="41" t="s">
        <v>1881</v>
      </c>
    </row>
    <row r="314" spans="1:9" x14ac:dyDescent="0.2">
      <c r="A314" s="93" t="s">
        <v>2476</v>
      </c>
      <c r="B314" s="93" t="s">
        <v>1427</v>
      </c>
      <c r="C314" s="70">
        <v>25</v>
      </c>
      <c r="D314" s="146">
        <v>39752</v>
      </c>
      <c r="E314" s="63" t="s">
        <v>1873</v>
      </c>
      <c r="F314" s="50"/>
      <c r="G314" s="64"/>
      <c r="H314" s="64"/>
      <c r="I314" s="158" t="s">
        <v>1901</v>
      </c>
    </row>
    <row r="315" spans="1:9" x14ac:dyDescent="0.2">
      <c r="A315" s="102" t="s">
        <v>2477</v>
      </c>
      <c r="B315" s="56" t="s">
        <v>2478</v>
      </c>
      <c r="C315" s="76">
        <v>25</v>
      </c>
      <c r="D315" s="149">
        <v>42804</v>
      </c>
      <c r="E315" s="53"/>
      <c r="F315" s="52"/>
      <c r="G315" s="55" t="s">
        <v>1873</v>
      </c>
      <c r="H315" s="55"/>
      <c r="I315" s="91" t="s">
        <v>2479</v>
      </c>
    </row>
    <row r="316" spans="1:9" x14ac:dyDescent="0.2">
      <c r="A316" s="35" t="s">
        <v>2480</v>
      </c>
      <c r="B316" s="35" t="s">
        <v>2481</v>
      </c>
      <c r="C316" s="62">
        <v>8</v>
      </c>
      <c r="D316" s="143">
        <v>42167</v>
      </c>
      <c r="E316" s="42"/>
      <c r="F316" s="26"/>
      <c r="G316" s="37" t="s">
        <v>1873</v>
      </c>
      <c r="H316" s="37"/>
      <c r="I316" s="23" t="s">
        <v>2482</v>
      </c>
    </row>
    <row r="317" spans="1:9" x14ac:dyDescent="0.2">
      <c r="A317" s="504" t="s">
        <v>1434</v>
      </c>
      <c r="B317" s="504" t="s">
        <v>1435</v>
      </c>
      <c r="C317" s="1064">
        <v>8</v>
      </c>
      <c r="D317" s="146">
        <v>43434</v>
      </c>
      <c r="E317" s="63"/>
      <c r="F317" s="50" t="s">
        <v>1873</v>
      </c>
      <c r="G317" s="64"/>
      <c r="H317" s="64"/>
      <c r="I317" s="87"/>
    </row>
    <row r="318" spans="1:9" x14ac:dyDescent="0.2">
      <c r="A318" s="24" t="s">
        <v>674</v>
      </c>
      <c r="B318" s="24" t="s">
        <v>675</v>
      </c>
      <c r="C318" s="70">
        <v>12</v>
      </c>
      <c r="D318" s="146">
        <v>41243</v>
      </c>
      <c r="E318" s="63"/>
      <c r="F318" s="50"/>
      <c r="G318" s="64"/>
      <c r="H318" s="1105" t="s">
        <v>1873</v>
      </c>
      <c r="I318" s="155" t="s">
        <v>2483</v>
      </c>
    </row>
    <row r="319" spans="1:9" x14ac:dyDescent="0.2">
      <c r="A319" s="75" t="s">
        <v>2484</v>
      </c>
      <c r="B319" s="75" t="s">
        <v>2485</v>
      </c>
      <c r="C319" s="70">
        <v>27</v>
      </c>
      <c r="D319" s="146">
        <v>40134</v>
      </c>
      <c r="E319" s="63"/>
      <c r="F319" s="50" t="s">
        <v>1873</v>
      </c>
      <c r="G319" s="64"/>
      <c r="H319" s="64"/>
      <c r="I319" s="87" t="s">
        <v>2486</v>
      </c>
    </row>
    <row r="320" spans="1:9" x14ac:dyDescent="0.2">
      <c r="A320" s="102" t="s">
        <v>1443</v>
      </c>
      <c r="B320" s="56" t="s">
        <v>1444</v>
      </c>
      <c r="C320" s="76">
        <v>7</v>
      </c>
      <c r="D320" s="149">
        <v>43162</v>
      </c>
      <c r="E320" s="53" t="s">
        <v>1873</v>
      </c>
      <c r="F320" s="52"/>
      <c r="G320" s="55"/>
      <c r="H320" s="55"/>
      <c r="I320" s="39" t="s">
        <v>4170</v>
      </c>
    </row>
    <row r="321" spans="1:9" x14ac:dyDescent="0.2">
      <c r="A321" s="535" t="s">
        <v>1445</v>
      </c>
      <c r="B321" s="535" t="s">
        <v>1446</v>
      </c>
      <c r="C321" s="1065">
        <v>7</v>
      </c>
      <c r="D321" s="143">
        <v>43404</v>
      </c>
      <c r="E321" s="42"/>
      <c r="F321" s="26" t="s">
        <v>1873</v>
      </c>
      <c r="G321" s="37"/>
      <c r="H321" s="37"/>
      <c r="I321" s="61" t="s">
        <v>4394</v>
      </c>
    </row>
    <row r="322" spans="1:9" x14ac:dyDescent="0.2">
      <c r="A322" s="81" t="s">
        <v>4299</v>
      </c>
      <c r="B322" s="24" t="s">
        <v>4300</v>
      </c>
      <c r="C322" s="70">
        <v>9</v>
      </c>
      <c r="D322" s="146">
        <v>43343</v>
      </c>
      <c r="E322" s="63" t="s">
        <v>1873</v>
      </c>
      <c r="F322" s="50"/>
      <c r="G322" s="64"/>
      <c r="H322" s="64"/>
      <c r="I322" s="87"/>
    </row>
    <row r="323" spans="1:9" x14ac:dyDescent="0.2">
      <c r="A323" s="81" t="s">
        <v>1451</v>
      </c>
      <c r="B323" s="24" t="s">
        <v>1452</v>
      </c>
      <c r="C323" s="70">
        <v>6</v>
      </c>
      <c r="D323" s="146">
        <v>43191</v>
      </c>
      <c r="E323" s="63"/>
      <c r="F323" s="50"/>
      <c r="G323" s="64" t="s">
        <v>1873</v>
      </c>
      <c r="H323" s="64"/>
      <c r="I323" s="87" t="s">
        <v>4193</v>
      </c>
    </row>
    <row r="324" spans="1:9" x14ac:dyDescent="0.2">
      <c r="A324" s="24" t="s">
        <v>2487</v>
      </c>
      <c r="B324" s="24" t="s">
        <v>2488</v>
      </c>
      <c r="C324" s="70">
        <v>5</v>
      </c>
      <c r="D324" s="146">
        <v>42306</v>
      </c>
      <c r="E324" s="63" t="s">
        <v>1873</v>
      </c>
      <c r="F324" s="50"/>
      <c r="G324" s="64"/>
      <c r="H324" s="64"/>
      <c r="I324" s="41"/>
    </row>
    <row r="325" spans="1:9" x14ac:dyDescent="0.2">
      <c r="A325" s="89" t="s">
        <v>2489</v>
      </c>
      <c r="B325" s="89" t="s">
        <v>2490</v>
      </c>
      <c r="C325" s="76">
        <v>13</v>
      </c>
      <c r="D325" s="149">
        <v>42352</v>
      </c>
      <c r="E325" s="53"/>
      <c r="F325" s="52" t="s">
        <v>1873</v>
      </c>
      <c r="G325" s="55"/>
      <c r="H325" s="55"/>
      <c r="I325" s="91" t="s">
        <v>2491</v>
      </c>
    </row>
    <row r="326" spans="1:9" x14ac:dyDescent="0.2">
      <c r="A326" s="65" t="s">
        <v>2492</v>
      </c>
      <c r="B326" s="35" t="s">
        <v>2493</v>
      </c>
      <c r="C326" s="62">
        <v>5</v>
      </c>
      <c r="D326" s="143">
        <v>42342</v>
      </c>
      <c r="E326" s="42"/>
      <c r="F326" s="26"/>
      <c r="G326" s="37" t="s">
        <v>1873</v>
      </c>
      <c r="H326" s="37"/>
      <c r="I326" s="23" t="s">
        <v>2494</v>
      </c>
    </row>
    <row r="327" spans="1:9" x14ac:dyDescent="0.2">
      <c r="A327" s="75" t="s">
        <v>2492</v>
      </c>
      <c r="B327" s="75" t="s">
        <v>2493</v>
      </c>
      <c r="C327" s="70">
        <v>7</v>
      </c>
      <c r="D327" s="146">
        <v>40478</v>
      </c>
      <c r="E327" s="63"/>
      <c r="F327" s="50" t="s">
        <v>1873</v>
      </c>
      <c r="G327" s="64"/>
      <c r="H327" s="64"/>
      <c r="I327" s="158" t="s">
        <v>1901</v>
      </c>
    </row>
    <row r="328" spans="1:9" x14ac:dyDescent="0.2">
      <c r="A328" s="81" t="s">
        <v>2495</v>
      </c>
      <c r="B328" s="24" t="s">
        <v>2496</v>
      </c>
      <c r="C328" s="70">
        <v>6</v>
      </c>
      <c r="D328" s="146">
        <v>43034</v>
      </c>
      <c r="E328" s="63"/>
      <c r="F328" s="50" t="s">
        <v>1873</v>
      </c>
      <c r="G328" s="64"/>
      <c r="H328" s="64"/>
      <c r="I328" s="41" t="s">
        <v>1881</v>
      </c>
    </row>
    <row r="329" spans="1:9" x14ac:dyDescent="0.2">
      <c r="A329" s="24" t="s">
        <v>2497</v>
      </c>
      <c r="B329" s="24" t="s">
        <v>2498</v>
      </c>
      <c r="C329" s="70">
        <v>36</v>
      </c>
      <c r="D329" s="146">
        <v>39828</v>
      </c>
      <c r="E329" s="63" t="s">
        <v>1873</v>
      </c>
      <c r="F329" s="50"/>
      <c r="G329" s="64"/>
      <c r="H329" s="40"/>
      <c r="I329" s="24" t="s">
        <v>2499</v>
      </c>
    </row>
    <row r="330" spans="1:9" x14ac:dyDescent="0.2">
      <c r="A330" s="85" t="s">
        <v>2500</v>
      </c>
      <c r="B330" s="75" t="s">
        <v>2501</v>
      </c>
      <c r="C330" s="70">
        <v>16</v>
      </c>
      <c r="D330" s="146">
        <v>40493</v>
      </c>
      <c r="E330" s="63"/>
      <c r="F330" s="50" t="s">
        <v>1873</v>
      </c>
      <c r="G330" s="64"/>
      <c r="H330" s="64"/>
      <c r="I330" s="87" t="s">
        <v>4147</v>
      </c>
    </row>
    <row r="331" spans="1:9" x14ac:dyDescent="0.2">
      <c r="A331" s="102" t="s">
        <v>2502</v>
      </c>
      <c r="B331" s="56" t="s">
        <v>2503</v>
      </c>
      <c r="C331" s="76">
        <v>5</v>
      </c>
      <c r="D331" s="149">
        <v>42669</v>
      </c>
      <c r="E331" s="53" t="s">
        <v>1873</v>
      </c>
      <c r="F331" s="52"/>
      <c r="G331" s="55"/>
      <c r="H331" s="55"/>
      <c r="I331" s="41"/>
    </row>
    <row r="332" spans="1:9" x14ac:dyDescent="0.2">
      <c r="A332" s="96" t="s">
        <v>2502</v>
      </c>
      <c r="B332" s="96" t="s">
        <v>2503</v>
      </c>
      <c r="C332" s="62">
        <v>7</v>
      </c>
      <c r="D332" s="143">
        <v>40477</v>
      </c>
      <c r="E332" s="42"/>
      <c r="F332" s="26" t="s">
        <v>1873</v>
      </c>
      <c r="G332" s="37"/>
      <c r="H332" s="43"/>
      <c r="I332" s="100" t="s">
        <v>1901</v>
      </c>
    </row>
    <row r="333" spans="1:9" x14ac:dyDescent="0.2">
      <c r="A333" s="93" t="s">
        <v>2504</v>
      </c>
      <c r="B333" s="93" t="s">
        <v>2505</v>
      </c>
      <c r="C333" s="70">
        <v>50</v>
      </c>
      <c r="D333" s="146">
        <v>39899</v>
      </c>
      <c r="E333" s="63" t="s">
        <v>1873</v>
      </c>
      <c r="F333" s="50"/>
      <c r="G333" s="64"/>
      <c r="H333" s="40"/>
      <c r="I333" s="81" t="s">
        <v>2506</v>
      </c>
    </row>
    <row r="334" spans="1:9" x14ac:dyDescent="0.2">
      <c r="A334" s="24" t="s">
        <v>2507</v>
      </c>
      <c r="B334" s="24" t="s">
        <v>2508</v>
      </c>
      <c r="C334" s="70">
        <v>5</v>
      </c>
      <c r="D334" s="146">
        <v>42292</v>
      </c>
      <c r="E334" s="63"/>
      <c r="F334" s="50" t="s">
        <v>1873</v>
      </c>
      <c r="G334" s="64"/>
      <c r="H334" s="40"/>
      <c r="I334" s="81" t="s">
        <v>2509</v>
      </c>
    </row>
    <row r="335" spans="1:9" x14ac:dyDescent="0.2">
      <c r="A335" s="102" t="s">
        <v>2510</v>
      </c>
      <c r="B335" s="56" t="s">
        <v>2511</v>
      </c>
      <c r="C335" s="76">
        <v>8</v>
      </c>
      <c r="D335" s="149">
        <v>42900</v>
      </c>
      <c r="E335" s="53"/>
      <c r="F335" s="52"/>
      <c r="G335" s="55" t="s">
        <v>1873</v>
      </c>
      <c r="H335" s="48"/>
      <c r="I335" s="102" t="s">
        <v>2512</v>
      </c>
    </row>
    <row r="336" spans="1:9" x14ac:dyDescent="0.2">
      <c r="A336" s="65" t="s">
        <v>2513</v>
      </c>
      <c r="B336" s="35" t="s">
        <v>2514</v>
      </c>
      <c r="C336" s="62">
        <v>5</v>
      </c>
      <c r="D336" s="143">
        <v>42584</v>
      </c>
      <c r="E336" s="42" t="s">
        <v>1873</v>
      </c>
      <c r="F336" s="26"/>
      <c r="G336" s="37"/>
      <c r="H336" s="37"/>
      <c r="I336" s="41"/>
    </row>
    <row r="337" spans="1:9" x14ac:dyDescent="0.2">
      <c r="A337" s="81" t="s">
        <v>2515</v>
      </c>
      <c r="B337" s="24" t="s">
        <v>2516</v>
      </c>
      <c r="C337" s="70">
        <v>5</v>
      </c>
      <c r="D337" s="146">
        <v>41254</v>
      </c>
      <c r="E337" s="63"/>
      <c r="F337" s="50"/>
      <c r="G337" s="64" t="s">
        <v>1873</v>
      </c>
      <c r="H337" s="64"/>
      <c r="I337" s="41" t="s">
        <v>2517</v>
      </c>
    </row>
    <row r="338" spans="1:9" x14ac:dyDescent="0.2">
      <c r="A338" s="81" t="s">
        <v>2518</v>
      </c>
      <c r="B338" s="24" t="s">
        <v>2519</v>
      </c>
      <c r="C338" s="70">
        <v>19</v>
      </c>
      <c r="D338" s="146">
        <v>40857</v>
      </c>
      <c r="E338" s="63"/>
      <c r="F338" s="50" t="s">
        <v>1873</v>
      </c>
      <c r="G338" s="64"/>
      <c r="H338" s="64"/>
      <c r="I338" s="87" t="s">
        <v>2520</v>
      </c>
    </row>
    <row r="339" spans="1:9" x14ac:dyDescent="0.2">
      <c r="A339" s="81" t="s">
        <v>2521</v>
      </c>
      <c r="B339" s="24" t="s">
        <v>2522</v>
      </c>
      <c r="C339" s="70">
        <v>13</v>
      </c>
      <c r="D339" s="146">
        <v>42646</v>
      </c>
      <c r="E339" s="63"/>
      <c r="F339" s="50" t="s">
        <v>1873</v>
      </c>
      <c r="G339" s="64"/>
      <c r="H339" s="64"/>
      <c r="I339" s="87" t="s">
        <v>1874</v>
      </c>
    </row>
    <row r="340" spans="1:9" x14ac:dyDescent="0.2">
      <c r="A340" s="114" t="s">
        <v>1477</v>
      </c>
      <c r="B340" s="89" t="s">
        <v>1478</v>
      </c>
      <c r="C340" s="76">
        <v>7</v>
      </c>
      <c r="D340" s="149">
        <v>40506</v>
      </c>
      <c r="E340" s="53"/>
      <c r="F340" s="52" t="s">
        <v>1873</v>
      </c>
      <c r="G340" s="55"/>
      <c r="H340" s="55"/>
      <c r="I340" s="157" t="s">
        <v>1901</v>
      </c>
    </row>
    <row r="341" spans="1:9" x14ac:dyDescent="0.2">
      <c r="A341" s="35" t="s">
        <v>2523</v>
      </c>
      <c r="B341" s="35" t="s">
        <v>2524</v>
      </c>
      <c r="C341" s="62">
        <v>12</v>
      </c>
      <c r="D341" s="143">
        <v>41518</v>
      </c>
      <c r="E341" s="42"/>
      <c r="F341" s="26"/>
      <c r="G341" s="37" t="s">
        <v>1873</v>
      </c>
      <c r="H341" s="37"/>
      <c r="I341" s="23" t="s">
        <v>2525</v>
      </c>
    </row>
    <row r="342" spans="1:9" x14ac:dyDescent="0.2">
      <c r="A342" s="519" t="s">
        <v>1487</v>
      </c>
      <c r="B342" s="504" t="s">
        <v>1488</v>
      </c>
      <c r="C342" s="1064">
        <v>8</v>
      </c>
      <c r="D342" s="146">
        <v>43434</v>
      </c>
      <c r="E342" s="63"/>
      <c r="F342" s="50" t="s">
        <v>1873</v>
      </c>
      <c r="G342" s="64"/>
      <c r="H342" s="64"/>
      <c r="I342" s="87"/>
    </row>
    <row r="343" spans="1:9" x14ac:dyDescent="0.2">
      <c r="A343" s="24" t="s">
        <v>690</v>
      </c>
      <c r="B343" s="24" t="s">
        <v>691</v>
      </c>
      <c r="C343" s="70">
        <v>15</v>
      </c>
      <c r="D343" s="146">
        <v>43102</v>
      </c>
      <c r="E343" s="63"/>
      <c r="F343" s="50"/>
      <c r="G343" s="64" t="s">
        <v>1873</v>
      </c>
      <c r="H343" s="64"/>
      <c r="I343" s="41" t="s">
        <v>4043</v>
      </c>
    </row>
    <row r="344" spans="1:9" x14ac:dyDescent="0.2">
      <c r="A344" s="75" t="s">
        <v>2526</v>
      </c>
      <c r="B344" s="75" t="s">
        <v>2527</v>
      </c>
      <c r="C344" s="70">
        <v>12</v>
      </c>
      <c r="D344" s="146">
        <v>42249</v>
      </c>
      <c r="E344" s="63"/>
      <c r="F344" s="50" t="s">
        <v>1873</v>
      </c>
      <c r="G344" s="64"/>
      <c r="H344" s="64"/>
      <c r="I344" s="87" t="s">
        <v>2528</v>
      </c>
    </row>
    <row r="345" spans="1:9" x14ac:dyDescent="0.2">
      <c r="A345" s="56" t="s">
        <v>2529</v>
      </c>
      <c r="B345" s="56" t="s">
        <v>2530</v>
      </c>
      <c r="C345" s="76">
        <v>10</v>
      </c>
      <c r="D345" s="149">
        <v>41617</v>
      </c>
      <c r="E345" s="53"/>
      <c r="F345" s="52"/>
      <c r="G345" s="55" t="s">
        <v>1873</v>
      </c>
      <c r="H345" s="55"/>
      <c r="I345" s="39" t="s">
        <v>2532</v>
      </c>
    </row>
    <row r="346" spans="1:9" x14ac:dyDescent="0.2">
      <c r="A346" s="65" t="s">
        <v>2529</v>
      </c>
      <c r="B346" s="35" t="s">
        <v>2530</v>
      </c>
      <c r="C346" s="62">
        <v>5</v>
      </c>
      <c r="D346" s="143">
        <v>40450</v>
      </c>
      <c r="E346" s="42"/>
      <c r="F346" s="499" t="s">
        <v>1873</v>
      </c>
      <c r="G346" s="37"/>
      <c r="H346" s="37"/>
      <c r="I346" s="1146" t="s">
        <v>2531</v>
      </c>
    </row>
    <row r="347" spans="1:9" x14ac:dyDescent="0.2">
      <c r="A347" s="486" t="s">
        <v>2533</v>
      </c>
      <c r="B347" s="75" t="s">
        <v>2534</v>
      </c>
      <c r="C347" s="70">
        <v>5</v>
      </c>
      <c r="D347" s="146">
        <v>41592</v>
      </c>
      <c r="E347" s="63"/>
      <c r="F347" s="50" t="s">
        <v>1873</v>
      </c>
      <c r="G347" s="64"/>
      <c r="H347" s="64"/>
      <c r="I347" s="81" t="s">
        <v>2535</v>
      </c>
    </row>
    <row r="348" spans="1:9" x14ac:dyDescent="0.2">
      <c r="A348" s="81" t="s">
        <v>2536</v>
      </c>
      <c r="B348" s="24" t="s">
        <v>2537</v>
      </c>
      <c r="C348" s="70">
        <v>6</v>
      </c>
      <c r="D348" s="146">
        <v>42545</v>
      </c>
      <c r="E348" s="63"/>
      <c r="F348" s="50"/>
      <c r="G348" s="64" t="s">
        <v>1873</v>
      </c>
      <c r="H348" s="64"/>
      <c r="I348" s="81" t="s">
        <v>2538</v>
      </c>
    </row>
    <row r="349" spans="1:9" x14ac:dyDescent="0.2">
      <c r="A349" s="81" t="s">
        <v>2539</v>
      </c>
      <c r="B349" s="24" t="s">
        <v>2540</v>
      </c>
      <c r="C349" s="70">
        <v>16</v>
      </c>
      <c r="D349" s="146">
        <v>42957</v>
      </c>
      <c r="E349" s="63"/>
      <c r="F349" s="50" t="s">
        <v>1873</v>
      </c>
      <c r="G349" s="64"/>
      <c r="H349" s="64"/>
      <c r="I349" s="24" t="s">
        <v>2541</v>
      </c>
    </row>
    <row r="350" spans="1:9" x14ac:dyDescent="0.2">
      <c r="A350" s="102" t="s">
        <v>2542</v>
      </c>
      <c r="B350" s="56" t="s">
        <v>2543</v>
      </c>
      <c r="C350" s="76">
        <v>5</v>
      </c>
      <c r="D350" s="149">
        <v>42217</v>
      </c>
      <c r="E350" s="53"/>
      <c r="F350" s="52"/>
      <c r="G350" s="55" t="s">
        <v>1873</v>
      </c>
      <c r="H350" s="55"/>
      <c r="I350" s="56" t="s">
        <v>2544</v>
      </c>
    </row>
    <row r="351" spans="1:9" x14ac:dyDescent="0.2">
      <c r="A351" s="1127" t="s">
        <v>2545</v>
      </c>
      <c r="B351" s="1127" t="s">
        <v>2546</v>
      </c>
      <c r="C351" s="62">
        <v>6</v>
      </c>
      <c r="D351" s="143">
        <v>43060</v>
      </c>
      <c r="E351" s="42"/>
      <c r="F351" s="26" t="s">
        <v>1873</v>
      </c>
      <c r="G351" s="37"/>
      <c r="H351" s="37"/>
      <c r="I351" s="61" t="s">
        <v>4059</v>
      </c>
    </row>
    <row r="352" spans="1:9" x14ac:dyDescent="0.2">
      <c r="A352" s="24" t="s">
        <v>2547</v>
      </c>
      <c r="B352" s="24" t="s">
        <v>2548</v>
      </c>
      <c r="C352" s="70">
        <v>19</v>
      </c>
      <c r="D352" s="146">
        <v>42585</v>
      </c>
      <c r="E352" s="63" t="s">
        <v>1873</v>
      </c>
      <c r="F352" s="50"/>
      <c r="G352" s="64"/>
      <c r="H352" s="64"/>
      <c r="I352" s="41"/>
    </row>
    <row r="353" spans="1:9" x14ac:dyDescent="0.2">
      <c r="A353" s="75" t="s">
        <v>2549</v>
      </c>
      <c r="B353" s="75" t="s">
        <v>2550</v>
      </c>
      <c r="C353" s="70">
        <v>30</v>
      </c>
      <c r="D353" s="146">
        <v>40085</v>
      </c>
      <c r="E353" s="63"/>
      <c r="F353" s="50" t="s">
        <v>1873</v>
      </c>
      <c r="G353" s="64"/>
      <c r="H353" s="64"/>
      <c r="I353" s="158" t="s">
        <v>2375</v>
      </c>
    </row>
    <row r="354" spans="1:9" x14ac:dyDescent="0.2">
      <c r="A354" s="24" t="s">
        <v>2551</v>
      </c>
      <c r="B354" s="24" t="s">
        <v>2550</v>
      </c>
      <c r="C354" s="70">
        <v>7</v>
      </c>
      <c r="D354" s="146">
        <v>42954</v>
      </c>
      <c r="E354" s="63"/>
      <c r="F354" s="50" t="s">
        <v>1873</v>
      </c>
      <c r="G354" s="64"/>
      <c r="H354" s="64"/>
      <c r="I354" s="41" t="s">
        <v>1881</v>
      </c>
    </row>
    <row r="355" spans="1:9" x14ac:dyDescent="0.2">
      <c r="A355" s="102" t="s">
        <v>2552</v>
      </c>
      <c r="B355" s="56" t="s">
        <v>2553</v>
      </c>
      <c r="C355" s="76">
        <v>5</v>
      </c>
      <c r="D355" s="149">
        <v>42249</v>
      </c>
      <c r="E355" s="53"/>
      <c r="F355" s="52" t="s">
        <v>1873</v>
      </c>
      <c r="G355" s="55"/>
      <c r="H355" s="55"/>
      <c r="I355" s="91" t="s">
        <v>2554</v>
      </c>
    </row>
    <row r="356" spans="1:9" x14ac:dyDescent="0.2">
      <c r="A356" s="34" t="s">
        <v>2555</v>
      </c>
      <c r="B356" s="35" t="s">
        <v>2556</v>
      </c>
      <c r="C356" s="209">
        <v>6</v>
      </c>
      <c r="D356" s="176">
        <v>41578</v>
      </c>
      <c r="E356" s="43"/>
      <c r="F356" s="26" t="s">
        <v>1873</v>
      </c>
      <c r="G356" s="43"/>
      <c r="H356" s="26"/>
      <c r="I356" s="61" t="s">
        <v>4174</v>
      </c>
    </row>
    <row r="357" spans="1:9" x14ac:dyDescent="0.2">
      <c r="A357" s="527" t="s">
        <v>1503</v>
      </c>
      <c r="B357" s="504" t="s">
        <v>1504</v>
      </c>
      <c r="C357" s="676">
        <v>5</v>
      </c>
      <c r="D357" s="160">
        <v>43404</v>
      </c>
      <c r="E357" s="40"/>
      <c r="F357" s="50" t="s">
        <v>1873</v>
      </c>
      <c r="G357" s="40"/>
      <c r="H357" s="50"/>
      <c r="I357" s="87" t="s">
        <v>4394</v>
      </c>
    </row>
    <row r="358" spans="1:9" x14ac:dyDescent="0.2">
      <c r="A358" s="80" t="s">
        <v>702</v>
      </c>
      <c r="B358" s="24" t="s">
        <v>703</v>
      </c>
      <c r="C358" s="201">
        <v>7</v>
      </c>
      <c r="D358" s="160">
        <v>40497</v>
      </c>
      <c r="E358" s="1070" t="s">
        <v>1873</v>
      </c>
      <c r="F358" s="50"/>
      <c r="G358" s="40"/>
      <c r="H358" s="50"/>
      <c r="I358" s="169" t="s">
        <v>2557</v>
      </c>
    </row>
    <row r="359" spans="1:9" x14ac:dyDescent="0.2">
      <c r="A359" s="152" t="s">
        <v>2558</v>
      </c>
      <c r="B359" s="75" t="s">
        <v>2559</v>
      </c>
      <c r="C359" s="201">
        <v>10</v>
      </c>
      <c r="D359" s="160">
        <v>41578</v>
      </c>
      <c r="E359" s="40"/>
      <c r="F359" s="50" t="s">
        <v>1873</v>
      </c>
      <c r="G359" s="40"/>
      <c r="H359" s="50"/>
      <c r="I359" s="87" t="s">
        <v>2560</v>
      </c>
    </row>
    <row r="360" spans="1:9" x14ac:dyDescent="0.2">
      <c r="A360" s="88" t="s">
        <v>2561</v>
      </c>
      <c r="B360" s="56" t="s">
        <v>2562</v>
      </c>
      <c r="C360" s="181">
        <v>12</v>
      </c>
      <c r="D360" s="177">
        <v>42684</v>
      </c>
      <c r="E360" s="48"/>
      <c r="F360" s="52"/>
      <c r="G360" s="48" t="s">
        <v>1873</v>
      </c>
      <c r="H360" s="52"/>
      <c r="I360" s="91" t="s">
        <v>2563</v>
      </c>
    </row>
    <row r="361" spans="1:9" x14ac:dyDescent="0.2">
      <c r="A361" s="81" t="s">
        <v>2564</v>
      </c>
      <c r="B361" s="24" t="s">
        <v>2565</v>
      </c>
      <c r="C361" s="70">
        <v>7</v>
      </c>
      <c r="D361" s="146">
        <v>42472</v>
      </c>
      <c r="E361" s="63" t="s">
        <v>1873</v>
      </c>
      <c r="F361" s="50"/>
      <c r="G361" s="64"/>
      <c r="H361" s="64"/>
      <c r="I361" s="41"/>
    </row>
    <row r="362" spans="1:9" x14ac:dyDescent="0.2">
      <c r="A362" s="93" t="s">
        <v>2566</v>
      </c>
      <c r="B362" s="93" t="s">
        <v>2567</v>
      </c>
      <c r="C362" s="70">
        <v>31</v>
      </c>
      <c r="D362" s="146">
        <v>39927</v>
      </c>
      <c r="E362" s="63" t="s">
        <v>1873</v>
      </c>
      <c r="F362" s="50"/>
      <c r="G362" s="64"/>
      <c r="H362" s="64"/>
      <c r="I362" s="87" t="s">
        <v>2568</v>
      </c>
    </row>
    <row r="363" spans="1:9" x14ac:dyDescent="0.2">
      <c r="A363" s="164" t="s">
        <v>2569</v>
      </c>
      <c r="B363" s="93" t="s">
        <v>2570</v>
      </c>
      <c r="C363" s="70">
        <v>8</v>
      </c>
      <c r="D363" s="146">
        <v>40960</v>
      </c>
      <c r="E363" s="63" t="s">
        <v>1873</v>
      </c>
      <c r="F363" s="50"/>
      <c r="G363" s="64"/>
      <c r="H363" s="64"/>
      <c r="I363" s="87" t="s">
        <v>2571</v>
      </c>
    </row>
    <row r="364" spans="1:9" x14ac:dyDescent="0.2">
      <c r="A364" s="81" t="s">
        <v>2572</v>
      </c>
      <c r="B364" s="24" t="s">
        <v>2573</v>
      </c>
      <c r="C364" s="70">
        <v>9</v>
      </c>
      <c r="D364" s="146">
        <v>41449</v>
      </c>
      <c r="E364" s="63"/>
      <c r="F364" s="50"/>
      <c r="G364" s="64"/>
      <c r="H364" s="64" t="s">
        <v>1873</v>
      </c>
      <c r="I364" s="87" t="s">
        <v>2574</v>
      </c>
    </row>
    <row r="365" spans="1:9" x14ac:dyDescent="0.2">
      <c r="A365" s="56" t="s">
        <v>2575</v>
      </c>
      <c r="B365" s="56" t="s">
        <v>2576</v>
      </c>
      <c r="C365" s="76">
        <v>6</v>
      </c>
      <c r="D365" s="149">
        <v>40807</v>
      </c>
      <c r="E365" s="53"/>
      <c r="F365" s="52"/>
      <c r="G365" s="55" t="s">
        <v>1873</v>
      </c>
      <c r="H365" s="55"/>
      <c r="I365" s="39" t="s">
        <v>2577</v>
      </c>
    </row>
    <row r="366" spans="1:9" x14ac:dyDescent="0.2">
      <c r="A366" s="65" t="s">
        <v>2578</v>
      </c>
      <c r="B366" s="35" t="s">
        <v>2579</v>
      </c>
      <c r="C366" s="62">
        <v>10</v>
      </c>
      <c r="D366" s="143">
        <v>41569</v>
      </c>
      <c r="E366" s="42"/>
      <c r="F366" s="26" t="s">
        <v>1873</v>
      </c>
      <c r="G366" s="37"/>
      <c r="H366" s="37"/>
      <c r="I366" s="61" t="s">
        <v>2580</v>
      </c>
    </row>
    <row r="367" spans="1:9" x14ac:dyDescent="0.2">
      <c r="A367" s="24" t="s">
        <v>2581</v>
      </c>
      <c r="B367" s="24" t="s">
        <v>2582</v>
      </c>
      <c r="C367" s="70">
        <v>6</v>
      </c>
      <c r="D367" s="146">
        <v>41935</v>
      </c>
      <c r="E367" s="63"/>
      <c r="F367" s="50" t="s">
        <v>1873</v>
      </c>
      <c r="G367" s="64"/>
      <c r="H367" s="64"/>
      <c r="I367" s="87" t="s">
        <v>2141</v>
      </c>
    </row>
    <row r="368" spans="1:9" x14ac:dyDescent="0.2">
      <c r="A368" s="81" t="s">
        <v>2583</v>
      </c>
      <c r="B368" s="24" t="s">
        <v>2584</v>
      </c>
      <c r="C368" s="70">
        <v>9</v>
      </c>
      <c r="D368" s="146">
        <v>40442</v>
      </c>
      <c r="E368" s="63"/>
      <c r="F368" s="50" t="s">
        <v>1873</v>
      </c>
      <c r="G368" s="64"/>
      <c r="H368" s="64"/>
      <c r="I368" s="87" t="s">
        <v>2585</v>
      </c>
    </row>
    <row r="369" spans="1:9" x14ac:dyDescent="0.2">
      <c r="A369" s="173" t="s">
        <v>2586</v>
      </c>
      <c r="B369" s="144" t="s">
        <v>2587</v>
      </c>
      <c r="C369" s="70">
        <v>14</v>
      </c>
      <c r="D369" s="146">
        <v>42117</v>
      </c>
      <c r="E369" s="63"/>
      <c r="F369" s="50"/>
      <c r="G369" s="64"/>
      <c r="H369" s="64" t="s">
        <v>1873</v>
      </c>
      <c r="I369" s="41"/>
    </row>
    <row r="370" spans="1:9" x14ac:dyDescent="0.2">
      <c r="A370" s="102" t="s">
        <v>2588</v>
      </c>
      <c r="B370" s="56" t="s">
        <v>2589</v>
      </c>
      <c r="C370" s="76">
        <v>5</v>
      </c>
      <c r="D370" s="149">
        <v>40422</v>
      </c>
      <c r="E370" s="53"/>
      <c r="F370" s="52"/>
      <c r="G370" s="55" t="s">
        <v>1873</v>
      </c>
      <c r="H370" s="55"/>
      <c r="I370" s="91" t="s">
        <v>2590</v>
      </c>
    </row>
    <row r="371" spans="1:9" x14ac:dyDescent="0.2">
      <c r="A371" s="65" t="s">
        <v>2591</v>
      </c>
      <c r="B371" s="23" t="s">
        <v>2592</v>
      </c>
      <c r="C371" s="62">
        <v>5</v>
      </c>
      <c r="D371" s="143">
        <v>42684</v>
      </c>
      <c r="E371" s="42"/>
      <c r="F371" s="26" t="s">
        <v>1873</v>
      </c>
      <c r="G371" s="37"/>
      <c r="H371" s="37"/>
      <c r="I371" s="61" t="s">
        <v>2593</v>
      </c>
    </row>
    <row r="372" spans="1:9" x14ac:dyDescent="0.2">
      <c r="A372" s="81" t="s">
        <v>2594</v>
      </c>
      <c r="B372" s="41" t="s">
        <v>2595</v>
      </c>
      <c r="C372" s="70">
        <v>5</v>
      </c>
      <c r="D372" s="146">
        <v>42481</v>
      </c>
      <c r="E372" s="63" t="s">
        <v>1873</v>
      </c>
      <c r="F372" s="50"/>
      <c r="G372" s="64"/>
      <c r="H372" s="64"/>
      <c r="I372" s="41"/>
    </row>
    <row r="373" spans="1:9" x14ac:dyDescent="0.2">
      <c r="A373" s="144" t="s">
        <v>2596</v>
      </c>
      <c r="B373" s="171" t="s">
        <v>2597</v>
      </c>
      <c r="C373" s="70">
        <v>11</v>
      </c>
      <c r="D373" s="146">
        <v>41618</v>
      </c>
      <c r="E373" s="63"/>
      <c r="F373" s="50"/>
      <c r="G373" s="64"/>
      <c r="H373" s="64" t="s">
        <v>1873</v>
      </c>
      <c r="I373" s="87"/>
    </row>
    <row r="374" spans="1:9" x14ac:dyDescent="0.2">
      <c r="A374" s="483" t="s">
        <v>2598</v>
      </c>
      <c r="B374" s="165" t="s">
        <v>2599</v>
      </c>
      <c r="C374" s="70">
        <v>8</v>
      </c>
      <c r="D374" s="146">
        <v>40942</v>
      </c>
      <c r="E374" s="63" t="s">
        <v>1873</v>
      </c>
      <c r="F374" s="50"/>
      <c r="G374" s="64"/>
      <c r="H374" s="64"/>
      <c r="I374" s="87" t="s">
        <v>2600</v>
      </c>
    </row>
    <row r="375" spans="1:9" x14ac:dyDescent="0.2">
      <c r="A375" s="489" t="s">
        <v>2601</v>
      </c>
      <c r="B375" s="1138" t="s">
        <v>2602</v>
      </c>
      <c r="C375" s="76">
        <v>5</v>
      </c>
      <c r="D375" s="149">
        <v>42395</v>
      </c>
      <c r="E375" s="53" t="s">
        <v>1873</v>
      </c>
      <c r="F375" s="52"/>
      <c r="G375" s="55"/>
      <c r="H375" s="55"/>
      <c r="I375" s="39" t="s">
        <v>4161</v>
      </c>
    </row>
    <row r="376" spans="1:9" x14ac:dyDescent="0.2">
      <c r="A376" s="1133" t="s">
        <v>2601</v>
      </c>
      <c r="B376" s="162" t="s">
        <v>2602</v>
      </c>
      <c r="C376" s="62">
        <v>7</v>
      </c>
      <c r="D376" s="143">
        <v>40477</v>
      </c>
      <c r="E376" s="42"/>
      <c r="F376" s="26" t="s">
        <v>1873</v>
      </c>
      <c r="G376" s="37"/>
      <c r="H376" s="37"/>
      <c r="I376" s="168" t="s">
        <v>1901</v>
      </c>
    </row>
    <row r="377" spans="1:9" x14ac:dyDescent="0.2">
      <c r="A377" s="81" t="s">
        <v>2603</v>
      </c>
      <c r="B377" s="41" t="s">
        <v>2604</v>
      </c>
      <c r="C377" s="70">
        <v>6</v>
      </c>
      <c r="D377" s="146">
        <v>42690</v>
      </c>
      <c r="E377" s="63"/>
      <c r="F377" s="50" t="s">
        <v>1873</v>
      </c>
      <c r="G377" s="64"/>
      <c r="H377" s="64"/>
      <c r="I377" s="87" t="s">
        <v>1874</v>
      </c>
    </row>
    <row r="378" spans="1:9" x14ac:dyDescent="0.2">
      <c r="A378" s="85" t="s">
        <v>2605</v>
      </c>
      <c r="B378" s="163" t="s">
        <v>2606</v>
      </c>
      <c r="C378" s="70">
        <v>14</v>
      </c>
      <c r="D378" s="146">
        <v>42668</v>
      </c>
      <c r="E378" s="63"/>
      <c r="F378" s="50" t="s">
        <v>1873</v>
      </c>
      <c r="G378" s="64"/>
      <c r="H378" s="64"/>
      <c r="I378" s="87" t="s">
        <v>4068</v>
      </c>
    </row>
    <row r="379" spans="1:9" x14ac:dyDescent="0.2">
      <c r="A379" s="75" t="s">
        <v>2607</v>
      </c>
      <c r="B379" s="163" t="s">
        <v>1518</v>
      </c>
      <c r="C379" s="70">
        <v>22</v>
      </c>
      <c r="D379" s="146">
        <v>40147</v>
      </c>
      <c r="E379" s="63"/>
      <c r="F379" s="50" t="s">
        <v>1873</v>
      </c>
      <c r="G379" s="64"/>
      <c r="H379" s="64"/>
      <c r="I379" s="158" t="s">
        <v>1941</v>
      </c>
    </row>
    <row r="380" spans="1:9" x14ac:dyDescent="0.2">
      <c r="A380" s="56" t="s">
        <v>1519</v>
      </c>
      <c r="B380" s="39" t="s">
        <v>1520</v>
      </c>
      <c r="C380" s="76">
        <v>5</v>
      </c>
      <c r="D380" s="149">
        <v>41389</v>
      </c>
      <c r="E380" s="53"/>
      <c r="F380" s="52"/>
      <c r="G380" s="55"/>
      <c r="H380" s="55" t="s">
        <v>1873</v>
      </c>
      <c r="I380" s="91" t="s">
        <v>2608</v>
      </c>
    </row>
    <row r="381" spans="1:9" x14ac:dyDescent="0.2">
      <c r="A381" s="1055" t="s">
        <v>2609</v>
      </c>
      <c r="B381" s="1058" t="s">
        <v>2610</v>
      </c>
      <c r="C381" s="62">
        <v>12</v>
      </c>
      <c r="D381" s="143">
        <v>41370</v>
      </c>
      <c r="E381" s="42"/>
      <c r="F381" s="26"/>
      <c r="G381" s="37"/>
      <c r="H381" s="37" t="s">
        <v>1873</v>
      </c>
      <c r="I381" s="61" t="s">
        <v>2611</v>
      </c>
    </row>
    <row r="382" spans="1:9" x14ac:dyDescent="0.2">
      <c r="A382" s="144" t="s">
        <v>2612</v>
      </c>
      <c r="B382" s="171" t="s">
        <v>2613</v>
      </c>
      <c r="C382" s="70">
        <v>14</v>
      </c>
      <c r="D382" s="146">
        <v>42094</v>
      </c>
      <c r="E382" s="63"/>
      <c r="F382" s="50"/>
      <c r="G382" s="64"/>
      <c r="H382" s="64" t="s">
        <v>1873</v>
      </c>
      <c r="I382" s="41"/>
    </row>
    <row r="383" spans="1:9" x14ac:dyDescent="0.2">
      <c r="A383" s="24" t="s">
        <v>2614</v>
      </c>
      <c r="B383" s="41" t="s">
        <v>2615</v>
      </c>
      <c r="C383" s="70">
        <v>14</v>
      </c>
      <c r="D383" s="146">
        <v>41008</v>
      </c>
      <c r="E383" s="63"/>
      <c r="F383" s="50"/>
      <c r="G383" s="64" t="s">
        <v>1873</v>
      </c>
      <c r="H383" s="64"/>
      <c r="I383" s="41" t="s">
        <v>2616</v>
      </c>
    </row>
    <row r="384" spans="1:9" x14ac:dyDescent="0.2">
      <c r="A384" s="144" t="s">
        <v>2617</v>
      </c>
      <c r="B384" s="171" t="s">
        <v>2618</v>
      </c>
      <c r="C384" s="70">
        <v>11</v>
      </c>
      <c r="D384" s="146">
        <v>41607</v>
      </c>
      <c r="E384" s="63"/>
      <c r="F384" s="50"/>
      <c r="G384" s="64"/>
      <c r="H384" s="64" t="s">
        <v>1873</v>
      </c>
      <c r="I384" s="41"/>
    </row>
    <row r="385" spans="1:9" x14ac:dyDescent="0.2">
      <c r="A385" s="56" t="s">
        <v>2619</v>
      </c>
      <c r="B385" s="39" t="s">
        <v>2620</v>
      </c>
      <c r="C385" s="76">
        <v>12</v>
      </c>
      <c r="D385" s="149">
        <v>41578</v>
      </c>
      <c r="E385" s="53"/>
      <c r="F385" s="52" t="s">
        <v>1873</v>
      </c>
      <c r="G385" s="55"/>
      <c r="H385" s="55"/>
      <c r="I385" s="91" t="s">
        <v>4127</v>
      </c>
    </row>
    <row r="386" spans="1:9" x14ac:dyDescent="0.2">
      <c r="A386" s="35" t="s">
        <v>2621</v>
      </c>
      <c r="B386" s="23" t="s">
        <v>2622</v>
      </c>
      <c r="C386" s="62">
        <v>8</v>
      </c>
      <c r="D386" s="143">
        <v>41943</v>
      </c>
      <c r="E386" s="42"/>
      <c r="F386" s="26" t="s">
        <v>1873</v>
      </c>
      <c r="G386" s="37"/>
      <c r="H386" s="37"/>
      <c r="I386" s="61" t="s">
        <v>4126</v>
      </c>
    </row>
    <row r="387" spans="1:9" x14ac:dyDescent="0.2">
      <c r="A387" s="24" t="s">
        <v>2623</v>
      </c>
      <c r="B387" s="41" t="s">
        <v>2624</v>
      </c>
      <c r="C387" s="70">
        <v>7</v>
      </c>
      <c r="D387" s="146">
        <v>41627</v>
      </c>
      <c r="E387" s="63"/>
      <c r="F387" s="50"/>
      <c r="G387" s="64" t="s">
        <v>1873</v>
      </c>
      <c r="H387" s="64"/>
      <c r="I387" s="41" t="s">
        <v>2625</v>
      </c>
    </row>
    <row r="388" spans="1:9" x14ac:dyDescent="0.2">
      <c r="A388" s="81" t="s">
        <v>2626</v>
      </c>
      <c r="B388" s="41" t="s">
        <v>2627</v>
      </c>
      <c r="C388" s="70">
        <v>5</v>
      </c>
      <c r="D388" s="146">
        <v>42670</v>
      </c>
      <c r="E388" s="63" t="s">
        <v>1873</v>
      </c>
      <c r="F388" s="50"/>
      <c r="G388" s="64"/>
      <c r="H388" s="64"/>
      <c r="I388" s="41"/>
    </row>
    <row r="389" spans="1:9" x14ac:dyDescent="0.2">
      <c r="A389" s="24" t="s">
        <v>2628</v>
      </c>
      <c r="B389" s="41" t="s">
        <v>2629</v>
      </c>
      <c r="C389" s="70">
        <v>15</v>
      </c>
      <c r="D389" s="146">
        <v>40834</v>
      </c>
      <c r="E389" s="63"/>
      <c r="F389" s="50" t="s">
        <v>1873</v>
      </c>
      <c r="G389" s="64"/>
      <c r="H389" s="64"/>
      <c r="I389" s="87" t="s">
        <v>2360</v>
      </c>
    </row>
    <row r="390" spans="1:9" x14ac:dyDescent="0.2">
      <c r="A390" s="56" t="s">
        <v>2630</v>
      </c>
      <c r="B390" s="39" t="s">
        <v>2631</v>
      </c>
      <c r="C390" s="76">
        <v>5</v>
      </c>
      <c r="D390" s="149">
        <v>43035</v>
      </c>
      <c r="E390" s="53"/>
      <c r="F390" s="52" t="s">
        <v>1873</v>
      </c>
      <c r="G390" s="55"/>
      <c r="H390" s="55"/>
      <c r="I390" s="91" t="s">
        <v>1881</v>
      </c>
    </row>
    <row r="391" spans="1:9" x14ac:dyDescent="0.2">
      <c r="A391" s="153" t="s">
        <v>2630</v>
      </c>
      <c r="B391" s="174" t="s">
        <v>2631</v>
      </c>
      <c r="C391" s="62">
        <v>26</v>
      </c>
      <c r="D391" s="143">
        <v>39930</v>
      </c>
      <c r="E391" s="42" t="s">
        <v>1873</v>
      </c>
      <c r="F391" s="26"/>
      <c r="G391" s="37"/>
      <c r="H391" s="37"/>
      <c r="I391" s="168" t="s">
        <v>1941</v>
      </c>
    </row>
    <row r="392" spans="1:9" x14ac:dyDescent="0.2">
      <c r="A392" s="519" t="s">
        <v>1527</v>
      </c>
      <c r="B392" s="518" t="s">
        <v>1528</v>
      </c>
      <c r="C392" s="1064">
        <v>5</v>
      </c>
      <c r="D392" s="146">
        <v>43434</v>
      </c>
      <c r="E392" s="63"/>
      <c r="F392" s="50" t="s">
        <v>1873</v>
      </c>
      <c r="G392" s="64"/>
      <c r="H392" s="64"/>
      <c r="I392" s="87"/>
    </row>
    <row r="393" spans="1:9" x14ac:dyDescent="0.2">
      <c r="A393" s="24" t="s">
        <v>2632</v>
      </c>
      <c r="B393" s="41" t="s">
        <v>2633</v>
      </c>
      <c r="C393" s="70">
        <v>5</v>
      </c>
      <c r="D393" s="146">
        <v>42234</v>
      </c>
      <c r="E393" s="63"/>
      <c r="F393" s="50"/>
      <c r="G393" s="64" t="s">
        <v>1873</v>
      </c>
      <c r="H393" s="64"/>
      <c r="I393" s="87" t="s">
        <v>2634</v>
      </c>
    </row>
    <row r="394" spans="1:9" x14ac:dyDescent="0.2">
      <c r="A394" s="81" t="s">
        <v>2635</v>
      </c>
      <c r="B394" s="41" t="s">
        <v>2636</v>
      </c>
      <c r="C394" s="70">
        <v>10</v>
      </c>
      <c r="D394" s="146">
        <v>42662</v>
      </c>
      <c r="E394" s="63"/>
      <c r="F394" s="50" t="s">
        <v>1873</v>
      </c>
      <c r="G394" s="64"/>
      <c r="H394" s="64"/>
      <c r="I394" s="87" t="s">
        <v>2637</v>
      </c>
    </row>
    <row r="395" spans="1:9" x14ac:dyDescent="0.2">
      <c r="A395" s="102" t="s">
        <v>2638</v>
      </c>
      <c r="B395" s="39" t="s">
        <v>2639</v>
      </c>
      <c r="C395" s="76">
        <v>8</v>
      </c>
      <c r="D395" s="149">
        <v>42653</v>
      </c>
      <c r="E395" s="53"/>
      <c r="F395" s="52" t="s">
        <v>1873</v>
      </c>
      <c r="G395" s="55"/>
      <c r="H395" s="55"/>
      <c r="I395" s="91" t="s">
        <v>1874</v>
      </c>
    </row>
    <row r="396" spans="1:9" x14ac:dyDescent="0.2">
      <c r="A396" s="1127" t="s">
        <v>2640</v>
      </c>
      <c r="B396" s="1141" t="s">
        <v>2641</v>
      </c>
      <c r="C396" s="62">
        <v>6</v>
      </c>
      <c r="D396" s="143">
        <v>42303</v>
      </c>
      <c r="E396" s="42"/>
      <c r="F396" s="26" t="s">
        <v>1873</v>
      </c>
      <c r="G396" s="37"/>
      <c r="H396" s="37"/>
      <c r="I396" s="61" t="s">
        <v>4096</v>
      </c>
    </row>
    <row r="397" spans="1:9" x14ac:dyDescent="0.2">
      <c r="A397" s="164" t="s">
        <v>2642</v>
      </c>
      <c r="B397" s="165" t="s">
        <v>2643</v>
      </c>
      <c r="C397" s="70">
        <v>11</v>
      </c>
      <c r="D397" s="146">
        <v>40848</v>
      </c>
      <c r="E397" s="63" t="s">
        <v>1873</v>
      </c>
      <c r="F397" s="50"/>
      <c r="G397" s="64"/>
      <c r="H397" s="64"/>
      <c r="I397" s="87" t="s">
        <v>4205</v>
      </c>
    </row>
    <row r="398" spans="1:9" x14ac:dyDescent="0.2">
      <c r="A398" s="24" t="s">
        <v>2644</v>
      </c>
      <c r="B398" s="41" t="s">
        <v>2645</v>
      </c>
      <c r="C398" s="70">
        <v>7</v>
      </c>
      <c r="D398" s="146">
        <v>43049</v>
      </c>
      <c r="E398" s="63"/>
      <c r="F398" s="50" t="s">
        <v>1873</v>
      </c>
      <c r="G398" s="64"/>
      <c r="H398" s="64"/>
      <c r="I398" s="87" t="s">
        <v>1881</v>
      </c>
    </row>
    <row r="399" spans="1:9" x14ac:dyDescent="0.2">
      <c r="A399" s="75" t="s">
        <v>2646</v>
      </c>
      <c r="B399" s="163" t="s">
        <v>2647</v>
      </c>
      <c r="C399" s="70">
        <v>33</v>
      </c>
      <c r="D399" s="146">
        <v>40116</v>
      </c>
      <c r="E399" s="63"/>
      <c r="F399" s="50" t="s">
        <v>1873</v>
      </c>
      <c r="G399" s="64"/>
      <c r="H399" s="64"/>
      <c r="I399" s="87" t="s">
        <v>2648</v>
      </c>
    </row>
    <row r="400" spans="1:9" x14ac:dyDescent="0.2">
      <c r="A400" s="1018" t="s">
        <v>2649</v>
      </c>
      <c r="B400" s="1021" t="s">
        <v>2650</v>
      </c>
      <c r="C400" s="76">
        <v>5</v>
      </c>
      <c r="D400" s="149">
        <v>40442</v>
      </c>
      <c r="E400" s="53"/>
      <c r="F400" s="1020" t="s">
        <v>1873</v>
      </c>
      <c r="G400" s="55"/>
      <c r="H400" s="55"/>
      <c r="I400" s="1071" t="s">
        <v>2651</v>
      </c>
    </row>
    <row r="401" spans="1:9" x14ac:dyDescent="0.2">
      <c r="A401" s="535" t="s">
        <v>735</v>
      </c>
      <c r="B401" s="536" t="s">
        <v>736</v>
      </c>
      <c r="C401" s="1065">
        <v>21</v>
      </c>
      <c r="D401" s="143">
        <v>43404</v>
      </c>
      <c r="E401" s="42" t="s">
        <v>1873</v>
      </c>
      <c r="F401" s="26"/>
      <c r="G401" s="37"/>
      <c r="H401" s="37"/>
      <c r="I401" s="1144"/>
    </row>
    <row r="402" spans="1:9" x14ac:dyDescent="0.2">
      <c r="A402" s="24" t="s">
        <v>2652</v>
      </c>
      <c r="B402" s="41" t="s">
        <v>2653</v>
      </c>
      <c r="C402" s="70">
        <v>6</v>
      </c>
      <c r="D402" s="146">
        <v>43039</v>
      </c>
      <c r="E402" s="63"/>
      <c r="F402" s="50"/>
      <c r="G402" s="64" t="s">
        <v>1873</v>
      </c>
      <c r="H402" s="64"/>
      <c r="I402" s="87" t="s">
        <v>2654</v>
      </c>
    </row>
    <row r="403" spans="1:9" x14ac:dyDescent="0.2">
      <c r="A403" s="81" t="s">
        <v>2655</v>
      </c>
      <c r="B403" s="41" t="s">
        <v>2656</v>
      </c>
      <c r="C403" s="70">
        <v>5</v>
      </c>
      <c r="D403" s="146">
        <v>42675</v>
      </c>
      <c r="E403" s="63"/>
      <c r="F403" s="50" t="s">
        <v>1873</v>
      </c>
      <c r="G403" s="64"/>
      <c r="H403" s="64"/>
      <c r="I403" s="87" t="s">
        <v>1874</v>
      </c>
    </row>
    <row r="404" spans="1:9" x14ac:dyDescent="0.2">
      <c r="A404" s="24" t="s">
        <v>2657</v>
      </c>
      <c r="B404" s="41" t="s">
        <v>2658</v>
      </c>
      <c r="C404" s="70">
        <v>10</v>
      </c>
      <c r="D404" s="146">
        <v>42248</v>
      </c>
      <c r="E404" s="63"/>
      <c r="F404" s="50"/>
      <c r="G404" s="64" t="s">
        <v>1873</v>
      </c>
      <c r="H404" s="64"/>
      <c r="I404" s="41" t="s">
        <v>2659</v>
      </c>
    </row>
    <row r="405" spans="1:9" x14ac:dyDescent="0.2">
      <c r="A405" s="102" t="s">
        <v>2660</v>
      </c>
      <c r="B405" s="39" t="s">
        <v>2661</v>
      </c>
      <c r="C405" s="76">
        <v>10</v>
      </c>
      <c r="D405" s="149">
        <v>42690</v>
      </c>
      <c r="E405" s="53"/>
      <c r="F405" s="52" t="s">
        <v>1873</v>
      </c>
      <c r="G405" s="55"/>
      <c r="H405" s="55"/>
      <c r="I405" s="91" t="s">
        <v>1874</v>
      </c>
    </row>
    <row r="406" spans="1:9" x14ac:dyDescent="0.2">
      <c r="A406" s="35" t="s">
        <v>2662</v>
      </c>
      <c r="B406" s="23" t="s">
        <v>2663</v>
      </c>
      <c r="C406" s="62">
        <v>20</v>
      </c>
      <c r="D406" s="143">
        <v>40412</v>
      </c>
      <c r="E406" s="42"/>
      <c r="F406" s="26" t="s">
        <v>1873</v>
      </c>
      <c r="G406" s="37"/>
      <c r="H406" s="37"/>
      <c r="I406" s="23" t="s">
        <v>2470</v>
      </c>
    </row>
    <row r="407" spans="1:9" x14ac:dyDescent="0.2">
      <c r="A407" s="81" t="s">
        <v>2664</v>
      </c>
      <c r="B407" s="41" t="s">
        <v>2665</v>
      </c>
      <c r="C407" s="70">
        <v>22</v>
      </c>
      <c r="D407" s="146">
        <v>42447</v>
      </c>
      <c r="E407" s="63"/>
      <c r="F407" s="50"/>
      <c r="G407" s="64" t="s">
        <v>1873</v>
      </c>
      <c r="H407" s="64"/>
      <c r="I407" s="87" t="s">
        <v>2666</v>
      </c>
    </row>
    <row r="408" spans="1:9" x14ac:dyDescent="0.2">
      <c r="A408" s="75" t="s">
        <v>1554</v>
      </c>
      <c r="B408" s="163" t="s">
        <v>1555</v>
      </c>
      <c r="C408" s="70">
        <v>20</v>
      </c>
      <c r="D408" s="146">
        <v>40464</v>
      </c>
      <c r="E408" s="63"/>
      <c r="F408" s="50" t="s">
        <v>1873</v>
      </c>
      <c r="G408" s="64"/>
      <c r="H408" s="64"/>
      <c r="I408" s="158" t="s">
        <v>1901</v>
      </c>
    </row>
    <row r="409" spans="1:9" x14ac:dyDescent="0.2">
      <c r="A409" s="81" t="s">
        <v>2667</v>
      </c>
      <c r="B409" s="41" t="s">
        <v>2668</v>
      </c>
      <c r="C409" s="70">
        <v>5</v>
      </c>
      <c r="D409" s="146">
        <v>42668</v>
      </c>
      <c r="E409" s="63"/>
      <c r="F409" s="50" t="s">
        <v>1873</v>
      </c>
      <c r="G409" s="64"/>
      <c r="H409" s="64"/>
      <c r="I409" s="87" t="s">
        <v>2669</v>
      </c>
    </row>
    <row r="410" spans="1:9" x14ac:dyDescent="0.2">
      <c r="A410" s="506" t="s">
        <v>1556</v>
      </c>
      <c r="B410" s="503" t="s">
        <v>1557</v>
      </c>
      <c r="C410" s="1068">
        <v>5</v>
      </c>
      <c r="D410" s="149">
        <v>43404</v>
      </c>
      <c r="E410" s="53"/>
      <c r="F410" s="52" t="s">
        <v>1873</v>
      </c>
      <c r="G410" s="55"/>
      <c r="H410" s="55"/>
      <c r="I410" s="91" t="s">
        <v>4394</v>
      </c>
    </row>
    <row r="411" spans="1:9" x14ac:dyDescent="0.2">
      <c r="A411" s="65" t="s">
        <v>2670</v>
      </c>
      <c r="B411" s="23" t="s">
        <v>2671</v>
      </c>
      <c r="C411" s="62">
        <v>6</v>
      </c>
      <c r="D411" s="143">
        <v>41521</v>
      </c>
      <c r="E411" s="42"/>
      <c r="F411" s="26" t="s">
        <v>1873</v>
      </c>
      <c r="G411" s="37"/>
      <c r="H411" s="37"/>
      <c r="I411" s="61" t="s">
        <v>2672</v>
      </c>
    </row>
    <row r="412" spans="1:9" x14ac:dyDescent="0.2">
      <c r="A412" s="81" t="s">
        <v>2673</v>
      </c>
      <c r="B412" s="41" t="s">
        <v>2674</v>
      </c>
      <c r="C412" s="70">
        <v>5</v>
      </c>
      <c r="D412" s="146">
        <v>42268</v>
      </c>
      <c r="E412" s="63" t="s">
        <v>1873</v>
      </c>
      <c r="F412" s="50"/>
      <c r="G412" s="64"/>
      <c r="H412" s="64"/>
      <c r="I412" s="41"/>
    </row>
    <row r="413" spans="1:9" x14ac:dyDescent="0.2">
      <c r="A413" s="93" t="s">
        <v>2675</v>
      </c>
      <c r="B413" s="165" t="s">
        <v>2676</v>
      </c>
      <c r="C413" s="70">
        <v>43</v>
      </c>
      <c r="D413" s="146">
        <v>40054</v>
      </c>
      <c r="E413" s="63" t="s">
        <v>1873</v>
      </c>
      <c r="F413" s="50"/>
      <c r="G413" s="64"/>
      <c r="H413" s="64"/>
      <c r="I413" s="87" t="s">
        <v>4219</v>
      </c>
    </row>
    <row r="414" spans="1:9" x14ac:dyDescent="0.2">
      <c r="A414" s="24" t="s">
        <v>2677</v>
      </c>
      <c r="B414" s="41" t="s">
        <v>2678</v>
      </c>
      <c r="C414" s="70">
        <v>6</v>
      </c>
      <c r="D414" s="146">
        <v>42074</v>
      </c>
      <c r="E414" s="63"/>
      <c r="F414" s="50"/>
      <c r="G414" s="64" t="s">
        <v>1873</v>
      </c>
      <c r="H414" s="64"/>
      <c r="I414" s="41" t="s">
        <v>2679</v>
      </c>
    </row>
    <row r="415" spans="1:9" x14ac:dyDescent="0.2">
      <c r="A415" s="161" t="s">
        <v>1566</v>
      </c>
      <c r="B415" s="172" t="s">
        <v>1567</v>
      </c>
      <c r="C415" s="76">
        <v>41</v>
      </c>
      <c r="D415" s="149">
        <v>39839</v>
      </c>
      <c r="E415" s="53" t="s">
        <v>1873</v>
      </c>
      <c r="F415" s="52"/>
      <c r="G415" s="55"/>
      <c r="H415" s="55"/>
      <c r="I415" s="157" t="s">
        <v>1901</v>
      </c>
    </row>
    <row r="416" spans="1:9" x14ac:dyDescent="0.2">
      <c r="A416" s="35" t="s">
        <v>2680</v>
      </c>
      <c r="B416" s="23" t="s">
        <v>2681</v>
      </c>
      <c r="C416" s="62">
        <v>6</v>
      </c>
      <c r="D416" s="143">
        <v>41171</v>
      </c>
      <c r="E416" s="42"/>
      <c r="F416" s="26" t="s">
        <v>1873</v>
      </c>
      <c r="G416" s="37"/>
      <c r="H416" s="37"/>
      <c r="I416" s="61" t="s">
        <v>2449</v>
      </c>
    </row>
    <row r="417" spans="1:9" x14ac:dyDescent="0.2">
      <c r="A417" s="24" t="s">
        <v>2682</v>
      </c>
      <c r="B417" s="41" t="s">
        <v>2683</v>
      </c>
      <c r="C417" s="70">
        <v>6</v>
      </c>
      <c r="D417" s="146">
        <v>40877</v>
      </c>
      <c r="E417" s="63"/>
      <c r="F417" s="50"/>
      <c r="G417" s="64" t="s">
        <v>1873</v>
      </c>
      <c r="H417" s="64"/>
      <c r="I417" s="87" t="s">
        <v>2684</v>
      </c>
    </row>
    <row r="418" spans="1:9" x14ac:dyDescent="0.2">
      <c r="A418" s="81" t="s">
        <v>2685</v>
      </c>
      <c r="B418" s="41" t="s">
        <v>2686</v>
      </c>
      <c r="C418" s="70">
        <v>38</v>
      </c>
      <c r="D418" s="146">
        <v>42646</v>
      </c>
      <c r="E418" s="63"/>
      <c r="F418" s="50"/>
      <c r="G418" s="64" t="s">
        <v>1873</v>
      </c>
      <c r="H418" s="64"/>
      <c r="I418" s="87" t="s">
        <v>2687</v>
      </c>
    </row>
    <row r="419" spans="1:9" x14ac:dyDescent="0.2">
      <c r="A419" s="81" t="s">
        <v>2688</v>
      </c>
      <c r="B419" s="41" t="s">
        <v>2689</v>
      </c>
      <c r="C419" s="70">
        <v>5</v>
      </c>
      <c r="D419" s="146">
        <v>43005</v>
      </c>
      <c r="E419" s="63"/>
      <c r="F419" s="50" t="s">
        <v>1873</v>
      </c>
      <c r="G419" s="64"/>
      <c r="H419" s="64"/>
      <c r="I419" s="87" t="s">
        <v>1881</v>
      </c>
    </row>
    <row r="420" spans="1:9" x14ac:dyDescent="0.2">
      <c r="A420" s="506" t="s">
        <v>1574</v>
      </c>
      <c r="B420" s="503" t="s">
        <v>1575</v>
      </c>
      <c r="C420" s="1068">
        <v>5</v>
      </c>
      <c r="D420" s="149">
        <v>43434</v>
      </c>
      <c r="E420" s="53"/>
      <c r="F420" s="52"/>
      <c r="G420" s="55" t="s">
        <v>1873</v>
      </c>
      <c r="H420" s="55"/>
      <c r="I420" s="91" t="s">
        <v>4465</v>
      </c>
    </row>
    <row r="421" spans="1:9" x14ac:dyDescent="0.2">
      <c r="A421" s="35" t="s">
        <v>2690</v>
      </c>
      <c r="B421" s="35" t="s">
        <v>2691</v>
      </c>
      <c r="C421" s="62">
        <v>30</v>
      </c>
      <c r="D421" s="143">
        <v>41394</v>
      </c>
      <c r="E421" s="42" t="s">
        <v>1873</v>
      </c>
      <c r="F421" s="26"/>
      <c r="G421" s="37"/>
      <c r="H421" s="37"/>
      <c r="I421" s="23"/>
    </row>
    <row r="422" spans="1:9" x14ac:dyDescent="0.2">
      <c r="A422" s="81" t="s">
        <v>2692</v>
      </c>
      <c r="B422" s="24" t="s">
        <v>2693</v>
      </c>
      <c r="C422" s="70">
        <v>14</v>
      </c>
      <c r="D422" s="146">
        <v>42630</v>
      </c>
      <c r="E422" s="63" t="s">
        <v>1873</v>
      </c>
      <c r="F422" s="50"/>
      <c r="G422" s="64"/>
      <c r="H422" s="64"/>
      <c r="I422" s="41" t="s">
        <v>2694</v>
      </c>
    </row>
    <row r="423" spans="1:9" x14ac:dyDescent="0.2">
      <c r="A423" s="81" t="s">
        <v>2695</v>
      </c>
      <c r="B423" s="24" t="s">
        <v>2696</v>
      </c>
      <c r="C423" s="70">
        <v>5</v>
      </c>
      <c r="D423" s="146">
        <v>42754</v>
      </c>
      <c r="E423" s="63" t="s">
        <v>1873</v>
      </c>
      <c r="F423" s="50"/>
      <c r="G423" s="64"/>
      <c r="H423" s="64"/>
      <c r="I423" s="87"/>
    </row>
    <row r="424" spans="1:9" x14ac:dyDescent="0.2">
      <c r="A424" s="75" t="s">
        <v>1586</v>
      </c>
      <c r="B424" s="75" t="s">
        <v>1587</v>
      </c>
      <c r="C424" s="70">
        <v>6</v>
      </c>
      <c r="D424" s="146">
        <v>40486</v>
      </c>
      <c r="E424" s="63"/>
      <c r="F424" s="50" t="s">
        <v>1873</v>
      </c>
      <c r="G424" s="64"/>
      <c r="H424" s="64"/>
      <c r="I424" s="158" t="s">
        <v>1901</v>
      </c>
    </row>
    <row r="425" spans="1:9" x14ac:dyDescent="0.2">
      <c r="A425" s="56" t="s">
        <v>2697</v>
      </c>
      <c r="B425" s="56" t="s">
        <v>2698</v>
      </c>
      <c r="C425" s="76">
        <v>6</v>
      </c>
      <c r="D425" s="149">
        <v>43042</v>
      </c>
      <c r="E425" s="53"/>
      <c r="F425" s="52" t="s">
        <v>1873</v>
      </c>
      <c r="G425" s="55"/>
      <c r="H425" s="55"/>
      <c r="I425" s="39" t="s">
        <v>1881</v>
      </c>
    </row>
    <row r="426" spans="1:9" x14ac:dyDescent="0.2">
      <c r="A426" s="35" t="s">
        <v>2699</v>
      </c>
      <c r="B426" s="35" t="s">
        <v>2700</v>
      </c>
      <c r="C426" s="62">
        <v>6</v>
      </c>
      <c r="D426" s="143">
        <v>42705</v>
      </c>
      <c r="E426" s="42"/>
      <c r="F426" s="26"/>
      <c r="G426" s="37" t="s">
        <v>1873</v>
      </c>
      <c r="H426" s="37"/>
      <c r="I426" s="61" t="s">
        <v>2701</v>
      </c>
    </row>
    <row r="427" spans="1:9" x14ac:dyDescent="0.2">
      <c r="A427" s="75" t="s">
        <v>2702</v>
      </c>
      <c r="B427" s="75" t="s">
        <v>2703</v>
      </c>
      <c r="C427" s="70">
        <v>6</v>
      </c>
      <c r="D427" s="146">
        <v>42955</v>
      </c>
      <c r="E427" s="63"/>
      <c r="F427" s="50" t="s">
        <v>1873</v>
      </c>
      <c r="G427" s="64"/>
      <c r="H427" s="64"/>
      <c r="I427" s="41" t="s">
        <v>2704</v>
      </c>
    </row>
    <row r="428" spans="1:9" x14ac:dyDescent="0.2">
      <c r="A428" s="81" t="s">
        <v>2705</v>
      </c>
      <c r="B428" s="24" t="s">
        <v>2706</v>
      </c>
      <c r="C428" s="70">
        <v>5</v>
      </c>
      <c r="D428" s="146">
        <v>42620</v>
      </c>
      <c r="E428" s="63"/>
      <c r="F428" s="50" t="s">
        <v>1873</v>
      </c>
      <c r="G428" s="64"/>
      <c r="H428" s="64"/>
      <c r="I428" s="87" t="s">
        <v>2707</v>
      </c>
    </row>
    <row r="429" spans="1:9" x14ac:dyDescent="0.2">
      <c r="A429" s="81" t="s">
        <v>2708</v>
      </c>
      <c r="B429" s="24" t="s">
        <v>2709</v>
      </c>
      <c r="C429" s="70">
        <v>21</v>
      </c>
      <c r="D429" s="146">
        <v>40438</v>
      </c>
      <c r="E429" s="63"/>
      <c r="F429" s="50" t="s">
        <v>1873</v>
      </c>
      <c r="G429" s="64"/>
      <c r="H429" s="64"/>
      <c r="I429" s="87" t="s">
        <v>2710</v>
      </c>
    </row>
    <row r="430" spans="1:9" x14ac:dyDescent="0.2">
      <c r="A430" s="161" t="s">
        <v>2711</v>
      </c>
      <c r="B430" s="161" t="s">
        <v>2712</v>
      </c>
      <c r="C430" s="76">
        <v>36</v>
      </c>
      <c r="D430" s="149">
        <v>39477</v>
      </c>
      <c r="E430" s="53" t="s">
        <v>1873</v>
      </c>
      <c r="F430" s="52"/>
      <c r="G430" s="55"/>
      <c r="H430" s="55"/>
      <c r="I430" s="91" t="s">
        <v>4103</v>
      </c>
    </row>
    <row r="431" spans="1:9" x14ac:dyDescent="0.2">
      <c r="A431" s="90" t="s">
        <v>2713</v>
      </c>
      <c r="B431" s="90" t="s">
        <v>2714</v>
      </c>
      <c r="C431" s="62">
        <v>5</v>
      </c>
      <c r="D431" s="143">
        <v>41981</v>
      </c>
      <c r="E431" s="1142" t="s">
        <v>1873</v>
      </c>
      <c r="F431" s="26"/>
      <c r="G431" s="37"/>
      <c r="H431" s="37"/>
      <c r="I431" s="1145" t="s">
        <v>2715</v>
      </c>
    </row>
    <row r="432" spans="1:9" x14ac:dyDescent="0.2">
      <c r="A432" s="81" t="s">
        <v>2716</v>
      </c>
      <c r="B432" s="24" t="s">
        <v>2717</v>
      </c>
      <c r="C432" s="70">
        <v>5</v>
      </c>
      <c r="D432" s="146">
        <v>42037</v>
      </c>
      <c r="E432" s="63"/>
      <c r="F432" s="50"/>
      <c r="G432" s="64" t="s">
        <v>1873</v>
      </c>
      <c r="H432" s="64"/>
      <c r="I432" s="87" t="s">
        <v>2718</v>
      </c>
    </row>
    <row r="433" spans="1:9" x14ac:dyDescent="0.2">
      <c r="A433" s="85" t="s">
        <v>2719</v>
      </c>
      <c r="B433" s="75" t="s">
        <v>35</v>
      </c>
      <c r="C433" s="70">
        <v>7</v>
      </c>
      <c r="D433" s="146">
        <v>40862</v>
      </c>
      <c r="E433" s="63"/>
      <c r="F433" s="50" t="s">
        <v>1873</v>
      </c>
      <c r="G433" s="64"/>
      <c r="H433" s="64"/>
      <c r="I433" s="158" t="s">
        <v>1941</v>
      </c>
    </row>
    <row r="434" spans="1:9" x14ac:dyDescent="0.2">
      <c r="A434" s="519" t="s">
        <v>1603</v>
      </c>
      <c r="B434" s="504" t="s">
        <v>1604</v>
      </c>
      <c r="C434" s="1064">
        <v>8</v>
      </c>
      <c r="D434" s="146">
        <v>43404</v>
      </c>
      <c r="E434" s="63"/>
      <c r="F434" s="50" t="s">
        <v>1873</v>
      </c>
      <c r="G434" s="64"/>
      <c r="H434" s="64"/>
      <c r="I434" s="87" t="s">
        <v>4394</v>
      </c>
    </row>
    <row r="435" spans="1:9" x14ac:dyDescent="0.2">
      <c r="A435" s="102" t="s">
        <v>2720</v>
      </c>
      <c r="B435" s="56" t="s">
        <v>2721</v>
      </c>
      <c r="C435" s="76">
        <v>7</v>
      </c>
      <c r="D435" s="149">
        <v>40478</v>
      </c>
      <c r="E435" s="53"/>
      <c r="F435" s="52" t="s">
        <v>1873</v>
      </c>
      <c r="G435" s="55"/>
      <c r="H435" s="55"/>
      <c r="I435" s="91" t="s">
        <v>2722</v>
      </c>
    </row>
    <row r="436" spans="1:9" x14ac:dyDescent="0.2">
      <c r="A436" s="96" t="s">
        <v>1605</v>
      </c>
      <c r="B436" s="75" t="s">
        <v>1606</v>
      </c>
      <c r="C436" s="70">
        <v>14</v>
      </c>
      <c r="D436" s="146">
        <v>40505</v>
      </c>
      <c r="E436" s="63"/>
      <c r="F436" s="50" t="s">
        <v>1873</v>
      </c>
      <c r="G436" s="64"/>
      <c r="H436" s="64"/>
      <c r="I436" s="158" t="s">
        <v>1901</v>
      </c>
    </row>
    <row r="437" spans="1:9" x14ac:dyDescent="0.2">
      <c r="A437" s="81" t="s">
        <v>2723</v>
      </c>
      <c r="B437" s="24" t="s">
        <v>2724</v>
      </c>
      <c r="C437" s="70">
        <v>37</v>
      </c>
      <c r="D437" s="146">
        <v>42629</v>
      </c>
      <c r="E437" s="63"/>
      <c r="F437" s="50"/>
      <c r="G437" s="64" t="s">
        <v>1873</v>
      </c>
      <c r="H437" s="64"/>
      <c r="I437" s="87" t="s">
        <v>2725</v>
      </c>
    </row>
    <row r="438" spans="1:9" x14ac:dyDescent="0.2">
      <c r="A438" s="24" t="s">
        <v>2726</v>
      </c>
      <c r="B438" s="24" t="s">
        <v>2727</v>
      </c>
      <c r="C438" s="70">
        <v>6</v>
      </c>
      <c r="D438" s="146">
        <v>41761</v>
      </c>
      <c r="E438" s="63"/>
      <c r="F438" s="50"/>
      <c r="G438" s="64" t="s">
        <v>1873</v>
      </c>
      <c r="H438" s="64"/>
      <c r="I438" s="87" t="s">
        <v>2728</v>
      </c>
    </row>
    <row r="439" spans="1:9" x14ac:dyDescent="0.2">
      <c r="A439" s="81" t="s">
        <v>2729</v>
      </c>
      <c r="B439" s="24" t="s">
        <v>2730</v>
      </c>
      <c r="C439" s="70">
        <v>5</v>
      </c>
      <c r="D439" s="146">
        <v>42346</v>
      </c>
      <c r="E439" s="63" t="s">
        <v>1873</v>
      </c>
      <c r="F439" s="50"/>
      <c r="G439" s="64"/>
      <c r="H439" s="64"/>
      <c r="I439" s="87" t="s">
        <v>2731</v>
      </c>
    </row>
    <row r="440" spans="1:9" x14ac:dyDescent="0.2">
      <c r="A440" s="56" t="s">
        <v>2732</v>
      </c>
      <c r="B440" s="24" t="s">
        <v>2733</v>
      </c>
      <c r="C440" s="70">
        <v>7</v>
      </c>
      <c r="D440" s="146">
        <v>42993</v>
      </c>
      <c r="E440" s="63"/>
      <c r="F440" s="50" t="s">
        <v>1873</v>
      </c>
      <c r="G440" s="64"/>
      <c r="H440" s="64"/>
      <c r="I440" s="41" t="s">
        <v>1881</v>
      </c>
    </row>
    <row r="441" spans="1:9" x14ac:dyDescent="0.2">
      <c r="A441" s="534" t="s">
        <v>1609</v>
      </c>
      <c r="B441" s="536" t="s">
        <v>1610</v>
      </c>
      <c r="C441" s="1065">
        <v>5</v>
      </c>
      <c r="D441" s="143">
        <v>43404</v>
      </c>
      <c r="E441" s="42"/>
      <c r="F441" s="26" t="s">
        <v>1873</v>
      </c>
      <c r="G441" s="37"/>
      <c r="H441" s="37"/>
      <c r="I441" s="61" t="s">
        <v>4394</v>
      </c>
    </row>
    <row r="442" spans="1:9" x14ac:dyDescent="0.2">
      <c r="A442" s="85" t="s">
        <v>2734</v>
      </c>
      <c r="B442" s="163" t="s">
        <v>2735</v>
      </c>
      <c r="C442" s="70">
        <v>7</v>
      </c>
      <c r="D442" s="146">
        <v>41751</v>
      </c>
      <c r="E442" s="63"/>
      <c r="F442" s="50" t="s">
        <v>1873</v>
      </c>
      <c r="G442" s="64"/>
      <c r="H442" s="64"/>
      <c r="I442" s="87" t="s">
        <v>2736</v>
      </c>
    </row>
    <row r="443" spans="1:9" x14ac:dyDescent="0.2">
      <c r="A443" s="81" t="s">
        <v>2737</v>
      </c>
      <c r="B443" s="41" t="s">
        <v>2738</v>
      </c>
      <c r="C443" s="70">
        <v>29</v>
      </c>
      <c r="D443" s="146">
        <v>42615</v>
      </c>
      <c r="E443" s="63"/>
      <c r="F443" s="50" t="s">
        <v>1873</v>
      </c>
      <c r="G443" s="64"/>
      <c r="H443" s="64"/>
      <c r="I443" s="87" t="s">
        <v>1874</v>
      </c>
    </row>
    <row r="444" spans="1:9" x14ac:dyDescent="0.2">
      <c r="A444" s="93" t="s">
        <v>2739</v>
      </c>
      <c r="B444" s="165" t="s">
        <v>1614</v>
      </c>
      <c r="C444" s="70">
        <v>37</v>
      </c>
      <c r="D444" s="146">
        <v>39651</v>
      </c>
      <c r="E444" s="63" t="s">
        <v>1873</v>
      </c>
      <c r="F444" s="50"/>
      <c r="G444" s="64"/>
      <c r="H444" s="64"/>
      <c r="I444" s="87" t="s">
        <v>2740</v>
      </c>
    </row>
    <row r="445" spans="1:9" x14ac:dyDescent="0.2">
      <c r="A445" s="102" t="s">
        <v>2741</v>
      </c>
      <c r="B445" s="39" t="s">
        <v>2742</v>
      </c>
      <c r="C445" s="76">
        <v>6</v>
      </c>
      <c r="D445" s="149">
        <v>42401</v>
      </c>
      <c r="E445" s="53" t="s">
        <v>1873</v>
      </c>
      <c r="F445" s="52"/>
      <c r="G445" s="55"/>
      <c r="H445" s="55"/>
      <c r="I445" s="39"/>
    </row>
    <row r="446" spans="1:9" x14ac:dyDescent="0.2">
      <c r="A446" s="65" t="s">
        <v>2743</v>
      </c>
      <c r="B446" s="23" t="s">
        <v>2744</v>
      </c>
      <c r="C446" s="62">
        <v>13</v>
      </c>
      <c r="D446" s="143">
        <v>42948</v>
      </c>
      <c r="E446" s="42"/>
      <c r="F446" s="26"/>
      <c r="G446" s="37" t="s">
        <v>1873</v>
      </c>
      <c r="H446" s="37"/>
      <c r="I446" s="23" t="s">
        <v>2745</v>
      </c>
    </row>
    <row r="447" spans="1:9" x14ac:dyDescent="0.2">
      <c r="A447" s="24" t="s">
        <v>2746</v>
      </c>
      <c r="B447" s="41" t="s">
        <v>2747</v>
      </c>
      <c r="C447" s="70">
        <v>6</v>
      </c>
      <c r="D447" s="146">
        <v>41985</v>
      </c>
      <c r="E447" s="63"/>
      <c r="F447" s="50" t="s">
        <v>1873</v>
      </c>
      <c r="G447" s="64"/>
      <c r="H447" s="64"/>
      <c r="I447" s="87" t="s">
        <v>2748</v>
      </c>
    </row>
    <row r="448" spans="1:9" x14ac:dyDescent="0.2">
      <c r="A448" s="81" t="s">
        <v>2749</v>
      </c>
      <c r="B448" s="41" t="s">
        <v>2750</v>
      </c>
      <c r="C448" s="70">
        <v>6</v>
      </c>
      <c r="D448" s="146">
        <v>42983</v>
      </c>
      <c r="E448" s="63"/>
      <c r="F448" s="50" t="s">
        <v>1873</v>
      </c>
      <c r="G448" s="64"/>
      <c r="H448" s="64"/>
      <c r="I448" s="41" t="s">
        <v>1881</v>
      </c>
    </row>
    <row r="449" spans="1:9" x14ac:dyDescent="0.2">
      <c r="A449" s="81" t="s">
        <v>2751</v>
      </c>
      <c r="B449" s="41" t="s">
        <v>2752</v>
      </c>
      <c r="C449" s="70">
        <v>6</v>
      </c>
      <c r="D449" s="146">
        <v>41325</v>
      </c>
      <c r="E449" s="63"/>
      <c r="F449" s="50"/>
      <c r="G449" s="64" t="s">
        <v>1873</v>
      </c>
      <c r="H449" s="64"/>
      <c r="I449" s="87" t="s">
        <v>2753</v>
      </c>
    </row>
    <row r="450" spans="1:9" x14ac:dyDescent="0.2">
      <c r="A450" s="89" t="s">
        <v>2754</v>
      </c>
      <c r="B450" s="481" t="s">
        <v>2755</v>
      </c>
      <c r="C450" s="76">
        <v>6</v>
      </c>
      <c r="D450" s="149">
        <v>40476</v>
      </c>
      <c r="E450" s="53"/>
      <c r="F450" s="52" t="s">
        <v>1873</v>
      </c>
      <c r="G450" s="55"/>
      <c r="H450" s="55"/>
      <c r="I450" s="91" t="s">
        <v>2756</v>
      </c>
    </row>
    <row r="451" spans="1:9" x14ac:dyDescent="0.2">
      <c r="A451" s="175" t="s">
        <v>2757</v>
      </c>
      <c r="B451" s="1058" t="s">
        <v>2758</v>
      </c>
      <c r="C451" s="62">
        <v>9</v>
      </c>
      <c r="D451" s="143">
        <v>41898</v>
      </c>
      <c r="E451" s="42"/>
      <c r="F451" s="26"/>
      <c r="G451" s="37"/>
      <c r="H451" s="37" t="s">
        <v>1873</v>
      </c>
      <c r="I451" s="61"/>
    </row>
    <row r="452" spans="1:9" x14ac:dyDescent="0.2">
      <c r="A452" s="24" t="s">
        <v>2759</v>
      </c>
      <c r="B452" s="41" t="s">
        <v>2760</v>
      </c>
      <c r="C452" s="70">
        <v>31</v>
      </c>
      <c r="D452" s="146">
        <v>39881</v>
      </c>
      <c r="E452" s="63"/>
      <c r="F452" s="50"/>
      <c r="G452" s="64" t="s">
        <v>1873</v>
      </c>
      <c r="H452" s="64"/>
      <c r="I452" s="87" t="s">
        <v>2761</v>
      </c>
    </row>
    <row r="453" spans="1:9" x14ac:dyDescent="0.2">
      <c r="A453" s="173" t="s">
        <v>2762</v>
      </c>
      <c r="B453" s="171" t="s">
        <v>2763</v>
      </c>
      <c r="C453" s="70">
        <v>5</v>
      </c>
      <c r="D453" s="146">
        <v>42279</v>
      </c>
      <c r="E453" s="63"/>
      <c r="F453" s="50"/>
      <c r="G453" s="64"/>
      <c r="H453" s="64" t="s">
        <v>1873</v>
      </c>
      <c r="I453" s="41"/>
    </row>
    <row r="454" spans="1:9" x14ac:dyDescent="0.2">
      <c r="A454" s="85" t="s">
        <v>2764</v>
      </c>
      <c r="B454" s="163" t="s">
        <v>2765</v>
      </c>
      <c r="C454" s="70">
        <v>5</v>
      </c>
      <c r="D454" s="146">
        <v>40844</v>
      </c>
      <c r="E454" s="63"/>
      <c r="F454" s="50" t="s">
        <v>1873</v>
      </c>
      <c r="G454" s="64"/>
      <c r="H454" s="64"/>
      <c r="I454" s="87" t="s">
        <v>2766</v>
      </c>
    </row>
    <row r="455" spans="1:9" x14ac:dyDescent="0.2">
      <c r="A455" s="114" t="s">
        <v>2767</v>
      </c>
      <c r="B455" s="157" t="s">
        <v>2768</v>
      </c>
      <c r="C455" s="76">
        <v>5</v>
      </c>
      <c r="D455" s="149">
        <v>40844</v>
      </c>
      <c r="E455" s="53"/>
      <c r="F455" s="52" t="s">
        <v>1873</v>
      </c>
      <c r="G455" s="55"/>
      <c r="H455" s="55"/>
      <c r="I455" s="102" t="s">
        <v>2766</v>
      </c>
    </row>
    <row r="456" spans="1:9" x14ac:dyDescent="0.2">
      <c r="A456" s="153" t="s">
        <v>2769</v>
      </c>
      <c r="B456" s="174" t="s">
        <v>1634</v>
      </c>
      <c r="C456" s="62">
        <v>18</v>
      </c>
      <c r="D456" s="143">
        <v>40067</v>
      </c>
      <c r="E456" s="42" t="s">
        <v>1873</v>
      </c>
      <c r="F456" s="26"/>
      <c r="G456" s="37"/>
      <c r="H456" s="37"/>
      <c r="I456" s="61" t="s">
        <v>2770</v>
      </c>
    </row>
    <row r="457" spans="1:9" x14ac:dyDescent="0.2">
      <c r="A457" s="81" t="s">
        <v>2771</v>
      </c>
      <c r="B457" s="41" t="s">
        <v>2772</v>
      </c>
      <c r="C457" s="70">
        <v>6</v>
      </c>
      <c r="D457" s="146">
        <v>42675</v>
      </c>
      <c r="E457" s="63"/>
      <c r="F457" s="50" t="s">
        <v>1873</v>
      </c>
      <c r="G457" s="64"/>
      <c r="H457" s="64"/>
      <c r="I457" s="87" t="s">
        <v>2773</v>
      </c>
    </row>
    <row r="458" spans="1:9" x14ac:dyDescent="0.2">
      <c r="A458" s="24" t="s">
        <v>2774</v>
      </c>
      <c r="B458" s="41" t="s">
        <v>2775</v>
      </c>
      <c r="C458" s="70">
        <v>10</v>
      </c>
      <c r="D458" s="146">
        <v>42037</v>
      </c>
      <c r="E458" s="63"/>
      <c r="F458" s="50"/>
      <c r="G458" s="64" t="s">
        <v>1873</v>
      </c>
      <c r="H458" s="64"/>
      <c r="I458" s="87" t="s">
        <v>2776</v>
      </c>
    </row>
    <row r="459" spans="1:9" x14ac:dyDescent="0.2">
      <c r="A459" s="75" t="s">
        <v>1637</v>
      </c>
      <c r="B459" s="163" t="s">
        <v>1638</v>
      </c>
      <c r="C459" s="70">
        <v>9</v>
      </c>
      <c r="D459" s="146">
        <v>41172</v>
      </c>
      <c r="E459" s="63"/>
      <c r="F459" s="50" t="s">
        <v>1873</v>
      </c>
      <c r="G459" s="64"/>
      <c r="H459" s="64"/>
      <c r="I459" s="158" t="s">
        <v>2124</v>
      </c>
    </row>
    <row r="460" spans="1:9" x14ac:dyDescent="0.2">
      <c r="A460" s="56" t="s">
        <v>4329</v>
      </c>
      <c r="B460" s="39" t="s">
        <v>4330</v>
      </c>
      <c r="C460" s="76">
        <v>17</v>
      </c>
      <c r="D460" s="149">
        <v>43281</v>
      </c>
      <c r="E460" s="53" t="s">
        <v>1873</v>
      </c>
      <c r="F460" s="52"/>
      <c r="G460" s="55"/>
      <c r="H460" s="55"/>
      <c r="I460" s="91"/>
    </row>
    <row r="461" spans="1:9" x14ac:dyDescent="0.2">
      <c r="A461" s="35" t="s">
        <v>2777</v>
      </c>
      <c r="B461" s="23" t="s">
        <v>2778</v>
      </c>
      <c r="C461" s="62">
        <v>6</v>
      </c>
      <c r="D461" s="143">
        <v>42951</v>
      </c>
      <c r="E461" s="42"/>
      <c r="F461" s="26" t="s">
        <v>1873</v>
      </c>
      <c r="G461" s="37"/>
      <c r="H461" s="37"/>
      <c r="I461" s="23" t="s">
        <v>1881</v>
      </c>
    </row>
    <row r="462" spans="1:9" x14ac:dyDescent="0.2">
      <c r="A462" s="24" t="s">
        <v>2779</v>
      </c>
      <c r="B462" s="41" t="s">
        <v>2780</v>
      </c>
      <c r="C462" s="70">
        <v>5</v>
      </c>
      <c r="D462" s="146">
        <v>42354</v>
      </c>
      <c r="E462" s="63"/>
      <c r="F462" s="50" t="s">
        <v>1873</v>
      </c>
      <c r="G462" s="64"/>
      <c r="H462" s="64"/>
      <c r="I462" s="41" t="s">
        <v>2021</v>
      </c>
    </row>
    <row r="463" spans="1:9" x14ac:dyDescent="0.2">
      <c r="A463" s="81" t="s">
        <v>1647</v>
      </c>
      <c r="B463" s="41" t="s">
        <v>1648</v>
      </c>
      <c r="C463" s="70">
        <v>7</v>
      </c>
      <c r="D463" s="146">
        <v>43165</v>
      </c>
      <c r="E463" s="63"/>
      <c r="F463" s="50"/>
      <c r="G463" s="64" t="s">
        <v>1873</v>
      </c>
      <c r="H463" s="64"/>
      <c r="I463" s="41" t="s">
        <v>4171</v>
      </c>
    </row>
    <row r="464" spans="1:9" x14ac:dyDescent="0.2">
      <c r="A464" s="24" t="s">
        <v>2781</v>
      </c>
      <c r="B464" s="41" t="s">
        <v>2782</v>
      </c>
      <c r="C464" s="70">
        <v>5</v>
      </c>
      <c r="D464" s="146">
        <v>41969</v>
      </c>
      <c r="E464" s="63" t="s">
        <v>1873</v>
      </c>
      <c r="F464" s="50"/>
      <c r="G464" s="64"/>
      <c r="H464" s="64"/>
      <c r="I464" s="87"/>
    </row>
    <row r="465" spans="1:9" x14ac:dyDescent="0.2">
      <c r="A465" s="102" t="s">
        <v>2783</v>
      </c>
      <c r="B465" s="39" t="s">
        <v>2784</v>
      </c>
      <c r="C465" s="76">
        <v>6</v>
      </c>
      <c r="D465" s="149">
        <v>42951</v>
      </c>
      <c r="E465" s="53"/>
      <c r="F465" s="52" t="s">
        <v>1873</v>
      </c>
      <c r="G465" s="55"/>
      <c r="H465" s="55"/>
      <c r="I465" s="39" t="s">
        <v>1881</v>
      </c>
    </row>
    <row r="466" spans="1:9" x14ac:dyDescent="0.2">
      <c r="A466" s="65" t="s">
        <v>2785</v>
      </c>
      <c r="B466" s="23" t="s">
        <v>2786</v>
      </c>
      <c r="C466" s="62">
        <v>6</v>
      </c>
      <c r="D466" s="143">
        <v>42836</v>
      </c>
      <c r="E466" s="42" t="s">
        <v>1873</v>
      </c>
      <c r="F466" s="26"/>
      <c r="G466" s="37"/>
      <c r="H466" s="43"/>
      <c r="I466" s="35"/>
    </row>
    <row r="467" spans="1:9" x14ac:dyDescent="0.2">
      <c r="A467" s="519" t="s">
        <v>1649</v>
      </c>
      <c r="B467" s="518" t="s">
        <v>1650</v>
      </c>
      <c r="C467" s="1064">
        <v>6</v>
      </c>
      <c r="D467" s="146">
        <v>43404</v>
      </c>
      <c r="E467" s="63"/>
      <c r="F467" s="50" t="s">
        <v>1873</v>
      </c>
      <c r="G467" s="64"/>
      <c r="H467" s="40"/>
      <c r="I467" s="81" t="s">
        <v>4394</v>
      </c>
    </row>
    <row r="468" spans="1:9" x14ac:dyDescent="0.2">
      <c r="A468" s="24" t="s">
        <v>2787</v>
      </c>
      <c r="B468" s="41" t="s">
        <v>2788</v>
      </c>
      <c r="C468" s="70">
        <v>10</v>
      </c>
      <c r="D468" s="146">
        <v>41918</v>
      </c>
      <c r="E468" s="63"/>
      <c r="F468" s="50" t="s">
        <v>1873</v>
      </c>
      <c r="G468" s="64"/>
      <c r="H468" s="40"/>
      <c r="I468" s="81" t="s">
        <v>2141</v>
      </c>
    </row>
    <row r="469" spans="1:9" x14ac:dyDescent="0.2">
      <c r="A469" s="144" t="s">
        <v>2789</v>
      </c>
      <c r="B469" s="171" t="s">
        <v>2790</v>
      </c>
      <c r="C469" s="70">
        <v>11</v>
      </c>
      <c r="D469" s="146">
        <v>41984</v>
      </c>
      <c r="E469" s="63"/>
      <c r="F469" s="50"/>
      <c r="G469" s="64"/>
      <c r="H469" s="40" t="s">
        <v>1873</v>
      </c>
      <c r="I469" s="24"/>
    </row>
    <row r="470" spans="1:9" x14ac:dyDescent="0.2">
      <c r="A470" s="89" t="s">
        <v>1653</v>
      </c>
      <c r="B470" s="481" t="s">
        <v>1654</v>
      </c>
      <c r="C470" s="76">
        <v>14</v>
      </c>
      <c r="D470" s="149">
        <v>40836</v>
      </c>
      <c r="E470" s="53"/>
      <c r="F470" s="52" t="s">
        <v>1873</v>
      </c>
      <c r="G470" s="55"/>
      <c r="H470" s="48"/>
      <c r="I470" s="114" t="s">
        <v>2124</v>
      </c>
    </row>
    <row r="471" spans="1:9" x14ac:dyDescent="0.2">
      <c r="A471" s="90" t="s">
        <v>793</v>
      </c>
      <c r="B471" s="1139" t="s">
        <v>794</v>
      </c>
      <c r="C471" s="62">
        <v>11</v>
      </c>
      <c r="D471" s="143">
        <v>41849</v>
      </c>
      <c r="E471" s="42"/>
      <c r="F471" s="26"/>
      <c r="G471" s="1143" t="s">
        <v>1873</v>
      </c>
      <c r="H471" s="43"/>
      <c r="I471" s="1146" t="s">
        <v>2791</v>
      </c>
    </row>
    <row r="472" spans="1:9" x14ac:dyDescent="0.2">
      <c r="A472" s="81" t="s">
        <v>2792</v>
      </c>
      <c r="B472" s="41" t="s">
        <v>2793</v>
      </c>
      <c r="C472" s="70">
        <v>38</v>
      </c>
      <c r="D472" s="146">
        <v>42331</v>
      </c>
      <c r="E472" s="63"/>
      <c r="F472" s="50"/>
      <c r="G472" s="64" t="s">
        <v>1873</v>
      </c>
      <c r="H472" s="40"/>
      <c r="I472" s="24" t="s">
        <v>2794</v>
      </c>
    </row>
    <row r="473" spans="1:9" x14ac:dyDescent="0.2">
      <c r="A473" s="113" t="s">
        <v>2795</v>
      </c>
      <c r="B473" s="169" t="s">
        <v>2796</v>
      </c>
      <c r="C473" s="70">
        <v>26</v>
      </c>
      <c r="D473" s="146">
        <v>39448</v>
      </c>
      <c r="E473" s="166" t="s">
        <v>1873</v>
      </c>
      <c r="F473" s="50"/>
      <c r="G473" s="64"/>
      <c r="H473" s="40"/>
      <c r="I473" s="79" t="s">
        <v>2797</v>
      </c>
    </row>
    <row r="474" spans="1:9" x14ac:dyDescent="0.2">
      <c r="A474" s="173" t="s">
        <v>2798</v>
      </c>
      <c r="B474" s="171" t="s">
        <v>2799</v>
      </c>
      <c r="C474" s="70">
        <v>11</v>
      </c>
      <c r="D474" s="146">
        <v>42983</v>
      </c>
      <c r="E474" s="63"/>
      <c r="F474" s="50"/>
      <c r="G474" s="64"/>
      <c r="H474" s="40" t="s">
        <v>1873</v>
      </c>
      <c r="I474" s="24"/>
    </row>
    <row r="475" spans="1:9" x14ac:dyDescent="0.2">
      <c r="A475" s="102" t="s">
        <v>2800</v>
      </c>
      <c r="B475" s="39" t="s">
        <v>2801</v>
      </c>
      <c r="C475" s="76">
        <v>7</v>
      </c>
      <c r="D475" s="149">
        <v>42432</v>
      </c>
      <c r="E475" s="53"/>
      <c r="F475" s="52"/>
      <c r="G475" s="55" t="s">
        <v>1873</v>
      </c>
      <c r="H475" s="48"/>
      <c r="I475" s="102" t="s">
        <v>2802</v>
      </c>
    </row>
    <row r="476" spans="1:9" x14ac:dyDescent="0.2">
      <c r="A476" s="35" t="s">
        <v>2803</v>
      </c>
      <c r="B476" s="23" t="s">
        <v>2804</v>
      </c>
      <c r="C476" s="62">
        <v>8</v>
      </c>
      <c r="D476" s="143">
        <v>41426</v>
      </c>
      <c r="E476" s="42"/>
      <c r="F476" s="26"/>
      <c r="G476" s="37" t="s">
        <v>1873</v>
      </c>
      <c r="H476" s="43"/>
      <c r="I476" s="35" t="s">
        <v>2805</v>
      </c>
    </row>
    <row r="477" spans="1:9" x14ac:dyDescent="0.2">
      <c r="A477" s="81" t="s">
        <v>2806</v>
      </c>
      <c r="B477" s="41" t="s">
        <v>2807</v>
      </c>
      <c r="C477" s="70">
        <v>18</v>
      </c>
      <c r="D477" s="146">
        <v>42902</v>
      </c>
      <c r="E477" s="63"/>
      <c r="F477" s="50"/>
      <c r="G477" s="64" t="s">
        <v>1873</v>
      </c>
      <c r="H477" s="40"/>
      <c r="I477" s="81" t="s">
        <v>2808</v>
      </c>
    </row>
    <row r="478" spans="1:9" x14ac:dyDescent="0.2">
      <c r="A478" s="81" t="s">
        <v>2809</v>
      </c>
      <c r="B478" s="41" t="s">
        <v>2810</v>
      </c>
      <c r="C478" s="70">
        <v>7</v>
      </c>
      <c r="D478" s="146">
        <v>42793</v>
      </c>
      <c r="E478" s="63"/>
      <c r="F478" s="50"/>
      <c r="G478" s="64" t="s">
        <v>1873</v>
      </c>
      <c r="H478" s="40"/>
      <c r="I478" s="24" t="s">
        <v>2811</v>
      </c>
    </row>
    <row r="479" spans="1:9" x14ac:dyDescent="0.2">
      <c r="A479" s="81" t="s">
        <v>806</v>
      </c>
      <c r="B479" s="41" t="s">
        <v>807</v>
      </c>
      <c r="C479" s="1064">
        <v>12</v>
      </c>
      <c r="D479" s="146">
        <v>43465</v>
      </c>
      <c r="E479" s="63"/>
      <c r="F479" s="50"/>
      <c r="G479" s="64" t="s">
        <v>1873</v>
      </c>
      <c r="H479" s="40"/>
      <c r="I479" s="81" t="s">
        <v>2811</v>
      </c>
    </row>
    <row r="480" spans="1:9" x14ac:dyDescent="0.2">
      <c r="A480" s="502" t="s">
        <v>1689</v>
      </c>
      <c r="B480" s="503" t="s">
        <v>1690</v>
      </c>
      <c r="C480" s="1068">
        <v>5</v>
      </c>
      <c r="D480" s="149">
        <v>43434</v>
      </c>
      <c r="E480" s="53"/>
      <c r="F480" s="52" t="s">
        <v>1873</v>
      </c>
      <c r="G480" s="55"/>
      <c r="H480" s="48"/>
      <c r="I480" s="102"/>
    </row>
    <row r="481" spans="1:9" x14ac:dyDescent="0.2">
      <c r="A481" s="1134" t="s">
        <v>4364</v>
      </c>
      <c r="B481" s="536" t="s">
        <v>1691</v>
      </c>
      <c r="C481" s="62">
        <v>5</v>
      </c>
      <c r="D481" s="143">
        <v>43371</v>
      </c>
      <c r="E481" s="42" t="s">
        <v>1873</v>
      </c>
      <c r="F481" s="26"/>
      <c r="G481" s="37"/>
      <c r="H481" s="43"/>
      <c r="I481" s="65" t="s">
        <v>4365</v>
      </c>
    </row>
    <row r="482" spans="1:9" x14ac:dyDescent="0.2">
      <c r="A482" s="81" t="s">
        <v>2812</v>
      </c>
      <c r="B482" s="41" t="s">
        <v>2813</v>
      </c>
      <c r="C482" s="70">
        <v>6</v>
      </c>
      <c r="D482" s="146">
        <v>42739</v>
      </c>
      <c r="E482" s="63"/>
      <c r="F482" s="50"/>
      <c r="G482" s="64" t="s">
        <v>1873</v>
      </c>
      <c r="H482" s="40"/>
      <c r="I482" s="81" t="s">
        <v>2814</v>
      </c>
    </row>
    <row r="483" spans="1:9" x14ac:dyDescent="0.2">
      <c r="A483" s="81" t="s">
        <v>2815</v>
      </c>
      <c r="B483" s="41" t="s">
        <v>2816</v>
      </c>
      <c r="C483" s="70">
        <v>7</v>
      </c>
      <c r="D483" s="146">
        <v>42873</v>
      </c>
      <c r="E483" s="63" t="s">
        <v>1873</v>
      </c>
      <c r="F483" s="50"/>
      <c r="G483" s="64"/>
      <c r="H483" s="40"/>
      <c r="I483" s="24"/>
    </row>
    <row r="484" spans="1:9" x14ac:dyDescent="0.2">
      <c r="A484" s="81" t="s">
        <v>2817</v>
      </c>
      <c r="B484" s="41" t="s">
        <v>2818</v>
      </c>
      <c r="C484" s="70">
        <v>17</v>
      </c>
      <c r="D484" s="146">
        <v>42436</v>
      </c>
      <c r="E484" s="63"/>
      <c r="F484" s="50"/>
      <c r="G484" s="64" t="s">
        <v>1873</v>
      </c>
      <c r="H484" s="40"/>
      <c r="I484" s="24" t="s">
        <v>2819</v>
      </c>
    </row>
    <row r="485" spans="1:9" x14ac:dyDescent="0.2">
      <c r="A485" s="102" t="s">
        <v>2820</v>
      </c>
      <c r="B485" s="39" t="s">
        <v>2821</v>
      </c>
      <c r="C485" s="76">
        <v>7</v>
      </c>
      <c r="D485" s="149">
        <v>42634</v>
      </c>
      <c r="E485" s="53"/>
      <c r="F485" s="52"/>
      <c r="G485" s="55" t="s">
        <v>1873</v>
      </c>
      <c r="H485" s="48"/>
      <c r="I485" s="102" t="s">
        <v>2822</v>
      </c>
    </row>
    <row r="486" spans="1:9" x14ac:dyDescent="0.2">
      <c r="A486" s="65" t="s">
        <v>2823</v>
      </c>
      <c r="B486" s="23" t="s">
        <v>2824</v>
      </c>
      <c r="C486" s="62">
        <v>7</v>
      </c>
      <c r="D486" s="143">
        <v>42615</v>
      </c>
      <c r="E486" s="42"/>
      <c r="F486" s="26" t="s">
        <v>1873</v>
      </c>
      <c r="G486" s="37"/>
      <c r="H486" s="37"/>
      <c r="I486" s="61" t="s">
        <v>1874</v>
      </c>
    </row>
    <row r="487" spans="1:9" x14ac:dyDescent="0.2">
      <c r="A487" s="24" t="s">
        <v>2825</v>
      </c>
      <c r="B487" s="41" t="s">
        <v>2826</v>
      </c>
      <c r="C487" s="70">
        <v>16</v>
      </c>
      <c r="D487" s="146">
        <v>40123</v>
      </c>
      <c r="E487" s="63"/>
      <c r="F487" s="50" t="s">
        <v>1873</v>
      </c>
      <c r="G487" s="64"/>
      <c r="H487" s="64"/>
      <c r="I487" s="87" t="s">
        <v>2827</v>
      </c>
    </row>
    <row r="488" spans="1:9" x14ac:dyDescent="0.2">
      <c r="A488" s="470" t="s">
        <v>2828</v>
      </c>
      <c r="B488" s="1060" t="s">
        <v>2829</v>
      </c>
      <c r="C488" s="70">
        <v>5</v>
      </c>
      <c r="D488" s="146">
        <v>43054</v>
      </c>
      <c r="E488" s="63"/>
      <c r="F488" s="50" t="s">
        <v>1873</v>
      </c>
      <c r="G488" s="64"/>
      <c r="H488" s="64"/>
      <c r="I488" s="41" t="s">
        <v>4059</v>
      </c>
    </row>
    <row r="489" spans="1:9" x14ac:dyDescent="0.2">
      <c r="A489" s="93" t="s">
        <v>1702</v>
      </c>
      <c r="B489" s="165" t="s">
        <v>1703</v>
      </c>
      <c r="C489" s="70">
        <v>27</v>
      </c>
      <c r="D489" s="146">
        <v>39849</v>
      </c>
      <c r="E489" s="63" t="s">
        <v>1873</v>
      </c>
      <c r="F489" s="50"/>
      <c r="G489" s="64"/>
      <c r="H489" s="64"/>
      <c r="I489" s="158" t="s">
        <v>1901</v>
      </c>
    </row>
    <row r="490" spans="1:9" x14ac:dyDescent="0.2">
      <c r="A490" s="56" t="s">
        <v>2830</v>
      </c>
      <c r="B490" s="39" t="s">
        <v>2831</v>
      </c>
      <c r="C490" s="76">
        <v>5</v>
      </c>
      <c r="D490" s="149">
        <v>41631</v>
      </c>
      <c r="E490" s="53"/>
      <c r="F490" s="52"/>
      <c r="G490" s="55" t="s">
        <v>1873</v>
      </c>
      <c r="H490" s="55"/>
      <c r="I490" s="39" t="s">
        <v>2832</v>
      </c>
    </row>
    <row r="491" spans="1:9" x14ac:dyDescent="0.2">
      <c r="A491" s="100" t="s">
        <v>1708</v>
      </c>
      <c r="B491" s="162" t="s">
        <v>1709</v>
      </c>
      <c r="C491" s="62">
        <v>13</v>
      </c>
      <c r="D491" s="143">
        <v>40407</v>
      </c>
      <c r="E491" s="42"/>
      <c r="F491" s="26" t="s">
        <v>1873</v>
      </c>
      <c r="G491" s="37"/>
      <c r="H491" s="37"/>
      <c r="I491" s="168" t="s">
        <v>2375</v>
      </c>
    </row>
    <row r="492" spans="1:9" x14ac:dyDescent="0.2">
      <c r="A492" s="81" t="s">
        <v>2833</v>
      </c>
      <c r="B492" s="41" t="s">
        <v>2834</v>
      </c>
      <c r="C492" s="70">
        <v>11</v>
      </c>
      <c r="D492" s="146">
        <v>42670</v>
      </c>
      <c r="E492" s="63" t="s">
        <v>1873</v>
      </c>
      <c r="F492" s="50"/>
      <c r="G492" s="64"/>
      <c r="H492" s="64"/>
      <c r="I492" s="41"/>
    </row>
    <row r="493" spans="1:9" x14ac:dyDescent="0.2">
      <c r="A493" s="519" t="s">
        <v>1710</v>
      </c>
      <c r="B493" s="518" t="s">
        <v>1711</v>
      </c>
      <c r="C493" s="70">
        <v>7</v>
      </c>
      <c r="D493" s="146">
        <v>43465</v>
      </c>
      <c r="E493" s="63"/>
      <c r="F493" s="50" t="s">
        <v>1873</v>
      </c>
      <c r="G493" s="64"/>
      <c r="H493" s="64"/>
      <c r="I493" s="87"/>
    </row>
    <row r="494" spans="1:9" x14ac:dyDescent="0.2">
      <c r="A494" s="93" t="s">
        <v>2835</v>
      </c>
      <c r="B494" s="165" t="s">
        <v>2836</v>
      </c>
      <c r="C494" s="70">
        <v>8</v>
      </c>
      <c r="D494" s="146">
        <v>41222</v>
      </c>
      <c r="E494" s="63"/>
      <c r="F494" s="50" t="s">
        <v>1873</v>
      </c>
      <c r="G494" s="64"/>
      <c r="H494" s="64"/>
      <c r="I494" s="87" t="s">
        <v>2837</v>
      </c>
    </row>
    <row r="495" spans="1:9" x14ac:dyDescent="0.2">
      <c r="A495" s="1048" t="s">
        <v>2838</v>
      </c>
      <c r="B495" s="172" t="s">
        <v>2839</v>
      </c>
      <c r="C495" s="76">
        <v>5</v>
      </c>
      <c r="D495" s="149">
        <v>41941</v>
      </c>
      <c r="E495" s="53" t="s">
        <v>1873</v>
      </c>
      <c r="F495" s="52"/>
      <c r="G495" s="55"/>
      <c r="H495" s="55"/>
      <c r="I495" s="91" t="s">
        <v>2840</v>
      </c>
    </row>
    <row r="496" spans="1:9" x14ac:dyDescent="0.2">
      <c r="A496" s="65" t="s">
        <v>2841</v>
      </c>
      <c r="B496" s="23" t="s">
        <v>2842</v>
      </c>
      <c r="C496" s="62">
        <v>14</v>
      </c>
      <c r="D496" s="143">
        <v>41215</v>
      </c>
      <c r="E496" s="42"/>
      <c r="F496" s="26" t="s">
        <v>1873</v>
      </c>
      <c r="G496" s="37"/>
      <c r="H496" s="37"/>
      <c r="I496" s="61" t="s">
        <v>2843</v>
      </c>
    </row>
    <row r="497" spans="1:9" x14ac:dyDescent="0.2">
      <c r="A497" s="144" t="s">
        <v>2844</v>
      </c>
      <c r="B497" s="171" t="s">
        <v>2845</v>
      </c>
      <c r="C497" s="70">
        <v>9</v>
      </c>
      <c r="D497" s="146">
        <v>42325</v>
      </c>
      <c r="E497" s="63"/>
      <c r="F497" s="50"/>
      <c r="G497" s="64"/>
      <c r="H497" s="64" t="s">
        <v>1873</v>
      </c>
      <c r="I497" s="41"/>
    </row>
    <row r="498" spans="1:9" x14ac:dyDescent="0.2">
      <c r="A498" s="504" t="s">
        <v>1712</v>
      </c>
      <c r="B498" s="518" t="s">
        <v>1713</v>
      </c>
      <c r="C498" s="1064">
        <v>6</v>
      </c>
      <c r="D498" s="146">
        <v>43404</v>
      </c>
      <c r="E498" s="63"/>
      <c r="F498" s="50" t="s">
        <v>1873</v>
      </c>
      <c r="G498" s="64"/>
      <c r="H498" s="64"/>
      <c r="I498" s="87" t="s">
        <v>4394</v>
      </c>
    </row>
    <row r="499" spans="1:9" x14ac:dyDescent="0.2">
      <c r="A499" s="93" t="s">
        <v>1714</v>
      </c>
      <c r="B499" s="165" t="s">
        <v>1715</v>
      </c>
      <c r="C499" s="70">
        <v>22</v>
      </c>
      <c r="D499" s="146">
        <v>39835</v>
      </c>
      <c r="E499" s="63" t="s">
        <v>1873</v>
      </c>
      <c r="F499" s="50"/>
      <c r="G499" s="64"/>
      <c r="H499" s="64"/>
      <c r="I499" s="158" t="s">
        <v>1901</v>
      </c>
    </row>
    <row r="500" spans="1:9" x14ac:dyDescent="0.2">
      <c r="A500" s="56" t="s">
        <v>2846</v>
      </c>
      <c r="B500" s="39" t="s">
        <v>2847</v>
      </c>
      <c r="C500" s="76">
        <v>35</v>
      </c>
      <c r="D500" s="149">
        <v>40106</v>
      </c>
      <c r="E500" s="53" t="s">
        <v>1873</v>
      </c>
      <c r="F500" s="52"/>
      <c r="G500" s="55"/>
      <c r="H500" s="55"/>
      <c r="I500" s="39" t="s">
        <v>2848</v>
      </c>
    </row>
    <row r="501" spans="1:9" x14ac:dyDescent="0.2">
      <c r="A501" s="153" t="s">
        <v>2849</v>
      </c>
      <c r="B501" s="174" t="s">
        <v>2850</v>
      </c>
      <c r="C501" s="62">
        <v>26</v>
      </c>
      <c r="D501" s="143">
        <v>39918</v>
      </c>
      <c r="E501" s="42" t="s">
        <v>1873</v>
      </c>
      <c r="F501" s="26"/>
      <c r="G501" s="37"/>
      <c r="H501" s="37"/>
      <c r="I501" s="61" t="s">
        <v>2851</v>
      </c>
    </row>
    <row r="502" spans="1:9" x14ac:dyDescent="0.2">
      <c r="A502" s="81" t="s">
        <v>2852</v>
      </c>
      <c r="B502" s="41" t="s">
        <v>2853</v>
      </c>
      <c r="C502" s="70">
        <v>6</v>
      </c>
      <c r="D502" s="146">
        <v>42412</v>
      </c>
      <c r="E502" s="63"/>
      <c r="F502" s="50"/>
      <c r="G502" s="64" t="s">
        <v>1873</v>
      </c>
      <c r="H502" s="64"/>
      <c r="I502" s="41" t="s">
        <v>2854</v>
      </c>
    </row>
    <row r="503" spans="1:9" x14ac:dyDescent="0.2">
      <c r="A503" s="81" t="s">
        <v>2855</v>
      </c>
      <c r="B503" s="41" t="s">
        <v>2856</v>
      </c>
      <c r="C503" s="70">
        <v>14</v>
      </c>
      <c r="D503" s="146">
        <v>42422</v>
      </c>
      <c r="E503" s="63"/>
      <c r="F503" s="50"/>
      <c r="G503" s="64" t="s">
        <v>1873</v>
      </c>
      <c r="H503" s="64"/>
      <c r="I503" s="87" t="s">
        <v>2857</v>
      </c>
    </row>
    <row r="504" spans="1:9" x14ac:dyDescent="0.2">
      <c r="A504" s="93" t="s">
        <v>2858</v>
      </c>
      <c r="B504" s="165" t="s">
        <v>2859</v>
      </c>
      <c r="C504" s="70">
        <v>30</v>
      </c>
      <c r="D504" s="146">
        <v>39701</v>
      </c>
      <c r="E504" s="63" t="s">
        <v>1873</v>
      </c>
      <c r="F504" s="50"/>
      <c r="G504" s="64"/>
      <c r="H504" s="64"/>
      <c r="I504" s="158" t="s">
        <v>4067</v>
      </c>
    </row>
    <row r="505" spans="1:9" x14ac:dyDescent="0.2">
      <c r="A505" s="102" t="s">
        <v>2860</v>
      </c>
      <c r="B505" s="39" t="s">
        <v>2861</v>
      </c>
      <c r="C505" s="76">
        <v>5</v>
      </c>
      <c r="D505" s="149">
        <v>42313</v>
      </c>
      <c r="E505" s="53" t="s">
        <v>1873</v>
      </c>
      <c r="F505" s="52"/>
      <c r="G505" s="55"/>
      <c r="H505" s="55"/>
      <c r="I505" s="39"/>
    </row>
    <row r="506" spans="1:9" x14ac:dyDescent="0.2">
      <c r="A506" s="35" t="s">
        <v>2862</v>
      </c>
      <c r="B506" s="23" t="s">
        <v>2863</v>
      </c>
      <c r="C506" s="62">
        <v>6</v>
      </c>
      <c r="D506" s="143">
        <v>41247</v>
      </c>
      <c r="E506" s="42"/>
      <c r="F506" s="26" t="s">
        <v>1873</v>
      </c>
      <c r="G506" s="37"/>
      <c r="H506" s="37"/>
      <c r="I506" s="61" t="s">
        <v>2864</v>
      </c>
    </row>
    <row r="507" spans="1:9" x14ac:dyDescent="0.2">
      <c r="A507" s="519" t="s">
        <v>4319</v>
      </c>
      <c r="B507" s="518" t="s">
        <v>4320</v>
      </c>
      <c r="C507" s="70">
        <v>6</v>
      </c>
      <c r="D507" s="146">
        <v>43312</v>
      </c>
      <c r="E507" s="63"/>
      <c r="F507" s="50"/>
      <c r="G507" s="64" t="s">
        <v>1873</v>
      </c>
      <c r="H507" s="64"/>
      <c r="I507" s="87" t="s">
        <v>4321</v>
      </c>
    </row>
    <row r="508" spans="1:9" x14ac:dyDescent="0.2">
      <c r="A508" s="24" t="s">
        <v>2865</v>
      </c>
      <c r="B508" s="41" t="s">
        <v>2866</v>
      </c>
      <c r="C508" s="70">
        <v>6</v>
      </c>
      <c r="D508" s="146">
        <v>43026</v>
      </c>
      <c r="E508" s="63"/>
      <c r="F508" s="50" t="s">
        <v>1873</v>
      </c>
      <c r="G508" s="64"/>
      <c r="H508" s="64"/>
      <c r="I508" s="41" t="s">
        <v>1881</v>
      </c>
    </row>
    <row r="509" spans="1:9" x14ac:dyDescent="0.2">
      <c r="A509" s="81" t="s">
        <v>2867</v>
      </c>
      <c r="B509" s="41" t="s">
        <v>2868</v>
      </c>
      <c r="C509" s="70">
        <v>9</v>
      </c>
      <c r="D509" s="146">
        <v>42417</v>
      </c>
      <c r="E509" s="63"/>
      <c r="F509" s="50"/>
      <c r="G509" s="64" t="s">
        <v>1873</v>
      </c>
      <c r="H509" s="64"/>
      <c r="I509" s="87" t="s">
        <v>2869</v>
      </c>
    </row>
    <row r="510" spans="1:9" x14ac:dyDescent="0.2">
      <c r="A510" s="56" t="s">
        <v>816</v>
      </c>
      <c r="B510" s="91" t="s">
        <v>817</v>
      </c>
      <c r="C510" s="76">
        <v>18</v>
      </c>
      <c r="D510" s="149">
        <v>43255</v>
      </c>
      <c r="E510" s="53" t="s">
        <v>1873</v>
      </c>
      <c r="F510" s="52"/>
      <c r="G510" s="55"/>
      <c r="H510" s="55"/>
      <c r="I510" s="91"/>
    </row>
    <row r="511" spans="1:9" x14ac:dyDescent="0.2">
      <c r="A511" s="35" t="s">
        <v>2870</v>
      </c>
      <c r="B511" s="23" t="s">
        <v>2871</v>
      </c>
      <c r="C511" s="62">
        <v>12</v>
      </c>
      <c r="D511" s="143">
        <v>41791</v>
      </c>
      <c r="E511" s="42"/>
      <c r="F511" s="26"/>
      <c r="G511" s="37" t="s">
        <v>1873</v>
      </c>
      <c r="H511" s="37"/>
      <c r="I511" s="61" t="s">
        <v>2872</v>
      </c>
    </row>
    <row r="512" spans="1:9" x14ac:dyDescent="0.2">
      <c r="A512" s="75" t="s">
        <v>2873</v>
      </c>
      <c r="B512" s="163" t="s">
        <v>2874</v>
      </c>
      <c r="C512" s="70">
        <v>6</v>
      </c>
      <c r="D512" s="146">
        <v>41577</v>
      </c>
      <c r="E512" s="63"/>
      <c r="F512" s="50" t="s">
        <v>1873</v>
      </c>
      <c r="G512" s="64"/>
      <c r="H512" s="64"/>
      <c r="I512" s="87" t="s">
        <v>2875</v>
      </c>
    </row>
    <row r="513" spans="1:9" x14ac:dyDescent="0.2">
      <c r="A513" s="24" t="s">
        <v>2876</v>
      </c>
      <c r="B513" s="41" t="s">
        <v>2877</v>
      </c>
      <c r="C513" s="70">
        <v>7</v>
      </c>
      <c r="D513" s="146">
        <v>40456</v>
      </c>
      <c r="E513" s="63"/>
      <c r="F513" s="50" t="s">
        <v>1873</v>
      </c>
      <c r="G513" s="64"/>
      <c r="H513" s="64"/>
      <c r="I513" s="87" t="s">
        <v>2878</v>
      </c>
    </row>
    <row r="514" spans="1:9" x14ac:dyDescent="0.2">
      <c r="A514" s="81" t="s">
        <v>2879</v>
      </c>
      <c r="B514" s="41" t="s">
        <v>2880</v>
      </c>
      <c r="C514" s="70">
        <v>11</v>
      </c>
      <c r="D514" s="146">
        <v>42355</v>
      </c>
      <c r="E514" s="63" t="s">
        <v>1873</v>
      </c>
      <c r="F514" s="50"/>
      <c r="G514" s="64"/>
      <c r="H514" s="64"/>
      <c r="I514" s="41"/>
    </row>
    <row r="515" spans="1:9" x14ac:dyDescent="0.2">
      <c r="A515" s="102" t="s">
        <v>2881</v>
      </c>
      <c r="B515" s="39" t="s">
        <v>2882</v>
      </c>
      <c r="C515" s="76">
        <v>9</v>
      </c>
      <c r="D515" s="149">
        <v>42355</v>
      </c>
      <c r="E515" s="53" t="s">
        <v>1873</v>
      </c>
      <c r="F515" s="52"/>
      <c r="G515" s="55"/>
      <c r="H515" s="55"/>
      <c r="I515" s="39"/>
    </row>
    <row r="516" spans="1:9" x14ac:dyDescent="0.2">
      <c r="A516" s="35" t="s">
        <v>2883</v>
      </c>
      <c r="B516" s="23" t="s">
        <v>2884</v>
      </c>
      <c r="C516" s="62">
        <v>31</v>
      </c>
      <c r="D516" s="143">
        <v>40477</v>
      </c>
      <c r="E516" s="42"/>
      <c r="F516" s="26" t="s">
        <v>1873</v>
      </c>
      <c r="G516" s="37"/>
      <c r="H516" s="37"/>
      <c r="I516" s="23" t="s">
        <v>1978</v>
      </c>
    </row>
    <row r="517" spans="1:9" x14ac:dyDescent="0.2">
      <c r="A517" s="81" t="s">
        <v>2885</v>
      </c>
      <c r="B517" s="41" t="s">
        <v>2886</v>
      </c>
      <c r="C517" s="70">
        <v>9</v>
      </c>
      <c r="D517" s="146">
        <v>40892</v>
      </c>
      <c r="E517" s="63" t="s">
        <v>1873</v>
      </c>
      <c r="F517" s="50"/>
      <c r="G517" s="64"/>
      <c r="H517" s="64"/>
      <c r="I517" s="87"/>
    </row>
    <row r="518" spans="1:9" x14ac:dyDescent="0.2">
      <c r="A518" s="173" t="s">
        <v>2887</v>
      </c>
      <c r="B518" s="171" t="s">
        <v>2888</v>
      </c>
      <c r="C518" s="70">
        <v>5</v>
      </c>
      <c r="D518" s="146">
        <v>42139</v>
      </c>
      <c r="E518" s="63"/>
      <c r="F518" s="50"/>
      <c r="G518" s="64"/>
      <c r="H518" s="64" t="s">
        <v>1873</v>
      </c>
      <c r="I518" s="41"/>
    </row>
    <row r="519" spans="1:9" x14ac:dyDescent="0.2">
      <c r="A519" s="144" t="s">
        <v>2889</v>
      </c>
      <c r="B519" s="171" t="s">
        <v>2890</v>
      </c>
      <c r="C519" s="70">
        <v>5</v>
      </c>
      <c r="D519" s="146">
        <v>42223</v>
      </c>
      <c r="E519" s="63"/>
      <c r="F519" s="50"/>
      <c r="G519" s="64"/>
      <c r="H519" s="64" t="s">
        <v>1873</v>
      </c>
      <c r="I519" s="41"/>
    </row>
    <row r="520" spans="1:9" x14ac:dyDescent="0.2">
      <c r="A520" s="56" t="s">
        <v>2891</v>
      </c>
      <c r="B520" s="39" t="s">
        <v>2892</v>
      </c>
      <c r="C520" s="76">
        <v>16</v>
      </c>
      <c r="D520" s="149">
        <v>40112</v>
      </c>
      <c r="E520" s="53"/>
      <c r="F520" s="52"/>
      <c r="G520" s="55" t="s">
        <v>1873</v>
      </c>
      <c r="H520" s="55"/>
      <c r="I520" s="91" t="s">
        <v>2893</v>
      </c>
    </row>
    <row r="521" spans="1:9" x14ac:dyDescent="0.2">
      <c r="A521" s="35" t="s">
        <v>2894</v>
      </c>
      <c r="B521" s="23" t="s">
        <v>2895</v>
      </c>
      <c r="C521" s="62">
        <v>6</v>
      </c>
      <c r="D521" s="143">
        <v>42303</v>
      </c>
      <c r="E521" s="42"/>
      <c r="F521" s="26" t="s">
        <v>1873</v>
      </c>
      <c r="G521" s="37"/>
      <c r="H521" s="37"/>
      <c r="I521" s="61" t="s">
        <v>1944</v>
      </c>
    </row>
    <row r="522" spans="1:9" x14ac:dyDescent="0.2">
      <c r="A522" s="173" t="s">
        <v>2896</v>
      </c>
      <c r="B522" s="171" t="s">
        <v>2897</v>
      </c>
      <c r="C522" s="70">
        <v>15</v>
      </c>
      <c r="D522" s="146">
        <v>42306</v>
      </c>
      <c r="E522" s="63"/>
      <c r="F522" s="50"/>
      <c r="G522" s="64"/>
      <c r="H522" s="64" t="s">
        <v>1873</v>
      </c>
      <c r="I522" s="41" t="s">
        <v>2898</v>
      </c>
    </row>
    <row r="523" spans="1:9" x14ac:dyDescent="0.2">
      <c r="A523" s="81" t="s">
        <v>2899</v>
      </c>
      <c r="B523" s="41" t="s">
        <v>2900</v>
      </c>
      <c r="C523" s="70">
        <v>8</v>
      </c>
      <c r="D523" s="146">
        <v>42311</v>
      </c>
      <c r="E523" s="63" t="s">
        <v>1873</v>
      </c>
      <c r="F523" s="50"/>
      <c r="G523" s="64"/>
      <c r="H523" s="64"/>
      <c r="I523" s="41" t="s">
        <v>2073</v>
      </c>
    </row>
    <row r="524" spans="1:9" x14ac:dyDescent="0.2">
      <c r="A524" s="24" t="s">
        <v>2901</v>
      </c>
      <c r="B524" s="41" t="s">
        <v>2902</v>
      </c>
      <c r="C524" s="70">
        <v>9</v>
      </c>
      <c r="D524" s="146">
        <v>41985</v>
      </c>
      <c r="E524" s="63"/>
      <c r="F524" s="50"/>
      <c r="G524" s="64" t="s">
        <v>1873</v>
      </c>
      <c r="H524" s="64"/>
      <c r="I524" s="41" t="s">
        <v>2903</v>
      </c>
    </row>
    <row r="525" spans="1:9" x14ac:dyDescent="0.2">
      <c r="A525" s="102" t="s">
        <v>2904</v>
      </c>
      <c r="B525" s="39" t="s">
        <v>2905</v>
      </c>
      <c r="C525" s="76">
        <v>5</v>
      </c>
      <c r="D525" s="149">
        <v>42348</v>
      </c>
      <c r="E525" s="53"/>
      <c r="F525" s="52"/>
      <c r="G525" s="55" t="s">
        <v>1873</v>
      </c>
      <c r="H525" s="55"/>
      <c r="I525" s="91" t="s">
        <v>2906</v>
      </c>
    </row>
    <row r="526" spans="1:9" x14ac:dyDescent="0.2">
      <c r="A526" s="35" t="s">
        <v>2907</v>
      </c>
      <c r="B526" s="23" t="s">
        <v>2908</v>
      </c>
      <c r="C526" s="62">
        <v>7</v>
      </c>
      <c r="D526" s="143">
        <v>43007</v>
      </c>
      <c r="E526" s="42"/>
      <c r="F526" s="26" t="s">
        <v>1873</v>
      </c>
      <c r="G526" s="37"/>
      <c r="H526" s="37"/>
      <c r="I526" s="23" t="s">
        <v>2909</v>
      </c>
    </row>
    <row r="527" spans="1:9" x14ac:dyDescent="0.2">
      <c r="A527" s="24" t="s">
        <v>2910</v>
      </c>
      <c r="B527" s="41" t="s">
        <v>2911</v>
      </c>
      <c r="C527" s="70">
        <v>6</v>
      </c>
      <c r="D527" s="146">
        <v>41452</v>
      </c>
      <c r="E527" s="63"/>
      <c r="F527" s="50"/>
      <c r="G527" s="64" t="s">
        <v>1873</v>
      </c>
      <c r="H527" s="64"/>
      <c r="I527" s="41" t="s">
        <v>2912</v>
      </c>
    </row>
    <row r="528" spans="1:9" x14ac:dyDescent="0.2">
      <c r="A528" s="144" t="s">
        <v>2913</v>
      </c>
      <c r="B528" s="171" t="s">
        <v>2914</v>
      </c>
      <c r="C528" s="70">
        <v>6</v>
      </c>
      <c r="D528" s="146">
        <v>41229</v>
      </c>
      <c r="E528" s="63"/>
      <c r="F528" s="50"/>
      <c r="G528" s="64"/>
      <c r="H528" s="64" t="s">
        <v>1873</v>
      </c>
      <c r="I528" s="41"/>
    </row>
    <row r="529" spans="1:9" x14ac:dyDescent="0.2">
      <c r="A529" s="24" t="s">
        <v>2915</v>
      </c>
      <c r="B529" s="41" t="s">
        <v>2916</v>
      </c>
      <c r="C529" s="70">
        <v>21</v>
      </c>
      <c r="D529" s="146">
        <v>41121</v>
      </c>
      <c r="E529" s="63"/>
      <c r="F529" s="50"/>
      <c r="G529" s="64" t="s">
        <v>1873</v>
      </c>
      <c r="H529" s="64"/>
      <c r="I529" s="87" t="s">
        <v>2917</v>
      </c>
    </row>
    <row r="530" spans="1:9" x14ac:dyDescent="0.2">
      <c r="A530" s="56" t="s">
        <v>2918</v>
      </c>
      <c r="B530" s="39" t="s">
        <v>2919</v>
      </c>
      <c r="C530" s="76">
        <v>6</v>
      </c>
      <c r="D530" s="149">
        <v>42949</v>
      </c>
      <c r="E530" s="53"/>
      <c r="F530" s="52" t="s">
        <v>1873</v>
      </c>
      <c r="G530" s="55"/>
      <c r="H530" s="55"/>
      <c r="I530" s="39" t="s">
        <v>1881</v>
      </c>
    </row>
    <row r="531" spans="1:9" x14ac:dyDescent="0.2">
      <c r="A531" s="65" t="s">
        <v>2920</v>
      </c>
      <c r="B531" s="35" t="s">
        <v>2921</v>
      </c>
      <c r="C531" s="62">
        <v>9</v>
      </c>
      <c r="D531" s="176">
        <v>42494</v>
      </c>
      <c r="E531" s="26" t="s">
        <v>1873</v>
      </c>
      <c r="F531" s="26"/>
      <c r="G531" s="26"/>
      <c r="H531" s="26"/>
      <c r="I531" s="35" t="s">
        <v>2922</v>
      </c>
    </row>
    <row r="532" spans="1:9" x14ac:dyDescent="0.2">
      <c r="A532" s="81" t="s">
        <v>1745</v>
      </c>
      <c r="B532" s="24" t="s">
        <v>1746</v>
      </c>
      <c r="C532" s="70">
        <v>5</v>
      </c>
      <c r="D532" s="160">
        <v>42621</v>
      </c>
      <c r="E532" s="167" t="s">
        <v>1873</v>
      </c>
      <c r="F532" s="50"/>
      <c r="G532" s="50"/>
      <c r="H532" s="50"/>
      <c r="I532" s="113" t="s">
        <v>2557</v>
      </c>
    </row>
    <row r="533" spans="1:9" x14ac:dyDescent="0.2">
      <c r="A533" s="75" t="s">
        <v>1745</v>
      </c>
      <c r="B533" s="75" t="s">
        <v>1746</v>
      </c>
      <c r="C533" s="70">
        <v>5</v>
      </c>
      <c r="D533" s="160">
        <v>40431</v>
      </c>
      <c r="E533" s="50"/>
      <c r="F533" s="50" t="s">
        <v>1873</v>
      </c>
      <c r="G533" s="50"/>
      <c r="H533" s="50"/>
      <c r="I533" s="85" t="s">
        <v>1901</v>
      </c>
    </row>
    <row r="534" spans="1:9" x14ac:dyDescent="0.2">
      <c r="A534" s="24" t="s">
        <v>2923</v>
      </c>
      <c r="B534" s="24" t="s">
        <v>2924</v>
      </c>
      <c r="C534" s="70">
        <v>25</v>
      </c>
      <c r="D534" s="160">
        <v>40116</v>
      </c>
      <c r="E534" s="50"/>
      <c r="F534" s="50" t="s">
        <v>1873</v>
      </c>
      <c r="G534" s="50"/>
      <c r="H534" s="50"/>
      <c r="I534" s="24" t="s">
        <v>2470</v>
      </c>
    </row>
    <row r="535" spans="1:9" x14ac:dyDescent="0.2">
      <c r="A535" s="102" t="s">
        <v>2925</v>
      </c>
      <c r="B535" s="56" t="s">
        <v>2926</v>
      </c>
      <c r="C535" s="76">
        <v>6</v>
      </c>
      <c r="D535" s="177">
        <v>42615</v>
      </c>
      <c r="E535" s="52"/>
      <c r="F535" s="52" t="s">
        <v>1873</v>
      </c>
      <c r="G535" s="52"/>
      <c r="H535" s="52"/>
      <c r="I535" s="102" t="s">
        <v>1874</v>
      </c>
    </row>
    <row r="536" spans="1:9" x14ac:dyDescent="0.2">
      <c r="A536" s="519" t="s">
        <v>1749</v>
      </c>
      <c r="B536" s="519" t="s">
        <v>1750</v>
      </c>
      <c r="C536" s="1064">
        <v>6</v>
      </c>
      <c r="D536" s="160">
        <v>43404</v>
      </c>
      <c r="E536" s="50"/>
      <c r="F536" s="50" t="s">
        <v>1873</v>
      </c>
      <c r="G536" s="50"/>
      <c r="H536" s="50"/>
      <c r="I536" s="81" t="s">
        <v>4394</v>
      </c>
    </row>
    <row r="537" spans="1:9" x14ac:dyDescent="0.2">
      <c r="A537" s="81" t="s">
        <v>2927</v>
      </c>
      <c r="B537" s="24" t="s">
        <v>2928</v>
      </c>
      <c r="C537" s="70">
        <v>9</v>
      </c>
      <c r="D537" s="160">
        <v>42613</v>
      </c>
      <c r="E537" s="50"/>
      <c r="F537" s="50"/>
      <c r="G537" s="50" t="s">
        <v>1873</v>
      </c>
      <c r="H537" s="50"/>
      <c r="I537" s="81" t="s">
        <v>2929</v>
      </c>
    </row>
    <row r="538" spans="1:9" x14ac:dyDescent="0.2">
      <c r="A538" s="93" t="s">
        <v>1755</v>
      </c>
      <c r="B538" s="93" t="s">
        <v>1756</v>
      </c>
      <c r="C538" s="70">
        <v>36</v>
      </c>
      <c r="D538" s="160">
        <v>39876</v>
      </c>
      <c r="E538" s="50" t="s">
        <v>1873</v>
      </c>
      <c r="F538" s="50"/>
      <c r="G538" s="50"/>
      <c r="H538" s="50"/>
      <c r="I538" s="85" t="s">
        <v>1901</v>
      </c>
    </row>
    <row r="539" spans="1:9" x14ac:dyDescent="0.2">
      <c r="A539" s="93" t="s">
        <v>1757</v>
      </c>
      <c r="B539" s="93" t="s">
        <v>1758</v>
      </c>
      <c r="C539" s="70">
        <v>32</v>
      </c>
      <c r="D539" s="160">
        <v>39959</v>
      </c>
      <c r="E539" s="50" t="s">
        <v>1873</v>
      </c>
      <c r="F539" s="50"/>
      <c r="G539" s="50"/>
      <c r="H539" s="50"/>
      <c r="I539" s="85" t="s">
        <v>1901</v>
      </c>
    </row>
    <row r="540" spans="1:9" x14ac:dyDescent="0.2">
      <c r="A540" s="144" t="s">
        <v>2930</v>
      </c>
      <c r="B540" s="144" t="s">
        <v>2931</v>
      </c>
      <c r="C540" s="70">
        <v>12</v>
      </c>
      <c r="D540" s="160">
        <v>41250</v>
      </c>
      <c r="E540" s="50"/>
      <c r="F540" s="50"/>
      <c r="G540" s="50"/>
      <c r="H540" s="50" t="s">
        <v>1873</v>
      </c>
      <c r="I540" s="81" t="s">
        <v>4215</v>
      </c>
    </row>
    <row r="541" spans="1:9" x14ac:dyDescent="0.2">
      <c r="A541" s="175" t="s">
        <v>2932</v>
      </c>
      <c r="B541" s="175" t="s">
        <v>2933</v>
      </c>
      <c r="C541" s="62">
        <v>12</v>
      </c>
      <c r="D541" s="176">
        <v>41250</v>
      </c>
      <c r="E541" s="26"/>
      <c r="F541" s="26"/>
      <c r="G541" s="26"/>
      <c r="H541" s="26" t="s">
        <v>1873</v>
      </c>
      <c r="I541" s="65" t="s">
        <v>4215</v>
      </c>
    </row>
    <row r="542" spans="1:9" x14ac:dyDescent="0.2">
      <c r="A542" s="24" t="s">
        <v>2934</v>
      </c>
      <c r="B542" s="24" t="s">
        <v>2935</v>
      </c>
      <c r="C542" s="70">
        <v>14</v>
      </c>
      <c r="D542" s="160">
        <v>40492</v>
      </c>
      <c r="E542" s="50"/>
      <c r="F542" s="50" t="s">
        <v>1873</v>
      </c>
      <c r="G542" s="50"/>
      <c r="H542" s="50"/>
      <c r="I542" s="81" t="s">
        <v>2936</v>
      </c>
    </row>
    <row r="543" spans="1:9" x14ac:dyDescent="0.2">
      <c r="A543" s="519" t="s">
        <v>1765</v>
      </c>
      <c r="B543" s="504" t="s">
        <v>1766</v>
      </c>
      <c r="C543" s="1064">
        <v>6</v>
      </c>
      <c r="D543" s="160">
        <v>43404</v>
      </c>
      <c r="E543" s="50"/>
      <c r="F543" s="50" t="s">
        <v>1873</v>
      </c>
      <c r="G543" s="50"/>
      <c r="H543" s="50"/>
      <c r="I543" s="81" t="s">
        <v>4394</v>
      </c>
    </row>
    <row r="544" spans="1:9" x14ac:dyDescent="0.2">
      <c r="A544" s="24" t="s">
        <v>2937</v>
      </c>
      <c r="B544" s="24" t="s">
        <v>373</v>
      </c>
      <c r="C544" s="70">
        <v>35</v>
      </c>
      <c r="D544" s="160">
        <v>40085</v>
      </c>
      <c r="E544" s="50"/>
      <c r="F544" s="167" t="s">
        <v>1873</v>
      </c>
      <c r="G544" s="50"/>
      <c r="H544" s="50"/>
      <c r="I544" s="79" t="s">
        <v>2938</v>
      </c>
    </row>
    <row r="545" spans="1:9" x14ac:dyDescent="0.2">
      <c r="A545" s="56" t="s">
        <v>2939</v>
      </c>
      <c r="B545" s="56" t="s">
        <v>2940</v>
      </c>
      <c r="C545" s="76">
        <v>6</v>
      </c>
      <c r="D545" s="177">
        <v>41180</v>
      </c>
      <c r="E545" s="52" t="s">
        <v>1873</v>
      </c>
      <c r="F545" s="52"/>
      <c r="G545" s="52"/>
      <c r="H545" s="52"/>
      <c r="I545" s="56" t="s">
        <v>2396</v>
      </c>
    </row>
    <row r="546" spans="1:9" x14ac:dyDescent="0.2">
      <c r="A546" s="90" t="s">
        <v>2941</v>
      </c>
      <c r="B546" s="90" t="s">
        <v>2942</v>
      </c>
      <c r="C546" s="62">
        <v>8</v>
      </c>
      <c r="D546" s="176">
        <v>41765</v>
      </c>
      <c r="E546" s="26"/>
      <c r="F546" s="499" t="s">
        <v>1873</v>
      </c>
      <c r="G546" s="26"/>
      <c r="H546" s="26"/>
      <c r="I546" s="90" t="s">
        <v>2943</v>
      </c>
    </row>
    <row r="547" spans="1:9" x14ac:dyDescent="0.2">
      <c r="A547" s="81" t="s">
        <v>2944</v>
      </c>
      <c r="B547" s="24" t="s">
        <v>2945</v>
      </c>
      <c r="C547" s="70">
        <v>5</v>
      </c>
      <c r="D547" s="160">
        <v>41967</v>
      </c>
      <c r="E547" s="50" t="s">
        <v>1873</v>
      </c>
      <c r="F547" s="50"/>
      <c r="G547" s="50"/>
      <c r="H547" s="50"/>
      <c r="I547" s="81"/>
    </row>
    <row r="548" spans="1:9" x14ac:dyDescent="0.2">
      <c r="A548" s="85" t="s">
        <v>2946</v>
      </c>
      <c r="B548" s="75" t="s">
        <v>1774</v>
      </c>
      <c r="C548" s="70">
        <v>16</v>
      </c>
      <c r="D548" s="160">
        <v>40830</v>
      </c>
      <c r="E548" s="50"/>
      <c r="F548" s="50" t="s">
        <v>1873</v>
      </c>
      <c r="G548" s="50"/>
      <c r="H548" s="50"/>
      <c r="I548" s="81" t="s">
        <v>2947</v>
      </c>
    </row>
    <row r="549" spans="1:9" x14ac:dyDescent="0.2">
      <c r="A549" s="81" t="s">
        <v>2948</v>
      </c>
      <c r="B549" s="24" t="s">
        <v>2949</v>
      </c>
      <c r="C549" s="70">
        <v>15</v>
      </c>
      <c r="D549" s="160">
        <v>41880</v>
      </c>
      <c r="E549" s="50"/>
      <c r="F549" s="50"/>
      <c r="G549" s="50" t="s">
        <v>1873</v>
      </c>
      <c r="H549" s="50"/>
      <c r="I549" s="81" t="s">
        <v>2950</v>
      </c>
    </row>
    <row r="550" spans="1:9" x14ac:dyDescent="0.2">
      <c r="A550" s="161" t="s">
        <v>2951</v>
      </c>
      <c r="B550" s="161" t="s">
        <v>2952</v>
      </c>
      <c r="C550" s="76">
        <v>18</v>
      </c>
      <c r="D550" s="177">
        <v>40371</v>
      </c>
      <c r="E550" s="52" t="s">
        <v>1873</v>
      </c>
      <c r="F550" s="52"/>
      <c r="G550" s="52"/>
      <c r="H550" s="52"/>
      <c r="I550" s="102" t="s">
        <v>2953</v>
      </c>
    </row>
    <row r="551" spans="1:9" x14ac:dyDescent="0.2">
      <c r="A551" s="65" t="s">
        <v>2954</v>
      </c>
      <c r="B551" s="35" t="s">
        <v>2955</v>
      </c>
      <c r="C551" s="62">
        <v>14</v>
      </c>
      <c r="D551" s="176">
        <v>42620</v>
      </c>
      <c r="E551" s="26"/>
      <c r="F551" s="26" t="s">
        <v>1873</v>
      </c>
      <c r="G551" s="26"/>
      <c r="H551" s="26"/>
      <c r="I551" s="65" t="s">
        <v>1874</v>
      </c>
    </row>
    <row r="552" spans="1:9" x14ac:dyDescent="0.2">
      <c r="A552" s="81" t="s">
        <v>2956</v>
      </c>
      <c r="B552" s="24" t="s">
        <v>2957</v>
      </c>
      <c r="C552" s="70">
        <v>39</v>
      </c>
      <c r="D552" s="160">
        <v>42886</v>
      </c>
      <c r="E552" s="50"/>
      <c r="F552" s="50"/>
      <c r="G552" s="50" t="s">
        <v>1873</v>
      </c>
      <c r="H552" s="50"/>
      <c r="I552" s="81" t="s">
        <v>2958</v>
      </c>
    </row>
    <row r="553" spans="1:9" x14ac:dyDescent="0.2">
      <c r="A553" s="24" t="s">
        <v>2959</v>
      </c>
      <c r="B553" s="24" t="s">
        <v>2960</v>
      </c>
      <c r="C553" s="70">
        <v>7</v>
      </c>
      <c r="D553" s="160">
        <v>42052</v>
      </c>
      <c r="E553" s="50" t="s">
        <v>1873</v>
      </c>
      <c r="F553" s="50"/>
      <c r="G553" s="50"/>
      <c r="H553" s="50"/>
      <c r="I553" s="24" t="s">
        <v>2026</v>
      </c>
    </row>
    <row r="554" spans="1:9" x14ac:dyDescent="0.2">
      <c r="A554" s="81" t="s">
        <v>2961</v>
      </c>
      <c r="B554" s="24" t="s">
        <v>2962</v>
      </c>
      <c r="C554" s="70">
        <v>6</v>
      </c>
      <c r="D554" s="160">
        <v>42634</v>
      </c>
      <c r="E554" s="50" t="s">
        <v>1873</v>
      </c>
      <c r="F554" s="50"/>
      <c r="G554" s="50"/>
      <c r="H554" s="50"/>
      <c r="I554" s="81" t="s">
        <v>2963</v>
      </c>
    </row>
    <row r="555" spans="1:9" x14ac:dyDescent="0.2">
      <c r="A555" s="1048" t="s">
        <v>2964</v>
      </c>
      <c r="B555" s="161" t="s">
        <v>2965</v>
      </c>
      <c r="C555" s="76">
        <v>8</v>
      </c>
      <c r="D555" s="177">
        <v>40620</v>
      </c>
      <c r="E555" s="52" t="s">
        <v>1873</v>
      </c>
      <c r="F555" s="52"/>
      <c r="G555" s="52"/>
      <c r="H555" s="52"/>
      <c r="I555" s="102" t="s">
        <v>2966</v>
      </c>
    </row>
    <row r="556" spans="1:9" x14ac:dyDescent="0.2">
      <c r="A556" s="153" t="s">
        <v>2967</v>
      </c>
      <c r="B556" s="153" t="s">
        <v>2968</v>
      </c>
      <c r="C556" s="62">
        <v>15</v>
      </c>
      <c r="D556" s="176">
        <v>39975</v>
      </c>
      <c r="E556" s="26" t="s">
        <v>1873</v>
      </c>
      <c r="F556" s="26"/>
      <c r="G556" s="26"/>
      <c r="H556" s="26"/>
      <c r="I556" s="65" t="s">
        <v>2969</v>
      </c>
    </row>
    <row r="557" spans="1:9" x14ac:dyDescent="0.2">
      <c r="A557" s="24" t="s">
        <v>2970</v>
      </c>
      <c r="B557" s="24" t="s">
        <v>2971</v>
      </c>
      <c r="C557" s="70">
        <v>5</v>
      </c>
      <c r="D557" s="160">
        <v>42067</v>
      </c>
      <c r="E557" s="50" t="s">
        <v>1873</v>
      </c>
      <c r="F557" s="50"/>
      <c r="G557" s="50"/>
      <c r="H557" s="50"/>
      <c r="I557" s="24"/>
    </row>
    <row r="558" spans="1:9" x14ac:dyDescent="0.2">
      <c r="A558" s="24" t="s">
        <v>2972</v>
      </c>
      <c r="B558" s="24" t="s">
        <v>2973</v>
      </c>
      <c r="C558" s="70">
        <v>6</v>
      </c>
      <c r="D558" s="160">
        <v>43010</v>
      </c>
      <c r="E558" s="50"/>
      <c r="F558" s="50" t="s">
        <v>1873</v>
      </c>
      <c r="G558" s="50"/>
      <c r="H558" s="50"/>
      <c r="I558" s="81" t="s">
        <v>2974</v>
      </c>
    </row>
    <row r="559" spans="1:9" x14ac:dyDescent="0.2">
      <c r="A559" s="93" t="s">
        <v>2975</v>
      </c>
      <c r="B559" s="93" t="s">
        <v>2976</v>
      </c>
      <c r="C559" s="70">
        <v>25</v>
      </c>
      <c r="D559" s="160">
        <v>39843</v>
      </c>
      <c r="E559" s="50" t="s">
        <v>1873</v>
      </c>
      <c r="F559" s="50"/>
      <c r="G559" s="50"/>
      <c r="H559" s="50"/>
      <c r="I559" s="85" t="s">
        <v>1901</v>
      </c>
    </row>
    <row r="560" spans="1:9" x14ac:dyDescent="0.2">
      <c r="A560" s="56" t="s">
        <v>2977</v>
      </c>
      <c r="B560" s="56" t="s">
        <v>2978</v>
      </c>
      <c r="C560" s="76">
        <v>39</v>
      </c>
      <c r="D560" s="177">
        <v>41116</v>
      </c>
      <c r="E560" s="52" t="s">
        <v>1873</v>
      </c>
      <c r="F560" s="52"/>
      <c r="G560" s="52"/>
      <c r="H560" s="52"/>
      <c r="I560" s="102"/>
    </row>
    <row r="561" spans="1:9" x14ac:dyDescent="0.2">
      <c r="A561" s="100" t="s">
        <v>2979</v>
      </c>
      <c r="B561" s="96" t="s">
        <v>1793</v>
      </c>
      <c r="C561" s="62">
        <v>16</v>
      </c>
      <c r="D561" s="176">
        <v>40438</v>
      </c>
      <c r="E561" s="26"/>
      <c r="F561" s="26" t="s">
        <v>1873</v>
      </c>
      <c r="G561" s="26"/>
      <c r="H561" s="26"/>
      <c r="I561" s="100" t="s">
        <v>1901</v>
      </c>
    </row>
    <row r="562" spans="1:9" x14ac:dyDescent="0.2">
      <c r="A562" s="81" t="s">
        <v>2980</v>
      </c>
      <c r="B562" s="24" t="s">
        <v>2981</v>
      </c>
      <c r="C562" s="70">
        <v>11</v>
      </c>
      <c r="D562" s="160">
        <v>41898</v>
      </c>
      <c r="E562" s="50"/>
      <c r="F562" s="50"/>
      <c r="G562" s="50" t="s">
        <v>1873</v>
      </c>
      <c r="H562" s="50"/>
      <c r="I562" s="81" t="s">
        <v>2982</v>
      </c>
    </row>
    <row r="563" spans="1:9" x14ac:dyDescent="0.2">
      <c r="A563" s="164" t="s">
        <v>2983</v>
      </c>
      <c r="B563" s="93" t="s">
        <v>2984</v>
      </c>
      <c r="C563" s="70">
        <v>11</v>
      </c>
      <c r="D563" s="160">
        <v>41285</v>
      </c>
      <c r="E563" s="50" t="s">
        <v>1873</v>
      </c>
      <c r="F563" s="50"/>
      <c r="G563" s="50"/>
      <c r="H563" s="50"/>
      <c r="I563" s="85" t="s">
        <v>4067</v>
      </c>
    </row>
    <row r="564" spans="1:9" x14ac:dyDescent="0.2">
      <c r="A564" s="470" t="s">
        <v>2985</v>
      </c>
      <c r="B564" s="486" t="s">
        <v>2986</v>
      </c>
      <c r="C564" s="70">
        <v>5</v>
      </c>
      <c r="D564" s="160">
        <v>42635</v>
      </c>
      <c r="E564" s="50"/>
      <c r="F564" s="50" t="s">
        <v>1873</v>
      </c>
      <c r="G564" s="50"/>
      <c r="H564" s="50"/>
      <c r="I564" s="81" t="s">
        <v>4014</v>
      </c>
    </row>
    <row r="565" spans="1:9" x14ac:dyDescent="0.2">
      <c r="A565" s="161" t="s">
        <v>1804</v>
      </c>
      <c r="B565" s="161" t="s">
        <v>1805</v>
      </c>
      <c r="C565" s="76">
        <v>20</v>
      </c>
      <c r="D565" s="177">
        <v>39878</v>
      </c>
      <c r="E565" s="52" t="s">
        <v>1873</v>
      </c>
      <c r="F565" s="52"/>
      <c r="G565" s="52"/>
      <c r="H565" s="52"/>
      <c r="I565" s="114" t="s">
        <v>1901</v>
      </c>
    </row>
    <row r="566" spans="1:9" x14ac:dyDescent="0.2">
      <c r="A566" s="535" t="s">
        <v>863</v>
      </c>
      <c r="B566" s="535" t="s">
        <v>4167</v>
      </c>
      <c r="C566" s="1065">
        <v>14</v>
      </c>
      <c r="D566" s="176">
        <v>43434</v>
      </c>
      <c r="E566" s="26"/>
      <c r="F566" s="26" t="s">
        <v>1873</v>
      </c>
      <c r="G566" s="26"/>
      <c r="H566" s="26"/>
      <c r="I566" s="65"/>
    </row>
    <row r="567" spans="1:9" x14ac:dyDescent="0.2">
      <c r="A567" s="93" t="s">
        <v>2987</v>
      </c>
      <c r="B567" s="93" t="s">
        <v>1809</v>
      </c>
      <c r="C567" s="70">
        <v>22</v>
      </c>
      <c r="D567" s="160">
        <v>40054</v>
      </c>
      <c r="E567" s="50" t="s">
        <v>1873</v>
      </c>
      <c r="F567" s="50"/>
      <c r="G567" s="50"/>
      <c r="H567" s="50"/>
      <c r="I567" s="85" t="s">
        <v>1901</v>
      </c>
    </row>
    <row r="568" spans="1:9" x14ac:dyDescent="0.2">
      <c r="A568" s="24" t="s">
        <v>2988</v>
      </c>
      <c r="B568" s="24" t="s">
        <v>2989</v>
      </c>
      <c r="C568" s="70">
        <v>39</v>
      </c>
      <c r="D568" s="160">
        <v>40718</v>
      </c>
      <c r="E568" s="50"/>
      <c r="F568" s="50"/>
      <c r="G568" s="50" t="s">
        <v>1873</v>
      </c>
      <c r="H568" s="50"/>
      <c r="I568" s="81" t="s">
        <v>2990</v>
      </c>
    </row>
    <row r="569" spans="1:9" x14ac:dyDescent="0.2">
      <c r="A569" s="24" t="s">
        <v>4331</v>
      </c>
      <c r="B569" s="24" t="s">
        <v>4332</v>
      </c>
      <c r="C569" s="70">
        <v>13</v>
      </c>
      <c r="D569" s="160">
        <v>43281</v>
      </c>
      <c r="E569" s="50"/>
      <c r="F569" s="50"/>
      <c r="G569" s="50" t="s">
        <v>1873</v>
      </c>
      <c r="H569" s="50"/>
      <c r="I569" s="81" t="s">
        <v>4335</v>
      </c>
    </row>
    <row r="570" spans="1:9" x14ac:dyDescent="0.2">
      <c r="A570" s="102" t="s">
        <v>2991</v>
      </c>
      <c r="B570" s="56" t="s">
        <v>2992</v>
      </c>
      <c r="C570" s="76">
        <v>5</v>
      </c>
      <c r="D570" s="177">
        <v>42950</v>
      </c>
      <c r="E570" s="52"/>
      <c r="F570" s="52" t="s">
        <v>1873</v>
      </c>
      <c r="G570" s="52"/>
      <c r="H570" s="52"/>
      <c r="I570" s="56" t="s">
        <v>1881</v>
      </c>
    </row>
    <row r="571" spans="1:9" x14ac:dyDescent="0.2">
      <c r="A571" s="65" t="s">
        <v>2993</v>
      </c>
      <c r="B571" s="35" t="s">
        <v>2994</v>
      </c>
      <c r="C571" s="62">
        <v>5</v>
      </c>
      <c r="D571" s="176">
        <v>42886</v>
      </c>
      <c r="E571" s="26"/>
      <c r="F571" s="26"/>
      <c r="G571" s="26" t="s">
        <v>1873</v>
      </c>
      <c r="H571" s="26"/>
      <c r="I571" s="65" t="s">
        <v>2995</v>
      </c>
    </row>
    <row r="572" spans="1:9" x14ac:dyDescent="0.2">
      <c r="A572" s="85" t="s">
        <v>2996</v>
      </c>
      <c r="B572" s="75" t="s">
        <v>2997</v>
      </c>
      <c r="C572" s="70">
        <v>5</v>
      </c>
      <c r="D572" s="160">
        <v>41978</v>
      </c>
      <c r="E572" s="50"/>
      <c r="F572" s="50" t="s">
        <v>1873</v>
      </c>
      <c r="G572" s="50"/>
      <c r="H572" s="50"/>
      <c r="I572" s="81" t="s">
        <v>2736</v>
      </c>
    </row>
    <row r="573" spans="1:9" x14ac:dyDescent="0.2">
      <c r="A573" s="504" t="s">
        <v>4316</v>
      </c>
      <c r="B573" s="504" t="s">
        <v>4317</v>
      </c>
      <c r="C573" s="70">
        <v>43</v>
      </c>
      <c r="D573" s="160">
        <v>43312</v>
      </c>
      <c r="E573" s="50"/>
      <c r="F573" s="50"/>
      <c r="G573" s="50" t="s">
        <v>1873</v>
      </c>
      <c r="H573" s="50"/>
      <c r="I573" s="81" t="s">
        <v>4318</v>
      </c>
    </row>
    <row r="574" spans="1:9" x14ac:dyDescent="0.2">
      <c r="A574" s="24" t="s">
        <v>2998</v>
      </c>
      <c r="B574" s="24" t="s">
        <v>2999</v>
      </c>
      <c r="C574" s="70">
        <v>7</v>
      </c>
      <c r="D574" s="160">
        <v>42975</v>
      </c>
      <c r="E574" s="50"/>
      <c r="F574" s="50"/>
      <c r="G574" s="50" t="s">
        <v>1873</v>
      </c>
      <c r="H574" s="50"/>
      <c r="I574" s="81" t="s">
        <v>3000</v>
      </c>
    </row>
    <row r="575" spans="1:9" x14ac:dyDescent="0.2">
      <c r="A575" s="102" t="s">
        <v>3001</v>
      </c>
      <c r="B575" s="56" t="s">
        <v>3002</v>
      </c>
      <c r="C575" s="76">
        <v>5</v>
      </c>
      <c r="D575" s="177">
        <v>42313</v>
      </c>
      <c r="E575" s="52" t="s">
        <v>1873</v>
      </c>
      <c r="F575" s="52"/>
      <c r="G575" s="52"/>
      <c r="H575" s="52"/>
      <c r="I575" s="56"/>
    </row>
    <row r="576" spans="1:9" x14ac:dyDescent="0.2">
      <c r="A576" s="494" t="s">
        <v>3003</v>
      </c>
      <c r="B576" s="494" t="s">
        <v>3004</v>
      </c>
      <c r="C576" s="62">
        <v>12</v>
      </c>
      <c r="D576" s="176">
        <v>42585</v>
      </c>
      <c r="E576" s="26" t="s">
        <v>1873</v>
      </c>
      <c r="F576" s="26"/>
      <c r="G576" s="26"/>
      <c r="H576" s="26"/>
      <c r="I576" s="65" t="s">
        <v>4143</v>
      </c>
    </row>
    <row r="577" spans="1:9" x14ac:dyDescent="0.2">
      <c r="A577" s="1053" t="s">
        <v>3005</v>
      </c>
      <c r="B577" s="483" t="s">
        <v>3006</v>
      </c>
      <c r="C577" s="70">
        <v>6</v>
      </c>
      <c r="D577" s="160">
        <v>42668</v>
      </c>
      <c r="E577" s="50"/>
      <c r="F577" s="50" t="s">
        <v>1873</v>
      </c>
      <c r="G577" s="50"/>
      <c r="H577" s="50"/>
      <c r="I577" s="81" t="s">
        <v>4216</v>
      </c>
    </row>
    <row r="578" spans="1:9" x14ac:dyDescent="0.2">
      <c r="A578" s="24" t="s">
        <v>3007</v>
      </c>
      <c r="B578" s="24" t="s">
        <v>3006</v>
      </c>
      <c r="C578" s="70">
        <v>10</v>
      </c>
      <c r="D578" s="160">
        <v>42037</v>
      </c>
      <c r="E578" s="50"/>
      <c r="F578" s="50"/>
      <c r="G578" s="50" t="s">
        <v>1873</v>
      </c>
      <c r="H578" s="50"/>
      <c r="I578" s="24" t="s">
        <v>3008</v>
      </c>
    </row>
    <row r="579" spans="1:9" x14ac:dyDescent="0.2">
      <c r="A579" s="75" t="s">
        <v>3009</v>
      </c>
      <c r="B579" s="75" t="s">
        <v>3010</v>
      </c>
      <c r="C579" s="70">
        <v>7</v>
      </c>
      <c r="D579" s="160">
        <v>40431</v>
      </c>
      <c r="E579" s="50"/>
      <c r="F579" s="50" t="s">
        <v>1873</v>
      </c>
      <c r="G579" s="50"/>
      <c r="H579" s="50"/>
      <c r="I579" s="85" t="s">
        <v>3011</v>
      </c>
    </row>
    <row r="580" spans="1:9" x14ac:dyDescent="0.2">
      <c r="A580" s="56" t="s">
        <v>3012</v>
      </c>
      <c r="B580" s="56" t="s">
        <v>3013</v>
      </c>
      <c r="C580" s="76">
        <v>27</v>
      </c>
      <c r="D580" s="177">
        <v>39849</v>
      </c>
      <c r="E580" s="52" t="s">
        <v>1873</v>
      </c>
      <c r="F580" s="52"/>
      <c r="G580" s="52"/>
      <c r="H580" s="52"/>
      <c r="I580" s="56" t="s">
        <v>3014</v>
      </c>
    </row>
    <row r="581" spans="1:9" x14ac:dyDescent="0.2">
      <c r="A581" s="100" t="s">
        <v>3015</v>
      </c>
      <c r="B581" s="75" t="s">
        <v>3016</v>
      </c>
      <c r="C581" s="70">
        <v>15</v>
      </c>
      <c r="D581" s="160">
        <v>40431</v>
      </c>
      <c r="E581" s="50"/>
      <c r="F581" s="50" t="s">
        <v>1873</v>
      </c>
      <c r="G581" s="50"/>
      <c r="H581" s="50"/>
      <c r="I581" s="81" t="s">
        <v>3017</v>
      </c>
    </row>
    <row r="582" spans="1:9" x14ac:dyDescent="0.2">
      <c r="A582" s="24" t="s">
        <v>3018</v>
      </c>
      <c r="B582" s="24" t="s">
        <v>3019</v>
      </c>
      <c r="C582" s="70">
        <v>28</v>
      </c>
      <c r="D582" s="160">
        <v>39729</v>
      </c>
      <c r="E582" s="50"/>
      <c r="F582" s="50"/>
      <c r="G582" s="50" t="s">
        <v>1873</v>
      </c>
      <c r="H582" s="50"/>
      <c r="I582" s="81" t="s">
        <v>3020</v>
      </c>
    </row>
    <row r="583" spans="1:9" x14ac:dyDescent="0.2">
      <c r="A583" s="75" t="s">
        <v>3021</v>
      </c>
      <c r="B583" s="75" t="s">
        <v>3022</v>
      </c>
      <c r="C583" s="70">
        <v>10</v>
      </c>
      <c r="D583" s="160">
        <v>40480</v>
      </c>
      <c r="E583" s="50"/>
      <c r="F583" s="50" t="s">
        <v>1873</v>
      </c>
      <c r="G583" s="50"/>
      <c r="H583" s="50"/>
      <c r="I583" s="85" t="s">
        <v>4067</v>
      </c>
    </row>
    <row r="584" spans="1:9" x14ac:dyDescent="0.2">
      <c r="A584" s="957" t="s">
        <v>4327</v>
      </c>
      <c r="B584" s="24" t="s">
        <v>4328</v>
      </c>
      <c r="C584" s="70">
        <v>5</v>
      </c>
      <c r="D584" s="160">
        <v>43255</v>
      </c>
      <c r="E584" s="50" t="s">
        <v>1873</v>
      </c>
      <c r="F584" s="50"/>
      <c r="G584" s="50"/>
      <c r="H584" s="50"/>
      <c r="I584" s="81"/>
    </row>
    <row r="585" spans="1:9" x14ac:dyDescent="0.2">
      <c r="A585" s="588" t="s">
        <v>1835</v>
      </c>
      <c r="B585" s="504" t="s">
        <v>1836</v>
      </c>
      <c r="C585" s="70">
        <v>5</v>
      </c>
      <c r="D585" s="160">
        <v>43371</v>
      </c>
      <c r="E585" s="50"/>
      <c r="F585" s="50"/>
      <c r="G585" s="50" t="s">
        <v>1873</v>
      </c>
      <c r="H585" s="50"/>
      <c r="I585" s="81" t="s">
        <v>4367</v>
      </c>
    </row>
    <row r="586" spans="1:9" x14ac:dyDescent="0.2">
      <c r="A586" s="482" t="s">
        <v>3023</v>
      </c>
      <c r="B586" s="483" t="s">
        <v>3024</v>
      </c>
      <c r="C586" s="70">
        <v>13</v>
      </c>
      <c r="D586" s="160">
        <v>42725</v>
      </c>
      <c r="E586" s="50"/>
      <c r="F586" s="50"/>
      <c r="G586" s="50"/>
      <c r="H586" s="50" t="s">
        <v>1873</v>
      </c>
      <c r="I586" s="81" t="s">
        <v>4094</v>
      </c>
    </row>
    <row r="587" spans="1:9" x14ac:dyDescent="0.2">
      <c r="A587" s="1051" t="s">
        <v>1839</v>
      </c>
      <c r="B587" s="502" t="s">
        <v>1840</v>
      </c>
      <c r="C587" s="1068">
        <v>6</v>
      </c>
      <c r="D587" s="177">
        <v>43404</v>
      </c>
      <c r="E587" s="52"/>
      <c r="F587" s="52" t="s">
        <v>1873</v>
      </c>
      <c r="G587" s="52"/>
      <c r="H587" s="52"/>
      <c r="I587" s="102" t="s">
        <v>4394</v>
      </c>
    </row>
    <row r="588" spans="1:9" x14ac:dyDescent="0.2">
      <c r="A588" s="980"/>
      <c r="B588" s="999"/>
      <c r="C588" s="181"/>
      <c r="D588" s="182"/>
      <c r="E588" s="48"/>
      <c r="F588" s="48"/>
      <c r="G588" s="48"/>
      <c r="H588" s="48"/>
      <c r="I588" s="91"/>
    </row>
    <row r="589" spans="1:9" x14ac:dyDescent="0.2">
      <c r="A589" s="33" t="s">
        <v>3025</v>
      </c>
      <c r="B589" s="46">
        <f>COUNTA(B8:B587)</f>
        <v>580</v>
      </c>
      <c r="C589" s="178"/>
      <c r="D589" s="179"/>
      <c r="E589" s="46">
        <f>COUNTA(E8:E587)</f>
        <v>145</v>
      </c>
      <c r="F589" s="46">
        <f>COUNTA(F8:F587)</f>
        <v>257</v>
      </c>
      <c r="G589" s="46">
        <f>COUNTA(G8:G587)</f>
        <v>135</v>
      </c>
      <c r="H589" s="46">
        <f>COUNTA(H8:H587)</f>
        <v>44</v>
      </c>
      <c r="I589" s="180" t="s">
        <v>3026</v>
      </c>
    </row>
    <row r="590" spans="1:9" x14ac:dyDescent="0.2">
      <c r="A590" s="88" t="s">
        <v>3027</v>
      </c>
      <c r="B590" s="48">
        <f>B589-5</f>
        <v>575</v>
      </c>
      <c r="C590" s="181"/>
      <c r="D590" s="182"/>
      <c r="E590" s="48">
        <f>E589-2</f>
        <v>143</v>
      </c>
      <c r="F590" s="48">
        <f>F589-3</f>
        <v>254</v>
      </c>
      <c r="G590" s="48">
        <f>G589</f>
        <v>135</v>
      </c>
      <c r="H590" s="48">
        <f>H589</f>
        <v>44</v>
      </c>
      <c r="I590" s="183" t="s">
        <v>3028</v>
      </c>
    </row>
    <row r="591" spans="1:9" x14ac:dyDescent="0.2">
      <c r="A591" s="88" t="s">
        <v>3029</v>
      </c>
      <c r="B591" s="48">
        <f>B590-9</f>
        <v>566</v>
      </c>
      <c r="C591" s="181"/>
      <c r="D591" s="182"/>
      <c r="E591" s="48">
        <f>E590-3</f>
        <v>140</v>
      </c>
      <c r="F591" s="48">
        <f>F590-2</f>
        <v>252</v>
      </c>
      <c r="G591" s="48">
        <f>G590-1</f>
        <v>134</v>
      </c>
      <c r="H591" s="48">
        <f>H590-3</f>
        <v>41</v>
      </c>
      <c r="I591" s="183" t="s">
        <v>3030</v>
      </c>
    </row>
    <row r="592" spans="1:9" x14ac:dyDescent="0.2">
      <c r="A592" s="38" t="s">
        <v>3031</v>
      </c>
      <c r="B592" s="184">
        <v>100</v>
      </c>
      <c r="C592" s="185"/>
      <c r="D592" s="136"/>
      <c r="E592" s="185">
        <f>E591/$B591*100</f>
        <v>24.734982332155479</v>
      </c>
      <c r="F592" s="185">
        <f>F591/$B591*100</f>
        <v>44.522968197879855</v>
      </c>
      <c r="G592" s="185">
        <f>G591/$B591*100</f>
        <v>23.674911660777383</v>
      </c>
      <c r="H592" s="185">
        <f>H591/$B591*100</f>
        <v>7.2438162544169611</v>
      </c>
      <c r="I592" s="39"/>
    </row>
    <row r="593" spans="1:9" x14ac:dyDescent="0.2">
      <c r="A593" s="38" t="s">
        <v>3032</v>
      </c>
      <c r="B593" s="25"/>
      <c r="C593" s="185">
        <f>AVERAGE(C8:C587)</f>
        <v>11.975862068965517</v>
      </c>
      <c r="D593" s="186">
        <f>AVERAGE(D8:D587)</f>
        <v>41860.17068965517</v>
      </c>
      <c r="E593" s="48"/>
      <c r="F593" s="48"/>
      <c r="G593" s="48"/>
      <c r="H593" s="48"/>
      <c r="I593" s="39"/>
    </row>
    <row r="594" spans="1:9" x14ac:dyDescent="0.2">
      <c r="A594" s="159" t="s">
        <v>3033</v>
      </c>
      <c r="B594" s="107"/>
      <c r="C594" s="187"/>
      <c r="D594" s="130"/>
      <c r="E594" s="116"/>
      <c r="F594" s="116"/>
      <c r="G594" s="116"/>
      <c r="H594" s="116"/>
      <c r="I594" s="107"/>
    </row>
    <row r="595" spans="1:9" x14ac:dyDescent="0.2">
      <c r="A595" s="106"/>
      <c r="B595" s="107"/>
      <c r="C595" s="187"/>
      <c r="D595" s="130"/>
      <c r="E595" s="116"/>
      <c r="F595" s="116"/>
      <c r="G595" s="116"/>
      <c r="H595" s="116"/>
      <c r="I595" s="107"/>
    </row>
    <row r="596" spans="1:9" x14ac:dyDescent="0.2">
      <c r="A596" s="188" t="s">
        <v>3034</v>
      </c>
      <c r="B596" s="21"/>
      <c r="C596" s="189" t="s">
        <v>23</v>
      </c>
      <c r="D596" s="190" t="s">
        <v>3035</v>
      </c>
      <c r="E596" s="45" t="s">
        <v>1866</v>
      </c>
      <c r="F596" s="44" t="s">
        <v>3036</v>
      </c>
      <c r="G596" s="47" t="s">
        <v>3037</v>
      </c>
      <c r="H596" s="47" t="s">
        <v>1869</v>
      </c>
      <c r="I596" s="191" t="s">
        <v>1870</v>
      </c>
    </row>
    <row r="597" spans="1:9" x14ac:dyDescent="0.2">
      <c r="A597" s="80" t="s">
        <v>3038</v>
      </c>
      <c r="B597" s="13"/>
      <c r="C597" s="145">
        <f>SUM(E597:H597)</f>
        <v>156</v>
      </c>
      <c r="D597" s="192">
        <f>C597/C601*100</f>
        <v>27.561837455830389</v>
      </c>
      <c r="E597" s="488">
        <v>61</v>
      </c>
      <c r="F597" s="193">
        <v>92</v>
      </c>
      <c r="G597" s="64">
        <v>0</v>
      </c>
      <c r="H597" s="490">
        <v>3</v>
      </c>
      <c r="I597" s="194" t="s">
        <v>3039</v>
      </c>
    </row>
    <row r="598" spans="1:9" x14ac:dyDescent="0.2">
      <c r="A598" s="80" t="s">
        <v>3040</v>
      </c>
      <c r="B598" s="13"/>
      <c r="C598" s="145">
        <f>SUM(E598:H598)</f>
        <v>30</v>
      </c>
      <c r="D598" s="192">
        <f>C598/C601*100</f>
        <v>5.3003533568904597</v>
      </c>
      <c r="E598" s="50" t="s">
        <v>3041</v>
      </c>
      <c r="F598" s="50" t="s">
        <v>3041</v>
      </c>
      <c r="G598" s="50" t="s">
        <v>3041</v>
      </c>
      <c r="H598" s="195">
        <v>30</v>
      </c>
      <c r="I598" s="196" t="s">
        <v>3042</v>
      </c>
    </row>
    <row r="599" spans="1:9" x14ac:dyDescent="0.2">
      <c r="A599" s="80" t="s">
        <v>3043</v>
      </c>
      <c r="B599" s="13"/>
      <c r="C599" s="145">
        <f>SUM(E599:H599)</f>
        <v>124</v>
      </c>
      <c r="D599" s="192">
        <f>C599/C601*100</f>
        <v>21.908127208480565</v>
      </c>
      <c r="E599" s="63">
        <v>3</v>
      </c>
      <c r="F599" s="50">
        <v>7</v>
      </c>
      <c r="G599" s="64">
        <v>112</v>
      </c>
      <c r="H599" s="64">
        <v>2</v>
      </c>
      <c r="I599" s="107"/>
    </row>
    <row r="600" spans="1:9" x14ac:dyDescent="0.2">
      <c r="A600" s="80" t="s">
        <v>3044</v>
      </c>
      <c r="B600" s="13"/>
      <c r="C600" s="145">
        <f>C601-C597-C599-C598</f>
        <v>256</v>
      </c>
      <c r="D600" s="192">
        <f>D601-D597-D599-D598</f>
        <v>45.229681978798588</v>
      </c>
      <c r="E600" s="63">
        <f>E601-E597-E599</f>
        <v>76</v>
      </c>
      <c r="F600" s="50">
        <f>F601-F597-F599</f>
        <v>153</v>
      </c>
      <c r="G600" s="50" t="s">
        <v>3041</v>
      </c>
      <c r="H600" s="64">
        <f>H601-H597-H599-H598</f>
        <v>6</v>
      </c>
      <c r="I600" s="107"/>
    </row>
    <row r="601" spans="1:9" x14ac:dyDescent="0.2">
      <c r="A601" s="33" t="s">
        <v>3025</v>
      </c>
      <c r="B601" s="21"/>
      <c r="C601" s="189">
        <f>B591</f>
        <v>566</v>
      </c>
      <c r="D601" s="197">
        <v>100</v>
      </c>
      <c r="E601" s="189">
        <f>E591</f>
        <v>140</v>
      </c>
      <c r="F601" s="198">
        <f>F591</f>
        <v>252</v>
      </c>
      <c r="G601" s="199">
        <f>G591</f>
        <v>134</v>
      </c>
      <c r="H601" s="199">
        <f>H591</f>
        <v>41</v>
      </c>
      <c r="I601" s="107"/>
    </row>
    <row r="602" spans="1:9" x14ac:dyDescent="0.2">
      <c r="A602" s="106"/>
      <c r="B602" s="107"/>
      <c r="C602" s="187"/>
      <c r="D602" s="130"/>
      <c r="E602" s="116"/>
      <c r="F602" s="116"/>
      <c r="G602" s="116"/>
      <c r="H602" s="116"/>
      <c r="I602" s="107"/>
    </row>
    <row r="603" spans="1:9" x14ac:dyDescent="0.2">
      <c r="A603" s="188" t="s">
        <v>3045</v>
      </c>
      <c r="B603" s="22"/>
      <c r="C603" s="178" t="s">
        <v>23</v>
      </c>
      <c r="D603" s="190" t="s">
        <v>3035</v>
      </c>
      <c r="E603" s="44" t="s">
        <v>1866</v>
      </c>
      <c r="F603" s="47" t="s">
        <v>3036</v>
      </c>
      <c r="G603" s="47" t="s">
        <v>3037</v>
      </c>
      <c r="H603" s="47" t="s">
        <v>1869</v>
      </c>
      <c r="I603" s="180" t="s">
        <v>1870</v>
      </c>
    </row>
    <row r="604" spans="1:9" x14ac:dyDescent="0.2">
      <c r="A604" s="1029">
        <v>2008</v>
      </c>
      <c r="B604" s="9"/>
      <c r="C604" s="142">
        <f t="shared" ref="C604:C613" si="0">SUM(E604:H604)</f>
        <v>15</v>
      </c>
      <c r="D604" s="207">
        <f t="shared" ref="D604:D614" si="1">C604/C$615*100</f>
        <v>2.6501766784452299</v>
      </c>
      <c r="E604" s="26">
        <v>9</v>
      </c>
      <c r="F604" s="37">
        <v>2</v>
      </c>
      <c r="G604" s="37">
        <v>3</v>
      </c>
      <c r="H604" s="37">
        <v>1</v>
      </c>
      <c r="I604" s="106" t="s">
        <v>3046</v>
      </c>
    </row>
    <row r="605" spans="1:9" x14ac:dyDescent="0.2">
      <c r="A605" s="1030">
        <v>2009</v>
      </c>
      <c r="B605" s="13"/>
      <c r="C605" s="145">
        <f t="shared" si="0"/>
        <v>44</v>
      </c>
      <c r="D605" s="192">
        <f t="shared" si="1"/>
        <v>7.7738515901060072</v>
      </c>
      <c r="E605" s="50">
        <v>28</v>
      </c>
      <c r="F605" s="64">
        <v>13</v>
      </c>
      <c r="G605" s="64">
        <v>3</v>
      </c>
      <c r="H605" s="64">
        <v>0</v>
      </c>
      <c r="I605" s="106" t="s">
        <v>3046</v>
      </c>
    </row>
    <row r="606" spans="1:9" x14ac:dyDescent="0.2">
      <c r="A606" s="1030">
        <v>2010</v>
      </c>
      <c r="B606" s="13"/>
      <c r="C606" s="145">
        <f t="shared" si="0"/>
        <v>62</v>
      </c>
      <c r="D606" s="192">
        <f t="shared" si="1"/>
        <v>10.954063604240282</v>
      </c>
      <c r="E606" s="50">
        <v>1</v>
      </c>
      <c r="F606" s="64">
        <v>57</v>
      </c>
      <c r="G606" s="64">
        <v>4</v>
      </c>
      <c r="H606" s="64">
        <v>0</v>
      </c>
      <c r="I606" s="106" t="s">
        <v>3047</v>
      </c>
    </row>
    <row r="607" spans="1:9" x14ac:dyDescent="0.2">
      <c r="A607" s="1030">
        <v>2011</v>
      </c>
      <c r="B607" s="13"/>
      <c r="C607" s="145">
        <f t="shared" si="0"/>
        <v>28</v>
      </c>
      <c r="D607" s="192">
        <f t="shared" si="1"/>
        <v>4.946996466431095</v>
      </c>
      <c r="E607" s="50">
        <v>8</v>
      </c>
      <c r="F607" s="64">
        <v>13</v>
      </c>
      <c r="G607" s="64">
        <v>6</v>
      </c>
      <c r="H607" s="64">
        <v>1</v>
      </c>
      <c r="I607" s="107"/>
    </row>
    <row r="608" spans="1:9" x14ac:dyDescent="0.2">
      <c r="A608" s="1030">
        <v>2012</v>
      </c>
      <c r="B608" s="13"/>
      <c r="C608" s="145">
        <f t="shared" si="0"/>
        <v>37</v>
      </c>
      <c r="D608" s="192">
        <f t="shared" si="1"/>
        <v>6.5371024734982335</v>
      </c>
      <c r="E608" s="50">
        <v>14</v>
      </c>
      <c r="F608" s="64">
        <v>13</v>
      </c>
      <c r="G608" s="64">
        <v>5</v>
      </c>
      <c r="H608" s="64">
        <v>5</v>
      </c>
      <c r="I608" s="107"/>
    </row>
    <row r="609" spans="1:10" x14ac:dyDescent="0.2">
      <c r="A609" s="1030">
        <v>2013</v>
      </c>
      <c r="B609" s="13"/>
      <c r="C609" s="145">
        <f t="shared" si="0"/>
        <v>36</v>
      </c>
      <c r="D609" s="192">
        <f t="shared" si="1"/>
        <v>6.3604240282685502</v>
      </c>
      <c r="E609" s="50">
        <v>6</v>
      </c>
      <c r="F609" s="64">
        <v>13</v>
      </c>
      <c r="G609" s="64">
        <v>12</v>
      </c>
      <c r="H609" s="64">
        <v>5</v>
      </c>
      <c r="I609" s="107"/>
    </row>
    <row r="610" spans="1:10" x14ac:dyDescent="0.2">
      <c r="A610" s="1030">
        <v>2014</v>
      </c>
      <c r="B610" s="13"/>
      <c r="C610" s="145">
        <f t="shared" si="0"/>
        <v>30</v>
      </c>
      <c r="D610" s="192">
        <f t="shared" si="1"/>
        <v>5.3003533568904597</v>
      </c>
      <c r="E610" s="50">
        <v>7</v>
      </c>
      <c r="F610" s="64">
        <v>12</v>
      </c>
      <c r="G610" s="64">
        <v>8</v>
      </c>
      <c r="H610" s="64">
        <v>3</v>
      </c>
      <c r="I610" s="107"/>
    </row>
    <row r="611" spans="1:10" x14ac:dyDescent="0.2">
      <c r="A611" s="1031">
        <v>2015</v>
      </c>
      <c r="B611" s="566"/>
      <c r="C611" s="681">
        <f t="shared" si="0"/>
        <v>67</v>
      </c>
      <c r="D611" s="192">
        <f t="shared" si="1"/>
        <v>11.837455830388691</v>
      </c>
      <c r="E611" s="50">
        <v>18</v>
      </c>
      <c r="F611" s="64">
        <v>12</v>
      </c>
      <c r="G611" s="64">
        <v>18</v>
      </c>
      <c r="H611" s="64">
        <v>19</v>
      </c>
      <c r="I611" s="107"/>
    </row>
    <row r="612" spans="1:10" x14ac:dyDescent="0.2">
      <c r="A612" s="677">
        <v>2016</v>
      </c>
      <c r="B612" s="685"/>
      <c r="C612" s="1026">
        <f t="shared" si="0"/>
        <v>105</v>
      </c>
      <c r="D612" s="192">
        <f t="shared" si="1"/>
        <v>18.551236749116608</v>
      </c>
      <c r="E612" s="63">
        <v>28</v>
      </c>
      <c r="F612" s="1022">
        <v>49</v>
      </c>
      <c r="G612" s="1022">
        <v>24</v>
      </c>
      <c r="H612" s="1015">
        <v>4</v>
      </c>
      <c r="I612" s="107"/>
    </row>
    <row r="613" spans="1:10" x14ac:dyDescent="0.2">
      <c r="A613" s="677">
        <v>2017</v>
      </c>
      <c r="B613" s="685"/>
      <c r="C613" s="1026">
        <f t="shared" si="0"/>
        <v>73</v>
      </c>
      <c r="D613" s="192">
        <f t="shared" si="1"/>
        <v>12.897526501766784</v>
      </c>
      <c r="E613" s="1025">
        <f t="shared" ref="E613:H614" si="2">COUNTIFS($D$8:$D$587,"&gt;=1/1/"&amp;$A613,$D$8:$D$587,"&lt;=12/31/"&amp;$A613,E$8:E$587,"X")</f>
        <v>8</v>
      </c>
      <c r="F613" s="1024">
        <f t="shared" si="2"/>
        <v>37</v>
      </c>
      <c r="G613" s="1024">
        <f t="shared" si="2"/>
        <v>25</v>
      </c>
      <c r="H613" s="1024">
        <f t="shared" si="2"/>
        <v>3</v>
      </c>
      <c r="I613" s="107"/>
    </row>
    <row r="614" spans="1:10" x14ac:dyDescent="0.2">
      <c r="A614" s="677">
        <v>2018</v>
      </c>
      <c r="B614" s="685"/>
      <c r="C614" s="1027">
        <f>SUM(E614:H614)</f>
        <v>69</v>
      </c>
      <c r="D614" s="203">
        <f t="shared" si="1"/>
        <v>12.190812720848058</v>
      </c>
      <c r="E614" s="1023">
        <f t="shared" si="2"/>
        <v>12</v>
      </c>
      <c r="F614" s="1023">
        <f t="shared" si="2"/>
        <v>31</v>
      </c>
      <c r="G614" s="1023">
        <f t="shared" si="2"/>
        <v>26</v>
      </c>
      <c r="H614" s="1023">
        <f t="shared" si="2"/>
        <v>0</v>
      </c>
      <c r="I614" s="950"/>
    </row>
    <row r="615" spans="1:10" x14ac:dyDescent="0.2">
      <c r="A615" s="645" t="s">
        <v>3025</v>
      </c>
      <c r="B615" s="685"/>
      <c r="C615" s="1028">
        <f t="shared" ref="C615:H615" si="3">SUM(C604:C614)</f>
        <v>566</v>
      </c>
      <c r="D615" s="204">
        <f t="shared" si="3"/>
        <v>99.999999999999986</v>
      </c>
      <c r="E615" s="198">
        <f>SUM(E604:E614)</f>
        <v>139</v>
      </c>
      <c r="F615" s="198">
        <f t="shared" si="3"/>
        <v>252</v>
      </c>
      <c r="G615" s="189">
        <f t="shared" si="3"/>
        <v>134</v>
      </c>
      <c r="H615" s="198">
        <f t="shared" si="3"/>
        <v>41</v>
      </c>
      <c r="I615" s="107"/>
      <c r="J615" s="676"/>
    </row>
    <row r="616" spans="1:10" x14ac:dyDescent="0.2">
      <c r="A616" s="645"/>
      <c r="B616" s="685"/>
      <c r="C616" s="676"/>
      <c r="D616" s="205"/>
      <c r="E616" s="201"/>
      <c r="F616" s="201"/>
      <c r="G616" s="201"/>
      <c r="H616" s="201"/>
      <c r="I616" s="107"/>
    </row>
    <row r="617" spans="1:10" x14ac:dyDescent="0.2">
      <c r="A617" s="684" t="s">
        <v>3048</v>
      </c>
      <c r="B617" s="685"/>
      <c r="C617" s="683" t="s">
        <v>23</v>
      </c>
      <c r="D617" s="206" t="s">
        <v>3035</v>
      </c>
      <c r="E617" s="45" t="s">
        <v>1866</v>
      </c>
      <c r="F617" s="44" t="s">
        <v>3036</v>
      </c>
      <c r="G617" s="47" t="s">
        <v>3037</v>
      </c>
      <c r="H617" s="47" t="s">
        <v>1869</v>
      </c>
      <c r="I617" s="107"/>
    </row>
    <row r="618" spans="1:10" x14ac:dyDescent="0.2">
      <c r="A618" s="677" t="s">
        <v>3049</v>
      </c>
      <c r="B618" s="685"/>
      <c r="C618" s="676">
        <f t="shared" ref="C618:C627" si="4">SUM(E618:H618)</f>
        <v>296</v>
      </c>
      <c r="D618" s="192">
        <f t="shared" ref="D618:D627" si="5">C618/C$628*100</f>
        <v>58.846918489065601</v>
      </c>
      <c r="E618" s="42">
        <v>63</v>
      </c>
      <c r="F618" s="26">
        <v>143</v>
      </c>
      <c r="G618" s="37">
        <v>67</v>
      </c>
      <c r="H618" s="37">
        <v>23</v>
      </c>
      <c r="I618" s="107"/>
    </row>
    <row r="619" spans="1:10" x14ac:dyDescent="0.2">
      <c r="A619" s="677" t="s">
        <v>3050</v>
      </c>
      <c r="B619" s="685"/>
      <c r="C619" s="676">
        <f t="shared" si="4"/>
        <v>84</v>
      </c>
      <c r="D619" s="192">
        <f t="shared" si="5"/>
        <v>16.699801192842941</v>
      </c>
      <c r="E619" s="63">
        <v>19</v>
      </c>
      <c r="F619" s="50">
        <v>33</v>
      </c>
      <c r="G619" s="64">
        <v>19</v>
      </c>
      <c r="H619" s="64">
        <v>13</v>
      </c>
      <c r="I619" s="107"/>
    </row>
    <row r="620" spans="1:10" x14ac:dyDescent="0.2">
      <c r="A620" s="677" t="s">
        <v>3051</v>
      </c>
      <c r="B620" s="685"/>
      <c r="C620" s="676">
        <f t="shared" si="4"/>
        <v>35</v>
      </c>
      <c r="D620" s="192">
        <f t="shared" si="5"/>
        <v>6.9582504970178931</v>
      </c>
      <c r="E620" s="63">
        <v>8</v>
      </c>
      <c r="F620" s="50">
        <v>18</v>
      </c>
      <c r="G620" s="64">
        <v>8</v>
      </c>
      <c r="H620" s="64">
        <v>1</v>
      </c>
      <c r="I620" s="107"/>
    </row>
    <row r="621" spans="1:10" x14ac:dyDescent="0.2">
      <c r="A621" s="677" t="s">
        <v>3052</v>
      </c>
      <c r="B621" s="685"/>
      <c r="C621" s="676">
        <f t="shared" si="4"/>
        <v>18</v>
      </c>
      <c r="D621" s="192">
        <f t="shared" si="5"/>
        <v>3.5785288270377733</v>
      </c>
      <c r="E621" s="63">
        <v>5</v>
      </c>
      <c r="F621" s="50">
        <v>10</v>
      </c>
      <c r="G621" s="64">
        <v>2</v>
      </c>
      <c r="H621" s="64">
        <v>1</v>
      </c>
      <c r="I621" s="107"/>
    </row>
    <row r="622" spans="1:10" x14ac:dyDescent="0.2">
      <c r="A622" s="677" t="s">
        <v>3053</v>
      </c>
      <c r="B622" s="685"/>
      <c r="C622" s="676">
        <f t="shared" si="4"/>
        <v>16</v>
      </c>
      <c r="D622" s="192">
        <f t="shared" si="5"/>
        <v>3.180914512922465</v>
      </c>
      <c r="E622" s="63">
        <v>8</v>
      </c>
      <c r="F622" s="50">
        <v>5</v>
      </c>
      <c r="G622" s="64">
        <v>3</v>
      </c>
      <c r="H622" s="64">
        <v>0</v>
      </c>
      <c r="I622" s="107"/>
    </row>
    <row r="623" spans="1:10" x14ac:dyDescent="0.2">
      <c r="A623" s="677" t="s">
        <v>3054</v>
      </c>
      <c r="B623" s="685"/>
      <c r="C623" s="676">
        <f t="shared" si="4"/>
        <v>23</v>
      </c>
      <c r="D623" s="192">
        <f t="shared" si="5"/>
        <v>4.5725646123260439</v>
      </c>
      <c r="E623" s="63">
        <v>10</v>
      </c>
      <c r="F623" s="50">
        <v>7</v>
      </c>
      <c r="G623" s="64">
        <v>5</v>
      </c>
      <c r="H623" s="64">
        <v>1</v>
      </c>
      <c r="I623" s="107"/>
    </row>
    <row r="624" spans="1:10" x14ac:dyDescent="0.2">
      <c r="A624" s="677" t="s">
        <v>3055</v>
      </c>
      <c r="B624" s="685"/>
      <c r="C624" s="676">
        <f t="shared" si="4"/>
        <v>20</v>
      </c>
      <c r="D624" s="192">
        <f t="shared" si="5"/>
        <v>3.9761431411530817</v>
      </c>
      <c r="E624" s="63">
        <v>12</v>
      </c>
      <c r="F624" s="50">
        <v>1</v>
      </c>
      <c r="G624" s="64">
        <v>6</v>
      </c>
      <c r="H624" s="64">
        <v>1</v>
      </c>
      <c r="I624" s="107"/>
    </row>
    <row r="625" spans="1:9" x14ac:dyDescent="0.2">
      <c r="A625" s="677" t="s">
        <v>3056</v>
      </c>
      <c r="B625" s="685"/>
      <c r="C625" s="676">
        <f t="shared" si="4"/>
        <v>7</v>
      </c>
      <c r="D625" s="192">
        <f t="shared" si="5"/>
        <v>1.3916500994035785</v>
      </c>
      <c r="E625" s="63">
        <v>3</v>
      </c>
      <c r="F625" s="50">
        <v>2</v>
      </c>
      <c r="G625" s="64">
        <v>1</v>
      </c>
      <c r="H625" s="64">
        <v>1</v>
      </c>
      <c r="I625" s="107"/>
    </row>
    <row r="626" spans="1:9" x14ac:dyDescent="0.2">
      <c r="A626" s="677" t="s">
        <v>3057</v>
      </c>
      <c r="B626" s="685"/>
      <c r="C626" s="676">
        <f t="shared" si="4"/>
        <v>1</v>
      </c>
      <c r="D626" s="192">
        <f t="shared" si="5"/>
        <v>0.19880715705765406</v>
      </c>
      <c r="E626" s="63">
        <v>0</v>
      </c>
      <c r="F626" s="50">
        <v>0</v>
      </c>
      <c r="G626" s="64">
        <v>1</v>
      </c>
      <c r="H626" s="64">
        <v>0</v>
      </c>
      <c r="I626" s="107"/>
    </row>
    <row r="627" spans="1:9" x14ac:dyDescent="0.2">
      <c r="A627" s="682" t="s">
        <v>3058</v>
      </c>
      <c r="B627" s="688"/>
      <c r="C627" s="681">
        <f t="shared" si="4"/>
        <v>3</v>
      </c>
      <c r="D627" s="192">
        <f t="shared" si="5"/>
        <v>0.59642147117296218</v>
      </c>
      <c r="E627" s="53">
        <v>1</v>
      </c>
      <c r="F627" s="52">
        <v>2</v>
      </c>
      <c r="G627" s="55">
        <v>0</v>
      </c>
      <c r="H627" s="55">
        <v>0</v>
      </c>
      <c r="I627" s="107"/>
    </row>
    <row r="628" spans="1:9" x14ac:dyDescent="0.2">
      <c r="A628" s="33" t="s">
        <v>3025</v>
      </c>
      <c r="B628" s="689"/>
      <c r="C628" s="198">
        <f t="shared" ref="C628:H628" si="6">SUM(C618:C627)</f>
        <v>503</v>
      </c>
      <c r="D628" s="204">
        <f t="shared" si="6"/>
        <v>100.00000000000001</v>
      </c>
      <c r="E628" s="189">
        <f t="shared" si="6"/>
        <v>129</v>
      </c>
      <c r="F628" s="198">
        <f t="shared" si="6"/>
        <v>221</v>
      </c>
      <c r="G628" s="199">
        <f t="shared" si="6"/>
        <v>112</v>
      </c>
      <c r="H628" s="199">
        <f t="shared" si="6"/>
        <v>41</v>
      </c>
      <c r="I628" s="107"/>
    </row>
    <row r="629" spans="1:9" x14ac:dyDescent="0.2">
      <c r="A629" s="188" t="s">
        <v>3059</v>
      </c>
      <c r="B629" s="21"/>
      <c r="C629" s="198" t="s">
        <v>23</v>
      </c>
      <c r="D629" s="206" t="s">
        <v>3035</v>
      </c>
      <c r="E629" s="45" t="s">
        <v>1866</v>
      </c>
      <c r="F629" s="44" t="s">
        <v>3036</v>
      </c>
      <c r="G629" s="47" t="s">
        <v>3037</v>
      </c>
      <c r="H629" s="47" t="s">
        <v>1869</v>
      </c>
      <c r="I629" s="107"/>
    </row>
    <row r="630" spans="1:9" x14ac:dyDescent="0.2">
      <c r="A630" s="200" t="s">
        <v>879</v>
      </c>
      <c r="B630" s="9"/>
      <c r="C630" s="145">
        <f>C618</f>
        <v>296</v>
      </c>
      <c r="D630" s="207">
        <f>C630/C$633*100</f>
        <v>58.846918489065601</v>
      </c>
      <c r="E630" s="42">
        <f>E618</f>
        <v>63</v>
      </c>
      <c r="F630" s="42">
        <f>F618</f>
        <v>143</v>
      </c>
      <c r="G630" s="42">
        <f>G618</f>
        <v>67</v>
      </c>
      <c r="H630" s="26">
        <f>H618</f>
        <v>23</v>
      </c>
      <c r="I630" s="106" t="s">
        <v>3060</v>
      </c>
    </row>
    <row r="631" spans="1:9" x14ac:dyDescent="0.2">
      <c r="A631" s="202" t="s">
        <v>397</v>
      </c>
      <c r="B631" s="13"/>
      <c r="C631" s="145">
        <f>SUM(E619:H621)</f>
        <v>137</v>
      </c>
      <c r="D631" s="192">
        <f>C631/C$628*100</f>
        <v>27.236580516898606</v>
      </c>
      <c r="E631" s="63">
        <f>SUM(E619:E621)</f>
        <v>32</v>
      </c>
      <c r="F631" s="63">
        <f>SUM(F619:F621)</f>
        <v>61</v>
      </c>
      <c r="G631" s="63">
        <f>SUM(G619:G621)</f>
        <v>29</v>
      </c>
      <c r="H631" s="50">
        <f>SUM(H619:H621)</f>
        <v>15</v>
      </c>
      <c r="I631" s="106" t="s">
        <v>3061</v>
      </c>
    </row>
    <row r="632" spans="1:9" x14ac:dyDescent="0.2">
      <c r="A632" s="202" t="s">
        <v>396</v>
      </c>
      <c r="B632" s="13"/>
      <c r="C632" s="145">
        <f>SUM(E622:H627)</f>
        <v>70</v>
      </c>
      <c r="D632" s="203">
        <f>C632/C$628*100</f>
        <v>13.916500994035786</v>
      </c>
      <c r="E632" s="53">
        <f>SUM(E622:E627)</f>
        <v>34</v>
      </c>
      <c r="F632" s="53">
        <f>SUM(F622:F627)</f>
        <v>17</v>
      </c>
      <c r="G632" s="53">
        <f>SUM(G622:G627)</f>
        <v>16</v>
      </c>
      <c r="H632" s="52">
        <f>SUM(H622:H627)</f>
        <v>3</v>
      </c>
      <c r="I632" s="106" t="s">
        <v>3062</v>
      </c>
    </row>
    <row r="633" spans="1:9" x14ac:dyDescent="0.2">
      <c r="A633" s="33" t="s">
        <v>3025</v>
      </c>
      <c r="B633" s="21"/>
      <c r="C633" s="198">
        <f t="shared" ref="C633:H633" si="7">SUM(C630:C632)</f>
        <v>503</v>
      </c>
      <c r="D633" s="204">
        <f t="shared" si="7"/>
        <v>99.999999999999986</v>
      </c>
      <c r="E633" s="189">
        <f t="shared" si="7"/>
        <v>129</v>
      </c>
      <c r="F633" s="198">
        <f t="shared" si="7"/>
        <v>221</v>
      </c>
      <c r="G633" s="198">
        <f t="shared" si="7"/>
        <v>112</v>
      </c>
      <c r="H633" s="199">
        <f t="shared" si="7"/>
        <v>41</v>
      </c>
      <c r="I633" s="107"/>
    </row>
    <row r="634" spans="1:9" ht="6" customHeight="1" x14ac:dyDescent="0.2">
      <c r="A634" s="159"/>
      <c r="B634" s="13"/>
      <c r="C634" s="201"/>
      <c r="D634" s="205"/>
      <c r="E634" s="201"/>
      <c r="F634" s="201"/>
      <c r="G634" s="201"/>
      <c r="H634" s="201"/>
      <c r="I634" s="107"/>
    </row>
    <row r="635" spans="1:9" x14ac:dyDescent="0.2">
      <c r="A635" s="208" t="s">
        <v>3063</v>
      </c>
      <c r="B635" s="13"/>
      <c r="C635" s="201"/>
      <c r="D635" s="205"/>
      <c r="E635" s="201"/>
      <c r="F635" s="201"/>
      <c r="G635" s="201"/>
      <c r="H635" s="201"/>
      <c r="I635" s="107"/>
    </row>
    <row r="636" spans="1:9" x14ac:dyDescent="0.2">
      <c r="A636" s="34" t="s">
        <v>21</v>
      </c>
      <c r="B636" s="37" t="s">
        <v>22</v>
      </c>
      <c r="C636" s="142" t="s">
        <v>65</v>
      </c>
      <c r="D636" s="26" t="s">
        <v>1861</v>
      </c>
      <c r="E636" s="101" t="s">
        <v>66</v>
      </c>
      <c r="F636" s="142"/>
      <c r="G636" s="209"/>
      <c r="H636" s="209"/>
      <c r="I636" s="23"/>
    </row>
    <row r="637" spans="1:9" x14ac:dyDescent="0.2">
      <c r="A637" s="88" t="s">
        <v>56</v>
      </c>
      <c r="B637" s="55" t="s">
        <v>57</v>
      </c>
      <c r="C637" s="148" t="s">
        <v>59</v>
      </c>
      <c r="D637" s="52" t="s">
        <v>3064</v>
      </c>
      <c r="E637" s="103" t="s">
        <v>59</v>
      </c>
      <c r="F637" s="210" t="s">
        <v>3065</v>
      </c>
      <c r="G637" s="181"/>
      <c r="H637" s="181"/>
      <c r="I637" s="39"/>
    </row>
    <row r="638" spans="1:9" x14ac:dyDescent="0.2">
      <c r="A638" s="65" t="s">
        <v>400</v>
      </c>
      <c r="B638" s="35" t="s">
        <v>401</v>
      </c>
      <c r="C638" s="142">
        <v>7</v>
      </c>
      <c r="D638" s="126">
        <v>40856</v>
      </c>
      <c r="E638" s="101">
        <v>9</v>
      </c>
      <c r="F638" s="211" t="s">
        <v>3066</v>
      </c>
      <c r="G638" s="209"/>
      <c r="H638" s="209"/>
      <c r="I638" s="23"/>
    </row>
    <row r="639" spans="1:9" x14ac:dyDescent="0.2">
      <c r="A639" s="81" t="s">
        <v>402</v>
      </c>
      <c r="B639" s="24" t="s">
        <v>403</v>
      </c>
      <c r="C639" s="145">
        <v>6</v>
      </c>
      <c r="D639" s="128">
        <v>41091</v>
      </c>
      <c r="E639" s="99">
        <v>7</v>
      </c>
      <c r="F639" s="212" t="s">
        <v>3067</v>
      </c>
      <c r="G639" s="201"/>
      <c r="H639" s="201"/>
      <c r="I639" s="41"/>
    </row>
    <row r="640" spans="1:9" x14ac:dyDescent="0.2">
      <c r="A640" s="81" t="s">
        <v>1922</v>
      </c>
      <c r="B640" s="24" t="s">
        <v>126</v>
      </c>
      <c r="C640" s="145">
        <v>45</v>
      </c>
      <c r="D640" s="128">
        <v>41729</v>
      </c>
      <c r="E640" s="99">
        <v>44</v>
      </c>
      <c r="F640" s="159" t="s">
        <v>3068</v>
      </c>
      <c r="G640" s="201"/>
      <c r="H640" s="201"/>
      <c r="I640" s="41"/>
    </row>
    <row r="641" spans="1:9" x14ac:dyDescent="0.2">
      <c r="A641" s="81" t="s">
        <v>142</v>
      </c>
      <c r="B641" s="24" t="s">
        <v>143</v>
      </c>
      <c r="C641" s="145">
        <v>25</v>
      </c>
      <c r="D641" s="128">
        <v>41308</v>
      </c>
      <c r="E641" s="99">
        <v>29</v>
      </c>
      <c r="F641" s="212" t="s">
        <v>3069</v>
      </c>
      <c r="G641" s="201"/>
      <c r="H641" s="201"/>
      <c r="I641" s="41"/>
    </row>
    <row r="642" spans="1:9" x14ac:dyDescent="0.2">
      <c r="A642" s="102" t="s">
        <v>468</v>
      </c>
      <c r="B642" s="56" t="s">
        <v>469</v>
      </c>
      <c r="C642" s="148">
        <v>15</v>
      </c>
      <c r="D642" s="213">
        <v>43021</v>
      </c>
      <c r="E642" s="103">
        <v>14</v>
      </c>
      <c r="F642" s="214" t="s">
        <v>3066</v>
      </c>
      <c r="G642" s="181"/>
      <c r="H642" s="181"/>
      <c r="I642" s="39"/>
    </row>
    <row r="643" spans="1:9" x14ac:dyDescent="0.2">
      <c r="A643" s="81" t="s">
        <v>2019</v>
      </c>
      <c r="B643" s="24" t="s">
        <v>3070</v>
      </c>
      <c r="C643" s="145">
        <v>39</v>
      </c>
      <c r="D643" s="128">
        <v>41086</v>
      </c>
      <c r="E643" s="99">
        <v>40</v>
      </c>
      <c r="F643" s="159" t="s">
        <v>3071</v>
      </c>
      <c r="G643" s="201"/>
      <c r="H643" s="201"/>
      <c r="I643" s="41"/>
    </row>
    <row r="644" spans="1:9" x14ac:dyDescent="0.2">
      <c r="A644" s="36" t="s">
        <v>494</v>
      </c>
      <c r="B644" s="24" t="s">
        <v>495</v>
      </c>
      <c r="C644" s="145">
        <v>23</v>
      </c>
      <c r="D644" s="128">
        <v>41032</v>
      </c>
      <c r="E644" s="99">
        <v>16</v>
      </c>
      <c r="F644" s="212" t="s">
        <v>3067</v>
      </c>
      <c r="G644" s="201"/>
      <c r="H644" s="201"/>
      <c r="I644" s="41"/>
    </row>
    <row r="645" spans="1:9" x14ac:dyDescent="0.2">
      <c r="A645" s="81" t="s">
        <v>176</v>
      </c>
      <c r="B645" s="24" t="s">
        <v>177</v>
      </c>
      <c r="C645" s="145">
        <v>24</v>
      </c>
      <c r="D645" s="128">
        <v>42586</v>
      </c>
      <c r="E645" s="99">
        <v>25</v>
      </c>
      <c r="F645" s="159" t="s">
        <v>3072</v>
      </c>
      <c r="G645" s="201"/>
      <c r="H645" s="201"/>
      <c r="I645" s="41"/>
    </row>
    <row r="646" spans="1:9" x14ac:dyDescent="0.2">
      <c r="A646" s="81" t="s">
        <v>2095</v>
      </c>
      <c r="B646" s="24" t="s">
        <v>511</v>
      </c>
      <c r="C646" s="145">
        <v>49</v>
      </c>
      <c r="D646" s="128">
        <v>41701</v>
      </c>
      <c r="E646" s="99">
        <v>32</v>
      </c>
      <c r="F646" s="159" t="s">
        <v>3073</v>
      </c>
      <c r="G646" s="201"/>
      <c r="H646" s="201"/>
      <c r="I646" s="41"/>
    </row>
    <row r="647" spans="1:9" x14ac:dyDescent="0.2">
      <c r="A647" s="81" t="s">
        <v>2102</v>
      </c>
      <c r="B647" s="24" t="s">
        <v>2103</v>
      </c>
      <c r="C647" s="145">
        <v>26</v>
      </c>
      <c r="D647" s="128">
        <v>40308</v>
      </c>
      <c r="E647" s="99">
        <v>45</v>
      </c>
      <c r="F647" s="159" t="s">
        <v>3074</v>
      </c>
      <c r="G647" s="201"/>
      <c r="H647" s="201"/>
      <c r="I647" s="41"/>
    </row>
    <row r="648" spans="1:9" x14ac:dyDescent="0.2">
      <c r="A648" s="65" t="s">
        <v>2102</v>
      </c>
      <c r="B648" s="35" t="s">
        <v>2103</v>
      </c>
      <c r="C648" s="142">
        <v>48</v>
      </c>
      <c r="D648" s="126">
        <v>41548</v>
      </c>
      <c r="E648" s="101">
        <v>30</v>
      </c>
      <c r="F648" s="215" t="s">
        <v>3075</v>
      </c>
      <c r="G648" s="209"/>
      <c r="H648" s="209"/>
      <c r="I648" s="23"/>
    </row>
    <row r="649" spans="1:9" x14ac:dyDescent="0.2">
      <c r="A649" s="80" t="s">
        <v>202</v>
      </c>
      <c r="B649" s="24" t="s">
        <v>203</v>
      </c>
      <c r="C649" s="145">
        <v>25</v>
      </c>
      <c r="D649" s="128">
        <v>41750</v>
      </c>
      <c r="E649" s="99">
        <v>42</v>
      </c>
      <c r="F649" s="159" t="s">
        <v>3068</v>
      </c>
      <c r="G649" s="201"/>
      <c r="H649" s="201"/>
      <c r="I649" s="41"/>
    </row>
    <row r="650" spans="1:9" x14ac:dyDescent="0.2">
      <c r="A650" s="80" t="s">
        <v>215</v>
      </c>
      <c r="B650" s="24" t="s">
        <v>216</v>
      </c>
      <c r="C650" s="145">
        <v>7</v>
      </c>
      <c r="D650" s="128">
        <v>40832</v>
      </c>
      <c r="E650" s="99">
        <v>24</v>
      </c>
      <c r="F650" s="212" t="s">
        <v>3066</v>
      </c>
      <c r="G650" s="201"/>
      <c r="H650" s="201"/>
      <c r="I650" s="41"/>
    </row>
    <row r="651" spans="1:9" x14ac:dyDescent="0.2">
      <c r="A651" s="81" t="s">
        <v>566</v>
      </c>
      <c r="B651" s="24" t="s">
        <v>567</v>
      </c>
      <c r="C651" s="145">
        <v>8</v>
      </c>
      <c r="D651" s="128">
        <v>41072</v>
      </c>
      <c r="E651" s="99">
        <v>18</v>
      </c>
      <c r="F651" s="212" t="s">
        <v>3066</v>
      </c>
      <c r="G651" s="201"/>
      <c r="H651" s="201"/>
      <c r="I651" s="41"/>
    </row>
    <row r="652" spans="1:9" x14ac:dyDescent="0.2">
      <c r="A652" s="88" t="s">
        <v>230</v>
      </c>
      <c r="B652" s="56" t="s">
        <v>231</v>
      </c>
      <c r="C652" s="148">
        <v>17</v>
      </c>
      <c r="D652" s="213">
        <v>42194</v>
      </c>
      <c r="E652" s="103">
        <v>50</v>
      </c>
      <c r="F652" s="105" t="s">
        <v>3068</v>
      </c>
      <c r="G652" s="181"/>
      <c r="H652" s="181"/>
      <c r="I652" s="39"/>
    </row>
    <row r="653" spans="1:9" x14ac:dyDescent="0.2">
      <c r="A653" s="81" t="s">
        <v>235</v>
      </c>
      <c r="B653" s="24" t="s">
        <v>236</v>
      </c>
      <c r="C653" s="145">
        <v>25</v>
      </c>
      <c r="D653" s="128">
        <v>41780</v>
      </c>
      <c r="E653" s="99">
        <v>26</v>
      </c>
      <c r="F653" s="159" t="s">
        <v>3068</v>
      </c>
      <c r="G653" s="201"/>
      <c r="H653" s="201"/>
      <c r="I653" s="41"/>
    </row>
    <row r="654" spans="1:9" x14ac:dyDescent="0.2">
      <c r="A654" s="81" t="s">
        <v>235</v>
      </c>
      <c r="B654" s="24" t="s">
        <v>236</v>
      </c>
      <c r="C654" s="145">
        <v>27</v>
      </c>
      <c r="D654" s="128">
        <v>42519</v>
      </c>
      <c r="E654" s="99">
        <v>28</v>
      </c>
      <c r="F654" s="159" t="s">
        <v>3068</v>
      </c>
      <c r="G654" s="201"/>
      <c r="H654" s="201"/>
      <c r="I654" s="41"/>
    </row>
    <row r="655" spans="1:9" x14ac:dyDescent="0.2">
      <c r="A655" s="81" t="s">
        <v>243</v>
      </c>
      <c r="B655" s="24" t="s">
        <v>244</v>
      </c>
      <c r="C655" s="145">
        <v>17</v>
      </c>
      <c r="D655" s="128">
        <v>40393</v>
      </c>
      <c r="E655" s="99">
        <v>19</v>
      </c>
      <c r="F655" s="159" t="s">
        <v>3076</v>
      </c>
      <c r="G655" s="201"/>
      <c r="H655" s="201"/>
      <c r="I655" s="41"/>
    </row>
    <row r="656" spans="1:9" x14ac:dyDescent="0.2">
      <c r="A656" s="36" t="s">
        <v>249</v>
      </c>
      <c r="B656" s="24" t="s">
        <v>250</v>
      </c>
      <c r="C656" s="145">
        <v>35</v>
      </c>
      <c r="D656" s="128">
        <v>40308</v>
      </c>
      <c r="E656" s="99">
        <v>37</v>
      </c>
      <c r="F656" s="212" t="s">
        <v>3068</v>
      </c>
      <c r="G656" s="201"/>
      <c r="H656" s="201"/>
      <c r="I656" s="41"/>
    </row>
    <row r="657" spans="1:9" x14ac:dyDescent="0.2">
      <c r="A657" s="81" t="s">
        <v>2344</v>
      </c>
      <c r="B657" s="24" t="s">
        <v>2345</v>
      </c>
      <c r="C657" s="145">
        <v>7</v>
      </c>
      <c r="D657" s="128">
        <v>40778</v>
      </c>
      <c r="E657" s="99">
        <v>8</v>
      </c>
      <c r="F657" s="159" t="s">
        <v>3074</v>
      </c>
      <c r="G657" s="201"/>
      <c r="H657" s="201"/>
      <c r="I657" s="41"/>
    </row>
    <row r="658" spans="1:9" x14ac:dyDescent="0.2">
      <c r="A658" s="60" t="s">
        <v>1282</v>
      </c>
      <c r="B658" s="35" t="s">
        <v>1283</v>
      </c>
      <c r="C658" s="142">
        <v>7</v>
      </c>
      <c r="D658" s="126">
        <v>43160</v>
      </c>
      <c r="E658" s="101">
        <v>9</v>
      </c>
      <c r="F658" s="211" t="s">
        <v>3067</v>
      </c>
      <c r="G658" s="209"/>
      <c r="H658" s="209"/>
      <c r="I658" s="23"/>
    </row>
    <row r="659" spans="1:9" x14ac:dyDescent="0.2">
      <c r="A659" s="81" t="s">
        <v>619</v>
      </c>
      <c r="B659" s="24" t="s">
        <v>620</v>
      </c>
      <c r="C659" s="145">
        <v>11</v>
      </c>
      <c r="D659" s="128">
        <v>42144</v>
      </c>
      <c r="E659" s="99">
        <v>14</v>
      </c>
      <c r="F659" s="159" t="s">
        <v>3067</v>
      </c>
      <c r="G659" s="201"/>
      <c r="H659" s="201"/>
      <c r="I659" s="41"/>
    </row>
    <row r="660" spans="1:9" x14ac:dyDescent="0.2">
      <c r="A660" s="81" t="s">
        <v>3077</v>
      </c>
      <c r="B660" s="24" t="s">
        <v>864</v>
      </c>
      <c r="C660" s="145">
        <v>7</v>
      </c>
      <c r="D660" s="128">
        <v>41794</v>
      </c>
      <c r="E660" s="99">
        <v>11</v>
      </c>
      <c r="F660" s="159" t="s">
        <v>3078</v>
      </c>
      <c r="G660" s="201"/>
      <c r="H660" s="201"/>
      <c r="I660" s="41"/>
    </row>
    <row r="661" spans="1:9" x14ac:dyDescent="0.2">
      <c r="A661" s="80" t="s">
        <v>626</v>
      </c>
      <c r="B661" s="24" t="s">
        <v>627</v>
      </c>
      <c r="C661" s="145">
        <v>17</v>
      </c>
      <c r="D661" s="128">
        <v>41074</v>
      </c>
      <c r="E661" s="99">
        <v>18</v>
      </c>
      <c r="F661" s="212" t="s">
        <v>3067</v>
      </c>
      <c r="G661" s="201"/>
      <c r="H661" s="201"/>
      <c r="I661" s="41"/>
    </row>
    <row r="662" spans="1:9" x14ac:dyDescent="0.2">
      <c r="A662" s="102" t="s">
        <v>626</v>
      </c>
      <c r="B662" s="56" t="s">
        <v>627</v>
      </c>
      <c r="C662" s="148">
        <v>21</v>
      </c>
      <c r="D662" s="213">
        <v>41969</v>
      </c>
      <c r="E662" s="103">
        <v>7</v>
      </c>
      <c r="F662" s="105" t="s">
        <v>3079</v>
      </c>
      <c r="G662" s="181"/>
      <c r="H662" s="181"/>
      <c r="I662" s="39"/>
    </row>
    <row r="663" spans="1:9" x14ac:dyDescent="0.2">
      <c r="A663" s="36" t="s">
        <v>259</v>
      </c>
      <c r="B663" s="24" t="s">
        <v>260</v>
      </c>
      <c r="C663" s="145">
        <v>49</v>
      </c>
      <c r="D663" s="128">
        <v>41381</v>
      </c>
      <c r="E663" s="99">
        <v>38</v>
      </c>
      <c r="F663" s="212" t="s">
        <v>3069</v>
      </c>
      <c r="G663" s="201"/>
      <c r="H663" s="201"/>
      <c r="I663" s="41"/>
    </row>
    <row r="664" spans="1:9" x14ac:dyDescent="0.2">
      <c r="A664" s="24" t="s">
        <v>646</v>
      </c>
      <c r="B664" s="24" t="s">
        <v>647</v>
      </c>
      <c r="C664" s="145">
        <v>13</v>
      </c>
      <c r="D664" s="128">
        <v>41142</v>
      </c>
      <c r="E664" s="99">
        <v>15</v>
      </c>
      <c r="F664" s="212" t="s">
        <v>3067</v>
      </c>
      <c r="G664" s="201"/>
      <c r="H664" s="201"/>
      <c r="I664" s="41"/>
    </row>
    <row r="665" spans="1:9" x14ac:dyDescent="0.2">
      <c r="A665" s="81" t="s">
        <v>261</v>
      </c>
      <c r="B665" s="24" t="s">
        <v>262</v>
      </c>
      <c r="C665" s="145">
        <v>24</v>
      </c>
      <c r="D665" s="128">
        <v>42416</v>
      </c>
      <c r="E665" s="99">
        <v>26</v>
      </c>
      <c r="F665" s="159" t="s">
        <v>3080</v>
      </c>
      <c r="G665" s="201"/>
      <c r="H665" s="201"/>
      <c r="I665" s="41"/>
    </row>
    <row r="666" spans="1:9" x14ac:dyDescent="0.2">
      <c r="A666" s="80" t="s">
        <v>2463</v>
      </c>
      <c r="B666" s="24" t="s">
        <v>2464</v>
      </c>
      <c r="C666" s="145">
        <v>10</v>
      </c>
      <c r="D666" s="128">
        <v>41409</v>
      </c>
      <c r="E666" s="99">
        <v>9</v>
      </c>
      <c r="F666" s="159" t="s">
        <v>3081</v>
      </c>
      <c r="G666" s="201"/>
      <c r="H666" s="201"/>
      <c r="I666" s="41"/>
    </row>
    <row r="667" spans="1:9" x14ac:dyDescent="0.2">
      <c r="A667" s="24" t="s">
        <v>2489</v>
      </c>
      <c r="B667" s="24" t="s">
        <v>2490</v>
      </c>
      <c r="C667" s="145">
        <v>10</v>
      </c>
      <c r="D667" s="128">
        <v>41956</v>
      </c>
      <c r="E667" s="99">
        <v>13</v>
      </c>
      <c r="F667" s="159" t="s">
        <v>3074</v>
      </c>
      <c r="G667" s="201"/>
      <c r="H667" s="201"/>
      <c r="I667" s="41"/>
    </row>
    <row r="668" spans="1:9" x14ac:dyDescent="0.2">
      <c r="A668" s="65" t="s">
        <v>278</v>
      </c>
      <c r="B668" s="35" t="s">
        <v>279</v>
      </c>
      <c r="C668" s="142">
        <v>37</v>
      </c>
      <c r="D668" s="126">
        <v>41535</v>
      </c>
      <c r="E668" s="101">
        <v>38</v>
      </c>
      <c r="F668" s="215" t="s">
        <v>3082</v>
      </c>
      <c r="G668" s="209"/>
      <c r="H668" s="209"/>
      <c r="I668" s="23"/>
    </row>
    <row r="669" spans="1:9" x14ac:dyDescent="0.2">
      <c r="A669" s="81" t="s">
        <v>3083</v>
      </c>
      <c r="B669" s="24" t="s">
        <v>293</v>
      </c>
      <c r="C669" s="145">
        <v>37</v>
      </c>
      <c r="D669" s="128">
        <v>41628</v>
      </c>
      <c r="E669" s="99">
        <v>38</v>
      </c>
      <c r="F669" s="159" t="s">
        <v>3068</v>
      </c>
      <c r="G669" s="201"/>
      <c r="H669" s="201"/>
      <c r="I669" s="41"/>
    </row>
    <row r="670" spans="1:9" x14ac:dyDescent="0.2">
      <c r="A670" s="81" t="s">
        <v>688</v>
      </c>
      <c r="B670" s="24" t="s">
        <v>689</v>
      </c>
      <c r="C670" s="145">
        <v>8</v>
      </c>
      <c r="D670" s="128">
        <v>41175</v>
      </c>
      <c r="E670" s="99">
        <v>10</v>
      </c>
      <c r="F670" s="212" t="s">
        <v>3080</v>
      </c>
      <c r="G670" s="201"/>
      <c r="H670" s="201"/>
      <c r="I670" s="41"/>
    </row>
    <row r="671" spans="1:9" x14ac:dyDescent="0.2">
      <c r="A671" s="81" t="s">
        <v>688</v>
      </c>
      <c r="B671" s="24" t="s">
        <v>689</v>
      </c>
      <c r="C671" s="145">
        <v>12</v>
      </c>
      <c r="D671" s="128">
        <v>42114</v>
      </c>
      <c r="E671" s="99">
        <v>12</v>
      </c>
      <c r="F671" s="159" t="s">
        <v>3080</v>
      </c>
      <c r="G671" s="201"/>
      <c r="H671" s="201"/>
      <c r="I671" s="41"/>
    </row>
    <row r="672" spans="1:9" x14ac:dyDescent="0.2">
      <c r="A672" s="102" t="s">
        <v>710</v>
      </c>
      <c r="B672" s="56" t="s">
        <v>711</v>
      </c>
      <c r="C672" s="148">
        <v>11</v>
      </c>
      <c r="D672" s="213">
        <v>41599</v>
      </c>
      <c r="E672" s="103">
        <v>12</v>
      </c>
      <c r="F672" s="105" t="s">
        <v>3068</v>
      </c>
      <c r="G672" s="181"/>
      <c r="H672" s="181"/>
      <c r="I672" s="39"/>
    </row>
    <row r="673" spans="1:9" x14ac:dyDescent="0.2">
      <c r="A673" s="80" t="s">
        <v>314</v>
      </c>
      <c r="B673" s="24" t="s">
        <v>315</v>
      </c>
      <c r="C673" s="145">
        <v>58</v>
      </c>
      <c r="D673" s="128">
        <v>42116</v>
      </c>
      <c r="E673" s="99">
        <v>59</v>
      </c>
      <c r="F673" s="159" t="s">
        <v>3080</v>
      </c>
      <c r="G673" s="201"/>
      <c r="H673" s="201"/>
      <c r="I673" s="41"/>
    </row>
    <row r="674" spans="1:9" x14ac:dyDescent="0.2">
      <c r="A674" s="81" t="s">
        <v>318</v>
      </c>
      <c r="B674" s="24" t="s">
        <v>319</v>
      </c>
      <c r="C674" s="145">
        <v>18</v>
      </c>
      <c r="D674" s="128">
        <v>40655</v>
      </c>
      <c r="E674" s="99">
        <v>19</v>
      </c>
      <c r="F674" s="212" t="s">
        <v>3066</v>
      </c>
      <c r="G674" s="201"/>
      <c r="H674" s="201"/>
      <c r="I674" s="41"/>
    </row>
    <row r="675" spans="1:9" x14ac:dyDescent="0.2">
      <c r="A675" s="81" t="s">
        <v>750</v>
      </c>
      <c r="B675" s="24" t="s">
        <v>751</v>
      </c>
      <c r="C675" s="145">
        <v>9</v>
      </c>
      <c r="D675" s="128">
        <v>41449</v>
      </c>
      <c r="E675" s="99">
        <v>20</v>
      </c>
      <c r="F675" s="212" t="s">
        <v>3068</v>
      </c>
      <c r="G675" s="201"/>
      <c r="H675" s="201"/>
      <c r="I675" s="41"/>
    </row>
    <row r="676" spans="1:9" x14ac:dyDescent="0.2">
      <c r="A676" s="80" t="s">
        <v>3084</v>
      </c>
      <c r="B676" s="24" t="s">
        <v>1654</v>
      </c>
      <c r="C676" s="145">
        <v>10</v>
      </c>
      <c r="D676" s="128">
        <v>40473</v>
      </c>
      <c r="E676" s="99">
        <v>14</v>
      </c>
      <c r="F676" s="159" t="s">
        <v>3074</v>
      </c>
      <c r="G676" s="201"/>
      <c r="H676" s="201"/>
      <c r="I676" s="41"/>
    </row>
    <row r="677" spans="1:9" x14ac:dyDescent="0.2">
      <c r="A677" s="24" t="s">
        <v>342</v>
      </c>
      <c r="B677" s="24" t="s">
        <v>343</v>
      </c>
      <c r="C677" s="145">
        <v>29</v>
      </c>
      <c r="D677" s="128">
        <v>41017</v>
      </c>
      <c r="E677" s="99">
        <v>30</v>
      </c>
      <c r="F677" s="212" t="s">
        <v>3068</v>
      </c>
      <c r="G677" s="201"/>
      <c r="H677" s="201"/>
      <c r="I677" s="41"/>
    </row>
    <row r="678" spans="1:9" x14ac:dyDescent="0.2">
      <c r="A678" s="65" t="s">
        <v>799</v>
      </c>
      <c r="B678" s="35" t="s">
        <v>800</v>
      </c>
      <c r="C678" s="142">
        <v>13</v>
      </c>
      <c r="D678" s="126">
        <v>42045</v>
      </c>
      <c r="E678" s="101">
        <v>14</v>
      </c>
      <c r="F678" s="215" t="s">
        <v>3085</v>
      </c>
      <c r="G678" s="209"/>
      <c r="H678" s="209"/>
      <c r="I678" s="23"/>
    </row>
    <row r="679" spans="1:9" x14ac:dyDescent="0.2">
      <c r="A679" s="81" t="s">
        <v>3086</v>
      </c>
      <c r="B679" s="24" t="s">
        <v>354</v>
      </c>
      <c r="C679" s="145">
        <v>28</v>
      </c>
      <c r="D679" s="128">
        <v>42054</v>
      </c>
      <c r="E679" s="99">
        <v>29</v>
      </c>
      <c r="F679" s="159" t="s">
        <v>3068</v>
      </c>
      <c r="G679" s="201"/>
      <c r="H679" s="201"/>
      <c r="I679" s="41"/>
    </row>
    <row r="680" spans="1:9" x14ac:dyDescent="0.2">
      <c r="A680" s="81" t="s">
        <v>2885</v>
      </c>
      <c r="B680" s="24" t="s">
        <v>2886</v>
      </c>
      <c r="C680" s="145">
        <v>5</v>
      </c>
      <c r="D680" s="128">
        <v>40553</v>
      </c>
      <c r="E680" s="99">
        <v>8</v>
      </c>
      <c r="F680" s="159" t="s">
        <v>3087</v>
      </c>
      <c r="G680" s="201"/>
      <c r="H680" s="201"/>
      <c r="I680" s="41"/>
    </row>
    <row r="681" spans="1:9" x14ac:dyDescent="0.2">
      <c r="A681" s="81" t="s">
        <v>821</v>
      </c>
      <c r="B681" s="24" t="s">
        <v>822</v>
      </c>
      <c r="C681" s="145">
        <v>9</v>
      </c>
      <c r="D681" s="128">
        <v>41614</v>
      </c>
      <c r="E681" s="99">
        <v>10</v>
      </c>
      <c r="F681" s="159" t="s">
        <v>3068</v>
      </c>
      <c r="G681" s="201"/>
      <c r="H681" s="201"/>
      <c r="I681" s="41"/>
    </row>
    <row r="682" spans="1:9" x14ac:dyDescent="0.2">
      <c r="A682" s="102" t="s">
        <v>3088</v>
      </c>
      <c r="B682" s="56" t="s">
        <v>825</v>
      </c>
      <c r="C682" s="148">
        <v>9</v>
      </c>
      <c r="D682" s="213">
        <v>41075</v>
      </c>
      <c r="E682" s="103">
        <v>13</v>
      </c>
      <c r="F682" s="214" t="s">
        <v>3067</v>
      </c>
      <c r="G682" s="181"/>
      <c r="H682" s="181"/>
      <c r="I682" s="39"/>
    </row>
    <row r="683" spans="1:9" x14ac:dyDescent="0.2">
      <c r="A683" s="81" t="s">
        <v>3088</v>
      </c>
      <c r="B683" s="24" t="s">
        <v>825</v>
      </c>
      <c r="C683" s="145">
        <v>15</v>
      </c>
      <c r="D683" s="128">
        <v>41782</v>
      </c>
      <c r="E683" s="99">
        <v>13</v>
      </c>
      <c r="F683" s="159" t="s">
        <v>3068</v>
      </c>
      <c r="G683" s="201"/>
      <c r="H683" s="201"/>
      <c r="I683" s="41"/>
    </row>
    <row r="684" spans="1:9" x14ac:dyDescent="0.2">
      <c r="A684" s="80" t="s">
        <v>838</v>
      </c>
      <c r="B684" s="24" t="s">
        <v>839</v>
      </c>
      <c r="C684" s="145">
        <v>23</v>
      </c>
      <c r="D684" s="128">
        <v>40412</v>
      </c>
      <c r="E684" s="99">
        <v>6</v>
      </c>
      <c r="F684" s="212" t="s">
        <v>3089</v>
      </c>
      <c r="G684" s="201"/>
      <c r="H684" s="201"/>
      <c r="I684" s="41"/>
    </row>
    <row r="685" spans="1:9" x14ac:dyDescent="0.2">
      <c r="A685" s="80" t="s">
        <v>842</v>
      </c>
      <c r="B685" s="24" t="s">
        <v>843</v>
      </c>
      <c r="C685" s="145">
        <v>18</v>
      </c>
      <c r="D685" s="128">
        <v>41074</v>
      </c>
      <c r="E685" s="99">
        <v>19</v>
      </c>
      <c r="F685" s="212" t="s">
        <v>3067</v>
      </c>
      <c r="G685" s="201"/>
      <c r="H685" s="201"/>
      <c r="I685" s="41"/>
    </row>
    <row r="686" spans="1:9" x14ac:dyDescent="0.2">
      <c r="A686" s="81" t="s">
        <v>377</v>
      </c>
      <c r="B686" s="24" t="s">
        <v>378</v>
      </c>
      <c r="C686" s="145">
        <v>24</v>
      </c>
      <c r="D686" s="128">
        <v>41068</v>
      </c>
      <c r="E686" s="99">
        <v>26</v>
      </c>
      <c r="F686" s="212" t="s">
        <v>3067</v>
      </c>
      <c r="G686" s="201"/>
      <c r="H686" s="201"/>
      <c r="I686" s="41"/>
    </row>
    <row r="687" spans="1:9" x14ac:dyDescent="0.2">
      <c r="A687" s="80" t="s">
        <v>2956</v>
      </c>
      <c r="B687" s="24" t="s">
        <v>2957</v>
      </c>
      <c r="C687" s="145">
        <v>30</v>
      </c>
      <c r="D687" s="128">
        <v>40869</v>
      </c>
      <c r="E687" s="99">
        <v>33</v>
      </c>
      <c r="F687" s="212" t="s">
        <v>3068</v>
      </c>
      <c r="G687" s="201"/>
      <c r="H687" s="201"/>
      <c r="I687" s="41"/>
    </row>
    <row r="688" spans="1:9" x14ac:dyDescent="0.2">
      <c r="A688" s="88" t="s">
        <v>3090</v>
      </c>
      <c r="B688" s="56" t="s">
        <v>387</v>
      </c>
      <c r="C688" s="148">
        <v>40</v>
      </c>
      <c r="D688" s="213">
        <v>41690</v>
      </c>
      <c r="E688" s="103">
        <v>41</v>
      </c>
      <c r="F688" s="105" t="s">
        <v>3068</v>
      </c>
      <c r="G688" s="181"/>
      <c r="H688" s="181"/>
      <c r="I688" s="39"/>
    </row>
    <row r="689" spans="1:9" x14ac:dyDescent="0.2">
      <c r="A689" s="159" t="s">
        <v>3091</v>
      </c>
      <c r="B689" s="13"/>
      <c r="C689" s="201"/>
      <c r="D689" s="216"/>
      <c r="E689" s="201"/>
      <c r="F689" s="159"/>
      <c r="G689" s="201"/>
      <c r="H689" s="201"/>
      <c r="I689" s="13"/>
    </row>
    <row r="690" spans="1:9" ht="6" customHeight="1" x14ac:dyDescent="0.2">
      <c r="A690" s="159"/>
      <c r="B690" s="13"/>
      <c r="C690" s="201"/>
      <c r="D690" s="205"/>
      <c r="E690" s="201"/>
      <c r="F690" s="212"/>
      <c r="G690" s="201"/>
      <c r="H690" s="201"/>
      <c r="I690" s="107"/>
    </row>
    <row r="691" spans="1:9" x14ac:dyDescent="0.2">
      <c r="A691" s="208" t="s">
        <v>3092</v>
      </c>
      <c r="B691" s="13"/>
      <c r="C691" s="201"/>
      <c r="D691" s="205"/>
      <c r="E691" s="201"/>
      <c r="F691" s="212"/>
      <c r="G691" s="201"/>
      <c r="H691" s="201"/>
      <c r="I691" s="107"/>
    </row>
    <row r="692" spans="1:9" x14ac:dyDescent="0.2">
      <c r="A692" s="35" t="s">
        <v>65</v>
      </c>
      <c r="B692" s="26" t="s">
        <v>65</v>
      </c>
      <c r="C692" s="62"/>
      <c r="D692" s="42" t="s">
        <v>1861</v>
      </c>
      <c r="E692" s="26" t="s">
        <v>66</v>
      </c>
      <c r="F692" s="217" t="s">
        <v>66</v>
      </c>
      <c r="G692" s="209"/>
      <c r="H692" s="209"/>
      <c r="I692" s="35"/>
    </row>
    <row r="693" spans="1:9" x14ac:dyDescent="0.2">
      <c r="A693" s="102" t="s">
        <v>21</v>
      </c>
      <c r="B693" s="52" t="s">
        <v>57</v>
      </c>
      <c r="C693" s="76" t="s">
        <v>3093</v>
      </c>
      <c r="D693" s="53" t="s">
        <v>3064</v>
      </c>
      <c r="E693" s="57" t="s">
        <v>57</v>
      </c>
      <c r="F693" s="218" t="s">
        <v>21</v>
      </c>
      <c r="G693" s="181"/>
      <c r="H693" s="181"/>
      <c r="I693" s="56" t="s">
        <v>71</v>
      </c>
    </row>
    <row r="694" spans="1:9" x14ac:dyDescent="0.2">
      <c r="A694" s="65" t="s">
        <v>3094</v>
      </c>
      <c r="B694" s="35" t="s">
        <v>3095</v>
      </c>
      <c r="C694" s="26" t="s">
        <v>3093</v>
      </c>
      <c r="D694" s="125">
        <v>42037</v>
      </c>
      <c r="E694" s="95" t="s">
        <v>3006</v>
      </c>
      <c r="F694" s="60" t="s">
        <v>3005</v>
      </c>
      <c r="G694" s="43"/>
      <c r="H694" s="43"/>
      <c r="I694" s="35" t="s">
        <v>3096</v>
      </c>
    </row>
    <row r="695" spans="1:9" x14ac:dyDescent="0.2">
      <c r="A695" s="81" t="s">
        <v>3097</v>
      </c>
      <c r="B695" s="24" t="s">
        <v>3098</v>
      </c>
      <c r="C695" s="50"/>
      <c r="D695" s="127">
        <v>42383</v>
      </c>
      <c r="E695" s="112" t="s">
        <v>511</v>
      </c>
      <c r="F695" s="80" t="s">
        <v>510</v>
      </c>
      <c r="G695" s="40"/>
      <c r="H695" s="40"/>
      <c r="I695" s="24" t="s">
        <v>3099</v>
      </c>
    </row>
    <row r="696" spans="1:9" x14ac:dyDescent="0.2">
      <c r="A696" s="81" t="s">
        <v>1889</v>
      </c>
      <c r="B696" s="24" t="s">
        <v>3100</v>
      </c>
      <c r="C696" s="50" t="s">
        <v>3093</v>
      </c>
      <c r="D696" s="127">
        <v>40893</v>
      </c>
      <c r="E696" s="112" t="s">
        <v>1890</v>
      </c>
      <c r="F696" s="80" t="s">
        <v>1889</v>
      </c>
      <c r="G696" s="40"/>
      <c r="H696" s="40"/>
      <c r="I696" s="24" t="s">
        <v>3068</v>
      </c>
    </row>
    <row r="697" spans="1:9" x14ac:dyDescent="0.2">
      <c r="A697" s="112" t="s">
        <v>3101</v>
      </c>
      <c r="B697" s="24" t="s">
        <v>1964</v>
      </c>
      <c r="C697" s="50"/>
      <c r="D697" s="127">
        <v>42612</v>
      </c>
      <c r="E697" s="24" t="s">
        <v>1964</v>
      </c>
      <c r="F697" s="112" t="s">
        <v>1963</v>
      </c>
      <c r="G697" s="40"/>
      <c r="H697" s="40"/>
      <c r="I697" s="24" t="s">
        <v>3068</v>
      </c>
    </row>
    <row r="698" spans="1:9" x14ac:dyDescent="0.2">
      <c r="A698" s="219" t="s">
        <v>3102</v>
      </c>
      <c r="B698" s="56" t="s">
        <v>959</v>
      </c>
      <c r="C698" s="52"/>
      <c r="D698" s="220">
        <v>42671</v>
      </c>
      <c r="E698" s="56" t="s">
        <v>959</v>
      </c>
      <c r="F698" s="219" t="s">
        <v>958</v>
      </c>
      <c r="G698" s="48"/>
      <c r="H698" s="48"/>
      <c r="I698" s="56" t="s">
        <v>3068</v>
      </c>
    </row>
    <row r="699" spans="1:9" x14ac:dyDescent="0.2">
      <c r="A699" s="81" t="s">
        <v>3103</v>
      </c>
      <c r="B699" s="24" t="s">
        <v>1021</v>
      </c>
      <c r="C699" s="50"/>
      <c r="D699" s="127">
        <v>42398</v>
      </c>
      <c r="E699" s="112" t="s">
        <v>1021</v>
      </c>
      <c r="F699" s="81" t="s">
        <v>1020</v>
      </c>
      <c r="G699" s="40"/>
      <c r="H699" s="40"/>
      <c r="I699" s="81" t="s">
        <v>3104</v>
      </c>
    </row>
    <row r="700" spans="1:9" x14ac:dyDescent="0.2">
      <c r="A700" s="81" t="s">
        <v>464</v>
      </c>
      <c r="B700" s="24" t="s">
        <v>3105</v>
      </c>
      <c r="C700" s="50"/>
      <c r="D700" s="127">
        <v>42175</v>
      </c>
      <c r="E700" s="112" t="s">
        <v>465</v>
      </c>
      <c r="F700" s="81" t="s">
        <v>464</v>
      </c>
      <c r="G700" s="40"/>
      <c r="H700" s="40"/>
      <c r="I700" s="24" t="s">
        <v>3068</v>
      </c>
    </row>
    <row r="701" spans="1:9" x14ac:dyDescent="0.2">
      <c r="A701" s="80" t="s">
        <v>2019</v>
      </c>
      <c r="B701" s="24" t="s">
        <v>2020</v>
      </c>
      <c r="C701" s="50" t="s">
        <v>3093</v>
      </c>
      <c r="D701" s="127">
        <v>40982</v>
      </c>
      <c r="E701" s="112" t="s">
        <v>3070</v>
      </c>
      <c r="F701" s="80" t="s">
        <v>2019</v>
      </c>
      <c r="G701" s="40"/>
      <c r="H701" s="40"/>
      <c r="I701" s="24" t="s">
        <v>3106</v>
      </c>
    </row>
    <row r="702" spans="1:9" x14ac:dyDescent="0.2">
      <c r="A702" s="80" t="s">
        <v>1043</v>
      </c>
      <c r="B702" s="24" t="s">
        <v>3107</v>
      </c>
      <c r="C702" s="50"/>
      <c r="D702" s="127">
        <v>42709</v>
      </c>
      <c r="E702" s="24" t="s">
        <v>1044</v>
      </c>
      <c r="F702" s="80" t="s">
        <v>1043</v>
      </c>
      <c r="G702" s="40"/>
      <c r="H702" s="40"/>
      <c r="I702" s="24" t="s">
        <v>3068</v>
      </c>
    </row>
    <row r="703" spans="1:9" x14ac:dyDescent="0.2">
      <c r="A703" s="80" t="s">
        <v>3108</v>
      </c>
      <c r="B703" s="24" t="s">
        <v>2075</v>
      </c>
      <c r="C703" s="50" t="s">
        <v>3093</v>
      </c>
      <c r="D703" s="127">
        <v>39995</v>
      </c>
      <c r="E703" s="112" t="s">
        <v>2075</v>
      </c>
      <c r="F703" s="221" t="s">
        <v>2074</v>
      </c>
      <c r="G703" s="40"/>
      <c r="H703" s="40"/>
      <c r="I703" s="24" t="s">
        <v>3109</v>
      </c>
    </row>
    <row r="704" spans="1:9" x14ac:dyDescent="0.2">
      <c r="A704" s="217" t="s">
        <v>3110</v>
      </c>
      <c r="B704" s="35" t="s">
        <v>2117</v>
      </c>
      <c r="C704" s="26" t="s">
        <v>3093</v>
      </c>
      <c r="D704" s="125">
        <v>42522</v>
      </c>
      <c r="E704" s="95" t="s">
        <v>2117</v>
      </c>
      <c r="F704" s="60" t="s">
        <v>2116</v>
      </c>
      <c r="G704" s="43"/>
      <c r="H704" s="43"/>
      <c r="I704" s="35" t="s">
        <v>3111</v>
      </c>
    </row>
    <row r="705" spans="1:9" x14ac:dyDescent="0.2">
      <c r="A705" s="80" t="s">
        <v>3112</v>
      </c>
      <c r="B705" s="24" t="s">
        <v>2122</v>
      </c>
      <c r="C705" s="50" t="s">
        <v>3093</v>
      </c>
      <c r="D705" s="127">
        <v>42132</v>
      </c>
      <c r="E705" s="112" t="s">
        <v>2122</v>
      </c>
      <c r="F705" s="80" t="s">
        <v>2121</v>
      </c>
      <c r="G705" s="40"/>
      <c r="H705" s="40"/>
      <c r="I705" s="24" t="s">
        <v>3068</v>
      </c>
    </row>
    <row r="706" spans="1:9" x14ac:dyDescent="0.2">
      <c r="A706" s="36" t="s">
        <v>1116</v>
      </c>
      <c r="B706" s="24" t="s">
        <v>3113</v>
      </c>
      <c r="C706" s="50"/>
      <c r="D706" s="127">
        <v>42941</v>
      </c>
      <c r="E706" s="112" t="s">
        <v>1117</v>
      </c>
      <c r="F706" s="36" t="s">
        <v>1116</v>
      </c>
      <c r="G706" s="40"/>
      <c r="H706" s="40"/>
      <c r="I706" s="24" t="s">
        <v>3068</v>
      </c>
    </row>
    <row r="707" spans="1:9" x14ac:dyDescent="0.2">
      <c r="A707" s="80" t="s">
        <v>3114</v>
      </c>
      <c r="B707" s="24" t="s">
        <v>541</v>
      </c>
      <c r="C707" s="50"/>
      <c r="D707" s="127">
        <v>41891</v>
      </c>
      <c r="E707" s="112" t="s">
        <v>541</v>
      </c>
      <c r="F707" s="80" t="s">
        <v>540</v>
      </c>
      <c r="G707" s="40"/>
      <c r="H707" s="40"/>
      <c r="I707" s="24" t="s">
        <v>3068</v>
      </c>
    </row>
    <row r="708" spans="1:9" x14ac:dyDescent="0.2">
      <c r="A708" s="102" t="s">
        <v>3115</v>
      </c>
      <c r="B708" s="56" t="s">
        <v>2195</v>
      </c>
      <c r="C708" s="52" t="s">
        <v>3093</v>
      </c>
      <c r="D708" s="220">
        <v>41950</v>
      </c>
      <c r="E708" s="219" t="s">
        <v>2195</v>
      </c>
      <c r="F708" s="88" t="s">
        <v>2194</v>
      </c>
      <c r="G708" s="48"/>
      <c r="H708" s="48"/>
      <c r="I708" s="56" t="s">
        <v>3068</v>
      </c>
    </row>
    <row r="709" spans="1:9" x14ac:dyDescent="0.2">
      <c r="A709" s="81" t="s">
        <v>3116</v>
      </c>
      <c r="B709" s="24" t="s">
        <v>546</v>
      </c>
      <c r="C709" s="50"/>
      <c r="D709" s="127">
        <v>42865</v>
      </c>
      <c r="E709" s="24" t="s">
        <v>546</v>
      </c>
      <c r="F709" s="112" t="s">
        <v>545</v>
      </c>
      <c r="G709" s="40"/>
      <c r="H709" s="40"/>
      <c r="I709" s="24" t="s">
        <v>3068</v>
      </c>
    </row>
    <row r="710" spans="1:9" x14ac:dyDescent="0.2">
      <c r="A710" s="81" t="s">
        <v>3117</v>
      </c>
      <c r="B710" s="24" t="s">
        <v>3118</v>
      </c>
      <c r="C710" s="50" t="s">
        <v>3093</v>
      </c>
      <c r="D710" s="127">
        <v>42312</v>
      </c>
      <c r="E710" s="112" t="s">
        <v>1949</v>
      </c>
      <c r="F710" s="80" t="s">
        <v>1948</v>
      </c>
      <c r="G710" s="40"/>
      <c r="H710" s="40"/>
      <c r="I710" s="24" t="s">
        <v>3068</v>
      </c>
    </row>
    <row r="711" spans="1:9" x14ac:dyDescent="0.2">
      <c r="A711" s="81" t="s">
        <v>3119</v>
      </c>
      <c r="B711" s="24" t="s">
        <v>3120</v>
      </c>
      <c r="C711" s="50"/>
      <c r="D711" s="127">
        <v>40352</v>
      </c>
      <c r="E711" s="112" t="s">
        <v>709</v>
      </c>
      <c r="F711" s="221" t="s">
        <v>708</v>
      </c>
      <c r="G711" s="40"/>
      <c r="H711" s="40"/>
      <c r="I711" s="24" t="s">
        <v>3068</v>
      </c>
    </row>
    <row r="712" spans="1:9" x14ac:dyDescent="0.2">
      <c r="A712" s="81" t="s">
        <v>2307</v>
      </c>
      <c r="B712" s="24" t="s">
        <v>3121</v>
      </c>
      <c r="C712" s="50" t="s">
        <v>3093</v>
      </c>
      <c r="D712" s="127">
        <v>41267</v>
      </c>
      <c r="E712" s="112" t="s">
        <v>2308</v>
      </c>
      <c r="F712" s="80" t="s">
        <v>2307</v>
      </c>
      <c r="G712" s="40"/>
      <c r="H712" s="40"/>
      <c r="I712" s="24" t="s">
        <v>3068</v>
      </c>
    </row>
    <row r="713" spans="1:9" x14ac:dyDescent="0.2">
      <c r="A713" s="112" t="s">
        <v>1243</v>
      </c>
      <c r="B713" s="24" t="s">
        <v>2320</v>
      </c>
      <c r="C713" s="50"/>
      <c r="D713" s="127">
        <v>42552</v>
      </c>
      <c r="E713" s="112" t="s">
        <v>1244</v>
      </c>
      <c r="F713" s="221" t="s">
        <v>1243</v>
      </c>
      <c r="G713" s="40"/>
      <c r="H713" s="40"/>
      <c r="I713" s="24" t="s">
        <v>3068</v>
      </c>
    </row>
    <row r="714" spans="1:9" x14ac:dyDescent="0.2">
      <c r="A714" s="112" t="s">
        <v>4375</v>
      </c>
      <c r="B714" s="24" t="s">
        <v>4334</v>
      </c>
      <c r="C714" s="50"/>
      <c r="D714" s="127">
        <v>43256</v>
      </c>
      <c r="E714" s="112" t="s">
        <v>4348</v>
      </c>
      <c r="F714" s="221" t="s">
        <v>4349</v>
      </c>
      <c r="G714" s="40"/>
      <c r="H714" s="40"/>
      <c r="I714" s="24" t="s">
        <v>4376</v>
      </c>
    </row>
    <row r="715" spans="1:9" x14ac:dyDescent="0.2">
      <c r="A715" s="65" t="s">
        <v>2339</v>
      </c>
      <c r="B715" s="35" t="s">
        <v>3122</v>
      </c>
      <c r="C715" s="26" t="s">
        <v>3093</v>
      </c>
      <c r="D715" s="125">
        <v>40982</v>
      </c>
      <c r="E715" s="95" t="s">
        <v>2340</v>
      </c>
      <c r="F715" s="60" t="s">
        <v>2339</v>
      </c>
      <c r="G715" s="43"/>
      <c r="H715" s="43"/>
      <c r="I715" s="35" t="s">
        <v>3106</v>
      </c>
    </row>
    <row r="716" spans="1:9" x14ac:dyDescent="0.2">
      <c r="A716" s="81" t="s">
        <v>3077</v>
      </c>
      <c r="B716" s="24" t="s">
        <v>864</v>
      </c>
      <c r="C716" s="50"/>
      <c r="D716" s="127">
        <v>42291</v>
      </c>
      <c r="E716" s="112" t="s">
        <v>864</v>
      </c>
      <c r="F716" s="80" t="s">
        <v>863</v>
      </c>
      <c r="G716" s="40"/>
      <c r="H716" s="40"/>
      <c r="I716" s="24" t="s">
        <v>3068</v>
      </c>
    </row>
    <row r="717" spans="1:9" x14ac:dyDescent="0.2">
      <c r="A717" s="81" t="s">
        <v>1286</v>
      </c>
      <c r="B717" s="24" t="s">
        <v>1287</v>
      </c>
      <c r="C717" s="50"/>
      <c r="D717" s="127">
        <v>43102</v>
      </c>
      <c r="E717" s="112" t="s">
        <v>4064</v>
      </c>
      <c r="F717" s="80" t="s">
        <v>4065</v>
      </c>
      <c r="G717" s="40"/>
      <c r="H717" s="40"/>
      <c r="I717" s="24" t="s">
        <v>3068</v>
      </c>
    </row>
    <row r="718" spans="1:9" x14ac:dyDescent="0.2">
      <c r="A718" s="81" t="s">
        <v>3123</v>
      </c>
      <c r="B718" s="24" t="s">
        <v>1317</v>
      </c>
      <c r="C718" s="50"/>
      <c r="D718" s="127">
        <v>42310</v>
      </c>
      <c r="E718" s="112" t="s">
        <v>1317</v>
      </c>
      <c r="F718" s="80" t="s">
        <v>1316</v>
      </c>
      <c r="G718" s="40"/>
      <c r="H718" s="40"/>
      <c r="I718" s="24" t="s">
        <v>3068</v>
      </c>
    </row>
    <row r="719" spans="1:9" x14ac:dyDescent="0.2">
      <c r="A719" s="102" t="s">
        <v>3124</v>
      </c>
      <c r="B719" s="56" t="s">
        <v>3125</v>
      </c>
      <c r="C719" s="52" t="s">
        <v>3093</v>
      </c>
      <c r="D719" s="220">
        <v>41767</v>
      </c>
      <c r="E719" s="219" t="s">
        <v>2259</v>
      </c>
      <c r="F719" s="88" t="s">
        <v>2258</v>
      </c>
      <c r="G719" s="48"/>
      <c r="H719" s="48"/>
      <c r="I719" s="56" t="s">
        <v>3068</v>
      </c>
    </row>
    <row r="720" spans="1:9" x14ac:dyDescent="0.2">
      <c r="A720" s="81" t="s">
        <v>633</v>
      </c>
      <c r="B720" s="24" t="s">
        <v>3126</v>
      </c>
      <c r="C720" s="50"/>
      <c r="D720" s="127">
        <v>40980</v>
      </c>
      <c r="E720" s="112" t="s">
        <v>3127</v>
      </c>
      <c r="F720" s="80" t="s">
        <v>633</v>
      </c>
      <c r="G720" s="40"/>
      <c r="H720" s="40"/>
      <c r="I720" s="24" t="s">
        <v>3128</v>
      </c>
    </row>
    <row r="721" spans="1:9" x14ac:dyDescent="0.2">
      <c r="A721" s="81" t="s">
        <v>633</v>
      </c>
      <c r="B721" s="24" t="s">
        <v>3129</v>
      </c>
      <c r="C721" s="50"/>
      <c r="D721" s="127">
        <v>42368</v>
      </c>
      <c r="E721" s="112" t="s">
        <v>634</v>
      </c>
      <c r="F721" s="81" t="s">
        <v>633</v>
      </c>
      <c r="G721" s="40"/>
      <c r="H721" s="40"/>
      <c r="I721" s="24" t="s">
        <v>3130</v>
      </c>
    </row>
    <row r="722" spans="1:9" x14ac:dyDescent="0.2">
      <c r="A722" s="112" t="s">
        <v>3131</v>
      </c>
      <c r="B722" s="24" t="s">
        <v>1366</v>
      </c>
      <c r="C722" s="50"/>
      <c r="D722" s="127">
        <v>42613</v>
      </c>
      <c r="E722" s="24" t="s">
        <v>1366</v>
      </c>
      <c r="F722" s="221" t="s">
        <v>1365</v>
      </c>
      <c r="G722" s="40"/>
      <c r="H722" s="40"/>
      <c r="I722" s="24" t="s">
        <v>3068</v>
      </c>
    </row>
    <row r="723" spans="1:9" x14ac:dyDescent="0.2">
      <c r="A723" s="81" t="s">
        <v>3132</v>
      </c>
      <c r="B723" s="24" t="s">
        <v>661</v>
      </c>
      <c r="C723" s="50"/>
      <c r="D723" s="127">
        <v>42768</v>
      </c>
      <c r="E723" s="24" t="s">
        <v>661</v>
      </c>
      <c r="F723" s="80" t="s">
        <v>660</v>
      </c>
      <c r="G723" s="40"/>
      <c r="H723" s="40"/>
      <c r="I723" s="24" t="s">
        <v>3068</v>
      </c>
    </row>
    <row r="724" spans="1:9" x14ac:dyDescent="0.2">
      <c r="A724" s="112" t="s">
        <v>3133</v>
      </c>
      <c r="B724" s="24" t="s">
        <v>3134</v>
      </c>
      <c r="C724" s="50"/>
      <c r="D724" s="127">
        <v>42492</v>
      </c>
      <c r="E724" s="112" t="s">
        <v>810</v>
      </c>
      <c r="F724" s="80" t="s">
        <v>809</v>
      </c>
      <c r="G724" s="40"/>
      <c r="H724" s="40"/>
      <c r="I724" s="24" t="s">
        <v>3068</v>
      </c>
    </row>
    <row r="725" spans="1:9" x14ac:dyDescent="0.2">
      <c r="A725" s="65" t="s">
        <v>3135</v>
      </c>
      <c r="B725" s="35" t="s">
        <v>3136</v>
      </c>
      <c r="C725" s="26"/>
      <c r="D725" s="125">
        <v>41408</v>
      </c>
      <c r="E725" s="95" t="s">
        <v>3137</v>
      </c>
      <c r="F725" s="217" t="s">
        <v>3138</v>
      </c>
      <c r="G725" s="43"/>
      <c r="H725" s="43"/>
      <c r="I725" s="35" t="s">
        <v>3068</v>
      </c>
    </row>
    <row r="726" spans="1:9" x14ac:dyDescent="0.2">
      <c r="A726" s="112" t="s">
        <v>3138</v>
      </c>
      <c r="B726" s="24" t="s">
        <v>3137</v>
      </c>
      <c r="C726" s="50"/>
      <c r="D726" s="127">
        <v>42492</v>
      </c>
      <c r="E726" s="112" t="s">
        <v>333</v>
      </c>
      <c r="F726" s="80" t="s">
        <v>332</v>
      </c>
      <c r="G726" s="40"/>
      <c r="H726" s="40"/>
      <c r="I726" s="24" t="s">
        <v>3068</v>
      </c>
    </row>
    <row r="727" spans="1:9" x14ac:dyDescent="0.2">
      <c r="A727" s="81" t="s">
        <v>2513</v>
      </c>
      <c r="B727" s="24" t="s">
        <v>3139</v>
      </c>
      <c r="C727" s="50" t="s">
        <v>3093</v>
      </c>
      <c r="D727" s="127">
        <v>42513</v>
      </c>
      <c r="E727" s="112" t="s">
        <v>2514</v>
      </c>
      <c r="F727" s="80" t="s">
        <v>2513</v>
      </c>
      <c r="G727" s="40"/>
      <c r="H727" s="40"/>
      <c r="I727" s="24" t="s">
        <v>3068</v>
      </c>
    </row>
    <row r="728" spans="1:9" x14ac:dyDescent="0.2">
      <c r="A728" s="81" t="s">
        <v>3140</v>
      </c>
      <c r="B728" s="24" t="s">
        <v>286</v>
      </c>
      <c r="C728" s="50"/>
      <c r="D728" s="127">
        <v>42032</v>
      </c>
      <c r="E728" s="112" t="s">
        <v>286</v>
      </c>
      <c r="F728" s="81" t="s">
        <v>285</v>
      </c>
      <c r="G728" s="40"/>
      <c r="H728" s="40"/>
      <c r="I728" s="24" t="s">
        <v>3141</v>
      </c>
    </row>
    <row r="729" spans="1:9" x14ac:dyDescent="0.2">
      <c r="A729" s="102" t="s">
        <v>3142</v>
      </c>
      <c r="B729" s="56" t="s">
        <v>297</v>
      </c>
      <c r="C729" s="52"/>
      <c r="D729" s="220">
        <v>41736</v>
      </c>
      <c r="E729" s="219" t="s">
        <v>297</v>
      </c>
      <c r="F729" s="88" t="s">
        <v>296</v>
      </c>
      <c r="G729" s="48"/>
      <c r="H729" s="48"/>
      <c r="I729" s="56" t="s">
        <v>3068</v>
      </c>
    </row>
    <row r="730" spans="1:9" x14ac:dyDescent="0.2">
      <c r="A730" s="24" t="s">
        <v>4208</v>
      </c>
      <c r="B730" s="24" t="s">
        <v>692</v>
      </c>
      <c r="C730" s="50"/>
      <c r="D730" s="127">
        <v>43209</v>
      </c>
      <c r="E730" s="112" t="s">
        <v>692</v>
      </c>
      <c r="F730" s="36" t="s">
        <v>4209</v>
      </c>
      <c r="G730" s="40"/>
      <c r="H730" s="40"/>
      <c r="I730" s="24" t="s">
        <v>3068</v>
      </c>
    </row>
    <row r="731" spans="1:9" x14ac:dyDescent="0.2">
      <c r="A731" s="80" t="s">
        <v>2572</v>
      </c>
      <c r="B731" s="24" t="s">
        <v>2573</v>
      </c>
      <c r="C731" s="50"/>
      <c r="D731" s="127">
        <v>41423</v>
      </c>
      <c r="E731" s="112" t="s">
        <v>3143</v>
      </c>
      <c r="F731" s="80" t="s">
        <v>3144</v>
      </c>
      <c r="G731" s="40"/>
      <c r="H731" s="40"/>
      <c r="I731" s="24" t="s">
        <v>3145</v>
      </c>
    </row>
    <row r="732" spans="1:9" x14ac:dyDescent="0.2">
      <c r="A732" s="221" t="s">
        <v>3146</v>
      </c>
      <c r="B732" s="24" t="s">
        <v>2592</v>
      </c>
      <c r="C732" s="50"/>
      <c r="D732" s="127">
        <v>42593</v>
      </c>
      <c r="E732" s="24" t="s">
        <v>2592</v>
      </c>
      <c r="F732" s="221" t="s">
        <v>2591</v>
      </c>
      <c r="G732" s="40"/>
      <c r="H732" s="40"/>
      <c r="I732" s="24" t="s">
        <v>3068</v>
      </c>
    </row>
    <row r="733" spans="1:9" x14ac:dyDescent="0.2">
      <c r="A733" s="80" t="s">
        <v>3147</v>
      </c>
      <c r="B733" s="24" t="s">
        <v>3148</v>
      </c>
      <c r="C733" s="50"/>
      <c r="D733" s="127">
        <v>42054</v>
      </c>
      <c r="E733" s="112" t="s">
        <v>579</v>
      </c>
      <c r="F733" s="80" t="s">
        <v>578</v>
      </c>
      <c r="G733" s="40"/>
      <c r="H733" s="40"/>
      <c r="I733" s="24" t="s">
        <v>3068</v>
      </c>
    </row>
    <row r="734" spans="1:9" x14ac:dyDescent="0.2">
      <c r="A734" s="80" t="s">
        <v>4373</v>
      </c>
      <c r="B734" s="24" t="s">
        <v>4138</v>
      </c>
      <c r="C734" s="50"/>
      <c r="D734" s="127">
        <v>43343</v>
      </c>
      <c r="E734" s="112" t="s">
        <v>4338</v>
      </c>
      <c r="F734" s="80" t="s">
        <v>4374</v>
      </c>
      <c r="G734" s="40"/>
      <c r="H734" s="40"/>
      <c r="I734" s="24" t="s">
        <v>3165</v>
      </c>
    </row>
    <row r="735" spans="1:9" x14ac:dyDescent="0.2">
      <c r="A735" s="80" t="s">
        <v>3149</v>
      </c>
      <c r="B735" s="24" t="s">
        <v>317</v>
      </c>
      <c r="C735" s="50"/>
      <c r="D735" s="127">
        <v>41218</v>
      </c>
      <c r="E735" s="112" t="s">
        <v>317</v>
      </c>
      <c r="F735" s="80" t="s">
        <v>316</v>
      </c>
      <c r="G735" s="40"/>
      <c r="H735" s="40"/>
      <c r="I735" s="24" t="s">
        <v>3150</v>
      </c>
    </row>
    <row r="736" spans="1:9" x14ac:dyDescent="0.2">
      <c r="A736" s="60" t="s">
        <v>748</v>
      </c>
      <c r="B736" s="35" t="s">
        <v>3151</v>
      </c>
      <c r="C736" s="26"/>
      <c r="D736" s="125">
        <v>40905</v>
      </c>
      <c r="E736" s="95" t="s">
        <v>749</v>
      </c>
      <c r="F736" s="60" t="s">
        <v>748</v>
      </c>
      <c r="G736" s="43"/>
      <c r="H736" s="43"/>
      <c r="I736" s="35" t="s">
        <v>3068</v>
      </c>
    </row>
    <row r="737" spans="1:9" x14ac:dyDescent="0.2">
      <c r="A737" s="80" t="s">
        <v>4472</v>
      </c>
      <c r="B737" s="24" t="s">
        <v>4471</v>
      </c>
      <c r="C737" s="50"/>
      <c r="D737" s="127">
        <v>43404</v>
      </c>
      <c r="E737" s="112" t="s">
        <v>4467</v>
      </c>
      <c r="F737" s="80" t="s">
        <v>4466</v>
      </c>
      <c r="G737" s="40"/>
      <c r="H737" s="40"/>
      <c r="I737" s="24" t="s">
        <v>3165</v>
      </c>
    </row>
    <row r="738" spans="1:9" x14ac:dyDescent="0.2">
      <c r="A738" s="80" t="s">
        <v>2723</v>
      </c>
      <c r="B738" s="24" t="s">
        <v>2724</v>
      </c>
      <c r="C738" s="50" t="s">
        <v>3093</v>
      </c>
      <c r="D738" s="127">
        <v>40358</v>
      </c>
      <c r="E738" s="112" t="s">
        <v>2724</v>
      </c>
      <c r="F738" s="221" t="s">
        <v>3152</v>
      </c>
      <c r="G738" s="40"/>
      <c r="H738" s="40"/>
      <c r="I738" s="24" t="s">
        <v>3153</v>
      </c>
    </row>
    <row r="739" spans="1:9" x14ac:dyDescent="0.2">
      <c r="A739" s="80" t="s">
        <v>3154</v>
      </c>
      <c r="B739" s="24" t="s">
        <v>3155</v>
      </c>
      <c r="C739" s="50"/>
      <c r="D739" s="127">
        <v>42192</v>
      </c>
      <c r="E739" s="112" t="s">
        <v>1817</v>
      </c>
      <c r="F739" s="80" t="s">
        <v>3156</v>
      </c>
      <c r="G739" s="40"/>
      <c r="H739" s="40"/>
      <c r="I739" s="24" t="s">
        <v>3157</v>
      </c>
    </row>
    <row r="740" spans="1:9" x14ac:dyDescent="0.2">
      <c r="A740" s="80" t="s">
        <v>3158</v>
      </c>
      <c r="B740" s="24" t="s">
        <v>3159</v>
      </c>
      <c r="C740" s="50"/>
      <c r="D740" s="127">
        <v>42361</v>
      </c>
      <c r="E740" s="112" t="s">
        <v>782</v>
      </c>
      <c r="F740" s="80" t="s">
        <v>781</v>
      </c>
      <c r="G740" s="40"/>
      <c r="H740" s="40"/>
      <c r="I740" s="24" t="s">
        <v>3068</v>
      </c>
    </row>
    <row r="741" spans="1:9" x14ac:dyDescent="0.2">
      <c r="A741" s="88" t="s">
        <v>3160</v>
      </c>
      <c r="B741" s="56" t="s">
        <v>1709</v>
      </c>
      <c r="C741" s="52"/>
      <c r="D741" s="220">
        <v>41962</v>
      </c>
      <c r="E741" s="219" t="s">
        <v>1709</v>
      </c>
      <c r="F741" s="88" t="s">
        <v>1708</v>
      </c>
      <c r="G741" s="48"/>
      <c r="H741" s="48"/>
      <c r="I741" s="56" t="s">
        <v>3068</v>
      </c>
    </row>
    <row r="742" spans="1:9" x14ac:dyDescent="0.2">
      <c r="A742" s="80" t="s">
        <v>793</v>
      </c>
      <c r="B742" s="24" t="s">
        <v>3161</v>
      </c>
      <c r="C742" s="50"/>
      <c r="D742" s="127">
        <v>41101</v>
      </c>
      <c r="E742" s="112" t="s">
        <v>794</v>
      </c>
      <c r="F742" s="80" t="s">
        <v>793</v>
      </c>
      <c r="G742" s="40"/>
      <c r="H742" s="40"/>
      <c r="I742" s="24" t="s">
        <v>3068</v>
      </c>
    </row>
    <row r="743" spans="1:9" x14ac:dyDescent="0.2">
      <c r="A743" s="112" t="s">
        <v>3162</v>
      </c>
      <c r="B743" s="24" t="s">
        <v>812</v>
      </c>
      <c r="C743" s="50"/>
      <c r="D743" s="127">
        <v>42593</v>
      </c>
      <c r="E743" s="24" t="s">
        <v>812</v>
      </c>
      <c r="F743" s="112" t="s">
        <v>811</v>
      </c>
      <c r="G743" s="40"/>
      <c r="H743" s="40"/>
      <c r="I743" s="24" t="s">
        <v>3068</v>
      </c>
    </row>
    <row r="744" spans="1:9" x14ac:dyDescent="0.2">
      <c r="A744" s="81" t="s">
        <v>3163</v>
      </c>
      <c r="B744" s="24" t="s">
        <v>3164</v>
      </c>
      <c r="C744" s="50"/>
      <c r="D744" s="127">
        <v>42857</v>
      </c>
      <c r="E744" s="112" t="s">
        <v>562</v>
      </c>
      <c r="F744" s="80" t="s">
        <v>561</v>
      </c>
      <c r="G744" s="40"/>
      <c r="H744" s="40"/>
      <c r="I744" s="24" t="s">
        <v>3165</v>
      </c>
    </row>
    <row r="745" spans="1:9" x14ac:dyDescent="0.2">
      <c r="A745" s="80" t="s">
        <v>816</v>
      </c>
      <c r="B745" s="24" t="s">
        <v>3166</v>
      </c>
      <c r="C745" s="50"/>
      <c r="D745" s="127">
        <v>40893</v>
      </c>
      <c r="E745" s="112" t="s">
        <v>817</v>
      </c>
      <c r="F745" s="80" t="s">
        <v>816</v>
      </c>
      <c r="G745" s="40"/>
      <c r="H745" s="40"/>
      <c r="I745" s="24" t="s">
        <v>3068</v>
      </c>
    </row>
    <row r="746" spans="1:9" x14ac:dyDescent="0.2">
      <c r="A746" s="81" t="s">
        <v>3167</v>
      </c>
      <c r="B746" s="24" t="s">
        <v>1999</v>
      </c>
      <c r="C746" s="50" t="s">
        <v>3093</v>
      </c>
      <c r="D746" s="127">
        <v>42306</v>
      </c>
      <c r="E746" s="112" t="s">
        <v>1999</v>
      </c>
      <c r="F746" s="80" t="s">
        <v>1998</v>
      </c>
      <c r="G746" s="40"/>
      <c r="H746" s="40"/>
      <c r="I746" s="24" t="s">
        <v>3068</v>
      </c>
    </row>
    <row r="747" spans="1:9" x14ac:dyDescent="0.2">
      <c r="A747" s="65" t="s">
        <v>3168</v>
      </c>
      <c r="B747" s="35" t="s">
        <v>3169</v>
      </c>
      <c r="C747" s="26"/>
      <c r="D747" s="125">
        <v>42948</v>
      </c>
      <c r="E747" s="95" t="s">
        <v>932</v>
      </c>
      <c r="F747" s="60" t="s">
        <v>931</v>
      </c>
      <c r="G747" s="43"/>
      <c r="H747" s="43"/>
      <c r="I747" s="35" t="s">
        <v>3096</v>
      </c>
    </row>
    <row r="748" spans="1:9" x14ac:dyDescent="0.2">
      <c r="A748" s="81" t="s">
        <v>3170</v>
      </c>
      <c r="B748" s="24" t="s">
        <v>3171</v>
      </c>
      <c r="C748" s="50"/>
      <c r="D748" s="127">
        <v>42961</v>
      </c>
      <c r="E748" s="112" t="s">
        <v>934</v>
      </c>
      <c r="F748" s="80" t="s">
        <v>933</v>
      </c>
      <c r="G748" s="40"/>
      <c r="H748" s="40"/>
      <c r="I748" s="81" t="s">
        <v>3096</v>
      </c>
    </row>
    <row r="749" spans="1:9" x14ac:dyDescent="0.2">
      <c r="A749" s="81" t="s">
        <v>3172</v>
      </c>
      <c r="B749" s="24" t="s">
        <v>2949</v>
      </c>
      <c r="C749" s="50" t="s">
        <v>3093</v>
      </c>
      <c r="D749" s="127">
        <v>41124</v>
      </c>
      <c r="E749" s="112" t="s">
        <v>2949</v>
      </c>
      <c r="F749" s="81" t="s">
        <v>2948</v>
      </c>
      <c r="G749" s="40"/>
      <c r="H749" s="40"/>
      <c r="I749" s="24" t="s">
        <v>3068</v>
      </c>
    </row>
    <row r="750" spans="1:9" x14ac:dyDescent="0.2">
      <c r="A750" s="81" t="s">
        <v>3173</v>
      </c>
      <c r="B750" s="24" t="s">
        <v>857</v>
      </c>
      <c r="C750" s="50"/>
      <c r="D750" s="127">
        <v>41166</v>
      </c>
      <c r="E750" s="112" t="s">
        <v>857</v>
      </c>
      <c r="F750" s="80" t="s">
        <v>856</v>
      </c>
      <c r="G750" s="40"/>
      <c r="H750" s="40"/>
      <c r="I750" s="24" t="s">
        <v>3174</v>
      </c>
    </row>
    <row r="751" spans="1:9" x14ac:dyDescent="0.2">
      <c r="A751" s="102" t="s">
        <v>3175</v>
      </c>
      <c r="B751" s="56" t="s">
        <v>3176</v>
      </c>
      <c r="C751" s="52"/>
      <c r="D751" s="220">
        <v>42005</v>
      </c>
      <c r="E751" s="219" t="s">
        <v>389</v>
      </c>
      <c r="F751" s="102" t="s">
        <v>3177</v>
      </c>
      <c r="G751" s="48"/>
      <c r="H751" s="48"/>
      <c r="I751" s="102" t="s">
        <v>3096</v>
      </c>
    </row>
    <row r="752" spans="1:9" x14ac:dyDescent="0.2">
      <c r="A752" s="24" t="s">
        <v>386</v>
      </c>
      <c r="B752" s="24" t="s">
        <v>387</v>
      </c>
      <c r="C752" s="50"/>
      <c r="D752" s="127">
        <v>43132</v>
      </c>
      <c r="E752" s="112" t="s">
        <v>387</v>
      </c>
      <c r="F752" s="24" t="s">
        <v>4113</v>
      </c>
      <c r="G752" s="40"/>
      <c r="H752" s="40"/>
      <c r="I752" s="24" t="s">
        <v>3068</v>
      </c>
    </row>
    <row r="753" spans="1:9" x14ac:dyDescent="0.2">
      <c r="A753" s="81" t="s">
        <v>863</v>
      </c>
      <c r="B753" s="24" t="s">
        <v>864</v>
      </c>
      <c r="C753" s="50"/>
      <c r="D753" s="127">
        <v>43160</v>
      </c>
      <c r="E753" s="112" t="s">
        <v>4167</v>
      </c>
      <c r="F753" s="81" t="s">
        <v>863</v>
      </c>
      <c r="G753" s="40"/>
      <c r="H753" s="40"/>
      <c r="I753" s="24" t="s">
        <v>3068</v>
      </c>
    </row>
    <row r="754" spans="1:9" x14ac:dyDescent="0.2">
      <c r="A754" s="81" t="s">
        <v>4331</v>
      </c>
      <c r="B754" s="24" t="s">
        <v>4332</v>
      </c>
      <c r="C754" s="50"/>
      <c r="D754" s="127">
        <v>43256</v>
      </c>
      <c r="E754" s="112" t="s">
        <v>4348</v>
      </c>
      <c r="F754" s="80" t="s">
        <v>4349</v>
      </c>
      <c r="G754" s="40"/>
      <c r="H754" s="40"/>
      <c r="I754" s="24" t="s">
        <v>3165</v>
      </c>
    </row>
    <row r="755" spans="1:9" x14ac:dyDescent="0.2">
      <c r="A755" s="81" t="s">
        <v>3178</v>
      </c>
      <c r="B755" s="24" t="s">
        <v>862</v>
      </c>
      <c r="C755" s="50"/>
      <c r="D755" s="127">
        <v>42856</v>
      </c>
      <c r="E755" s="24" t="s">
        <v>862</v>
      </c>
      <c r="F755" s="80" t="s">
        <v>861</v>
      </c>
      <c r="G755" s="40"/>
      <c r="H755" s="40"/>
      <c r="I755" s="24" t="s">
        <v>3068</v>
      </c>
    </row>
    <row r="756" spans="1:9" x14ac:dyDescent="0.2">
      <c r="A756" s="102" t="s">
        <v>1831</v>
      </c>
      <c r="B756" s="56" t="s">
        <v>1832</v>
      </c>
      <c r="C756" s="52"/>
      <c r="D756" s="220">
        <v>43070</v>
      </c>
      <c r="E756" s="219" t="s">
        <v>4025</v>
      </c>
      <c r="F756" s="88" t="s">
        <v>1831</v>
      </c>
      <c r="G756" s="48"/>
      <c r="H756" s="48"/>
      <c r="I756" s="56" t="s">
        <v>3068</v>
      </c>
    </row>
    <row r="757" spans="1:9" x14ac:dyDescent="0.2">
      <c r="A757" s="159" t="s">
        <v>4372</v>
      </c>
      <c r="B757" s="13" t="s">
        <v>1834</v>
      </c>
      <c r="C757" s="40"/>
      <c r="D757" s="216">
        <v>43252</v>
      </c>
      <c r="E757" s="212" t="s">
        <v>4340</v>
      </c>
      <c r="F757" s="159" t="s">
        <v>4371</v>
      </c>
      <c r="G757" s="40"/>
      <c r="H757" s="40"/>
      <c r="I757" s="13" t="s">
        <v>3068</v>
      </c>
    </row>
    <row r="758" spans="1:9" x14ac:dyDescent="0.2">
      <c r="A758" s="159" t="s">
        <v>3179</v>
      </c>
      <c r="B758" s="13"/>
      <c r="C758" s="201"/>
      <c r="D758" s="205"/>
      <c r="E758" s="201"/>
      <c r="F758" s="212"/>
      <c r="G758" s="201"/>
      <c r="H758" s="201"/>
      <c r="I758" s="107"/>
    </row>
  </sheetData>
  <sheetProtection selectLockedCells="1" selectUnlockedCells="1"/>
  <autoFilter ref="A7:L7">
    <sortState ref="A8:L587">
      <sortCondition ref="A7"/>
    </sortState>
  </autoFilter>
  <conditionalFormatting sqref="A273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1"/>
  <sheetViews>
    <sheetView topLeftCell="S46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22" t="s">
        <v>3180</v>
      </c>
      <c r="B1" s="106"/>
      <c r="C1" s="13"/>
      <c r="D1" s="121"/>
      <c r="E1" s="121"/>
      <c r="F1" s="121"/>
      <c r="G1" s="121"/>
      <c r="AG1" s="223" t="s">
        <v>3181</v>
      </c>
      <c r="AH1" s="223"/>
      <c r="AI1" s="223"/>
      <c r="AJ1" s="223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3182</v>
      </c>
      <c r="C2" s="224" t="s">
        <v>3183</v>
      </c>
      <c r="D2" s="74"/>
      <c r="E2" s="74"/>
      <c r="F2" s="74"/>
      <c r="G2" s="74"/>
      <c r="H2" s="94" t="s">
        <v>3182</v>
      </c>
      <c r="I2" s="224" t="s">
        <v>3184</v>
      </c>
      <c r="J2" s="117"/>
      <c r="K2" s="117"/>
      <c r="L2" s="117"/>
      <c r="M2" s="117"/>
      <c r="N2" s="94" t="s">
        <v>3182</v>
      </c>
      <c r="O2" s="224" t="s">
        <v>3185</v>
      </c>
      <c r="P2" s="117"/>
      <c r="Q2" s="117"/>
      <c r="R2" s="117"/>
      <c r="AG2" s="32" t="s">
        <v>3186</v>
      </c>
      <c r="AH2" s="225" t="s">
        <v>3187</v>
      </c>
      <c r="AI2" s="59"/>
      <c r="AJ2" s="59"/>
      <c r="AK2" s="225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6" t="s">
        <v>3188</v>
      </c>
      <c r="B3" s="123" t="s">
        <v>1854</v>
      </c>
      <c r="C3" s="59" t="s">
        <v>59</v>
      </c>
      <c r="D3" s="227" t="s">
        <v>63</v>
      </c>
      <c r="E3" s="227" t="s">
        <v>64</v>
      </c>
      <c r="F3" s="228" t="s">
        <v>3189</v>
      </c>
      <c r="G3" s="229"/>
      <c r="H3" s="123" t="s">
        <v>1854</v>
      </c>
      <c r="I3" s="51" t="s">
        <v>59</v>
      </c>
      <c r="J3" s="227" t="s">
        <v>63</v>
      </c>
      <c r="K3" s="227" t="s">
        <v>64</v>
      </c>
      <c r="L3" s="228" t="s">
        <v>3189</v>
      </c>
      <c r="M3" s="117"/>
      <c r="N3" s="123" t="s">
        <v>1854</v>
      </c>
      <c r="O3" s="51" t="s">
        <v>59</v>
      </c>
      <c r="P3" s="227" t="s">
        <v>63</v>
      </c>
      <c r="Q3" s="227" t="s">
        <v>64</v>
      </c>
      <c r="R3" s="228" t="s">
        <v>3189</v>
      </c>
      <c r="AG3" s="54" t="s">
        <v>3190</v>
      </c>
      <c r="AH3" s="59">
        <v>2007</v>
      </c>
      <c r="AI3" s="226">
        <v>2008</v>
      </c>
      <c r="AJ3" s="226">
        <v>2009</v>
      </c>
      <c r="AK3" s="59" t="s">
        <v>3191</v>
      </c>
      <c r="AL3" s="59" t="s">
        <v>3192</v>
      </c>
      <c r="AM3" s="226" t="s">
        <v>93</v>
      </c>
      <c r="AN3" s="58" t="s">
        <v>17</v>
      </c>
      <c r="AO3" s="58" t="s">
        <v>3193</v>
      </c>
      <c r="AP3" s="58" t="s">
        <v>3194</v>
      </c>
      <c r="AQ3" s="58" t="s">
        <v>3195</v>
      </c>
      <c r="AR3" s="58">
        <v>2017</v>
      </c>
      <c r="AS3" s="58">
        <v>2018</v>
      </c>
    </row>
    <row r="4" spans="1:45" ht="11.25" customHeight="1" x14ac:dyDescent="0.2">
      <c r="A4" s="230" t="s">
        <v>3196</v>
      </c>
      <c r="B4" s="231">
        <v>139</v>
      </c>
      <c r="C4" s="232">
        <v>34.5</v>
      </c>
      <c r="D4" s="233"/>
      <c r="E4" s="233"/>
      <c r="F4" s="234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5">
        <v>0</v>
      </c>
      <c r="AI4" s="236">
        <v>0</v>
      </c>
      <c r="AJ4" s="237">
        <v>0</v>
      </c>
      <c r="AK4" s="235">
        <v>0</v>
      </c>
      <c r="AL4" s="238">
        <v>0</v>
      </c>
      <c r="AM4" s="239">
        <v>0</v>
      </c>
      <c r="AN4" s="240">
        <v>0</v>
      </c>
      <c r="AO4" s="241">
        <v>0</v>
      </c>
      <c r="AP4" s="242">
        <v>0</v>
      </c>
      <c r="AQ4" s="243">
        <v>0</v>
      </c>
      <c r="AR4" s="243">
        <v>0</v>
      </c>
      <c r="AS4" s="257"/>
    </row>
    <row r="5" spans="1:45" ht="11.25" customHeight="1" x14ac:dyDescent="0.2">
      <c r="A5" s="244" t="s">
        <v>3197</v>
      </c>
      <c r="B5" s="245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8">
        <v>0</v>
      </c>
      <c r="AI5" s="237">
        <v>0</v>
      </c>
      <c r="AJ5" s="237">
        <v>0</v>
      </c>
      <c r="AK5" s="238">
        <v>0</v>
      </c>
      <c r="AL5" s="238">
        <v>0</v>
      </c>
      <c r="AM5" s="240">
        <v>0</v>
      </c>
      <c r="AN5" s="240">
        <v>0</v>
      </c>
      <c r="AO5" s="241">
        <v>0</v>
      </c>
      <c r="AP5" s="239">
        <v>0</v>
      </c>
      <c r="AQ5" s="239">
        <v>0</v>
      </c>
      <c r="AR5" s="246">
        <v>1</v>
      </c>
      <c r="AS5" s="246"/>
    </row>
    <row r="6" spans="1:45" ht="11.25" customHeight="1" x14ac:dyDescent="0.2">
      <c r="A6" s="247" t="s">
        <v>3198</v>
      </c>
      <c r="B6" s="248">
        <v>136</v>
      </c>
      <c r="C6" s="67">
        <v>35.200000000000003</v>
      </c>
      <c r="D6" s="84">
        <v>43.72</v>
      </c>
      <c r="E6" s="84">
        <v>3.13</v>
      </c>
      <c r="F6" s="249">
        <v>10.15</v>
      </c>
      <c r="G6" s="74"/>
      <c r="H6" s="250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5">
        <v>0</v>
      </c>
      <c r="AI6" s="237">
        <v>0</v>
      </c>
      <c r="AJ6" s="236">
        <v>0</v>
      </c>
      <c r="AK6" s="238">
        <v>0</v>
      </c>
      <c r="AL6" s="235">
        <v>0</v>
      </c>
      <c r="AM6" s="240">
        <v>0</v>
      </c>
      <c r="AN6" s="240">
        <v>0</v>
      </c>
      <c r="AO6" s="251">
        <v>0</v>
      </c>
      <c r="AP6" s="239">
        <v>0</v>
      </c>
      <c r="AQ6" s="246">
        <v>1</v>
      </c>
      <c r="AR6" s="246">
        <v>2</v>
      </c>
      <c r="AS6" s="474"/>
    </row>
    <row r="7" spans="1:45" ht="11.25" customHeight="1" x14ac:dyDescent="0.2">
      <c r="A7" s="244" t="s">
        <v>3199</v>
      </c>
      <c r="B7" s="245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5">
        <v>0</v>
      </c>
      <c r="AI7" s="236">
        <v>0</v>
      </c>
      <c r="AJ7" s="236">
        <v>0</v>
      </c>
      <c r="AK7" s="235">
        <v>0</v>
      </c>
      <c r="AL7" s="235">
        <v>0</v>
      </c>
      <c r="AM7" s="240">
        <v>0</v>
      </c>
      <c r="AN7" s="239">
        <v>0</v>
      </c>
      <c r="AO7" s="251">
        <v>0</v>
      </c>
      <c r="AP7" s="252">
        <v>1</v>
      </c>
      <c r="AQ7" s="252">
        <v>2</v>
      </c>
      <c r="AR7" s="239">
        <v>4</v>
      </c>
      <c r="AS7" s="472"/>
    </row>
    <row r="8" spans="1:45" ht="11.25" customHeight="1" x14ac:dyDescent="0.2">
      <c r="A8" s="244" t="s">
        <v>3200</v>
      </c>
      <c r="B8" s="245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8">
        <v>0</v>
      </c>
      <c r="AI8" s="236">
        <v>0</v>
      </c>
      <c r="AJ8" s="237">
        <v>0</v>
      </c>
      <c r="AK8" s="235">
        <v>0</v>
      </c>
      <c r="AL8" s="235">
        <v>0</v>
      </c>
      <c r="AM8" s="239">
        <v>0</v>
      </c>
      <c r="AN8" s="251">
        <v>1</v>
      </c>
      <c r="AO8" s="16">
        <v>1</v>
      </c>
      <c r="AP8" s="252">
        <v>2</v>
      </c>
      <c r="AQ8" s="239">
        <v>4</v>
      </c>
      <c r="AR8" s="239">
        <v>0</v>
      </c>
      <c r="AS8" s="246"/>
    </row>
    <row r="9" spans="1:45" ht="11.25" customHeight="1" x14ac:dyDescent="0.2">
      <c r="A9" s="244" t="s">
        <v>3201</v>
      </c>
      <c r="B9" s="245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53">
        <v>59</v>
      </c>
      <c r="AH9" s="254">
        <v>0</v>
      </c>
      <c r="AI9" s="255">
        <v>0</v>
      </c>
      <c r="AJ9" s="255">
        <v>0</v>
      </c>
      <c r="AK9" s="256">
        <v>0</v>
      </c>
      <c r="AL9" s="254">
        <v>0</v>
      </c>
      <c r="AM9" s="243">
        <v>1</v>
      </c>
      <c r="AN9" s="3">
        <v>1</v>
      </c>
      <c r="AO9" s="3">
        <v>2</v>
      </c>
      <c r="AP9" s="243">
        <v>4</v>
      </c>
      <c r="AQ9" s="243">
        <v>0</v>
      </c>
      <c r="AR9" s="257">
        <v>1</v>
      </c>
      <c r="AS9" s="473"/>
    </row>
    <row r="10" spans="1:45" ht="11.25" customHeight="1" x14ac:dyDescent="0.2">
      <c r="A10" s="244" t="s">
        <v>3202</v>
      </c>
      <c r="B10" s="245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5">
        <v>0</v>
      </c>
      <c r="AI10" s="237">
        <v>0</v>
      </c>
      <c r="AJ10" s="237">
        <v>0</v>
      </c>
      <c r="AK10" s="238">
        <v>0</v>
      </c>
      <c r="AL10" s="238">
        <v>1</v>
      </c>
      <c r="AM10" s="252">
        <v>1</v>
      </c>
      <c r="AN10" s="16">
        <v>2</v>
      </c>
      <c r="AO10" s="251">
        <v>4</v>
      </c>
      <c r="AP10" s="239">
        <v>0</v>
      </c>
      <c r="AQ10" s="246">
        <v>1</v>
      </c>
      <c r="AR10" s="239">
        <v>1</v>
      </c>
      <c r="AS10" s="246"/>
    </row>
    <row r="11" spans="1:45" ht="11.25" customHeight="1" x14ac:dyDescent="0.2">
      <c r="A11" s="244" t="s">
        <v>3203</v>
      </c>
      <c r="B11" s="245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5">
        <v>0</v>
      </c>
      <c r="AI11" s="237">
        <v>0</v>
      </c>
      <c r="AJ11" s="236">
        <v>0</v>
      </c>
      <c r="AK11" s="238">
        <v>1</v>
      </c>
      <c r="AL11" s="20">
        <v>1</v>
      </c>
      <c r="AM11" s="252">
        <v>2</v>
      </c>
      <c r="AN11" s="251">
        <v>4</v>
      </c>
      <c r="AO11" s="251">
        <v>1</v>
      </c>
      <c r="AP11" s="252">
        <v>1</v>
      </c>
      <c r="AQ11" s="239">
        <v>1</v>
      </c>
      <c r="AR11" s="246">
        <v>1</v>
      </c>
      <c r="AS11" s="246"/>
    </row>
    <row r="12" spans="1:45" ht="11.25" customHeight="1" x14ac:dyDescent="0.2">
      <c r="A12" s="244" t="s">
        <v>3204</v>
      </c>
      <c r="B12" s="245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5">
        <v>0</v>
      </c>
      <c r="AI12" s="236">
        <v>0</v>
      </c>
      <c r="AJ12" s="236">
        <v>1</v>
      </c>
      <c r="AK12" s="20">
        <v>1</v>
      </c>
      <c r="AL12" s="20">
        <v>2</v>
      </c>
      <c r="AM12" s="239">
        <v>4</v>
      </c>
      <c r="AN12" s="251">
        <v>1</v>
      </c>
      <c r="AO12" s="16">
        <v>0</v>
      </c>
      <c r="AP12" s="239">
        <v>1</v>
      </c>
      <c r="AQ12" s="246">
        <v>1</v>
      </c>
      <c r="AR12" s="246">
        <v>0</v>
      </c>
      <c r="AS12" s="246"/>
    </row>
    <row r="13" spans="1:45" ht="11.25" customHeight="1" x14ac:dyDescent="0.2">
      <c r="A13" s="244" t="s">
        <v>3205</v>
      </c>
      <c r="B13" s="245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8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9">
        <v>55</v>
      </c>
      <c r="AH13" s="260">
        <v>0</v>
      </c>
      <c r="AI13" s="261">
        <v>1</v>
      </c>
      <c r="AJ13" s="262">
        <v>1</v>
      </c>
      <c r="AK13" s="259">
        <v>2</v>
      </c>
      <c r="AL13" s="260">
        <v>3</v>
      </c>
      <c r="AM13" s="263">
        <v>0</v>
      </c>
      <c r="AN13" s="264">
        <v>0</v>
      </c>
      <c r="AO13" s="265">
        <v>1</v>
      </c>
      <c r="AP13" s="266">
        <v>1</v>
      </c>
      <c r="AQ13" s="266">
        <v>0</v>
      </c>
      <c r="AR13" s="266">
        <v>4</v>
      </c>
      <c r="AS13" s="266"/>
    </row>
    <row r="14" spans="1:45" ht="11.25" customHeight="1" x14ac:dyDescent="0.2">
      <c r="A14" s="244" t="s">
        <v>3206</v>
      </c>
      <c r="B14" s="245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8">
        <v>3</v>
      </c>
      <c r="I14" s="267"/>
      <c r="J14" s="268"/>
      <c r="K14" s="12"/>
      <c r="L14" s="12"/>
      <c r="M14" s="117"/>
      <c r="N14" s="117"/>
      <c r="O14" s="117"/>
      <c r="P14" s="117"/>
      <c r="Q14" s="117"/>
      <c r="R14" s="117"/>
      <c r="AG14" s="253">
        <v>54</v>
      </c>
      <c r="AH14" s="254">
        <v>1</v>
      </c>
      <c r="AI14" s="269">
        <v>1</v>
      </c>
      <c r="AJ14" s="269">
        <v>2</v>
      </c>
      <c r="AK14" s="254">
        <v>4</v>
      </c>
      <c r="AL14" s="254">
        <v>1</v>
      </c>
      <c r="AM14" s="249">
        <v>1</v>
      </c>
      <c r="AN14" s="270">
        <v>1</v>
      </c>
      <c r="AO14" s="3">
        <v>1</v>
      </c>
      <c r="AP14" s="252">
        <v>0</v>
      </c>
      <c r="AQ14" s="252">
        <v>4</v>
      </c>
      <c r="AR14" s="252">
        <v>3</v>
      </c>
      <c r="AS14" s="252"/>
    </row>
    <row r="15" spans="1:45" ht="11.25" customHeight="1" x14ac:dyDescent="0.2">
      <c r="A15" s="244" t="s">
        <v>3207</v>
      </c>
      <c r="B15" s="245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8">
        <v>25</v>
      </c>
      <c r="I15" s="267" t="s">
        <v>3208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71">
        <v>2</v>
      </c>
      <c r="AJ15" s="236">
        <v>3</v>
      </c>
      <c r="AK15" s="238">
        <v>0</v>
      </c>
      <c r="AL15" s="20">
        <v>1</v>
      </c>
      <c r="AM15" s="239">
        <v>1</v>
      </c>
      <c r="AN15" s="16">
        <v>1</v>
      </c>
      <c r="AO15" s="16">
        <v>0</v>
      </c>
      <c r="AP15" s="252">
        <v>4</v>
      </c>
      <c r="AQ15" s="252">
        <v>2</v>
      </c>
      <c r="AR15" s="252">
        <v>0</v>
      </c>
      <c r="AS15" s="252"/>
    </row>
    <row r="16" spans="1:45" ht="11.25" customHeight="1" x14ac:dyDescent="0.2">
      <c r="A16" s="244" t="s">
        <v>3209</v>
      </c>
      <c r="B16" s="245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72">
        <v>25</v>
      </c>
      <c r="I16" s="12" t="s">
        <v>3210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6">
        <v>4</v>
      </c>
      <c r="AJ16" s="236">
        <v>1</v>
      </c>
      <c r="AK16" s="20">
        <v>1</v>
      </c>
      <c r="AL16" s="238">
        <v>1</v>
      </c>
      <c r="AM16" s="252">
        <v>1</v>
      </c>
      <c r="AN16" s="16">
        <v>0</v>
      </c>
      <c r="AO16" s="16">
        <v>4</v>
      </c>
      <c r="AP16" s="252">
        <v>2</v>
      </c>
      <c r="AQ16" s="252">
        <v>1</v>
      </c>
      <c r="AR16" s="252">
        <v>1</v>
      </c>
      <c r="AS16" s="252"/>
    </row>
    <row r="17" spans="1:45" ht="11.25" customHeight="1" x14ac:dyDescent="0.2">
      <c r="A17" s="273" t="s">
        <v>3211</v>
      </c>
      <c r="B17" s="274">
        <v>125</v>
      </c>
      <c r="C17" s="275">
        <v>36.1</v>
      </c>
      <c r="D17" s="276">
        <v>32.75</v>
      </c>
      <c r="E17" s="276">
        <v>4.57</v>
      </c>
      <c r="F17" s="276">
        <v>9.3000000000000007</v>
      </c>
      <c r="G17" s="74"/>
      <c r="H17" s="277">
        <v>28</v>
      </c>
      <c r="I17" s="278" t="s">
        <v>3212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8">
        <v>3</v>
      </c>
      <c r="AI17" s="236">
        <v>0</v>
      </c>
      <c r="AJ17" s="271">
        <v>2</v>
      </c>
      <c r="AK17" s="238">
        <v>1</v>
      </c>
      <c r="AL17" s="20">
        <v>1</v>
      </c>
      <c r="AM17" s="252">
        <v>0</v>
      </c>
      <c r="AN17" s="16">
        <v>4</v>
      </c>
      <c r="AO17" s="16">
        <v>2</v>
      </c>
      <c r="AP17" s="252">
        <v>1</v>
      </c>
      <c r="AQ17" s="252">
        <v>1</v>
      </c>
      <c r="AR17" s="252">
        <v>2</v>
      </c>
      <c r="AS17" s="252"/>
    </row>
    <row r="18" spans="1:45" ht="11.25" customHeight="1" x14ac:dyDescent="0.2">
      <c r="A18" s="273" t="s">
        <v>3213</v>
      </c>
      <c r="B18" s="274">
        <v>120</v>
      </c>
      <c r="C18" s="275">
        <v>36.4</v>
      </c>
      <c r="D18" s="276">
        <v>29.8</v>
      </c>
      <c r="E18" s="276">
        <v>4.93</v>
      </c>
      <c r="F18" s="276">
        <v>8.77</v>
      </c>
      <c r="G18" s="74"/>
      <c r="H18" s="279">
        <v>29</v>
      </c>
      <c r="I18" s="17" t="s">
        <v>3214</v>
      </c>
      <c r="J18" s="74"/>
      <c r="K18" s="74"/>
      <c r="L18" s="74"/>
      <c r="M18" s="117"/>
      <c r="N18" s="117"/>
      <c r="O18" s="117"/>
      <c r="P18" s="117"/>
      <c r="Q18" s="117"/>
      <c r="R18" s="117"/>
      <c r="AG18" s="259">
        <v>50</v>
      </c>
      <c r="AH18" s="260">
        <v>1</v>
      </c>
      <c r="AI18" s="262">
        <v>3</v>
      </c>
      <c r="AJ18" s="261">
        <v>1</v>
      </c>
      <c r="AK18" s="259">
        <v>1</v>
      </c>
      <c r="AL18" s="259">
        <v>0</v>
      </c>
      <c r="AM18" s="266">
        <v>4</v>
      </c>
      <c r="AN18" s="264">
        <v>2</v>
      </c>
      <c r="AO18" s="264">
        <v>0</v>
      </c>
      <c r="AP18" s="252">
        <v>1</v>
      </c>
      <c r="AQ18" s="252">
        <v>2</v>
      </c>
      <c r="AR18" s="252">
        <v>6</v>
      </c>
      <c r="AS18" s="252"/>
    </row>
    <row r="19" spans="1:45" ht="11.25" customHeight="1" x14ac:dyDescent="0.2">
      <c r="A19" s="273" t="s">
        <v>3215</v>
      </c>
      <c r="B19" s="274">
        <v>116</v>
      </c>
      <c r="C19" s="275">
        <v>36.4</v>
      </c>
      <c r="D19" s="276">
        <v>32.299999999999997</v>
      </c>
      <c r="E19" s="276">
        <v>4.3600000000000003</v>
      </c>
      <c r="F19" s="276">
        <v>8.74</v>
      </c>
      <c r="G19" s="74"/>
      <c r="H19" s="280">
        <v>27</v>
      </c>
      <c r="I19" s="17" t="s">
        <v>3216</v>
      </c>
      <c r="J19" s="74"/>
      <c r="K19" s="74"/>
      <c r="L19" s="74"/>
      <c r="M19" s="117"/>
      <c r="N19" s="117"/>
      <c r="O19" s="117"/>
      <c r="P19" s="117"/>
      <c r="Q19" s="117"/>
      <c r="R19" s="117"/>
      <c r="AG19" s="253">
        <v>49</v>
      </c>
      <c r="AH19" s="253">
        <v>3</v>
      </c>
      <c r="AI19" s="281">
        <v>1</v>
      </c>
      <c r="AJ19" s="269">
        <v>1</v>
      </c>
      <c r="AK19" s="253">
        <v>0</v>
      </c>
      <c r="AL19" s="253">
        <v>4</v>
      </c>
      <c r="AM19" s="249">
        <v>3</v>
      </c>
      <c r="AN19" s="3">
        <v>0</v>
      </c>
      <c r="AO19" s="3">
        <v>1</v>
      </c>
      <c r="AP19" s="249">
        <v>2</v>
      </c>
      <c r="AQ19" s="249">
        <v>6</v>
      </c>
      <c r="AR19" s="249">
        <v>1</v>
      </c>
      <c r="AS19" s="475"/>
    </row>
    <row r="20" spans="1:45" ht="11.25" customHeight="1" x14ac:dyDescent="0.2">
      <c r="A20" s="273" t="s">
        <v>3217</v>
      </c>
      <c r="B20" s="274">
        <v>112</v>
      </c>
      <c r="C20" s="275">
        <v>36.700000000000003</v>
      </c>
      <c r="D20" s="276">
        <v>35.82</v>
      </c>
      <c r="E20" s="276">
        <v>3.79</v>
      </c>
      <c r="F20" s="276">
        <v>8.6300000000000008</v>
      </c>
      <c r="G20" s="74"/>
      <c r="H20" s="280">
        <v>27</v>
      </c>
      <c r="I20" s="17" t="s">
        <v>3218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8">
        <v>1</v>
      </c>
      <c r="AI20" s="271">
        <v>1</v>
      </c>
      <c r="AJ20" s="271">
        <v>0</v>
      </c>
      <c r="AK20" s="20">
        <v>4</v>
      </c>
      <c r="AL20" s="20">
        <v>3</v>
      </c>
      <c r="AM20" s="252">
        <v>1</v>
      </c>
      <c r="AN20" s="16">
        <v>3</v>
      </c>
      <c r="AO20" s="16">
        <v>2</v>
      </c>
      <c r="AP20" s="252">
        <v>6</v>
      </c>
      <c r="AQ20" s="252">
        <v>1</v>
      </c>
      <c r="AR20" s="239">
        <v>4</v>
      </c>
      <c r="AS20" s="246"/>
    </row>
    <row r="21" spans="1:45" ht="11.25" customHeight="1" x14ac:dyDescent="0.2">
      <c r="A21" s="273" t="s">
        <v>3219</v>
      </c>
      <c r="B21" s="274">
        <v>109</v>
      </c>
      <c r="C21" s="275">
        <v>36.799999999999997</v>
      </c>
      <c r="D21" s="276">
        <v>36.520000000000003</v>
      </c>
      <c r="E21" s="276">
        <v>3.66</v>
      </c>
      <c r="F21" s="276">
        <v>8.68</v>
      </c>
      <c r="G21" s="74"/>
      <c r="H21" s="282">
        <v>70</v>
      </c>
      <c r="I21" s="283">
        <v>17.899999999999999</v>
      </c>
      <c r="J21" s="284"/>
      <c r="K21" s="284"/>
      <c r="L21" s="284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71">
        <v>0</v>
      </c>
      <c r="AJ21" s="271">
        <v>4</v>
      </c>
      <c r="AK21" s="20">
        <v>3</v>
      </c>
      <c r="AL21" s="20">
        <v>1</v>
      </c>
      <c r="AM21" s="252">
        <v>3</v>
      </c>
      <c r="AN21" s="16">
        <v>1</v>
      </c>
      <c r="AO21" s="16">
        <v>6</v>
      </c>
      <c r="AP21" s="252">
        <v>1</v>
      </c>
      <c r="AQ21" s="239">
        <v>4</v>
      </c>
      <c r="AR21" s="246">
        <v>3</v>
      </c>
      <c r="AS21" s="246"/>
    </row>
    <row r="22" spans="1:45" ht="11.25" customHeight="1" x14ac:dyDescent="0.2">
      <c r="A22" s="273" t="s">
        <v>3220</v>
      </c>
      <c r="B22" s="274">
        <v>109</v>
      </c>
      <c r="C22" s="275">
        <v>36.9</v>
      </c>
      <c r="D22" s="276">
        <v>36.799999999999997</v>
      </c>
      <c r="E22" s="276">
        <v>3.64</v>
      </c>
      <c r="F22" s="276">
        <v>8.35</v>
      </c>
      <c r="G22" s="74"/>
      <c r="H22" s="282">
        <v>69</v>
      </c>
      <c r="I22" s="283">
        <v>18</v>
      </c>
      <c r="J22" s="285">
        <v>31.68</v>
      </c>
      <c r="K22" s="286">
        <v>3.8</v>
      </c>
      <c r="L22" s="284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71">
        <v>4</v>
      </c>
      <c r="AJ22" s="271">
        <v>2</v>
      </c>
      <c r="AK22" s="20">
        <v>1</v>
      </c>
      <c r="AL22" s="20">
        <v>3</v>
      </c>
      <c r="AM22" s="252">
        <v>1</v>
      </c>
      <c r="AN22" s="16">
        <v>6</v>
      </c>
      <c r="AO22" s="16">
        <v>1</v>
      </c>
      <c r="AP22" s="239">
        <v>4</v>
      </c>
      <c r="AQ22" s="246">
        <v>3</v>
      </c>
      <c r="AR22" s="246">
        <v>7</v>
      </c>
      <c r="AS22" s="476"/>
    </row>
    <row r="23" spans="1:45" ht="11.25" customHeight="1" x14ac:dyDescent="0.2">
      <c r="A23" s="273" t="s">
        <v>3221</v>
      </c>
      <c r="B23" s="274">
        <v>109</v>
      </c>
      <c r="C23" s="275">
        <v>36.9</v>
      </c>
      <c r="D23" s="276">
        <v>39.5</v>
      </c>
      <c r="E23" s="276">
        <v>3.39</v>
      </c>
      <c r="F23" s="276">
        <v>8.3699999999999992</v>
      </c>
      <c r="G23" s="74"/>
      <c r="H23" s="287">
        <v>70</v>
      </c>
      <c r="I23" s="275">
        <v>18</v>
      </c>
      <c r="J23" s="288">
        <v>33.76</v>
      </c>
      <c r="K23" s="276">
        <v>3.5</v>
      </c>
      <c r="L23" s="284"/>
      <c r="M23" s="117"/>
      <c r="N23" s="117"/>
      <c r="O23" s="117"/>
      <c r="P23" s="117"/>
      <c r="Q23" s="117"/>
      <c r="R23" s="117"/>
      <c r="AG23" s="259">
        <v>45</v>
      </c>
      <c r="AH23" s="259">
        <v>5</v>
      </c>
      <c r="AI23" s="262">
        <v>3</v>
      </c>
      <c r="AJ23" s="262">
        <v>1</v>
      </c>
      <c r="AK23" s="259">
        <v>3</v>
      </c>
      <c r="AL23" s="259">
        <v>1</v>
      </c>
      <c r="AM23" s="266">
        <v>6</v>
      </c>
      <c r="AN23" s="264">
        <v>2</v>
      </c>
      <c r="AO23" s="265">
        <v>4</v>
      </c>
      <c r="AP23" s="266">
        <v>3</v>
      </c>
      <c r="AQ23" s="266">
        <v>8</v>
      </c>
      <c r="AR23" s="263">
        <v>7</v>
      </c>
      <c r="AS23" s="263"/>
    </row>
    <row r="24" spans="1:45" ht="11.25" customHeight="1" x14ac:dyDescent="0.2">
      <c r="A24" s="273" t="s">
        <v>3222</v>
      </c>
      <c r="B24" s="274">
        <v>107</v>
      </c>
      <c r="C24" s="275">
        <v>37</v>
      </c>
      <c r="D24" s="276">
        <v>40.630000000000003</v>
      </c>
      <c r="E24" s="276">
        <v>3.3</v>
      </c>
      <c r="F24" s="276">
        <v>7.79</v>
      </c>
      <c r="G24" s="74"/>
      <c r="H24" s="289">
        <v>70</v>
      </c>
      <c r="I24" s="232">
        <v>18.100000000000001</v>
      </c>
      <c r="J24" s="290">
        <v>34.49</v>
      </c>
      <c r="K24" s="234">
        <v>3.45</v>
      </c>
      <c r="L24" s="284"/>
      <c r="M24" s="117"/>
      <c r="N24" s="117"/>
      <c r="O24" s="117"/>
      <c r="P24" s="117"/>
      <c r="Q24" s="117"/>
      <c r="R24" s="117"/>
      <c r="AG24" s="253">
        <v>44</v>
      </c>
      <c r="AH24" s="253">
        <v>1</v>
      </c>
      <c r="AI24" s="269">
        <v>1</v>
      </c>
      <c r="AJ24" s="269">
        <v>3</v>
      </c>
      <c r="AK24" s="253">
        <v>1</v>
      </c>
      <c r="AL24" s="253">
        <v>6</v>
      </c>
      <c r="AM24" s="249">
        <v>2</v>
      </c>
      <c r="AN24" s="270">
        <v>3</v>
      </c>
      <c r="AO24" s="3">
        <v>3</v>
      </c>
      <c r="AP24" s="252">
        <v>8</v>
      </c>
      <c r="AQ24" s="239">
        <v>7</v>
      </c>
      <c r="AR24" s="239">
        <v>4</v>
      </c>
      <c r="AS24" s="239"/>
    </row>
    <row r="25" spans="1:45" ht="11.25" customHeight="1" x14ac:dyDescent="0.2">
      <c r="A25" s="273" t="s">
        <v>3223</v>
      </c>
      <c r="B25" s="274">
        <v>104</v>
      </c>
      <c r="C25" s="275">
        <v>37.1</v>
      </c>
      <c r="D25" s="276">
        <v>42.64</v>
      </c>
      <c r="E25" s="276">
        <v>3.22</v>
      </c>
      <c r="F25" s="276">
        <v>7.49</v>
      </c>
      <c r="G25" s="74"/>
      <c r="H25" s="287">
        <v>67</v>
      </c>
      <c r="I25" s="275">
        <v>18.3</v>
      </c>
      <c r="J25" s="288">
        <v>35.51</v>
      </c>
      <c r="K25" s="276">
        <v>3.44</v>
      </c>
      <c r="L25" s="284"/>
      <c r="M25" s="117"/>
      <c r="N25" s="117"/>
      <c r="O25" s="117"/>
      <c r="P25" s="117"/>
      <c r="Q25" s="117"/>
      <c r="R25" s="117"/>
      <c r="Z25" s="414" t="s">
        <v>3380</v>
      </c>
      <c r="AG25" s="20">
        <v>43</v>
      </c>
      <c r="AH25" s="20">
        <v>1</v>
      </c>
      <c r="AI25" s="271">
        <v>3</v>
      </c>
      <c r="AJ25" s="271">
        <v>1</v>
      </c>
      <c r="AK25" s="20">
        <v>6</v>
      </c>
      <c r="AL25" s="20">
        <v>2</v>
      </c>
      <c r="AM25" s="239">
        <v>3</v>
      </c>
      <c r="AN25" s="16">
        <v>3</v>
      </c>
      <c r="AO25" s="16">
        <v>10</v>
      </c>
      <c r="AP25" s="239">
        <v>8</v>
      </c>
      <c r="AQ25" s="239">
        <v>4</v>
      </c>
      <c r="AR25" s="239">
        <v>4</v>
      </c>
      <c r="AS25" s="246"/>
    </row>
    <row r="26" spans="1:45" ht="11.25" customHeight="1" x14ac:dyDescent="0.2">
      <c r="A26" s="273" t="s">
        <v>3224</v>
      </c>
      <c r="B26" s="274">
        <v>98</v>
      </c>
      <c r="C26" s="275">
        <v>37.4</v>
      </c>
      <c r="D26" s="276">
        <v>43.46</v>
      </c>
      <c r="E26" s="276">
        <v>3.21</v>
      </c>
      <c r="F26" s="276">
        <v>7.6</v>
      </c>
      <c r="G26" s="74"/>
      <c r="H26" s="289">
        <v>65</v>
      </c>
      <c r="I26" s="232">
        <v>18.399999999999999</v>
      </c>
      <c r="J26" s="290">
        <v>34.799999999999997</v>
      </c>
      <c r="K26" s="234">
        <v>3.5</v>
      </c>
      <c r="L26" s="284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71">
        <v>2</v>
      </c>
      <c r="AJ26" s="271">
        <v>7</v>
      </c>
      <c r="AK26" s="20">
        <v>2</v>
      </c>
      <c r="AL26" s="238">
        <v>3</v>
      </c>
      <c r="AM26" s="252">
        <v>3</v>
      </c>
      <c r="AN26" s="16">
        <v>8</v>
      </c>
      <c r="AO26" s="251">
        <v>6</v>
      </c>
      <c r="AP26" s="239">
        <v>4</v>
      </c>
      <c r="AQ26" s="239">
        <v>4</v>
      </c>
      <c r="AR26" s="246">
        <v>6</v>
      </c>
      <c r="AS26" s="246"/>
    </row>
    <row r="27" spans="1:45" ht="11.25" customHeight="1" x14ac:dyDescent="0.2">
      <c r="A27" s="273" t="s">
        <v>3225</v>
      </c>
      <c r="B27" s="274">
        <v>97</v>
      </c>
      <c r="C27" s="275">
        <v>37.6</v>
      </c>
      <c r="D27" s="276">
        <v>45.14</v>
      </c>
      <c r="E27" s="276">
        <v>3.11</v>
      </c>
      <c r="F27" s="276">
        <v>7.18</v>
      </c>
      <c r="G27" s="74"/>
      <c r="H27" s="287">
        <v>61</v>
      </c>
      <c r="I27" s="275">
        <v>18.399999999999999</v>
      </c>
      <c r="J27" s="288">
        <v>36.44</v>
      </c>
      <c r="K27" s="276">
        <v>3.43</v>
      </c>
      <c r="L27" s="284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71">
        <v>7</v>
      </c>
      <c r="AJ27" s="271">
        <v>1</v>
      </c>
      <c r="AK27" s="238">
        <v>3</v>
      </c>
      <c r="AL27" s="20">
        <v>3</v>
      </c>
      <c r="AM27" s="252">
        <v>9</v>
      </c>
      <c r="AN27" s="251">
        <v>7</v>
      </c>
      <c r="AO27" s="251">
        <v>3</v>
      </c>
      <c r="AP27" s="239">
        <v>4</v>
      </c>
      <c r="AQ27" s="246">
        <v>6</v>
      </c>
      <c r="AR27" s="246">
        <v>2</v>
      </c>
      <c r="AS27" s="246"/>
    </row>
    <row r="28" spans="1:45" ht="11.25" customHeight="1" x14ac:dyDescent="0.2">
      <c r="A28" s="273" t="s">
        <v>3226</v>
      </c>
      <c r="B28" s="274">
        <v>98</v>
      </c>
      <c r="C28" s="275">
        <v>37.700000000000003</v>
      </c>
      <c r="D28" s="276">
        <v>45.79</v>
      </c>
      <c r="E28" s="276">
        <v>3.05</v>
      </c>
      <c r="F28" s="276">
        <v>7.05</v>
      </c>
      <c r="G28" s="74"/>
      <c r="H28" s="289">
        <v>62</v>
      </c>
      <c r="I28" s="232">
        <v>18.399999999999999</v>
      </c>
      <c r="J28" s="290">
        <v>37.24</v>
      </c>
      <c r="K28" s="234">
        <v>3.33</v>
      </c>
      <c r="L28" s="284"/>
      <c r="M28" s="117"/>
      <c r="N28" s="117"/>
      <c r="O28" s="117"/>
      <c r="P28" s="117"/>
      <c r="Q28" s="117"/>
      <c r="R28" s="117"/>
      <c r="AG28" s="259">
        <v>40</v>
      </c>
      <c r="AH28" s="259">
        <v>6</v>
      </c>
      <c r="AI28" s="262">
        <v>3</v>
      </c>
      <c r="AJ28" s="261">
        <v>3</v>
      </c>
      <c r="AK28" s="259">
        <v>3</v>
      </c>
      <c r="AL28" s="259">
        <v>6</v>
      </c>
      <c r="AM28" s="263">
        <v>6</v>
      </c>
      <c r="AN28" s="265">
        <v>3</v>
      </c>
      <c r="AO28" s="265">
        <v>5</v>
      </c>
      <c r="AP28" s="252">
        <v>6</v>
      </c>
      <c r="AQ28" s="252">
        <v>2</v>
      </c>
      <c r="AR28" s="252">
        <v>2</v>
      </c>
      <c r="AS28" s="252"/>
    </row>
    <row r="29" spans="1:45" ht="11.25" customHeight="1" x14ac:dyDescent="0.2">
      <c r="A29" s="244" t="s">
        <v>3227</v>
      </c>
      <c r="B29" s="245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91">
        <v>65</v>
      </c>
      <c r="I29" s="109">
        <v>18.399999999999999</v>
      </c>
      <c r="J29" s="118">
        <v>36.520000000000003</v>
      </c>
      <c r="K29" s="110">
        <v>3.39</v>
      </c>
      <c r="L29" s="292"/>
      <c r="M29" s="117"/>
      <c r="N29" s="117"/>
      <c r="O29" s="117"/>
      <c r="P29" s="117"/>
      <c r="Q29" s="117"/>
      <c r="R29" s="117"/>
      <c r="AG29" s="253">
        <v>39</v>
      </c>
      <c r="AH29" s="253">
        <v>3</v>
      </c>
      <c r="AI29" s="281">
        <v>2</v>
      </c>
      <c r="AJ29" s="269">
        <v>3</v>
      </c>
      <c r="AK29" s="253">
        <v>9</v>
      </c>
      <c r="AL29" s="254">
        <v>11</v>
      </c>
      <c r="AM29" s="243">
        <v>3</v>
      </c>
      <c r="AN29" s="270">
        <v>6</v>
      </c>
      <c r="AO29" s="3">
        <v>6</v>
      </c>
      <c r="AP29" s="249">
        <v>2</v>
      </c>
      <c r="AQ29" s="249">
        <v>3</v>
      </c>
      <c r="AR29" s="249">
        <v>1</v>
      </c>
      <c r="AS29" s="475"/>
    </row>
    <row r="30" spans="1:45" ht="11.25" customHeight="1" x14ac:dyDescent="0.2">
      <c r="A30" s="244" t="s">
        <v>3228</v>
      </c>
      <c r="B30" s="245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93">
        <v>65</v>
      </c>
      <c r="I30" s="72">
        <v>18.600000000000001</v>
      </c>
      <c r="J30" s="74">
        <v>37.24</v>
      </c>
      <c r="K30" s="73">
        <v>3.35</v>
      </c>
      <c r="L30" s="292"/>
      <c r="M30" s="117"/>
      <c r="N30" s="268"/>
      <c r="O30" s="117"/>
      <c r="P30" s="117"/>
      <c r="Q30" s="117"/>
      <c r="R30" s="117"/>
      <c r="AG30" s="20">
        <v>38</v>
      </c>
      <c r="AH30" s="238">
        <v>4</v>
      </c>
      <c r="AI30" s="271">
        <v>5</v>
      </c>
      <c r="AJ30" s="271">
        <v>7</v>
      </c>
      <c r="AK30" s="238">
        <v>9</v>
      </c>
      <c r="AL30" s="238">
        <v>3</v>
      </c>
      <c r="AM30" s="239">
        <v>4</v>
      </c>
      <c r="AN30" s="16">
        <v>4</v>
      </c>
      <c r="AO30" s="16">
        <v>4</v>
      </c>
      <c r="AP30" s="252">
        <v>3</v>
      </c>
      <c r="AQ30" s="252">
        <v>1</v>
      </c>
      <c r="AR30" s="239">
        <v>1</v>
      </c>
      <c r="AS30" s="239"/>
    </row>
    <row r="31" spans="1:45" ht="11.25" customHeight="1" x14ac:dyDescent="0.2">
      <c r="A31" s="244" t="s">
        <v>3229</v>
      </c>
      <c r="B31" s="245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91">
        <v>81</v>
      </c>
      <c r="I31" s="109">
        <v>18.3</v>
      </c>
      <c r="J31" s="118">
        <v>40.340000000000003</v>
      </c>
      <c r="K31" s="110">
        <v>3.06</v>
      </c>
      <c r="L31" s="292"/>
      <c r="M31" s="267" t="s">
        <v>3230</v>
      </c>
      <c r="N31" s="268"/>
      <c r="O31" s="268"/>
      <c r="P31" s="117"/>
      <c r="Q31" s="117"/>
      <c r="R31" s="117"/>
      <c r="AG31" s="20">
        <v>37</v>
      </c>
      <c r="AH31" s="20">
        <v>9</v>
      </c>
      <c r="AI31" s="271">
        <v>10</v>
      </c>
      <c r="AJ31" s="236">
        <v>9</v>
      </c>
      <c r="AK31" s="238">
        <v>5</v>
      </c>
      <c r="AL31" s="238">
        <v>4</v>
      </c>
      <c r="AM31" s="252">
        <v>2</v>
      </c>
      <c r="AN31" s="16">
        <v>5</v>
      </c>
      <c r="AO31" s="16">
        <v>3</v>
      </c>
      <c r="AP31" s="252">
        <v>2</v>
      </c>
      <c r="AQ31" s="239">
        <v>1</v>
      </c>
      <c r="AR31" s="239">
        <v>2</v>
      </c>
      <c r="AS31" s="239"/>
    </row>
    <row r="32" spans="1:45" ht="11.25" customHeight="1" x14ac:dyDescent="0.2">
      <c r="A32" s="244" t="s">
        <v>3231</v>
      </c>
      <c r="B32" s="245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93">
        <v>82</v>
      </c>
      <c r="I32" s="72">
        <v>18.399999999999999</v>
      </c>
      <c r="J32" s="74">
        <v>43.21</v>
      </c>
      <c r="K32" s="73">
        <v>2.95</v>
      </c>
      <c r="L32" s="292"/>
      <c r="M32" s="17" t="s">
        <v>3232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6">
        <v>8</v>
      </c>
      <c r="AJ32" s="236">
        <v>3</v>
      </c>
      <c r="AK32" s="238">
        <v>4</v>
      </c>
      <c r="AL32" s="20">
        <v>4</v>
      </c>
      <c r="AM32" s="252">
        <v>8</v>
      </c>
      <c r="AN32" s="16">
        <v>3</v>
      </c>
      <c r="AO32" s="16">
        <v>2</v>
      </c>
      <c r="AP32" s="239">
        <v>2</v>
      </c>
      <c r="AQ32" s="239">
        <v>2</v>
      </c>
      <c r="AR32" s="239">
        <v>2</v>
      </c>
      <c r="AS32" s="246"/>
    </row>
    <row r="33" spans="1:45" ht="11.25" customHeight="1" x14ac:dyDescent="0.2">
      <c r="A33" s="244" t="s">
        <v>3233</v>
      </c>
      <c r="B33" s="245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91">
        <v>82</v>
      </c>
      <c r="I33" s="109">
        <v>18.399999999999999</v>
      </c>
      <c r="J33" s="118">
        <v>40.28</v>
      </c>
      <c r="K33" s="110">
        <v>3.14</v>
      </c>
      <c r="L33" s="292"/>
      <c r="M33" s="17" t="s">
        <v>3234</v>
      </c>
      <c r="N33" s="17"/>
      <c r="O33" s="17"/>
      <c r="P33" s="117"/>
      <c r="Q33" s="117"/>
      <c r="R33" s="117"/>
      <c r="AG33" s="259">
        <v>35</v>
      </c>
      <c r="AH33" s="260">
        <v>7</v>
      </c>
      <c r="AI33" s="261">
        <v>8</v>
      </c>
      <c r="AJ33" s="261">
        <v>6</v>
      </c>
      <c r="AK33" s="259">
        <v>4</v>
      </c>
      <c r="AL33" s="259">
        <v>6</v>
      </c>
      <c r="AM33" s="266">
        <v>3</v>
      </c>
      <c r="AN33" s="264">
        <v>2</v>
      </c>
      <c r="AO33" s="265">
        <v>2</v>
      </c>
      <c r="AP33" s="263">
        <v>2</v>
      </c>
      <c r="AQ33" s="263">
        <v>2</v>
      </c>
      <c r="AR33" s="294">
        <v>5</v>
      </c>
      <c r="AS33" s="294"/>
    </row>
    <row r="34" spans="1:45" ht="11.25" customHeight="1" x14ac:dyDescent="0.2">
      <c r="A34" s="244" t="s">
        <v>3235</v>
      </c>
      <c r="B34" s="245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93">
        <v>82</v>
      </c>
      <c r="I34" s="72">
        <v>18.399999999999999</v>
      </c>
      <c r="J34" s="74">
        <v>38.619999999999997</v>
      </c>
      <c r="K34" s="73">
        <v>3.28</v>
      </c>
      <c r="L34" s="292"/>
      <c r="M34" s="295" t="s">
        <v>3236</v>
      </c>
      <c r="N34" s="117"/>
      <c r="O34" s="117"/>
      <c r="P34" s="117"/>
      <c r="Q34" s="117"/>
      <c r="R34" s="117"/>
      <c r="AG34" s="253">
        <v>34</v>
      </c>
      <c r="AH34" s="254">
        <v>9</v>
      </c>
      <c r="AI34" s="281">
        <v>6</v>
      </c>
      <c r="AJ34" s="269">
        <v>4</v>
      </c>
      <c r="AK34" s="253">
        <v>6</v>
      </c>
      <c r="AL34" s="253">
        <v>3</v>
      </c>
      <c r="AM34" s="249">
        <v>2</v>
      </c>
      <c r="AN34" s="270">
        <v>2</v>
      </c>
      <c r="AO34" s="270">
        <v>2</v>
      </c>
      <c r="AP34" s="239">
        <v>2</v>
      </c>
      <c r="AQ34" s="246">
        <v>5</v>
      </c>
      <c r="AR34" s="246">
        <v>4</v>
      </c>
      <c r="AS34" s="246"/>
    </row>
    <row r="35" spans="1:45" ht="11.25" customHeight="1" x14ac:dyDescent="0.2">
      <c r="A35" s="244" t="s">
        <v>3237</v>
      </c>
      <c r="B35" s="296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53">
        <v>85</v>
      </c>
      <c r="I35" s="67">
        <v>18.3</v>
      </c>
      <c r="J35" s="69">
        <v>41.67</v>
      </c>
      <c r="K35" s="84">
        <v>2.98</v>
      </c>
      <c r="L35" s="68">
        <v>6.71</v>
      </c>
      <c r="M35" s="297" t="s">
        <v>3238</v>
      </c>
      <c r="N35" s="298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8">
        <v>9</v>
      </c>
      <c r="AI35" s="271">
        <v>7</v>
      </c>
      <c r="AJ35" s="271">
        <v>6</v>
      </c>
      <c r="AK35" s="20">
        <v>2</v>
      </c>
      <c r="AL35" s="20">
        <v>2</v>
      </c>
      <c r="AM35" s="239">
        <v>1</v>
      </c>
      <c r="AN35" s="251">
        <v>2</v>
      </c>
      <c r="AO35" s="251">
        <v>2</v>
      </c>
      <c r="AP35" s="252">
        <v>6</v>
      </c>
      <c r="AQ35" s="252">
        <v>5</v>
      </c>
      <c r="AR35" s="252">
        <v>0</v>
      </c>
      <c r="AS35" s="252"/>
    </row>
    <row r="36" spans="1:45" ht="11.25" customHeight="1" x14ac:dyDescent="0.2">
      <c r="A36" s="244" t="s">
        <v>3239</v>
      </c>
      <c r="B36" s="296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5">
        <v>139</v>
      </c>
      <c r="I36" s="109">
        <v>15.8</v>
      </c>
      <c r="J36" s="2">
        <v>38.119999999999997</v>
      </c>
      <c r="K36" s="296">
        <v>3.37</v>
      </c>
      <c r="L36" s="299">
        <v>6.36</v>
      </c>
      <c r="M36" s="297" t="s">
        <v>3240</v>
      </c>
      <c r="N36" s="298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71">
        <v>8</v>
      </c>
      <c r="AJ36" s="271">
        <v>2</v>
      </c>
      <c r="AK36" s="20">
        <v>2</v>
      </c>
      <c r="AL36" s="238">
        <v>1</v>
      </c>
      <c r="AM36" s="239">
        <v>3</v>
      </c>
      <c r="AN36" s="251">
        <v>2</v>
      </c>
      <c r="AO36" s="16">
        <v>6</v>
      </c>
      <c r="AP36" s="252">
        <v>5</v>
      </c>
      <c r="AQ36" s="252">
        <v>0</v>
      </c>
      <c r="AR36" s="252">
        <v>4</v>
      </c>
      <c r="AS36" s="252"/>
    </row>
    <row r="37" spans="1:45" ht="11.25" customHeight="1" x14ac:dyDescent="0.2">
      <c r="A37" s="244" t="s">
        <v>3241</v>
      </c>
      <c r="B37" s="296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9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91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71">
        <v>7</v>
      </c>
      <c r="AJ37" s="271">
        <v>3</v>
      </c>
      <c r="AK37" s="238">
        <v>1</v>
      </c>
      <c r="AL37" s="238">
        <v>3</v>
      </c>
      <c r="AM37" s="239">
        <v>2</v>
      </c>
      <c r="AN37" s="16">
        <v>6</v>
      </c>
      <c r="AO37" s="16">
        <v>5</v>
      </c>
      <c r="AP37" s="252">
        <v>0</v>
      </c>
      <c r="AQ37" s="252">
        <v>3</v>
      </c>
      <c r="AR37" s="252">
        <v>5</v>
      </c>
      <c r="AS37" s="252"/>
    </row>
    <row r="38" spans="1:45" ht="11.25" customHeight="1" x14ac:dyDescent="0.2">
      <c r="A38" s="244" t="s">
        <v>3242</v>
      </c>
      <c r="B38" s="296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9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93">
        <v>189</v>
      </c>
      <c r="O38" s="72">
        <v>6.8</v>
      </c>
      <c r="P38" s="74">
        <v>41.36</v>
      </c>
      <c r="Q38" s="73">
        <v>2.94</v>
      </c>
      <c r="R38" s="122"/>
      <c r="AG38" s="259">
        <v>30</v>
      </c>
      <c r="AH38" s="259">
        <v>7</v>
      </c>
      <c r="AI38" s="262">
        <v>4</v>
      </c>
      <c r="AJ38" s="261">
        <v>2</v>
      </c>
      <c r="AK38" s="260">
        <v>4</v>
      </c>
      <c r="AL38" s="260">
        <v>1</v>
      </c>
      <c r="AM38" s="266">
        <v>7</v>
      </c>
      <c r="AN38" s="264">
        <v>5</v>
      </c>
      <c r="AO38" s="264">
        <v>0</v>
      </c>
      <c r="AP38" s="252">
        <v>4</v>
      </c>
      <c r="AQ38" s="252">
        <v>6</v>
      </c>
      <c r="AR38" s="252">
        <v>4</v>
      </c>
      <c r="AS38" s="252"/>
    </row>
    <row r="39" spans="1:45" ht="11.25" customHeight="1" x14ac:dyDescent="0.2">
      <c r="A39" s="244" t="s">
        <v>3243</v>
      </c>
      <c r="B39" s="296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9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8">
        <v>192</v>
      </c>
      <c r="O39" s="67">
        <v>6.8</v>
      </c>
      <c r="P39" s="69">
        <v>41.73</v>
      </c>
      <c r="Q39" s="84">
        <v>3</v>
      </c>
      <c r="R39" s="68">
        <v>10.97</v>
      </c>
      <c r="AG39" s="253">
        <v>29</v>
      </c>
      <c r="AH39" s="253">
        <v>3</v>
      </c>
      <c r="AI39" s="281">
        <v>1</v>
      </c>
      <c r="AJ39" s="281">
        <v>3</v>
      </c>
      <c r="AK39" s="254">
        <v>2</v>
      </c>
      <c r="AL39" s="253">
        <v>7</v>
      </c>
      <c r="AM39" s="249">
        <v>3</v>
      </c>
      <c r="AN39" s="3">
        <v>0</v>
      </c>
      <c r="AO39" s="3">
        <v>4</v>
      </c>
      <c r="AP39" s="249">
        <v>7</v>
      </c>
      <c r="AQ39" s="249">
        <v>3</v>
      </c>
      <c r="AR39" s="249">
        <v>0</v>
      </c>
      <c r="AS39" s="475"/>
    </row>
    <row r="40" spans="1:45" ht="11.25" customHeight="1" x14ac:dyDescent="0.2">
      <c r="A40" s="244" t="s">
        <v>3244</v>
      </c>
      <c r="B40" s="296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9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91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8">
        <v>3</v>
      </c>
      <c r="AI40" s="236">
        <v>4</v>
      </c>
      <c r="AJ40" s="236">
        <v>2</v>
      </c>
      <c r="AK40" s="20">
        <v>6</v>
      </c>
      <c r="AL40" s="20">
        <v>4</v>
      </c>
      <c r="AM40" s="252">
        <v>0</v>
      </c>
      <c r="AN40" s="16">
        <v>4</v>
      </c>
      <c r="AO40" s="16">
        <v>6</v>
      </c>
      <c r="AP40" s="252">
        <v>3</v>
      </c>
      <c r="AQ40" s="252">
        <v>1</v>
      </c>
      <c r="AR40" s="239">
        <v>2</v>
      </c>
      <c r="AS40" s="239"/>
    </row>
    <row r="41" spans="1:45" ht="11.25" customHeight="1" x14ac:dyDescent="0.2">
      <c r="A41" s="273" t="s">
        <v>3245</v>
      </c>
      <c r="B41" s="300">
        <v>99</v>
      </c>
      <c r="C41" s="275">
        <v>38.656565656565654</v>
      </c>
      <c r="D41" s="276">
        <v>51.854646464646478</v>
      </c>
      <c r="E41" s="276">
        <v>2.9165600730584966</v>
      </c>
      <c r="F41" s="276">
        <v>5.9544836404310963</v>
      </c>
      <c r="G41" s="74"/>
      <c r="H41" s="301">
        <v>135</v>
      </c>
      <c r="I41" s="275">
        <v>15.496296296296297</v>
      </c>
      <c r="J41" s="288">
        <v>45.969555555555544</v>
      </c>
      <c r="K41" s="276">
        <v>2.930252354073223</v>
      </c>
      <c r="L41" s="302">
        <v>6.8765748197916032</v>
      </c>
      <c r="M41" s="117"/>
      <c r="N41" s="282">
        <v>202</v>
      </c>
      <c r="O41" s="283">
        <v>6.9</v>
      </c>
      <c r="P41" s="285">
        <v>43.55</v>
      </c>
      <c r="Q41" s="286">
        <v>2.95</v>
      </c>
      <c r="R41" s="303">
        <v>10.52</v>
      </c>
      <c r="AG41" s="20">
        <v>27</v>
      </c>
      <c r="AH41" s="238">
        <v>7</v>
      </c>
      <c r="AI41" s="236">
        <v>7</v>
      </c>
      <c r="AJ41" s="271">
        <v>6</v>
      </c>
      <c r="AK41" s="20">
        <v>4</v>
      </c>
      <c r="AL41" s="20">
        <v>0</v>
      </c>
      <c r="AM41" s="252">
        <v>4</v>
      </c>
      <c r="AN41" s="16">
        <v>6</v>
      </c>
      <c r="AO41" s="16">
        <v>4</v>
      </c>
      <c r="AP41" s="252">
        <v>0</v>
      </c>
      <c r="AQ41" s="239">
        <v>2</v>
      </c>
      <c r="AR41" s="239">
        <v>4</v>
      </c>
      <c r="AS41" s="246"/>
    </row>
    <row r="42" spans="1:45" ht="11.25" customHeight="1" x14ac:dyDescent="0.2">
      <c r="A42" s="273" t="s">
        <v>3246</v>
      </c>
      <c r="B42" s="300">
        <v>99</v>
      </c>
      <c r="C42" s="275">
        <v>38.80808080808081</v>
      </c>
      <c r="D42" s="276">
        <v>53.668383838383818</v>
      </c>
      <c r="E42" s="276">
        <v>2.8499761628197873</v>
      </c>
      <c r="F42" s="276">
        <v>6.0865647430160985</v>
      </c>
      <c r="G42" s="74"/>
      <c r="H42" s="301">
        <v>141</v>
      </c>
      <c r="I42" s="275">
        <v>15.475177304964539</v>
      </c>
      <c r="J42" s="288">
        <v>46.964609929078037</v>
      </c>
      <c r="K42" s="276">
        <v>2.9490897918944348</v>
      </c>
      <c r="L42" s="302">
        <v>7.6017910067641248</v>
      </c>
      <c r="M42" s="117"/>
      <c r="N42" s="282">
        <v>207</v>
      </c>
      <c r="O42" s="283">
        <v>6.9</v>
      </c>
      <c r="P42" s="285">
        <v>45.81</v>
      </c>
      <c r="Q42" s="286">
        <v>2.91</v>
      </c>
      <c r="R42" s="303">
        <v>9.52</v>
      </c>
      <c r="AG42" s="20">
        <v>26</v>
      </c>
      <c r="AH42" s="238">
        <v>7</v>
      </c>
      <c r="AI42" s="271">
        <v>7</v>
      </c>
      <c r="AJ42" s="271">
        <v>6</v>
      </c>
      <c r="AK42" s="20">
        <v>0</v>
      </c>
      <c r="AL42" s="20">
        <v>4</v>
      </c>
      <c r="AM42" s="252">
        <v>6</v>
      </c>
      <c r="AN42" s="16">
        <v>4</v>
      </c>
      <c r="AO42" s="16">
        <v>1</v>
      </c>
      <c r="AP42" s="239">
        <v>3</v>
      </c>
      <c r="AQ42" s="239">
        <v>3</v>
      </c>
      <c r="AR42" s="246">
        <v>5</v>
      </c>
      <c r="AS42" s="246"/>
    </row>
    <row r="43" spans="1:45" ht="11.25" customHeight="1" x14ac:dyDescent="0.2">
      <c r="A43" s="273" t="s">
        <v>3247</v>
      </c>
      <c r="B43" s="300">
        <v>100</v>
      </c>
      <c r="C43" s="275">
        <v>38.729999999999997</v>
      </c>
      <c r="D43" s="276">
        <v>54.124499999999991</v>
      </c>
      <c r="E43" s="276">
        <v>2.8238618806997953</v>
      </c>
      <c r="F43" s="276">
        <v>6.3733043927764799</v>
      </c>
      <c r="G43" s="74"/>
      <c r="H43" s="301">
        <v>142</v>
      </c>
      <c r="I43" s="275">
        <v>15.380281690140846</v>
      </c>
      <c r="J43" s="288">
        <v>48.335492957746474</v>
      </c>
      <c r="K43" s="276">
        <v>2.9450917893922788</v>
      </c>
      <c r="L43" s="302">
        <v>8.3292039618436</v>
      </c>
      <c r="M43" s="117"/>
      <c r="N43" s="282">
        <v>205</v>
      </c>
      <c r="O43" s="283">
        <v>6.9</v>
      </c>
      <c r="P43" s="285">
        <v>46.12</v>
      </c>
      <c r="Q43" s="286">
        <v>2.92</v>
      </c>
      <c r="R43" s="303">
        <v>9.5</v>
      </c>
      <c r="AG43" s="259">
        <v>25</v>
      </c>
      <c r="AH43" s="20">
        <v>11</v>
      </c>
      <c r="AI43" s="262">
        <v>8</v>
      </c>
      <c r="AJ43" s="262">
        <v>1</v>
      </c>
      <c r="AK43" s="259">
        <v>3</v>
      </c>
      <c r="AL43" s="259">
        <v>6</v>
      </c>
      <c r="AM43" s="266">
        <v>5</v>
      </c>
      <c r="AN43" s="264">
        <v>1</v>
      </c>
      <c r="AO43" s="265">
        <v>2</v>
      </c>
      <c r="AP43" s="263">
        <v>2</v>
      </c>
      <c r="AQ43" s="294">
        <v>6</v>
      </c>
      <c r="AR43" s="294">
        <v>10</v>
      </c>
      <c r="AS43" s="294"/>
    </row>
    <row r="44" spans="1:45" ht="11.25" customHeight="1" x14ac:dyDescent="0.2">
      <c r="A44" s="273" t="s">
        <v>3248</v>
      </c>
      <c r="B44" s="300">
        <v>100</v>
      </c>
      <c r="C44" s="275">
        <v>38.83</v>
      </c>
      <c r="D44" s="276">
        <v>54.851599999999998</v>
      </c>
      <c r="E44" s="276">
        <v>2.7894920379859536</v>
      </c>
      <c r="F44" s="276">
        <v>6.5584349610236403</v>
      </c>
      <c r="G44" s="74"/>
      <c r="H44" s="301">
        <v>144</v>
      </c>
      <c r="I44" s="275">
        <v>15.381944444444445</v>
      </c>
      <c r="J44" s="288">
        <v>50.311458333333327</v>
      </c>
      <c r="K44" s="276">
        <v>2.8825951210557439</v>
      </c>
      <c r="L44" s="302">
        <v>8.0704774338824947</v>
      </c>
      <c r="M44" s="117"/>
      <c r="N44" s="282">
        <v>204</v>
      </c>
      <c r="O44" s="283">
        <v>7</v>
      </c>
      <c r="P44" s="285">
        <v>47.17</v>
      </c>
      <c r="Q44" s="286">
        <v>2.9</v>
      </c>
      <c r="R44" s="303">
        <v>9.52</v>
      </c>
      <c r="AG44" s="249">
        <v>24</v>
      </c>
      <c r="AH44" s="2">
        <v>6</v>
      </c>
      <c r="AI44" s="304">
        <v>1</v>
      </c>
      <c r="AJ44" s="305">
        <v>3</v>
      </c>
      <c r="AK44" s="249">
        <v>6</v>
      </c>
      <c r="AL44" s="20">
        <v>4</v>
      </c>
      <c r="AM44" s="252">
        <v>2</v>
      </c>
      <c r="AN44" s="251">
        <v>3</v>
      </c>
      <c r="AO44" s="251">
        <v>2</v>
      </c>
      <c r="AP44" s="252">
        <v>5</v>
      </c>
      <c r="AQ44" s="252">
        <v>10</v>
      </c>
      <c r="AR44" s="252">
        <v>16</v>
      </c>
      <c r="AS44" s="252"/>
    </row>
    <row r="45" spans="1:45" ht="11.25" customHeight="1" x14ac:dyDescent="0.2">
      <c r="A45" s="273" t="s">
        <v>3249</v>
      </c>
      <c r="B45" s="300">
        <v>101</v>
      </c>
      <c r="C45" s="275">
        <v>38.75247524752475</v>
      </c>
      <c r="D45" s="276">
        <v>54.385742574257414</v>
      </c>
      <c r="E45" s="276">
        <v>2.8029889688727305</v>
      </c>
      <c r="F45" s="276">
        <v>6.6341226448606294</v>
      </c>
      <c r="G45" s="74"/>
      <c r="H45" s="301">
        <v>147</v>
      </c>
      <c r="I45" s="275">
        <v>15.258503401360544</v>
      </c>
      <c r="J45" s="288">
        <v>49.323469387755132</v>
      </c>
      <c r="K45" s="276">
        <v>2.9253273656954684</v>
      </c>
      <c r="L45" s="302">
        <v>8.1252261643234736</v>
      </c>
      <c r="M45" s="117"/>
      <c r="N45" s="282">
        <v>201</v>
      </c>
      <c r="O45" s="283">
        <v>7</v>
      </c>
      <c r="P45" s="285">
        <v>46.09</v>
      </c>
      <c r="Q45" s="286">
        <v>3</v>
      </c>
      <c r="R45" s="303">
        <v>9.77</v>
      </c>
      <c r="AG45" s="252">
        <v>23</v>
      </c>
      <c r="AH45" s="306"/>
      <c r="AI45" s="307">
        <v>3</v>
      </c>
      <c r="AJ45" s="305">
        <v>4</v>
      </c>
      <c r="AK45" s="252">
        <v>4</v>
      </c>
      <c r="AL45" s="20">
        <v>3</v>
      </c>
      <c r="AM45" s="239">
        <v>1</v>
      </c>
      <c r="AN45" s="251">
        <v>2</v>
      </c>
      <c r="AO45" s="16">
        <v>5</v>
      </c>
      <c r="AP45" s="252">
        <v>13</v>
      </c>
      <c r="AQ45" s="252">
        <v>16</v>
      </c>
      <c r="AR45" s="252">
        <v>10</v>
      </c>
      <c r="AS45" s="252"/>
    </row>
    <row r="46" spans="1:45" ht="11.25" customHeight="1" x14ac:dyDescent="0.2">
      <c r="A46" s="273" t="s">
        <v>3250</v>
      </c>
      <c r="B46" s="300">
        <v>100</v>
      </c>
      <c r="C46" s="275">
        <v>38.799999999999997</v>
      </c>
      <c r="D46" s="276">
        <v>50.423599999999986</v>
      </c>
      <c r="E46" s="276">
        <v>2.8892952650741188</v>
      </c>
      <c r="F46" s="276">
        <v>6.5708844243127507</v>
      </c>
      <c r="G46" s="74"/>
      <c r="H46" s="301">
        <v>148</v>
      </c>
      <c r="I46" s="275">
        <v>15.25</v>
      </c>
      <c r="J46" s="288">
        <v>48.225810810810813</v>
      </c>
      <c r="K46" s="276">
        <v>2.9664610814392947</v>
      </c>
      <c r="L46" s="302">
        <v>7.9772501170852772</v>
      </c>
      <c r="M46" s="117"/>
      <c r="N46" s="287">
        <v>201</v>
      </c>
      <c r="O46" s="275">
        <v>7</v>
      </c>
      <c r="P46" s="288">
        <v>45.51</v>
      </c>
      <c r="Q46" s="276">
        <v>3.04</v>
      </c>
      <c r="R46" s="302">
        <v>9.8000000000000007</v>
      </c>
      <c r="AG46" s="252">
        <v>22</v>
      </c>
      <c r="AH46" s="306"/>
      <c r="AI46" s="307">
        <v>6</v>
      </c>
      <c r="AJ46" s="305">
        <v>8</v>
      </c>
      <c r="AK46" s="252">
        <v>4</v>
      </c>
      <c r="AL46" s="238">
        <v>4</v>
      </c>
      <c r="AM46" s="239">
        <v>2</v>
      </c>
      <c r="AN46" s="16">
        <v>5</v>
      </c>
      <c r="AO46" s="16">
        <v>13</v>
      </c>
      <c r="AP46" s="252">
        <v>16</v>
      </c>
      <c r="AQ46" s="252">
        <v>10</v>
      </c>
      <c r="AR46" s="252">
        <v>7</v>
      </c>
      <c r="AS46" s="252"/>
    </row>
    <row r="47" spans="1:45" ht="11.25" customHeight="1" x14ac:dyDescent="0.2">
      <c r="A47" s="273" t="s">
        <v>3251</v>
      </c>
      <c r="B47" s="300">
        <v>100</v>
      </c>
      <c r="C47" s="275">
        <v>38.68</v>
      </c>
      <c r="D47" s="276">
        <v>49.002299999999998</v>
      </c>
      <c r="E47" s="276">
        <v>2.9632973505669984</v>
      </c>
      <c r="F47" s="276">
        <v>6.6302090773542322</v>
      </c>
      <c r="G47" s="74"/>
      <c r="H47" s="301">
        <v>147</v>
      </c>
      <c r="I47" s="275">
        <v>15.197278911564625</v>
      </c>
      <c r="J47" s="288">
        <v>46.483401360544235</v>
      </c>
      <c r="K47" s="276">
        <v>3.1070016662788218</v>
      </c>
      <c r="L47" s="302">
        <v>8.0226987938091909</v>
      </c>
      <c r="M47" s="117"/>
      <c r="N47" s="282">
        <v>204</v>
      </c>
      <c r="O47" s="283">
        <v>7</v>
      </c>
      <c r="P47" s="285">
        <v>43.95</v>
      </c>
      <c r="Q47" s="286">
        <v>3.15</v>
      </c>
      <c r="R47" s="303">
        <v>9.82</v>
      </c>
      <c r="AG47" s="252">
        <v>21</v>
      </c>
      <c r="AH47" s="306"/>
      <c r="AI47" s="307">
        <v>7</v>
      </c>
      <c r="AJ47" s="305">
        <v>3</v>
      </c>
      <c r="AK47" s="239">
        <v>4</v>
      </c>
      <c r="AL47" s="238">
        <v>5</v>
      </c>
      <c r="AM47" s="252">
        <v>7</v>
      </c>
      <c r="AN47" s="16">
        <v>14</v>
      </c>
      <c r="AO47" s="16">
        <v>17</v>
      </c>
      <c r="AP47" s="252">
        <v>10</v>
      </c>
      <c r="AQ47" s="252">
        <v>7</v>
      </c>
      <c r="AR47" s="252">
        <v>7</v>
      </c>
      <c r="AS47" s="252"/>
    </row>
    <row r="48" spans="1:45" ht="11.25" customHeight="1" x14ac:dyDescent="0.2">
      <c r="A48" s="273" t="s">
        <v>3252</v>
      </c>
      <c r="B48" s="300">
        <v>101</v>
      </c>
      <c r="C48" s="275">
        <v>38.643564356435647</v>
      </c>
      <c r="D48" s="276">
        <v>47.564059405940597</v>
      </c>
      <c r="E48" s="276">
        <v>3.0579525722549681</v>
      </c>
      <c r="F48" s="276">
        <v>6.6969676901980302</v>
      </c>
      <c r="G48" s="74"/>
      <c r="H48" s="301">
        <v>147</v>
      </c>
      <c r="I48" s="275">
        <v>15.149659863945578</v>
      </c>
      <c r="J48" s="288">
        <v>44.554285714285697</v>
      </c>
      <c r="K48" s="276">
        <v>3.2133140447133086</v>
      </c>
      <c r="L48" s="302">
        <v>8.0504013424443919</v>
      </c>
      <c r="M48" s="117"/>
      <c r="N48" s="282">
        <v>204</v>
      </c>
      <c r="O48" s="283">
        <v>7.1</v>
      </c>
      <c r="P48" s="285">
        <v>41.89</v>
      </c>
      <c r="Q48" s="286">
        <v>3.3</v>
      </c>
      <c r="R48" s="303">
        <v>10.47</v>
      </c>
      <c r="AG48" s="266">
        <v>20</v>
      </c>
      <c r="AH48" s="306"/>
      <c r="AI48" s="308">
        <v>5</v>
      </c>
      <c r="AJ48" s="309">
        <v>4</v>
      </c>
      <c r="AK48" s="263">
        <v>4</v>
      </c>
      <c r="AL48" s="259">
        <v>5</v>
      </c>
      <c r="AM48" s="266">
        <v>14</v>
      </c>
      <c r="AN48" s="264">
        <v>17</v>
      </c>
      <c r="AO48" s="264">
        <v>11</v>
      </c>
      <c r="AP48" s="252">
        <v>7</v>
      </c>
      <c r="AQ48" s="252">
        <v>7</v>
      </c>
      <c r="AR48" s="252">
        <v>7</v>
      </c>
      <c r="AS48" s="252"/>
    </row>
    <row r="49" spans="1:45" ht="11.25" customHeight="1" x14ac:dyDescent="0.2">
      <c r="A49" s="273" t="s">
        <v>3253</v>
      </c>
      <c r="B49" s="300">
        <v>101</v>
      </c>
      <c r="C49" s="275">
        <v>38.67326732673267</v>
      </c>
      <c r="D49" s="276">
        <v>44.376633663366334</v>
      </c>
      <c r="E49" s="276">
        <v>3.2618295242128497</v>
      </c>
      <c r="F49" s="276">
        <v>6.8020067441228571</v>
      </c>
      <c r="G49" s="74"/>
      <c r="H49" s="301">
        <v>148</v>
      </c>
      <c r="I49" s="275">
        <v>15.135135135135135</v>
      </c>
      <c r="J49" s="288">
        <v>40.473513513513531</v>
      </c>
      <c r="K49" s="276">
        <v>3.4120814961396579</v>
      </c>
      <c r="L49" s="302">
        <v>7.9494263549631627</v>
      </c>
      <c r="M49" s="117"/>
      <c r="N49" s="282">
        <v>201</v>
      </c>
      <c r="O49" s="283">
        <v>7.1</v>
      </c>
      <c r="P49" s="285">
        <v>38.83</v>
      </c>
      <c r="Q49" s="286">
        <v>3.55</v>
      </c>
      <c r="R49" s="303">
        <v>10.97</v>
      </c>
      <c r="AG49" s="249">
        <v>19</v>
      </c>
      <c r="AH49" s="306"/>
      <c r="AI49" s="306"/>
      <c r="AJ49" s="310">
        <v>3</v>
      </c>
      <c r="AK49" s="249">
        <v>5</v>
      </c>
      <c r="AL49" s="253">
        <v>13</v>
      </c>
      <c r="AM49" s="249">
        <v>14</v>
      </c>
      <c r="AN49" s="3">
        <v>10</v>
      </c>
      <c r="AO49" s="3">
        <v>6</v>
      </c>
      <c r="AP49" s="249">
        <v>8</v>
      </c>
      <c r="AQ49" s="249">
        <v>9</v>
      </c>
      <c r="AR49" s="249">
        <v>9</v>
      </c>
      <c r="AS49" s="249"/>
    </row>
    <row r="50" spans="1:45" ht="11.25" customHeight="1" x14ac:dyDescent="0.2">
      <c r="A50" s="273" t="s">
        <v>3254</v>
      </c>
      <c r="B50" s="300">
        <v>103</v>
      </c>
      <c r="C50" s="275">
        <v>38.485436893203882</v>
      </c>
      <c r="D50" s="276">
        <v>48.802621359223302</v>
      </c>
      <c r="E50" s="276">
        <v>3.0221468002579739</v>
      </c>
      <c r="F50" s="276">
        <v>6.9550959084478947</v>
      </c>
      <c r="G50" s="74"/>
      <c r="H50" s="301">
        <v>144</v>
      </c>
      <c r="I50" s="275">
        <v>15.0625</v>
      </c>
      <c r="J50" s="288">
        <v>45.984652777777761</v>
      </c>
      <c r="K50" s="276">
        <v>3.1611902465599413</v>
      </c>
      <c r="L50" s="302">
        <v>7.9229743635824246</v>
      </c>
      <c r="M50" s="117"/>
      <c r="N50" s="282">
        <v>201</v>
      </c>
      <c r="O50" s="283">
        <v>7.2</v>
      </c>
      <c r="P50" s="285">
        <v>42.63</v>
      </c>
      <c r="Q50" s="286">
        <v>3.27</v>
      </c>
      <c r="R50" s="303">
        <v>11</v>
      </c>
      <c r="T50" s="311" t="s">
        <v>3255</v>
      </c>
      <c r="AG50" s="252">
        <v>18</v>
      </c>
      <c r="AH50" s="306"/>
      <c r="AI50" s="306"/>
      <c r="AJ50" s="307">
        <v>6</v>
      </c>
      <c r="AK50" s="252">
        <v>11</v>
      </c>
      <c r="AL50" s="20">
        <v>16</v>
      </c>
      <c r="AM50" s="252">
        <v>13</v>
      </c>
      <c r="AN50" s="16">
        <v>7</v>
      </c>
      <c r="AO50" s="16">
        <v>9</v>
      </c>
      <c r="AP50" s="252">
        <v>8</v>
      </c>
      <c r="AQ50" s="252">
        <v>9</v>
      </c>
      <c r="AR50" s="252">
        <v>6</v>
      </c>
      <c r="AS50" s="476"/>
    </row>
    <row r="51" spans="1:45" ht="11.25" customHeight="1" x14ac:dyDescent="0.2">
      <c r="A51" s="273" t="s">
        <v>3256</v>
      </c>
      <c r="B51" s="300">
        <v>102</v>
      </c>
      <c r="C51" s="275">
        <v>38.647058823529413</v>
      </c>
      <c r="D51" s="276">
        <v>49.737254901960767</v>
      </c>
      <c r="E51" s="276">
        <v>2.9656380119573282</v>
      </c>
      <c r="F51" s="276">
        <v>7.2436534605491376</v>
      </c>
      <c r="G51" s="74"/>
      <c r="H51" s="301">
        <v>145</v>
      </c>
      <c r="I51" s="275">
        <v>15.096551724137932</v>
      </c>
      <c r="J51" s="288">
        <v>46.813103448275847</v>
      </c>
      <c r="K51" s="276">
        <v>3.1368896808885021</v>
      </c>
      <c r="L51" s="302">
        <v>7.9716151039925576</v>
      </c>
      <c r="M51" s="117"/>
      <c r="N51" s="282">
        <v>202</v>
      </c>
      <c r="O51" s="283">
        <v>7.2</v>
      </c>
      <c r="P51" s="285">
        <v>42.43</v>
      </c>
      <c r="Q51" s="286">
        <v>3.37</v>
      </c>
      <c r="R51" s="303">
        <v>10.98</v>
      </c>
      <c r="T51" s="312">
        <f>'All CCC'!I5</f>
        <v>43465</v>
      </c>
      <c r="U51" s="313" t="s">
        <v>396</v>
      </c>
      <c r="V51" s="313" t="s">
        <v>397</v>
      </c>
      <c r="W51" s="314" t="s">
        <v>879</v>
      </c>
      <c r="X51" s="58" t="s">
        <v>3257</v>
      </c>
      <c r="AG51" s="252">
        <v>17</v>
      </c>
      <c r="AH51" s="306"/>
      <c r="AI51" s="306"/>
      <c r="AJ51" s="307">
        <v>6</v>
      </c>
      <c r="AK51" s="252">
        <v>17</v>
      </c>
      <c r="AL51" s="20">
        <v>12</v>
      </c>
      <c r="AM51" s="252">
        <v>7</v>
      </c>
      <c r="AN51" s="16">
        <v>10</v>
      </c>
      <c r="AO51" s="16">
        <v>9</v>
      </c>
      <c r="AP51" s="252">
        <v>11</v>
      </c>
      <c r="AQ51" s="252">
        <v>6</v>
      </c>
      <c r="AR51" s="239">
        <v>8</v>
      </c>
      <c r="AS51" s="246"/>
    </row>
    <row r="52" spans="1:45" ht="11.25" customHeight="1" x14ac:dyDescent="0.2">
      <c r="A52" s="273" t="s">
        <v>3258</v>
      </c>
      <c r="B52" s="300">
        <v>102</v>
      </c>
      <c r="C52" s="275">
        <v>38.705882352941174</v>
      </c>
      <c r="D52" s="276">
        <v>49.979411764705894</v>
      </c>
      <c r="E52" s="276">
        <v>2.9360786191410759</v>
      </c>
      <c r="F52" s="276">
        <v>7.242047477093938</v>
      </c>
      <c r="G52" s="74"/>
      <c r="H52" s="301">
        <v>146</v>
      </c>
      <c r="I52" s="275">
        <v>15.123287671232877</v>
      </c>
      <c r="J52" s="288">
        <v>46.203698630136984</v>
      </c>
      <c r="K52" s="276">
        <v>3.0950657320091328</v>
      </c>
      <c r="L52" s="302">
        <v>8.4714570593119589</v>
      </c>
      <c r="M52" s="117"/>
      <c r="N52" s="287">
        <v>200</v>
      </c>
      <c r="O52" s="275">
        <v>7.2</v>
      </c>
      <c r="P52" s="288">
        <v>42.62</v>
      </c>
      <c r="Q52" s="276">
        <v>3.36</v>
      </c>
      <c r="R52" s="302">
        <v>10.99</v>
      </c>
      <c r="T52" s="20" t="s">
        <v>3259</v>
      </c>
      <c r="U52" s="315">
        <f>B136</f>
        <v>131</v>
      </c>
      <c r="V52" s="315">
        <f>H136</f>
        <v>205</v>
      </c>
      <c r="W52" s="316">
        <f>N136</f>
        <v>528</v>
      </c>
      <c r="X52" s="317">
        <f>'All CCC'!B872</f>
        <v>864</v>
      </c>
      <c r="AG52" s="252">
        <v>16</v>
      </c>
      <c r="AH52" s="306"/>
      <c r="AI52" s="306"/>
      <c r="AJ52" s="307">
        <v>15</v>
      </c>
      <c r="AK52" s="252">
        <v>13</v>
      </c>
      <c r="AL52" s="20">
        <v>4</v>
      </c>
      <c r="AM52" s="252">
        <v>10</v>
      </c>
      <c r="AN52" s="16">
        <v>10</v>
      </c>
      <c r="AO52" s="16">
        <v>11</v>
      </c>
      <c r="AP52" s="252">
        <v>6</v>
      </c>
      <c r="AQ52" s="239">
        <v>10</v>
      </c>
      <c r="AR52" s="246">
        <v>19</v>
      </c>
      <c r="AS52" s="246"/>
    </row>
    <row r="53" spans="1:45" ht="11.25" customHeight="1" x14ac:dyDescent="0.2">
      <c r="A53" s="318" t="s">
        <v>3260</v>
      </c>
      <c r="B53" s="319">
        <v>102</v>
      </c>
      <c r="C53" s="320">
        <v>38.803921568627452</v>
      </c>
      <c r="D53" s="321">
        <v>51.386274509803918</v>
      </c>
      <c r="E53" s="321">
        <v>2.8866733923182233</v>
      </c>
      <c r="F53" s="321">
        <v>7.0861909785741695</v>
      </c>
      <c r="G53" s="322"/>
      <c r="H53" s="323">
        <v>152</v>
      </c>
      <c r="I53" s="320">
        <v>15</v>
      </c>
      <c r="J53" s="324">
        <v>47.295328947368404</v>
      </c>
      <c r="K53" s="321">
        <v>3.0846084287309465</v>
      </c>
      <c r="L53" s="325">
        <v>8.671472362275745</v>
      </c>
      <c r="M53" s="117"/>
      <c r="N53" s="291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3261</v>
      </c>
      <c r="U53" s="326">
        <f>C136</f>
        <v>39.694656488549619</v>
      </c>
      <c r="V53" s="326">
        <f>I136</f>
        <v>15.692682926829269</v>
      </c>
      <c r="W53" s="124">
        <f>O136</f>
        <v>7.0568181818181817</v>
      </c>
      <c r="X53" s="327">
        <f>'All CCC'!E872</f>
        <v>14.054398148148149</v>
      </c>
      <c r="AG53" s="266">
        <v>15</v>
      </c>
      <c r="AH53" s="306"/>
      <c r="AI53" s="306"/>
      <c r="AJ53" s="308">
        <v>10</v>
      </c>
      <c r="AK53" s="266">
        <v>7</v>
      </c>
      <c r="AL53" s="259">
        <v>10</v>
      </c>
      <c r="AM53" s="266">
        <v>9</v>
      </c>
      <c r="AN53" s="264">
        <v>10</v>
      </c>
      <c r="AO53" s="264">
        <v>8</v>
      </c>
      <c r="AP53" s="263">
        <v>12</v>
      </c>
      <c r="AQ53" s="294">
        <v>18</v>
      </c>
      <c r="AR53" s="294">
        <v>32</v>
      </c>
      <c r="AS53" s="294"/>
    </row>
    <row r="54" spans="1:45" ht="11.25" customHeight="1" x14ac:dyDescent="0.2">
      <c r="A54" s="318" t="s">
        <v>3262</v>
      </c>
      <c r="B54" s="319">
        <v>103</v>
      </c>
      <c r="C54" s="320">
        <v>38.815533980582522</v>
      </c>
      <c r="D54" s="321">
        <v>52.578932038834949</v>
      </c>
      <c r="E54" s="321">
        <v>2.8607300227114689</v>
      </c>
      <c r="F54" s="321">
        <v>7.1176326154057445</v>
      </c>
      <c r="G54" s="322"/>
      <c r="H54" s="323">
        <v>161</v>
      </c>
      <c r="I54" s="320">
        <v>14.857142857142858</v>
      </c>
      <c r="J54" s="324">
        <v>47.806211180124222</v>
      </c>
      <c r="K54" s="321">
        <v>3.1179119770031862</v>
      </c>
      <c r="L54" s="325">
        <v>8.5609463685717202</v>
      </c>
      <c r="M54" s="117"/>
      <c r="N54" s="328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3263</v>
      </c>
      <c r="U54" s="86">
        <f>D136</f>
        <v>83.958091603053433</v>
      </c>
      <c r="V54" s="86">
        <f>J136</f>
        <v>81.758097560975614</v>
      </c>
      <c r="W54" s="329">
        <f>P136</f>
        <v>55.511420454545487</v>
      </c>
      <c r="X54" s="330">
        <f>'All CCC'!I872</f>
        <v>66.052025462962959</v>
      </c>
      <c r="AG54" s="249">
        <v>14</v>
      </c>
      <c r="AH54" s="306"/>
      <c r="AI54" s="306"/>
      <c r="AJ54" s="306"/>
      <c r="AK54" s="249">
        <v>10</v>
      </c>
      <c r="AL54" s="253">
        <v>8</v>
      </c>
      <c r="AM54" s="249">
        <v>9</v>
      </c>
      <c r="AN54" s="3">
        <v>9</v>
      </c>
      <c r="AO54" s="270">
        <v>14</v>
      </c>
      <c r="AP54" s="252">
        <v>23</v>
      </c>
      <c r="AQ54" s="252">
        <v>33</v>
      </c>
      <c r="AR54" s="252">
        <v>29</v>
      </c>
      <c r="AS54" s="252"/>
    </row>
    <row r="55" spans="1:45" ht="11.25" customHeight="1" x14ac:dyDescent="0.2">
      <c r="A55" s="318" t="s">
        <v>3264</v>
      </c>
      <c r="B55" s="319">
        <v>103</v>
      </c>
      <c r="C55" s="320">
        <v>38.873786407766993</v>
      </c>
      <c r="D55" s="321">
        <v>53.349611650485429</v>
      </c>
      <c r="E55" s="321">
        <v>2.8265858836552429</v>
      </c>
      <c r="F55" s="321">
        <v>6.8885103829195771</v>
      </c>
      <c r="G55" s="322"/>
      <c r="H55" s="323">
        <v>166</v>
      </c>
      <c r="I55" s="320">
        <v>14.746987951807229</v>
      </c>
      <c r="J55" s="324">
        <v>48.310963855421662</v>
      </c>
      <c r="K55" s="321">
        <v>3.0964217756855379</v>
      </c>
      <c r="L55" s="325">
        <v>8.7965028252211539</v>
      </c>
      <c r="M55" s="117"/>
      <c r="N55" s="328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3265</v>
      </c>
      <c r="U55" s="86">
        <f>E136</f>
        <v>2.6683160337597367</v>
      </c>
      <c r="V55" s="86">
        <f>K136</f>
        <v>2.9684851111923996</v>
      </c>
      <c r="W55" s="329">
        <f>Q136</f>
        <v>3.246165545648914</v>
      </c>
      <c r="X55" s="330">
        <f>'All CCC'!J872</f>
        <v>3.0926669633328618</v>
      </c>
      <c r="AG55" s="252">
        <v>13</v>
      </c>
      <c r="AH55" s="306"/>
      <c r="AI55" s="306"/>
      <c r="AJ55" s="306"/>
      <c r="AK55" s="252">
        <v>11</v>
      </c>
      <c r="AL55" s="20">
        <v>10</v>
      </c>
      <c r="AM55" s="252">
        <v>10</v>
      </c>
      <c r="AN55" s="251">
        <v>15</v>
      </c>
      <c r="AO55" s="16">
        <v>23</v>
      </c>
      <c r="AP55" s="252">
        <v>40</v>
      </c>
      <c r="AQ55" s="252">
        <v>29</v>
      </c>
      <c r="AR55" s="252">
        <v>30</v>
      </c>
      <c r="AS55" s="252"/>
    </row>
    <row r="56" spans="1:45" ht="11.25" customHeight="1" x14ac:dyDescent="0.2">
      <c r="A56" s="318" t="s">
        <v>3266</v>
      </c>
      <c r="B56" s="319">
        <v>105</v>
      </c>
      <c r="C56" s="320">
        <v>38.723809523809521</v>
      </c>
      <c r="D56" s="321">
        <v>53.880190476190471</v>
      </c>
      <c r="E56" s="321">
        <v>2.8628840691649637</v>
      </c>
      <c r="F56" s="321">
        <v>7.2100500970149417</v>
      </c>
      <c r="G56" s="322"/>
      <c r="H56" s="323">
        <v>165</v>
      </c>
      <c r="I56" s="320">
        <v>14.636363636363637</v>
      </c>
      <c r="J56" s="324">
        <v>47.998363636363621</v>
      </c>
      <c r="K56" s="321">
        <v>3.0155249841026874</v>
      </c>
      <c r="L56" s="325">
        <v>9.2460436479485217</v>
      </c>
      <c r="M56" s="117"/>
      <c r="N56" s="328">
        <v>191</v>
      </c>
      <c r="O56" s="77">
        <v>7.2</v>
      </c>
      <c r="P56" s="82">
        <v>45.33</v>
      </c>
      <c r="Q56" s="78">
        <v>3.31</v>
      </c>
      <c r="R56" s="83">
        <v>10.3</v>
      </c>
      <c r="T56" s="331" t="s">
        <v>3267</v>
      </c>
      <c r="U56" s="115">
        <f>F136</f>
        <v>8.8692898647028393</v>
      </c>
      <c r="V56" s="115">
        <f>L136</f>
        <v>10.120065918636493</v>
      </c>
      <c r="W56" s="332">
        <f>R136</f>
        <v>13.633797151838758</v>
      </c>
      <c r="X56" s="333">
        <f>'All CCC'!R872</f>
        <v>12.077702988156723</v>
      </c>
      <c r="AG56" s="252">
        <v>12</v>
      </c>
      <c r="AH56" s="306"/>
      <c r="AI56" s="306"/>
      <c r="AJ56" s="306"/>
      <c r="AK56" s="252">
        <v>7</v>
      </c>
      <c r="AL56" s="20">
        <v>8</v>
      </c>
      <c r="AM56" s="239">
        <v>13</v>
      </c>
      <c r="AN56" s="16">
        <v>22</v>
      </c>
      <c r="AO56" s="16">
        <v>41</v>
      </c>
      <c r="AP56" s="252">
        <v>31</v>
      </c>
      <c r="AQ56" s="252">
        <v>32</v>
      </c>
      <c r="AR56" s="252">
        <v>13</v>
      </c>
      <c r="AS56" s="252"/>
    </row>
    <row r="57" spans="1:45" ht="11.25" customHeight="1" x14ac:dyDescent="0.2">
      <c r="A57" s="318" t="s">
        <v>3268</v>
      </c>
      <c r="B57" s="319">
        <v>104</v>
      </c>
      <c r="C57" s="320">
        <v>38.894230769230766</v>
      </c>
      <c r="D57" s="321">
        <v>51.784999999999997</v>
      </c>
      <c r="E57" s="321">
        <v>2.9885313224494419</v>
      </c>
      <c r="F57" s="321">
        <v>7.2691126603644296</v>
      </c>
      <c r="G57" s="322"/>
      <c r="H57" s="323">
        <v>166</v>
      </c>
      <c r="I57" s="320">
        <v>14.632530120481928</v>
      </c>
      <c r="J57" s="324">
        <v>45.882349397590367</v>
      </c>
      <c r="K57" s="321">
        <v>3.1906718082788861</v>
      </c>
      <c r="L57" s="325">
        <v>9.1832590551744531</v>
      </c>
      <c r="M57" s="117"/>
      <c r="N57" s="328">
        <v>189</v>
      </c>
      <c r="O57" s="77">
        <v>7.2</v>
      </c>
      <c r="P57" s="82">
        <v>42.06</v>
      </c>
      <c r="Q57" s="78">
        <v>3.54</v>
      </c>
      <c r="R57" s="83">
        <v>10.01</v>
      </c>
      <c r="T57" s="312">
        <v>43188</v>
      </c>
      <c r="U57" s="313" t="s">
        <v>396</v>
      </c>
      <c r="V57" s="313" t="s">
        <v>397</v>
      </c>
      <c r="W57" s="314" t="s">
        <v>879</v>
      </c>
      <c r="X57" s="58" t="s">
        <v>3257</v>
      </c>
      <c r="AG57" s="252">
        <v>11</v>
      </c>
      <c r="AH57" s="306"/>
      <c r="AI57" s="306"/>
      <c r="AJ57" s="306"/>
      <c r="AK57" s="252">
        <v>11</v>
      </c>
      <c r="AL57" s="238">
        <v>19</v>
      </c>
      <c r="AM57" s="252">
        <v>26</v>
      </c>
      <c r="AN57" s="16">
        <v>43</v>
      </c>
      <c r="AO57" s="16">
        <v>32</v>
      </c>
      <c r="AP57" s="252">
        <v>37</v>
      </c>
      <c r="AQ57" s="252">
        <v>17</v>
      </c>
      <c r="AR57" s="252">
        <v>13</v>
      </c>
      <c r="AS57" s="476"/>
    </row>
    <row r="58" spans="1:45" ht="11.25" customHeight="1" x14ac:dyDescent="0.2">
      <c r="A58" s="318" t="s">
        <v>3269</v>
      </c>
      <c r="B58" s="319">
        <v>105</v>
      </c>
      <c r="C58" s="320">
        <v>38.838095238095235</v>
      </c>
      <c r="D58" s="321">
        <v>53.037809523809528</v>
      </c>
      <c r="E58" s="321">
        <v>2.9709172176544589</v>
      </c>
      <c r="F58" s="321">
        <v>7.1191264908199825</v>
      </c>
      <c r="G58" s="322"/>
      <c r="H58" s="323">
        <v>172</v>
      </c>
      <c r="I58" s="320">
        <v>14.581395348837209</v>
      </c>
      <c r="J58" s="324">
        <v>47.891918604651174</v>
      </c>
      <c r="K58" s="321">
        <v>3.1046893434658496</v>
      </c>
      <c r="L58" s="325">
        <v>8.6197076361995695</v>
      </c>
      <c r="M58" s="117"/>
      <c r="N58" s="328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3259</v>
      </c>
      <c r="U58" s="315">
        <v>118</v>
      </c>
      <c r="V58" s="315">
        <v>219</v>
      </c>
      <c r="W58" s="316">
        <v>537</v>
      </c>
      <c r="X58" s="317">
        <v>874</v>
      </c>
      <c r="AG58" s="266">
        <v>10</v>
      </c>
      <c r="AH58" s="306"/>
      <c r="AI58" s="306"/>
      <c r="AJ58" s="306"/>
      <c r="AK58" s="263">
        <v>15</v>
      </c>
      <c r="AL58" s="259">
        <v>25</v>
      </c>
      <c r="AM58" s="266">
        <v>46</v>
      </c>
      <c r="AN58" s="264">
        <v>33</v>
      </c>
      <c r="AO58" s="264">
        <v>45</v>
      </c>
      <c r="AP58" s="252">
        <v>23</v>
      </c>
      <c r="AQ58" s="252">
        <v>14</v>
      </c>
      <c r="AR58" s="239">
        <v>14</v>
      </c>
      <c r="AS58" s="239"/>
    </row>
    <row r="59" spans="1:45" ht="11.25" customHeight="1" x14ac:dyDescent="0.2">
      <c r="A59" s="318" t="s">
        <v>3270</v>
      </c>
      <c r="B59" s="319">
        <v>105</v>
      </c>
      <c r="C59" s="320">
        <v>38.723809523809521</v>
      </c>
      <c r="D59" s="321">
        <v>53.196761904761907</v>
      </c>
      <c r="E59" s="321">
        <v>2.9538614397729215</v>
      </c>
      <c r="F59" s="321">
        <v>7.3312568213796725</v>
      </c>
      <c r="G59" s="322"/>
      <c r="H59" s="323">
        <v>174</v>
      </c>
      <c r="I59" s="320">
        <v>14.436781609195402</v>
      </c>
      <c r="J59" s="324">
        <v>48.025287356321826</v>
      </c>
      <c r="K59" s="321">
        <v>3.0695672651124335</v>
      </c>
      <c r="L59" s="325">
        <v>8.725850821181691</v>
      </c>
      <c r="M59" s="117"/>
      <c r="N59" s="328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3261</v>
      </c>
      <c r="U59" s="326">
        <v>40.779661016949156</v>
      </c>
      <c r="V59" s="326">
        <v>15.97716894977169</v>
      </c>
      <c r="W59" s="124">
        <v>6.7541899441340778</v>
      </c>
      <c r="X59" s="327">
        <v>13.65903890160183</v>
      </c>
      <c r="AG59" s="249">
        <v>9</v>
      </c>
      <c r="AH59" s="306"/>
      <c r="AI59" s="306"/>
      <c r="AJ59" s="306"/>
      <c r="AK59" s="249">
        <v>25</v>
      </c>
      <c r="AL59" s="253">
        <v>47</v>
      </c>
      <c r="AM59" s="249">
        <v>35</v>
      </c>
      <c r="AN59" s="3">
        <v>44</v>
      </c>
      <c r="AO59" s="3">
        <v>22</v>
      </c>
      <c r="AP59" s="249">
        <v>16</v>
      </c>
      <c r="AQ59" s="243">
        <v>15</v>
      </c>
      <c r="AR59" s="243">
        <v>21</v>
      </c>
      <c r="AS59" s="257"/>
    </row>
    <row r="60" spans="1:45" ht="11.25" customHeight="1" x14ac:dyDescent="0.2">
      <c r="A60" s="318" t="s">
        <v>3271</v>
      </c>
      <c r="B60" s="319">
        <v>105</v>
      </c>
      <c r="C60" s="320">
        <v>38.838095238095235</v>
      </c>
      <c r="D60" s="321">
        <v>53.237333333333318</v>
      </c>
      <c r="E60" s="321">
        <v>2.945408753308461</v>
      </c>
      <c r="F60" s="321">
        <v>7.4227730062119246</v>
      </c>
      <c r="G60" s="322"/>
      <c r="H60" s="323">
        <v>176</v>
      </c>
      <c r="I60" s="320">
        <v>14.443181818181818</v>
      </c>
      <c r="J60" s="324">
        <v>49.355568181818199</v>
      </c>
      <c r="K60" s="321">
        <v>3.0606598261493123</v>
      </c>
      <c r="L60" s="325">
        <v>8.5585570179090844</v>
      </c>
      <c r="M60" s="117"/>
      <c r="N60" s="328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3263</v>
      </c>
      <c r="U60" s="86">
        <v>87.412203389830523</v>
      </c>
      <c r="V60" s="86">
        <v>82.6466210045662</v>
      </c>
      <c r="W60" s="329">
        <v>63.048510242085683</v>
      </c>
      <c r="X60" s="330">
        <v>71.24862700228833</v>
      </c>
      <c r="AG60" s="252">
        <v>8</v>
      </c>
      <c r="AH60" s="306"/>
      <c r="AI60" s="306"/>
      <c r="AJ60" s="306"/>
      <c r="AK60" s="252">
        <v>43</v>
      </c>
      <c r="AL60" s="20">
        <v>43</v>
      </c>
      <c r="AM60" s="252">
        <v>48</v>
      </c>
      <c r="AN60" s="16">
        <v>28</v>
      </c>
      <c r="AO60" s="16">
        <v>22</v>
      </c>
      <c r="AP60" s="239">
        <v>21</v>
      </c>
      <c r="AQ60" s="239">
        <v>22</v>
      </c>
      <c r="AR60" s="246">
        <v>98</v>
      </c>
      <c r="AS60" s="246"/>
    </row>
    <row r="61" spans="1:45" ht="11.25" customHeight="1" x14ac:dyDescent="0.2">
      <c r="A61" s="318" t="s">
        <v>3272</v>
      </c>
      <c r="B61" s="319">
        <v>105</v>
      </c>
      <c r="C61" s="320">
        <v>38.876190476190473</v>
      </c>
      <c r="D61" s="321">
        <v>54.732761904761915</v>
      </c>
      <c r="E61" s="321">
        <v>2.8607813842828724</v>
      </c>
      <c r="F61" s="321">
        <v>7.3144659724257766</v>
      </c>
      <c r="G61" s="322"/>
      <c r="H61" s="323">
        <v>178</v>
      </c>
      <c r="I61" s="320">
        <v>14.404494382022472</v>
      </c>
      <c r="J61" s="324">
        <v>50.229719101123592</v>
      </c>
      <c r="K61" s="321">
        <v>3.047047986021679</v>
      </c>
      <c r="L61" s="325">
        <v>8.7287816473957882</v>
      </c>
      <c r="M61" s="117"/>
      <c r="N61" s="328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3265</v>
      </c>
      <c r="U61" s="86">
        <v>2.46668565578319</v>
      </c>
      <c r="V61" s="86">
        <v>2.8776803123911225</v>
      </c>
      <c r="W61" s="329">
        <v>2.8004386052119377</v>
      </c>
      <c r="X61" s="330">
        <v>2.7747327537698889</v>
      </c>
      <c r="AG61" s="252">
        <v>7</v>
      </c>
      <c r="AH61" s="306"/>
      <c r="AI61" s="306"/>
      <c r="AJ61" s="306"/>
      <c r="AK61" s="252">
        <v>39</v>
      </c>
      <c r="AL61" s="20">
        <v>43</v>
      </c>
      <c r="AM61" s="252">
        <v>29</v>
      </c>
      <c r="AN61" s="16">
        <v>27</v>
      </c>
      <c r="AO61" s="251">
        <v>23</v>
      </c>
      <c r="AP61" s="239">
        <v>25</v>
      </c>
      <c r="AQ61" s="246">
        <v>110</v>
      </c>
      <c r="AR61" s="246">
        <v>147</v>
      </c>
      <c r="AS61" s="246"/>
    </row>
    <row r="62" spans="1:45" ht="11.25" customHeight="1" x14ac:dyDescent="0.2">
      <c r="A62" s="318" t="s">
        <v>3273</v>
      </c>
      <c r="B62" s="319">
        <v>105</v>
      </c>
      <c r="C62" s="320">
        <v>39</v>
      </c>
      <c r="D62" s="321">
        <v>53.261809523809511</v>
      </c>
      <c r="E62" s="321">
        <v>2.8941494665859269</v>
      </c>
      <c r="F62" s="321">
        <v>7.5877547617204666</v>
      </c>
      <c r="G62" s="322"/>
      <c r="H62" s="323">
        <v>181</v>
      </c>
      <c r="I62" s="320">
        <v>14.397790055248619</v>
      </c>
      <c r="J62" s="324">
        <v>49.882071823204456</v>
      </c>
      <c r="K62" s="321">
        <v>3.0732199988358793</v>
      </c>
      <c r="L62" s="325">
        <v>8.3853861894620962</v>
      </c>
      <c r="M62" s="117"/>
      <c r="N62" s="328">
        <v>189</v>
      </c>
      <c r="O62" s="77">
        <v>7.2</v>
      </c>
      <c r="P62" s="82">
        <v>44.45</v>
      </c>
      <c r="Q62" s="78">
        <v>3.49</v>
      </c>
      <c r="R62" s="83">
        <v>10.36</v>
      </c>
      <c r="T62" s="331" t="s">
        <v>3267</v>
      </c>
      <c r="U62" s="115">
        <v>6.9320589853794301</v>
      </c>
      <c r="V62" s="115">
        <v>7.834941562621256</v>
      </c>
      <c r="W62" s="332">
        <v>11.326965638260123</v>
      </c>
      <c r="X62" s="333">
        <v>9.5057719611737923</v>
      </c>
      <c r="AG62" s="252">
        <v>6</v>
      </c>
      <c r="AH62" s="306"/>
      <c r="AI62" s="306"/>
      <c r="AJ62" s="306"/>
      <c r="AK62" s="252">
        <v>49</v>
      </c>
      <c r="AL62" s="20">
        <v>36</v>
      </c>
      <c r="AM62" s="252">
        <v>30</v>
      </c>
      <c r="AN62" s="251">
        <v>24</v>
      </c>
      <c r="AO62" s="251">
        <v>36</v>
      </c>
      <c r="AP62" s="252">
        <v>128</v>
      </c>
      <c r="AQ62" s="252">
        <v>182</v>
      </c>
      <c r="AR62" s="252">
        <v>104</v>
      </c>
      <c r="AS62" s="252"/>
    </row>
    <row r="63" spans="1:45" ht="11.25" customHeight="1" x14ac:dyDescent="0.2">
      <c r="A63" s="318" t="s">
        <v>3274</v>
      </c>
      <c r="B63" s="319">
        <v>106</v>
      </c>
      <c r="C63" s="320">
        <v>39.018867924528301</v>
      </c>
      <c r="D63" s="321">
        <v>53.89150943396227</v>
      </c>
      <c r="E63" s="321">
        <v>2.9360208613894998</v>
      </c>
      <c r="F63" s="321">
        <v>7.7347614603787473</v>
      </c>
      <c r="G63" s="322"/>
      <c r="H63" s="323">
        <v>180</v>
      </c>
      <c r="I63" s="320">
        <v>14.28888888888889</v>
      </c>
      <c r="J63" s="324">
        <v>50.597722222222245</v>
      </c>
      <c r="K63" s="321">
        <v>3.0113819005787401</v>
      </c>
      <c r="L63" s="325">
        <v>8.5893126267585718</v>
      </c>
      <c r="M63" s="117"/>
      <c r="N63" s="328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12">
        <v>43098</v>
      </c>
      <c r="U63" s="313" t="s">
        <v>396</v>
      </c>
      <c r="V63" s="313" t="s">
        <v>397</v>
      </c>
      <c r="W63" s="314" t="s">
        <v>879</v>
      </c>
      <c r="X63" s="58" t="s">
        <v>3257</v>
      </c>
      <c r="AG63" s="266">
        <v>5</v>
      </c>
      <c r="AH63" s="306"/>
      <c r="AI63" s="306"/>
      <c r="AJ63" s="306"/>
      <c r="AK63" s="266">
        <v>34</v>
      </c>
      <c r="AL63" s="259">
        <v>31</v>
      </c>
      <c r="AM63" s="263">
        <v>28</v>
      </c>
      <c r="AN63" s="265">
        <v>38</v>
      </c>
      <c r="AO63" s="264">
        <v>156</v>
      </c>
      <c r="AP63" s="266">
        <v>206</v>
      </c>
      <c r="AQ63" s="266">
        <v>105</v>
      </c>
      <c r="AR63" s="266">
        <v>117</v>
      </c>
      <c r="AS63" s="266"/>
    </row>
    <row r="64" spans="1:45" ht="11.25" customHeight="1" x14ac:dyDescent="0.2">
      <c r="A64" s="318" t="s">
        <v>3275</v>
      </c>
      <c r="B64" s="319">
        <v>105</v>
      </c>
      <c r="C64" s="320">
        <v>39.038095238095238</v>
      </c>
      <c r="D64" s="321">
        <v>53.484190476190449</v>
      </c>
      <c r="E64" s="321">
        <v>2.9307077302537237</v>
      </c>
      <c r="F64" s="321">
        <v>7.751604099309084</v>
      </c>
      <c r="G64" s="322"/>
      <c r="H64" s="323">
        <v>183</v>
      </c>
      <c r="I64" s="320">
        <v>14.289617486338798</v>
      </c>
      <c r="J64" s="324">
        <v>50.888196721311473</v>
      </c>
      <c r="K64" s="321">
        <v>3.0162873488379405</v>
      </c>
      <c r="L64" s="325">
        <v>8.5811906820553396</v>
      </c>
      <c r="M64" s="117"/>
      <c r="N64" s="328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3259</v>
      </c>
      <c r="U64" s="334">
        <v>115</v>
      </c>
      <c r="V64" s="334">
        <v>220</v>
      </c>
      <c r="W64" s="335">
        <v>487</v>
      </c>
      <c r="X64" s="336">
        <v>822</v>
      </c>
      <c r="AG64" s="59" t="s">
        <v>3276</v>
      </c>
      <c r="AH64" s="225">
        <f t="shared" ref="AH64:AR64" si="0">SUM(AH4:AH63)</f>
        <v>139</v>
      </c>
      <c r="AI64" s="225">
        <f t="shared" si="0"/>
        <v>150</v>
      </c>
      <c r="AJ64" s="296">
        <f t="shared" si="0"/>
        <v>159</v>
      </c>
      <c r="AK64" s="225">
        <f t="shared" si="0"/>
        <v>417</v>
      </c>
      <c r="AL64" s="225">
        <f t="shared" si="0"/>
        <v>448</v>
      </c>
      <c r="AM64" s="296">
        <f t="shared" si="0"/>
        <v>458</v>
      </c>
      <c r="AN64" s="296">
        <f t="shared" si="0"/>
        <v>476</v>
      </c>
      <c r="AO64" s="296">
        <f t="shared" si="0"/>
        <v>611</v>
      </c>
      <c r="AP64" s="296">
        <f t="shared" si="0"/>
        <v>753</v>
      </c>
      <c r="AQ64" s="296">
        <f t="shared" si="0"/>
        <v>769</v>
      </c>
      <c r="AR64" s="296">
        <f t="shared" si="0"/>
        <v>822</v>
      </c>
      <c r="AS64" s="245">
        <f>X52</f>
        <v>864</v>
      </c>
    </row>
    <row r="65" spans="1:45" ht="11.25" customHeight="1" x14ac:dyDescent="0.2">
      <c r="A65" s="273" t="s">
        <v>3277</v>
      </c>
      <c r="B65" s="300">
        <v>105</v>
      </c>
      <c r="C65" s="275">
        <v>39.1</v>
      </c>
      <c r="D65" s="276">
        <v>56.35</v>
      </c>
      <c r="E65" s="276">
        <v>2.77</v>
      </c>
      <c r="F65" s="276">
        <v>7.82</v>
      </c>
      <c r="G65" s="322"/>
      <c r="H65" s="301">
        <v>189</v>
      </c>
      <c r="I65" s="275">
        <v>14.3</v>
      </c>
      <c r="J65" s="288">
        <v>56.29</v>
      </c>
      <c r="K65" s="276">
        <v>2.89</v>
      </c>
      <c r="L65" s="302">
        <v>8.6199999999999992</v>
      </c>
      <c r="M65" s="337"/>
      <c r="N65" s="338">
        <v>175</v>
      </c>
      <c r="O65" s="339">
        <v>7.1</v>
      </c>
      <c r="P65" s="340">
        <v>47.02</v>
      </c>
      <c r="Q65" s="341">
        <v>3.35</v>
      </c>
      <c r="R65" s="342">
        <v>10.64</v>
      </c>
      <c r="T65" s="20" t="s">
        <v>3261</v>
      </c>
      <c r="U65" s="326">
        <v>40.895652173913042</v>
      </c>
      <c r="V65" s="326">
        <v>15.859090909090909</v>
      </c>
      <c r="W65" s="124">
        <v>6.593429158110883</v>
      </c>
      <c r="X65" s="327">
        <v>13.872262773722628</v>
      </c>
      <c r="AG65" s="117">
        <v>4</v>
      </c>
      <c r="AH65" s="306"/>
      <c r="AI65" s="306"/>
      <c r="AJ65" s="306"/>
      <c r="AK65" s="117">
        <v>26</v>
      </c>
      <c r="AL65" s="343">
        <v>32</v>
      </c>
      <c r="AM65" s="343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>
        <f>Notes!B265</f>
        <v>79</v>
      </c>
    </row>
    <row r="66" spans="1:45" ht="11.25" customHeight="1" x14ac:dyDescent="0.2">
      <c r="A66" s="273" t="s">
        <v>3278</v>
      </c>
      <c r="B66" s="300">
        <v>105</v>
      </c>
      <c r="C66" s="275">
        <v>39.361904761904761</v>
      </c>
      <c r="D66" s="276">
        <v>57.248571428571438</v>
      </c>
      <c r="E66" s="276">
        <v>2.7699593384160988</v>
      </c>
      <c r="F66" s="276">
        <v>8.3075800531567481</v>
      </c>
      <c r="G66" s="322"/>
      <c r="H66" s="301">
        <v>199</v>
      </c>
      <c r="I66" s="275">
        <v>14.201005025125628</v>
      </c>
      <c r="J66" s="288">
        <v>56.91070351758794</v>
      </c>
      <c r="K66" s="276">
        <v>2.9230893023152928</v>
      </c>
      <c r="L66" s="302">
        <v>8.4249070499532905</v>
      </c>
      <c r="M66" s="337"/>
      <c r="N66" s="338">
        <v>167</v>
      </c>
      <c r="O66" s="339">
        <v>7.1377245508982039</v>
      </c>
      <c r="P66" s="340">
        <v>47.294491017964035</v>
      </c>
      <c r="Q66" s="341">
        <v>3.3257199468726544</v>
      </c>
      <c r="R66" s="342">
        <v>10.424227082764403</v>
      </c>
      <c r="T66" s="20" t="s">
        <v>3263</v>
      </c>
      <c r="U66" s="86">
        <v>90.826956521739106</v>
      </c>
      <c r="V66" s="86">
        <v>82.498727272727351</v>
      </c>
      <c r="W66" s="329">
        <v>65.573449691991812</v>
      </c>
      <c r="X66" s="330">
        <v>73.636362530413663</v>
      </c>
      <c r="AG66" s="226" t="s">
        <v>3279</v>
      </c>
      <c r="AH66" s="306"/>
      <c r="AI66" s="306"/>
      <c r="AJ66" s="306"/>
      <c r="AK66" s="296">
        <f t="shared" ref="AK66:AS66" si="1">AK64+AK65</f>
        <v>443</v>
      </c>
      <c r="AL66" s="225">
        <f t="shared" si="1"/>
        <v>480</v>
      </c>
      <c r="AM66" s="296">
        <f t="shared" si="1"/>
        <v>508</v>
      </c>
      <c r="AN66" s="299">
        <f t="shared" si="1"/>
        <v>655</v>
      </c>
      <c r="AO66" s="299">
        <f t="shared" si="1"/>
        <v>832</v>
      </c>
      <c r="AP66" s="299">
        <f t="shared" si="1"/>
        <v>877</v>
      </c>
      <c r="AQ66" s="299">
        <f t="shared" si="1"/>
        <v>886</v>
      </c>
      <c r="AR66" s="299">
        <f t="shared" si="1"/>
        <v>923</v>
      </c>
      <c r="AS66" s="299">
        <f t="shared" si="1"/>
        <v>943</v>
      </c>
    </row>
    <row r="67" spans="1:45" ht="11.25" customHeight="1" x14ac:dyDescent="0.2">
      <c r="A67" s="273" t="s">
        <v>3280</v>
      </c>
      <c r="B67" s="300">
        <v>105</v>
      </c>
      <c r="C67" s="275">
        <v>39.4</v>
      </c>
      <c r="D67" s="276">
        <v>59.159523809523819</v>
      </c>
      <c r="E67" s="276">
        <v>2.6749219036577752</v>
      </c>
      <c r="F67" s="276">
        <v>8.3642525684448632</v>
      </c>
      <c r="G67" s="322"/>
      <c r="H67" s="301">
        <v>201</v>
      </c>
      <c r="I67" s="275">
        <v>14.17910447761194</v>
      </c>
      <c r="J67" s="288">
        <v>58.424676616915434</v>
      </c>
      <c r="K67" s="276">
        <v>2.8396686901779384</v>
      </c>
      <c r="L67" s="302">
        <v>8.6199430602531102</v>
      </c>
      <c r="M67" s="337"/>
      <c r="N67" s="338">
        <v>164</v>
      </c>
      <c r="O67" s="339">
        <v>7.1463414634146343</v>
      </c>
      <c r="P67" s="340">
        <v>49.490853658536572</v>
      </c>
      <c r="Q67" s="341">
        <v>3.2174412194264299</v>
      </c>
      <c r="R67" s="342">
        <v>10.514087696930474</v>
      </c>
      <c r="T67" s="14" t="s">
        <v>3265</v>
      </c>
      <c r="U67" s="86">
        <v>2.2850362442398189</v>
      </c>
      <c r="V67" s="86">
        <v>2.6777200205559284</v>
      </c>
      <c r="W67" s="329">
        <v>2.5037033145336252</v>
      </c>
      <c r="X67" s="330">
        <v>2.5196850204230645</v>
      </c>
      <c r="AG67" s="295" t="s">
        <v>3281</v>
      </c>
      <c r="AH67" s="295"/>
      <c r="AI67" s="295"/>
      <c r="AJ67" s="295"/>
      <c r="AK67" s="117"/>
      <c r="AL67" s="117"/>
      <c r="AM67" s="117"/>
      <c r="AN67" s="117"/>
      <c r="AO67" s="117"/>
      <c r="AP67" s="297"/>
      <c r="AQ67" s="297"/>
      <c r="AR67" s="297"/>
      <c r="AS67" s="297" t="s">
        <v>4028</v>
      </c>
    </row>
    <row r="68" spans="1:45" ht="11.25" customHeight="1" x14ac:dyDescent="0.2">
      <c r="A68" s="273" t="s">
        <v>3282</v>
      </c>
      <c r="B68" s="300">
        <v>104</v>
      </c>
      <c r="C68" s="275">
        <v>39.471153846153847</v>
      </c>
      <c r="D68" s="276">
        <v>60.574038461538457</v>
      </c>
      <c r="E68" s="276">
        <v>2.5836863680457465</v>
      </c>
      <c r="F68" s="276">
        <v>8.292882437544403</v>
      </c>
      <c r="G68" s="322"/>
      <c r="H68" s="301">
        <v>203</v>
      </c>
      <c r="I68" s="275">
        <v>14.216748768472906</v>
      </c>
      <c r="J68" s="288">
        <v>58.792266009852206</v>
      </c>
      <c r="K68" s="276">
        <v>2.8117213926878968</v>
      </c>
      <c r="L68" s="302">
        <v>8.8575396610943713</v>
      </c>
      <c r="M68" s="337"/>
      <c r="N68" s="338">
        <v>164</v>
      </c>
      <c r="O68" s="339">
        <v>7.1707317073170733</v>
      </c>
      <c r="P68" s="340">
        <v>50.35902439024391</v>
      </c>
      <c r="Q68" s="341">
        <v>3.2350208793003468</v>
      </c>
      <c r="R68" s="342">
        <v>10.268489681650506</v>
      </c>
      <c r="T68" s="331" t="s">
        <v>3267</v>
      </c>
      <c r="U68" s="115">
        <v>5.5552678513788534</v>
      </c>
      <c r="V68" s="115">
        <v>6.7701789953844571</v>
      </c>
      <c r="W68" s="332">
        <v>10.186805595245385</v>
      </c>
      <c r="X68" s="333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7"/>
      <c r="AQ68" s="30"/>
      <c r="AR68" s="30"/>
      <c r="AS68" s="30" t="s">
        <v>4027</v>
      </c>
    </row>
    <row r="69" spans="1:45" ht="11.25" customHeight="1" x14ac:dyDescent="0.2">
      <c r="A69" s="273" t="s">
        <v>3283</v>
      </c>
      <c r="B69" s="300">
        <v>104</v>
      </c>
      <c r="C69" s="275">
        <v>39.54807692307692</v>
      </c>
      <c r="D69" s="276">
        <v>60.582692307692319</v>
      </c>
      <c r="E69" s="276">
        <v>2.6136963238998376</v>
      </c>
      <c r="F69" s="276">
        <v>8.3066123970142449</v>
      </c>
      <c r="G69" s="322"/>
      <c r="H69" s="301">
        <v>207</v>
      </c>
      <c r="I69" s="275">
        <v>14.212560386473429</v>
      </c>
      <c r="J69" s="288">
        <v>58.61797101449271</v>
      </c>
      <c r="K69" s="276">
        <v>2.8385718808556466</v>
      </c>
      <c r="L69" s="302">
        <v>8.8333712232463455</v>
      </c>
      <c r="M69" s="337"/>
      <c r="N69" s="338">
        <v>160</v>
      </c>
      <c r="O69" s="339">
        <v>7.1124999999999998</v>
      </c>
      <c r="P69" s="340">
        <v>50.618562500000024</v>
      </c>
      <c r="Q69" s="341">
        <v>3.3042096632933871</v>
      </c>
      <c r="R69" s="342">
        <v>10.398908493616554</v>
      </c>
      <c r="T69" s="344" t="s">
        <v>3284</v>
      </c>
      <c r="U69" s="345"/>
      <c r="V69" s="345"/>
      <c r="W69" s="345"/>
      <c r="X69" s="346"/>
      <c r="AG69" s="117"/>
      <c r="AH69" s="117"/>
      <c r="AI69" s="117"/>
      <c r="AJ69" s="117"/>
      <c r="AK69" s="117"/>
      <c r="AL69" s="117"/>
      <c r="AM69" s="117"/>
      <c r="AN69" s="117"/>
      <c r="AO69" s="117"/>
      <c r="AP69" s="297"/>
      <c r="AQ69" s="297"/>
      <c r="AR69" s="297"/>
      <c r="AS69" s="477" t="s">
        <v>4029</v>
      </c>
    </row>
    <row r="70" spans="1:45" ht="11.25" customHeight="1" x14ac:dyDescent="0.2">
      <c r="A70" s="273" t="s">
        <v>3285</v>
      </c>
      <c r="B70" s="300">
        <v>104</v>
      </c>
      <c r="C70" s="275">
        <v>39.596153846153847</v>
      </c>
      <c r="D70" s="276">
        <v>59.724519230769218</v>
      </c>
      <c r="E70" s="276">
        <v>2.6652034129112616</v>
      </c>
      <c r="F70" s="276">
        <v>9.0743012684674227</v>
      </c>
      <c r="G70" s="322"/>
      <c r="H70" s="301">
        <v>209</v>
      </c>
      <c r="I70" s="275">
        <v>14.253588516746412</v>
      </c>
      <c r="J70" s="288">
        <v>57.539665071770294</v>
      </c>
      <c r="K70" s="276">
        <v>2.8530721443428444</v>
      </c>
      <c r="L70" s="302">
        <v>8.7865990321294376</v>
      </c>
      <c r="M70" s="337"/>
      <c r="N70" s="338">
        <v>155</v>
      </c>
      <c r="O70" s="339">
        <v>7.1032258064516132</v>
      </c>
      <c r="P70" s="340">
        <v>50.265096774193552</v>
      </c>
      <c r="Q70" s="341">
        <v>3.3168905464037746</v>
      </c>
      <c r="R70" s="342">
        <v>10.358425818376737</v>
      </c>
      <c r="T70" s="347" t="s">
        <v>3286</v>
      </c>
      <c r="U70" s="292"/>
      <c r="V70" s="292"/>
      <c r="W70" s="292"/>
      <c r="X70" s="292"/>
      <c r="AG70" s="32" t="s">
        <v>396</v>
      </c>
      <c r="AH70" s="249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53">
        <f t="shared" si="2"/>
        <v>102</v>
      </c>
      <c r="AM70" s="253">
        <f t="shared" si="2"/>
        <v>105</v>
      </c>
      <c r="AN70" s="253">
        <f t="shared" si="2"/>
        <v>105</v>
      </c>
      <c r="AO70" s="249">
        <f t="shared" si="2"/>
        <v>106</v>
      </c>
      <c r="AP70" s="248">
        <v>107</v>
      </c>
      <c r="AQ70" s="248">
        <v>108</v>
      </c>
      <c r="AR70" s="248">
        <v>115</v>
      </c>
      <c r="AS70" s="248">
        <f>U52</f>
        <v>131</v>
      </c>
    </row>
    <row r="71" spans="1:45" ht="11.25" customHeight="1" x14ac:dyDescent="0.2">
      <c r="A71" s="273" t="s">
        <v>3287</v>
      </c>
      <c r="B71" s="300">
        <v>105</v>
      </c>
      <c r="C71" s="275">
        <v>39.495238095238093</v>
      </c>
      <c r="D71" s="276">
        <v>61.935904761904752</v>
      </c>
      <c r="E71" s="276">
        <v>2.5239831009868787</v>
      </c>
      <c r="F71" s="276">
        <v>8.84</v>
      </c>
      <c r="G71" s="322"/>
      <c r="H71" s="301">
        <v>208</v>
      </c>
      <c r="I71" s="275">
        <v>14.259615384615385</v>
      </c>
      <c r="J71" s="288">
        <v>59.171634615384626</v>
      </c>
      <c r="K71" s="276">
        <v>2.7767832425829786</v>
      </c>
      <c r="L71" s="302">
        <v>8.663770700008433</v>
      </c>
      <c r="M71" s="337"/>
      <c r="N71" s="338">
        <v>156</v>
      </c>
      <c r="O71" s="339">
        <v>7.0897435897435894</v>
      </c>
      <c r="P71" s="340">
        <v>51.153653846153851</v>
      </c>
      <c r="Q71" s="341">
        <v>3.2707664126954681</v>
      </c>
      <c r="R71" s="342">
        <v>10.407064171414437</v>
      </c>
      <c r="T71" s="971" t="s">
        <v>4476</v>
      </c>
      <c r="V71" s="292"/>
      <c r="W71" s="292"/>
      <c r="X71" s="566" t="s">
        <v>3850</v>
      </c>
      <c r="AG71" s="29" t="s">
        <v>397</v>
      </c>
      <c r="AH71" s="266">
        <f t="shared" ref="AH71:AO71" si="3">SUM(AH44:AH58)</f>
        <v>6</v>
      </c>
      <c r="AI71" s="264">
        <f t="shared" si="3"/>
        <v>22</v>
      </c>
      <c r="AJ71" s="264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52">
        <f t="shared" si="3"/>
        <v>246</v>
      </c>
      <c r="AP71" s="348">
        <v>250</v>
      </c>
      <c r="AQ71" s="348">
        <v>227</v>
      </c>
      <c r="AR71" s="348">
        <v>220</v>
      </c>
      <c r="AS71" s="348">
        <f>V52</f>
        <v>205</v>
      </c>
    </row>
    <row r="72" spans="1:45" ht="11.25" customHeight="1" x14ac:dyDescent="0.2">
      <c r="A72" s="273" t="s">
        <v>3288</v>
      </c>
      <c r="B72" s="300">
        <v>105</v>
      </c>
      <c r="C72" s="275">
        <v>39.580952380952382</v>
      </c>
      <c r="D72" s="276">
        <v>59.01857142857142</v>
      </c>
      <c r="E72" s="276">
        <v>2.6793228819822539</v>
      </c>
      <c r="F72" s="276">
        <v>8.9096463391715055</v>
      </c>
      <c r="G72" s="322"/>
      <c r="H72" s="301">
        <v>209</v>
      </c>
      <c r="I72" s="275">
        <v>14.301435406698564</v>
      </c>
      <c r="J72" s="288">
        <v>57.986363636363649</v>
      </c>
      <c r="K72" s="276">
        <v>2.8348578888855744</v>
      </c>
      <c r="L72" s="302">
        <v>8.5624116367713157</v>
      </c>
      <c r="M72" s="337"/>
      <c r="N72" s="338">
        <v>158</v>
      </c>
      <c r="O72" s="339">
        <v>7.0886075949367084</v>
      </c>
      <c r="P72" s="340">
        <v>49.919873417721512</v>
      </c>
      <c r="Q72" s="341">
        <v>3.4402253557203175</v>
      </c>
      <c r="R72" s="342">
        <v>10.583324628774493</v>
      </c>
      <c r="T72" s="971" t="s">
        <v>4477</v>
      </c>
      <c r="V72" s="292"/>
      <c r="W72" s="292"/>
      <c r="X72" s="566" t="s">
        <v>3892</v>
      </c>
      <c r="AA72" s="106"/>
      <c r="AG72" s="57" t="s">
        <v>879</v>
      </c>
      <c r="AH72" s="349"/>
      <c r="AI72" s="349"/>
      <c r="AJ72" s="349"/>
      <c r="AK72" s="266">
        <f>SUM(AK59:AK63)</f>
        <v>190</v>
      </c>
      <c r="AL72" s="259">
        <f>SUM(AL59:AL63)</f>
        <v>200</v>
      </c>
      <c r="AM72" s="259">
        <f>SUM(AM59:AM63)</f>
        <v>170</v>
      </c>
      <c r="AN72" s="259">
        <f>SUM(AN59:AN63)</f>
        <v>161</v>
      </c>
      <c r="AO72" s="266">
        <f>SUM(AO59:AO63)</f>
        <v>259</v>
      </c>
      <c r="AP72" s="348">
        <v>396</v>
      </c>
      <c r="AQ72" s="348">
        <v>434</v>
      </c>
      <c r="AR72" s="348">
        <v>487</v>
      </c>
      <c r="AS72" s="348">
        <f>W52</f>
        <v>528</v>
      </c>
    </row>
    <row r="73" spans="1:45" ht="11.25" customHeight="1" x14ac:dyDescent="0.2">
      <c r="A73" s="273" t="s">
        <v>3289</v>
      </c>
      <c r="B73" s="300">
        <v>105</v>
      </c>
      <c r="C73" s="275">
        <v>39.44761904761905</v>
      </c>
      <c r="D73" s="276">
        <v>61.410952380952388</v>
      </c>
      <c r="E73" s="276">
        <v>2.5861727924204545</v>
      </c>
      <c r="F73" s="276">
        <v>8.8208029495875131</v>
      </c>
      <c r="G73" s="322"/>
      <c r="H73" s="301">
        <v>210</v>
      </c>
      <c r="I73" s="275">
        <v>14.304761904761905</v>
      </c>
      <c r="J73" s="288">
        <v>59.836952380952418</v>
      </c>
      <c r="K73" s="276">
        <v>2.7848141209094215</v>
      </c>
      <c r="L73" s="302">
        <v>8.5418332956794565</v>
      </c>
      <c r="M73" s="337"/>
      <c r="N73" s="338">
        <v>154</v>
      </c>
      <c r="O73" s="339">
        <v>7.1103896103896105</v>
      </c>
      <c r="P73" s="340">
        <v>53.042207792207783</v>
      </c>
      <c r="Q73" s="341">
        <v>3.2050314025820672</v>
      </c>
      <c r="R73" s="342">
        <v>10.625121784019754</v>
      </c>
      <c r="T73" s="347" t="s">
        <v>3296</v>
      </c>
      <c r="U73" s="726"/>
      <c r="V73" s="292"/>
      <c r="W73" s="292"/>
      <c r="X73" s="13"/>
      <c r="AG73" s="226" t="s">
        <v>3276</v>
      </c>
      <c r="AH73" s="296">
        <f t="shared" ref="AH73:AS73" si="4">SUM(AH70:AH72)</f>
        <v>139</v>
      </c>
      <c r="AI73" s="296">
        <f t="shared" si="4"/>
        <v>150</v>
      </c>
      <c r="AJ73" s="296">
        <f t="shared" si="4"/>
        <v>159</v>
      </c>
      <c r="AK73" s="296">
        <f t="shared" si="4"/>
        <v>417</v>
      </c>
      <c r="AL73" s="225">
        <f t="shared" si="4"/>
        <v>448</v>
      </c>
      <c r="AM73" s="296">
        <f t="shared" si="4"/>
        <v>458</v>
      </c>
      <c r="AN73" s="299">
        <f t="shared" si="4"/>
        <v>476</v>
      </c>
      <c r="AO73" s="299">
        <f t="shared" si="4"/>
        <v>611</v>
      </c>
      <c r="AP73" s="299">
        <f t="shared" si="4"/>
        <v>753</v>
      </c>
      <c r="AQ73" s="299">
        <f t="shared" si="4"/>
        <v>769</v>
      </c>
      <c r="AR73" s="299">
        <f t="shared" si="4"/>
        <v>822</v>
      </c>
      <c r="AS73" s="299">
        <f t="shared" si="4"/>
        <v>864</v>
      </c>
    </row>
    <row r="74" spans="1:45" ht="11.25" customHeight="1" x14ac:dyDescent="0.2">
      <c r="A74" s="273" t="s">
        <v>3290</v>
      </c>
      <c r="B74" s="300">
        <v>105</v>
      </c>
      <c r="C74" s="275">
        <v>39.561904761904763</v>
      </c>
      <c r="D74" s="276">
        <v>64.090571428571423</v>
      </c>
      <c r="E74" s="276">
        <v>2.5044245947688957</v>
      </c>
      <c r="F74" s="276">
        <v>8.9089100533580101</v>
      </c>
      <c r="G74" s="322"/>
      <c r="H74" s="301">
        <v>209</v>
      </c>
      <c r="I74" s="275">
        <v>14.334928229665072</v>
      </c>
      <c r="J74" s="288">
        <v>62.34449760765547</v>
      </c>
      <c r="K74" s="276">
        <v>2.6419824491198516</v>
      </c>
      <c r="L74" s="302">
        <v>8.6146386937879562</v>
      </c>
      <c r="M74" s="337"/>
      <c r="N74" s="338">
        <v>153</v>
      </c>
      <c r="O74" s="339">
        <v>7.117647058823529</v>
      </c>
      <c r="P74" s="340">
        <v>54.96287581699346</v>
      </c>
      <c r="Q74" s="341">
        <v>3.0667751721316683</v>
      </c>
      <c r="R74" s="342">
        <v>10.780946710288752</v>
      </c>
      <c r="T74" s="645" t="s">
        <v>961</v>
      </c>
      <c r="V74" s="292"/>
      <c r="W74" s="292"/>
      <c r="X74" s="566" t="s">
        <v>962</v>
      </c>
      <c r="Y74" s="106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73" t="s">
        <v>3291</v>
      </c>
      <c r="B75" s="300">
        <v>105</v>
      </c>
      <c r="C75" s="275">
        <v>39.704761904761902</v>
      </c>
      <c r="D75" s="276">
        <v>65.144190476190516</v>
      </c>
      <c r="E75" s="276">
        <v>2.4971055056780749</v>
      </c>
      <c r="F75" s="276">
        <v>9.0008166069357678</v>
      </c>
      <c r="G75" s="322"/>
      <c r="H75" s="301">
        <v>211</v>
      </c>
      <c r="I75" s="275">
        <v>14.407582938388625</v>
      </c>
      <c r="J75" s="288">
        <v>63.89450236966821</v>
      </c>
      <c r="K75" s="276">
        <v>2.610560511554481</v>
      </c>
      <c r="L75" s="302">
        <v>8.7419951703857848</v>
      </c>
      <c r="M75" s="337"/>
      <c r="N75" s="338">
        <v>155</v>
      </c>
      <c r="O75" s="339">
        <v>7.1677419354838712</v>
      </c>
      <c r="P75" s="340">
        <v>56.600967741935506</v>
      </c>
      <c r="Q75" s="341">
        <v>3.0692540538199053</v>
      </c>
      <c r="R75" s="342">
        <v>11.110767485824468</v>
      </c>
      <c r="T75" s="645" t="s">
        <v>806</v>
      </c>
      <c r="V75" s="292"/>
      <c r="W75" s="292"/>
      <c r="X75" s="566" t="s">
        <v>807</v>
      </c>
      <c r="AG75" s="350" t="s">
        <v>3292</v>
      </c>
      <c r="AH75" s="225" t="s">
        <v>3187</v>
      </c>
      <c r="AI75" s="59"/>
      <c r="AJ75" s="59"/>
      <c r="AK75" s="225"/>
      <c r="AL75" s="2"/>
      <c r="AM75" s="2"/>
      <c r="AN75" s="2"/>
      <c r="AO75" s="2"/>
      <c r="AP75" s="299"/>
      <c r="AQ75" s="299"/>
      <c r="AR75" s="299"/>
      <c r="AS75" s="299"/>
    </row>
    <row r="76" spans="1:45" ht="11.25" customHeight="1" x14ac:dyDescent="0.2">
      <c r="A76" s="273" t="s">
        <v>3293</v>
      </c>
      <c r="B76" s="300">
        <v>105</v>
      </c>
      <c r="C76" s="275">
        <v>39.780952380952378</v>
      </c>
      <c r="D76" s="276">
        <v>64.418000000000035</v>
      </c>
      <c r="E76" s="276">
        <v>2.486117554557163</v>
      </c>
      <c r="F76" s="276">
        <v>8.6807418765520783</v>
      </c>
      <c r="G76" s="322"/>
      <c r="H76" s="301">
        <v>210</v>
      </c>
      <c r="I76" s="275">
        <v>14.514285714285714</v>
      </c>
      <c r="J76" s="288">
        <v>65.135523809523846</v>
      </c>
      <c r="K76" s="276">
        <v>2.592407560154566</v>
      </c>
      <c r="L76" s="302">
        <v>8.8925878506381331</v>
      </c>
      <c r="M76" s="337"/>
      <c r="N76" s="338">
        <v>161</v>
      </c>
      <c r="O76" s="339">
        <v>7.1</v>
      </c>
      <c r="P76" s="340">
        <v>57.74</v>
      </c>
      <c r="Q76" s="341">
        <v>3.06</v>
      </c>
      <c r="R76" s="342">
        <v>11.1</v>
      </c>
      <c r="T76" s="645" t="s">
        <v>1710</v>
      </c>
      <c r="V76" s="292"/>
      <c r="W76" s="292"/>
      <c r="X76" s="566" t="s">
        <v>1711</v>
      </c>
      <c r="AG76" s="351" t="s">
        <v>3294</v>
      </c>
      <c r="AH76" s="54">
        <v>2007</v>
      </c>
      <c r="AI76" s="28">
        <v>2008</v>
      </c>
      <c r="AJ76" s="28">
        <v>2009</v>
      </c>
      <c r="AK76" s="29" t="s">
        <v>3191</v>
      </c>
      <c r="AL76" s="29" t="s">
        <v>3192</v>
      </c>
      <c r="AM76" s="28" t="s">
        <v>93</v>
      </c>
      <c r="AN76" s="28" t="s">
        <v>17</v>
      </c>
      <c r="AO76" s="31" t="s">
        <v>3193</v>
      </c>
      <c r="AP76" s="27" t="s">
        <v>3194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8" t="s">
        <v>3295</v>
      </c>
      <c r="B77" s="319">
        <v>105</v>
      </c>
      <c r="C77" s="320">
        <v>39.885714285714286</v>
      </c>
      <c r="D77" s="321">
        <v>61.158666666666669</v>
      </c>
      <c r="E77" s="321">
        <v>2.5961587280672771</v>
      </c>
      <c r="F77" s="321">
        <v>8.6993419004530068</v>
      </c>
      <c r="G77" s="322"/>
      <c r="H77" s="323">
        <v>213</v>
      </c>
      <c r="I77" s="320">
        <v>14.572769953051644</v>
      </c>
      <c r="J77" s="324">
        <v>62.381502347417843</v>
      </c>
      <c r="K77" s="321">
        <v>2.7041955597524754</v>
      </c>
      <c r="L77" s="325">
        <v>8.4342540871660034</v>
      </c>
      <c r="M77" s="337"/>
      <c r="N77" s="352">
        <v>170</v>
      </c>
      <c r="O77" s="353">
        <v>7.0117647058823529</v>
      </c>
      <c r="P77" s="354">
        <v>57.773117647058811</v>
      </c>
      <c r="Q77" s="355">
        <v>3.1506388783548411</v>
      </c>
      <c r="R77" s="356">
        <v>11.527549714401575</v>
      </c>
      <c r="T77" s="347" t="s">
        <v>4347</v>
      </c>
      <c r="U77" s="292"/>
      <c r="V77" s="292"/>
      <c r="W77" s="292"/>
      <c r="X77" s="292"/>
      <c r="AG77" s="27" t="s">
        <v>396</v>
      </c>
      <c r="AH77" s="349"/>
      <c r="AI77" s="249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9">
        <f t="shared" si="5"/>
        <v>3</v>
      </c>
      <c r="AN77" s="249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16</v>
      </c>
    </row>
    <row r="78" spans="1:45" ht="11.25" customHeight="1" x14ac:dyDescent="0.2">
      <c r="A78" s="318" t="s">
        <v>3297</v>
      </c>
      <c r="B78" s="319">
        <v>105</v>
      </c>
      <c r="C78" s="320">
        <v>40.019047619047619</v>
      </c>
      <c r="D78" s="321">
        <v>63.604952380952369</v>
      </c>
      <c r="E78" s="321">
        <v>2.5465388171481345</v>
      </c>
      <c r="F78" s="321">
        <v>8.4413501169265928</v>
      </c>
      <c r="G78" s="322"/>
      <c r="H78" s="323">
        <v>220</v>
      </c>
      <c r="I78" s="320">
        <v>14.586363636363636</v>
      </c>
      <c r="J78" s="324">
        <v>64.136681818181799</v>
      </c>
      <c r="K78" s="321">
        <v>2.6863026577608946</v>
      </c>
      <c r="L78" s="325">
        <v>8.2824058559688662</v>
      </c>
      <c r="M78" s="337"/>
      <c r="N78" s="352">
        <v>184</v>
      </c>
      <c r="O78" s="353">
        <v>6.7826086956521738</v>
      </c>
      <c r="P78" s="354">
        <v>59.648641304347848</v>
      </c>
      <c r="Q78" s="355">
        <v>3.1135783713403917</v>
      </c>
      <c r="R78" s="356">
        <v>11.42086925348169</v>
      </c>
      <c r="T78" s="1017" t="s">
        <v>4497</v>
      </c>
      <c r="U78" s="292"/>
      <c r="V78" s="292"/>
      <c r="W78" s="292"/>
      <c r="X78" s="292"/>
      <c r="AG78" s="28" t="s">
        <v>397</v>
      </c>
      <c r="AH78" s="349"/>
      <c r="AI78" s="266">
        <f t="shared" ref="AI78:AS78" si="6">AI71-AH71</f>
        <v>16</v>
      </c>
      <c r="AJ78" s="264">
        <f t="shared" si="6"/>
        <v>40</v>
      </c>
      <c r="AK78" s="264">
        <f t="shared" si="6"/>
        <v>67</v>
      </c>
      <c r="AL78" s="12">
        <f t="shared" si="6"/>
        <v>17</v>
      </c>
      <c r="AM78" s="252">
        <f t="shared" si="6"/>
        <v>37</v>
      </c>
      <c r="AN78" s="252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-15</v>
      </c>
    </row>
    <row r="79" spans="1:45" ht="11.25" customHeight="1" x14ac:dyDescent="0.2">
      <c r="A79" s="318" t="s">
        <v>3298</v>
      </c>
      <c r="B79" s="319">
        <v>105</v>
      </c>
      <c r="C79" s="320">
        <v>39.885714285714286</v>
      </c>
      <c r="D79" s="321">
        <v>64.119619047619082</v>
      </c>
      <c r="E79" s="321">
        <v>2.5115031205356479</v>
      </c>
      <c r="F79" s="321">
        <v>8.4708585935910019</v>
      </c>
      <c r="G79" s="322"/>
      <c r="H79" s="323">
        <v>222</v>
      </c>
      <c r="I79" s="320">
        <v>14.581081081081081</v>
      </c>
      <c r="J79" s="324">
        <v>64.423468468468499</v>
      </c>
      <c r="K79" s="321">
        <v>2.6540066333247236</v>
      </c>
      <c r="L79" s="325">
        <v>8.1174965295598653</v>
      </c>
      <c r="M79" s="337"/>
      <c r="N79" s="352">
        <v>192</v>
      </c>
      <c r="O79" s="353">
        <v>6.6875</v>
      </c>
      <c r="P79" s="354">
        <v>58.870052083333341</v>
      </c>
      <c r="Q79" s="355">
        <v>3.0856738130063941</v>
      </c>
      <c r="R79" s="356">
        <v>11.503757323745756</v>
      </c>
      <c r="T79" s="645" t="s">
        <v>844</v>
      </c>
      <c r="V79" s="292"/>
      <c r="W79" s="292"/>
      <c r="X79" s="566" t="s">
        <v>845</v>
      </c>
      <c r="AG79" s="57" t="s">
        <v>879</v>
      </c>
      <c r="AH79" s="349"/>
      <c r="AI79" s="349"/>
      <c r="AJ79" s="349"/>
      <c r="AK79" s="20">
        <f t="shared" ref="AK79:AS79" si="7">AK72-AJ72</f>
        <v>190</v>
      </c>
      <c r="AL79" s="20">
        <f t="shared" si="7"/>
        <v>10</v>
      </c>
      <c r="AM79" s="252">
        <f t="shared" si="7"/>
        <v>-30</v>
      </c>
      <c r="AN79" s="252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41</v>
      </c>
    </row>
    <row r="80" spans="1:45" ht="11.25" customHeight="1" x14ac:dyDescent="0.2">
      <c r="A80" s="318" t="s">
        <v>3299</v>
      </c>
      <c r="B80" s="319">
        <v>105</v>
      </c>
      <c r="C80" s="320">
        <v>40.142857142857146</v>
      </c>
      <c r="D80" s="321">
        <v>64.301238095238091</v>
      </c>
      <c r="E80" s="321">
        <v>2.5238260402437893</v>
      </c>
      <c r="F80" s="321">
        <v>8.5740261297054587</v>
      </c>
      <c r="G80" s="322"/>
      <c r="H80" s="323">
        <v>229</v>
      </c>
      <c r="I80" s="320">
        <v>14.497816593886462</v>
      </c>
      <c r="J80" s="324">
        <v>64.061703056768579</v>
      </c>
      <c r="K80" s="321">
        <v>2.6875656890539323</v>
      </c>
      <c r="L80" s="325">
        <v>8.3620300291121108</v>
      </c>
      <c r="M80" s="337"/>
      <c r="N80" s="352">
        <v>192</v>
      </c>
      <c r="O80" s="353">
        <v>6.557291666666667</v>
      </c>
      <c r="P80" s="354">
        <v>58.175208333333302</v>
      </c>
      <c r="Q80" s="355">
        <v>3.0447712648946923</v>
      </c>
      <c r="R80" s="356">
        <v>12.093782405682752</v>
      </c>
      <c r="T80" s="1017" t="s">
        <v>4395</v>
      </c>
      <c r="X80" s="726"/>
      <c r="AG80" s="226" t="s">
        <v>3276</v>
      </c>
      <c r="AH80" s="349"/>
      <c r="AI80" s="225">
        <f t="shared" ref="AI80:AR80" si="8">SUM(AI77:AI79)</f>
        <v>11</v>
      </c>
      <c r="AJ80" s="225">
        <f t="shared" si="8"/>
        <v>9</v>
      </c>
      <c r="AK80" s="225">
        <f t="shared" si="8"/>
        <v>258</v>
      </c>
      <c r="AL80" s="225">
        <f t="shared" si="8"/>
        <v>31</v>
      </c>
      <c r="AM80" s="296">
        <f t="shared" si="8"/>
        <v>10</v>
      </c>
      <c r="AN80" s="296">
        <f t="shared" si="8"/>
        <v>18</v>
      </c>
      <c r="AO80" s="299">
        <f t="shared" si="8"/>
        <v>135</v>
      </c>
      <c r="AP80" s="299">
        <f t="shared" si="8"/>
        <v>142</v>
      </c>
      <c r="AQ80" s="299">
        <f t="shared" si="8"/>
        <v>16</v>
      </c>
      <c r="AR80" s="299">
        <f t="shared" si="8"/>
        <v>53</v>
      </c>
      <c r="AS80" s="299">
        <f>SUM(AS77:AS79)</f>
        <v>42</v>
      </c>
    </row>
    <row r="81" spans="1:45" ht="11.25" customHeight="1" x14ac:dyDescent="0.2">
      <c r="A81" s="318" t="s">
        <v>3300</v>
      </c>
      <c r="B81" s="319">
        <v>106</v>
      </c>
      <c r="C81" s="320">
        <v>40.113207547169814</v>
      </c>
      <c r="D81" s="321">
        <v>64.795849056603785</v>
      </c>
      <c r="E81" s="321">
        <v>2.5317331660121991</v>
      </c>
      <c r="F81" s="321">
        <v>8.1678998168796646</v>
      </c>
      <c r="G81" s="322"/>
      <c r="H81" s="323">
        <v>231</v>
      </c>
      <c r="I81" s="320">
        <v>14.484848484848484</v>
      </c>
      <c r="J81" s="324">
        <v>64.713290043290044</v>
      </c>
      <c r="K81" s="321">
        <v>2.6749067439937124</v>
      </c>
      <c r="L81" s="325">
        <v>8.4304909538956085</v>
      </c>
      <c r="M81" s="337"/>
      <c r="N81" s="352">
        <v>203</v>
      </c>
      <c r="O81" s="353">
        <v>6.4236453201970445</v>
      </c>
      <c r="P81" s="354">
        <v>59.11891625615764</v>
      </c>
      <c r="Q81" s="355">
        <v>3.0270252483911095</v>
      </c>
      <c r="R81" s="356">
        <v>12.376145391650105</v>
      </c>
      <c r="T81" s="566" t="s">
        <v>983</v>
      </c>
      <c r="X81" s="566" t="s">
        <v>984</v>
      </c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8" t="s">
        <v>3301</v>
      </c>
      <c r="B82" s="319">
        <v>106</v>
      </c>
      <c r="C82" s="320">
        <v>40.179245283018865</v>
      </c>
      <c r="D82" s="321">
        <v>66.142358490566011</v>
      </c>
      <c r="E82" s="321">
        <v>2.4843703779840212</v>
      </c>
      <c r="F82" s="321">
        <v>8.0186818429414544</v>
      </c>
      <c r="G82" s="322"/>
      <c r="H82" s="323">
        <v>231</v>
      </c>
      <c r="I82" s="320">
        <v>14.510822510822511</v>
      </c>
      <c r="J82" s="324">
        <v>65.788787878787829</v>
      </c>
      <c r="K82" s="321">
        <v>2.6353627449481323</v>
      </c>
      <c r="L82" s="325">
        <v>8.6386686725300699</v>
      </c>
      <c r="M82" s="337"/>
      <c r="N82" s="352">
        <v>206</v>
      </c>
      <c r="O82" s="353">
        <v>6.3932038834951452</v>
      </c>
      <c r="P82" s="354">
        <v>60.067038834951461</v>
      </c>
      <c r="Q82" s="355">
        <v>2.9221804334667221</v>
      </c>
      <c r="R82" s="356">
        <v>12.42349677404475</v>
      </c>
      <c r="T82" s="566" t="s">
        <v>1016</v>
      </c>
      <c r="X82" s="566" t="s">
        <v>1017</v>
      </c>
      <c r="AG82" s="117"/>
      <c r="AH82" s="357"/>
      <c r="AI82" s="295" t="s">
        <v>3302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8" t="s">
        <v>3303</v>
      </c>
      <c r="B83" s="319">
        <v>107</v>
      </c>
      <c r="C83" s="320">
        <v>40.065420560747661</v>
      </c>
      <c r="D83" s="321">
        <v>62.953364485981311</v>
      </c>
      <c r="E83" s="321">
        <v>2.6371650567247449</v>
      </c>
      <c r="F83" s="321">
        <v>8.1533121439846923</v>
      </c>
      <c r="G83" s="322"/>
      <c r="H83" s="323">
        <v>236</v>
      </c>
      <c r="I83" s="320">
        <v>14.40677966101695</v>
      </c>
      <c r="J83" s="324">
        <v>63.561101694915223</v>
      </c>
      <c r="K83" s="321">
        <v>2.7552745709655775</v>
      </c>
      <c r="L83" s="325">
        <v>8.2210619108989302</v>
      </c>
      <c r="M83" s="337"/>
      <c r="N83" s="352">
        <v>207</v>
      </c>
      <c r="O83" s="353">
        <v>6.2898550724637685</v>
      </c>
      <c r="P83" s="354">
        <v>58.081449275362303</v>
      </c>
      <c r="Q83" s="355">
        <v>3.0015185627430694</v>
      </c>
      <c r="R83" s="356">
        <v>12.69116532794088</v>
      </c>
      <c r="T83" s="566" t="s">
        <v>1043</v>
      </c>
      <c r="X83" s="645" t="s">
        <v>1044</v>
      </c>
      <c r="AG83" s="117"/>
      <c r="AH83" s="343"/>
      <c r="AI83" s="295" t="s">
        <v>3304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8" t="s">
        <v>3305</v>
      </c>
      <c r="B84" s="319">
        <v>107</v>
      </c>
      <c r="C84" s="320">
        <v>40.158878504672899</v>
      </c>
      <c r="D84" s="321">
        <v>65.280373831775677</v>
      </c>
      <c r="E84" s="321">
        <v>2.5546275112060877</v>
      </c>
      <c r="F84" s="321">
        <v>8.1718987825606604</v>
      </c>
      <c r="G84" s="322"/>
      <c r="H84" s="323">
        <v>239</v>
      </c>
      <c r="I84" s="320">
        <v>14.372384937238493</v>
      </c>
      <c r="J84" s="324">
        <v>65.233598326359839</v>
      </c>
      <c r="K84" s="321">
        <v>2.6697732207007077</v>
      </c>
      <c r="L84" s="325">
        <v>8.3517277058108519</v>
      </c>
      <c r="M84" s="337"/>
      <c r="N84" s="352">
        <v>207</v>
      </c>
      <c r="O84" s="353">
        <v>6.2318840579710146</v>
      </c>
      <c r="P84" s="354">
        <v>59.009903381642552</v>
      </c>
      <c r="Q84" s="355">
        <v>2.9371415919988646</v>
      </c>
      <c r="R84" s="356">
        <v>11.991692055074999</v>
      </c>
      <c r="T84" s="566" t="s">
        <v>1536</v>
      </c>
      <c r="X84" s="566" t="s">
        <v>1537</v>
      </c>
      <c r="AG84" s="117"/>
      <c r="AH84" s="295" t="s">
        <v>3306</v>
      </c>
      <c r="AI84" s="117"/>
      <c r="AJ84" s="358" t="s">
        <v>3307</v>
      </c>
      <c r="AK84" s="117"/>
      <c r="AL84" s="117"/>
      <c r="AM84" s="117"/>
      <c r="AN84" s="117"/>
      <c r="AO84" s="117"/>
    </row>
    <row r="85" spans="1:45" ht="11.25" customHeight="1" x14ac:dyDescent="0.2">
      <c r="A85" s="318" t="s">
        <v>3308</v>
      </c>
      <c r="B85" s="319">
        <v>107</v>
      </c>
      <c r="C85" s="320">
        <v>40.186915887850468</v>
      </c>
      <c r="D85" s="321">
        <v>63.640934579439218</v>
      </c>
      <c r="E85" s="321">
        <v>2.6520637569992176</v>
      </c>
      <c r="F85" s="321">
        <v>8.1363982947464386</v>
      </c>
      <c r="G85" s="322"/>
      <c r="H85" s="323">
        <v>239</v>
      </c>
      <c r="I85" s="320">
        <v>14.418410041841005</v>
      </c>
      <c r="J85" s="324">
        <v>63.646108786610895</v>
      </c>
      <c r="K85" s="321">
        <v>2.7575417982139583</v>
      </c>
      <c r="L85" s="325">
        <v>8.467564407452377</v>
      </c>
      <c r="M85" s="337"/>
      <c r="N85" s="352">
        <v>208</v>
      </c>
      <c r="O85" s="353">
        <v>6.1826923076923075</v>
      </c>
      <c r="P85" s="354">
        <v>55.770576923076938</v>
      </c>
      <c r="Q85" s="355">
        <v>3.1265755307998471</v>
      </c>
      <c r="R85" s="356">
        <v>12.292188838984996</v>
      </c>
      <c r="T85" s="566" t="s">
        <v>1735</v>
      </c>
      <c r="V85" s="726"/>
      <c r="W85" s="726"/>
      <c r="X85" s="566" t="s">
        <v>1736</v>
      </c>
      <c r="AG85" s="117"/>
      <c r="AH85" s="359"/>
      <c r="AI85" s="295" t="s">
        <v>3309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8" t="s">
        <v>3310</v>
      </c>
      <c r="B86" s="319">
        <v>105</v>
      </c>
      <c r="C86" s="320">
        <v>40.180952380952384</v>
      </c>
      <c r="D86" s="321">
        <v>67.284285714285716</v>
      </c>
      <c r="E86" s="321">
        <v>2.5230512410767219</v>
      </c>
      <c r="F86" s="321">
        <v>8.3912842710296651</v>
      </c>
      <c r="G86" s="322"/>
      <c r="H86" s="323">
        <v>245</v>
      </c>
      <c r="I86" s="320">
        <v>14.371428571428572</v>
      </c>
      <c r="J86" s="324">
        <v>68.06881632653058</v>
      </c>
      <c r="K86" s="321">
        <v>2.6500774337634585</v>
      </c>
      <c r="L86" s="325">
        <v>8.8487876793907461</v>
      </c>
      <c r="M86" s="337"/>
      <c r="N86" s="352">
        <v>218</v>
      </c>
      <c r="O86" s="353">
        <v>6.068807339449541</v>
      </c>
      <c r="P86" s="354">
        <v>55.271146788990798</v>
      </c>
      <c r="Q86" s="355">
        <v>3.0916555141228321</v>
      </c>
      <c r="R86" s="356">
        <v>11.976759627555911</v>
      </c>
      <c r="V86" s="726"/>
      <c r="W86" s="726"/>
      <c r="X86" s="566"/>
      <c r="AG86" s="360" t="s">
        <v>3311</v>
      </c>
      <c r="AH86" s="3"/>
      <c r="AI86" s="361" t="s">
        <v>3312</v>
      </c>
      <c r="AJ86" s="2"/>
      <c r="AK86" s="2"/>
      <c r="AL86" s="2"/>
      <c r="AM86" s="2"/>
      <c r="AN86" s="2"/>
      <c r="AO86" s="2"/>
      <c r="AP86" s="362"/>
      <c r="AQ86" s="4"/>
      <c r="AR86" s="4"/>
      <c r="AS86" s="4"/>
    </row>
    <row r="87" spans="1:45" ht="11.25" customHeight="1" x14ac:dyDescent="0.2">
      <c r="A87" s="318" t="s">
        <v>3313</v>
      </c>
      <c r="B87" s="319">
        <v>105</v>
      </c>
      <c r="C87" s="320">
        <v>40.314285714285717</v>
      </c>
      <c r="D87" s="321">
        <v>68.376380952380956</v>
      </c>
      <c r="E87" s="321">
        <v>2.5279661610848594</v>
      </c>
      <c r="F87" s="321">
        <v>8.518488904225908</v>
      </c>
      <c r="G87" s="322"/>
      <c r="H87" s="323">
        <v>246</v>
      </c>
      <c r="I87" s="320">
        <v>14.349593495934959</v>
      </c>
      <c r="J87" s="324">
        <v>68.204024390243859</v>
      </c>
      <c r="K87" s="321">
        <v>2.6457581096145075</v>
      </c>
      <c r="L87" s="325">
        <v>8.9321094644245314</v>
      </c>
      <c r="M87" s="337"/>
      <c r="N87" s="352">
        <v>238</v>
      </c>
      <c r="O87" s="353">
        <v>5.96218487394958</v>
      </c>
      <c r="P87" s="354">
        <v>56.81394957983192</v>
      </c>
      <c r="Q87" s="355">
        <v>3.0148029219189652</v>
      </c>
      <c r="R87" s="356">
        <v>12.22504100438675</v>
      </c>
      <c r="T87" s="566"/>
      <c r="U87" s="726"/>
      <c r="V87" s="726"/>
      <c r="W87" s="726"/>
      <c r="X87" s="566"/>
      <c r="AG87" s="363" t="s">
        <v>3314</v>
      </c>
      <c r="AH87" s="364"/>
      <c r="AI87" s="226">
        <v>2008</v>
      </c>
      <c r="AJ87" s="51">
        <v>2009</v>
      </c>
      <c r="AK87" s="226" t="s">
        <v>3191</v>
      </c>
      <c r="AL87" s="51" t="s">
        <v>3192</v>
      </c>
      <c r="AM87" s="226" t="s">
        <v>93</v>
      </c>
      <c r="AN87" s="51" t="s">
        <v>17</v>
      </c>
      <c r="AO87" s="226" t="s">
        <v>3193</v>
      </c>
      <c r="AP87" s="51" t="s">
        <v>3194</v>
      </c>
      <c r="AQ87" s="226">
        <v>2016</v>
      </c>
      <c r="AR87" s="226">
        <v>2017</v>
      </c>
      <c r="AS87" s="226">
        <v>2018</v>
      </c>
    </row>
    <row r="88" spans="1:45" ht="11.25" customHeight="1" x14ac:dyDescent="0.2">
      <c r="A88" s="318" t="s">
        <v>3315</v>
      </c>
      <c r="B88" s="319">
        <v>106</v>
      </c>
      <c r="C88" s="320">
        <v>40.226415094339622</v>
      </c>
      <c r="D88" s="321">
        <v>69.582924528301859</v>
      </c>
      <c r="E88" s="321">
        <v>2.4985181950939808</v>
      </c>
      <c r="F88" s="321">
        <v>8.2467161042749879</v>
      </c>
      <c r="G88" s="322"/>
      <c r="H88" s="323">
        <v>246</v>
      </c>
      <c r="I88" s="320">
        <v>14.390243902439025</v>
      </c>
      <c r="J88" s="324">
        <v>68.710447154471538</v>
      </c>
      <c r="K88" s="321">
        <v>2.6426313265707595</v>
      </c>
      <c r="L88" s="325">
        <v>8.6096120307346258</v>
      </c>
      <c r="M88" s="337"/>
      <c r="N88" s="352">
        <v>259</v>
      </c>
      <c r="O88" s="353">
        <v>5.9111969111969112</v>
      </c>
      <c r="P88" s="354">
        <v>56.756718146718157</v>
      </c>
      <c r="Q88" s="355">
        <v>3.1156709291068094</v>
      </c>
      <c r="R88" s="356">
        <v>12.278304141151919</v>
      </c>
      <c r="V88" s="726"/>
      <c r="W88" s="726"/>
      <c r="X88" s="566"/>
      <c r="AG88" s="365" t="s">
        <v>3316</v>
      </c>
      <c r="AH88" s="366"/>
      <c r="AI88" s="367">
        <f t="shared" ref="AI88:AS88" si="9">AH73</f>
        <v>139</v>
      </c>
      <c r="AJ88" s="366">
        <f t="shared" si="9"/>
        <v>150</v>
      </c>
      <c r="AK88" s="367">
        <f t="shared" si="9"/>
        <v>159</v>
      </c>
      <c r="AL88" s="366">
        <f t="shared" si="9"/>
        <v>417</v>
      </c>
      <c r="AM88" s="367">
        <f t="shared" si="9"/>
        <v>448</v>
      </c>
      <c r="AN88" s="366">
        <f t="shared" si="9"/>
        <v>458</v>
      </c>
      <c r="AO88" s="367">
        <f t="shared" si="9"/>
        <v>476</v>
      </c>
      <c r="AP88" s="366">
        <f t="shared" si="9"/>
        <v>611</v>
      </c>
      <c r="AQ88" s="367">
        <f t="shared" si="9"/>
        <v>753</v>
      </c>
      <c r="AR88" s="367">
        <f t="shared" si="9"/>
        <v>769</v>
      </c>
      <c r="AS88" s="367">
        <f t="shared" si="9"/>
        <v>822</v>
      </c>
    </row>
    <row r="89" spans="1:45" ht="11.25" customHeight="1" x14ac:dyDescent="0.2">
      <c r="A89" s="273" t="s">
        <v>3317</v>
      </c>
      <c r="B89" s="300">
        <v>106</v>
      </c>
      <c r="C89" s="275">
        <v>40.29245283018868</v>
      </c>
      <c r="D89" s="276">
        <v>67.493679245283005</v>
      </c>
      <c r="E89" s="276">
        <v>2.5844576979213203</v>
      </c>
      <c r="F89" s="276">
        <v>8.2681088405621495</v>
      </c>
      <c r="G89" s="322"/>
      <c r="H89" s="301">
        <v>250</v>
      </c>
      <c r="I89" s="275">
        <v>14.423999999999999</v>
      </c>
      <c r="J89" s="288">
        <v>67.095879999999994</v>
      </c>
      <c r="K89" s="276">
        <v>2.7455868266746983</v>
      </c>
      <c r="L89" s="302">
        <v>8.4288867515287755</v>
      </c>
      <c r="M89" s="337"/>
      <c r="N89" s="338">
        <v>281</v>
      </c>
      <c r="O89" s="339">
        <v>5.8291814946619214</v>
      </c>
      <c r="P89" s="340">
        <v>54.167010676156544</v>
      </c>
      <c r="Q89" s="341">
        <v>3.145651285338082</v>
      </c>
      <c r="R89" s="342">
        <v>11.853811236729971</v>
      </c>
      <c r="T89" s="566"/>
      <c r="U89" s="726"/>
      <c r="V89" s="292"/>
      <c r="W89" s="292"/>
      <c r="X89" s="566"/>
      <c r="AG89" s="368" t="s">
        <v>3286</v>
      </c>
      <c r="AH89" s="369"/>
      <c r="AI89" s="92">
        <f t="shared" ref="AI89:AS89" si="10">AI95+AI94</f>
        <v>26</v>
      </c>
      <c r="AJ89" s="369">
        <f t="shared" si="10"/>
        <v>53</v>
      </c>
      <c r="AK89" s="92">
        <f t="shared" si="10"/>
        <v>320</v>
      </c>
      <c r="AL89" s="369">
        <f t="shared" si="10"/>
        <v>59</v>
      </c>
      <c r="AM89" s="92">
        <f t="shared" si="10"/>
        <v>47</v>
      </c>
      <c r="AN89" s="369">
        <f t="shared" si="10"/>
        <v>54</v>
      </c>
      <c r="AO89" s="92">
        <f t="shared" si="10"/>
        <v>165</v>
      </c>
      <c r="AP89" s="369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73" t="s">
        <v>3318</v>
      </c>
      <c r="B90" s="300">
        <v>105</v>
      </c>
      <c r="C90" s="275">
        <v>40.476190476190474</v>
      </c>
      <c r="D90" s="276">
        <v>69.741142857142847</v>
      </c>
      <c r="E90" s="276">
        <v>2.5536367271743168</v>
      </c>
      <c r="F90" s="276">
        <v>8.2946179955700305</v>
      </c>
      <c r="G90" s="322"/>
      <c r="H90" s="301">
        <v>249</v>
      </c>
      <c r="I90" s="275">
        <v>14.626506024096386</v>
      </c>
      <c r="J90" s="288">
        <v>70.40481927710843</v>
      </c>
      <c r="K90" s="276">
        <v>2.6973954721488651</v>
      </c>
      <c r="L90" s="302">
        <v>8.3763581489520114</v>
      </c>
      <c r="M90" s="337"/>
      <c r="N90" s="338">
        <v>309</v>
      </c>
      <c r="O90" s="339">
        <v>5.8317152103559868</v>
      </c>
      <c r="P90" s="340">
        <v>55.628737864077692</v>
      </c>
      <c r="Q90" s="341">
        <v>2.9151936862692911</v>
      </c>
      <c r="R90" s="342">
        <v>12.160612334501097</v>
      </c>
      <c r="AG90" s="370" t="s">
        <v>3296</v>
      </c>
      <c r="AH90" s="8" t="s">
        <v>3319</v>
      </c>
      <c r="AI90" s="249">
        <f>Changes!E604</f>
        <v>9</v>
      </c>
      <c r="AJ90" s="8">
        <f>Changes!E605</f>
        <v>28</v>
      </c>
      <c r="AK90" s="249">
        <f>Changes!E606</f>
        <v>1</v>
      </c>
      <c r="AL90" s="8">
        <f>Changes!E607</f>
        <v>8</v>
      </c>
      <c r="AM90" s="249">
        <f>Changes!E608</f>
        <v>14</v>
      </c>
      <c r="AN90" s="8">
        <f>Changes!E609</f>
        <v>6</v>
      </c>
      <c r="AO90" s="249">
        <f>Changes!E610</f>
        <v>7</v>
      </c>
      <c r="AP90" s="8">
        <f>Changes!E611</f>
        <v>18</v>
      </c>
      <c r="AQ90" s="249">
        <f>Changes!E612</f>
        <v>28</v>
      </c>
      <c r="AR90" s="249">
        <f>Changes!E613</f>
        <v>8</v>
      </c>
      <c r="AS90" s="249" t="e">
        <f>Changes!#REF!</f>
        <v>#REF!</v>
      </c>
    </row>
    <row r="91" spans="1:45" ht="11.25" customHeight="1" x14ac:dyDescent="0.2">
      <c r="A91" s="273" t="s">
        <v>3320</v>
      </c>
      <c r="B91" s="300">
        <v>105</v>
      </c>
      <c r="C91" s="275">
        <v>40.504761904761907</v>
      </c>
      <c r="D91" s="276">
        <v>69.208857142857099</v>
      </c>
      <c r="E91" s="276">
        <v>2.5662461294491061</v>
      </c>
      <c r="F91" s="276">
        <v>8.229315833206563</v>
      </c>
      <c r="G91" s="322"/>
      <c r="H91" s="301">
        <v>249</v>
      </c>
      <c r="I91" s="275">
        <v>14.634538152610443</v>
      </c>
      <c r="J91" s="288">
        <v>70.260040160642532</v>
      </c>
      <c r="K91" s="276">
        <v>2.7218282094190505</v>
      </c>
      <c r="L91" s="302">
        <v>8.1666825730796422</v>
      </c>
      <c r="M91" s="337"/>
      <c r="N91" s="338">
        <v>336</v>
      </c>
      <c r="O91" s="339">
        <v>5.7857142857142856</v>
      </c>
      <c r="P91" s="340">
        <v>54.019880952380987</v>
      </c>
      <c r="Q91" s="341">
        <v>2.8917702971863304</v>
      </c>
      <c r="R91" s="342">
        <v>12.102456010846762</v>
      </c>
      <c r="AG91" s="334" t="s">
        <v>3296</v>
      </c>
      <c r="AH91" s="12" t="s">
        <v>3321</v>
      </c>
      <c r="AI91" s="252">
        <f>Changes!F604</f>
        <v>2</v>
      </c>
      <c r="AJ91" s="12">
        <f>Changes!F605</f>
        <v>13</v>
      </c>
      <c r="AK91" s="252">
        <f>Changes!F606</f>
        <v>57</v>
      </c>
      <c r="AL91" s="12">
        <f>Changes!F607</f>
        <v>13</v>
      </c>
      <c r="AM91" s="252">
        <f>Changes!F608</f>
        <v>13</v>
      </c>
      <c r="AN91" s="12">
        <f>Changes!F609</f>
        <v>13</v>
      </c>
      <c r="AO91" s="252">
        <f>Changes!F610</f>
        <v>12</v>
      </c>
      <c r="AP91" s="12">
        <f>Changes!F611</f>
        <v>12</v>
      </c>
      <c r="AQ91" s="252">
        <f>Changes!F612</f>
        <v>49</v>
      </c>
      <c r="AR91" s="252">
        <f>Changes!F613</f>
        <v>37</v>
      </c>
      <c r="AS91" s="252">
        <f>Changes!F614</f>
        <v>31</v>
      </c>
    </row>
    <row r="92" spans="1:45" ht="11.25" customHeight="1" x14ac:dyDescent="0.2">
      <c r="A92" s="273" t="s">
        <v>3322</v>
      </c>
      <c r="B92" s="300">
        <v>105</v>
      </c>
      <c r="C92" s="275">
        <v>40.590476190476188</v>
      </c>
      <c r="D92" s="276">
        <v>68.276857142857111</v>
      </c>
      <c r="E92" s="276">
        <v>2.6157508638229192</v>
      </c>
      <c r="F92" s="276">
        <v>7.8909997898311657</v>
      </c>
      <c r="G92" s="322"/>
      <c r="H92" s="301">
        <v>249</v>
      </c>
      <c r="I92" s="275">
        <v>14.686746987951807</v>
      </c>
      <c r="J92" s="288">
        <v>69.610522088353392</v>
      </c>
      <c r="K92" s="276">
        <v>2.727842926046208</v>
      </c>
      <c r="L92" s="302">
        <v>7.9620214312743132</v>
      </c>
      <c r="M92" s="337"/>
      <c r="N92" s="338">
        <v>353</v>
      </c>
      <c r="O92" s="339">
        <v>5.7705382436260626</v>
      </c>
      <c r="P92" s="340">
        <v>53.821841359773352</v>
      </c>
      <c r="Q92" s="341">
        <v>2.9300528380188511</v>
      </c>
      <c r="R92" s="342">
        <v>12.42053586248324</v>
      </c>
      <c r="AG92" s="334" t="s">
        <v>3296</v>
      </c>
      <c r="AH92" s="12" t="s">
        <v>3323</v>
      </c>
      <c r="AI92" s="252">
        <f>Changes!G604</f>
        <v>3</v>
      </c>
      <c r="AJ92" s="12">
        <f>Changes!G605</f>
        <v>3</v>
      </c>
      <c r="AK92" s="252">
        <f>Changes!G606</f>
        <v>4</v>
      </c>
      <c r="AL92" s="12">
        <f>Changes!G607</f>
        <v>6</v>
      </c>
      <c r="AM92" s="252">
        <f>Changes!G608</f>
        <v>5</v>
      </c>
      <c r="AN92" s="12">
        <f>Changes!G609</f>
        <v>12</v>
      </c>
      <c r="AO92" s="252">
        <f>Changes!G610</f>
        <v>8</v>
      </c>
      <c r="AP92" s="12">
        <f>Changes!G611</f>
        <v>18</v>
      </c>
      <c r="AQ92" s="252">
        <f>Changes!G612</f>
        <v>24</v>
      </c>
      <c r="AR92" s="252">
        <f>Changes!G613</f>
        <v>25</v>
      </c>
      <c r="AS92" s="252">
        <f>Changes!G614</f>
        <v>26</v>
      </c>
    </row>
    <row r="93" spans="1:45" ht="11.25" customHeight="1" x14ac:dyDescent="0.2">
      <c r="A93" s="273" t="s">
        <v>3324</v>
      </c>
      <c r="B93" s="300">
        <v>105</v>
      </c>
      <c r="C93" s="275">
        <v>40.657142857142858</v>
      </c>
      <c r="D93" s="276">
        <v>68.729238095238074</v>
      </c>
      <c r="E93" s="276">
        <v>2.6202837900291169</v>
      </c>
      <c r="F93" s="276">
        <v>7.8067703222866047</v>
      </c>
      <c r="G93" s="322"/>
      <c r="H93" s="301">
        <v>251</v>
      </c>
      <c r="I93" s="275">
        <v>14.733067729083665</v>
      </c>
      <c r="J93" s="288">
        <v>69.937848605577628</v>
      </c>
      <c r="K93" s="276">
        <v>2.7625618090078712</v>
      </c>
      <c r="L93" s="302">
        <v>7.9672204406714853</v>
      </c>
      <c r="M93" s="337"/>
      <c r="N93" s="338">
        <v>366</v>
      </c>
      <c r="O93" s="339">
        <v>5.7622950819672134</v>
      </c>
      <c r="P93" s="340">
        <v>54.440355191256856</v>
      </c>
      <c r="Q93" s="341">
        <v>2.9086780915571202</v>
      </c>
      <c r="R93" s="342">
        <v>12.253992389656698</v>
      </c>
      <c r="AG93" s="334" t="s">
        <v>3296</v>
      </c>
      <c r="AH93" s="12" t="s">
        <v>1869</v>
      </c>
      <c r="AI93" s="252">
        <f>Changes!H604</f>
        <v>1</v>
      </c>
      <c r="AJ93" s="12">
        <f>Changes!H605</f>
        <v>0</v>
      </c>
      <c r="AK93" s="252">
        <f>Changes!H606</f>
        <v>0</v>
      </c>
      <c r="AL93" s="12">
        <f>Changes!H607</f>
        <v>1</v>
      </c>
      <c r="AM93" s="252">
        <f>Changes!H608</f>
        <v>5</v>
      </c>
      <c r="AN93" s="12">
        <f>Changes!H609</f>
        <v>5</v>
      </c>
      <c r="AO93" s="252">
        <f>Changes!H610</f>
        <v>3</v>
      </c>
      <c r="AP93" s="12">
        <f>Changes!H611</f>
        <v>19</v>
      </c>
      <c r="AQ93" s="252">
        <f>Changes!H612</f>
        <v>4</v>
      </c>
      <c r="AR93" s="252">
        <f>Changes!H613</f>
        <v>3</v>
      </c>
      <c r="AS93" s="252">
        <f>Changes!H614</f>
        <v>0</v>
      </c>
    </row>
    <row r="94" spans="1:45" ht="11.25" customHeight="1" x14ac:dyDescent="0.2">
      <c r="A94" s="273" t="s">
        <v>3325</v>
      </c>
      <c r="B94" s="300">
        <v>105</v>
      </c>
      <c r="C94" s="275">
        <v>40.704761904761902</v>
      </c>
      <c r="D94" s="276">
        <v>66.595523809523797</v>
      </c>
      <c r="E94" s="276">
        <v>2.6721877749238581</v>
      </c>
      <c r="F94" s="276">
        <v>7.8261113836627816</v>
      </c>
      <c r="G94" s="322"/>
      <c r="H94" s="301">
        <v>252</v>
      </c>
      <c r="I94" s="275">
        <v>14.753968253968255</v>
      </c>
      <c r="J94" s="288">
        <v>68.493412698412698</v>
      </c>
      <c r="K94" s="276">
        <v>2.8367059552911673</v>
      </c>
      <c r="L94" s="302">
        <v>7.759726211288287</v>
      </c>
      <c r="M94" s="337"/>
      <c r="N94" s="338">
        <v>369</v>
      </c>
      <c r="O94" s="339">
        <v>5.7452574525745259</v>
      </c>
      <c r="P94" s="340">
        <v>53.50566395663953</v>
      </c>
      <c r="Q94" s="341">
        <v>2.9872024465894533</v>
      </c>
      <c r="R94" s="342">
        <v>12.099140561901489</v>
      </c>
      <c r="AG94" s="371" t="s">
        <v>3296</v>
      </c>
      <c r="AH94" s="372" t="s">
        <v>3257</v>
      </c>
      <c r="AI94" s="373">
        <f t="shared" ref="AI94:AR94" si="11">SUM(AI90:AI93)</f>
        <v>15</v>
      </c>
      <c r="AJ94" s="372">
        <f t="shared" si="11"/>
        <v>44</v>
      </c>
      <c r="AK94" s="373">
        <f t="shared" si="11"/>
        <v>62</v>
      </c>
      <c r="AL94" s="372">
        <f t="shared" si="11"/>
        <v>28</v>
      </c>
      <c r="AM94" s="373">
        <f t="shared" si="11"/>
        <v>37</v>
      </c>
      <c r="AN94" s="372">
        <f t="shared" si="11"/>
        <v>36</v>
      </c>
      <c r="AO94" s="373">
        <f t="shared" si="11"/>
        <v>30</v>
      </c>
      <c r="AP94" s="372">
        <f t="shared" si="11"/>
        <v>67</v>
      </c>
      <c r="AQ94" s="373">
        <f t="shared" si="11"/>
        <v>105</v>
      </c>
      <c r="AR94" s="373">
        <f t="shared" si="11"/>
        <v>73</v>
      </c>
      <c r="AS94" s="373" t="e">
        <f>SUM(AS90:AS93)</f>
        <v>#REF!</v>
      </c>
    </row>
    <row r="95" spans="1:45" ht="11.25" customHeight="1" x14ac:dyDescent="0.2">
      <c r="A95" s="273" t="s">
        <v>3326</v>
      </c>
      <c r="B95" s="300">
        <v>106</v>
      </c>
      <c r="C95" s="275">
        <v>40.849056603773583</v>
      </c>
      <c r="D95" s="276">
        <v>71.843396226415109</v>
      </c>
      <c r="E95" s="276">
        <v>2.6569284096496362</v>
      </c>
      <c r="F95" s="276">
        <v>6.9140205164596402</v>
      </c>
      <c r="G95" s="322"/>
      <c r="H95" s="301">
        <v>253</v>
      </c>
      <c r="I95" s="275">
        <v>14.766798418972332</v>
      </c>
      <c r="J95" s="288">
        <v>67.341067193675926</v>
      </c>
      <c r="K95" s="276">
        <v>2.8551618587207477</v>
      </c>
      <c r="L95" s="302">
        <v>8.2041056631634746</v>
      </c>
      <c r="M95" s="337"/>
      <c r="N95" s="338">
        <v>375</v>
      </c>
      <c r="O95" s="339">
        <v>5.722666666666667</v>
      </c>
      <c r="P95" s="340">
        <v>53.040186666666678</v>
      </c>
      <c r="Q95" s="341">
        <v>3.0345800356653641</v>
      </c>
      <c r="R95" s="342">
        <v>11.652857995672615</v>
      </c>
      <c r="AG95" s="334" t="s">
        <v>3327</v>
      </c>
      <c r="AH95" s="12"/>
      <c r="AI95" s="252">
        <f t="shared" ref="AI95:AR95" si="12">AI80</f>
        <v>11</v>
      </c>
      <c r="AJ95" s="12">
        <f t="shared" si="12"/>
        <v>9</v>
      </c>
      <c r="AK95" s="252">
        <f t="shared" si="12"/>
        <v>258</v>
      </c>
      <c r="AL95" s="12">
        <f t="shared" si="12"/>
        <v>31</v>
      </c>
      <c r="AM95" s="252">
        <f t="shared" si="12"/>
        <v>10</v>
      </c>
      <c r="AN95" s="12">
        <f t="shared" si="12"/>
        <v>18</v>
      </c>
      <c r="AO95" s="252">
        <f t="shared" si="12"/>
        <v>135</v>
      </c>
      <c r="AP95" s="12">
        <f t="shared" si="12"/>
        <v>142</v>
      </c>
      <c r="AQ95" s="252">
        <f t="shared" si="12"/>
        <v>16</v>
      </c>
      <c r="AR95" s="252">
        <f t="shared" si="12"/>
        <v>53</v>
      </c>
      <c r="AS95" s="252">
        <f>AS80</f>
        <v>42</v>
      </c>
    </row>
    <row r="96" spans="1:45" ht="11.25" customHeight="1" x14ac:dyDescent="0.2">
      <c r="A96" s="273" t="s">
        <v>3328</v>
      </c>
      <c r="B96" s="300">
        <v>106</v>
      </c>
      <c r="C96" s="275">
        <v>40.933962264150942</v>
      </c>
      <c r="D96" s="276">
        <v>68.378962264150914</v>
      </c>
      <c r="E96" s="276">
        <v>2.8042465513353609</v>
      </c>
      <c r="F96" s="276">
        <v>6.8272817327910573</v>
      </c>
      <c r="G96" s="322"/>
      <c r="H96" s="301">
        <v>253</v>
      </c>
      <c r="I96" s="275">
        <v>14.786561264822135</v>
      </c>
      <c r="J96" s="288">
        <v>64.103399209486156</v>
      </c>
      <c r="K96" s="276">
        <v>2.9772161316624031</v>
      </c>
      <c r="L96" s="302">
        <v>7.9899800869940529</v>
      </c>
      <c r="M96" s="337"/>
      <c r="N96" s="338">
        <v>376</v>
      </c>
      <c r="O96" s="339">
        <v>5.7127659574468082</v>
      </c>
      <c r="P96" s="340">
        <v>49.76289893617021</v>
      </c>
      <c r="Q96" s="341">
        <v>3.2408352122433257</v>
      </c>
      <c r="R96" s="342">
        <v>11.533776723942712</v>
      </c>
      <c r="AG96" s="365" t="s">
        <v>3329</v>
      </c>
      <c r="AH96" s="366"/>
      <c r="AI96" s="367">
        <f t="shared" ref="AI96:AR96" si="13">AI73</f>
        <v>150</v>
      </c>
      <c r="AJ96" s="366">
        <f t="shared" si="13"/>
        <v>159</v>
      </c>
      <c r="AK96" s="367">
        <f t="shared" si="13"/>
        <v>417</v>
      </c>
      <c r="AL96" s="366">
        <f t="shared" si="13"/>
        <v>448</v>
      </c>
      <c r="AM96" s="367">
        <f t="shared" si="13"/>
        <v>458</v>
      </c>
      <c r="AN96" s="366">
        <f t="shared" si="13"/>
        <v>476</v>
      </c>
      <c r="AO96" s="367">
        <f t="shared" si="13"/>
        <v>611</v>
      </c>
      <c r="AP96" s="366">
        <f t="shared" si="13"/>
        <v>753</v>
      </c>
      <c r="AQ96" s="367">
        <f t="shared" si="13"/>
        <v>769</v>
      </c>
      <c r="AR96" s="367">
        <f t="shared" si="13"/>
        <v>822</v>
      </c>
      <c r="AS96" s="367">
        <f>AS73</f>
        <v>864</v>
      </c>
    </row>
    <row r="97" spans="1:45" ht="11.25" customHeight="1" x14ac:dyDescent="0.2">
      <c r="A97" s="273" t="s">
        <v>3330</v>
      </c>
      <c r="B97" s="300">
        <v>106</v>
      </c>
      <c r="C97" s="275">
        <v>40.962264150943398</v>
      </c>
      <c r="D97" s="276">
        <v>66.968773584905634</v>
      </c>
      <c r="E97" s="276">
        <v>2.850226692277718</v>
      </c>
      <c r="F97" s="276">
        <v>6.7953730341393292</v>
      </c>
      <c r="G97" s="322"/>
      <c r="H97" s="301">
        <v>252</v>
      </c>
      <c r="I97" s="275">
        <v>14.837301587301587</v>
      </c>
      <c r="J97" s="288">
        <v>62.143531746031755</v>
      </c>
      <c r="K97" s="276">
        <v>3.0995539000769115</v>
      </c>
      <c r="L97" s="302">
        <v>8.1166211278060452</v>
      </c>
      <c r="M97" s="337"/>
      <c r="N97" s="338">
        <v>384</v>
      </c>
      <c r="O97" s="339">
        <v>5.703125</v>
      </c>
      <c r="P97" s="340">
        <v>48.509973958333291</v>
      </c>
      <c r="Q97" s="341">
        <v>3.4016643905149739</v>
      </c>
      <c r="R97" s="342">
        <v>11.481061950647952</v>
      </c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73" t="s">
        <v>3331</v>
      </c>
      <c r="B98" s="300">
        <v>106</v>
      </c>
      <c r="C98" s="275">
        <v>41.094339622641506</v>
      </c>
      <c r="D98" s="276">
        <v>72.157547169811323</v>
      </c>
      <c r="E98" s="276">
        <v>2.6730722202842778</v>
      </c>
      <c r="F98" s="276">
        <v>6.9731375385076122</v>
      </c>
      <c r="G98" s="322"/>
      <c r="H98" s="301">
        <v>251</v>
      </c>
      <c r="I98" s="275">
        <v>14.872509960159363</v>
      </c>
      <c r="J98" s="288">
        <v>65.221633466135472</v>
      </c>
      <c r="K98" s="276">
        <v>3.0172131014647738</v>
      </c>
      <c r="L98" s="302">
        <v>7.6941437046561312</v>
      </c>
      <c r="M98" s="337"/>
      <c r="N98" s="338">
        <v>388</v>
      </c>
      <c r="O98" s="339">
        <v>5.731958762886598</v>
      </c>
      <c r="P98" s="340">
        <v>52.082139175257673</v>
      </c>
      <c r="Q98" s="341">
        <v>3.1875975342539027</v>
      </c>
      <c r="R98" s="342">
        <v>11.418678598968501</v>
      </c>
      <c r="AG98" s="374" t="s">
        <v>3332</v>
      </c>
      <c r="AH98" s="3"/>
      <c r="AI98" s="361" t="s">
        <v>3312</v>
      </c>
      <c r="AJ98" s="2"/>
      <c r="AK98" s="2"/>
      <c r="AL98" s="2"/>
      <c r="AM98" s="2"/>
      <c r="AN98" s="2"/>
      <c r="AO98" s="2"/>
      <c r="AP98" s="362"/>
      <c r="AQ98" s="4"/>
      <c r="AR98" s="4"/>
      <c r="AS98" s="4"/>
    </row>
    <row r="99" spans="1:45" ht="11.25" customHeight="1" x14ac:dyDescent="0.2">
      <c r="A99" s="273" t="s">
        <v>3333</v>
      </c>
      <c r="B99" s="300">
        <v>106</v>
      </c>
      <c r="C99" s="275">
        <v>41.132075471698116</v>
      </c>
      <c r="D99" s="276">
        <v>71.13009433962263</v>
      </c>
      <c r="E99" s="276">
        <v>2.7180273466765659</v>
      </c>
      <c r="F99" s="276">
        <v>6.774806542452505</v>
      </c>
      <c r="G99" s="322"/>
      <c r="H99" s="301">
        <v>253</v>
      </c>
      <c r="I99" s="275">
        <v>14.857707509881424</v>
      </c>
      <c r="J99" s="288">
        <v>65.086205533596853</v>
      </c>
      <c r="K99" s="276">
        <v>3.121415418257079</v>
      </c>
      <c r="L99" s="302">
        <v>7.7866611146562903</v>
      </c>
      <c r="M99" s="337"/>
      <c r="N99" s="338">
        <v>394</v>
      </c>
      <c r="O99" s="339">
        <v>5.7360406091370555</v>
      </c>
      <c r="P99" s="340">
        <v>52.238908629441582</v>
      </c>
      <c r="Q99" s="341">
        <v>3.2257430113336945</v>
      </c>
      <c r="R99" s="342">
        <v>11.984253399208921</v>
      </c>
      <c r="AG99" s="363" t="s">
        <v>3314</v>
      </c>
      <c r="AH99" s="364"/>
      <c r="AI99" s="226">
        <v>2008</v>
      </c>
      <c r="AJ99" s="51">
        <v>2009</v>
      </c>
      <c r="AK99" s="226" t="s">
        <v>3191</v>
      </c>
      <c r="AL99" s="51" t="s">
        <v>3192</v>
      </c>
      <c r="AM99" s="226" t="s">
        <v>93</v>
      </c>
      <c r="AN99" s="51" t="s">
        <v>17</v>
      </c>
      <c r="AO99" s="226" t="s">
        <v>3193</v>
      </c>
      <c r="AP99" s="51" t="s">
        <v>3194</v>
      </c>
      <c r="AQ99" s="226">
        <v>2016</v>
      </c>
      <c r="AR99" s="226">
        <v>2017</v>
      </c>
      <c r="AS99" s="226">
        <v>2018</v>
      </c>
    </row>
    <row r="100" spans="1:45" ht="11.25" customHeight="1" x14ac:dyDescent="0.2">
      <c r="A100" s="230" t="s">
        <v>3334</v>
      </c>
      <c r="B100" s="242">
        <v>107</v>
      </c>
      <c r="C100" s="283">
        <v>41.037383177570092</v>
      </c>
      <c r="D100" s="286">
        <v>69.717663551401841</v>
      </c>
      <c r="E100" s="286">
        <v>2.7634427220656144</v>
      </c>
      <c r="F100" s="286">
        <v>6.7567626898137334</v>
      </c>
      <c r="G100" s="322"/>
      <c r="H100" s="256">
        <v>250</v>
      </c>
      <c r="I100" s="283">
        <v>14.923999999999999</v>
      </c>
      <c r="J100" s="285">
        <v>63.227319999999999</v>
      </c>
      <c r="K100" s="286">
        <v>3.2109350538765935</v>
      </c>
      <c r="L100" s="303">
        <v>7.812502499426488</v>
      </c>
      <c r="M100" s="337"/>
      <c r="N100" s="289">
        <v>396</v>
      </c>
      <c r="O100" s="232">
        <v>5.7702020202020199</v>
      </c>
      <c r="P100" s="290">
        <v>50.277020202020225</v>
      </c>
      <c r="Q100" s="234">
        <v>3.3718231866236414</v>
      </c>
      <c r="R100" s="375">
        <v>11.9562137734186</v>
      </c>
      <c r="T100" s="566"/>
      <c r="U100" s="292"/>
      <c r="V100" s="292"/>
      <c r="W100" s="292"/>
      <c r="X100" s="1016"/>
      <c r="AG100" s="376" t="s">
        <v>3335</v>
      </c>
      <c r="AH100" s="377"/>
      <c r="AI100" s="378">
        <f t="shared" ref="AI100:AR100" si="14">AI96+AI94</f>
        <v>165</v>
      </c>
      <c r="AJ100" s="367">
        <f t="shared" si="14"/>
        <v>203</v>
      </c>
      <c r="AK100" s="367">
        <f t="shared" si="14"/>
        <v>479</v>
      </c>
      <c r="AL100" s="367">
        <f t="shared" si="14"/>
        <v>476</v>
      </c>
      <c r="AM100" s="367">
        <f t="shared" si="14"/>
        <v>495</v>
      </c>
      <c r="AN100" s="367">
        <f t="shared" si="14"/>
        <v>512</v>
      </c>
      <c r="AO100" s="367">
        <f t="shared" si="14"/>
        <v>641</v>
      </c>
      <c r="AP100" s="367">
        <f t="shared" si="14"/>
        <v>820</v>
      </c>
      <c r="AQ100" s="367">
        <f t="shared" si="14"/>
        <v>874</v>
      </c>
      <c r="AR100" s="367">
        <f t="shared" si="14"/>
        <v>895</v>
      </c>
      <c r="AS100" s="367" t="e">
        <f>AS96+AS94</f>
        <v>#REF!</v>
      </c>
    </row>
    <row r="101" spans="1:45" ht="11.25" customHeight="1" x14ac:dyDescent="0.2">
      <c r="A101" s="379" t="s">
        <v>3336</v>
      </c>
      <c r="B101" s="257">
        <v>106</v>
      </c>
      <c r="C101" s="380">
        <v>41.179245283018865</v>
      </c>
      <c r="D101" s="381">
        <v>68.074056603773585</v>
      </c>
      <c r="E101" s="381">
        <v>2.8028112469913982</v>
      </c>
      <c r="F101" s="381">
        <v>6.6424653947341872</v>
      </c>
      <c r="G101" s="322"/>
      <c r="H101" s="382">
        <v>251</v>
      </c>
      <c r="I101" s="380">
        <v>14.996015936254979</v>
      </c>
      <c r="J101" s="383">
        <v>61.33418326693225</v>
      </c>
      <c r="K101" s="381">
        <v>3.3775869459222609</v>
      </c>
      <c r="L101" s="384">
        <v>7.7338377145374171</v>
      </c>
      <c r="M101" s="337"/>
      <c r="N101" s="385">
        <v>404</v>
      </c>
      <c r="O101" s="320">
        <v>5.8069306930693072</v>
      </c>
      <c r="P101" s="324">
        <v>47.355519801980229</v>
      </c>
      <c r="Q101" s="321">
        <v>3.5673319991659076</v>
      </c>
      <c r="R101" s="325">
        <v>11.754136771808433</v>
      </c>
      <c r="T101" s="566"/>
      <c r="U101" s="292"/>
      <c r="V101" s="292"/>
      <c r="W101" s="292"/>
      <c r="X101" s="1016"/>
      <c r="AG101" s="370" t="s">
        <v>3337</v>
      </c>
      <c r="AH101" s="8" t="s">
        <v>3319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9" t="s">
        <v>3338</v>
      </c>
      <c r="B102" s="257">
        <v>107</v>
      </c>
      <c r="C102" s="380">
        <v>41.177570093457945</v>
      </c>
      <c r="D102" s="381">
        <v>69.061962616822427</v>
      </c>
      <c r="E102" s="381">
        <v>2.755310173666857</v>
      </c>
      <c r="F102" s="381">
        <v>6.303711787819033</v>
      </c>
      <c r="G102" s="322"/>
      <c r="H102" s="382">
        <v>250</v>
      </c>
      <c r="I102" s="380">
        <v>15.068</v>
      </c>
      <c r="J102" s="383">
        <v>61.599400000000031</v>
      </c>
      <c r="K102" s="381">
        <v>3.3860025389626709</v>
      </c>
      <c r="L102" s="384">
        <v>7.8918441860310828</v>
      </c>
      <c r="M102" s="337"/>
      <c r="N102" s="386">
        <v>409</v>
      </c>
      <c r="O102" s="387">
        <v>5.8557457212713935</v>
      </c>
      <c r="P102" s="322">
        <v>47.472396088019529</v>
      </c>
      <c r="Q102" s="388">
        <v>3.606059914087814</v>
      </c>
      <c r="R102" s="389">
        <v>11.569672824998234</v>
      </c>
      <c r="AG102" s="334" t="s">
        <v>3337</v>
      </c>
      <c r="AH102" s="12" t="s">
        <v>3321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9" t="s">
        <v>3339</v>
      </c>
      <c r="B103" s="257">
        <v>108</v>
      </c>
      <c r="C103" s="380">
        <v>41.055555555555557</v>
      </c>
      <c r="D103" s="381">
        <v>74.756481481481472</v>
      </c>
      <c r="E103" s="381">
        <v>2.5789024833370968</v>
      </c>
      <c r="F103" s="381">
        <v>6.3488792435200336</v>
      </c>
      <c r="G103" s="322"/>
      <c r="H103" s="382">
        <v>247</v>
      </c>
      <c r="I103" s="380">
        <v>15.02834008097166</v>
      </c>
      <c r="J103" s="383">
        <v>64.633481781376489</v>
      </c>
      <c r="K103" s="381">
        <v>3.1929894406660293</v>
      </c>
      <c r="L103" s="384">
        <v>7.8417956989004667</v>
      </c>
      <c r="M103" s="337"/>
      <c r="N103" s="390">
        <v>418</v>
      </c>
      <c r="O103" s="380">
        <v>5.8827751196172251</v>
      </c>
      <c r="P103" s="383">
        <v>50.839832535885186</v>
      </c>
      <c r="Q103" s="381">
        <v>3.2991282600233807</v>
      </c>
      <c r="R103" s="384">
        <v>11.514731028664539</v>
      </c>
      <c r="AG103" s="334" t="s">
        <v>3337</v>
      </c>
      <c r="AH103" s="12" t="s">
        <v>3323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9" t="s">
        <v>3340</v>
      </c>
      <c r="B104" s="257">
        <v>108</v>
      </c>
      <c r="C104" s="380">
        <v>41.129629629629626</v>
      </c>
      <c r="D104" s="381">
        <v>75.311759259259262</v>
      </c>
      <c r="E104" s="381">
        <v>2.5586173901776332</v>
      </c>
      <c r="F104" s="381">
        <v>6.1740302408632264</v>
      </c>
      <c r="G104" s="322"/>
      <c r="H104" s="382">
        <v>245</v>
      </c>
      <c r="I104" s="380">
        <v>15.126530612244897</v>
      </c>
      <c r="J104" s="383">
        <v>65.66167346938775</v>
      </c>
      <c r="K104" s="381">
        <v>2.9313142280213822</v>
      </c>
      <c r="L104" s="384">
        <v>7.8195528732054376</v>
      </c>
      <c r="M104" s="337"/>
      <c r="N104" s="385">
        <v>419</v>
      </c>
      <c r="O104" s="320">
        <v>5.9307875894988067</v>
      </c>
      <c r="P104" s="324">
        <v>51.764701670644364</v>
      </c>
      <c r="Q104" s="321">
        <v>3.0933379170537942</v>
      </c>
      <c r="R104" s="325">
        <v>10.935182707337511</v>
      </c>
      <c r="V104" s="292"/>
      <c r="W104" s="292"/>
      <c r="X104" s="292"/>
      <c r="AG104" s="391" t="s">
        <v>3337</v>
      </c>
      <c r="AH104" s="364" t="s">
        <v>1869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9" t="s">
        <v>3341</v>
      </c>
      <c r="B105" s="257">
        <v>108</v>
      </c>
      <c r="C105" s="380">
        <v>41.24074074074074</v>
      </c>
      <c r="D105" s="381">
        <v>75.936481481481465</v>
      </c>
      <c r="E105" s="381">
        <v>2.5426015687296739</v>
      </c>
      <c r="F105" s="381">
        <v>6.0916302884189033</v>
      </c>
      <c r="G105" s="322"/>
      <c r="H105" s="382">
        <v>244</v>
      </c>
      <c r="I105" s="380">
        <v>15.209016393442623</v>
      </c>
      <c r="J105" s="383">
        <v>66.027008196721312</v>
      </c>
      <c r="K105" s="381">
        <v>2.9410442533333199</v>
      </c>
      <c r="L105" s="384">
        <v>7.8022602922894979</v>
      </c>
      <c r="M105" s="337"/>
      <c r="N105" s="386">
        <v>426</v>
      </c>
      <c r="O105" s="387">
        <v>5.969483568075117</v>
      </c>
      <c r="P105" s="322">
        <v>52.15936619718309</v>
      </c>
      <c r="Q105" s="388">
        <v>3.0234548588051595</v>
      </c>
      <c r="R105" s="389">
        <v>10.750786177914939</v>
      </c>
      <c r="AG105" s="392" t="s">
        <v>3337</v>
      </c>
      <c r="AH105" s="393" t="s">
        <v>3257</v>
      </c>
      <c r="AI105" s="394">
        <f t="shared" ref="AI105:AR105" si="19">AI94/AI$100*100</f>
        <v>9.0909090909090917</v>
      </c>
      <c r="AJ105" s="395">
        <f t="shared" si="19"/>
        <v>21.674876847290641</v>
      </c>
      <c r="AK105" s="394">
        <f t="shared" si="19"/>
        <v>12.943632567849686</v>
      </c>
      <c r="AL105" s="395">
        <f t="shared" si="19"/>
        <v>5.8823529411764701</v>
      </c>
      <c r="AM105" s="394">
        <f t="shared" si="19"/>
        <v>7.474747474747474</v>
      </c>
      <c r="AN105" s="395">
        <f t="shared" si="19"/>
        <v>7.03125</v>
      </c>
      <c r="AO105" s="394">
        <f t="shared" si="19"/>
        <v>4.6801872074882995</v>
      </c>
      <c r="AP105" s="395">
        <f t="shared" si="19"/>
        <v>8.1707317073170742</v>
      </c>
      <c r="AQ105" s="394">
        <f t="shared" si="19"/>
        <v>12.013729977116705</v>
      </c>
      <c r="AR105" s="394">
        <f t="shared" si="19"/>
        <v>8.1564245810055862</v>
      </c>
      <c r="AS105" s="394" t="e">
        <f>AS94/AS$100*100</f>
        <v>#REF!</v>
      </c>
    </row>
    <row r="106" spans="1:45" ht="11.25" customHeight="1" x14ac:dyDescent="0.2">
      <c r="A106" s="379" t="s">
        <v>3342</v>
      </c>
      <c r="B106" s="257">
        <v>108</v>
      </c>
      <c r="C106" s="380">
        <v>41.296296296296298</v>
      </c>
      <c r="D106" s="381">
        <v>78.46870370370371</v>
      </c>
      <c r="E106" s="381">
        <v>2.4666485921040873</v>
      </c>
      <c r="F106" s="381">
        <v>5.9145302060758187</v>
      </c>
      <c r="G106" s="383"/>
      <c r="H106" s="382">
        <v>242</v>
      </c>
      <c r="I106" s="380">
        <v>15.268595041322314</v>
      </c>
      <c r="J106" s="383">
        <v>67.986115702479296</v>
      </c>
      <c r="K106" s="381">
        <v>2.8270931729270301</v>
      </c>
      <c r="L106" s="384">
        <v>7.8459479832854617</v>
      </c>
      <c r="M106" s="396"/>
      <c r="N106" s="390">
        <v>428</v>
      </c>
      <c r="O106" s="380">
        <v>5.9766355140186915</v>
      </c>
      <c r="P106" s="383">
        <v>51.825794392523385</v>
      </c>
      <c r="Q106" s="381">
        <v>3.037636806434683</v>
      </c>
      <c r="R106" s="384">
        <v>10.675005081686905</v>
      </c>
      <c r="V106" s="292"/>
      <c r="W106" s="292"/>
      <c r="X106" s="292"/>
      <c r="AG106" s="397" t="s">
        <v>3343</v>
      </c>
      <c r="AH106" s="398" t="s">
        <v>3344</v>
      </c>
      <c r="AI106" s="399">
        <f t="shared" ref="AI106:AR106" si="20">AI96/AI100*100</f>
        <v>90.909090909090907</v>
      </c>
      <c r="AJ106" s="399">
        <f t="shared" si="20"/>
        <v>78.325123152709367</v>
      </c>
      <c r="AK106" s="399">
        <f t="shared" si="20"/>
        <v>87.05636743215031</v>
      </c>
      <c r="AL106" s="399">
        <f t="shared" si="20"/>
        <v>94.117647058823522</v>
      </c>
      <c r="AM106" s="399">
        <f t="shared" si="20"/>
        <v>92.525252525252526</v>
      </c>
      <c r="AN106" s="399">
        <f t="shared" si="20"/>
        <v>92.96875</v>
      </c>
      <c r="AO106" s="399">
        <f t="shared" si="20"/>
        <v>95.319812792511698</v>
      </c>
      <c r="AP106" s="399">
        <f t="shared" si="20"/>
        <v>91.829268292682926</v>
      </c>
      <c r="AQ106" s="399">
        <f t="shared" si="20"/>
        <v>87.986270022883289</v>
      </c>
      <c r="AR106" s="399">
        <f t="shared" si="20"/>
        <v>91.843575418994419</v>
      </c>
      <c r="AS106" s="399" t="e">
        <f>AS96/AS100*100</f>
        <v>#REF!</v>
      </c>
    </row>
    <row r="107" spans="1:45" ht="11.25" customHeight="1" x14ac:dyDescent="0.2">
      <c r="A107" s="379" t="s">
        <v>3345</v>
      </c>
      <c r="B107" s="257">
        <v>108</v>
      </c>
      <c r="C107" s="380">
        <v>41.342592592592595</v>
      </c>
      <c r="D107" s="381">
        <v>79.651296296296294</v>
      </c>
      <c r="E107" s="381">
        <v>2.432028089357257</v>
      </c>
      <c r="F107" s="381">
        <v>5.8967305572341422</v>
      </c>
      <c r="G107" s="383"/>
      <c r="H107" s="382">
        <v>242</v>
      </c>
      <c r="I107" s="380">
        <v>15.318181818181818</v>
      </c>
      <c r="J107" s="383">
        <v>69.347024793388485</v>
      </c>
      <c r="K107" s="381">
        <v>2.7840133251018884</v>
      </c>
      <c r="L107" s="384">
        <v>7.6832446314531344</v>
      </c>
      <c r="M107" s="396"/>
      <c r="N107" s="390">
        <v>436</v>
      </c>
      <c r="O107" s="380">
        <v>6.0091743119266052</v>
      </c>
      <c r="P107" s="383">
        <v>53.728577981651384</v>
      </c>
      <c r="Q107" s="381">
        <v>2.8962472222134639</v>
      </c>
      <c r="R107" s="384">
        <v>10.516816726736678</v>
      </c>
      <c r="V107" s="292"/>
      <c r="W107" s="292"/>
      <c r="X107" s="292"/>
      <c r="AG107" s="400"/>
      <c r="AH107" s="369"/>
      <c r="AI107" s="401"/>
      <c r="AJ107" s="401"/>
      <c r="AK107" s="401"/>
      <c r="AL107" s="401"/>
      <c r="AM107" s="401"/>
      <c r="AN107" s="401"/>
      <c r="AO107" s="401"/>
      <c r="AP107" s="401"/>
      <c r="AQ107" s="401"/>
    </row>
    <row r="108" spans="1:45" ht="11.25" customHeight="1" x14ac:dyDescent="0.2">
      <c r="A108" s="379" t="s">
        <v>3346</v>
      </c>
      <c r="B108" s="257">
        <v>110</v>
      </c>
      <c r="C108" s="380">
        <v>41.109090909090909</v>
      </c>
      <c r="D108" s="381">
        <v>78.218090909090904</v>
      </c>
      <c r="E108" s="381">
        <v>2.4597495580380055</v>
      </c>
      <c r="F108" s="381">
        <v>5.8884753719079974</v>
      </c>
      <c r="G108" s="383"/>
      <c r="H108" s="382">
        <v>239</v>
      </c>
      <c r="I108" s="380">
        <v>15.301255230125523</v>
      </c>
      <c r="J108" s="383">
        <v>69.76263598326355</v>
      </c>
      <c r="K108" s="381">
        <v>2.7768626990823551</v>
      </c>
      <c r="L108" s="384">
        <v>7.5974014872528528</v>
      </c>
      <c r="M108" s="396"/>
      <c r="N108" s="390">
        <v>441</v>
      </c>
      <c r="O108" s="380">
        <v>6.0022675736961455</v>
      </c>
      <c r="P108" s="383">
        <v>53.308820861677944</v>
      </c>
      <c r="Q108" s="381">
        <v>2.887310682405289</v>
      </c>
      <c r="R108" s="384">
        <v>10.416573650848537</v>
      </c>
      <c r="V108" s="292"/>
      <c r="W108" s="292"/>
      <c r="X108" s="292"/>
      <c r="AG108" s="400"/>
      <c r="AH108" s="369"/>
      <c r="AI108" s="401"/>
      <c r="AJ108" s="401"/>
      <c r="AK108" s="401"/>
      <c r="AL108" s="401"/>
      <c r="AM108" s="401"/>
      <c r="AN108" s="401"/>
      <c r="AO108" s="401"/>
      <c r="AP108" s="401"/>
      <c r="AQ108" s="401"/>
    </row>
    <row r="109" spans="1:45" ht="11.25" customHeight="1" x14ac:dyDescent="0.2">
      <c r="A109" s="379" t="s">
        <v>3347</v>
      </c>
      <c r="B109" s="257">
        <v>107</v>
      </c>
      <c r="C109" s="380">
        <v>41.271028037383175</v>
      </c>
      <c r="D109" s="381">
        <v>79.344859813084142</v>
      </c>
      <c r="E109" s="381">
        <v>2.447368118527518</v>
      </c>
      <c r="F109" s="381">
        <v>5.9296112618832275</v>
      </c>
      <c r="G109" s="383"/>
      <c r="H109" s="382">
        <v>236</v>
      </c>
      <c r="I109" s="380">
        <v>15.35593220338983</v>
      </c>
      <c r="J109" s="383">
        <v>68.989618644067804</v>
      </c>
      <c r="K109" s="381">
        <v>2.776107708957567</v>
      </c>
      <c r="L109" s="384">
        <v>7.4589600145151147</v>
      </c>
      <c r="M109" s="396"/>
      <c r="N109" s="390">
        <v>435</v>
      </c>
      <c r="O109" s="380">
        <v>6.0045977011494251</v>
      </c>
      <c r="P109" s="383">
        <v>53.557172413793126</v>
      </c>
      <c r="Q109" s="381">
        <v>2.907043629888395</v>
      </c>
      <c r="R109" s="384">
        <v>10.328305816949124</v>
      </c>
      <c r="V109" s="292"/>
      <c r="W109" s="292"/>
      <c r="X109" s="292"/>
      <c r="AG109" s="400"/>
      <c r="AH109" s="369"/>
      <c r="AI109" s="401"/>
      <c r="AJ109" s="401"/>
      <c r="AK109" s="401"/>
      <c r="AL109" s="401"/>
      <c r="AM109" s="401"/>
      <c r="AN109" s="401"/>
      <c r="AO109" s="401"/>
      <c r="AP109" s="401"/>
      <c r="AQ109" s="401"/>
    </row>
    <row r="110" spans="1:45" ht="11.25" customHeight="1" x14ac:dyDescent="0.2">
      <c r="A110" s="379" t="s">
        <v>3348</v>
      </c>
      <c r="B110" s="257">
        <v>108</v>
      </c>
      <c r="C110" s="380">
        <v>41.148148148148145</v>
      </c>
      <c r="D110" s="381">
        <v>76.769444444444431</v>
      </c>
      <c r="E110" s="381">
        <v>2.5461516548310676</v>
      </c>
      <c r="F110" s="381">
        <v>5.9487172532801891</v>
      </c>
      <c r="G110" s="383"/>
      <c r="H110" s="382">
        <v>228</v>
      </c>
      <c r="I110" s="380">
        <v>15.456140350877194</v>
      </c>
      <c r="J110" s="383">
        <v>67.81078947368421</v>
      </c>
      <c r="K110" s="381">
        <v>2.792656901764905</v>
      </c>
      <c r="L110" s="384">
        <v>7.6567777413615756</v>
      </c>
      <c r="M110" s="396"/>
      <c r="N110" s="390">
        <v>435</v>
      </c>
      <c r="O110" s="380">
        <v>6.0666666666666664</v>
      </c>
      <c r="P110" s="383">
        <v>52.771632183908068</v>
      </c>
      <c r="Q110" s="381">
        <v>2.9450128316911375</v>
      </c>
      <c r="R110" s="384">
        <v>10.226970059351803</v>
      </c>
      <c r="V110" s="292"/>
      <c r="W110" s="292"/>
      <c r="X110" s="292"/>
      <c r="AL110" s="401"/>
      <c r="AM110" s="401"/>
      <c r="AN110" s="401"/>
      <c r="AO110" s="401"/>
      <c r="AP110" s="401"/>
      <c r="AQ110" s="401"/>
    </row>
    <row r="111" spans="1:45" ht="11.25" customHeight="1" x14ac:dyDescent="0.2">
      <c r="A111" s="379" t="s">
        <v>3349</v>
      </c>
      <c r="B111" s="257">
        <v>107</v>
      </c>
      <c r="C111" s="380">
        <v>41.401869158878505</v>
      </c>
      <c r="D111" s="381">
        <v>80.955794392523387</v>
      </c>
      <c r="E111" s="381">
        <v>2.3970911809005062</v>
      </c>
      <c r="F111" s="381">
        <v>6.058157687476684</v>
      </c>
      <c r="G111" s="383"/>
      <c r="H111" s="382">
        <v>226</v>
      </c>
      <c r="I111" s="380">
        <v>15.548672566371682</v>
      </c>
      <c r="J111" s="383">
        <v>71.619070796460178</v>
      </c>
      <c r="K111" s="381">
        <v>2.7064900147607212</v>
      </c>
      <c r="L111" s="384">
        <v>7.4722909319719033</v>
      </c>
      <c r="M111" s="396"/>
      <c r="N111" s="390">
        <v>431</v>
      </c>
      <c r="O111" s="380">
        <v>6.1438515081206493</v>
      </c>
      <c r="P111" s="383">
        <v>57.189373549883996</v>
      </c>
      <c r="Q111" s="381">
        <v>2.7336659710036417</v>
      </c>
      <c r="R111" s="384">
        <v>9.6584547452153391</v>
      </c>
      <c r="V111" s="292"/>
      <c r="W111" s="292"/>
      <c r="X111" s="292"/>
      <c r="AL111" s="401"/>
      <c r="AM111" s="401"/>
      <c r="AN111" s="401"/>
      <c r="AO111" s="401"/>
      <c r="AP111" s="401"/>
      <c r="AQ111" s="401"/>
    </row>
    <row r="112" spans="1:45" ht="11.25" customHeight="1" x14ac:dyDescent="0.2">
      <c r="A112" s="379" t="s">
        <v>3350</v>
      </c>
      <c r="B112" s="257">
        <v>108</v>
      </c>
      <c r="C112" s="380">
        <v>41.305555555555557</v>
      </c>
      <c r="D112" s="381">
        <v>82.835833333333326</v>
      </c>
      <c r="E112" s="381">
        <v>2.3259508884840931</v>
      </c>
      <c r="F112" s="381">
        <v>6.018920684736262</v>
      </c>
      <c r="G112" s="383"/>
      <c r="H112" s="382">
        <v>227</v>
      </c>
      <c r="I112" s="380">
        <v>15.550660792951541</v>
      </c>
      <c r="J112" s="383">
        <v>72.434229074889899</v>
      </c>
      <c r="K112" s="381">
        <v>2.6364958072136577</v>
      </c>
      <c r="L112" s="384">
        <v>7.4724170564443249</v>
      </c>
      <c r="M112" s="396"/>
      <c r="N112" s="390">
        <v>433</v>
      </c>
      <c r="O112" s="380">
        <v>6.2170900692840645</v>
      </c>
      <c r="P112" s="383">
        <v>58.816628175519696</v>
      </c>
      <c r="Q112" s="381">
        <v>2.6716905050905453</v>
      </c>
      <c r="R112" s="384">
        <v>10.024799720456311</v>
      </c>
      <c r="T112" s="159"/>
      <c r="U112" s="292"/>
      <c r="V112" s="292"/>
      <c r="W112" s="292"/>
      <c r="X112" s="292"/>
      <c r="AL112" s="401"/>
      <c r="AM112" s="401"/>
      <c r="AN112" s="401"/>
      <c r="AO112" s="401"/>
      <c r="AP112" s="401"/>
      <c r="AQ112" s="401"/>
    </row>
    <row r="113" spans="1:43" ht="11.25" customHeight="1" x14ac:dyDescent="0.2">
      <c r="A113" s="230" t="s">
        <v>3351</v>
      </c>
      <c r="B113" s="242">
        <v>109</v>
      </c>
      <c r="C113" s="283">
        <v>41.238532110091747</v>
      </c>
      <c r="D113" s="286">
        <v>83.028807339449557</v>
      </c>
      <c r="E113" s="286">
        <v>2.3455074541409862</v>
      </c>
      <c r="F113" s="286">
        <v>5.9030339744067462</v>
      </c>
      <c r="G113" s="383"/>
      <c r="H113" s="256">
        <v>229</v>
      </c>
      <c r="I113" s="283">
        <v>15.537117903930131</v>
      </c>
      <c r="J113" s="285">
        <v>72.768165938864627</v>
      </c>
      <c r="K113" s="286">
        <v>2.659344413639638</v>
      </c>
      <c r="L113" s="303">
        <v>7.3897912043562775</v>
      </c>
      <c r="M113" s="396"/>
      <c r="N113" s="282">
        <v>450</v>
      </c>
      <c r="O113" s="283">
        <v>6.2177777777777781</v>
      </c>
      <c r="P113" s="285">
        <v>58.413777777777831</v>
      </c>
      <c r="Q113" s="286">
        <v>2.7353745069920388</v>
      </c>
      <c r="R113" s="303">
        <v>10.004268464712652</v>
      </c>
      <c r="T113" s="159"/>
      <c r="U113" s="292"/>
      <c r="V113" s="292"/>
      <c r="W113" s="292"/>
      <c r="X113" s="292"/>
      <c r="AL113" s="401"/>
      <c r="AM113" s="401"/>
      <c r="AN113" s="401"/>
      <c r="AO113" s="401"/>
      <c r="AP113" s="401"/>
      <c r="AQ113" s="401"/>
    </row>
    <row r="114" spans="1:43" ht="11.25" customHeight="1" x14ac:dyDescent="0.2">
      <c r="A114" s="230" t="s">
        <v>3352</v>
      </c>
      <c r="B114" s="242">
        <v>109</v>
      </c>
      <c r="C114" s="283">
        <v>41.357798165137616</v>
      </c>
      <c r="D114" s="286">
        <v>84.737247706422011</v>
      </c>
      <c r="E114" s="286">
        <v>2.3125526585575997</v>
      </c>
      <c r="F114" s="286">
        <v>5.4718019997809231</v>
      </c>
      <c r="G114" s="383"/>
      <c r="H114" s="256">
        <v>230</v>
      </c>
      <c r="I114" s="283">
        <v>15.678260869565218</v>
      </c>
      <c r="J114" s="285">
        <v>74.378913043478249</v>
      </c>
      <c r="K114" s="286">
        <v>2.6511115130561023</v>
      </c>
      <c r="L114" s="303">
        <v>7.2992620008600184</v>
      </c>
      <c r="M114" s="396"/>
      <c r="N114" s="282">
        <v>474</v>
      </c>
      <c r="O114" s="283">
        <v>6.2679324894514767</v>
      </c>
      <c r="P114" s="285">
        <v>59.714599156118197</v>
      </c>
      <c r="Q114" s="286">
        <v>2.6745247530366871</v>
      </c>
      <c r="R114" s="303">
        <v>10.095625708925414</v>
      </c>
      <c r="T114" s="159"/>
      <c r="U114" s="292"/>
      <c r="V114" s="292"/>
      <c r="W114" s="292"/>
      <c r="X114" s="292"/>
      <c r="AL114" s="401"/>
      <c r="AM114" s="401"/>
      <c r="AN114" s="401"/>
      <c r="AO114" s="401"/>
      <c r="AP114" s="401"/>
      <c r="AQ114" s="401"/>
    </row>
    <row r="115" spans="1:43" ht="11.25" customHeight="1" x14ac:dyDescent="0.2">
      <c r="A115" s="230" t="s">
        <v>3353</v>
      </c>
      <c r="B115" s="242">
        <v>108</v>
      </c>
      <c r="C115" s="283">
        <v>41.453703703703702</v>
      </c>
      <c r="D115" s="286">
        <v>84.456481481481475</v>
      </c>
      <c r="E115" s="286">
        <v>2.3404953766241436</v>
      </c>
      <c r="F115" s="286">
        <v>5.4451141258493818</v>
      </c>
      <c r="G115" s="383"/>
      <c r="H115" s="256">
        <v>229</v>
      </c>
      <c r="I115" s="283">
        <v>15.676855895196507</v>
      </c>
      <c r="J115" s="285">
        <v>74.044585152838422</v>
      </c>
      <c r="K115" s="286">
        <v>2.6627793288579458</v>
      </c>
      <c r="L115" s="303">
        <v>7.2702684425680175</v>
      </c>
      <c r="M115" s="396"/>
      <c r="N115" s="282">
        <v>479</v>
      </c>
      <c r="O115" s="283">
        <v>6.3131524008350732</v>
      </c>
      <c r="P115" s="285">
        <v>59.28718162839251</v>
      </c>
      <c r="Q115" s="286">
        <v>2.7156745886709368</v>
      </c>
      <c r="R115" s="303">
        <v>10.108296607621647</v>
      </c>
      <c r="T115" s="159"/>
      <c r="U115" s="292"/>
      <c r="V115" s="292"/>
      <c r="W115" s="292"/>
      <c r="X115" s="292"/>
      <c r="AL115" s="401"/>
      <c r="AM115" s="401"/>
      <c r="AN115" s="401"/>
      <c r="AO115" s="401"/>
      <c r="AP115" s="401"/>
      <c r="AQ115" s="401"/>
    </row>
    <row r="116" spans="1:43" ht="11.25" customHeight="1" x14ac:dyDescent="0.2">
      <c r="A116" s="230" t="s">
        <v>3354</v>
      </c>
      <c r="B116" s="242">
        <v>110</v>
      </c>
      <c r="C116" s="283">
        <v>41.236363636363635</v>
      </c>
      <c r="D116" s="286">
        <v>84.775272727272764</v>
      </c>
      <c r="E116" s="286">
        <v>2.3397447816187587</v>
      </c>
      <c r="F116" s="286">
        <v>5.4351642457044047</v>
      </c>
      <c r="G116" s="383"/>
      <c r="H116" s="256">
        <v>227</v>
      </c>
      <c r="I116" s="283">
        <v>15.656387665198238</v>
      </c>
      <c r="J116" s="285">
        <v>75.372114537444901</v>
      </c>
      <c r="K116" s="286">
        <v>2.6310564055149528</v>
      </c>
      <c r="L116" s="303">
        <v>7.1188112920449687</v>
      </c>
      <c r="M116" s="396"/>
      <c r="N116" s="282">
        <v>482</v>
      </c>
      <c r="O116" s="283">
        <v>6.3257261410788379</v>
      </c>
      <c r="P116" s="285">
        <v>59.752033195020744</v>
      </c>
      <c r="Q116" s="286">
        <v>2.6686351092091662</v>
      </c>
      <c r="R116" s="303">
        <v>10.055894609748117</v>
      </c>
      <c r="T116" s="405" t="s">
        <v>3363</v>
      </c>
      <c r="U116" s="215" t="s">
        <v>3364</v>
      </c>
      <c r="V116" s="9"/>
      <c r="W116" s="9"/>
      <c r="X116" s="9"/>
      <c r="Y116" s="9"/>
      <c r="Z116" s="9"/>
      <c r="AA116" s="9"/>
      <c r="AB116" s="9"/>
      <c r="AC116" s="9"/>
      <c r="AD116" s="9"/>
      <c r="AE116" s="23"/>
      <c r="AL116" s="401"/>
      <c r="AM116" s="401"/>
      <c r="AN116" s="401"/>
      <c r="AO116" s="401"/>
      <c r="AP116" s="401"/>
      <c r="AQ116" s="401"/>
    </row>
    <row r="117" spans="1:43" ht="11.25" customHeight="1" x14ac:dyDescent="0.2">
      <c r="A117" s="230" t="s">
        <v>3355</v>
      </c>
      <c r="B117" s="242">
        <v>109</v>
      </c>
      <c r="C117" s="283">
        <v>41.339449541284402</v>
      </c>
      <c r="D117" s="286">
        <v>84.022935779816535</v>
      </c>
      <c r="E117" s="286">
        <v>2.3925958591324354</v>
      </c>
      <c r="F117" s="286">
        <v>5.7040275752122227</v>
      </c>
      <c r="G117" s="383"/>
      <c r="H117" s="256">
        <v>228</v>
      </c>
      <c r="I117" s="283">
        <v>15.714912280701755</v>
      </c>
      <c r="J117" s="285">
        <v>75.863815789473634</v>
      </c>
      <c r="K117" s="286">
        <v>2.6744948075369854</v>
      </c>
      <c r="L117" s="303">
        <v>7.0018072221016414</v>
      </c>
      <c r="M117" s="396"/>
      <c r="N117" s="282">
        <v>489</v>
      </c>
      <c r="O117" s="283">
        <v>6.3660531697341511</v>
      </c>
      <c r="P117" s="285">
        <v>58.815235173824163</v>
      </c>
      <c r="Q117" s="286">
        <v>2.7370696407325688</v>
      </c>
      <c r="R117" s="303">
        <v>9.8798628706524116</v>
      </c>
      <c r="T117" s="407" t="s">
        <v>3365</v>
      </c>
      <c r="U117" s="491" t="s">
        <v>4158</v>
      </c>
      <c r="V117" s="491" t="s">
        <v>4188</v>
      </c>
      <c r="Y117" s="400"/>
      <c r="Z117" s="369"/>
      <c r="AA117" s="401"/>
      <c r="AE117" s="1003"/>
      <c r="AF117" s="401"/>
      <c r="AG117" s="401"/>
      <c r="AH117" s="401"/>
      <c r="AI117" s="401"/>
    </row>
    <row r="118" spans="1:43" ht="11.25" customHeight="1" x14ac:dyDescent="0.2">
      <c r="A118" s="230" t="s">
        <v>3356</v>
      </c>
      <c r="B118" s="242">
        <v>109</v>
      </c>
      <c r="C118" s="283">
        <v>41.38532110091743</v>
      </c>
      <c r="D118" s="286">
        <v>85.031559633027555</v>
      </c>
      <c r="E118" s="286">
        <v>2.3761939080175187</v>
      </c>
      <c r="F118" s="286">
        <v>5.5889925332055945</v>
      </c>
      <c r="G118" s="383"/>
      <c r="H118" s="256">
        <v>228</v>
      </c>
      <c r="I118" s="283">
        <v>15.728070175438596</v>
      </c>
      <c r="J118" s="285">
        <v>76.759824561403505</v>
      </c>
      <c r="K118" s="286">
        <v>2.6600024357558167</v>
      </c>
      <c r="L118" s="303">
        <v>6.8793268533031249</v>
      </c>
      <c r="M118" s="396"/>
      <c r="N118" s="282">
        <v>487</v>
      </c>
      <c r="O118" s="283">
        <v>6.3963039014373715</v>
      </c>
      <c r="P118" s="285">
        <v>60.04948665297745</v>
      </c>
      <c r="Q118" s="286">
        <v>2.682102691528566</v>
      </c>
      <c r="R118" s="303">
        <v>10.151985047458933</v>
      </c>
      <c r="T118" s="411" t="s">
        <v>3375</v>
      </c>
      <c r="U118" s="409">
        <v>864</v>
      </c>
      <c r="V118" s="409">
        <f>U121</f>
        <v>867</v>
      </c>
      <c r="Y118" s="400"/>
      <c r="Z118" s="369"/>
      <c r="AA118" s="401"/>
      <c r="AE118" s="1003"/>
      <c r="AF118" s="401"/>
      <c r="AG118" s="401"/>
      <c r="AH118" s="401"/>
      <c r="AI118" s="401"/>
    </row>
    <row r="119" spans="1:43" ht="11.25" customHeight="1" x14ac:dyDescent="0.2">
      <c r="A119" s="230" t="s">
        <v>3357</v>
      </c>
      <c r="B119" s="242">
        <v>110</v>
      </c>
      <c r="C119" s="283">
        <v>41.290909090909089</v>
      </c>
      <c r="D119" s="286">
        <v>85.693454545454529</v>
      </c>
      <c r="E119" s="286">
        <v>2.3512121245004316</v>
      </c>
      <c r="F119" s="286">
        <v>5.6577572944987553</v>
      </c>
      <c r="G119" s="383"/>
      <c r="H119" s="256">
        <v>228</v>
      </c>
      <c r="I119" s="283">
        <v>15.732456140350877</v>
      </c>
      <c r="J119" s="285">
        <v>77.853640350877185</v>
      </c>
      <c r="K119" s="286">
        <v>2.6630830982869464</v>
      </c>
      <c r="L119" s="303">
        <v>6.9818678834594472</v>
      </c>
      <c r="M119" s="396"/>
      <c r="N119" s="282">
        <v>491</v>
      </c>
      <c r="O119" s="283">
        <v>6.4215885947046845</v>
      </c>
      <c r="P119" s="285">
        <v>60.325173116089552</v>
      </c>
      <c r="Q119" s="286">
        <v>2.6685838621980693</v>
      </c>
      <c r="R119" s="303">
        <v>10.228446602563235</v>
      </c>
      <c r="T119" s="411" t="s">
        <v>3376</v>
      </c>
      <c r="U119" s="409">
        <v>4</v>
      </c>
      <c r="V119" s="409">
        <v>12</v>
      </c>
      <c r="Y119" s="400"/>
      <c r="Z119" s="369"/>
      <c r="AA119" s="401"/>
      <c r="AE119" s="1003"/>
      <c r="AF119" s="401"/>
      <c r="AG119" s="401"/>
      <c r="AH119" s="401"/>
      <c r="AI119" s="401"/>
    </row>
    <row r="120" spans="1:43" ht="11.25" customHeight="1" x14ac:dyDescent="0.2">
      <c r="A120" s="230" t="s">
        <v>3358</v>
      </c>
      <c r="B120" s="242">
        <v>112</v>
      </c>
      <c r="C120" s="283">
        <v>41.089285714285715</v>
      </c>
      <c r="D120" s="286">
        <v>83.841250000000002</v>
      </c>
      <c r="E120" s="286">
        <v>2.4040686833965914</v>
      </c>
      <c r="F120" s="286">
        <v>5.6246800927808094</v>
      </c>
      <c r="G120" s="383"/>
      <c r="H120" s="256">
        <v>223</v>
      </c>
      <c r="I120" s="283">
        <v>15.748878923766815</v>
      </c>
      <c r="J120" s="285">
        <v>77.623452914798222</v>
      </c>
      <c r="K120" s="286">
        <v>2.7381983148880811</v>
      </c>
      <c r="L120" s="303">
        <v>6.8823056414870853</v>
      </c>
      <c r="M120" s="396"/>
      <c r="N120" s="282">
        <v>487</v>
      </c>
      <c r="O120" s="283">
        <v>6.4414784394250511</v>
      </c>
      <c r="P120" s="285">
        <v>59.700225872689906</v>
      </c>
      <c r="Q120" s="286">
        <v>2.7703026634756345</v>
      </c>
      <c r="R120" s="303">
        <v>10.092886303955018</v>
      </c>
      <c r="T120" s="411" t="s">
        <v>3377</v>
      </c>
      <c r="U120" s="409">
        <v>1</v>
      </c>
      <c r="V120" s="409">
        <v>1</v>
      </c>
      <c r="Y120" s="400"/>
      <c r="Z120" s="369"/>
      <c r="AA120" s="401"/>
      <c r="AE120" s="1003"/>
      <c r="AF120" s="401"/>
      <c r="AG120" s="401"/>
      <c r="AH120" s="401"/>
      <c r="AI120" s="401"/>
    </row>
    <row r="121" spans="1:43" ht="11.25" customHeight="1" x14ac:dyDescent="0.2">
      <c r="A121" s="230" t="s">
        <v>3359</v>
      </c>
      <c r="B121" s="242">
        <v>112</v>
      </c>
      <c r="C121" s="283">
        <v>41.107142857142854</v>
      </c>
      <c r="D121" s="286">
        <v>86.543125000000003</v>
      </c>
      <c r="E121" s="286">
        <v>2.3239337699384319</v>
      </c>
      <c r="F121" s="286">
        <v>5.6566970982767195</v>
      </c>
      <c r="G121" s="383"/>
      <c r="H121" s="256">
        <v>222</v>
      </c>
      <c r="I121" s="283">
        <v>15.761261261261261</v>
      </c>
      <c r="J121" s="285">
        <v>80.70527027027029</v>
      </c>
      <c r="K121" s="286">
        <v>2.7028059973722032</v>
      </c>
      <c r="L121" s="303">
        <v>6.8336752678678447</v>
      </c>
      <c r="M121" s="396"/>
      <c r="N121" s="282">
        <v>482</v>
      </c>
      <c r="O121" s="283">
        <v>6.4315352697095438</v>
      </c>
      <c r="P121" s="285">
        <v>61.954253112033186</v>
      </c>
      <c r="Q121" s="286">
        <v>2.6377242538075087</v>
      </c>
      <c r="R121" s="303">
        <v>10.338424854267458</v>
      </c>
      <c r="T121" s="411" t="s">
        <v>3378</v>
      </c>
      <c r="U121" s="409">
        <f>U118+U119-U120</f>
        <v>867</v>
      </c>
      <c r="V121" s="409">
        <f>V118+V119-V120</f>
        <v>878</v>
      </c>
      <c r="Y121" s="400"/>
      <c r="Z121" s="369"/>
      <c r="AA121" s="401"/>
      <c r="AE121" s="1003"/>
      <c r="AF121" s="401"/>
      <c r="AG121" s="401"/>
      <c r="AH121" s="401"/>
      <c r="AI121" s="401"/>
    </row>
    <row r="122" spans="1:43" ht="11.25" customHeight="1" x14ac:dyDescent="0.2">
      <c r="A122" s="230" t="s">
        <v>3360</v>
      </c>
      <c r="B122" s="242">
        <v>113</v>
      </c>
      <c r="C122" s="283">
        <v>41.141592920353979</v>
      </c>
      <c r="D122" s="286">
        <v>87.763451327433671</v>
      </c>
      <c r="E122" s="286">
        <v>2.314351082764659</v>
      </c>
      <c r="F122" s="286">
        <v>5.6022758499636227</v>
      </c>
      <c r="G122" s="383"/>
      <c r="H122" s="256">
        <v>223</v>
      </c>
      <c r="I122" s="283">
        <v>15.802690582959642</v>
      </c>
      <c r="J122" s="285">
        <v>81.938565022421557</v>
      </c>
      <c r="K122" s="286">
        <v>2.6791336866914071</v>
      </c>
      <c r="L122" s="303">
        <v>6.8763449854863934</v>
      </c>
      <c r="M122" s="396"/>
      <c r="N122" s="282">
        <v>478</v>
      </c>
      <c r="O122" s="283">
        <v>6.50836820083682</v>
      </c>
      <c r="P122" s="285">
        <v>63.141255230125452</v>
      </c>
      <c r="Q122" s="286">
        <v>2.5527859575650416</v>
      </c>
      <c r="R122" s="303">
        <v>10.451457860062696</v>
      </c>
      <c r="T122" s="411" t="s">
        <v>3379</v>
      </c>
      <c r="U122" s="409"/>
      <c r="V122" s="409"/>
      <c r="W122" s="409"/>
      <c r="X122" s="409"/>
      <c r="Y122" s="409"/>
      <c r="Z122" s="409"/>
      <c r="AA122" s="409"/>
      <c r="AB122" s="409"/>
      <c r="AC122" s="409"/>
      <c r="AD122" s="409"/>
      <c r="AE122" s="413"/>
      <c r="AG122" s="400"/>
      <c r="AH122" s="369"/>
      <c r="AI122" s="401"/>
      <c r="AJ122" s="401"/>
      <c r="AK122" s="401"/>
      <c r="AL122" s="401"/>
      <c r="AM122" s="401"/>
      <c r="AN122" s="401"/>
      <c r="AO122" s="401"/>
      <c r="AP122" s="401"/>
      <c r="AQ122" s="401"/>
    </row>
    <row r="123" spans="1:43" ht="11.25" customHeight="1" x14ac:dyDescent="0.2">
      <c r="A123" s="273" t="s">
        <v>3361</v>
      </c>
      <c r="B123" s="274">
        <v>113</v>
      </c>
      <c r="C123" s="275">
        <v>41.283185840707965</v>
      </c>
      <c r="D123" s="276">
        <v>90.968495575221198</v>
      </c>
      <c r="E123" s="276">
        <v>2.2638111688563725</v>
      </c>
      <c r="F123" s="276">
        <v>5.4213076947738692</v>
      </c>
      <c r="G123" s="324"/>
      <c r="H123" s="287">
        <v>222</v>
      </c>
      <c r="I123" s="275">
        <v>15.918918918918919</v>
      </c>
      <c r="J123" s="288">
        <v>84.312027027027042</v>
      </c>
      <c r="K123" s="276">
        <v>2.6732316470678459</v>
      </c>
      <c r="L123" s="302">
        <v>6.8910050377745335</v>
      </c>
      <c r="M123" s="402"/>
      <c r="N123" s="274">
        <v>480</v>
      </c>
      <c r="O123" s="275">
        <v>6.5666666666666664</v>
      </c>
      <c r="P123" s="288">
        <v>65.929312500000009</v>
      </c>
      <c r="Q123" s="276">
        <v>2.4915811125213687</v>
      </c>
      <c r="R123" s="302">
        <v>10.242383646908992</v>
      </c>
      <c r="T123" s="415" t="s">
        <v>3381</v>
      </c>
      <c r="U123" s="416"/>
      <c r="V123" s="416"/>
      <c r="W123" s="416"/>
      <c r="X123" s="416"/>
      <c r="Y123" s="416"/>
      <c r="Z123" s="416"/>
      <c r="AA123" s="416"/>
      <c r="AB123" s="416"/>
      <c r="AC123" s="416"/>
      <c r="AD123" s="416"/>
      <c r="AE123" s="417"/>
      <c r="AG123" s="400"/>
      <c r="AH123" s="369"/>
      <c r="AI123" s="401"/>
      <c r="AJ123" s="401"/>
      <c r="AK123" s="401"/>
      <c r="AL123" s="401"/>
      <c r="AM123" s="401"/>
      <c r="AN123" s="401"/>
      <c r="AO123" s="401"/>
      <c r="AP123" s="401"/>
      <c r="AQ123" s="401"/>
    </row>
    <row r="124" spans="1:43" ht="11.25" customHeight="1" x14ac:dyDescent="0.2">
      <c r="A124" s="273" t="s">
        <v>3362</v>
      </c>
      <c r="B124" s="274">
        <v>115</v>
      </c>
      <c r="C124" s="275">
        <v>40.895652173913042</v>
      </c>
      <c r="D124" s="276">
        <v>90.826956521739106</v>
      </c>
      <c r="E124" s="276">
        <v>2.2850362442398189</v>
      </c>
      <c r="F124" s="276">
        <v>5.5552678513788534</v>
      </c>
      <c r="G124" s="324"/>
      <c r="H124" s="287">
        <v>220</v>
      </c>
      <c r="I124" s="275">
        <v>15.859090909090909</v>
      </c>
      <c r="J124" s="288">
        <v>82.498727272727351</v>
      </c>
      <c r="K124" s="276">
        <v>2.6777200205559284</v>
      </c>
      <c r="L124" s="302">
        <v>6.7701789953844571</v>
      </c>
      <c r="M124" s="402"/>
      <c r="N124" s="274">
        <v>487</v>
      </c>
      <c r="O124" s="275">
        <v>6.593429158110883</v>
      </c>
      <c r="P124" s="288">
        <v>65.573449691991812</v>
      </c>
      <c r="Q124" s="276">
        <v>2.5037033145336252</v>
      </c>
      <c r="R124" s="302">
        <v>10.186805595245385</v>
      </c>
      <c r="T124" s="480"/>
      <c r="U124" s="409"/>
      <c r="V124" s="409"/>
      <c r="W124" s="409"/>
      <c r="X124" s="409"/>
      <c r="Y124" s="409"/>
      <c r="Z124" s="409"/>
      <c r="AA124" s="409"/>
      <c r="AB124" s="409"/>
      <c r="AC124" s="409"/>
      <c r="AD124" s="409"/>
      <c r="AE124" s="409"/>
      <c r="AG124" s="400"/>
      <c r="AH124" s="369"/>
      <c r="AI124" s="401"/>
      <c r="AJ124" s="401"/>
      <c r="AK124" s="401"/>
      <c r="AL124" s="401"/>
      <c r="AM124" s="401"/>
      <c r="AN124" s="401"/>
      <c r="AO124" s="401"/>
      <c r="AP124" s="401"/>
      <c r="AQ124" s="401"/>
    </row>
    <row r="125" spans="1:43" ht="11.25" customHeight="1" x14ac:dyDescent="0.2">
      <c r="A125" s="318" t="s">
        <v>3366</v>
      </c>
      <c r="B125" s="478">
        <v>118</v>
      </c>
      <c r="C125" s="320">
        <v>40.610169491525426</v>
      </c>
      <c r="D125" s="321">
        <v>92.545932203389825</v>
      </c>
      <c r="E125" s="321">
        <v>2.3113745868577844</v>
      </c>
      <c r="F125" s="321">
        <v>6.3233977821089304</v>
      </c>
      <c r="G125" s="324"/>
      <c r="H125" s="385">
        <v>218</v>
      </c>
      <c r="I125" s="320">
        <v>15.802752293577981</v>
      </c>
      <c r="J125" s="324">
        <v>84.649449541284341</v>
      </c>
      <c r="K125" s="321">
        <v>2.673829257637804</v>
      </c>
      <c r="L125" s="325">
        <v>6.8490138002390344</v>
      </c>
      <c r="M125" s="402"/>
      <c r="N125" s="478">
        <v>508</v>
      </c>
      <c r="O125" s="320">
        <v>6.6200787401574805</v>
      </c>
      <c r="P125" s="324">
        <v>67.196574803149588</v>
      </c>
      <c r="Q125" s="321">
        <v>2.552354242339367</v>
      </c>
      <c r="R125" s="325">
        <v>10.353808922529794</v>
      </c>
      <c r="T125" s="480"/>
      <c r="U125" s="409"/>
      <c r="V125" s="409"/>
      <c r="W125" s="409"/>
      <c r="X125" s="409"/>
      <c r="Y125" s="409"/>
      <c r="Z125" s="409"/>
      <c r="AA125" s="409"/>
      <c r="AB125" s="409"/>
      <c r="AC125" s="409"/>
      <c r="AD125" s="409"/>
      <c r="AE125" s="409"/>
      <c r="AG125" s="400"/>
      <c r="AH125" s="369"/>
      <c r="AI125" s="401"/>
      <c r="AJ125" s="401"/>
      <c r="AK125" s="401"/>
      <c r="AL125" s="401"/>
      <c r="AM125" s="401"/>
      <c r="AN125" s="401"/>
      <c r="AO125" s="401"/>
      <c r="AP125" s="401"/>
      <c r="AQ125" s="401"/>
    </row>
    <row r="126" spans="1:43" ht="11.25" customHeight="1" x14ac:dyDescent="0.2">
      <c r="A126" s="318" t="s">
        <v>3367</v>
      </c>
      <c r="B126" s="478">
        <v>118</v>
      </c>
      <c r="C126" s="320">
        <v>40.728813559322035</v>
      </c>
      <c r="D126" s="321">
        <v>87.811271186440678</v>
      </c>
      <c r="E126" s="321">
        <v>2.471415432106546</v>
      </c>
      <c r="F126" s="321">
        <v>6.8803297739990166</v>
      </c>
      <c r="G126" s="324"/>
      <c r="H126" s="385">
        <v>220</v>
      </c>
      <c r="I126" s="320">
        <v>15.918181818181818</v>
      </c>
      <c r="J126" s="324">
        <v>82.38604545454541</v>
      </c>
      <c r="K126" s="321">
        <v>2.8670794796053367</v>
      </c>
      <c r="L126" s="325">
        <v>7.6691304141080163</v>
      </c>
      <c r="M126" s="402"/>
      <c r="N126" s="478">
        <v>532</v>
      </c>
      <c r="O126" s="320">
        <v>6.708646616541353</v>
      </c>
      <c r="P126" s="324">
        <v>63.243703007518718</v>
      </c>
      <c r="Q126" s="321">
        <v>2.8041576109256936</v>
      </c>
      <c r="R126" s="325">
        <v>10.794699039632437</v>
      </c>
      <c r="T126" s="480"/>
      <c r="U126" s="409"/>
      <c r="V126" s="409"/>
      <c r="W126" s="409"/>
      <c r="X126" s="409"/>
      <c r="Y126" s="409"/>
      <c r="Z126" s="409"/>
      <c r="AA126" s="409"/>
      <c r="AB126" s="409"/>
      <c r="AC126" s="409"/>
      <c r="AD126" s="409"/>
      <c r="AE126" s="409"/>
      <c r="AG126" s="400"/>
      <c r="AH126" s="369"/>
      <c r="AI126" s="401"/>
      <c r="AJ126" s="401"/>
      <c r="AK126" s="401"/>
      <c r="AL126" s="401"/>
      <c r="AM126" s="401"/>
      <c r="AN126" s="401"/>
      <c r="AO126" s="401"/>
      <c r="AP126" s="401"/>
      <c r="AQ126" s="401"/>
    </row>
    <row r="127" spans="1:43" ht="11.25" customHeight="1" x14ac:dyDescent="0.2">
      <c r="A127" s="318" t="s">
        <v>3368</v>
      </c>
      <c r="B127" s="478">
        <v>118</v>
      </c>
      <c r="C127" s="320">
        <v>40.779661016949156</v>
      </c>
      <c r="D127" s="321">
        <v>87.412203389830523</v>
      </c>
      <c r="E127" s="321">
        <v>2.46668565578319</v>
      </c>
      <c r="F127" s="321">
        <v>6.9320589853794301</v>
      </c>
      <c r="G127" s="324"/>
      <c r="H127" s="385">
        <v>219</v>
      </c>
      <c r="I127" s="320">
        <v>15.97716894977169</v>
      </c>
      <c r="J127" s="324">
        <v>82.6466210045662</v>
      </c>
      <c r="K127" s="321">
        <v>2.8776803123911225</v>
      </c>
      <c r="L127" s="325">
        <v>7.834941562621256</v>
      </c>
      <c r="M127" s="402"/>
      <c r="N127" s="478">
        <v>537</v>
      </c>
      <c r="O127" s="320">
        <v>6.7541899441340778</v>
      </c>
      <c r="P127" s="324">
        <v>63.048510242085683</v>
      </c>
      <c r="Q127" s="321">
        <v>2.8004386052119377</v>
      </c>
      <c r="R127" s="325">
        <v>11.326965638260123</v>
      </c>
      <c r="T127" s="480"/>
      <c r="U127" s="409"/>
      <c r="V127" s="409"/>
      <c r="W127" s="409"/>
      <c r="X127" s="409"/>
      <c r="Y127" s="409"/>
      <c r="Z127" s="409"/>
      <c r="AA127" s="409"/>
      <c r="AB127" s="409"/>
      <c r="AC127" s="409"/>
      <c r="AD127" s="409"/>
      <c r="AE127" s="409"/>
      <c r="AG127" s="400"/>
      <c r="AH127" s="369"/>
      <c r="AI127" s="401"/>
      <c r="AJ127" s="401"/>
      <c r="AK127" s="401"/>
      <c r="AL127" s="401"/>
      <c r="AM127" s="401"/>
      <c r="AN127" s="401"/>
      <c r="AO127" s="401"/>
      <c r="AP127" s="401"/>
      <c r="AQ127" s="401"/>
    </row>
    <row r="128" spans="1:43" ht="11.25" customHeight="1" x14ac:dyDescent="0.2">
      <c r="A128" s="318" t="s">
        <v>4377</v>
      </c>
      <c r="B128" s="478">
        <v>120</v>
      </c>
      <c r="C128" s="320">
        <v>40.6</v>
      </c>
      <c r="D128" s="321">
        <v>86.705583333333379</v>
      </c>
      <c r="E128" s="321">
        <v>2.5140109186302864</v>
      </c>
      <c r="F128" s="321">
        <v>7.2161680341479295</v>
      </c>
      <c r="G128" s="324"/>
      <c r="H128" s="385">
        <v>217</v>
      </c>
      <c r="I128" s="320">
        <v>15.995391705069125</v>
      </c>
      <c r="J128" s="324">
        <v>82.665852534562234</v>
      </c>
      <c r="K128" s="321">
        <v>2.850807294800088</v>
      </c>
      <c r="L128" s="325">
        <v>7.8919256052856435</v>
      </c>
      <c r="M128" s="402"/>
      <c r="N128" s="478">
        <v>545</v>
      </c>
      <c r="O128" s="320">
        <v>6.7908256880733946</v>
      </c>
      <c r="P128" s="324">
        <v>62.482697247706405</v>
      </c>
      <c r="Q128" s="321">
        <v>2.8088267814519225</v>
      </c>
      <c r="R128" s="325">
        <v>11.446648844210628</v>
      </c>
      <c r="T128" s="480"/>
      <c r="U128" s="409"/>
      <c r="V128" s="409"/>
      <c r="W128" s="409"/>
      <c r="X128" s="409"/>
      <c r="Y128" s="409"/>
      <c r="Z128" s="409"/>
      <c r="AA128" s="409"/>
      <c r="AB128" s="409"/>
      <c r="AC128" s="409"/>
      <c r="AD128" s="409"/>
      <c r="AE128" s="409"/>
      <c r="AG128" s="400"/>
      <c r="AH128" s="369"/>
      <c r="AI128" s="401"/>
      <c r="AJ128" s="401"/>
      <c r="AK128" s="401"/>
      <c r="AL128" s="401"/>
      <c r="AM128" s="401"/>
      <c r="AN128" s="401"/>
      <c r="AO128" s="401"/>
      <c r="AP128" s="401"/>
      <c r="AQ128" s="401"/>
    </row>
    <row r="129" spans="1:50" ht="11.25" customHeight="1" x14ac:dyDescent="0.2">
      <c r="A129" s="318" t="s">
        <v>3369</v>
      </c>
      <c r="B129" s="478">
        <v>120</v>
      </c>
      <c r="C129" s="320">
        <v>40.6</v>
      </c>
      <c r="D129" s="321">
        <v>89.06958333333337</v>
      </c>
      <c r="E129" s="321">
        <v>2.4848204396690545</v>
      </c>
      <c r="F129" s="321">
        <v>7.6322523896544592</v>
      </c>
      <c r="G129" s="324"/>
      <c r="H129" s="385">
        <v>217</v>
      </c>
      <c r="I129" s="320">
        <v>15.995391705069125</v>
      </c>
      <c r="J129" s="324">
        <v>85.131059907834057</v>
      </c>
      <c r="K129" s="321">
        <v>2.8518651465760159</v>
      </c>
      <c r="L129" s="325">
        <v>7.9346167561682668</v>
      </c>
      <c r="M129" s="402"/>
      <c r="N129" s="478">
        <v>545</v>
      </c>
      <c r="O129" s="320">
        <v>6.7908256880733946</v>
      </c>
      <c r="P129" s="324">
        <v>65.256073394495431</v>
      </c>
      <c r="Q129" s="321">
        <v>2.7019474101295908</v>
      </c>
      <c r="R129" s="325">
        <v>11.762865972280334</v>
      </c>
      <c r="T129" s="480"/>
      <c r="U129" s="409"/>
      <c r="V129" s="409"/>
      <c r="W129" s="409"/>
      <c r="X129" s="409"/>
      <c r="Y129" s="409"/>
      <c r="Z129" s="409"/>
      <c r="AA129" s="409"/>
      <c r="AB129" s="409"/>
      <c r="AC129" s="409"/>
      <c r="AD129" s="409"/>
      <c r="AE129" s="409"/>
      <c r="AG129" s="400"/>
      <c r="AH129" s="369"/>
      <c r="AI129" s="401"/>
      <c r="AJ129" s="401"/>
      <c r="AK129" s="401"/>
      <c r="AL129" s="401"/>
      <c r="AM129" s="401"/>
      <c r="AN129" s="401"/>
      <c r="AO129" s="401"/>
      <c r="AP129" s="401"/>
      <c r="AQ129" s="401"/>
    </row>
    <row r="130" spans="1:50" ht="11.25" customHeight="1" x14ac:dyDescent="0.2">
      <c r="A130" s="318" t="s">
        <v>3370</v>
      </c>
      <c r="B130" s="478">
        <v>123</v>
      </c>
      <c r="C130" s="320">
        <v>40.357723577235774</v>
      </c>
      <c r="D130" s="321">
        <v>89.671829268292683</v>
      </c>
      <c r="E130" s="321">
        <v>2.467288446516005</v>
      </c>
      <c r="F130" s="321">
        <v>8.8668703306056482</v>
      </c>
      <c r="G130" s="324"/>
      <c r="H130" s="385">
        <v>211</v>
      </c>
      <c r="I130" s="320">
        <v>16.018957345971565</v>
      </c>
      <c r="J130" s="324">
        <v>84.722417061611409</v>
      </c>
      <c r="K130" s="321">
        <v>2.771651825916277</v>
      </c>
      <c r="L130" s="325">
        <v>9.6599502144285339</v>
      </c>
      <c r="M130" s="402"/>
      <c r="N130" s="478">
        <v>558</v>
      </c>
      <c r="O130" s="320">
        <v>6.8366249725696733</v>
      </c>
      <c r="P130" s="324">
        <v>65.357736917562761</v>
      </c>
      <c r="Q130" s="321">
        <v>2.7050107976515427</v>
      </c>
      <c r="R130" s="325">
        <v>13.587588626048539</v>
      </c>
      <c r="T130" s="480"/>
      <c r="U130" s="409"/>
      <c r="V130" s="409"/>
      <c r="W130" s="409"/>
      <c r="X130" s="409"/>
      <c r="Y130" s="409"/>
      <c r="Z130" s="409"/>
      <c r="AA130" s="409"/>
      <c r="AB130" s="409"/>
      <c r="AC130" s="409"/>
      <c r="AD130" s="409"/>
      <c r="AE130" s="409"/>
      <c r="AG130" s="400"/>
      <c r="AH130" s="369"/>
      <c r="AI130" s="401"/>
      <c r="AJ130" s="401"/>
      <c r="AK130" s="401"/>
      <c r="AL130" s="401"/>
      <c r="AM130" s="401"/>
      <c r="AN130" s="401"/>
      <c r="AO130" s="401"/>
      <c r="AP130" s="401"/>
      <c r="AQ130" s="401"/>
    </row>
    <row r="131" spans="1:50" ht="11.25" customHeight="1" x14ac:dyDescent="0.2">
      <c r="A131" s="318" t="s">
        <v>3371</v>
      </c>
      <c r="B131" s="478">
        <v>126</v>
      </c>
      <c r="C131" s="320">
        <v>39.88095238095238</v>
      </c>
      <c r="D131" s="321">
        <v>92.950476190476181</v>
      </c>
      <c r="E131" s="321">
        <v>2.3644425184643332</v>
      </c>
      <c r="F131" s="321">
        <v>8.453306487642406</v>
      </c>
      <c r="G131" s="324"/>
      <c r="H131" s="385">
        <v>208</v>
      </c>
      <c r="I131" s="320">
        <v>15.865384615384615</v>
      </c>
      <c r="J131" s="324">
        <v>87.882067307692381</v>
      </c>
      <c r="K131" s="321">
        <v>2.7231364717477189</v>
      </c>
      <c r="L131" s="325">
        <v>9.5413945013929062</v>
      </c>
      <c r="M131" s="402"/>
      <c r="N131" s="478">
        <v>560</v>
      </c>
      <c r="O131" s="320">
        <v>6.8517857142857146</v>
      </c>
      <c r="P131" s="324">
        <v>64.590142857142894</v>
      </c>
      <c r="Q131" s="321">
        <v>2.6863142919084901</v>
      </c>
      <c r="R131" s="325">
        <v>13.842530587141644</v>
      </c>
      <c r="T131" s="480"/>
      <c r="U131" s="409"/>
      <c r="V131" s="409"/>
      <c r="W131" s="409"/>
      <c r="X131" s="409"/>
      <c r="Y131" s="409"/>
      <c r="Z131" s="409"/>
      <c r="AA131" s="409"/>
      <c r="AB131" s="409"/>
      <c r="AC131" s="409"/>
      <c r="AD131" s="409"/>
      <c r="AE131" s="409"/>
      <c r="AG131" s="400"/>
      <c r="AH131" s="369"/>
      <c r="AI131" s="401"/>
      <c r="AJ131" s="401"/>
      <c r="AK131" s="401"/>
      <c r="AL131" s="401"/>
      <c r="AM131" s="401"/>
      <c r="AN131" s="401"/>
      <c r="AO131" s="401"/>
      <c r="AP131" s="401"/>
      <c r="AQ131" s="401"/>
    </row>
    <row r="132" spans="1:50" ht="11.25" customHeight="1" x14ac:dyDescent="0.2">
      <c r="A132" s="318" t="s">
        <v>3372</v>
      </c>
      <c r="B132" s="478">
        <v>127</v>
      </c>
      <c r="C132" s="320">
        <v>39.834645669291341</v>
      </c>
      <c r="D132" s="321">
        <v>94.096535433070827</v>
      </c>
      <c r="E132" s="321">
        <v>2.3628573725308852</v>
      </c>
      <c r="F132" s="321">
        <v>8.9584427523954346</v>
      </c>
      <c r="G132" s="324"/>
      <c r="H132" s="385">
        <v>208</v>
      </c>
      <c r="I132" s="320">
        <v>15.841346153846153</v>
      </c>
      <c r="J132" s="324">
        <v>90.373557692307685</v>
      </c>
      <c r="K132" s="321">
        <v>2.7154049623194023</v>
      </c>
      <c r="L132" s="325">
        <v>9.6372237241105498</v>
      </c>
      <c r="M132" s="402"/>
      <c r="N132" s="478">
        <v>561</v>
      </c>
      <c r="O132" s="320">
        <v>6.8627450980392153</v>
      </c>
      <c r="P132" s="324">
        <v>65.180320855614951</v>
      </c>
      <c r="Q132" s="321">
        <v>2.6554292920774532</v>
      </c>
      <c r="R132" s="325">
        <v>13.993249336830338</v>
      </c>
      <c r="T132" s="480"/>
      <c r="U132" s="409"/>
      <c r="V132" s="409"/>
      <c r="W132" s="409"/>
      <c r="X132" s="409"/>
      <c r="Y132" s="409"/>
      <c r="Z132" s="409"/>
      <c r="AA132" s="409"/>
      <c r="AB132" s="409"/>
      <c r="AC132" s="409"/>
      <c r="AD132" s="409"/>
      <c r="AE132" s="409"/>
      <c r="AG132" s="400"/>
      <c r="AH132" s="369"/>
      <c r="AI132" s="401"/>
      <c r="AJ132" s="401"/>
      <c r="AK132" s="401"/>
      <c r="AL132" s="401"/>
      <c r="AM132" s="401"/>
      <c r="AN132" s="401"/>
      <c r="AO132" s="401"/>
      <c r="AP132" s="401"/>
      <c r="AQ132" s="401"/>
    </row>
    <row r="133" spans="1:50" ht="11.25" customHeight="1" x14ac:dyDescent="0.2">
      <c r="A133" s="318" t="s">
        <v>3373</v>
      </c>
      <c r="B133" s="478">
        <v>127</v>
      </c>
      <c r="C133" s="320">
        <v>39.8503937007874</v>
      </c>
      <c r="D133" s="321">
        <v>94.136929133858246</v>
      </c>
      <c r="E133" s="321">
        <v>2.3759410001969838</v>
      </c>
      <c r="F133" s="321">
        <v>9.0245581605288532</v>
      </c>
      <c r="G133" s="324"/>
      <c r="H133" s="385">
        <v>209</v>
      </c>
      <c r="I133" s="320">
        <v>15.866028708133971</v>
      </c>
      <c r="J133" s="324">
        <v>90.680765550239286</v>
      </c>
      <c r="K133" s="321">
        <v>2.7539857831564314</v>
      </c>
      <c r="L133" s="325">
        <v>9.6244533137043966</v>
      </c>
      <c r="M133" s="402"/>
      <c r="N133" s="478">
        <v>560</v>
      </c>
      <c r="O133" s="320">
        <v>6.8732142857142859</v>
      </c>
      <c r="P133" s="324">
        <v>64.305803571428555</v>
      </c>
      <c r="Q133" s="321">
        <v>2.7077635653784071</v>
      </c>
      <c r="R133" s="325">
        <v>14.055047120178177</v>
      </c>
      <c r="T133" s="480"/>
      <c r="U133" s="409"/>
      <c r="V133" s="409"/>
      <c r="W133" s="409"/>
      <c r="X133" s="409"/>
      <c r="Y133" s="409"/>
      <c r="Z133" s="409"/>
      <c r="AA133" s="409"/>
      <c r="AB133" s="409"/>
      <c r="AC133" s="409"/>
      <c r="AD133" s="409"/>
      <c r="AE133" s="409"/>
      <c r="AG133" s="400"/>
      <c r="AH133" s="369"/>
      <c r="AI133" s="401"/>
      <c r="AJ133" s="401"/>
      <c r="AK133" s="401"/>
      <c r="AL133" s="401"/>
      <c r="AM133" s="401"/>
      <c r="AN133" s="401"/>
      <c r="AO133" s="401"/>
      <c r="AP133" s="401"/>
      <c r="AQ133" s="401"/>
    </row>
    <row r="134" spans="1:50" ht="11.25" customHeight="1" x14ac:dyDescent="0.2">
      <c r="A134" s="318" t="s">
        <v>3374</v>
      </c>
      <c r="B134" s="478">
        <v>130</v>
      </c>
      <c r="C134" s="320">
        <v>39.6</v>
      </c>
      <c r="D134" s="321">
        <v>82.69946153846152</v>
      </c>
      <c r="E134" s="321">
        <v>2.8015999487758192</v>
      </c>
      <c r="F134" s="321">
        <v>8.9652631439952764</v>
      </c>
      <c r="G134" s="324"/>
      <c r="H134" s="385">
        <v>202</v>
      </c>
      <c r="I134" s="320">
        <v>15.787128712871286</v>
      </c>
      <c r="J134" s="324">
        <v>86.454306930693093</v>
      </c>
      <c r="K134" s="321">
        <v>2.901797374127197</v>
      </c>
      <c r="L134" s="325">
        <v>9.8013360773469529</v>
      </c>
      <c r="M134" s="402"/>
      <c r="N134" s="478">
        <v>541</v>
      </c>
      <c r="O134" s="320">
        <v>6.933456561922366</v>
      </c>
      <c r="P134" s="324">
        <v>60.293992606284625</v>
      </c>
      <c r="Q134" s="321">
        <v>2.8850799665433113</v>
      </c>
      <c r="R134" s="325">
        <v>13.970251214379099</v>
      </c>
      <c r="T134" s="480"/>
      <c r="U134" s="409"/>
      <c r="V134" s="409"/>
      <c r="W134" s="409"/>
      <c r="X134" s="409"/>
      <c r="Y134" s="409"/>
      <c r="Z134" s="409"/>
      <c r="AA134" s="409"/>
      <c r="AB134" s="409"/>
      <c r="AC134" s="409"/>
      <c r="AD134" s="409"/>
      <c r="AE134" s="409"/>
      <c r="AG134" s="400"/>
      <c r="AH134" s="369"/>
      <c r="AI134" s="401"/>
      <c r="AJ134" s="401"/>
      <c r="AK134" s="401"/>
      <c r="AL134" s="401"/>
      <c r="AM134" s="401"/>
      <c r="AN134" s="401"/>
      <c r="AO134" s="401"/>
      <c r="AP134" s="401"/>
      <c r="AQ134" s="401"/>
    </row>
    <row r="135" spans="1:50" ht="11.25" customHeight="1" x14ac:dyDescent="0.2">
      <c r="A135" s="318" t="s">
        <v>4030</v>
      </c>
      <c r="B135" s="478">
        <v>130</v>
      </c>
      <c r="C135" s="320">
        <v>39.715384615384615</v>
      </c>
      <c r="D135" s="321">
        <v>91.594076923076955</v>
      </c>
      <c r="E135" s="321">
        <v>2.4293928742606741</v>
      </c>
      <c r="F135" s="321">
        <v>8.9628285739387064</v>
      </c>
      <c r="G135" s="324"/>
      <c r="H135" s="385">
        <v>200</v>
      </c>
      <c r="I135" s="320">
        <v>15.79</v>
      </c>
      <c r="J135" s="324">
        <v>88.683150000000012</v>
      </c>
      <c r="K135" s="321">
        <v>2.7764630303213851</v>
      </c>
      <c r="L135" s="325">
        <v>9.9114766589155447</v>
      </c>
      <c r="M135" s="402"/>
      <c r="N135" s="478">
        <v>535</v>
      </c>
      <c r="O135" s="320">
        <v>6.9775700934579437</v>
      </c>
      <c r="P135" s="324">
        <v>61.791588785046798</v>
      </c>
      <c r="Q135" s="321">
        <v>2.8813057133100783</v>
      </c>
      <c r="R135" s="325">
        <v>13.749202589579637</v>
      </c>
      <c r="T135" s="480"/>
      <c r="U135" s="409"/>
      <c r="V135" s="409"/>
      <c r="W135" s="409"/>
      <c r="X135" s="409"/>
      <c r="Y135" s="409"/>
      <c r="Z135" s="409"/>
      <c r="AA135" s="409"/>
      <c r="AB135" s="409"/>
      <c r="AC135" s="409"/>
      <c r="AD135" s="409"/>
      <c r="AE135" s="409"/>
      <c r="AG135" s="400"/>
      <c r="AH135" s="369"/>
      <c r="AI135" s="401"/>
      <c r="AJ135" s="401"/>
      <c r="AK135" s="401"/>
      <c r="AL135" s="401"/>
      <c r="AM135" s="401"/>
      <c r="AN135" s="401"/>
      <c r="AO135" s="401"/>
      <c r="AP135" s="401"/>
      <c r="AQ135" s="401"/>
    </row>
    <row r="136" spans="1:50" ht="11.25" customHeight="1" x14ac:dyDescent="0.2">
      <c r="A136" s="318" t="s">
        <v>4109</v>
      </c>
      <c r="B136" s="478">
        <f>'All CCC'!B873</f>
        <v>131</v>
      </c>
      <c r="C136" s="320">
        <f>'All CCC'!E873</f>
        <v>39.694656488549619</v>
      </c>
      <c r="D136" s="321">
        <f>'All CCC'!I873</f>
        <v>83.958091603053433</v>
      </c>
      <c r="E136" s="321">
        <f>'All CCC'!J873</f>
        <v>2.6683160337597367</v>
      </c>
      <c r="F136" s="321">
        <f>'All CCC'!R873</f>
        <v>8.8692898647028393</v>
      </c>
      <c r="G136" s="324"/>
      <c r="H136" s="385">
        <f>'All CCC'!B874</f>
        <v>205</v>
      </c>
      <c r="I136" s="320">
        <f>'All CCC'!E874</f>
        <v>15.692682926829269</v>
      </c>
      <c r="J136" s="324">
        <f>'All CCC'!I874</f>
        <v>81.758097560975614</v>
      </c>
      <c r="K136" s="321">
        <f>'All CCC'!J874</f>
        <v>2.9684851111923996</v>
      </c>
      <c r="L136" s="325">
        <f>'All CCC'!R874</f>
        <v>10.120065918636493</v>
      </c>
      <c r="M136" s="402"/>
      <c r="N136" s="478">
        <f>'All CCC'!B875</f>
        <v>528</v>
      </c>
      <c r="O136" s="320">
        <f>'All CCC'!E875</f>
        <v>7.0568181818181817</v>
      </c>
      <c r="P136" s="324">
        <f>'All CCC'!I875</f>
        <v>55.511420454545487</v>
      </c>
      <c r="Q136" s="321">
        <f>'All CCC'!J875</f>
        <v>3.246165545648914</v>
      </c>
      <c r="R136" s="325">
        <f>'All CCC'!R875</f>
        <v>13.633797151838758</v>
      </c>
      <c r="T136" s="480"/>
      <c r="U136" s="409"/>
      <c r="V136" s="409"/>
      <c r="W136" s="409"/>
      <c r="X136" s="409"/>
      <c r="Y136" s="409"/>
      <c r="Z136" s="409"/>
      <c r="AA136" s="409"/>
      <c r="AB136" s="409"/>
      <c r="AC136" s="409"/>
      <c r="AD136" s="409"/>
      <c r="AE136" s="409"/>
      <c r="AG136" s="117"/>
      <c r="AH136" s="117"/>
      <c r="AI136" s="117"/>
      <c r="AJ136" s="117"/>
      <c r="AK136" s="117"/>
      <c r="AL136" s="117"/>
      <c r="AM136" s="117"/>
      <c r="AN136" s="117"/>
      <c r="AO136" s="117"/>
    </row>
    <row r="137" spans="1:50" ht="11.25" customHeight="1" x14ac:dyDescent="0.2">
      <c r="A137" s="117"/>
      <c r="B137" s="403"/>
      <c r="C137" s="404"/>
      <c r="D137" s="322"/>
      <c r="E137" s="322"/>
      <c r="F137" s="322"/>
      <c r="G137" s="322"/>
      <c r="H137" s="403"/>
      <c r="I137" s="404"/>
      <c r="J137" s="322"/>
      <c r="K137" s="322"/>
      <c r="L137" s="322"/>
      <c r="M137" s="12"/>
      <c r="N137" s="117"/>
      <c r="O137" s="117"/>
      <c r="P137" s="117"/>
      <c r="Q137" s="117"/>
      <c r="R137" s="117"/>
      <c r="T137" s="159"/>
      <c r="U137" s="13"/>
      <c r="V137" s="13"/>
      <c r="W137" s="13"/>
      <c r="X137" s="13"/>
      <c r="AG137" s="117"/>
      <c r="AH137" s="117"/>
      <c r="AI137" s="117"/>
      <c r="AJ137" s="117"/>
      <c r="AK137" s="117"/>
      <c r="AL137" s="117"/>
      <c r="AM137" s="117"/>
      <c r="AN137" s="117"/>
      <c r="AO137" s="117"/>
    </row>
    <row r="138" spans="1:50" ht="11.25" customHeight="1" x14ac:dyDescent="0.2">
      <c r="A138" s="117"/>
      <c r="B138" s="12"/>
      <c r="C138" s="292"/>
      <c r="D138" s="292"/>
      <c r="E138" s="292"/>
      <c r="F138" s="292"/>
      <c r="G138" s="12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T138" s="159"/>
      <c r="U138" s="107"/>
      <c r="V138" s="107"/>
      <c r="W138" s="107"/>
      <c r="X138" s="107"/>
      <c r="AG138" s="117"/>
      <c r="AH138" s="117"/>
      <c r="AI138" s="117"/>
      <c r="AJ138" s="117"/>
      <c r="AK138" s="117"/>
      <c r="AL138" s="117"/>
      <c r="AM138" s="117"/>
      <c r="AN138" s="117"/>
      <c r="AO138" s="117"/>
    </row>
    <row r="139" spans="1:50" ht="11.25" customHeight="1" x14ac:dyDescent="0.2">
      <c r="A139" s="117"/>
      <c r="B139" s="12"/>
      <c r="C139" s="292"/>
      <c r="D139" s="292"/>
      <c r="E139" s="292"/>
      <c r="F139" s="292"/>
      <c r="G139" s="12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T139" s="159"/>
      <c r="U139" s="107"/>
      <c r="V139" s="107"/>
      <c r="W139" s="107"/>
      <c r="X139" s="107"/>
      <c r="AG139" s="117"/>
      <c r="AH139" s="117"/>
      <c r="AI139" s="117"/>
      <c r="AJ139" s="117"/>
      <c r="AK139" s="117"/>
      <c r="AL139" s="117"/>
      <c r="AM139" s="117"/>
      <c r="AN139" s="117"/>
      <c r="AO139" s="117"/>
    </row>
    <row r="140" spans="1:50" ht="11.25" customHeight="1" x14ac:dyDescent="0.2">
      <c r="A140" s="117"/>
      <c r="B140" s="12"/>
      <c r="C140" s="292"/>
      <c r="D140" s="292"/>
      <c r="E140" s="292"/>
      <c r="F140" s="292"/>
      <c r="G140" s="12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T140" s="224"/>
      <c r="U140" s="159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G140" s="117"/>
      <c r="AH140" s="117"/>
      <c r="AI140" s="117"/>
      <c r="AJ140" s="117"/>
      <c r="AK140" s="117"/>
      <c r="AL140" s="117"/>
      <c r="AM140" s="117"/>
      <c r="AN140" s="117"/>
      <c r="AO140" s="117"/>
    </row>
    <row r="141" spans="1:50" ht="11.1" customHeight="1" x14ac:dyDescent="0.2">
      <c r="A141" s="117"/>
      <c r="B141" s="406"/>
      <c r="C141" s="30"/>
      <c r="D141" s="30"/>
      <c r="E141" s="30"/>
      <c r="F141" s="30"/>
      <c r="G141" s="12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T141" s="479"/>
      <c r="U141" s="408"/>
      <c r="V141" s="408"/>
      <c r="W141" s="408"/>
      <c r="X141" s="408"/>
      <c r="Y141" s="408"/>
      <c r="Z141" s="409"/>
      <c r="AA141" s="408"/>
      <c r="AB141" s="408"/>
      <c r="AC141" s="408"/>
      <c r="AD141" s="408"/>
      <c r="AE141" s="408"/>
      <c r="AF141" s="410"/>
      <c r="AG141" s="117"/>
      <c r="AH141" s="117"/>
      <c r="AI141" s="117"/>
      <c r="AJ141" s="117"/>
      <c r="AK141" s="117"/>
      <c r="AL141" s="117"/>
      <c r="AM141" s="117"/>
      <c r="AN141" s="117"/>
      <c r="AO141" s="117"/>
    </row>
    <row r="142" spans="1:50" ht="11.1" customHeight="1" x14ac:dyDescent="0.2">
      <c r="A142" s="117"/>
      <c r="B142" s="12"/>
      <c r="C142" s="250"/>
      <c r="D142" s="250"/>
      <c r="E142" s="250"/>
      <c r="F142" s="250"/>
      <c r="G142" s="12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T142" s="480"/>
      <c r="U142" s="412"/>
      <c r="V142" s="409"/>
      <c r="W142" s="409"/>
      <c r="X142" s="409"/>
      <c r="Y142" s="409"/>
      <c r="Z142" s="409"/>
      <c r="AA142" s="409"/>
      <c r="AB142" s="409"/>
      <c r="AC142" s="409"/>
      <c r="AD142" s="409"/>
      <c r="AE142" s="409"/>
      <c r="AF142" s="410"/>
      <c r="AG142" s="117"/>
      <c r="AH142" s="117"/>
      <c r="AI142" s="117"/>
      <c r="AJ142" s="117"/>
      <c r="AK142" s="117"/>
      <c r="AL142" s="117"/>
      <c r="AM142" s="117"/>
      <c r="AN142" s="117"/>
      <c r="AO142" s="117"/>
    </row>
    <row r="143" spans="1:50" ht="11.1" customHeight="1" x14ac:dyDescent="0.2">
      <c r="A143" s="117"/>
      <c r="B143" s="12"/>
      <c r="C143" s="250"/>
      <c r="D143" s="250"/>
      <c r="E143" s="250"/>
      <c r="F143" s="250"/>
      <c r="G143" s="12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T143" s="480"/>
      <c r="U143" s="409"/>
      <c r="V143" s="409"/>
      <c r="W143" s="409"/>
      <c r="X143" s="409"/>
      <c r="Y143" s="409"/>
      <c r="Z143" s="409"/>
      <c r="AA143" s="409"/>
      <c r="AB143" s="409"/>
      <c r="AC143" s="409"/>
      <c r="AD143" s="409"/>
      <c r="AE143" s="409"/>
      <c r="AF143" s="410"/>
      <c r="AG143" s="117"/>
      <c r="AH143" s="117"/>
      <c r="AI143" s="117"/>
      <c r="AJ143" s="117"/>
      <c r="AK143" s="117"/>
      <c r="AL143" s="117"/>
      <c r="AM143" s="117"/>
      <c r="AN143" s="117"/>
      <c r="AO143" s="117"/>
    </row>
    <row r="144" spans="1:50" ht="11.1" customHeight="1" x14ac:dyDescent="0.2">
      <c r="A144" s="117"/>
      <c r="B144" s="12"/>
      <c r="C144" s="250"/>
      <c r="D144" s="250"/>
      <c r="E144" s="250"/>
      <c r="F144" s="250"/>
      <c r="G144" s="12"/>
      <c r="H144" s="414" t="s">
        <v>3380</v>
      </c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T144" s="480"/>
      <c r="U144" s="409"/>
      <c r="V144" s="409"/>
      <c r="W144" s="409"/>
      <c r="X144" s="409"/>
      <c r="Y144" s="409"/>
      <c r="Z144" s="409"/>
      <c r="AA144" s="409"/>
      <c r="AB144" s="409"/>
      <c r="AC144" s="409"/>
      <c r="AD144" s="409"/>
      <c r="AE144" s="409"/>
      <c r="AF144" s="410"/>
      <c r="AG144" s="117"/>
      <c r="AH144" s="12"/>
      <c r="AI144" s="250"/>
      <c r="AJ144" s="250"/>
      <c r="AK144" s="250"/>
      <c r="AL144" s="250"/>
      <c r="AM144" s="12"/>
      <c r="AN144" s="414" t="s">
        <v>3380</v>
      </c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</row>
    <row r="145" ht="11.25" customHeight="1" x14ac:dyDescent="0.2"/>
    <row r="554" spans="1:3" x14ac:dyDescent="0.2">
      <c r="A554" s="517"/>
      <c r="B554" s="686"/>
      <c r="C554" s="517"/>
    </row>
    <row r="555" spans="1:3" x14ac:dyDescent="0.2">
      <c r="A555" s="605"/>
      <c r="B555" s="686"/>
      <c r="C555" s="517"/>
    </row>
    <row r="556" spans="1:3" x14ac:dyDescent="0.2">
      <c r="A556" s="605"/>
      <c r="B556" s="686"/>
      <c r="C556" s="517"/>
    </row>
    <row r="557" spans="1:3" x14ac:dyDescent="0.2">
      <c r="A557" s="605"/>
      <c r="B557" s="686"/>
      <c r="C557" s="517"/>
    </row>
    <row r="558" spans="1:3" x14ac:dyDescent="0.2">
      <c r="A558" s="605"/>
      <c r="B558" s="686"/>
      <c r="C558" s="517"/>
    </row>
    <row r="559" spans="1:3" x14ac:dyDescent="0.2">
      <c r="A559" s="605"/>
      <c r="B559" s="686"/>
      <c r="C559" s="517"/>
    </row>
    <row r="560" spans="1:3" x14ac:dyDescent="0.2">
      <c r="A560" s="605"/>
      <c r="B560" s="686"/>
      <c r="C560" s="517"/>
    </row>
    <row r="561" spans="1:3" x14ac:dyDescent="0.2">
      <c r="A561" s="605"/>
      <c r="B561" s="686"/>
      <c r="C561" s="517"/>
    </row>
    <row r="562" spans="1:3" x14ac:dyDescent="0.2">
      <c r="A562" s="605"/>
      <c r="B562" s="686"/>
      <c r="C562" s="517"/>
    </row>
    <row r="563" spans="1:3" x14ac:dyDescent="0.2">
      <c r="A563" s="605"/>
      <c r="B563" s="686"/>
      <c r="C563" s="517"/>
    </row>
    <row r="564" spans="1:3" x14ac:dyDescent="0.2">
      <c r="A564" s="605"/>
      <c r="B564" s="686"/>
      <c r="C564" s="517"/>
    </row>
    <row r="565" spans="1:3" x14ac:dyDescent="0.2">
      <c r="A565" s="605"/>
      <c r="B565" s="686"/>
      <c r="C565" s="517"/>
    </row>
    <row r="566" spans="1:3" x14ac:dyDescent="0.2">
      <c r="A566" s="605"/>
      <c r="B566" s="686"/>
      <c r="C566" s="517"/>
    </row>
    <row r="567" spans="1:3" x14ac:dyDescent="0.2">
      <c r="A567" s="605"/>
      <c r="B567" s="686"/>
      <c r="C567" s="517"/>
    </row>
    <row r="568" spans="1:3" x14ac:dyDescent="0.2">
      <c r="A568" s="605"/>
      <c r="B568" s="686"/>
      <c r="C568" s="517"/>
    </row>
    <row r="569" spans="1:3" x14ac:dyDescent="0.2">
      <c r="A569" s="605"/>
      <c r="B569" s="686"/>
      <c r="C569" s="517"/>
    </row>
    <row r="570" spans="1:3" x14ac:dyDescent="0.2">
      <c r="A570" s="517"/>
      <c r="B570" s="686"/>
      <c r="C570" s="517"/>
    </row>
    <row r="571" spans="1:3" x14ac:dyDescent="0.2">
      <c r="B571" s="687"/>
    </row>
  </sheetData>
  <sheetProtection selectLockedCells="1" selectUnlockedCells="1"/>
  <conditionalFormatting sqref="W53 W59 W65">
    <cfRule type="cellIs" dxfId="1" priority="1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4"/>
  <sheetViews>
    <sheetView topLeftCell="A228" workbookViewId="0">
      <selection activeCell="B236" sqref="B236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18"/>
      <c r="B1" s="311" t="s">
        <v>3382</v>
      </c>
    </row>
    <row r="2" spans="1:3" ht="2.1" customHeight="1" x14ac:dyDescent="0.2">
      <c r="A2" s="418"/>
      <c r="B2" s="311"/>
    </row>
    <row r="3" spans="1:3" x14ac:dyDescent="0.2">
      <c r="B3" s="419">
        <v>39447</v>
      </c>
      <c r="C3" t="s">
        <v>3383</v>
      </c>
    </row>
    <row r="4" spans="1:3" x14ac:dyDescent="0.2">
      <c r="B4" s="419">
        <v>39447</v>
      </c>
      <c r="C4" t="s">
        <v>3384</v>
      </c>
    </row>
    <row r="5" spans="1:3" x14ac:dyDescent="0.2">
      <c r="B5" s="419">
        <v>39449</v>
      </c>
      <c r="C5" t="s">
        <v>3385</v>
      </c>
    </row>
    <row r="6" spans="1:3" x14ac:dyDescent="0.2">
      <c r="B6" s="419">
        <v>39449</v>
      </c>
      <c r="C6" t="s">
        <v>3386</v>
      </c>
    </row>
    <row r="7" spans="1:3" x14ac:dyDescent="0.2">
      <c r="B7" s="419">
        <v>39451</v>
      </c>
      <c r="C7" s="418" t="s">
        <v>3387</v>
      </c>
    </row>
    <row r="8" spans="1:3" x14ac:dyDescent="0.2">
      <c r="B8" s="419">
        <v>39452</v>
      </c>
      <c r="C8" t="s">
        <v>3388</v>
      </c>
    </row>
    <row r="9" spans="1:3" x14ac:dyDescent="0.2">
      <c r="B9" s="419">
        <v>39461</v>
      </c>
      <c r="C9" t="s">
        <v>3389</v>
      </c>
    </row>
    <row r="10" spans="1:3" x14ac:dyDescent="0.2">
      <c r="B10" s="419">
        <v>39491</v>
      </c>
      <c r="C10" s="418" t="s">
        <v>3390</v>
      </c>
    </row>
    <row r="11" spans="1:3" x14ac:dyDescent="0.2">
      <c r="B11" s="419">
        <v>39491</v>
      </c>
      <c r="C11" t="s">
        <v>3391</v>
      </c>
    </row>
    <row r="12" spans="1:3" x14ac:dyDescent="0.2">
      <c r="B12" s="419">
        <v>39504</v>
      </c>
      <c r="C12" t="s">
        <v>3392</v>
      </c>
    </row>
    <row r="13" spans="1:3" x14ac:dyDescent="0.2">
      <c r="B13" s="419">
        <v>39506</v>
      </c>
      <c r="C13" t="s">
        <v>3393</v>
      </c>
    </row>
    <row r="14" spans="1:3" x14ac:dyDescent="0.2">
      <c r="B14" s="419">
        <v>39527</v>
      </c>
      <c r="C14" s="418" t="s">
        <v>3394</v>
      </c>
    </row>
    <row r="15" spans="1:3" x14ac:dyDescent="0.2">
      <c r="B15" s="420">
        <v>39721</v>
      </c>
      <c r="C15" s="414" t="s">
        <v>3395</v>
      </c>
    </row>
    <row r="16" spans="1:3" x14ac:dyDescent="0.2">
      <c r="B16" s="420">
        <v>39722</v>
      </c>
      <c r="C16" s="414" t="s">
        <v>3396</v>
      </c>
    </row>
    <row r="17" spans="2:3" x14ac:dyDescent="0.2">
      <c r="B17" s="420">
        <v>39753</v>
      </c>
      <c r="C17" s="414" t="s">
        <v>3397</v>
      </c>
    </row>
    <row r="18" spans="2:3" x14ac:dyDescent="0.2">
      <c r="B18" s="420">
        <v>39771</v>
      </c>
      <c r="C18" s="414" t="s">
        <v>3398</v>
      </c>
    </row>
    <row r="19" spans="2:3" x14ac:dyDescent="0.2">
      <c r="B19" s="419">
        <v>39785</v>
      </c>
      <c r="C19" t="s">
        <v>3399</v>
      </c>
    </row>
    <row r="20" spans="2:3" x14ac:dyDescent="0.2">
      <c r="B20" s="419">
        <v>39843</v>
      </c>
      <c r="C20" t="s">
        <v>3400</v>
      </c>
    </row>
    <row r="21" spans="2:3" x14ac:dyDescent="0.2">
      <c r="B21" s="419">
        <v>39859</v>
      </c>
      <c r="C21" s="418" t="s">
        <v>3401</v>
      </c>
    </row>
    <row r="22" spans="2:3" x14ac:dyDescent="0.2">
      <c r="B22" s="419">
        <v>39962</v>
      </c>
      <c r="C22" t="s">
        <v>3402</v>
      </c>
    </row>
    <row r="23" spans="2:3" x14ac:dyDescent="0.2">
      <c r="B23" s="419">
        <v>39988</v>
      </c>
      <c r="C23" t="s">
        <v>3403</v>
      </c>
    </row>
    <row r="24" spans="2:3" x14ac:dyDescent="0.2">
      <c r="B24" s="419">
        <v>40303</v>
      </c>
      <c r="C24" s="418" t="s">
        <v>3404</v>
      </c>
    </row>
    <row r="25" spans="2:3" x14ac:dyDescent="0.2">
      <c r="B25" s="419">
        <v>40319</v>
      </c>
      <c r="C25" t="s">
        <v>3405</v>
      </c>
    </row>
    <row r="26" spans="2:3" x14ac:dyDescent="0.2">
      <c r="B26" s="419">
        <v>40325</v>
      </c>
      <c r="C26" t="s">
        <v>3406</v>
      </c>
    </row>
    <row r="27" spans="2:3" x14ac:dyDescent="0.2">
      <c r="B27" s="419">
        <v>40357</v>
      </c>
      <c r="C27" s="418" t="s">
        <v>3407</v>
      </c>
    </row>
    <row r="28" spans="2:3" x14ac:dyDescent="0.2">
      <c r="B28" s="419">
        <v>40357</v>
      </c>
      <c r="C28" s="418" t="s">
        <v>3408</v>
      </c>
    </row>
    <row r="29" spans="2:3" x14ac:dyDescent="0.2">
      <c r="B29" s="419">
        <v>40365</v>
      </c>
      <c r="C29" t="s">
        <v>3409</v>
      </c>
    </row>
    <row r="30" spans="2:3" x14ac:dyDescent="0.2">
      <c r="B30" s="419">
        <v>40365</v>
      </c>
      <c r="C30" t="s">
        <v>3410</v>
      </c>
    </row>
    <row r="31" spans="2:3" x14ac:dyDescent="0.2">
      <c r="B31" s="419">
        <v>40371</v>
      </c>
      <c r="C31" s="418" t="s">
        <v>3411</v>
      </c>
    </row>
    <row r="32" spans="2:3" x14ac:dyDescent="0.2">
      <c r="B32" s="419">
        <v>40371</v>
      </c>
      <c r="C32" t="s">
        <v>3412</v>
      </c>
    </row>
    <row r="33" spans="2:3" x14ac:dyDescent="0.2">
      <c r="B33" s="419">
        <v>40372</v>
      </c>
      <c r="C33" s="418" t="s">
        <v>3413</v>
      </c>
    </row>
    <row r="34" spans="2:3" x14ac:dyDescent="0.2">
      <c r="B34" s="419">
        <v>40378</v>
      </c>
      <c r="C34" t="s">
        <v>3414</v>
      </c>
    </row>
    <row r="35" spans="2:3" x14ac:dyDescent="0.2">
      <c r="B35" s="419">
        <v>40382</v>
      </c>
      <c r="C35" t="s">
        <v>3415</v>
      </c>
    </row>
    <row r="36" spans="2:3" x14ac:dyDescent="0.2">
      <c r="B36" s="419">
        <v>40382</v>
      </c>
      <c r="C36" s="418" t="s">
        <v>3416</v>
      </c>
    </row>
    <row r="37" spans="2:3" x14ac:dyDescent="0.2">
      <c r="B37" s="419">
        <v>40386</v>
      </c>
      <c r="C37" s="418" t="s">
        <v>3417</v>
      </c>
    </row>
    <row r="38" spans="2:3" x14ac:dyDescent="0.2">
      <c r="B38" s="419">
        <v>40391</v>
      </c>
      <c r="C38" t="s">
        <v>3418</v>
      </c>
    </row>
    <row r="39" spans="2:3" x14ac:dyDescent="0.2">
      <c r="B39" s="419">
        <v>40393</v>
      </c>
      <c r="C39" s="418" t="s">
        <v>3419</v>
      </c>
    </row>
    <row r="40" spans="2:3" x14ac:dyDescent="0.2">
      <c r="B40" s="419">
        <v>40396</v>
      </c>
      <c r="C40" t="s">
        <v>3420</v>
      </c>
    </row>
    <row r="41" spans="2:3" x14ac:dyDescent="0.2">
      <c r="B41" s="419">
        <v>40401</v>
      </c>
      <c r="C41" s="418" t="s">
        <v>3421</v>
      </c>
    </row>
    <row r="42" spans="2:3" x14ac:dyDescent="0.2">
      <c r="B42" s="419">
        <v>40403</v>
      </c>
      <c r="C42" s="418" t="s">
        <v>3422</v>
      </c>
    </row>
    <row r="43" spans="2:3" x14ac:dyDescent="0.2">
      <c r="B43" s="419">
        <v>40413</v>
      </c>
      <c r="C43" t="s">
        <v>3423</v>
      </c>
    </row>
    <row r="44" spans="2:3" x14ac:dyDescent="0.2">
      <c r="B44" s="419">
        <v>40417</v>
      </c>
      <c r="C44" t="s">
        <v>3424</v>
      </c>
    </row>
    <row r="45" spans="2:3" x14ac:dyDescent="0.2">
      <c r="B45" s="419">
        <v>40420</v>
      </c>
      <c r="C45" s="418" t="s">
        <v>3425</v>
      </c>
    </row>
    <row r="46" spans="2:3" x14ac:dyDescent="0.2">
      <c r="B46" s="419">
        <v>40420</v>
      </c>
      <c r="C46" s="418" t="s">
        <v>3426</v>
      </c>
    </row>
    <row r="47" spans="2:3" x14ac:dyDescent="0.2">
      <c r="B47" s="419">
        <v>40420</v>
      </c>
      <c r="C47" s="418" t="s">
        <v>3427</v>
      </c>
    </row>
    <row r="48" spans="2:3" x14ac:dyDescent="0.2">
      <c r="B48" s="419">
        <v>40431</v>
      </c>
      <c r="C48" t="s">
        <v>3428</v>
      </c>
    </row>
    <row r="49" spans="2:3" x14ac:dyDescent="0.2">
      <c r="B49" s="419">
        <v>40436</v>
      </c>
      <c r="C49" s="418" t="s">
        <v>3429</v>
      </c>
    </row>
    <row r="50" spans="2:3" x14ac:dyDescent="0.2">
      <c r="B50" s="419">
        <v>40439</v>
      </c>
      <c r="C50" s="418" t="s">
        <v>3430</v>
      </c>
    </row>
    <row r="51" spans="2:3" x14ac:dyDescent="0.2">
      <c r="B51" s="419">
        <v>40441</v>
      </c>
      <c r="C51" s="418" t="s">
        <v>3431</v>
      </c>
    </row>
    <row r="52" spans="2:3" x14ac:dyDescent="0.2">
      <c r="B52" s="419">
        <v>40476</v>
      </c>
      <c r="C52" s="418" t="s">
        <v>3432</v>
      </c>
    </row>
    <row r="53" spans="2:3" x14ac:dyDescent="0.2">
      <c r="B53" s="419">
        <v>40499</v>
      </c>
      <c r="C53" s="418" t="s">
        <v>3433</v>
      </c>
    </row>
    <row r="54" spans="2:3" x14ac:dyDescent="0.2">
      <c r="B54" s="419">
        <v>40500</v>
      </c>
      <c r="C54" t="s">
        <v>3434</v>
      </c>
    </row>
    <row r="55" spans="2:3" x14ac:dyDescent="0.2">
      <c r="B55" s="419">
        <v>40500</v>
      </c>
      <c r="C55" s="418" t="s">
        <v>3435</v>
      </c>
    </row>
    <row r="56" spans="2:3" x14ac:dyDescent="0.2">
      <c r="B56" s="419">
        <v>40500</v>
      </c>
      <c r="C56" s="418" t="s">
        <v>3436</v>
      </c>
    </row>
    <row r="57" spans="2:3" x14ac:dyDescent="0.2">
      <c r="B57" s="419">
        <v>40511</v>
      </c>
      <c r="C57" s="418" t="s">
        <v>3437</v>
      </c>
    </row>
    <row r="58" spans="2:3" x14ac:dyDescent="0.2">
      <c r="B58" s="419">
        <v>40512</v>
      </c>
      <c r="C58" s="418" t="s">
        <v>3438</v>
      </c>
    </row>
    <row r="59" spans="2:3" x14ac:dyDescent="0.2">
      <c r="B59" s="419">
        <v>40512</v>
      </c>
      <c r="C59" s="418" t="s">
        <v>3439</v>
      </c>
    </row>
    <row r="60" spans="2:3" x14ac:dyDescent="0.2">
      <c r="B60" s="419">
        <v>40519</v>
      </c>
      <c r="C60" s="418" t="s">
        <v>3440</v>
      </c>
    </row>
    <row r="61" spans="2:3" x14ac:dyDescent="0.2">
      <c r="B61" s="419">
        <v>40527</v>
      </c>
      <c r="C61" t="s">
        <v>3441</v>
      </c>
    </row>
    <row r="62" spans="2:3" x14ac:dyDescent="0.2">
      <c r="B62" s="419">
        <v>40527</v>
      </c>
      <c r="C62" s="418" t="s">
        <v>3442</v>
      </c>
    </row>
    <row r="63" spans="2:3" x14ac:dyDescent="0.2">
      <c r="B63" s="419">
        <v>40528</v>
      </c>
      <c r="C63" t="s">
        <v>3443</v>
      </c>
    </row>
    <row r="64" spans="2:3" x14ac:dyDescent="0.2">
      <c r="B64" s="419">
        <v>40541</v>
      </c>
      <c r="C64" t="s">
        <v>3444</v>
      </c>
    </row>
    <row r="65" spans="2:5" x14ac:dyDescent="0.2">
      <c r="B65" s="419">
        <v>40542</v>
      </c>
      <c r="C65" s="418" t="s">
        <v>3445</v>
      </c>
    </row>
    <row r="66" spans="2:5" x14ac:dyDescent="0.2">
      <c r="B66" s="419">
        <v>40542</v>
      </c>
      <c r="C66" t="s">
        <v>3446</v>
      </c>
    </row>
    <row r="67" spans="2:5" x14ac:dyDescent="0.2">
      <c r="B67" s="419">
        <v>40542</v>
      </c>
      <c r="C67" t="s">
        <v>3447</v>
      </c>
    </row>
    <row r="68" spans="2:5" x14ac:dyDescent="0.2">
      <c r="B68" s="419">
        <v>40542</v>
      </c>
      <c r="C68" t="s">
        <v>3448</v>
      </c>
    </row>
    <row r="69" spans="2:5" x14ac:dyDescent="0.2">
      <c r="B69" s="419">
        <v>40543</v>
      </c>
      <c r="C69" t="s">
        <v>3449</v>
      </c>
    </row>
    <row r="70" spans="2:5" x14ac:dyDescent="0.2">
      <c r="B70" s="419">
        <v>40543</v>
      </c>
      <c r="C70" t="s">
        <v>3450</v>
      </c>
    </row>
    <row r="71" spans="2:5" x14ac:dyDescent="0.2">
      <c r="B71" s="419">
        <v>40562</v>
      </c>
      <c r="C71" s="418" t="s">
        <v>3451</v>
      </c>
    </row>
    <row r="72" spans="2:5" x14ac:dyDescent="0.2">
      <c r="B72" s="419">
        <v>40583</v>
      </c>
      <c r="C72" t="s">
        <v>3452</v>
      </c>
    </row>
    <row r="73" spans="2:5" x14ac:dyDescent="0.2">
      <c r="B73" s="419">
        <v>40602</v>
      </c>
      <c r="C73" t="s">
        <v>3453</v>
      </c>
    </row>
    <row r="74" spans="2:5" x14ac:dyDescent="0.2">
      <c r="B74" s="419">
        <v>40602</v>
      </c>
      <c r="C74" s="418" t="s">
        <v>3454</v>
      </c>
    </row>
    <row r="75" spans="2:5" x14ac:dyDescent="0.2">
      <c r="B75" s="419">
        <v>40602</v>
      </c>
      <c r="C75" s="418" t="s">
        <v>3455</v>
      </c>
    </row>
    <row r="76" spans="2:5" x14ac:dyDescent="0.2">
      <c r="B76" s="419">
        <v>40618</v>
      </c>
      <c r="C76" s="418" t="s">
        <v>3456</v>
      </c>
    </row>
    <row r="77" spans="2:5" x14ac:dyDescent="0.2">
      <c r="B77" s="419">
        <v>40658</v>
      </c>
      <c r="C77" t="s">
        <v>3457</v>
      </c>
    </row>
    <row r="78" spans="2:5" x14ac:dyDescent="0.2">
      <c r="B78" s="419">
        <v>40659</v>
      </c>
      <c r="C78" t="s">
        <v>3458</v>
      </c>
    </row>
    <row r="79" spans="2:5" x14ac:dyDescent="0.2">
      <c r="B79" s="419">
        <v>40690</v>
      </c>
      <c r="C79" s="418" t="s">
        <v>3459</v>
      </c>
      <c r="E79">
        <v>43</v>
      </c>
    </row>
    <row r="80" spans="2:5" x14ac:dyDescent="0.2">
      <c r="B80" s="419">
        <v>40726</v>
      </c>
      <c r="C80" s="418" t="s">
        <v>3460</v>
      </c>
    </row>
    <row r="81" spans="2:3" x14ac:dyDescent="0.2">
      <c r="B81" s="419">
        <v>40727</v>
      </c>
      <c r="C81" s="418" t="s">
        <v>3461</v>
      </c>
    </row>
    <row r="82" spans="2:3" x14ac:dyDescent="0.2">
      <c r="B82" s="419">
        <v>40752</v>
      </c>
      <c r="C82" s="418" t="s">
        <v>3462</v>
      </c>
    </row>
    <row r="83" spans="2:3" x14ac:dyDescent="0.2">
      <c r="B83" s="419">
        <v>40752</v>
      </c>
      <c r="C83" s="418" t="s">
        <v>3463</v>
      </c>
    </row>
    <row r="84" spans="2:3" x14ac:dyDescent="0.2">
      <c r="B84" s="419">
        <v>40753</v>
      </c>
      <c r="C84" t="s">
        <v>3464</v>
      </c>
    </row>
    <row r="85" spans="2:3" x14ac:dyDescent="0.2">
      <c r="B85" s="419">
        <v>40753</v>
      </c>
      <c r="C85" s="418" t="s">
        <v>3465</v>
      </c>
    </row>
    <row r="86" spans="2:3" x14ac:dyDescent="0.2">
      <c r="B86" s="419">
        <v>40756</v>
      </c>
      <c r="C86" s="418" t="s">
        <v>3466</v>
      </c>
    </row>
    <row r="87" spans="2:3" x14ac:dyDescent="0.2">
      <c r="B87" s="419">
        <v>40786</v>
      </c>
      <c r="C87" s="418" t="s">
        <v>3467</v>
      </c>
    </row>
    <row r="88" spans="2:3" x14ac:dyDescent="0.2">
      <c r="B88" s="419">
        <v>40805</v>
      </c>
      <c r="C88" t="s">
        <v>3468</v>
      </c>
    </row>
    <row r="89" spans="2:3" x14ac:dyDescent="0.2">
      <c r="B89" s="419">
        <v>40806</v>
      </c>
      <c r="C89" t="s">
        <v>3469</v>
      </c>
    </row>
    <row r="90" spans="2:3" x14ac:dyDescent="0.2">
      <c r="B90" s="419">
        <v>40812</v>
      </c>
      <c r="C90" t="s">
        <v>3470</v>
      </c>
    </row>
    <row r="91" spans="2:3" x14ac:dyDescent="0.2">
      <c r="B91" s="419">
        <v>40836</v>
      </c>
      <c r="C91" s="418" t="s">
        <v>3471</v>
      </c>
    </row>
    <row r="92" spans="2:3" x14ac:dyDescent="0.2">
      <c r="B92" s="419">
        <v>40884</v>
      </c>
      <c r="C92" t="s">
        <v>3472</v>
      </c>
    </row>
    <row r="93" spans="2:3" x14ac:dyDescent="0.2">
      <c r="B93" s="419">
        <v>40884</v>
      </c>
      <c r="C93" t="s">
        <v>3473</v>
      </c>
    </row>
    <row r="94" spans="2:3" x14ac:dyDescent="0.2">
      <c r="B94" s="419">
        <v>40892</v>
      </c>
      <c r="C94" t="s">
        <v>3474</v>
      </c>
    </row>
    <row r="95" spans="2:3" x14ac:dyDescent="0.2">
      <c r="B95" s="419">
        <v>40892</v>
      </c>
      <c r="C95" t="s">
        <v>3475</v>
      </c>
    </row>
    <row r="96" spans="2:3" x14ac:dyDescent="0.2">
      <c r="B96" s="419">
        <v>40892</v>
      </c>
      <c r="C96" t="s">
        <v>3476</v>
      </c>
    </row>
    <row r="97" spans="2:3" x14ac:dyDescent="0.2">
      <c r="B97" s="419">
        <v>40898</v>
      </c>
      <c r="C97" t="s">
        <v>3477</v>
      </c>
    </row>
    <row r="98" spans="2:3" x14ac:dyDescent="0.2">
      <c r="B98" s="419">
        <v>40903</v>
      </c>
      <c r="C98" t="s">
        <v>3478</v>
      </c>
    </row>
    <row r="99" spans="2:3" x14ac:dyDescent="0.2">
      <c r="B99" s="419">
        <v>40905</v>
      </c>
      <c r="C99" t="s">
        <v>3479</v>
      </c>
    </row>
    <row r="100" spans="2:3" x14ac:dyDescent="0.2">
      <c r="B100" s="419">
        <v>40980</v>
      </c>
      <c r="C100" t="s">
        <v>3480</v>
      </c>
    </row>
    <row r="101" spans="2:3" x14ac:dyDescent="0.2">
      <c r="B101" s="419">
        <v>40981</v>
      </c>
      <c r="C101" s="418" t="s">
        <v>3481</v>
      </c>
    </row>
    <row r="102" spans="2:3" x14ac:dyDescent="0.2">
      <c r="B102" s="419">
        <v>40982</v>
      </c>
      <c r="C102" t="s">
        <v>3482</v>
      </c>
    </row>
    <row r="103" spans="2:3" x14ac:dyDescent="0.2">
      <c r="B103" s="419">
        <v>40985</v>
      </c>
      <c r="C103" t="s">
        <v>3483</v>
      </c>
    </row>
    <row r="104" spans="2:3" x14ac:dyDescent="0.2">
      <c r="B104" s="419">
        <v>40985</v>
      </c>
      <c r="C104" s="418" t="s">
        <v>3484</v>
      </c>
    </row>
    <row r="105" spans="2:3" x14ac:dyDescent="0.2">
      <c r="B105" s="419">
        <v>40985</v>
      </c>
      <c r="C105" t="s">
        <v>3485</v>
      </c>
    </row>
    <row r="106" spans="2:3" x14ac:dyDescent="0.2">
      <c r="B106" s="419">
        <v>40988</v>
      </c>
      <c r="C106" t="s">
        <v>3486</v>
      </c>
    </row>
    <row r="107" spans="2:3" x14ac:dyDescent="0.2">
      <c r="B107" s="419">
        <v>40990</v>
      </c>
      <c r="C107" s="418" t="s">
        <v>3487</v>
      </c>
    </row>
    <row r="108" spans="2:3" x14ac:dyDescent="0.2">
      <c r="B108" s="419">
        <v>40992</v>
      </c>
      <c r="C108" t="s">
        <v>3488</v>
      </c>
    </row>
    <row r="109" spans="2:3" x14ac:dyDescent="0.2">
      <c r="B109" s="419">
        <v>41028</v>
      </c>
      <c r="C109" t="s">
        <v>3489</v>
      </c>
    </row>
    <row r="110" spans="2:3" x14ac:dyDescent="0.2">
      <c r="B110" s="419">
        <v>41108</v>
      </c>
      <c r="C110" s="418" t="s">
        <v>3490</v>
      </c>
    </row>
    <row r="111" spans="2:3" x14ac:dyDescent="0.2">
      <c r="B111" s="419">
        <v>41138</v>
      </c>
      <c r="C111" t="s">
        <v>3491</v>
      </c>
    </row>
    <row r="112" spans="2:3" x14ac:dyDescent="0.2">
      <c r="B112" s="419">
        <v>41176</v>
      </c>
      <c r="C112" t="s">
        <v>3492</v>
      </c>
    </row>
    <row r="113" spans="2:3" x14ac:dyDescent="0.2">
      <c r="B113" s="419">
        <v>41193</v>
      </c>
      <c r="C113" t="s">
        <v>3493</v>
      </c>
    </row>
    <row r="114" spans="2:3" x14ac:dyDescent="0.2">
      <c r="B114" s="419">
        <v>41226</v>
      </c>
      <c r="C114" t="s">
        <v>3494</v>
      </c>
    </row>
    <row r="115" spans="2:3" x14ac:dyDescent="0.2">
      <c r="B115" s="419">
        <v>41251</v>
      </c>
      <c r="C115" s="418" t="s">
        <v>3495</v>
      </c>
    </row>
    <row r="116" spans="2:3" x14ac:dyDescent="0.2">
      <c r="B116" s="419">
        <v>41255</v>
      </c>
      <c r="C116" s="418" t="s">
        <v>3496</v>
      </c>
    </row>
    <row r="117" spans="2:3" x14ac:dyDescent="0.2">
      <c r="B117" s="419">
        <v>41255</v>
      </c>
      <c r="C117" t="s">
        <v>3497</v>
      </c>
    </row>
    <row r="118" spans="2:3" x14ac:dyDescent="0.2">
      <c r="B118" s="419">
        <v>41255</v>
      </c>
      <c r="C118" t="s">
        <v>3498</v>
      </c>
    </row>
    <row r="119" spans="2:3" x14ac:dyDescent="0.2">
      <c r="B119" s="419">
        <v>41255</v>
      </c>
      <c r="C119" t="s">
        <v>3499</v>
      </c>
    </row>
    <row r="120" spans="2:3" x14ac:dyDescent="0.2">
      <c r="B120" s="419">
        <v>41255</v>
      </c>
      <c r="C120" t="s">
        <v>3500</v>
      </c>
    </row>
    <row r="121" spans="2:3" x14ac:dyDescent="0.2">
      <c r="B121" s="419">
        <v>41265</v>
      </c>
      <c r="C121" t="s">
        <v>3501</v>
      </c>
    </row>
    <row r="122" spans="2:3" x14ac:dyDescent="0.2">
      <c r="B122" s="419">
        <v>41267</v>
      </c>
      <c r="C122" t="s">
        <v>3502</v>
      </c>
    </row>
    <row r="123" spans="2:3" x14ac:dyDescent="0.2">
      <c r="B123" s="419">
        <v>41267</v>
      </c>
      <c r="C123" s="418" t="s">
        <v>3503</v>
      </c>
    </row>
    <row r="124" spans="2:3" x14ac:dyDescent="0.2">
      <c r="B124" s="419">
        <v>41269</v>
      </c>
      <c r="C124" s="418" t="s">
        <v>3504</v>
      </c>
    </row>
    <row r="125" spans="2:3" x14ac:dyDescent="0.2">
      <c r="B125" s="419">
        <v>41270</v>
      </c>
      <c r="C125" t="s">
        <v>3505</v>
      </c>
    </row>
    <row r="126" spans="2:3" x14ac:dyDescent="0.2">
      <c r="B126" s="419">
        <v>41270</v>
      </c>
      <c r="C126" t="s">
        <v>3506</v>
      </c>
    </row>
    <row r="127" spans="2:3" x14ac:dyDescent="0.2">
      <c r="B127" s="419">
        <v>41270</v>
      </c>
      <c r="C127" s="418" t="s">
        <v>3507</v>
      </c>
    </row>
    <row r="128" spans="2:3" x14ac:dyDescent="0.2">
      <c r="B128" s="419">
        <v>41271</v>
      </c>
      <c r="C128" t="s">
        <v>3508</v>
      </c>
    </row>
    <row r="129" spans="2:3" x14ac:dyDescent="0.2">
      <c r="B129" s="419">
        <v>41271</v>
      </c>
      <c r="C129" t="s">
        <v>3509</v>
      </c>
    </row>
    <row r="130" spans="2:3" x14ac:dyDescent="0.2">
      <c r="B130" s="419">
        <v>41271</v>
      </c>
      <c r="C130" t="s">
        <v>3510</v>
      </c>
    </row>
    <row r="131" spans="2:3" x14ac:dyDescent="0.2">
      <c r="B131" s="419">
        <v>41272</v>
      </c>
      <c r="C131" t="s">
        <v>3511</v>
      </c>
    </row>
    <row r="132" spans="2:3" x14ac:dyDescent="0.2">
      <c r="B132" s="419">
        <v>41273</v>
      </c>
      <c r="C132" t="s">
        <v>3512</v>
      </c>
    </row>
    <row r="133" spans="2:3" x14ac:dyDescent="0.2">
      <c r="B133" s="419">
        <v>41273</v>
      </c>
      <c r="C133" s="418" t="s">
        <v>3513</v>
      </c>
    </row>
    <row r="134" spans="2:3" x14ac:dyDescent="0.2">
      <c r="B134" s="419">
        <v>41284</v>
      </c>
      <c r="C134" s="418" t="s">
        <v>3514</v>
      </c>
    </row>
    <row r="135" spans="2:3" x14ac:dyDescent="0.2">
      <c r="B135" s="419">
        <v>41288</v>
      </c>
      <c r="C135" t="s">
        <v>3515</v>
      </c>
    </row>
    <row r="136" spans="2:3" x14ac:dyDescent="0.2">
      <c r="B136" s="419">
        <v>41288</v>
      </c>
      <c r="C136" s="418" t="s">
        <v>3516</v>
      </c>
    </row>
    <row r="137" spans="2:3" x14ac:dyDescent="0.2">
      <c r="B137" s="419">
        <v>41290</v>
      </c>
      <c r="C137" s="418" t="s">
        <v>3517</v>
      </c>
    </row>
    <row r="138" spans="2:3" x14ac:dyDescent="0.2">
      <c r="B138" s="419">
        <v>41301</v>
      </c>
      <c r="C138" t="s">
        <v>3518</v>
      </c>
    </row>
    <row r="139" spans="2:3" x14ac:dyDescent="0.2">
      <c r="B139" s="419">
        <v>41317</v>
      </c>
      <c r="C139" s="418" t="s">
        <v>3519</v>
      </c>
    </row>
    <row r="140" spans="2:3" x14ac:dyDescent="0.2">
      <c r="B140" s="419">
        <v>41318</v>
      </c>
      <c r="C140" t="s">
        <v>3520</v>
      </c>
    </row>
    <row r="141" spans="2:3" x14ac:dyDescent="0.2">
      <c r="B141" s="419">
        <v>41321</v>
      </c>
      <c r="C141" s="418" t="s">
        <v>3521</v>
      </c>
    </row>
    <row r="142" spans="2:3" x14ac:dyDescent="0.2">
      <c r="B142" s="419">
        <v>41394</v>
      </c>
      <c r="C142" t="s">
        <v>3522</v>
      </c>
    </row>
    <row r="143" spans="2:3" x14ac:dyDescent="0.2">
      <c r="B143" s="419">
        <v>41403</v>
      </c>
      <c r="C143" s="418" t="s">
        <v>3523</v>
      </c>
    </row>
    <row r="144" spans="2:3" x14ac:dyDescent="0.2">
      <c r="B144" s="419">
        <v>41423</v>
      </c>
      <c r="C144" t="s">
        <v>3524</v>
      </c>
    </row>
    <row r="145" spans="2:3" x14ac:dyDescent="0.2">
      <c r="B145" s="419">
        <v>41478</v>
      </c>
      <c r="C145" t="s">
        <v>3525</v>
      </c>
    </row>
    <row r="146" spans="2:3" x14ac:dyDescent="0.2">
      <c r="B146" s="419">
        <v>41494</v>
      </c>
      <c r="C146" s="418" t="s">
        <v>3526</v>
      </c>
    </row>
    <row r="147" spans="2:3" x14ac:dyDescent="0.2">
      <c r="B147" s="419">
        <v>41507</v>
      </c>
      <c r="C147" t="s">
        <v>3527</v>
      </c>
    </row>
    <row r="148" spans="2:3" x14ac:dyDescent="0.2">
      <c r="B148" s="419">
        <v>41522</v>
      </c>
      <c r="C148" s="418" t="s">
        <v>3528</v>
      </c>
    </row>
    <row r="149" spans="2:3" x14ac:dyDescent="0.2">
      <c r="B149" s="419">
        <v>41584</v>
      </c>
      <c r="C149" s="418" t="s">
        <v>3529</v>
      </c>
    </row>
    <row r="150" spans="2:3" x14ac:dyDescent="0.2">
      <c r="B150" s="419">
        <v>41584</v>
      </c>
      <c r="C150" s="418" t="s">
        <v>3530</v>
      </c>
    </row>
    <row r="151" spans="2:3" x14ac:dyDescent="0.2">
      <c r="B151" s="419">
        <v>41584</v>
      </c>
      <c r="C151" t="s">
        <v>3531</v>
      </c>
    </row>
    <row r="152" spans="2:3" x14ac:dyDescent="0.2">
      <c r="B152" s="419">
        <v>41596</v>
      </c>
      <c r="C152" s="418" t="s">
        <v>3532</v>
      </c>
    </row>
    <row r="153" spans="2:3" x14ac:dyDescent="0.2">
      <c r="B153" s="419">
        <v>41617</v>
      </c>
      <c r="C153" s="418" t="s">
        <v>3533</v>
      </c>
    </row>
    <row r="154" spans="2:3" x14ac:dyDescent="0.2">
      <c r="B154" s="419">
        <v>41617</v>
      </c>
      <c r="C154" s="418" t="s">
        <v>3534</v>
      </c>
    </row>
    <row r="155" spans="2:3" x14ac:dyDescent="0.2">
      <c r="B155" s="419">
        <v>41620</v>
      </c>
      <c r="C155" s="418" t="s">
        <v>3535</v>
      </c>
    </row>
    <row r="156" spans="2:3" x14ac:dyDescent="0.2">
      <c r="B156" s="419">
        <v>41621</v>
      </c>
      <c r="C156" s="418" t="s">
        <v>3536</v>
      </c>
    </row>
    <row r="157" spans="2:3" x14ac:dyDescent="0.2">
      <c r="B157" s="419">
        <v>41623</v>
      </c>
      <c r="C157" s="418" t="s">
        <v>3537</v>
      </c>
    </row>
    <row r="158" spans="2:3" x14ac:dyDescent="0.2">
      <c r="B158" s="419">
        <v>41625</v>
      </c>
      <c r="C158" t="s">
        <v>3500</v>
      </c>
    </row>
    <row r="159" spans="2:3" x14ac:dyDescent="0.2">
      <c r="B159" s="419">
        <v>41628</v>
      </c>
      <c r="C159" s="418" t="s">
        <v>3538</v>
      </c>
    </row>
    <row r="160" spans="2:3" x14ac:dyDescent="0.2">
      <c r="B160" s="419">
        <v>41631</v>
      </c>
      <c r="C160" s="418" t="s">
        <v>3539</v>
      </c>
    </row>
    <row r="161" spans="2:3" x14ac:dyDescent="0.2">
      <c r="B161" s="419">
        <v>41631</v>
      </c>
      <c r="C161" s="418" t="s">
        <v>3540</v>
      </c>
    </row>
    <row r="162" spans="2:3" x14ac:dyDescent="0.2">
      <c r="B162" s="419">
        <v>41652</v>
      </c>
      <c r="C162" s="418" t="s">
        <v>3541</v>
      </c>
    </row>
    <row r="163" spans="2:3" x14ac:dyDescent="0.2">
      <c r="B163" s="419">
        <v>41688</v>
      </c>
      <c r="C163" s="418" t="s">
        <v>3542</v>
      </c>
    </row>
    <row r="164" spans="2:3" x14ac:dyDescent="0.2">
      <c r="B164" s="419">
        <v>41768</v>
      </c>
      <c r="C164" s="418" t="s">
        <v>3543</v>
      </c>
    </row>
    <row r="165" spans="2:3" x14ac:dyDescent="0.2">
      <c r="B165" s="419">
        <v>41857</v>
      </c>
      <c r="C165" s="418" t="s">
        <v>3544</v>
      </c>
    </row>
    <row r="166" spans="2:3" x14ac:dyDescent="0.2">
      <c r="B166" s="419">
        <v>41859</v>
      </c>
      <c r="C166" s="418" t="s">
        <v>3545</v>
      </c>
    </row>
    <row r="167" spans="2:3" x14ac:dyDescent="0.2">
      <c r="B167" s="419">
        <v>41859</v>
      </c>
      <c r="C167" s="418" t="s">
        <v>3546</v>
      </c>
    </row>
    <row r="168" spans="2:3" x14ac:dyDescent="0.2">
      <c r="B168" s="419">
        <v>41860</v>
      </c>
      <c r="C168" s="418" t="s">
        <v>3547</v>
      </c>
    </row>
    <row r="169" spans="2:3" x14ac:dyDescent="0.2">
      <c r="B169" s="419">
        <v>41885</v>
      </c>
      <c r="C169" s="418" t="s">
        <v>3548</v>
      </c>
    </row>
    <row r="170" spans="2:3" x14ac:dyDescent="0.2">
      <c r="B170" s="419">
        <v>41935</v>
      </c>
      <c r="C170" s="418" t="s">
        <v>3549</v>
      </c>
    </row>
    <row r="171" spans="2:3" x14ac:dyDescent="0.2">
      <c r="B171" s="419">
        <v>41936</v>
      </c>
      <c r="C171" s="418" t="s">
        <v>3550</v>
      </c>
    </row>
    <row r="172" spans="2:3" x14ac:dyDescent="0.2">
      <c r="B172" s="419">
        <v>41964</v>
      </c>
      <c r="C172" s="418" t="s">
        <v>3551</v>
      </c>
    </row>
    <row r="173" spans="2:3" x14ac:dyDescent="0.2">
      <c r="B173" s="419">
        <v>41982</v>
      </c>
      <c r="C173" s="418" t="s">
        <v>3552</v>
      </c>
    </row>
    <row r="174" spans="2:3" x14ac:dyDescent="0.2">
      <c r="B174" s="419">
        <v>41984</v>
      </c>
      <c r="C174" s="418" t="s">
        <v>3553</v>
      </c>
    </row>
    <row r="175" spans="2:3" x14ac:dyDescent="0.2">
      <c r="B175" s="419">
        <v>41985</v>
      </c>
      <c r="C175" s="418" t="s">
        <v>3554</v>
      </c>
    </row>
    <row r="176" spans="2:3" x14ac:dyDescent="0.2">
      <c r="B176" s="419">
        <v>41988</v>
      </c>
      <c r="C176" s="418" t="s">
        <v>3555</v>
      </c>
    </row>
    <row r="177" spans="2:3" x14ac:dyDescent="0.2">
      <c r="B177" s="419">
        <v>41989</v>
      </c>
      <c r="C177" t="s">
        <v>3500</v>
      </c>
    </row>
    <row r="178" spans="2:3" x14ac:dyDescent="0.2">
      <c r="B178" s="419">
        <v>41992</v>
      </c>
      <c r="C178" s="418" t="s">
        <v>3556</v>
      </c>
    </row>
    <row r="179" spans="2:3" x14ac:dyDescent="0.2">
      <c r="B179" s="419">
        <v>41997</v>
      </c>
      <c r="C179" s="418" t="s">
        <v>3557</v>
      </c>
    </row>
    <row r="180" spans="2:3" x14ac:dyDescent="0.2">
      <c r="B180" s="419">
        <v>42004</v>
      </c>
      <c r="C180" s="418" t="s">
        <v>3558</v>
      </c>
    </row>
    <row r="181" spans="2:3" x14ac:dyDescent="0.2">
      <c r="B181" s="419">
        <v>42012</v>
      </c>
      <c r="C181" s="418" t="s">
        <v>3559</v>
      </c>
    </row>
    <row r="182" spans="2:3" x14ac:dyDescent="0.2">
      <c r="B182" s="419">
        <v>42046</v>
      </c>
      <c r="C182" s="418" t="s">
        <v>3560</v>
      </c>
    </row>
    <row r="183" spans="2:3" x14ac:dyDescent="0.2">
      <c r="B183" s="419">
        <v>42207</v>
      </c>
      <c r="C183" s="418" t="s">
        <v>3561</v>
      </c>
    </row>
    <row r="184" spans="2:3" x14ac:dyDescent="0.2">
      <c r="B184" s="419">
        <v>42243</v>
      </c>
      <c r="C184" s="418" t="s">
        <v>3562</v>
      </c>
    </row>
    <row r="185" spans="2:3" x14ac:dyDescent="0.2">
      <c r="B185" s="419">
        <v>42320</v>
      </c>
      <c r="C185" s="418" t="s">
        <v>3563</v>
      </c>
    </row>
    <row r="186" spans="2:3" x14ac:dyDescent="0.2">
      <c r="B186" s="419">
        <v>42357</v>
      </c>
      <c r="C186" s="418" t="s">
        <v>3564</v>
      </c>
    </row>
    <row r="187" spans="2:3" x14ac:dyDescent="0.2">
      <c r="B187" s="419">
        <v>42357</v>
      </c>
      <c r="C187" s="418" t="s">
        <v>3565</v>
      </c>
    </row>
    <row r="188" spans="2:3" x14ac:dyDescent="0.2">
      <c r="B188" s="419">
        <v>42359</v>
      </c>
      <c r="C188" s="418" t="s">
        <v>3566</v>
      </c>
    </row>
    <row r="189" spans="2:3" x14ac:dyDescent="0.2">
      <c r="B189" s="419">
        <v>42360</v>
      </c>
      <c r="C189" s="418" t="s">
        <v>3567</v>
      </c>
    </row>
    <row r="190" spans="2:3" x14ac:dyDescent="0.2">
      <c r="B190" s="419">
        <v>42361</v>
      </c>
      <c r="C190" t="s">
        <v>3500</v>
      </c>
    </row>
    <row r="191" spans="2:3" x14ac:dyDescent="0.2">
      <c r="B191" s="419">
        <v>42362</v>
      </c>
      <c r="C191" s="418" t="s">
        <v>3568</v>
      </c>
    </row>
    <row r="192" spans="2:3" x14ac:dyDescent="0.2">
      <c r="B192" s="419">
        <v>42368</v>
      </c>
      <c r="C192" s="418" t="s">
        <v>3569</v>
      </c>
    </row>
    <row r="193" spans="2:3" x14ac:dyDescent="0.2">
      <c r="B193" s="419">
        <v>42369</v>
      </c>
      <c r="C193" s="418" t="s">
        <v>3570</v>
      </c>
    </row>
    <row r="194" spans="2:3" x14ac:dyDescent="0.2">
      <c r="B194" s="419">
        <v>42378</v>
      </c>
      <c r="C194" s="418" t="s">
        <v>3571</v>
      </c>
    </row>
    <row r="195" spans="2:3" x14ac:dyDescent="0.2">
      <c r="B195" s="419">
        <v>42387</v>
      </c>
      <c r="C195" s="418" t="s">
        <v>3572</v>
      </c>
    </row>
    <row r="196" spans="2:3" x14ac:dyDescent="0.2">
      <c r="B196" s="419">
        <v>42395</v>
      </c>
      <c r="C196" s="418" t="s">
        <v>3573</v>
      </c>
    </row>
    <row r="197" spans="2:3" x14ac:dyDescent="0.2">
      <c r="B197" s="419">
        <v>42428</v>
      </c>
      <c r="C197" s="418" t="s">
        <v>3574</v>
      </c>
    </row>
    <row r="198" spans="2:3" x14ac:dyDescent="0.2">
      <c r="B198" s="419">
        <v>42556</v>
      </c>
      <c r="C198" s="418" t="s">
        <v>3575</v>
      </c>
    </row>
    <row r="199" spans="2:3" x14ac:dyDescent="0.2">
      <c r="B199" s="419">
        <v>42559</v>
      </c>
      <c r="C199" s="418" t="s">
        <v>3576</v>
      </c>
    </row>
    <row r="200" spans="2:3" x14ac:dyDescent="0.2">
      <c r="B200" s="419">
        <v>42614</v>
      </c>
      <c r="C200" s="418" t="s">
        <v>3577</v>
      </c>
    </row>
    <row r="201" spans="2:3" x14ac:dyDescent="0.2">
      <c r="B201" s="419">
        <v>42730</v>
      </c>
      <c r="C201" s="418" t="s">
        <v>3578</v>
      </c>
    </row>
    <row r="202" spans="2:3" x14ac:dyDescent="0.2">
      <c r="B202" s="419">
        <v>42730</v>
      </c>
      <c r="C202" s="418" t="s">
        <v>3579</v>
      </c>
    </row>
    <row r="203" spans="2:3" x14ac:dyDescent="0.2">
      <c r="B203" s="419">
        <v>42730</v>
      </c>
      <c r="C203" s="418" t="s">
        <v>3580</v>
      </c>
    </row>
    <row r="204" spans="2:3" x14ac:dyDescent="0.2">
      <c r="B204" s="419">
        <v>42731</v>
      </c>
      <c r="C204" t="s">
        <v>3500</v>
      </c>
    </row>
    <row r="205" spans="2:3" x14ac:dyDescent="0.2">
      <c r="B205" s="419">
        <v>42732</v>
      </c>
      <c r="C205" s="418" t="s">
        <v>3581</v>
      </c>
    </row>
    <row r="206" spans="2:3" x14ac:dyDescent="0.2">
      <c r="B206" s="419">
        <v>42732</v>
      </c>
      <c r="C206" s="418" t="s">
        <v>3582</v>
      </c>
    </row>
    <row r="207" spans="2:3" x14ac:dyDescent="0.2">
      <c r="B207" s="419">
        <v>42734</v>
      </c>
      <c r="C207" s="418" t="s">
        <v>3583</v>
      </c>
    </row>
    <row r="208" spans="2:3" x14ac:dyDescent="0.2">
      <c r="B208" s="419">
        <v>42734</v>
      </c>
      <c r="C208" s="418" t="s">
        <v>3584</v>
      </c>
    </row>
    <row r="209" spans="2:3" x14ac:dyDescent="0.2">
      <c r="B209" s="419">
        <v>42741</v>
      </c>
      <c r="C209" s="418" t="s">
        <v>3585</v>
      </c>
    </row>
    <row r="210" spans="2:3" x14ac:dyDescent="0.2">
      <c r="B210" s="419">
        <v>42741</v>
      </c>
      <c r="C210" s="418" t="s">
        <v>3586</v>
      </c>
    </row>
    <row r="211" spans="2:3" x14ac:dyDescent="0.2">
      <c r="B211" s="419">
        <v>42744</v>
      </c>
      <c r="C211" s="418" t="s">
        <v>3587</v>
      </c>
    </row>
    <row r="212" spans="2:3" x14ac:dyDescent="0.2">
      <c r="B212" s="419">
        <v>42747</v>
      </c>
      <c r="C212" s="418" t="s">
        <v>3588</v>
      </c>
    </row>
    <row r="213" spans="2:3" x14ac:dyDescent="0.2">
      <c r="B213" s="419">
        <v>42814</v>
      </c>
      <c r="C213" t="s">
        <v>3589</v>
      </c>
    </row>
    <row r="214" spans="2:3" x14ac:dyDescent="0.2">
      <c r="B214" s="419">
        <v>42864</v>
      </c>
      <c r="C214" t="s">
        <v>3590</v>
      </c>
    </row>
    <row r="215" spans="2:3" x14ac:dyDescent="0.2">
      <c r="B215" s="419">
        <v>42868</v>
      </c>
      <c r="C215" t="s">
        <v>3591</v>
      </c>
    </row>
    <row r="216" spans="2:3" x14ac:dyDescent="0.2">
      <c r="B216" s="471">
        <v>43092</v>
      </c>
      <c r="C216" s="418" t="s">
        <v>3999</v>
      </c>
    </row>
    <row r="217" spans="2:3" x14ac:dyDescent="0.2">
      <c r="B217" s="471">
        <v>43093</v>
      </c>
      <c r="C217" s="418" t="s">
        <v>4000</v>
      </c>
    </row>
    <row r="218" spans="2:3" x14ac:dyDescent="0.2">
      <c r="B218" s="471">
        <v>43095</v>
      </c>
      <c r="C218" s="418" t="s">
        <v>4002</v>
      </c>
    </row>
    <row r="219" spans="2:3" x14ac:dyDescent="0.2">
      <c r="B219" s="471">
        <v>43095</v>
      </c>
      <c r="C219" s="418" t="s">
        <v>4001</v>
      </c>
    </row>
    <row r="220" spans="2:3" x14ac:dyDescent="0.2">
      <c r="B220" s="471">
        <v>43095</v>
      </c>
      <c r="C220" t="s">
        <v>3500</v>
      </c>
    </row>
    <row r="221" spans="2:3" x14ac:dyDescent="0.2">
      <c r="B221" s="471">
        <v>43095</v>
      </c>
      <c r="C221" s="418" t="s">
        <v>4003</v>
      </c>
    </row>
    <row r="222" spans="2:3" x14ac:dyDescent="0.2">
      <c r="B222" s="471">
        <v>43097</v>
      </c>
      <c r="C222" s="418" t="s">
        <v>4004</v>
      </c>
    </row>
    <row r="223" spans="2:3" x14ac:dyDescent="0.2">
      <c r="B223" s="471">
        <v>43098</v>
      </c>
      <c r="C223" s="418" t="s">
        <v>4026</v>
      </c>
    </row>
    <row r="224" spans="2:3" x14ac:dyDescent="0.2">
      <c r="B224" s="471">
        <v>43102</v>
      </c>
      <c r="C224" s="418" t="s">
        <v>4033</v>
      </c>
    </row>
    <row r="225" spans="2:3" x14ac:dyDescent="0.2">
      <c r="B225" s="471">
        <v>43102</v>
      </c>
      <c r="C225" s="418" t="s">
        <v>4031</v>
      </c>
    </row>
    <row r="226" spans="2:3" x14ac:dyDescent="0.2">
      <c r="B226" s="471">
        <v>43102</v>
      </c>
      <c r="C226" s="418" t="s">
        <v>4032</v>
      </c>
    </row>
    <row r="227" spans="2:3" x14ac:dyDescent="0.2">
      <c r="B227" s="471">
        <v>43109</v>
      </c>
      <c r="C227" s="418" t="s">
        <v>4052</v>
      </c>
    </row>
    <row r="228" spans="2:3" x14ac:dyDescent="0.2">
      <c r="B228" s="471">
        <v>43280</v>
      </c>
      <c r="C228" s="418" t="s">
        <v>4238</v>
      </c>
    </row>
    <row r="229" spans="2:3" x14ac:dyDescent="0.2">
      <c r="B229" s="471">
        <v>43280</v>
      </c>
      <c r="C229" s="418" t="s">
        <v>4236</v>
      </c>
    </row>
    <row r="230" spans="2:3" x14ac:dyDescent="0.2">
      <c r="B230" s="471">
        <v>43280</v>
      </c>
      <c r="C230" s="418" t="s">
        <v>4237</v>
      </c>
    </row>
    <row r="231" spans="2:3" x14ac:dyDescent="0.2">
      <c r="B231" s="471">
        <v>43280</v>
      </c>
      <c r="C231" s="418" t="s">
        <v>4239</v>
      </c>
    </row>
    <row r="232" spans="2:3" x14ac:dyDescent="0.2">
      <c r="B232" s="471">
        <v>43312</v>
      </c>
      <c r="C232" s="418" t="s">
        <v>4289</v>
      </c>
    </row>
    <row r="233" spans="2:3" x14ac:dyDescent="0.2">
      <c r="B233" s="471">
        <v>43371</v>
      </c>
      <c r="C233" s="418" t="s">
        <v>4369</v>
      </c>
    </row>
    <row r="234" spans="2:3" x14ac:dyDescent="0.2">
      <c r="B234" s="471">
        <v>43371</v>
      </c>
      <c r="C234" s="471" t="s">
        <v>4370</v>
      </c>
    </row>
    <row r="235" spans="2:3" x14ac:dyDescent="0.2">
      <c r="B235" s="471">
        <v>43434</v>
      </c>
      <c r="C235" s="418" t="s">
        <v>4468</v>
      </c>
    </row>
    <row r="236" spans="2:3" x14ac:dyDescent="0.2">
      <c r="B236" s="471">
        <v>43465</v>
      </c>
      <c r="C236" s="418" t="s">
        <v>4498</v>
      </c>
    </row>
    <row r="237" spans="2:3" x14ac:dyDescent="0.2">
      <c r="B237" s="471"/>
    </row>
    <row r="238" spans="2:3" x14ac:dyDescent="0.2">
      <c r="B238" s="471"/>
    </row>
    <row r="239" spans="2:3" x14ac:dyDescent="0.2">
      <c r="B239" s="471"/>
    </row>
    <row r="240" spans="2:3" x14ac:dyDescent="0.2">
      <c r="B240" s="471"/>
    </row>
    <row r="241" spans="2:2" x14ac:dyDescent="0.2">
      <c r="B241" s="471"/>
    </row>
    <row r="242" spans="2:2" x14ac:dyDescent="0.2">
      <c r="B242" s="471"/>
    </row>
    <row r="243" spans="2:2" x14ac:dyDescent="0.2">
      <c r="B243" s="471"/>
    </row>
    <row r="244" spans="2:2" x14ac:dyDescent="0.2">
      <c r="B244" s="471"/>
    </row>
    <row r="245" spans="2:2" x14ac:dyDescent="0.2">
      <c r="B245" s="471"/>
    </row>
    <row r="246" spans="2:2" x14ac:dyDescent="0.2">
      <c r="B246" s="471"/>
    </row>
    <row r="247" spans="2:2" x14ac:dyDescent="0.2">
      <c r="B247" s="471"/>
    </row>
    <row r="248" spans="2:2" x14ac:dyDescent="0.2">
      <c r="B248" s="471"/>
    </row>
    <row r="547" spans="1:3" x14ac:dyDescent="0.2">
      <c r="A547" s="517"/>
      <c r="B547" s="686"/>
      <c r="C547" s="517"/>
    </row>
    <row r="548" spans="1:3" x14ac:dyDescent="0.2">
      <c r="A548" s="605"/>
      <c r="B548" s="686"/>
      <c r="C548" s="517"/>
    </row>
    <row r="549" spans="1:3" x14ac:dyDescent="0.2">
      <c r="A549" s="605"/>
      <c r="B549" s="686"/>
      <c r="C549" s="517"/>
    </row>
    <row r="550" spans="1:3" x14ac:dyDescent="0.2">
      <c r="A550" s="605"/>
      <c r="B550" s="686"/>
      <c r="C550" s="517"/>
    </row>
    <row r="551" spans="1:3" x14ac:dyDescent="0.2">
      <c r="A551" s="605"/>
      <c r="B551" s="686"/>
      <c r="C551" s="517"/>
    </row>
    <row r="552" spans="1:3" x14ac:dyDescent="0.2">
      <c r="A552" s="605"/>
      <c r="B552" s="686"/>
      <c r="C552" s="517"/>
    </row>
    <row r="553" spans="1:3" x14ac:dyDescent="0.2">
      <c r="A553" s="605"/>
      <c r="B553" s="686"/>
      <c r="C553" s="517"/>
    </row>
    <row r="554" spans="1:3" x14ac:dyDescent="0.2">
      <c r="A554" s="605"/>
      <c r="B554" s="686"/>
      <c r="C554" s="517"/>
    </row>
    <row r="555" spans="1:3" x14ac:dyDescent="0.2">
      <c r="A555" s="605"/>
      <c r="B555" s="686"/>
      <c r="C555" s="517"/>
    </row>
    <row r="556" spans="1:3" x14ac:dyDescent="0.2">
      <c r="A556" s="605"/>
      <c r="B556" s="686"/>
      <c r="C556" s="517"/>
    </row>
    <row r="557" spans="1:3" x14ac:dyDescent="0.2">
      <c r="A557" s="605"/>
      <c r="B557" s="686"/>
      <c r="C557" s="517"/>
    </row>
    <row r="558" spans="1:3" x14ac:dyDescent="0.2">
      <c r="A558" s="605"/>
      <c r="B558" s="686"/>
      <c r="C558" s="517"/>
    </row>
    <row r="559" spans="1:3" x14ac:dyDescent="0.2">
      <c r="A559" s="605"/>
      <c r="B559" s="686"/>
      <c r="C559" s="517"/>
    </row>
    <row r="560" spans="1:3" x14ac:dyDescent="0.2">
      <c r="A560" s="605"/>
      <c r="B560" s="686"/>
      <c r="C560" s="517"/>
    </row>
    <row r="561" spans="1:3" x14ac:dyDescent="0.2">
      <c r="A561" s="605"/>
      <c r="B561" s="686"/>
      <c r="C561" s="517"/>
    </row>
    <row r="562" spans="1:3" x14ac:dyDescent="0.2">
      <c r="A562" s="605"/>
      <c r="B562" s="686"/>
      <c r="C562" s="517"/>
    </row>
    <row r="563" spans="1:3" x14ac:dyDescent="0.2">
      <c r="A563" s="517"/>
      <c r="B563" s="686"/>
      <c r="C563" s="517"/>
    </row>
    <row r="564" spans="1:3" x14ac:dyDescent="0.2">
      <c r="B564" s="687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22</vt:i4>
      </vt:variant>
    </vt:vector>
  </HeadingPairs>
  <TitlesOfParts>
    <vt:vector size="32" baseType="lpstr"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GLSmyth</cp:lastModifiedBy>
  <cp:lastPrinted>2018-12-01T20:08:23Z</cp:lastPrinted>
  <dcterms:created xsi:type="dcterms:W3CDTF">2017-12-12T17:34:52Z</dcterms:created>
  <dcterms:modified xsi:type="dcterms:W3CDTF">2020-11-07T01:38:09Z</dcterms:modified>
</cp:coreProperties>
</file>